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igino\OneDrive\Área de Trabalho\"/>
    </mc:Choice>
  </mc:AlternateContent>
  <xr:revisionPtr revIDLastSave="0" documentId="13_ncr:1_{9CE598C1-2315-47C2-A310-E2AAB2A47276}" xr6:coauthVersionLast="47" xr6:coauthVersionMax="47" xr10:uidLastSave="{00000000-0000-0000-0000-000000000000}"/>
  <bookViews>
    <workbookView xWindow="-120" yWindow="-120" windowWidth="20730" windowHeight="11160" firstSheet="1" activeTab="4" xr2:uid="{ED48EDD6-4634-4D48-94E1-D0CD0D25B926}"/>
  </bookViews>
  <sheets>
    <sheet name="O que foi pago" sheetId="8" r:id="rId1"/>
    <sheet name="Planilha do faturamento" sheetId="10" r:id="rId2"/>
    <sheet name="Controle_nominal" sheetId="11" r:id="rId3"/>
    <sheet name="Faturamento Dezembro" sheetId="5" r:id="rId4"/>
    <sheet name="o que enviei" sheetId="9" r:id="rId5"/>
    <sheet name="Planilha1" sheetId="1" r:id="rId6"/>
  </sheets>
  <externalReferences>
    <externalReference r:id="rId7"/>
  </externalReferences>
  <definedNames>
    <definedName name="_xlnm._FilterDatabase" localSheetId="3" hidden="1">'Faturamento Dezembro'!$A$1:$D$251</definedName>
    <definedName name="_xlnm._FilterDatabase" localSheetId="4" hidden="1">'o que enviei'!$A$4:$D$814</definedName>
    <definedName name="_xlnm._FilterDatabase" localSheetId="0" hidden="1">'O que foi pago'!$A$3:$C$176</definedName>
    <definedName name="_xlnm._FilterDatabase" localSheetId="1" hidden="1">'Planilha do faturamento'!$A$1:$R$257</definedName>
  </definedNames>
  <calcPr calcId="191029"/>
  <pivotCaches>
    <pivotCache cacheId="63" r:id="rId8"/>
    <pivotCache cacheId="65" r:id="rId9"/>
    <pivotCache cacheId="68" r:id="rId10"/>
    <pivotCache cacheId="7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96" i="11" l="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397" i="11"/>
  <c r="D397" i="11"/>
  <c r="D396" i="11"/>
  <c r="D395" i="11"/>
  <c r="D394" i="11"/>
  <c r="D393" i="11"/>
  <c r="D392" i="11"/>
  <c r="D391" i="11"/>
  <c r="D390" i="11"/>
  <c r="D389" i="11"/>
  <c r="D388" i="11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3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319" i="11"/>
  <c r="D318" i="11"/>
  <c r="D317" i="11"/>
  <c r="D316" i="11"/>
  <c r="D315" i="11"/>
  <c r="D314" i="11"/>
  <c r="D313" i="11"/>
  <c r="D312" i="11"/>
  <c r="D311" i="11"/>
  <c r="D310" i="11"/>
  <c r="D309" i="11"/>
  <c r="D308" i="11"/>
  <c r="D307" i="11"/>
  <c r="D306" i="11"/>
  <c r="D305" i="11"/>
  <c r="D304" i="11"/>
  <c r="D303" i="11"/>
  <c r="D302" i="11"/>
  <c r="D301" i="11"/>
  <c r="D300" i="11"/>
  <c r="D299" i="11"/>
  <c r="D298" i="11"/>
  <c r="D297" i="11"/>
  <c r="D296" i="11"/>
  <c r="D295" i="11"/>
  <c r="D294" i="11"/>
  <c r="D293" i="11"/>
  <c r="D292" i="11"/>
  <c r="D291" i="11"/>
  <c r="D290" i="11"/>
  <c r="D289" i="11"/>
  <c r="D288" i="11"/>
  <c r="D287" i="11"/>
  <c r="D286" i="11"/>
  <c r="D285" i="11"/>
  <c r="D284" i="11"/>
  <c r="D283" i="11"/>
  <c r="D282" i="11"/>
  <c r="D281" i="11"/>
  <c r="D280" i="11"/>
  <c r="D279" i="11"/>
  <c r="D278" i="11"/>
  <c r="D277" i="11"/>
  <c r="D276" i="11"/>
  <c r="D275" i="11"/>
  <c r="D274" i="11"/>
  <c r="D273" i="11"/>
  <c r="D272" i="11"/>
  <c r="D271" i="11"/>
  <c r="D270" i="11"/>
  <c r="D269" i="11"/>
  <c r="D268" i="11"/>
  <c r="D267" i="11"/>
  <c r="D266" i="11"/>
  <c r="D265" i="11"/>
  <c r="D264" i="11"/>
  <c r="D263" i="11"/>
  <c r="D262" i="11"/>
  <c r="D261" i="11"/>
  <c r="D260" i="11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D176" i="11"/>
  <c r="D175" i="11"/>
  <c r="D174" i="11"/>
  <c r="D173" i="11"/>
  <c r="D172" i="11"/>
  <c r="D171" i="11"/>
  <c r="D170" i="11"/>
  <c r="D169" i="11"/>
  <c r="D168" i="11"/>
  <c r="D167" i="11"/>
  <c r="D166" i="11"/>
  <c r="D165" i="11"/>
  <c r="D164" i="11"/>
  <c r="D163" i="11"/>
  <c r="D162" i="11"/>
  <c r="D161" i="11"/>
  <c r="D160" i="11"/>
  <c r="D159" i="11"/>
  <c r="D158" i="11"/>
  <c r="D157" i="11"/>
  <c r="D156" i="11"/>
  <c r="D155" i="11"/>
  <c r="D154" i="11"/>
  <c r="D153" i="11"/>
  <c r="D152" i="11"/>
  <c r="D151" i="11"/>
  <c r="D150" i="11"/>
  <c r="D149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D133" i="11"/>
  <c r="D132" i="11"/>
  <c r="D131" i="1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D99" i="11"/>
  <c r="D98" i="11"/>
  <c r="D97" i="1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75" i="11"/>
  <c r="D74" i="11"/>
  <c r="D73" i="1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D7" i="11"/>
  <c r="D6" i="11"/>
  <c r="D5" i="11"/>
  <c r="D4" i="11"/>
  <c r="D3" i="11"/>
  <c r="P257" i="10"/>
  <c r="P256" i="10"/>
  <c r="P255" i="10"/>
  <c r="P254" i="10"/>
  <c r="P253" i="10"/>
  <c r="P252" i="10"/>
  <c r="P251" i="10"/>
  <c r="P250" i="10"/>
  <c r="P249" i="10"/>
  <c r="P248" i="10"/>
  <c r="P247" i="10"/>
  <c r="P246" i="10"/>
  <c r="P245" i="10"/>
  <c r="P244" i="10"/>
  <c r="P243" i="10"/>
  <c r="P242" i="10"/>
  <c r="P241" i="10"/>
  <c r="P240" i="10"/>
  <c r="P239" i="10"/>
  <c r="P238" i="10"/>
  <c r="P237" i="10"/>
  <c r="P236" i="10"/>
  <c r="P235" i="10"/>
  <c r="P234" i="10"/>
  <c r="P233" i="10"/>
  <c r="P232" i="10"/>
  <c r="P231" i="10"/>
  <c r="P230" i="10"/>
  <c r="P229" i="10"/>
  <c r="P228" i="10"/>
  <c r="P227" i="10"/>
  <c r="P226" i="10"/>
  <c r="P225" i="10"/>
  <c r="P224" i="10"/>
  <c r="P223" i="10"/>
  <c r="P222" i="10"/>
  <c r="P221" i="10"/>
  <c r="P220" i="10"/>
  <c r="P219" i="10"/>
  <c r="P218" i="10"/>
  <c r="P217" i="10"/>
  <c r="P216" i="10"/>
  <c r="P215" i="10"/>
  <c r="P214" i="10"/>
  <c r="P213" i="10"/>
  <c r="P212" i="10"/>
  <c r="P211" i="10"/>
  <c r="P210" i="10"/>
  <c r="P209" i="10"/>
  <c r="P208" i="10"/>
  <c r="P207" i="10"/>
  <c r="P206" i="10"/>
  <c r="P205" i="10"/>
  <c r="P204" i="10"/>
  <c r="P203" i="10"/>
  <c r="P202" i="10"/>
  <c r="P201" i="10"/>
  <c r="P200" i="10"/>
  <c r="P199" i="10"/>
  <c r="P198" i="10"/>
  <c r="P197" i="10"/>
  <c r="P196" i="10"/>
  <c r="P195" i="10"/>
  <c r="P194" i="10"/>
  <c r="P193" i="10"/>
  <c r="P192" i="10"/>
  <c r="P191" i="10"/>
  <c r="P190" i="10"/>
  <c r="P189" i="10"/>
  <c r="P188" i="10"/>
  <c r="P187" i="10"/>
  <c r="P186" i="10"/>
  <c r="P185" i="10"/>
  <c r="P184" i="10"/>
  <c r="P183" i="10"/>
  <c r="P182" i="10"/>
  <c r="P181" i="10"/>
  <c r="P180" i="10"/>
  <c r="P179" i="10"/>
  <c r="P178" i="10"/>
  <c r="P177" i="10"/>
  <c r="P176" i="10"/>
  <c r="P175" i="10"/>
  <c r="P174" i="10"/>
  <c r="P173" i="10"/>
  <c r="P172" i="10"/>
  <c r="P171" i="10"/>
  <c r="P170" i="10"/>
  <c r="P169" i="10"/>
  <c r="P168" i="10"/>
  <c r="P167" i="10"/>
  <c r="P166" i="10"/>
  <c r="P165" i="10"/>
  <c r="P164" i="10"/>
  <c r="P163" i="10"/>
  <c r="P162" i="10"/>
  <c r="P161" i="10"/>
  <c r="P160" i="10"/>
  <c r="P159" i="10"/>
  <c r="P158" i="10"/>
  <c r="P157" i="10"/>
  <c r="P156" i="10"/>
  <c r="P155" i="10"/>
  <c r="P154" i="10"/>
  <c r="P153" i="10"/>
  <c r="P152" i="10"/>
  <c r="P151" i="10"/>
  <c r="P150" i="10"/>
  <c r="P149" i="10"/>
  <c r="P148" i="10"/>
  <c r="P147" i="10"/>
  <c r="P146" i="10"/>
  <c r="P145" i="10"/>
  <c r="P144" i="10"/>
  <c r="P143" i="10"/>
  <c r="P142" i="10"/>
  <c r="P141" i="10"/>
  <c r="P140" i="10"/>
  <c r="P139" i="10"/>
  <c r="P138" i="10"/>
  <c r="P137" i="10"/>
  <c r="P136" i="10"/>
  <c r="P135" i="10"/>
  <c r="P134" i="10"/>
  <c r="P133" i="10"/>
  <c r="P132" i="10"/>
  <c r="P131" i="10"/>
  <c r="P130" i="10"/>
  <c r="P129" i="10"/>
  <c r="P128" i="10"/>
  <c r="P127" i="10"/>
  <c r="P126" i="10"/>
  <c r="P125" i="10"/>
  <c r="P124" i="10"/>
  <c r="P123" i="10"/>
  <c r="P122" i="10"/>
  <c r="P121" i="10"/>
  <c r="P120" i="10"/>
  <c r="P119" i="10"/>
  <c r="P118" i="10"/>
  <c r="P117" i="10"/>
  <c r="P116" i="10"/>
  <c r="P115" i="10"/>
  <c r="P114" i="10"/>
  <c r="P113" i="10"/>
  <c r="P112" i="10"/>
  <c r="P111" i="10"/>
  <c r="P110" i="10"/>
  <c r="P109" i="10"/>
  <c r="P108" i="10"/>
  <c r="P107" i="10"/>
  <c r="P106" i="10"/>
  <c r="P105" i="10"/>
  <c r="P104" i="10"/>
  <c r="P103" i="10"/>
  <c r="P102" i="10"/>
  <c r="P101" i="10"/>
  <c r="P100" i="10"/>
  <c r="P99" i="10"/>
  <c r="P98" i="10"/>
  <c r="P97" i="10"/>
  <c r="P96" i="10"/>
  <c r="P95" i="10"/>
  <c r="P94" i="10"/>
  <c r="P93" i="10"/>
  <c r="P92" i="10"/>
  <c r="P91" i="10"/>
  <c r="P90" i="10"/>
  <c r="P89" i="10"/>
  <c r="P88" i="10"/>
  <c r="P87" i="10"/>
  <c r="P86" i="10"/>
  <c r="P85" i="10"/>
  <c r="P84" i="10"/>
  <c r="P83" i="10"/>
  <c r="P82" i="10"/>
  <c r="P81" i="10"/>
  <c r="P80" i="10"/>
  <c r="P79" i="10"/>
  <c r="P78" i="10"/>
  <c r="P77" i="10"/>
  <c r="P76" i="10"/>
  <c r="P75" i="10"/>
  <c r="P74" i="10"/>
  <c r="P73" i="10"/>
  <c r="P72" i="10"/>
  <c r="P71" i="10"/>
  <c r="P70" i="10"/>
  <c r="P69" i="10"/>
  <c r="P68" i="10"/>
  <c r="P67" i="10"/>
  <c r="P66" i="10"/>
  <c r="P65" i="10"/>
  <c r="P64" i="10"/>
  <c r="P63" i="10"/>
  <c r="P62" i="10"/>
  <c r="P61" i="10"/>
  <c r="P60" i="10"/>
  <c r="P59" i="10"/>
  <c r="P58" i="10"/>
  <c r="P57" i="10"/>
  <c r="P56" i="10"/>
  <c r="P55" i="10"/>
  <c r="P54" i="10"/>
  <c r="P53" i="10"/>
  <c r="P52" i="10"/>
  <c r="P51" i="10"/>
  <c r="P50" i="10"/>
  <c r="P49" i="10"/>
  <c r="P48" i="10"/>
  <c r="P47" i="10"/>
  <c r="P46" i="10"/>
  <c r="P45" i="10"/>
  <c r="P44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8" i="10"/>
  <c r="P17" i="10"/>
  <c r="P16" i="10"/>
  <c r="P15" i="10"/>
  <c r="P14" i="10"/>
  <c r="P13" i="10"/>
  <c r="P12" i="10"/>
  <c r="P11" i="10"/>
  <c r="P10" i="10"/>
  <c r="P9" i="10"/>
  <c r="P8" i="10"/>
  <c r="P7" i="10"/>
  <c r="P6" i="10"/>
  <c r="P5" i="10"/>
  <c r="P4" i="10"/>
  <c r="P3" i="10"/>
  <c r="P2" i="10"/>
  <c r="C395" i="11"/>
  <c r="C394" i="11"/>
  <c r="C393" i="11"/>
  <c r="C392" i="11"/>
  <c r="C391" i="11"/>
  <c r="C390" i="11"/>
  <c r="C389" i="11"/>
  <c r="C388" i="1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3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319" i="11"/>
  <c r="C318" i="11"/>
  <c r="C317" i="11"/>
  <c r="C316" i="11"/>
  <c r="C315" i="11"/>
  <c r="C314" i="11"/>
  <c r="C313" i="11"/>
  <c r="C312" i="11"/>
  <c r="C311" i="11"/>
  <c r="C310" i="11"/>
  <c r="C309" i="11"/>
  <c r="C308" i="11"/>
  <c r="C307" i="11"/>
  <c r="C306" i="11"/>
  <c r="C305" i="11"/>
  <c r="C304" i="11"/>
  <c r="C303" i="11"/>
  <c r="C302" i="11"/>
  <c r="C301" i="11"/>
  <c r="C300" i="11"/>
  <c r="C299" i="11"/>
  <c r="C298" i="11"/>
  <c r="C297" i="11"/>
  <c r="C296" i="11"/>
  <c r="C295" i="11"/>
  <c r="C294" i="11"/>
  <c r="C293" i="11"/>
  <c r="C292" i="11"/>
  <c r="C291" i="11"/>
  <c r="C290" i="11"/>
  <c r="C289" i="11"/>
  <c r="C288" i="11"/>
  <c r="C287" i="11"/>
  <c r="C286" i="11"/>
  <c r="C285" i="11"/>
  <c r="C284" i="11"/>
  <c r="C283" i="11"/>
  <c r="C282" i="11"/>
  <c r="C281" i="11"/>
  <c r="C280" i="11"/>
  <c r="C279" i="11"/>
  <c r="C278" i="11"/>
  <c r="C277" i="11"/>
  <c r="C276" i="11"/>
  <c r="C275" i="11"/>
  <c r="C274" i="11"/>
  <c r="C273" i="11"/>
  <c r="C272" i="11"/>
  <c r="C271" i="11"/>
  <c r="C270" i="11"/>
  <c r="C269" i="11"/>
  <c r="C268" i="11"/>
  <c r="C267" i="11"/>
  <c r="C266" i="11"/>
  <c r="C265" i="11"/>
  <c r="C264" i="11"/>
  <c r="C263" i="11"/>
  <c r="C262" i="11"/>
  <c r="C261" i="11"/>
  <c r="C260" i="11"/>
  <c r="C259" i="11"/>
  <c r="C258" i="11"/>
  <c r="C257" i="11"/>
  <c r="C256" i="11"/>
  <c r="C255" i="11"/>
  <c r="C254" i="11"/>
  <c r="C253" i="11"/>
  <c r="C252" i="11"/>
  <c r="C251" i="11"/>
  <c r="C250" i="11"/>
  <c r="C249" i="11"/>
  <c r="C248" i="11"/>
  <c r="C247" i="11"/>
  <c r="C246" i="11"/>
  <c r="C245" i="11"/>
  <c r="C244" i="11"/>
  <c r="C243" i="11"/>
  <c r="C242" i="11"/>
  <c r="C241" i="11"/>
  <c r="C240" i="11"/>
  <c r="C239" i="11"/>
  <c r="C238" i="11"/>
  <c r="C237" i="11"/>
  <c r="C236" i="11"/>
  <c r="C235" i="11"/>
  <c r="C234" i="11"/>
  <c r="C233" i="11"/>
  <c r="C232" i="11"/>
  <c r="C231" i="11"/>
  <c r="C230" i="11"/>
  <c r="C229" i="11"/>
  <c r="C228" i="11"/>
  <c r="C227" i="11"/>
  <c r="C226" i="11"/>
  <c r="C225" i="11"/>
  <c r="C224" i="11"/>
  <c r="C223" i="11"/>
  <c r="C222" i="11"/>
  <c r="C221" i="11"/>
  <c r="C220" i="11"/>
  <c r="C219" i="11"/>
  <c r="C218" i="11"/>
  <c r="C217" i="11"/>
  <c r="C216" i="11"/>
  <c r="C215" i="11"/>
  <c r="C214" i="11"/>
  <c r="C213" i="11"/>
  <c r="C212" i="11"/>
  <c r="C211" i="11"/>
  <c r="C210" i="11"/>
  <c r="C209" i="11"/>
  <c r="C208" i="11"/>
  <c r="C207" i="11"/>
  <c r="C206" i="11"/>
  <c r="C205" i="11"/>
  <c r="C204" i="11"/>
  <c r="C203" i="11"/>
  <c r="C202" i="11"/>
  <c r="C201" i="11"/>
  <c r="C200" i="11"/>
  <c r="C199" i="11"/>
  <c r="C198" i="11"/>
  <c r="C197" i="11"/>
  <c r="C196" i="11"/>
  <c r="C195" i="11"/>
  <c r="C194" i="11"/>
  <c r="C193" i="11"/>
  <c r="C192" i="11"/>
  <c r="C191" i="11"/>
  <c r="C190" i="11"/>
  <c r="C189" i="11"/>
  <c r="C188" i="11"/>
  <c r="C187" i="11"/>
  <c r="C186" i="11"/>
  <c r="C185" i="11"/>
  <c r="C184" i="11"/>
  <c r="C183" i="11"/>
  <c r="C182" i="11"/>
  <c r="C181" i="11"/>
  <c r="C180" i="11"/>
  <c r="C179" i="11"/>
  <c r="C178" i="11"/>
  <c r="C177" i="11"/>
  <c r="C176" i="11"/>
  <c r="C175" i="11"/>
  <c r="C174" i="11"/>
  <c r="C173" i="11"/>
  <c r="C172" i="11"/>
  <c r="C171" i="11"/>
  <c r="C170" i="11"/>
  <c r="C169" i="11"/>
  <c r="C168" i="11"/>
  <c r="C167" i="11"/>
  <c r="C166" i="11"/>
  <c r="C165" i="11"/>
  <c r="C164" i="11"/>
  <c r="C163" i="11"/>
  <c r="C162" i="11"/>
  <c r="C161" i="11"/>
  <c r="C160" i="11"/>
  <c r="C159" i="1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C129" i="11"/>
  <c r="C128" i="11"/>
  <c r="C127" i="11"/>
  <c r="C126" i="11"/>
  <c r="C125" i="11"/>
  <c r="C124" i="11"/>
  <c r="C123" i="11"/>
  <c r="C122" i="11"/>
  <c r="C121" i="11"/>
  <c r="C120" i="11"/>
  <c r="C119" i="11"/>
  <c r="C118" i="11"/>
  <c r="C117" i="11"/>
  <c r="C116" i="11"/>
  <c r="C115" i="11"/>
  <c r="C114" i="11"/>
  <c r="C113" i="11"/>
  <c r="C112" i="11"/>
  <c r="C111" i="11"/>
  <c r="C110" i="11"/>
  <c r="C109" i="11"/>
  <c r="C108" i="11"/>
  <c r="C107" i="11"/>
  <c r="C106" i="11"/>
  <c r="C105" i="11"/>
  <c r="C104" i="11"/>
  <c r="C103" i="11"/>
  <c r="C102" i="11"/>
  <c r="C101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C396" i="11"/>
  <c r="G33" i="9"/>
  <c r="B1213" i="9" l="1"/>
  <c r="G28" i="9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4" i="8"/>
  <c r="C397" i="9"/>
  <c r="D397" i="9" s="1"/>
  <c r="C396" i="9"/>
  <c r="D396" i="9" s="1"/>
  <c r="C395" i="9"/>
  <c r="D395" i="9" s="1"/>
  <c r="C394" i="9"/>
  <c r="D394" i="9" s="1"/>
  <c r="C393" i="9"/>
  <c r="D393" i="9" s="1"/>
  <c r="C392" i="9"/>
  <c r="D392" i="9" s="1"/>
  <c r="C391" i="9"/>
  <c r="D1205" i="9" s="1"/>
  <c r="C390" i="9"/>
  <c r="D390" i="9" s="1"/>
  <c r="C389" i="9"/>
  <c r="D389" i="9" s="1"/>
  <c r="C388" i="9"/>
  <c r="D388" i="9" s="1"/>
  <c r="C387" i="9"/>
  <c r="D387" i="9" s="1"/>
  <c r="C386" i="9"/>
  <c r="D386" i="9" s="1"/>
  <c r="C385" i="9"/>
  <c r="D385" i="9" s="1"/>
  <c r="C384" i="9"/>
  <c r="D384" i="9" s="1"/>
  <c r="C383" i="9"/>
  <c r="D383" i="9" s="1"/>
  <c r="C382" i="9"/>
  <c r="D382" i="9" s="1"/>
  <c r="C381" i="9"/>
  <c r="D381" i="9" s="1"/>
  <c r="C380" i="9"/>
  <c r="D380" i="9" s="1"/>
  <c r="C379" i="9"/>
  <c r="D379" i="9" s="1"/>
  <c r="C378" i="9"/>
  <c r="D378" i="9" s="1"/>
  <c r="C377" i="9"/>
  <c r="D377" i="9" s="1"/>
  <c r="C376" i="9"/>
  <c r="D376" i="9" s="1"/>
  <c r="C375" i="9"/>
  <c r="D375" i="9" s="1"/>
  <c r="C374" i="9"/>
  <c r="D374" i="9" s="1"/>
  <c r="C373" i="9"/>
  <c r="D373" i="9" s="1"/>
  <c r="C372" i="9"/>
  <c r="D372" i="9" s="1"/>
  <c r="C371" i="9"/>
  <c r="D371" i="9" s="1"/>
  <c r="C370" i="9"/>
  <c r="D370" i="9" s="1"/>
  <c r="C369" i="9"/>
  <c r="D369" i="9" s="1"/>
  <c r="C368" i="9"/>
  <c r="D368" i="9" s="1"/>
  <c r="C367" i="9"/>
  <c r="D367" i="9" s="1"/>
  <c r="C366" i="9"/>
  <c r="D366" i="9" s="1"/>
  <c r="C365" i="9"/>
  <c r="D365" i="9" s="1"/>
  <c r="C364" i="9"/>
  <c r="D364" i="9" s="1"/>
  <c r="C363" i="9"/>
  <c r="D363" i="9" s="1"/>
  <c r="C362" i="9"/>
  <c r="D362" i="9" s="1"/>
  <c r="C361" i="9"/>
  <c r="D361" i="9" s="1"/>
  <c r="C360" i="9"/>
  <c r="D360" i="9" s="1"/>
  <c r="C359" i="9"/>
  <c r="D359" i="9" s="1"/>
  <c r="C358" i="9"/>
  <c r="D358" i="9" s="1"/>
  <c r="C357" i="9"/>
  <c r="D357" i="9" s="1"/>
  <c r="C356" i="9"/>
  <c r="D356" i="9" s="1"/>
  <c r="C355" i="9"/>
  <c r="D355" i="9" s="1"/>
  <c r="C354" i="9"/>
  <c r="D354" i="9" s="1"/>
  <c r="C353" i="9"/>
  <c r="D353" i="9" s="1"/>
  <c r="C352" i="9"/>
  <c r="D352" i="9" s="1"/>
  <c r="C351" i="9"/>
  <c r="D351" i="9" s="1"/>
  <c r="C350" i="9"/>
  <c r="D350" i="9" s="1"/>
  <c r="C349" i="9"/>
  <c r="D349" i="9" s="1"/>
  <c r="C348" i="9"/>
  <c r="D348" i="9" s="1"/>
  <c r="C347" i="9"/>
  <c r="D347" i="9" s="1"/>
  <c r="C346" i="9"/>
  <c r="D346" i="9" s="1"/>
  <c r="C345" i="9"/>
  <c r="D345" i="9" s="1"/>
  <c r="C344" i="9"/>
  <c r="D344" i="9" s="1"/>
  <c r="C343" i="9"/>
  <c r="D343" i="9" s="1"/>
  <c r="C342" i="9"/>
  <c r="C341" i="9"/>
  <c r="D341" i="9" s="1"/>
  <c r="C340" i="9"/>
  <c r="D340" i="9" s="1"/>
  <c r="C339" i="9"/>
  <c r="D339" i="9" s="1"/>
  <c r="C338" i="9"/>
  <c r="C337" i="9"/>
  <c r="D337" i="9" s="1"/>
  <c r="C336" i="9"/>
  <c r="D336" i="9" s="1"/>
  <c r="C335" i="9"/>
  <c r="D335" i="9" s="1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D5" i="9" s="1"/>
  <c r="C398" i="9"/>
  <c r="D398" i="9" l="1"/>
  <c r="D1212" i="9"/>
  <c r="D8" i="9"/>
  <c r="D822" i="9"/>
  <c r="D12" i="9"/>
  <c r="D826" i="9"/>
  <c r="D16" i="9"/>
  <c r="D830" i="9"/>
  <c r="D20" i="9"/>
  <c r="D834" i="9"/>
  <c r="D24" i="9"/>
  <c r="D838" i="9"/>
  <c r="D28" i="9"/>
  <c r="D842" i="9"/>
  <c r="D32" i="9"/>
  <c r="D846" i="9"/>
  <c r="D36" i="9"/>
  <c r="D850" i="9"/>
  <c r="D40" i="9"/>
  <c r="D854" i="9"/>
  <c r="D44" i="9"/>
  <c r="D858" i="9"/>
  <c r="D48" i="9"/>
  <c r="D862" i="9"/>
  <c r="D56" i="9"/>
  <c r="D870" i="9"/>
  <c r="D60" i="9"/>
  <c r="D874" i="9"/>
  <c r="D64" i="9"/>
  <c r="D878" i="9"/>
  <c r="D68" i="9"/>
  <c r="D882" i="9"/>
  <c r="D76" i="9"/>
  <c r="D890" i="9"/>
  <c r="D80" i="9"/>
  <c r="D894" i="9"/>
  <c r="D84" i="9"/>
  <c r="D898" i="9"/>
  <c r="D88" i="9"/>
  <c r="D902" i="9"/>
  <c r="D92" i="9"/>
  <c r="D906" i="9"/>
  <c r="D96" i="9"/>
  <c r="D910" i="9"/>
  <c r="D100" i="9"/>
  <c r="D914" i="9"/>
  <c r="D104" i="9"/>
  <c r="D918" i="9"/>
  <c r="D108" i="9"/>
  <c r="D922" i="9"/>
  <c r="D112" i="9"/>
  <c r="D926" i="9"/>
  <c r="D116" i="9"/>
  <c r="D930" i="9"/>
  <c r="D120" i="9"/>
  <c r="D934" i="9"/>
  <c r="D124" i="9"/>
  <c r="D938" i="9"/>
  <c r="D128" i="9"/>
  <c r="D942" i="9"/>
  <c r="D132" i="9"/>
  <c r="D946" i="9"/>
  <c r="D136" i="9"/>
  <c r="D950" i="9"/>
  <c r="D140" i="9"/>
  <c r="D954" i="9"/>
  <c r="D144" i="9"/>
  <c r="D958" i="9"/>
  <c r="D148" i="9"/>
  <c r="D962" i="9"/>
  <c r="D152" i="9"/>
  <c r="D966" i="9"/>
  <c r="D156" i="9"/>
  <c r="D970" i="9"/>
  <c r="D160" i="9"/>
  <c r="D974" i="9"/>
  <c r="D164" i="9"/>
  <c r="D978" i="9"/>
  <c r="D819" i="9"/>
  <c r="D9" i="9"/>
  <c r="D823" i="9"/>
  <c r="D13" i="9"/>
  <c r="D827" i="9"/>
  <c r="D17" i="9"/>
  <c r="D831" i="9"/>
  <c r="D21" i="9"/>
  <c r="D835" i="9"/>
  <c r="D25" i="9"/>
  <c r="D839" i="9"/>
  <c r="D29" i="9"/>
  <c r="D843" i="9"/>
  <c r="D33" i="9"/>
  <c r="D847" i="9"/>
  <c r="D37" i="9"/>
  <c r="D851" i="9"/>
  <c r="D41" i="9"/>
  <c r="D855" i="9"/>
  <c r="D69" i="9"/>
  <c r="D883" i="9"/>
  <c r="D73" i="9"/>
  <c r="D887" i="9"/>
  <c r="D77" i="9"/>
  <c r="D891" i="9"/>
  <c r="D81" i="9"/>
  <c r="D895" i="9"/>
  <c r="D85" i="9"/>
  <c r="D899" i="9"/>
  <c r="D89" i="9"/>
  <c r="D903" i="9"/>
  <c r="D93" i="9"/>
  <c r="D907" i="9"/>
  <c r="D101" i="9"/>
  <c r="D915" i="9"/>
  <c r="D109" i="9"/>
  <c r="D923" i="9"/>
  <c r="D117" i="9"/>
  <c r="D931" i="9"/>
  <c r="D125" i="9"/>
  <c r="D939" i="9"/>
  <c r="D133" i="9"/>
  <c r="D947" i="9"/>
  <c r="D141" i="9"/>
  <c r="D955" i="9"/>
  <c r="D145" i="9"/>
  <c r="D959" i="9"/>
  <c r="D153" i="9"/>
  <c r="D967" i="9"/>
  <c r="D161" i="9"/>
  <c r="D975" i="9"/>
  <c r="D173" i="9"/>
  <c r="D987" i="9"/>
  <c r="D181" i="9"/>
  <c r="D995" i="9"/>
  <c r="D189" i="9"/>
  <c r="D1003" i="9"/>
  <c r="D193" i="9"/>
  <c r="D1007" i="9"/>
  <c r="D201" i="9"/>
  <c r="D1015" i="9"/>
  <c r="D205" i="9"/>
  <c r="D1019" i="9"/>
  <c r="D209" i="9"/>
  <c r="D1023" i="9"/>
  <c r="D213" i="9"/>
  <c r="D1027" i="9"/>
  <c r="D217" i="9"/>
  <c r="D1031" i="9"/>
  <c r="D221" i="9"/>
  <c r="D1035" i="9"/>
  <c r="D225" i="9"/>
  <c r="D1039" i="9"/>
  <c r="D229" i="9"/>
  <c r="D1043" i="9"/>
  <c r="D233" i="9"/>
  <c r="D1047" i="9"/>
  <c r="D237" i="9"/>
  <c r="D1051" i="9"/>
  <c r="D241" i="9"/>
  <c r="D1055" i="9"/>
  <c r="D245" i="9"/>
  <c r="D1059" i="9"/>
  <c r="D249" i="9"/>
  <c r="D1063" i="9"/>
  <c r="D253" i="9"/>
  <c r="D1067" i="9"/>
  <c r="D257" i="9"/>
  <c r="D1071" i="9"/>
  <c r="D261" i="9"/>
  <c r="D1075" i="9"/>
  <c r="D265" i="9"/>
  <c r="D1079" i="9"/>
  <c r="D269" i="9"/>
  <c r="D1083" i="9"/>
  <c r="D273" i="9"/>
  <c r="D1087" i="9"/>
  <c r="D277" i="9"/>
  <c r="D1091" i="9"/>
  <c r="D285" i="9"/>
  <c r="D1099" i="9"/>
  <c r="D289" i="9"/>
  <c r="D1103" i="9"/>
  <c r="D293" i="9"/>
  <c r="D1107" i="9"/>
  <c r="D297" i="9"/>
  <c r="D1111" i="9"/>
  <c r="D301" i="9"/>
  <c r="D1115" i="9"/>
  <c r="D305" i="9"/>
  <c r="D1119" i="9"/>
  <c r="D309" i="9"/>
  <c r="D1123" i="9"/>
  <c r="D313" i="9"/>
  <c r="D1127" i="9"/>
  <c r="D317" i="9"/>
  <c r="D1131" i="9"/>
  <c r="D321" i="9"/>
  <c r="D1135" i="9"/>
  <c r="D325" i="9"/>
  <c r="D1139" i="9"/>
  <c r="D329" i="9"/>
  <c r="D1143" i="9"/>
  <c r="D333" i="9"/>
  <c r="D1147" i="9"/>
  <c r="D6" i="9"/>
  <c r="D820" i="9"/>
  <c r="D10" i="9"/>
  <c r="D824" i="9"/>
  <c r="D14" i="9"/>
  <c r="D828" i="9"/>
  <c r="D18" i="9"/>
  <c r="D832" i="9"/>
  <c r="D22" i="9"/>
  <c r="D836" i="9"/>
  <c r="D26" i="9"/>
  <c r="D840" i="9"/>
  <c r="D30" i="9"/>
  <c r="D844" i="9"/>
  <c r="D34" i="9"/>
  <c r="D848" i="9"/>
  <c r="D38" i="9"/>
  <c r="D852" i="9"/>
  <c r="D42" i="9"/>
  <c r="D856" i="9"/>
  <c r="D46" i="9"/>
  <c r="D860" i="9"/>
  <c r="D50" i="9"/>
  <c r="D864" i="9"/>
  <c r="D54" i="9"/>
  <c r="D868" i="9"/>
  <c r="D58" i="9"/>
  <c r="D872" i="9"/>
  <c r="D62" i="9"/>
  <c r="D876" i="9"/>
  <c r="D66" i="9"/>
  <c r="D880" i="9"/>
  <c r="D70" i="9"/>
  <c r="D884" i="9"/>
  <c r="D52" i="9"/>
  <c r="D866" i="9"/>
  <c r="D72" i="9"/>
  <c r="D886" i="9"/>
  <c r="D45" i="9"/>
  <c r="D859" i="9"/>
  <c r="D49" i="9"/>
  <c r="D863" i="9"/>
  <c r="D53" i="9"/>
  <c r="D867" i="9"/>
  <c r="D57" i="9"/>
  <c r="D871" i="9"/>
  <c r="D61" i="9"/>
  <c r="D875" i="9"/>
  <c r="D65" i="9"/>
  <c r="D879" i="9"/>
  <c r="D97" i="9"/>
  <c r="D911" i="9"/>
  <c r="D105" i="9"/>
  <c r="D919" i="9"/>
  <c r="D113" i="9"/>
  <c r="D927" i="9"/>
  <c r="D121" i="9"/>
  <c r="D935" i="9"/>
  <c r="D129" i="9"/>
  <c r="D943" i="9"/>
  <c r="D137" i="9"/>
  <c r="D951" i="9"/>
  <c r="D149" i="9"/>
  <c r="D963" i="9"/>
  <c r="D157" i="9"/>
  <c r="D971" i="9"/>
  <c r="D165" i="9"/>
  <c r="D979" i="9"/>
  <c r="D169" i="9"/>
  <c r="D983" i="9"/>
  <c r="D177" i="9"/>
  <c r="D991" i="9"/>
  <c r="D185" i="9"/>
  <c r="D999" i="9"/>
  <c r="D197" i="9"/>
  <c r="D1011" i="9"/>
  <c r="D281" i="9"/>
  <c r="D1095" i="9"/>
  <c r="D7" i="9"/>
  <c r="D821" i="9"/>
  <c r="D11" i="9"/>
  <c r="D825" i="9"/>
  <c r="D15" i="9"/>
  <c r="D829" i="9"/>
  <c r="D19" i="9"/>
  <c r="D833" i="9"/>
  <c r="D23" i="9"/>
  <c r="D837" i="9"/>
  <c r="D27" i="9"/>
  <c r="D841" i="9"/>
  <c r="D31" i="9"/>
  <c r="D845" i="9"/>
  <c r="D35" i="9"/>
  <c r="D849" i="9"/>
  <c r="D39" i="9"/>
  <c r="D853" i="9"/>
  <c r="D43" i="9"/>
  <c r="D857" i="9"/>
  <c r="D47" i="9"/>
  <c r="D861" i="9"/>
  <c r="D51" i="9"/>
  <c r="D865" i="9"/>
  <c r="D55" i="9"/>
  <c r="D869" i="9"/>
  <c r="D59" i="9"/>
  <c r="D873" i="9"/>
  <c r="D63" i="9"/>
  <c r="D877" i="9"/>
  <c r="D67" i="9"/>
  <c r="D881" i="9"/>
  <c r="D71" i="9"/>
  <c r="D885" i="9"/>
  <c r="D75" i="9"/>
  <c r="D889" i="9"/>
  <c r="D79" i="9"/>
  <c r="D893" i="9"/>
  <c r="D83" i="9"/>
  <c r="D897" i="9"/>
  <c r="D87" i="9"/>
  <c r="D901" i="9"/>
  <c r="D91" i="9"/>
  <c r="D905" i="9"/>
  <c r="D95" i="9"/>
  <c r="D909" i="9"/>
  <c r="D99" i="9"/>
  <c r="D913" i="9"/>
  <c r="D103" i="9"/>
  <c r="D917" i="9"/>
  <c r="D107" i="9"/>
  <c r="D921" i="9"/>
  <c r="D111" i="9"/>
  <c r="D925" i="9"/>
  <c r="D115" i="9"/>
  <c r="D929" i="9"/>
  <c r="D119" i="9"/>
  <c r="D933" i="9"/>
  <c r="D123" i="9"/>
  <c r="D937" i="9"/>
  <c r="D127" i="9"/>
  <c r="D941" i="9"/>
  <c r="D131" i="9"/>
  <c r="D945" i="9"/>
  <c r="D135" i="9"/>
  <c r="D949" i="9"/>
  <c r="D139" i="9"/>
  <c r="D953" i="9"/>
  <c r="D143" i="9"/>
  <c r="D957" i="9"/>
  <c r="D147" i="9"/>
  <c r="D961" i="9"/>
  <c r="D151" i="9"/>
  <c r="D965" i="9"/>
  <c r="D155" i="9"/>
  <c r="D969" i="9"/>
  <c r="D159" i="9"/>
  <c r="D973" i="9"/>
  <c r="D163" i="9"/>
  <c r="D977" i="9"/>
  <c r="D167" i="9"/>
  <c r="D981" i="9"/>
  <c r="D171" i="9"/>
  <c r="D985" i="9"/>
  <c r="D175" i="9"/>
  <c r="D989" i="9"/>
  <c r="D179" i="9"/>
  <c r="D993" i="9"/>
  <c r="D183" i="9"/>
  <c r="D997" i="9"/>
  <c r="D187" i="9"/>
  <c r="D1001" i="9"/>
  <c r="D191" i="9"/>
  <c r="D1005" i="9"/>
  <c r="D195" i="9"/>
  <c r="D1009" i="9"/>
  <c r="D199" i="9"/>
  <c r="D1013" i="9"/>
  <c r="D203" i="9"/>
  <c r="D1017" i="9"/>
  <c r="D207" i="9"/>
  <c r="D1021" i="9"/>
  <c r="D211" i="9"/>
  <c r="D1025" i="9"/>
  <c r="D215" i="9"/>
  <c r="D1029" i="9"/>
  <c r="D219" i="9"/>
  <c r="D1033" i="9"/>
  <c r="D223" i="9"/>
  <c r="D1037" i="9"/>
  <c r="D227" i="9"/>
  <c r="D1041" i="9"/>
  <c r="D231" i="9"/>
  <c r="D1045" i="9"/>
  <c r="D235" i="9"/>
  <c r="D1049" i="9"/>
  <c r="D239" i="9"/>
  <c r="D1053" i="9"/>
  <c r="D243" i="9"/>
  <c r="D1057" i="9"/>
  <c r="D247" i="9"/>
  <c r="D1061" i="9"/>
  <c r="D251" i="9"/>
  <c r="D1065" i="9"/>
  <c r="D255" i="9"/>
  <c r="D1069" i="9"/>
  <c r="D259" i="9"/>
  <c r="D1073" i="9"/>
  <c r="D263" i="9"/>
  <c r="D1077" i="9"/>
  <c r="D267" i="9"/>
  <c r="D1081" i="9"/>
  <c r="D271" i="9"/>
  <c r="D1085" i="9"/>
  <c r="D275" i="9"/>
  <c r="D1089" i="9"/>
  <c r="D279" i="9"/>
  <c r="D1093" i="9"/>
  <c r="D283" i="9"/>
  <c r="D1097" i="9"/>
  <c r="D287" i="9"/>
  <c r="D1101" i="9"/>
  <c r="D291" i="9"/>
  <c r="D1105" i="9"/>
  <c r="D295" i="9"/>
  <c r="D1109" i="9"/>
  <c r="D299" i="9"/>
  <c r="D1113" i="9"/>
  <c r="D303" i="9"/>
  <c r="D1117" i="9"/>
  <c r="D307" i="9"/>
  <c r="D1121" i="9"/>
  <c r="D311" i="9"/>
  <c r="D1125" i="9"/>
  <c r="D315" i="9"/>
  <c r="D1129" i="9"/>
  <c r="D319" i="9"/>
  <c r="D1133" i="9"/>
  <c r="D323" i="9"/>
  <c r="D1137" i="9"/>
  <c r="D327" i="9"/>
  <c r="D1141" i="9"/>
  <c r="D331" i="9"/>
  <c r="D1145" i="9"/>
  <c r="D168" i="9"/>
  <c r="D982" i="9"/>
  <c r="D172" i="9"/>
  <c r="D986" i="9"/>
  <c r="D176" i="9"/>
  <c r="D990" i="9"/>
  <c r="D180" i="9"/>
  <c r="D994" i="9"/>
  <c r="D184" i="9"/>
  <c r="D998" i="9"/>
  <c r="D188" i="9"/>
  <c r="D1002" i="9"/>
  <c r="D192" i="9"/>
  <c r="D1006" i="9"/>
  <c r="D196" i="9"/>
  <c r="D1010" i="9"/>
  <c r="D200" i="9"/>
  <c r="D1014" i="9"/>
  <c r="D204" i="9"/>
  <c r="D1018" i="9"/>
  <c r="D208" i="9"/>
  <c r="D1022" i="9"/>
  <c r="D212" i="9"/>
  <c r="D1026" i="9"/>
  <c r="D216" i="9"/>
  <c r="D1030" i="9"/>
  <c r="D220" i="9"/>
  <c r="D1034" i="9"/>
  <c r="D224" i="9"/>
  <c r="D1038" i="9"/>
  <c r="D228" i="9"/>
  <c r="D1042" i="9"/>
  <c r="D232" i="9"/>
  <c r="D1046" i="9"/>
  <c r="D236" i="9"/>
  <c r="D1050" i="9"/>
  <c r="D240" i="9"/>
  <c r="D1054" i="9"/>
  <c r="D244" i="9"/>
  <c r="D1058" i="9"/>
  <c r="D248" i="9"/>
  <c r="D1062" i="9"/>
  <c r="D252" i="9"/>
  <c r="D1066" i="9"/>
  <c r="D256" i="9"/>
  <c r="D1070" i="9"/>
  <c r="D260" i="9"/>
  <c r="D1074" i="9"/>
  <c r="D264" i="9"/>
  <c r="D1078" i="9"/>
  <c r="D268" i="9"/>
  <c r="D1082" i="9"/>
  <c r="D272" i="9"/>
  <c r="D1086" i="9"/>
  <c r="D276" i="9"/>
  <c r="D1090" i="9"/>
  <c r="D280" i="9"/>
  <c r="D1094" i="9"/>
  <c r="D284" i="9"/>
  <c r="D1098" i="9"/>
  <c r="D288" i="9"/>
  <c r="D1102" i="9"/>
  <c r="D292" i="9"/>
  <c r="D1106" i="9"/>
  <c r="D296" i="9"/>
  <c r="D1110" i="9"/>
  <c r="D300" i="9"/>
  <c r="D1114" i="9"/>
  <c r="D304" i="9"/>
  <c r="D1118" i="9"/>
  <c r="D308" i="9"/>
  <c r="D1122" i="9"/>
  <c r="D312" i="9"/>
  <c r="D1126" i="9"/>
  <c r="D316" i="9"/>
  <c r="D1130" i="9"/>
  <c r="D320" i="9"/>
  <c r="D1134" i="9"/>
  <c r="D324" i="9"/>
  <c r="D1138" i="9"/>
  <c r="D328" i="9"/>
  <c r="D1142" i="9"/>
  <c r="D332" i="9"/>
  <c r="D1146" i="9"/>
  <c r="D391" i="9"/>
  <c r="D1210" i="9"/>
  <c r="D1206" i="9"/>
  <c r="D1202" i="9"/>
  <c r="D1198" i="9"/>
  <c r="D1194" i="9"/>
  <c r="D1190" i="9"/>
  <c r="D1186" i="9"/>
  <c r="D1182" i="9"/>
  <c r="D1178" i="9"/>
  <c r="D1174" i="9"/>
  <c r="D1170" i="9"/>
  <c r="D1166" i="9"/>
  <c r="D1162" i="9"/>
  <c r="D1158" i="9"/>
  <c r="D1153" i="9"/>
  <c r="D74" i="9"/>
  <c r="D888" i="9"/>
  <c r="D78" i="9"/>
  <c r="D892" i="9"/>
  <c r="D82" i="9"/>
  <c r="D896" i="9"/>
  <c r="D86" i="9"/>
  <c r="D900" i="9"/>
  <c r="D90" i="9"/>
  <c r="D904" i="9"/>
  <c r="D94" i="9"/>
  <c r="D908" i="9"/>
  <c r="D98" i="9"/>
  <c r="D912" i="9"/>
  <c r="D102" i="9"/>
  <c r="D916" i="9"/>
  <c r="D106" i="9"/>
  <c r="D920" i="9"/>
  <c r="D110" i="9"/>
  <c r="D924" i="9"/>
  <c r="D114" i="9"/>
  <c r="D928" i="9"/>
  <c r="D118" i="9"/>
  <c r="D932" i="9"/>
  <c r="D122" i="9"/>
  <c r="D936" i="9"/>
  <c r="D126" i="9"/>
  <c r="D940" i="9"/>
  <c r="D130" i="9"/>
  <c r="D944" i="9"/>
  <c r="D134" i="9"/>
  <c r="D948" i="9"/>
  <c r="D138" i="9"/>
  <c r="D952" i="9"/>
  <c r="D142" i="9"/>
  <c r="D956" i="9"/>
  <c r="D146" i="9"/>
  <c r="D960" i="9"/>
  <c r="D150" i="9"/>
  <c r="D964" i="9"/>
  <c r="D154" i="9"/>
  <c r="D968" i="9"/>
  <c r="D158" i="9"/>
  <c r="D972" i="9"/>
  <c r="D162" i="9"/>
  <c r="D976" i="9"/>
  <c r="D166" i="9"/>
  <c r="D980" i="9"/>
  <c r="D170" i="9"/>
  <c r="D984" i="9"/>
  <c r="D174" i="9"/>
  <c r="D988" i="9"/>
  <c r="D178" i="9"/>
  <c r="D992" i="9"/>
  <c r="D182" i="9"/>
  <c r="D996" i="9"/>
  <c r="D186" i="9"/>
  <c r="D1000" i="9"/>
  <c r="D190" i="9"/>
  <c r="D1004" i="9"/>
  <c r="D194" i="9"/>
  <c r="D1008" i="9"/>
  <c r="D198" i="9"/>
  <c r="D1012" i="9"/>
  <c r="D202" i="9"/>
  <c r="D1016" i="9"/>
  <c r="D206" i="9"/>
  <c r="D1020" i="9"/>
  <c r="D210" i="9"/>
  <c r="D1024" i="9"/>
  <c r="D214" i="9"/>
  <c r="D1028" i="9"/>
  <c r="D218" i="9"/>
  <c r="D1032" i="9"/>
  <c r="D222" i="9"/>
  <c r="D1036" i="9"/>
  <c r="D226" i="9"/>
  <c r="D1040" i="9"/>
  <c r="D230" i="9"/>
  <c r="D1044" i="9"/>
  <c r="D234" i="9"/>
  <c r="D1048" i="9"/>
  <c r="D238" i="9"/>
  <c r="D1052" i="9"/>
  <c r="D242" i="9"/>
  <c r="D1056" i="9"/>
  <c r="D246" i="9"/>
  <c r="D1060" i="9"/>
  <c r="D250" i="9"/>
  <c r="D1064" i="9"/>
  <c r="D254" i="9"/>
  <c r="D1068" i="9"/>
  <c r="D258" i="9"/>
  <c r="D1072" i="9"/>
  <c r="D262" i="9"/>
  <c r="D1076" i="9"/>
  <c r="D266" i="9"/>
  <c r="D1080" i="9"/>
  <c r="D270" i="9"/>
  <c r="D1084" i="9"/>
  <c r="D274" i="9"/>
  <c r="D1088" i="9"/>
  <c r="D278" i="9"/>
  <c r="D1092" i="9"/>
  <c r="D282" i="9"/>
  <c r="D1096" i="9"/>
  <c r="D286" i="9"/>
  <c r="D1100" i="9"/>
  <c r="D290" i="9"/>
  <c r="D1104" i="9"/>
  <c r="D294" i="9"/>
  <c r="D1108" i="9"/>
  <c r="D298" i="9"/>
  <c r="D1112" i="9"/>
  <c r="D302" i="9"/>
  <c r="D1116" i="9"/>
  <c r="D306" i="9"/>
  <c r="D1120" i="9"/>
  <c r="D310" i="9"/>
  <c r="D1124" i="9"/>
  <c r="D314" i="9"/>
  <c r="D1128" i="9"/>
  <c r="D318" i="9"/>
  <c r="D1132" i="9"/>
  <c r="D322" i="9"/>
  <c r="D1136" i="9"/>
  <c r="D326" i="9"/>
  <c r="D1140" i="9"/>
  <c r="D330" i="9"/>
  <c r="D1144" i="9"/>
  <c r="D334" i="9"/>
  <c r="D1148" i="9"/>
  <c r="D338" i="9"/>
  <c r="D1152" i="9"/>
  <c r="D342" i="9"/>
  <c r="D1156" i="9"/>
  <c r="D1209" i="9"/>
  <c r="D1201" i="9"/>
  <c r="D1197" i="9"/>
  <c r="D1193" i="9"/>
  <c r="D1189" i="9"/>
  <c r="D1185" i="9"/>
  <c r="D1181" i="9"/>
  <c r="D1177" i="9"/>
  <c r="D1173" i="9"/>
  <c r="D1169" i="9"/>
  <c r="D1165" i="9"/>
  <c r="D1161" i="9"/>
  <c r="D1157" i="9"/>
  <c r="D1151" i="9"/>
  <c r="D1208" i="9"/>
  <c r="D1204" i="9"/>
  <c r="D1200" i="9"/>
  <c r="D1196" i="9"/>
  <c r="D1192" i="9"/>
  <c r="D1188" i="9"/>
  <c r="D1184" i="9"/>
  <c r="D1180" i="9"/>
  <c r="D1176" i="9"/>
  <c r="D1172" i="9"/>
  <c r="D1168" i="9"/>
  <c r="D1164" i="9"/>
  <c r="D1160" i="9"/>
  <c r="D1155" i="9"/>
  <c r="D1150" i="9"/>
  <c r="D1211" i="9"/>
  <c r="D1207" i="9"/>
  <c r="D1203" i="9"/>
  <c r="D1199" i="9"/>
  <c r="D1195" i="9"/>
  <c r="D1191" i="9"/>
  <c r="D1187" i="9"/>
  <c r="D1183" i="9"/>
  <c r="D1179" i="9"/>
  <c r="D1175" i="9"/>
  <c r="D1171" i="9"/>
  <c r="D1167" i="9"/>
  <c r="D1163" i="9"/>
  <c r="D1159" i="9"/>
  <c r="D1154" i="9"/>
  <c r="D1149" i="9"/>
  <c r="C399" i="9"/>
  <c r="C400" i="9" s="1"/>
  <c r="AL2711" i="1"/>
  <c r="AI2711" i="1"/>
  <c r="AG2711" i="1"/>
  <c r="AE2711" i="1"/>
  <c r="AB2711" i="1"/>
  <c r="Y2711" i="1"/>
  <c r="V2711" i="1"/>
  <c r="Q2711" i="1"/>
  <c r="K2711" i="1"/>
  <c r="AL2710" i="1"/>
  <c r="AI2710" i="1"/>
  <c r="AG2710" i="1"/>
  <c r="AF2710" i="1"/>
  <c r="AE2710" i="1"/>
  <c r="AB2710" i="1"/>
  <c r="Y2710" i="1"/>
  <c r="V2710" i="1"/>
  <c r="Q2710" i="1"/>
  <c r="K2710" i="1"/>
  <c r="AL2709" i="1"/>
  <c r="AI2709" i="1"/>
  <c r="AG2709" i="1"/>
  <c r="AE2709" i="1"/>
  <c r="AB2709" i="1"/>
  <c r="Y2709" i="1"/>
  <c r="V2709" i="1"/>
  <c r="Q2709" i="1"/>
  <c r="K2709" i="1"/>
  <c r="AL2708" i="1"/>
  <c r="AI2708" i="1"/>
  <c r="AG2708" i="1"/>
  <c r="AF2708" i="1"/>
  <c r="AE2708" i="1"/>
  <c r="AC2708" i="1"/>
  <c r="AB2708" i="1"/>
  <c r="Y2708" i="1"/>
  <c r="V2708" i="1"/>
  <c r="Q2708" i="1"/>
  <c r="K2708" i="1"/>
  <c r="AL2707" i="1"/>
  <c r="AI2707" i="1"/>
  <c r="AG2707" i="1"/>
  <c r="AF2707" i="1"/>
  <c r="AE2707" i="1"/>
  <c r="AC2707" i="1"/>
  <c r="AB2707" i="1"/>
  <c r="Y2707" i="1"/>
  <c r="V2707" i="1"/>
  <c r="Q2707" i="1"/>
  <c r="K2707" i="1"/>
  <c r="AL2706" i="1"/>
  <c r="AI2706" i="1"/>
  <c r="AG2706" i="1"/>
  <c r="AF2706" i="1"/>
  <c r="AE2706" i="1"/>
  <c r="AB2706" i="1"/>
  <c r="Y2706" i="1"/>
  <c r="V2706" i="1"/>
  <c r="Z2706" i="1" s="1"/>
  <c r="N2706" i="1" s="1"/>
  <c r="Q2706" i="1"/>
  <c r="K2706" i="1"/>
  <c r="AL2705" i="1"/>
  <c r="AI2705" i="1"/>
  <c r="AG2705" i="1"/>
  <c r="AE2705" i="1"/>
  <c r="AB2705" i="1"/>
  <c r="Y2705" i="1"/>
  <c r="V2705" i="1"/>
  <c r="Q2705" i="1"/>
  <c r="K2705" i="1"/>
  <c r="AL2704" i="1"/>
  <c r="AI2704" i="1"/>
  <c r="AG2704" i="1"/>
  <c r="AE2704" i="1"/>
  <c r="AB2704" i="1"/>
  <c r="Y2704" i="1"/>
  <c r="V2704" i="1"/>
  <c r="Q2704" i="1"/>
  <c r="K2704" i="1"/>
  <c r="AL2703" i="1"/>
  <c r="AI2703" i="1"/>
  <c r="AG2703" i="1"/>
  <c r="AF2703" i="1"/>
  <c r="AE2703" i="1"/>
  <c r="AC2703" i="1"/>
  <c r="AB2703" i="1"/>
  <c r="Y2703" i="1"/>
  <c r="V2703" i="1"/>
  <c r="Q2703" i="1"/>
  <c r="K2703" i="1"/>
  <c r="AL2702" i="1"/>
  <c r="AI2702" i="1"/>
  <c r="AG2702" i="1"/>
  <c r="AF2702" i="1"/>
  <c r="AE2702" i="1"/>
  <c r="AB2702" i="1"/>
  <c r="Y2702" i="1"/>
  <c r="V2702" i="1"/>
  <c r="Q2702" i="1"/>
  <c r="K2702" i="1"/>
  <c r="AL2701" i="1"/>
  <c r="AI2701" i="1"/>
  <c r="AG2701" i="1"/>
  <c r="AE2701" i="1"/>
  <c r="AB2701" i="1"/>
  <c r="Y2701" i="1"/>
  <c r="V2701" i="1"/>
  <c r="Q2701" i="1"/>
  <c r="K2701" i="1"/>
  <c r="AL2700" i="1"/>
  <c r="AI2700" i="1"/>
  <c r="AG2700" i="1"/>
  <c r="AF2700" i="1"/>
  <c r="AE2700" i="1"/>
  <c r="AB2700" i="1"/>
  <c r="Y2700" i="1"/>
  <c r="V2700" i="1"/>
  <c r="Q2700" i="1"/>
  <c r="K2700" i="1"/>
  <c r="AL2699" i="1"/>
  <c r="AI2699" i="1"/>
  <c r="AG2699" i="1"/>
  <c r="AF2699" i="1"/>
  <c r="AE2699" i="1"/>
  <c r="AB2699" i="1"/>
  <c r="Y2699" i="1"/>
  <c r="V2699" i="1"/>
  <c r="Q2699" i="1"/>
  <c r="K2699" i="1"/>
  <c r="AL2698" i="1"/>
  <c r="AI2698" i="1"/>
  <c r="AG2698" i="1"/>
  <c r="AF2698" i="1"/>
  <c r="AE2698" i="1"/>
  <c r="AC2698" i="1"/>
  <c r="AB2698" i="1"/>
  <c r="Y2698" i="1"/>
  <c r="V2698" i="1"/>
  <c r="Q2698" i="1"/>
  <c r="K2698" i="1"/>
  <c r="AL2697" i="1"/>
  <c r="AI2697" i="1"/>
  <c r="AG2697" i="1"/>
  <c r="AE2697" i="1"/>
  <c r="AB2697" i="1"/>
  <c r="Y2697" i="1"/>
  <c r="V2697" i="1"/>
  <c r="Z2697" i="1" s="1"/>
  <c r="N2697" i="1" s="1"/>
  <c r="Q2697" i="1"/>
  <c r="K2697" i="1"/>
  <c r="AL2696" i="1"/>
  <c r="AI2696" i="1"/>
  <c r="AG2696" i="1"/>
  <c r="AE2696" i="1"/>
  <c r="AB2696" i="1"/>
  <c r="Z2696" i="1"/>
  <c r="Y2696" i="1"/>
  <c r="V2696" i="1"/>
  <c r="Q2696" i="1"/>
  <c r="N2696" i="1"/>
  <c r="K2696" i="1"/>
  <c r="AL2695" i="1"/>
  <c r="AI2695" i="1"/>
  <c r="AG2695" i="1"/>
  <c r="AE2695" i="1"/>
  <c r="AC2695" i="1"/>
  <c r="AB2695" i="1"/>
  <c r="Z2695" i="1"/>
  <c r="Y2695" i="1"/>
  <c r="V2695" i="1"/>
  <c r="Q2695" i="1"/>
  <c r="N2695" i="1"/>
  <c r="K2695" i="1"/>
  <c r="AL2694" i="1"/>
  <c r="AI2694" i="1"/>
  <c r="AG2694" i="1"/>
  <c r="AE2694" i="1"/>
  <c r="AC2694" i="1"/>
  <c r="AB2694" i="1"/>
  <c r="Z2694" i="1"/>
  <c r="Y2694" i="1"/>
  <c r="V2694" i="1"/>
  <c r="Q2694" i="1"/>
  <c r="N2694" i="1"/>
  <c r="K2694" i="1"/>
  <c r="AL2693" i="1"/>
  <c r="AI2693" i="1"/>
  <c r="AG2693" i="1"/>
  <c r="AE2693" i="1"/>
  <c r="AC2693" i="1"/>
  <c r="AB2693" i="1"/>
  <c r="Z2693" i="1"/>
  <c r="Y2693" i="1"/>
  <c r="V2693" i="1"/>
  <c r="Q2693" i="1"/>
  <c r="N2693" i="1"/>
  <c r="K2693" i="1"/>
  <c r="AL2692" i="1"/>
  <c r="AI2692" i="1"/>
  <c r="AG2692" i="1"/>
  <c r="AF2692" i="1"/>
  <c r="AE2692" i="1"/>
  <c r="AC2692" i="1"/>
  <c r="AB2692" i="1"/>
  <c r="Y2692" i="1"/>
  <c r="V2692" i="1"/>
  <c r="Q2692" i="1"/>
  <c r="K2692" i="1"/>
  <c r="AL2691" i="1"/>
  <c r="AI2691" i="1"/>
  <c r="AG2691" i="1"/>
  <c r="AF2691" i="1"/>
  <c r="AE2691" i="1"/>
  <c r="AC2691" i="1"/>
  <c r="AB2691" i="1"/>
  <c r="Y2691" i="1"/>
  <c r="V2691" i="1"/>
  <c r="Q2691" i="1"/>
  <c r="K2691" i="1"/>
  <c r="AL2690" i="1"/>
  <c r="AI2690" i="1"/>
  <c r="AG2690" i="1"/>
  <c r="AE2690" i="1"/>
  <c r="AC2690" i="1"/>
  <c r="AB2690" i="1"/>
  <c r="Y2690" i="1"/>
  <c r="V2690" i="1"/>
  <c r="Q2690" i="1"/>
  <c r="K2690" i="1"/>
  <c r="AL2689" i="1"/>
  <c r="AI2689" i="1"/>
  <c r="AG2689" i="1"/>
  <c r="AE2689" i="1"/>
  <c r="AC2689" i="1"/>
  <c r="AB2689" i="1"/>
  <c r="Y2689" i="1"/>
  <c r="V2689" i="1"/>
  <c r="Q2689" i="1"/>
  <c r="K2689" i="1"/>
  <c r="AL2688" i="1"/>
  <c r="AI2688" i="1"/>
  <c r="AG2688" i="1"/>
  <c r="AF2688" i="1"/>
  <c r="AE2688" i="1"/>
  <c r="AC2688" i="1"/>
  <c r="AB2688" i="1"/>
  <c r="Y2688" i="1"/>
  <c r="V2688" i="1"/>
  <c r="Q2688" i="1"/>
  <c r="K2688" i="1"/>
  <c r="AL2687" i="1"/>
  <c r="AI2687" i="1"/>
  <c r="AG2687" i="1"/>
  <c r="AF2687" i="1"/>
  <c r="AE2687" i="1"/>
  <c r="AB2687" i="1"/>
  <c r="Y2687" i="1"/>
  <c r="V2687" i="1"/>
  <c r="Q2687" i="1"/>
  <c r="K2687" i="1"/>
  <c r="AL2686" i="1"/>
  <c r="AI2686" i="1"/>
  <c r="AG2686" i="1"/>
  <c r="AF2686" i="1"/>
  <c r="AE2686" i="1"/>
  <c r="AB2686" i="1"/>
  <c r="Y2686" i="1"/>
  <c r="V2686" i="1"/>
  <c r="Q2686" i="1"/>
  <c r="K2686" i="1"/>
  <c r="AL2685" i="1"/>
  <c r="AI2685" i="1"/>
  <c r="AG2685" i="1"/>
  <c r="AF2685" i="1"/>
  <c r="AE2685" i="1"/>
  <c r="AB2685" i="1"/>
  <c r="Y2685" i="1"/>
  <c r="V2685" i="1"/>
  <c r="Q2685" i="1"/>
  <c r="K2685" i="1"/>
  <c r="AL2684" i="1"/>
  <c r="AI2684" i="1"/>
  <c r="AG2684" i="1"/>
  <c r="AE2684" i="1"/>
  <c r="AC2684" i="1"/>
  <c r="AB2684" i="1"/>
  <c r="Y2684" i="1"/>
  <c r="V2684" i="1"/>
  <c r="Q2684" i="1"/>
  <c r="K2684" i="1"/>
  <c r="AL2683" i="1"/>
  <c r="AI2683" i="1"/>
  <c r="AG2683" i="1"/>
  <c r="AF2683" i="1"/>
  <c r="AE2683" i="1"/>
  <c r="AB2683" i="1"/>
  <c r="Y2683" i="1"/>
  <c r="V2683" i="1"/>
  <c r="Q2683" i="1"/>
  <c r="K2683" i="1"/>
  <c r="AL2682" i="1"/>
  <c r="AI2682" i="1"/>
  <c r="AG2682" i="1"/>
  <c r="AF2682" i="1"/>
  <c r="AE2682" i="1"/>
  <c r="AB2682" i="1"/>
  <c r="Y2682" i="1"/>
  <c r="V2682" i="1"/>
  <c r="Q2682" i="1"/>
  <c r="K2682" i="1"/>
  <c r="AL2681" i="1"/>
  <c r="AI2681" i="1"/>
  <c r="AG2681" i="1"/>
  <c r="AF2681" i="1"/>
  <c r="AE2681" i="1"/>
  <c r="AB2681" i="1"/>
  <c r="Y2681" i="1"/>
  <c r="V2681" i="1"/>
  <c r="Q2681" i="1"/>
  <c r="K2681" i="1"/>
  <c r="AL2680" i="1"/>
  <c r="AI2680" i="1"/>
  <c r="AG2680" i="1"/>
  <c r="AE2680" i="1"/>
  <c r="AB2680" i="1"/>
  <c r="Y2680" i="1"/>
  <c r="V2680" i="1"/>
  <c r="Q2680" i="1"/>
  <c r="K2680" i="1"/>
  <c r="AL2679" i="1"/>
  <c r="AI2679" i="1"/>
  <c r="AG2679" i="1"/>
  <c r="AE2679" i="1"/>
  <c r="AB2679" i="1"/>
  <c r="Y2679" i="1"/>
  <c r="V2679" i="1"/>
  <c r="Q2679" i="1"/>
  <c r="K2679" i="1"/>
  <c r="AL2678" i="1"/>
  <c r="AI2678" i="1"/>
  <c r="AG2678" i="1"/>
  <c r="AE2678" i="1"/>
  <c r="AB2678" i="1"/>
  <c r="Y2678" i="1"/>
  <c r="Z2678" i="1" s="1"/>
  <c r="N2678" i="1" s="1"/>
  <c r="V2678" i="1"/>
  <c r="Q2678" i="1"/>
  <c r="K2678" i="1"/>
  <c r="AL2677" i="1"/>
  <c r="AI2677" i="1"/>
  <c r="AG2677" i="1"/>
  <c r="AE2677" i="1"/>
  <c r="AB2677" i="1"/>
  <c r="Y2677" i="1"/>
  <c r="V2677" i="1"/>
  <c r="Q2677" i="1"/>
  <c r="K2677" i="1"/>
  <c r="AL2676" i="1"/>
  <c r="AI2676" i="1"/>
  <c r="AG2676" i="1"/>
  <c r="AE2676" i="1"/>
  <c r="AC2676" i="1"/>
  <c r="AB2676" i="1"/>
  <c r="Y2676" i="1"/>
  <c r="V2676" i="1"/>
  <c r="Q2676" i="1"/>
  <c r="K2676" i="1"/>
  <c r="AL2675" i="1"/>
  <c r="AI2675" i="1"/>
  <c r="AG2675" i="1"/>
  <c r="AE2675" i="1"/>
  <c r="AB2675" i="1"/>
  <c r="Y2675" i="1"/>
  <c r="V2675" i="1"/>
  <c r="Q2675" i="1"/>
  <c r="K2675" i="1"/>
  <c r="AL2674" i="1"/>
  <c r="AI2674" i="1"/>
  <c r="AG2674" i="1"/>
  <c r="AE2674" i="1"/>
  <c r="AB2674" i="1"/>
  <c r="Y2674" i="1"/>
  <c r="V2674" i="1"/>
  <c r="Q2674" i="1"/>
  <c r="K2674" i="1"/>
  <c r="AL2673" i="1"/>
  <c r="AI2673" i="1"/>
  <c r="AG2673" i="1"/>
  <c r="AE2673" i="1"/>
  <c r="AB2673" i="1"/>
  <c r="Y2673" i="1"/>
  <c r="V2673" i="1"/>
  <c r="Q2673" i="1"/>
  <c r="K2673" i="1"/>
  <c r="AL2672" i="1"/>
  <c r="AI2672" i="1"/>
  <c r="AG2672" i="1"/>
  <c r="AE2672" i="1"/>
  <c r="AB2672" i="1"/>
  <c r="Y2672" i="1"/>
  <c r="V2672" i="1"/>
  <c r="Q2672" i="1"/>
  <c r="K2672" i="1"/>
  <c r="AL2671" i="1"/>
  <c r="AI2671" i="1"/>
  <c r="AG2671" i="1"/>
  <c r="AE2671" i="1"/>
  <c r="AB2671" i="1"/>
  <c r="Y2671" i="1"/>
  <c r="V2671" i="1"/>
  <c r="Q2671" i="1"/>
  <c r="K2671" i="1"/>
  <c r="AL2670" i="1"/>
  <c r="AI2670" i="1"/>
  <c r="AG2670" i="1"/>
  <c r="AE2670" i="1"/>
  <c r="AB2670" i="1"/>
  <c r="Y2670" i="1"/>
  <c r="V2670" i="1"/>
  <c r="Q2670" i="1"/>
  <c r="K2670" i="1"/>
  <c r="AL2669" i="1"/>
  <c r="AI2669" i="1"/>
  <c r="AG2669" i="1"/>
  <c r="AE2669" i="1"/>
  <c r="AB2669" i="1"/>
  <c r="Y2669" i="1"/>
  <c r="V2669" i="1"/>
  <c r="Q2669" i="1"/>
  <c r="K2669" i="1"/>
  <c r="AL2668" i="1"/>
  <c r="AI2668" i="1"/>
  <c r="AG2668" i="1"/>
  <c r="AE2668" i="1"/>
  <c r="AB2668" i="1"/>
  <c r="Y2668" i="1"/>
  <c r="V2668" i="1"/>
  <c r="Q2668" i="1"/>
  <c r="K2668" i="1"/>
  <c r="AL2667" i="1"/>
  <c r="AI2667" i="1"/>
  <c r="AG2667" i="1"/>
  <c r="AE2667" i="1"/>
  <c r="AB2667" i="1"/>
  <c r="Y2667" i="1"/>
  <c r="V2667" i="1"/>
  <c r="Q2667" i="1"/>
  <c r="K2667" i="1"/>
  <c r="AL2666" i="1"/>
  <c r="AI2666" i="1"/>
  <c r="AG2666" i="1"/>
  <c r="AE2666" i="1"/>
  <c r="AB2666" i="1"/>
  <c r="Y2666" i="1"/>
  <c r="V2666" i="1"/>
  <c r="Q2666" i="1"/>
  <c r="K2666" i="1"/>
  <c r="AL2665" i="1"/>
  <c r="AI2665" i="1"/>
  <c r="AG2665" i="1"/>
  <c r="AE2665" i="1"/>
  <c r="AB2665" i="1"/>
  <c r="Y2665" i="1"/>
  <c r="V2665" i="1"/>
  <c r="Q2665" i="1"/>
  <c r="K2665" i="1"/>
  <c r="AL2664" i="1"/>
  <c r="AI2664" i="1"/>
  <c r="AG2664" i="1"/>
  <c r="AE2664" i="1"/>
  <c r="AB2664" i="1"/>
  <c r="Y2664" i="1"/>
  <c r="V2664" i="1"/>
  <c r="Q2664" i="1"/>
  <c r="K2664" i="1"/>
  <c r="AL2663" i="1"/>
  <c r="AI2663" i="1"/>
  <c r="AG2663" i="1"/>
  <c r="AE2663" i="1"/>
  <c r="AB2663" i="1"/>
  <c r="Y2663" i="1"/>
  <c r="V2663" i="1"/>
  <c r="Q2663" i="1"/>
  <c r="K2663" i="1"/>
  <c r="AL2662" i="1"/>
  <c r="AI2662" i="1"/>
  <c r="AG2662" i="1"/>
  <c r="AE2662" i="1"/>
  <c r="AB2662" i="1"/>
  <c r="Y2662" i="1"/>
  <c r="V2662" i="1"/>
  <c r="Q2662" i="1"/>
  <c r="K2662" i="1"/>
  <c r="AL2661" i="1"/>
  <c r="AI2661" i="1"/>
  <c r="AG2661" i="1"/>
  <c r="AE2661" i="1"/>
  <c r="AB2661" i="1"/>
  <c r="Y2661" i="1"/>
  <c r="V2661" i="1"/>
  <c r="Q2661" i="1"/>
  <c r="K2661" i="1"/>
  <c r="AL2660" i="1"/>
  <c r="AI2660" i="1"/>
  <c r="AG2660" i="1"/>
  <c r="AE2660" i="1"/>
  <c r="AB2660" i="1"/>
  <c r="Y2660" i="1"/>
  <c r="V2660" i="1"/>
  <c r="Q2660" i="1"/>
  <c r="K2660" i="1"/>
  <c r="AL2659" i="1"/>
  <c r="AI2659" i="1"/>
  <c r="AG2659" i="1"/>
  <c r="AE2659" i="1"/>
  <c r="AB2659" i="1"/>
  <c r="Y2659" i="1"/>
  <c r="V2659" i="1"/>
  <c r="Q2659" i="1"/>
  <c r="K2659" i="1"/>
  <c r="AL2658" i="1"/>
  <c r="AI2658" i="1"/>
  <c r="AG2658" i="1"/>
  <c r="AE2658" i="1"/>
  <c r="AB2658" i="1"/>
  <c r="Y2658" i="1"/>
  <c r="V2658" i="1"/>
  <c r="Q2658" i="1"/>
  <c r="K2658" i="1"/>
  <c r="AL2657" i="1"/>
  <c r="AI2657" i="1"/>
  <c r="AG2657" i="1"/>
  <c r="AE2657" i="1"/>
  <c r="AB2657" i="1"/>
  <c r="Y2657" i="1"/>
  <c r="V2657" i="1"/>
  <c r="Z2657" i="1" s="1"/>
  <c r="N2657" i="1" s="1"/>
  <c r="Q2657" i="1"/>
  <c r="K2657" i="1"/>
  <c r="AL2656" i="1"/>
  <c r="AI2656" i="1"/>
  <c r="AG2656" i="1"/>
  <c r="AE2656" i="1"/>
  <c r="AB2656" i="1"/>
  <c r="Y2656" i="1"/>
  <c r="V2656" i="1"/>
  <c r="Q2656" i="1"/>
  <c r="K2656" i="1"/>
  <c r="AL2655" i="1"/>
  <c r="AI2655" i="1"/>
  <c r="AG2655" i="1"/>
  <c r="AE2655" i="1"/>
  <c r="AB2655" i="1"/>
  <c r="Y2655" i="1"/>
  <c r="V2655" i="1"/>
  <c r="Q2655" i="1"/>
  <c r="K2655" i="1"/>
  <c r="AL2654" i="1"/>
  <c r="AI2654" i="1"/>
  <c r="AG2654" i="1"/>
  <c r="AE2654" i="1"/>
  <c r="AB2654" i="1"/>
  <c r="Y2654" i="1"/>
  <c r="V2654" i="1"/>
  <c r="Q2654" i="1"/>
  <c r="K2654" i="1"/>
  <c r="AL2653" i="1"/>
  <c r="AI2653" i="1"/>
  <c r="AG2653" i="1"/>
  <c r="AE2653" i="1"/>
  <c r="AB2653" i="1"/>
  <c r="Y2653" i="1"/>
  <c r="V2653" i="1"/>
  <c r="Q2653" i="1"/>
  <c r="K2653" i="1"/>
  <c r="AL2652" i="1"/>
  <c r="AI2652" i="1"/>
  <c r="AG2652" i="1"/>
  <c r="AE2652" i="1"/>
  <c r="AB2652" i="1"/>
  <c r="Y2652" i="1"/>
  <c r="V2652" i="1"/>
  <c r="Q2652" i="1"/>
  <c r="K2652" i="1"/>
  <c r="AL2651" i="1"/>
  <c r="AI2651" i="1"/>
  <c r="AG2651" i="1"/>
  <c r="AE2651" i="1"/>
  <c r="AC2651" i="1"/>
  <c r="AB2651" i="1"/>
  <c r="Y2651" i="1"/>
  <c r="V2651" i="1"/>
  <c r="Q2651" i="1"/>
  <c r="K2651" i="1"/>
  <c r="AL2650" i="1"/>
  <c r="AI2650" i="1"/>
  <c r="AG2650" i="1"/>
  <c r="AE2650" i="1"/>
  <c r="AB2650" i="1"/>
  <c r="Y2650" i="1"/>
  <c r="V2650" i="1"/>
  <c r="Q2650" i="1"/>
  <c r="K2650" i="1"/>
  <c r="AL2649" i="1"/>
  <c r="AI2649" i="1"/>
  <c r="AG2649" i="1"/>
  <c r="AE2649" i="1"/>
  <c r="AB2649" i="1"/>
  <c r="Y2649" i="1"/>
  <c r="V2649" i="1"/>
  <c r="Q2649" i="1"/>
  <c r="K2649" i="1"/>
  <c r="AL2648" i="1"/>
  <c r="AI2648" i="1"/>
  <c r="AG2648" i="1"/>
  <c r="AE2648" i="1"/>
  <c r="AB2648" i="1"/>
  <c r="Y2648" i="1"/>
  <c r="V2648" i="1"/>
  <c r="Q2648" i="1"/>
  <c r="K2648" i="1"/>
  <c r="AL2647" i="1"/>
  <c r="AI2647" i="1"/>
  <c r="AG2647" i="1"/>
  <c r="AE2647" i="1"/>
  <c r="AB2647" i="1"/>
  <c r="Y2647" i="1"/>
  <c r="V2647" i="1"/>
  <c r="Q2647" i="1"/>
  <c r="K2647" i="1"/>
  <c r="AL2646" i="1"/>
  <c r="AI2646" i="1"/>
  <c r="AG2646" i="1"/>
  <c r="AE2646" i="1"/>
  <c r="AB2646" i="1"/>
  <c r="Y2646" i="1"/>
  <c r="V2646" i="1"/>
  <c r="Q2646" i="1"/>
  <c r="K2646" i="1"/>
  <c r="AL2645" i="1"/>
  <c r="AI2645" i="1"/>
  <c r="AG2645" i="1"/>
  <c r="AE2645" i="1"/>
  <c r="AB2645" i="1"/>
  <c r="Y2645" i="1"/>
  <c r="V2645" i="1"/>
  <c r="Q2645" i="1"/>
  <c r="K2645" i="1"/>
  <c r="AL2644" i="1"/>
  <c r="AI2644" i="1"/>
  <c r="AG2644" i="1"/>
  <c r="AE2644" i="1"/>
  <c r="AB2644" i="1"/>
  <c r="Y2644" i="1"/>
  <c r="V2644" i="1"/>
  <c r="Q2644" i="1"/>
  <c r="K2644" i="1"/>
  <c r="AL2643" i="1"/>
  <c r="AI2643" i="1"/>
  <c r="AG2643" i="1"/>
  <c r="AE2643" i="1"/>
  <c r="AB2643" i="1"/>
  <c r="Y2643" i="1"/>
  <c r="V2643" i="1"/>
  <c r="Q2643" i="1"/>
  <c r="K2643" i="1"/>
  <c r="AL2642" i="1"/>
  <c r="AI2642" i="1"/>
  <c r="AG2642" i="1"/>
  <c r="AE2642" i="1"/>
  <c r="AC2642" i="1"/>
  <c r="AB2642" i="1"/>
  <c r="V2642" i="1"/>
  <c r="Z2642" i="1" s="1"/>
  <c r="N2642" i="1" s="1"/>
  <c r="Q2642" i="1"/>
  <c r="K2642" i="1"/>
  <c r="AL2641" i="1"/>
  <c r="AI2641" i="1"/>
  <c r="AG2641" i="1"/>
  <c r="AE2641" i="1"/>
  <c r="AB2641" i="1"/>
  <c r="Y2641" i="1"/>
  <c r="V2641" i="1"/>
  <c r="Q2641" i="1"/>
  <c r="K2641" i="1"/>
  <c r="AL2640" i="1"/>
  <c r="AI2640" i="1"/>
  <c r="AG2640" i="1"/>
  <c r="AE2640" i="1"/>
  <c r="AC2640" i="1"/>
  <c r="AB2640" i="1"/>
  <c r="Y2640" i="1"/>
  <c r="V2640" i="1"/>
  <c r="Q2640" i="1"/>
  <c r="K2640" i="1"/>
  <c r="AL2639" i="1"/>
  <c r="AI2639" i="1"/>
  <c r="AG2639" i="1"/>
  <c r="AE2639" i="1"/>
  <c r="AC2639" i="1"/>
  <c r="AB2639" i="1"/>
  <c r="Y2639" i="1"/>
  <c r="V2639" i="1"/>
  <c r="Q2639" i="1"/>
  <c r="K2639" i="1"/>
  <c r="AL2638" i="1"/>
  <c r="AI2638" i="1"/>
  <c r="AG2638" i="1"/>
  <c r="AE2638" i="1"/>
  <c r="AC2638" i="1"/>
  <c r="AB2638" i="1"/>
  <c r="Y2638" i="1"/>
  <c r="V2638" i="1"/>
  <c r="Q2638" i="1"/>
  <c r="K2638" i="1"/>
  <c r="AL2637" i="1"/>
  <c r="AI2637" i="1"/>
  <c r="AG2637" i="1"/>
  <c r="AE2637" i="1"/>
  <c r="AC2637" i="1"/>
  <c r="AB2637" i="1"/>
  <c r="Y2637" i="1"/>
  <c r="V2637" i="1"/>
  <c r="Q2637" i="1"/>
  <c r="K2637" i="1"/>
  <c r="AL2636" i="1"/>
  <c r="AI2636" i="1"/>
  <c r="AG2636" i="1"/>
  <c r="AE2636" i="1"/>
  <c r="AC2636" i="1"/>
  <c r="AB2636" i="1"/>
  <c r="Y2636" i="1"/>
  <c r="V2636" i="1"/>
  <c r="Q2636" i="1"/>
  <c r="K2636" i="1"/>
  <c r="AL2635" i="1"/>
  <c r="AI2635" i="1"/>
  <c r="AG2635" i="1"/>
  <c r="AE2635" i="1"/>
  <c r="AC2635" i="1"/>
  <c r="AB2635" i="1"/>
  <c r="Y2635" i="1"/>
  <c r="V2635" i="1"/>
  <c r="Q2635" i="1"/>
  <c r="K2635" i="1"/>
  <c r="AL2634" i="1"/>
  <c r="AI2634" i="1"/>
  <c r="AG2634" i="1"/>
  <c r="AE2634" i="1"/>
  <c r="AC2634" i="1"/>
  <c r="AB2634" i="1"/>
  <c r="Y2634" i="1"/>
  <c r="V2634" i="1"/>
  <c r="Q2634" i="1"/>
  <c r="K2634" i="1"/>
  <c r="AL2633" i="1"/>
  <c r="AI2633" i="1"/>
  <c r="AG2633" i="1"/>
  <c r="AE2633" i="1"/>
  <c r="AC2633" i="1"/>
  <c r="AB2633" i="1"/>
  <c r="Y2633" i="1"/>
  <c r="V2633" i="1"/>
  <c r="Q2633" i="1"/>
  <c r="K2633" i="1"/>
  <c r="AL2632" i="1"/>
  <c r="AI2632" i="1"/>
  <c r="AG2632" i="1"/>
  <c r="AE2632" i="1"/>
  <c r="AC2632" i="1"/>
  <c r="AB2632" i="1"/>
  <c r="Y2632" i="1"/>
  <c r="V2632" i="1"/>
  <c r="Q2632" i="1"/>
  <c r="K2632" i="1"/>
  <c r="AL2631" i="1"/>
  <c r="AI2631" i="1"/>
  <c r="AG2631" i="1"/>
  <c r="AF2631" i="1"/>
  <c r="AE2631" i="1"/>
  <c r="AC2631" i="1"/>
  <c r="AB2631" i="1"/>
  <c r="Z2631" i="1"/>
  <c r="N2631" i="1" s="1"/>
  <c r="Q2631" i="1"/>
  <c r="K2631" i="1"/>
  <c r="AL2630" i="1"/>
  <c r="AI2630" i="1"/>
  <c r="AG2630" i="1"/>
  <c r="AE2630" i="1"/>
  <c r="AB2630" i="1"/>
  <c r="Z2630" i="1"/>
  <c r="N2630" i="1" s="1"/>
  <c r="Q2630" i="1"/>
  <c r="K2630" i="1"/>
  <c r="AL2629" i="1"/>
  <c r="AI2629" i="1"/>
  <c r="AG2629" i="1"/>
  <c r="AE2629" i="1"/>
  <c r="AC2629" i="1"/>
  <c r="AB2629" i="1"/>
  <c r="Y2629" i="1"/>
  <c r="V2629" i="1"/>
  <c r="Q2629" i="1"/>
  <c r="K2629" i="1"/>
  <c r="AL2628" i="1"/>
  <c r="AI2628" i="1"/>
  <c r="AG2628" i="1"/>
  <c r="AE2628" i="1"/>
  <c r="AC2628" i="1"/>
  <c r="AB2628" i="1"/>
  <c r="Y2628" i="1"/>
  <c r="V2628" i="1"/>
  <c r="Q2628" i="1"/>
  <c r="K2628" i="1"/>
  <c r="AL2627" i="1"/>
  <c r="AI2627" i="1"/>
  <c r="AG2627" i="1"/>
  <c r="AE2627" i="1"/>
  <c r="AB2627" i="1"/>
  <c r="Y2627" i="1"/>
  <c r="V2627" i="1"/>
  <c r="Q2627" i="1"/>
  <c r="K2627" i="1"/>
  <c r="AL2626" i="1"/>
  <c r="AI2626" i="1"/>
  <c r="AG2626" i="1"/>
  <c r="AE2626" i="1"/>
  <c r="AB2626" i="1"/>
  <c r="Y2626" i="1"/>
  <c r="V2626" i="1"/>
  <c r="Q2626" i="1"/>
  <c r="K2626" i="1"/>
  <c r="AL2625" i="1"/>
  <c r="AI2625" i="1"/>
  <c r="AG2625" i="1"/>
  <c r="AE2625" i="1"/>
  <c r="AB2625" i="1"/>
  <c r="Y2625" i="1"/>
  <c r="V2625" i="1"/>
  <c r="Q2625" i="1"/>
  <c r="K2625" i="1"/>
  <c r="AL2624" i="1"/>
  <c r="AI2624" i="1"/>
  <c r="AG2624" i="1"/>
  <c r="AE2624" i="1"/>
  <c r="AB2624" i="1"/>
  <c r="Y2624" i="1"/>
  <c r="V2624" i="1"/>
  <c r="Q2624" i="1"/>
  <c r="K2624" i="1"/>
  <c r="AL2623" i="1"/>
  <c r="AI2623" i="1"/>
  <c r="AG2623" i="1"/>
  <c r="AE2623" i="1"/>
  <c r="AB2623" i="1"/>
  <c r="Y2623" i="1"/>
  <c r="V2623" i="1"/>
  <c r="Q2623" i="1"/>
  <c r="K2623" i="1"/>
  <c r="AL2622" i="1"/>
  <c r="AI2622" i="1"/>
  <c r="AG2622" i="1"/>
  <c r="AE2622" i="1"/>
  <c r="AB2622" i="1"/>
  <c r="Y2622" i="1"/>
  <c r="V2622" i="1"/>
  <c r="Q2622" i="1"/>
  <c r="K2622" i="1"/>
  <c r="AL2621" i="1"/>
  <c r="AI2621" i="1"/>
  <c r="AG2621" i="1"/>
  <c r="AE2621" i="1"/>
  <c r="AB2621" i="1"/>
  <c r="Y2621" i="1"/>
  <c r="V2621" i="1"/>
  <c r="Q2621" i="1"/>
  <c r="K2621" i="1"/>
  <c r="AL2620" i="1"/>
  <c r="AI2620" i="1"/>
  <c r="AG2620" i="1"/>
  <c r="AE2620" i="1"/>
  <c r="AB2620" i="1"/>
  <c r="Y2620" i="1"/>
  <c r="V2620" i="1"/>
  <c r="Q2620" i="1"/>
  <c r="K2620" i="1"/>
  <c r="AL2619" i="1"/>
  <c r="AI2619" i="1"/>
  <c r="AG2619" i="1"/>
  <c r="AE2619" i="1"/>
  <c r="AB2619" i="1"/>
  <c r="Y2619" i="1"/>
  <c r="V2619" i="1"/>
  <c r="Q2619" i="1"/>
  <c r="K2619" i="1"/>
  <c r="AL2618" i="1"/>
  <c r="AI2618" i="1"/>
  <c r="AG2618" i="1"/>
  <c r="AE2618" i="1"/>
  <c r="AB2618" i="1"/>
  <c r="Y2618" i="1"/>
  <c r="V2618" i="1"/>
  <c r="Q2618" i="1"/>
  <c r="K2618" i="1"/>
  <c r="AL2617" i="1"/>
  <c r="AI2617" i="1"/>
  <c r="AG2617" i="1"/>
  <c r="AE2617" i="1"/>
  <c r="AB2617" i="1"/>
  <c r="Y2617" i="1"/>
  <c r="V2617" i="1"/>
  <c r="Q2617" i="1"/>
  <c r="K2617" i="1"/>
  <c r="AL2616" i="1"/>
  <c r="AI2616" i="1"/>
  <c r="AG2616" i="1"/>
  <c r="AE2616" i="1"/>
  <c r="AB2616" i="1"/>
  <c r="Y2616" i="1"/>
  <c r="V2616" i="1"/>
  <c r="Q2616" i="1"/>
  <c r="K2616" i="1"/>
  <c r="AL2615" i="1"/>
  <c r="AI2615" i="1"/>
  <c r="AG2615" i="1"/>
  <c r="AE2615" i="1"/>
  <c r="AB2615" i="1"/>
  <c r="Y2615" i="1"/>
  <c r="V2615" i="1"/>
  <c r="Q2615" i="1"/>
  <c r="K2615" i="1"/>
  <c r="AL2614" i="1"/>
  <c r="AI2614" i="1"/>
  <c r="AG2614" i="1"/>
  <c r="AE2614" i="1"/>
  <c r="AB2614" i="1"/>
  <c r="Y2614" i="1"/>
  <c r="V2614" i="1"/>
  <c r="Q2614" i="1"/>
  <c r="K2614" i="1"/>
  <c r="AL2613" i="1"/>
  <c r="AI2613" i="1"/>
  <c r="AG2613" i="1"/>
  <c r="AE2613" i="1"/>
  <c r="AB2613" i="1"/>
  <c r="Y2613" i="1"/>
  <c r="V2613" i="1"/>
  <c r="Q2613" i="1"/>
  <c r="K2613" i="1"/>
  <c r="AL2612" i="1"/>
  <c r="AI2612" i="1"/>
  <c r="AG2612" i="1"/>
  <c r="AE2612" i="1"/>
  <c r="AC2612" i="1"/>
  <c r="AB2612" i="1"/>
  <c r="Y2612" i="1"/>
  <c r="V2612" i="1"/>
  <c r="Q2612" i="1"/>
  <c r="K2612" i="1"/>
  <c r="AL2611" i="1"/>
  <c r="AI2611" i="1"/>
  <c r="AG2611" i="1"/>
  <c r="AE2611" i="1"/>
  <c r="AB2611" i="1"/>
  <c r="Y2611" i="1"/>
  <c r="V2611" i="1"/>
  <c r="Q2611" i="1"/>
  <c r="K2611" i="1"/>
  <c r="AL2610" i="1"/>
  <c r="AI2610" i="1"/>
  <c r="AG2610" i="1"/>
  <c r="AE2610" i="1"/>
  <c r="AB2610" i="1"/>
  <c r="Y2610" i="1"/>
  <c r="V2610" i="1"/>
  <c r="Q2610" i="1"/>
  <c r="K2610" i="1"/>
  <c r="AL2609" i="1"/>
  <c r="AI2609" i="1"/>
  <c r="AG2609" i="1"/>
  <c r="AE2609" i="1"/>
  <c r="AB2609" i="1"/>
  <c r="Y2609" i="1"/>
  <c r="V2609" i="1"/>
  <c r="Q2609" i="1"/>
  <c r="K2609" i="1"/>
  <c r="AL2608" i="1"/>
  <c r="AI2608" i="1"/>
  <c r="AG2608" i="1"/>
  <c r="AE2608" i="1"/>
  <c r="AB2608" i="1"/>
  <c r="Y2608" i="1"/>
  <c r="V2608" i="1"/>
  <c r="Q2608" i="1"/>
  <c r="K2608" i="1"/>
  <c r="AL2607" i="1"/>
  <c r="AI2607" i="1"/>
  <c r="AG2607" i="1"/>
  <c r="AE2607" i="1"/>
  <c r="AB2607" i="1"/>
  <c r="Y2607" i="1"/>
  <c r="V2607" i="1"/>
  <c r="Q2607" i="1"/>
  <c r="K2607" i="1"/>
  <c r="AL2606" i="1"/>
  <c r="AI2606" i="1"/>
  <c r="AG2606" i="1"/>
  <c r="AE2606" i="1"/>
  <c r="AB2606" i="1"/>
  <c r="Y2606" i="1"/>
  <c r="V2606" i="1"/>
  <c r="Q2606" i="1"/>
  <c r="K2606" i="1"/>
  <c r="AL2605" i="1"/>
  <c r="AI2605" i="1"/>
  <c r="AG2605" i="1"/>
  <c r="AE2605" i="1"/>
  <c r="AB2605" i="1"/>
  <c r="Y2605" i="1"/>
  <c r="V2605" i="1"/>
  <c r="Q2605" i="1"/>
  <c r="K2605" i="1"/>
  <c r="AL2604" i="1"/>
  <c r="AI2604" i="1"/>
  <c r="AG2604" i="1"/>
  <c r="AE2604" i="1"/>
  <c r="AB2604" i="1"/>
  <c r="Y2604" i="1"/>
  <c r="V2604" i="1"/>
  <c r="Q2604" i="1"/>
  <c r="K2604" i="1"/>
  <c r="AL2603" i="1"/>
  <c r="AI2603" i="1"/>
  <c r="AG2603" i="1"/>
  <c r="AE2603" i="1"/>
  <c r="AB2603" i="1"/>
  <c r="Y2603" i="1"/>
  <c r="V2603" i="1"/>
  <c r="Q2603" i="1"/>
  <c r="K2603" i="1"/>
  <c r="AL2602" i="1"/>
  <c r="AI2602" i="1"/>
  <c r="AG2602" i="1"/>
  <c r="AE2602" i="1"/>
  <c r="AB2602" i="1"/>
  <c r="Y2602" i="1"/>
  <c r="V2602" i="1"/>
  <c r="Q2602" i="1"/>
  <c r="K2602" i="1"/>
  <c r="AL2601" i="1"/>
  <c r="AI2601" i="1"/>
  <c r="AG2601" i="1"/>
  <c r="AE2601" i="1"/>
  <c r="AB2601" i="1"/>
  <c r="Y2601" i="1"/>
  <c r="V2601" i="1"/>
  <c r="Q2601" i="1"/>
  <c r="K2601" i="1"/>
  <c r="AL2600" i="1"/>
  <c r="AI2600" i="1"/>
  <c r="AG2600" i="1"/>
  <c r="AE2600" i="1"/>
  <c r="AB2600" i="1"/>
  <c r="Y2600" i="1"/>
  <c r="V2600" i="1"/>
  <c r="Q2600" i="1"/>
  <c r="K2600" i="1"/>
  <c r="AL2599" i="1"/>
  <c r="AI2599" i="1"/>
  <c r="AG2599" i="1"/>
  <c r="AE2599" i="1"/>
  <c r="AB2599" i="1"/>
  <c r="Y2599" i="1"/>
  <c r="V2599" i="1"/>
  <c r="Q2599" i="1"/>
  <c r="K2599" i="1"/>
  <c r="AL2598" i="1"/>
  <c r="AI2598" i="1"/>
  <c r="AG2598" i="1"/>
  <c r="AE2598" i="1"/>
  <c r="AB2598" i="1"/>
  <c r="Y2598" i="1"/>
  <c r="V2598" i="1"/>
  <c r="Q2598" i="1"/>
  <c r="K2598" i="1"/>
  <c r="AL2597" i="1"/>
  <c r="AI2597" i="1"/>
  <c r="AG2597" i="1"/>
  <c r="AE2597" i="1"/>
  <c r="AB2597" i="1"/>
  <c r="Y2597" i="1"/>
  <c r="V2597" i="1"/>
  <c r="Q2597" i="1"/>
  <c r="K2597" i="1"/>
  <c r="AL2596" i="1"/>
  <c r="AI2596" i="1"/>
  <c r="AG2596" i="1"/>
  <c r="AE2596" i="1"/>
  <c r="AB2596" i="1"/>
  <c r="Y2596" i="1"/>
  <c r="V2596" i="1"/>
  <c r="Q2596" i="1"/>
  <c r="K2596" i="1"/>
  <c r="AL2595" i="1"/>
  <c r="AI2595" i="1"/>
  <c r="AG2595" i="1"/>
  <c r="AE2595" i="1"/>
  <c r="AB2595" i="1"/>
  <c r="Y2595" i="1"/>
  <c r="V2595" i="1"/>
  <c r="Q2595" i="1"/>
  <c r="K2595" i="1"/>
  <c r="AL2594" i="1"/>
  <c r="AI2594" i="1"/>
  <c r="AG2594" i="1"/>
  <c r="AE2594" i="1"/>
  <c r="AB2594" i="1"/>
  <c r="Y2594" i="1"/>
  <c r="V2594" i="1"/>
  <c r="Q2594" i="1"/>
  <c r="K2594" i="1"/>
  <c r="AL2593" i="1"/>
  <c r="AI2593" i="1"/>
  <c r="AG2593" i="1"/>
  <c r="AE2593" i="1"/>
  <c r="AB2593" i="1"/>
  <c r="Y2593" i="1"/>
  <c r="V2593" i="1"/>
  <c r="Q2593" i="1"/>
  <c r="K2593" i="1"/>
  <c r="AL2592" i="1"/>
  <c r="AI2592" i="1"/>
  <c r="AG2592" i="1"/>
  <c r="AE2592" i="1"/>
  <c r="AB2592" i="1"/>
  <c r="Y2592" i="1"/>
  <c r="V2592" i="1"/>
  <c r="Q2592" i="1"/>
  <c r="K2592" i="1"/>
  <c r="AL2591" i="1"/>
  <c r="AI2591" i="1"/>
  <c r="AG2591" i="1"/>
  <c r="AE2591" i="1"/>
  <c r="AB2591" i="1"/>
  <c r="Y2591" i="1"/>
  <c r="V2591" i="1"/>
  <c r="Q2591" i="1"/>
  <c r="K2591" i="1"/>
  <c r="AL2590" i="1"/>
  <c r="AI2590" i="1"/>
  <c r="AG2590" i="1"/>
  <c r="AE2590" i="1"/>
  <c r="AB2590" i="1"/>
  <c r="Y2590" i="1"/>
  <c r="V2590" i="1"/>
  <c r="Q2590" i="1"/>
  <c r="K2590" i="1"/>
  <c r="AL2589" i="1"/>
  <c r="AI2589" i="1"/>
  <c r="AG2589" i="1"/>
  <c r="AE2589" i="1"/>
  <c r="AB2589" i="1"/>
  <c r="Y2589" i="1"/>
  <c r="V2589" i="1"/>
  <c r="Q2589" i="1"/>
  <c r="K2589" i="1"/>
  <c r="AL2588" i="1"/>
  <c r="AI2588" i="1"/>
  <c r="AG2588" i="1"/>
  <c r="AE2588" i="1"/>
  <c r="AB2588" i="1"/>
  <c r="Y2588" i="1"/>
  <c r="V2588" i="1"/>
  <c r="Q2588" i="1"/>
  <c r="K2588" i="1"/>
  <c r="AL2587" i="1"/>
  <c r="AI2587" i="1"/>
  <c r="AG2587" i="1"/>
  <c r="AE2587" i="1"/>
  <c r="AB2587" i="1"/>
  <c r="Y2587" i="1"/>
  <c r="V2587" i="1"/>
  <c r="Q2587" i="1"/>
  <c r="K2587" i="1"/>
  <c r="AL2586" i="1"/>
  <c r="AI2586" i="1"/>
  <c r="AG2586" i="1"/>
  <c r="AE2586" i="1"/>
  <c r="AB2586" i="1"/>
  <c r="Y2586" i="1"/>
  <c r="V2586" i="1"/>
  <c r="Q2586" i="1"/>
  <c r="K2586" i="1"/>
  <c r="AL2585" i="1"/>
  <c r="AI2585" i="1"/>
  <c r="AG2585" i="1"/>
  <c r="AE2585" i="1"/>
  <c r="AB2585" i="1"/>
  <c r="Y2585" i="1"/>
  <c r="V2585" i="1"/>
  <c r="Q2585" i="1"/>
  <c r="K2585" i="1"/>
  <c r="AL2584" i="1"/>
  <c r="AI2584" i="1"/>
  <c r="AG2584" i="1"/>
  <c r="AE2584" i="1"/>
  <c r="AB2584" i="1"/>
  <c r="Y2584" i="1"/>
  <c r="V2584" i="1"/>
  <c r="Q2584" i="1"/>
  <c r="K2584" i="1"/>
  <c r="AL2583" i="1"/>
  <c r="AI2583" i="1"/>
  <c r="AG2583" i="1"/>
  <c r="AE2583" i="1"/>
  <c r="AB2583" i="1"/>
  <c r="Y2583" i="1"/>
  <c r="V2583" i="1"/>
  <c r="Q2583" i="1"/>
  <c r="K2583" i="1"/>
  <c r="AL2582" i="1"/>
  <c r="AI2582" i="1"/>
  <c r="AG2582" i="1"/>
  <c r="AE2582" i="1"/>
  <c r="AB2582" i="1"/>
  <c r="Y2582" i="1"/>
  <c r="V2582" i="1"/>
  <c r="Q2582" i="1"/>
  <c r="K2582" i="1"/>
  <c r="AL2581" i="1"/>
  <c r="AI2581" i="1"/>
  <c r="AG2581" i="1"/>
  <c r="AE2581" i="1"/>
  <c r="AB2581" i="1"/>
  <c r="Y2581" i="1"/>
  <c r="V2581" i="1"/>
  <c r="Q2581" i="1"/>
  <c r="K2581" i="1"/>
  <c r="AL2580" i="1"/>
  <c r="AI2580" i="1"/>
  <c r="AG2580" i="1"/>
  <c r="AE2580" i="1"/>
  <c r="AB2580" i="1"/>
  <c r="Y2580" i="1"/>
  <c r="V2580" i="1"/>
  <c r="Q2580" i="1"/>
  <c r="K2580" i="1"/>
  <c r="AL2579" i="1"/>
  <c r="AI2579" i="1"/>
  <c r="AG2579" i="1"/>
  <c r="AE2579" i="1"/>
  <c r="AB2579" i="1"/>
  <c r="Y2579" i="1"/>
  <c r="V2579" i="1"/>
  <c r="Q2579" i="1"/>
  <c r="K2579" i="1"/>
  <c r="AL2578" i="1"/>
  <c r="AI2578" i="1"/>
  <c r="AG2578" i="1"/>
  <c r="AE2578" i="1"/>
  <c r="AB2578" i="1"/>
  <c r="Y2578" i="1"/>
  <c r="V2578" i="1"/>
  <c r="Q2578" i="1"/>
  <c r="K2578" i="1"/>
  <c r="AL2577" i="1"/>
  <c r="AI2577" i="1"/>
  <c r="AG2577" i="1"/>
  <c r="AE2577" i="1"/>
  <c r="AB2577" i="1"/>
  <c r="Y2577" i="1"/>
  <c r="V2577" i="1"/>
  <c r="Q2577" i="1"/>
  <c r="K2577" i="1"/>
  <c r="AL2576" i="1"/>
  <c r="AI2576" i="1"/>
  <c r="AG2576" i="1"/>
  <c r="AE2576" i="1"/>
  <c r="AB2576" i="1"/>
  <c r="Y2576" i="1"/>
  <c r="V2576" i="1"/>
  <c r="Q2576" i="1"/>
  <c r="K2576" i="1"/>
  <c r="AL2575" i="1"/>
  <c r="AI2575" i="1"/>
  <c r="AG2575" i="1"/>
  <c r="AE2575" i="1"/>
  <c r="AB2575" i="1"/>
  <c r="Y2575" i="1"/>
  <c r="V2575" i="1"/>
  <c r="Q2575" i="1"/>
  <c r="K2575" i="1"/>
  <c r="AL2574" i="1"/>
  <c r="AI2574" i="1"/>
  <c r="AG2574" i="1"/>
  <c r="AE2574" i="1"/>
  <c r="AB2574" i="1"/>
  <c r="Y2574" i="1"/>
  <c r="V2574" i="1"/>
  <c r="Q2574" i="1"/>
  <c r="K2574" i="1"/>
  <c r="AL2573" i="1"/>
  <c r="AI2573" i="1"/>
  <c r="AG2573" i="1"/>
  <c r="AE2573" i="1"/>
  <c r="AB2573" i="1"/>
  <c r="V2573" i="1"/>
  <c r="Z2573" i="1" s="1"/>
  <c r="N2573" i="1" s="1"/>
  <c r="Q2573" i="1"/>
  <c r="K2573" i="1"/>
  <c r="AL2572" i="1"/>
  <c r="AI2572" i="1"/>
  <c r="AG2572" i="1"/>
  <c r="AE2572" i="1"/>
  <c r="AB2572" i="1"/>
  <c r="Y2572" i="1"/>
  <c r="V2572" i="1"/>
  <c r="Q2572" i="1"/>
  <c r="K2572" i="1"/>
  <c r="AL2571" i="1"/>
  <c r="AI2571" i="1"/>
  <c r="AG2571" i="1"/>
  <c r="AE2571" i="1"/>
  <c r="AC2571" i="1"/>
  <c r="AB2571" i="1"/>
  <c r="Y2571" i="1"/>
  <c r="V2571" i="1"/>
  <c r="Q2571" i="1"/>
  <c r="K2571" i="1"/>
  <c r="AL2570" i="1"/>
  <c r="AI2570" i="1"/>
  <c r="AG2570" i="1"/>
  <c r="AE2570" i="1"/>
  <c r="AC2570" i="1"/>
  <c r="AB2570" i="1"/>
  <c r="Y2570" i="1"/>
  <c r="V2570" i="1"/>
  <c r="Q2570" i="1"/>
  <c r="K2570" i="1"/>
  <c r="AL2569" i="1"/>
  <c r="AI2569" i="1"/>
  <c r="AG2569" i="1"/>
  <c r="AE2569" i="1"/>
  <c r="AC2569" i="1"/>
  <c r="AB2569" i="1"/>
  <c r="Y2569" i="1"/>
  <c r="V2569" i="1"/>
  <c r="Q2569" i="1"/>
  <c r="K2569" i="1"/>
  <c r="AL2568" i="1"/>
  <c r="AI2568" i="1"/>
  <c r="AG2568" i="1"/>
  <c r="AE2568" i="1"/>
  <c r="AC2568" i="1"/>
  <c r="AB2568" i="1"/>
  <c r="Y2568" i="1"/>
  <c r="V2568" i="1"/>
  <c r="Q2568" i="1"/>
  <c r="K2568" i="1"/>
  <c r="AL2567" i="1"/>
  <c r="AI2567" i="1"/>
  <c r="AG2567" i="1"/>
  <c r="AE2567" i="1"/>
  <c r="AC2567" i="1"/>
  <c r="AB2567" i="1"/>
  <c r="Y2567" i="1"/>
  <c r="V2567" i="1"/>
  <c r="Q2567" i="1"/>
  <c r="K2567" i="1"/>
  <c r="AL2566" i="1"/>
  <c r="AI2566" i="1"/>
  <c r="AG2566" i="1"/>
  <c r="AE2566" i="1"/>
  <c r="AC2566" i="1"/>
  <c r="AB2566" i="1"/>
  <c r="Y2566" i="1"/>
  <c r="V2566" i="1"/>
  <c r="Q2566" i="1"/>
  <c r="K2566" i="1"/>
  <c r="AL2565" i="1"/>
  <c r="AI2565" i="1"/>
  <c r="AG2565" i="1"/>
  <c r="AE2565" i="1"/>
  <c r="AB2565" i="1"/>
  <c r="Y2565" i="1"/>
  <c r="V2565" i="1"/>
  <c r="Q2565" i="1"/>
  <c r="K2565" i="1"/>
  <c r="AL2564" i="1"/>
  <c r="AI2564" i="1"/>
  <c r="AG2564" i="1"/>
  <c r="AE2564" i="1"/>
  <c r="AB2564" i="1"/>
  <c r="Y2564" i="1"/>
  <c r="V2564" i="1"/>
  <c r="Q2564" i="1"/>
  <c r="K2564" i="1"/>
  <c r="AL2563" i="1"/>
  <c r="AI2563" i="1"/>
  <c r="AG2563" i="1"/>
  <c r="AE2563" i="1"/>
  <c r="AB2563" i="1"/>
  <c r="Y2563" i="1"/>
  <c r="V2563" i="1"/>
  <c r="Q2563" i="1"/>
  <c r="K2563" i="1"/>
  <c r="AL2562" i="1"/>
  <c r="AI2562" i="1"/>
  <c r="AG2562" i="1"/>
  <c r="AE2562" i="1"/>
  <c r="AB2562" i="1"/>
  <c r="Y2562" i="1"/>
  <c r="V2562" i="1"/>
  <c r="Q2562" i="1"/>
  <c r="K2562" i="1"/>
  <c r="AL2561" i="1"/>
  <c r="AI2561" i="1"/>
  <c r="AG2561" i="1"/>
  <c r="AE2561" i="1"/>
  <c r="AB2561" i="1"/>
  <c r="Y2561" i="1"/>
  <c r="V2561" i="1"/>
  <c r="Q2561" i="1"/>
  <c r="K2561" i="1"/>
  <c r="AL2560" i="1"/>
  <c r="AI2560" i="1"/>
  <c r="AE2560" i="1"/>
  <c r="AB2560" i="1"/>
  <c r="Y2560" i="1"/>
  <c r="V2560" i="1"/>
  <c r="Q2560" i="1"/>
  <c r="K2560" i="1"/>
  <c r="AL2559" i="1"/>
  <c r="AI2559" i="1"/>
  <c r="AG2559" i="1"/>
  <c r="AE2559" i="1"/>
  <c r="AB2559" i="1"/>
  <c r="Z2559" i="1"/>
  <c r="N2559" i="1" s="1"/>
  <c r="Q2559" i="1"/>
  <c r="K2559" i="1"/>
  <c r="AL2558" i="1"/>
  <c r="AI2558" i="1"/>
  <c r="AG2558" i="1"/>
  <c r="AE2558" i="1"/>
  <c r="AB2558" i="1"/>
  <c r="Y2558" i="1"/>
  <c r="V2558" i="1"/>
  <c r="Q2558" i="1"/>
  <c r="K2558" i="1"/>
  <c r="AL2557" i="1"/>
  <c r="AI2557" i="1"/>
  <c r="AG2557" i="1"/>
  <c r="AE2557" i="1"/>
  <c r="AB2557" i="1"/>
  <c r="Y2557" i="1"/>
  <c r="V2557" i="1"/>
  <c r="Q2557" i="1"/>
  <c r="K2557" i="1"/>
  <c r="AL2556" i="1"/>
  <c r="AI2556" i="1"/>
  <c r="AG2556" i="1"/>
  <c r="AE2556" i="1"/>
  <c r="AB2556" i="1"/>
  <c r="Y2556" i="1"/>
  <c r="V2556" i="1"/>
  <c r="Q2556" i="1"/>
  <c r="K2556" i="1"/>
  <c r="AL2555" i="1"/>
  <c r="AI2555" i="1"/>
  <c r="AG2555" i="1"/>
  <c r="AE2555" i="1"/>
  <c r="AB2555" i="1"/>
  <c r="Y2555" i="1"/>
  <c r="V2555" i="1"/>
  <c r="Q2555" i="1"/>
  <c r="K2555" i="1"/>
  <c r="AL2554" i="1"/>
  <c r="AI2554" i="1"/>
  <c r="AG2554" i="1"/>
  <c r="AE2554" i="1"/>
  <c r="AB2554" i="1"/>
  <c r="Y2554" i="1"/>
  <c r="V2554" i="1"/>
  <c r="Q2554" i="1"/>
  <c r="K2554" i="1"/>
  <c r="AL2553" i="1"/>
  <c r="AI2553" i="1"/>
  <c r="AG2553" i="1"/>
  <c r="AE2553" i="1"/>
  <c r="AC2553" i="1"/>
  <c r="AB2553" i="1"/>
  <c r="Y2553" i="1"/>
  <c r="V2553" i="1"/>
  <c r="Q2553" i="1"/>
  <c r="K2553" i="1"/>
  <c r="AL2552" i="1"/>
  <c r="AI2552" i="1"/>
  <c r="AG2552" i="1"/>
  <c r="AE2552" i="1"/>
  <c r="AB2552" i="1"/>
  <c r="Y2552" i="1"/>
  <c r="V2552" i="1"/>
  <c r="Q2552" i="1"/>
  <c r="K2552" i="1"/>
  <c r="AL2551" i="1"/>
  <c r="AI2551" i="1"/>
  <c r="AG2551" i="1"/>
  <c r="AE2551" i="1"/>
  <c r="AB2551" i="1"/>
  <c r="Y2551" i="1"/>
  <c r="V2551" i="1"/>
  <c r="Q2551" i="1"/>
  <c r="K2551" i="1"/>
  <c r="AL2550" i="1"/>
  <c r="AI2550" i="1"/>
  <c r="AG2550" i="1"/>
  <c r="AE2550" i="1"/>
  <c r="AB2550" i="1"/>
  <c r="Y2550" i="1"/>
  <c r="V2550" i="1"/>
  <c r="Q2550" i="1"/>
  <c r="K2550" i="1"/>
  <c r="AL2549" i="1"/>
  <c r="AI2549" i="1"/>
  <c r="AG2549" i="1"/>
  <c r="AE2549" i="1"/>
  <c r="AB2549" i="1"/>
  <c r="Y2549" i="1"/>
  <c r="V2549" i="1"/>
  <c r="Q2549" i="1"/>
  <c r="K2549" i="1"/>
  <c r="AL2548" i="1"/>
  <c r="AI2548" i="1"/>
  <c r="AG2548" i="1"/>
  <c r="AE2548" i="1"/>
  <c r="AC2548" i="1"/>
  <c r="AB2548" i="1"/>
  <c r="Y2548" i="1"/>
  <c r="V2548" i="1"/>
  <c r="Q2548" i="1"/>
  <c r="K2548" i="1"/>
  <c r="AL2547" i="1"/>
  <c r="AI2547" i="1"/>
  <c r="AE2547" i="1"/>
  <c r="AB2547" i="1"/>
  <c r="Y2547" i="1"/>
  <c r="V2547" i="1"/>
  <c r="Q2547" i="1"/>
  <c r="K2547" i="1"/>
  <c r="AL2546" i="1"/>
  <c r="AI2546" i="1"/>
  <c r="AG2546" i="1"/>
  <c r="AE2546" i="1"/>
  <c r="AB2546" i="1"/>
  <c r="Y2546" i="1"/>
  <c r="V2546" i="1"/>
  <c r="Q2546" i="1"/>
  <c r="K2546" i="1"/>
  <c r="AL2545" i="1"/>
  <c r="AI2545" i="1"/>
  <c r="AG2545" i="1"/>
  <c r="AE2545" i="1"/>
  <c r="AB2545" i="1"/>
  <c r="Y2545" i="1"/>
  <c r="V2545" i="1"/>
  <c r="Q2545" i="1"/>
  <c r="K2545" i="1"/>
  <c r="AL2544" i="1"/>
  <c r="AI2544" i="1"/>
  <c r="AG2544" i="1"/>
  <c r="AE2544" i="1"/>
  <c r="AB2544" i="1"/>
  <c r="Y2544" i="1"/>
  <c r="V2544" i="1"/>
  <c r="Q2544" i="1"/>
  <c r="K2544" i="1"/>
  <c r="AL2543" i="1"/>
  <c r="AI2543" i="1"/>
  <c r="AG2543" i="1"/>
  <c r="AE2543" i="1"/>
  <c r="AB2543" i="1"/>
  <c r="Y2543" i="1"/>
  <c r="V2543" i="1"/>
  <c r="Q2543" i="1"/>
  <c r="K2543" i="1"/>
  <c r="AL2542" i="1"/>
  <c r="AI2542" i="1"/>
  <c r="AG2542" i="1"/>
  <c r="AE2542" i="1"/>
  <c r="AB2542" i="1"/>
  <c r="Y2542" i="1"/>
  <c r="V2542" i="1"/>
  <c r="Q2542" i="1"/>
  <c r="K2542" i="1"/>
  <c r="AL2541" i="1"/>
  <c r="AI2541" i="1"/>
  <c r="AG2541" i="1"/>
  <c r="AE2541" i="1"/>
  <c r="AC2541" i="1"/>
  <c r="AB2541" i="1"/>
  <c r="Y2541" i="1"/>
  <c r="V2541" i="1"/>
  <c r="Q2541" i="1"/>
  <c r="K2541" i="1"/>
  <c r="AL2540" i="1"/>
  <c r="AI2540" i="1"/>
  <c r="AG2540" i="1"/>
  <c r="AE2540" i="1"/>
  <c r="AC2540" i="1"/>
  <c r="AB2540" i="1"/>
  <c r="Y2540" i="1"/>
  <c r="V2540" i="1"/>
  <c r="Q2540" i="1"/>
  <c r="K2540" i="1"/>
  <c r="AL2539" i="1"/>
  <c r="AI2539" i="1"/>
  <c r="AG2539" i="1"/>
  <c r="AE2539" i="1"/>
  <c r="AC2539" i="1"/>
  <c r="AB2539" i="1"/>
  <c r="Y2539" i="1"/>
  <c r="V2539" i="1"/>
  <c r="Q2539" i="1"/>
  <c r="K2539" i="1"/>
  <c r="AL2538" i="1"/>
  <c r="AI2538" i="1"/>
  <c r="AG2538" i="1"/>
  <c r="AE2538" i="1"/>
  <c r="AC2538" i="1"/>
  <c r="AB2538" i="1"/>
  <c r="Y2538" i="1"/>
  <c r="V2538" i="1"/>
  <c r="Q2538" i="1"/>
  <c r="K2538" i="1"/>
  <c r="AL2537" i="1"/>
  <c r="AI2537" i="1"/>
  <c r="AG2537" i="1"/>
  <c r="AE2537" i="1"/>
  <c r="AB2537" i="1"/>
  <c r="Y2537" i="1"/>
  <c r="V2537" i="1"/>
  <c r="Q2537" i="1"/>
  <c r="K2537" i="1"/>
  <c r="AL2536" i="1"/>
  <c r="AI2536" i="1"/>
  <c r="AG2536" i="1"/>
  <c r="AE2536" i="1"/>
  <c r="AB2536" i="1"/>
  <c r="Y2536" i="1"/>
  <c r="V2536" i="1"/>
  <c r="Q2536" i="1"/>
  <c r="K2536" i="1"/>
  <c r="AL2535" i="1"/>
  <c r="AI2535" i="1"/>
  <c r="AG2535" i="1"/>
  <c r="AE2535" i="1"/>
  <c r="AB2535" i="1"/>
  <c r="Y2535" i="1"/>
  <c r="V2535" i="1"/>
  <c r="Q2535" i="1"/>
  <c r="K2535" i="1"/>
  <c r="AL2534" i="1"/>
  <c r="AI2534" i="1"/>
  <c r="AG2534" i="1"/>
  <c r="AE2534" i="1"/>
  <c r="AB2534" i="1"/>
  <c r="Y2534" i="1"/>
  <c r="V2534" i="1"/>
  <c r="Q2534" i="1"/>
  <c r="K2534" i="1"/>
  <c r="AL2533" i="1"/>
  <c r="AI2533" i="1"/>
  <c r="AG2533" i="1"/>
  <c r="AE2533" i="1"/>
  <c r="AB2533" i="1"/>
  <c r="Y2533" i="1"/>
  <c r="V2533" i="1"/>
  <c r="Q2533" i="1"/>
  <c r="K2533" i="1"/>
  <c r="AL2532" i="1"/>
  <c r="AI2532" i="1"/>
  <c r="AG2532" i="1"/>
  <c r="AE2532" i="1"/>
  <c r="AB2532" i="1"/>
  <c r="Y2532" i="1"/>
  <c r="V2532" i="1"/>
  <c r="Q2532" i="1"/>
  <c r="K2532" i="1"/>
  <c r="AL2531" i="1"/>
  <c r="AI2531" i="1"/>
  <c r="AG2531" i="1"/>
  <c r="AE2531" i="1"/>
  <c r="AB2531" i="1"/>
  <c r="Y2531" i="1"/>
  <c r="V2531" i="1"/>
  <c r="Q2531" i="1"/>
  <c r="K2531" i="1"/>
  <c r="AL2530" i="1"/>
  <c r="AI2530" i="1"/>
  <c r="AG2530" i="1"/>
  <c r="AE2530" i="1"/>
  <c r="AB2530" i="1"/>
  <c r="Y2530" i="1"/>
  <c r="V2530" i="1"/>
  <c r="Q2530" i="1"/>
  <c r="K2530" i="1"/>
  <c r="AL2529" i="1"/>
  <c r="AI2529" i="1"/>
  <c r="AG2529" i="1"/>
  <c r="AE2529" i="1"/>
  <c r="AB2529" i="1"/>
  <c r="Y2529" i="1"/>
  <c r="V2529" i="1"/>
  <c r="Q2529" i="1"/>
  <c r="K2529" i="1"/>
  <c r="AL2528" i="1"/>
  <c r="AI2528" i="1"/>
  <c r="AG2528" i="1"/>
  <c r="AE2528" i="1"/>
  <c r="AB2528" i="1"/>
  <c r="Y2528" i="1"/>
  <c r="V2528" i="1"/>
  <c r="Q2528" i="1"/>
  <c r="K2528" i="1"/>
  <c r="AL2527" i="1"/>
  <c r="AI2527" i="1"/>
  <c r="AG2527" i="1"/>
  <c r="AE2527" i="1"/>
  <c r="AB2527" i="1"/>
  <c r="Y2527" i="1"/>
  <c r="Z2527" i="1" s="1"/>
  <c r="N2527" i="1" s="1"/>
  <c r="Q2527" i="1"/>
  <c r="K2527" i="1"/>
  <c r="AL2526" i="1"/>
  <c r="AI2526" i="1"/>
  <c r="AG2526" i="1"/>
  <c r="AE2526" i="1"/>
  <c r="AB2526" i="1"/>
  <c r="Y2526" i="1"/>
  <c r="V2526" i="1"/>
  <c r="Q2526" i="1"/>
  <c r="K2526" i="1"/>
  <c r="AL2525" i="1"/>
  <c r="AI2525" i="1"/>
  <c r="AG2525" i="1"/>
  <c r="AE2525" i="1"/>
  <c r="AC2525" i="1"/>
  <c r="AB2525" i="1"/>
  <c r="Y2525" i="1"/>
  <c r="V2525" i="1"/>
  <c r="Q2525" i="1"/>
  <c r="K2525" i="1"/>
  <c r="AL2524" i="1"/>
  <c r="AI2524" i="1"/>
  <c r="AG2524" i="1"/>
  <c r="AE2524" i="1"/>
  <c r="AC2524" i="1"/>
  <c r="AB2524" i="1"/>
  <c r="Y2524" i="1"/>
  <c r="V2524" i="1"/>
  <c r="Q2524" i="1"/>
  <c r="K2524" i="1"/>
  <c r="AL2523" i="1"/>
  <c r="AI2523" i="1"/>
  <c r="AG2523" i="1"/>
  <c r="AE2523" i="1"/>
  <c r="AC2523" i="1"/>
  <c r="AB2523" i="1"/>
  <c r="Y2523" i="1"/>
  <c r="V2523" i="1"/>
  <c r="Q2523" i="1"/>
  <c r="K2523" i="1"/>
  <c r="AL2522" i="1"/>
  <c r="AI2522" i="1"/>
  <c r="AG2522" i="1"/>
  <c r="AE2522" i="1"/>
  <c r="AB2522" i="1"/>
  <c r="Y2522" i="1"/>
  <c r="V2522" i="1"/>
  <c r="Q2522" i="1"/>
  <c r="K2522" i="1"/>
  <c r="AL2521" i="1"/>
  <c r="AI2521" i="1"/>
  <c r="AG2521" i="1"/>
  <c r="AE2521" i="1"/>
  <c r="AB2521" i="1"/>
  <c r="Y2521" i="1"/>
  <c r="V2521" i="1"/>
  <c r="Q2521" i="1"/>
  <c r="K2521" i="1"/>
  <c r="AL2520" i="1"/>
  <c r="AI2520" i="1"/>
  <c r="AG2520" i="1"/>
  <c r="AE2520" i="1"/>
  <c r="AB2520" i="1"/>
  <c r="Y2520" i="1"/>
  <c r="V2520" i="1"/>
  <c r="Q2520" i="1"/>
  <c r="K2520" i="1"/>
  <c r="AL2519" i="1"/>
  <c r="AI2519" i="1"/>
  <c r="AG2519" i="1"/>
  <c r="AE2519" i="1"/>
  <c r="AC2519" i="1"/>
  <c r="AB2519" i="1"/>
  <c r="Y2519" i="1"/>
  <c r="V2519" i="1"/>
  <c r="Q2519" i="1"/>
  <c r="K2519" i="1"/>
  <c r="AL2518" i="1"/>
  <c r="AI2518" i="1"/>
  <c r="AG2518" i="1"/>
  <c r="AE2518" i="1"/>
  <c r="AB2518" i="1"/>
  <c r="Y2518" i="1"/>
  <c r="V2518" i="1"/>
  <c r="Q2518" i="1"/>
  <c r="K2518" i="1"/>
  <c r="AL2517" i="1"/>
  <c r="AI2517" i="1"/>
  <c r="AG2517" i="1"/>
  <c r="AE2517" i="1"/>
  <c r="AB2517" i="1"/>
  <c r="Y2517" i="1"/>
  <c r="V2517" i="1"/>
  <c r="Q2517" i="1"/>
  <c r="K2517" i="1"/>
  <c r="AL2516" i="1"/>
  <c r="AI2516" i="1"/>
  <c r="AG2516" i="1"/>
  <c r="AE2516" i="1"/>
  <c r="AB2516" i="1"/>
  <c r="Y2516" i="1"/>
  <c r="V2516" i="1"/>
  <c r="Q2516" i="1"/>
  <c r="K2516" i="1"/>
  <c r="AL2515" i="1"/>
  <c r="AI2515" i="1"/>
  <c r="AG2515" i="1"/>
  <c r="AE2515" i="1"/>
  <c r="AB2515" i="1"/>
  <c r="Y2515" i="1"/>
  <c r="V2515" i="1"/>
  <c r="Q2515" i="1"/>
  <c r="K2515" i="1"/>
  <c r="AL2514" i="1"/>
  <c r="AI2514" i="1"/>
  <c r="AG2514" i="1"/>
  <c r="AE2514" i="1"/>
  <c r="AB2514" i="1"/>
  <c r="Y2514" i="1"/>
  <c r="V2514" i="1"/>
  <c r="Q2514" i="1"/>
  <c r="K2514" i="1"/>
  <c r="AL2513" i="1"/>
  <c r="AI2513" i="1"/>
  <c r="AG2513" i="1"/>
  <c r="AE2513" i="1"/>
  <c r="AC2513" i="1"/>
  <c r="AB2513" i="1"/>
  <c r="Y2513" i="1"/>
  <c r="V2513" i="1"/>
  <c r="Q2513" i="1"/>
  <c r="K2513" i="1"/>
  <c r="AL2512" i="1"/>
  <c r="AI2512" i="1"/>
  <c r="AG2512" i="1"/>
  <c r="AE2512" i="1"/>
  <c r="AC2512" i="1"/>
  <c r="AB2512" i="1"/>
  <c r="Y2512" i="1"/>
  <c r="V2512" i="1"/>
  <c r="Q2512" i="1"/>
  <c r="K2512" i="1"/>
  <c r="AL2511" i="1"/>
  <c r="AI2511" i="1"/>
  <c r="AG2511" i="1"/>
  <c r="AE2511" i="1"/>
  <c r="AB2511" i="1"/>
  <c r="Y2511" i="1"/>
  <c r="V2511" i="1"/>
  <c r="Q2511" i="1"/>
  <c r="K2511" i="1"/>
  <c r="AL2510" i="1"/>
  <c r="AI2510" i="1"/>
  <c r="AG2510" i="1"/>
  <c r="AE2510" i="1"/>
  <c r="AC2510" i="1"/>
  <c r="AB2510" i="1"/>
  <c r="Y2510" i="1"/>
  <c r="V2510" i="1"/>
  <c r="Q2510" i="1"/>
  <c r="K2510" i="1"/>
  <c r="AL2509" i="1"/>
  <c r="AI2509" i="1"/>
  <c r="AG2509" i="1"/>
  <c r="AE2509" i="1"/>
  <c r="AC2509" i="1"/>
  <c r="AB2509" i="1"/>
  <c r="Y2509" i="1"/>
  <c r="V2509" i="1"/>
  <c r="Q2509" i="1"/>
  <c r="K2509" i="1"/>
  <c r="AL2508" i="1"/>
  <c r="AI2508" i="1"/>
  <c r="AG2508" i="1"/>
  <c r="AE2508" i="1"/>
  <c r="AB2508" i="1"/>
  <c r="Y2508" i="1"/>
  <c r="V2508" i="1"/>
  <c r="Q2508" i="1"/>
  <c r="K2508" i="1"/>
  <c r="AL2507" i="1"/>
  <c r="AI2507" i="1"/>
  <c r="AG2507" i="1"/>
  <c r="AE2507" i="1"/>
  <c r="AB2507" i="1"/>
  <c r="Y2507" i="1"/>
  <c r="V2507" i="1"/>
  <c r="Q2507" i="1"/>
  <c r="K2507" i="1"/>
  <c r="AL2506" i="1"/>
  <c r="AI2506" i="1"/>
  <c r="AG2506" i="1"/>
  <c r="AE2506" i="1"/>
  <c r="AB2506" i="1"/>
  <c r="Y2506" i="1"/>
  <c r="V2506" i="1"/>
  <c r="Q2506" i="1"/>
  <c r="K2506" i="1"/>
  <c r="AL2505" i="1"/>
  <c r="AI2505" i="1"/>
  <c r="AG2505" i="1"/>
  <c r="AE2505" i="1"/>
  <c r="AB2505" i="1"/>
  <c r="Y2505" i="1"/>
  <c r="V2505" i="1"/>
  <c r="Q2505" i="1"/>
  <c r="K2505" i="1"/>
  <c r="AL2504" i="1"/>
  <c r="AI2504" i="1"/>
  <c r="AG2504" i="1"/>
  <c r="AE2504" i="1"/>
  <c r="AB2504" i="1"/>
  <c r="Y2504" i="1"/>
  <c r="V2504" i="1"/>
  <c r="Q2504" i="1"/>
  <c r="K2504" i="1"/>
  <c r="AL2503" i="1"/>
  <c r="AI2503" i="1"/>
  <c r="AG2503" i="1"/>
  <c r="AE2503" i="1"/>
  <c r="AB2503" i="1"/>
  <c r="Y2503" i="1"/>
  <c r="Z2503" i="1" s="1"/>
  <c r="N2503" i="1" s="1"/>
  <c r="Q2503" i="1"/>
  <c r="K2503" i="1"/>
  <c r="AL2502" i="1"/>
  <c r="AI2502" i="1"/>
  <c r="AG2502" i="1"/>
  <c r="AE2502" i="1"/>
  <c r="AB2502" i="1"/>
  <c r="Y2502" i="1"/>
  <c r="V2502" i="1"/>
  <c r="Q2502" i="1"/>
  <c r="K2502" i="1"/>
  <c r="AL2501" i="1"/>
  <c r="AI2501" i="1"/>
  <c r="AG2501" i="1"/>
  <c r="AE2501" i="1"/>
  <c r="AB2501" i="1"/>
  <c r="Y2501" i="1"/>
  <c r="V2501" i="1"/>
  <c r="Q2501" i="1"/>
  <c r="K2501" i="1"/>
  <c r="AL2500" i="1"/>
  <c r="AI2500" i="1"/>
  <c r="AG2500" i="1"/>
  <c r="AE2500" i="1"/>
  <c r="AB2500" i="1"/>
  <c r="Y2500" i="1"/>
  <c r="V2500" i="1"/>
  <c r="Q2500" i="1"/>
  <c r="K2500" i="1"/>
  <c r="AL2499" i="1"/>
  <c r="AI2499" i="1"/>
  <c r="AG2499" i="1"/>
  <c r="AE2499" i="1"/>
  <c r="AB2499" i="1"/>
  <c r="Y2499" i="1"/>
  <c r="V2499" i="1"/>
  <c r="Q2499" i="1"/>
  <c r="K2499" i="1"/>
  <c r="AL2498" i="1"/>
  <c r="AI2498" i="1"/>
  <c r="AG2498" i="1"/>
  <c r="AE2498" i="1"/>
  <c r="AB2498" i="1"/>
  <c r="Y2498" i="1"/>
  <c r="V2498" i="1"/>
  <c r="Q2498" i="1"/>
  <c r="K2498" i="1"/>
  <c r="AL2497" i="1"/>
  <c r="AI2497" i="1"/>
  <c r="AG2497" i="1"/>
  <c r="AE2497" i="1"/>
  <c r="AB2497" i="1"/>
  <c r="Y2497" i="1"/>
  <c r="V2497" i="1"/>
  <c r="Q2497" i="1"/>
  <c r="K2497" i="1"/>
  <c r="AL2496" i="1"/>
  <c r="AI2496" i="1"/>
  <c r="AG2496" i="1"/>
  <c r="AE2496" i="1"/>
  <c r="AB2496" i="1"/>
  <c r="Y2496" i="1"/>
  <c r="V2496" i="1"/>
  <c r="Q2496" i="1"/>
  <c r="K2496" i="1"/>
  <c r="AL2495" i="1"/>
  <c r="AI2495" i="1"/>
  <c r="AG2495" i="1"/>
  <c r="AE2495" i="1"/>
  <c r="AB2495" i="1"/>
  <c r="Y2495" i="1"/>
  <c r="V2495" i="1"/>
  <c r="Q2495" i="1"/>
  <c r="K2495" i="1"/>
  <c r="AL2494" i="1"/>
  <c r="AI2494" i="1"/>
  <c r="AG2494" i="1"/>
  <c r="AE2494" i="1"/>
  <c r="AB2494" i="1"/>
  <c r="Y2494" i="1"/>
  <c r="V2494" i="1"/>
  <c r="Q2494" i="1"/>
  <c r="K2494" i="1"/>
  <c r="AL2493" i="1"/>
  <c r="AI2493" i="1"/>
  <c r="AG2493" i="1"/>
  <c r="AE2493" i="1"/>
  <c r="AB2493" i="1"/>
  <c r="Y2493" i="1"/>
  <c r="V2493" i="1"/>
  <c r="Q2493" i="1"/>
  <c r="K2493" i="1"/>
  <c r="AL2492" i="1"/>
  <c r="AI2492" i="1"/>
  <c r="AG2492" i="1"/>
  <c r="AE2492" i="1"/>
  <c r="AC2492" i="1"/>
  <c r="AB2492" i="1"/>
  <c r="Y2492" i="1"/>
  <c r="V2492" i="1"/>
  <c r="Q2492" i="1"/>
  <c r="K2492" i="1"/>
  <c r="AL2491" i="1"/>
  <c r="AI2491" i="1"/>
  <c r="AG2491" i="1"/>
  <c r="AE2491" i="1"/>
  <c r="AC2491" i="1"/>
  <c r="AB2491" i="1"/>
  <c r="Y2491" i="1"/>
  <c r="V2491" i="1"/>
  <c r="Q2491" i="1"/>
  <c r="K2491" i="1"/>
  <c r="AL2490" i="1"/>
  <c r="AI2490" i="1"/>
  <c r="AG2490" i="1"/>
  <c r="AE2490" i="1"/>
  <c r="AB2490" i="1"/>
  <c r="Y2490" i="1"/>
  <c r="V2490" i="1"/>
  <c r="Q2490" i="1"/>
  <c r="K2490" i="1"/>
  <c r="AL2489" i="1"/>
  <c r="AI2489" i="1"/>
  <c r="AG2489" i="1"/>
  <c r="AE2489" i="1"/>
  <c r="AB2489" i="1"/>
  <c r="Y2489" i="1"/>
  <c r="V2489" i="1"/>
  <c r="Q2489" i="1"/>
  <c r="K2489" i="1"/>
  <c r="AL2488" i="1"/>
  <c r="AI2488" i="1"/>
  <c r="AG2488" i="1"/>
  <c r="AE2488" i="1"/>
  <c r="AB2488" i="1"/>
  <c r="Y2488" i="1"/>
  <c r="Z2488" i="1" s="1"/>
  <c r="N2488" i="1" s="1"/>
  <c r="Q2488" i="1"/>
  <c r="K2488" i="1"/>
  <c r="AL2487" i="1"/>
  <c r="AI2487" i="1"/>
  <c r="AG2487" i="1"/>
  <c r="AE2487" i="1"/>
  <c r="AB2487" i="1"/>
  <c r="Y2487" i="1"/>
  <c r="V2487" i="1"/>
  <c r="Q2487" i="1"/>
  <c r="K2487" i="1"/>
  <c r="AL2486" i="1"/>
  <c r="AI2486" i="1"/>
  <c r="AG2486" i="1"/>
  <c r="AE2486" i="1"/>
  <c r="AB2486" i="1"/>
  <c r="Y2486" i="1"/>
  <c r="Z2486" i="1" s="1"/>
  <c r="N2486" i="1" s="1"/>
  <c r="Q2486" i="1"/>
  <c r="K2486" i="1"/>
  <c r="AL2485" i="1"/>
  <c r="AI2485" i="1"/>
  <c r="AG2485" i="1"/>
  <c r="AE2485" i="1"/>
  <c r="AB2485" i="1"/>
  <c r="Y2485" i="1"/>
  <c r="V2485" i="1"/>
  <c r="Q2485" i="1"/>
  <c r="K2485" i="1"/>
  <c r="AL2484" i="1"/>
  <c r="AI2484" i="1"/>
  <c r="AG2484" i="1"/>
  <c r="AE2484" i="1"/>
  <c r="AB2484" i="1"/>
  <c r="Y2484" i="1"/>
  <c r="Z2484" i="1" s="1"/>
  <c r="N2484" i="1" s="1"/>
  <c r="Q2484" i="1"/>
  <c r="K2484" i="1"/>
  <c r="AL2483" i="1"/>
  <c r="AI2483" i="1"/>
  <c r="AG2483" i="1"/>
  <c r="AE2483" i="1"/>
  <c r="AB2483" i="1"/>
  <c r="Y2483" i="1"/>
  <c r="V2483" i="1"/>
  <c r="Q2483" i="1"/>
  <c r="K2483" i="1"/>
  <c r="AL2482" i="1"/>
  <c r="AI2482" i="1"/>
  <c r="AG2482" i="1"/>
  <c r="AE2482" i="1"/>
  <c r="AB2482" i="1"/>
  <c r="Y2482" i="1"/>
  <c r="V2482" i="1"/>
  <c r="U2482" i="1"/>
  <c r="Q2482" i="1"/>
  <c r="K2482" i="1"/>
  <c r="AL2481" i="1"/>
  <c r="AI2481" i="1"/>
  <c r="AG2481" i="1"/>
  <c r="AE2481" i="1"/>
  <c r="AB2481" i="1"/>
  <c r="Z2481" i="1"/>
  <c r="N2481" i="1" s="1"/>
  <c r="Q2481" i="1"/>
  <c r="K2481" i="1"/>
  <c r="AL2480" i="1"/>
  <c r="AI2480" i="1"/>
  <c r="AG2480" i="1"/>
  <c r="AE2480" i="1"/>
  <c r="AB2480" i="1"/>
  <c r="Y2480" i="1"/>
  <c r="V2480" i="1"/>
  <c r="Q2480" i="1"/>
  <c r="K2480" i="1"/>
  <c r="AL2479" i="1"/>
  <c r="AI2479" i="1"/>
  <c r="AG2479" i="1"/>
  <c r="AE2479" i="1"/>
  <c r="AB2479" i="1"/>
  <c r="Y2479" i="1"/>
  <c r="V2479" i="1"/>
  <c r="Q2479" i="1"/>
  <c r="K2479" i="1"/>
  <c r="AL2478" i="1"/>
  <c r="AI2478" i="1"/>
  <c r="AG2478" i="1"/>
  <c r="AE2478" i="1"/>
  <c r="AB2478" i="1"/>
  <c r="Y2478" i="1"/>
  <c r="V2478" i="1"/>
  <c r="Q2478" i="1"/>
  <c r="K2478" i="1"/>
  <c r="AL2477" i="1"/>
  <c r="AI2477" i="1"/>
  <c r="AG2477" i="1"/>
  <c r="AE2477" i="1"/>
  <c r="AB2477" i="1"/>
  <c r="Y2477" i="1"/>
  <c r="V2477" i="1"/>
  <c r="Q2477" i="1"/>
  <c r="K2477" i="1"/>
  <c r="AL2476" i="1"/>
  <c r="AI2476" i="1"/>
  <c r="AG2476" i="1"/>
  <c r="AE2476" i="1"/>
  <c r="AB2476" i="1"/>
  <c r="Y2476" i="1"/>
  <c r="V2476" i="1"/>
  <c r="Q2476" i="1"/>
  <c r="K2476" i="1"/>
  <c r="AL2475" i="1"/>
  <c r="AI2475" i="1"/>
  <c r="AG2475" i="1"/>
  <c r="AE2475" i="1"/>
  <c r="AB2475" i="1"/>
  <c r="Y2475" i="1"/>
  <c r="V2475" i="1"/>
  <c r="U2475" i="1"/>
  <c r="Q2475" i="1"/>
  <c r="K2475" i="1"/>
  <c r="AL2474" i="1"/>
  <c r="AI2474" i="1"/>
  <c r="AG2474" i="1"/>
  <c r="AE2474" i="1"/>
  <c r="AC2474" i="1"/>
  <c r="AB2474" i="1"/>
  <c r="Y2474" i="1"/>
  <c r="V2474" i="1"/>
  <c r="Q2474" i="1"/>
  <c r="K2474" i="1"/>
  <c r="AL2473" i="1"/>
  <c r="AI2473" i="1"/>
  <c r="AG2473" i="1"/>
  <c r="AE2473" i="1"/>
  <c r="AB2473" i="1"/>
  <c r="Y2473" i="1"/>
  <c r="V2473" i="1"/>
  <c r="Q2473" i="1"/>
  <c r="K2473" i="1"/>
  <c r="AL2472" i="1"/>
  <c r="AI2472" i="1"/>
  <c r="AG2472" i="1"/>
  <c r="AE2472" i="1"/>
  <c r="AB2472" i="1"/>
  <c r="Y2472" i="1"/>
  <c r="V2472" i="1"/>
  <c r="Q2472" i="1"/>
  <c r="K2472" i="1"/>
  <c r="AL2471" i="1"/>
  <c r="AI2471" i="1"/>
  <c r="AG2471" i="1"/>
  <c r="AE2471" i="1"/>
  <c r="AB2471" i="1"/>
  <c r="Y2471" i="1"/>
  <c r="V2471" i="1"/>
  <c r="Q2471" i="1"/>
  <c r="K2471" i="1"/>
  <c r="AL2470" i="1"/>
  <c r="AI2470" i="1"/>
  <c r="AG2470" i="1"/>
  <c r="AE2470" i="1"/>
  <c r="AB2470" i="1"/>
  <c r="Y2470" i="1"/>
  <c r="V2470" i="1"/>
  <c r="Q2470" i="1"/>
  <c r="K2470" i="1"/>
  <c r="AL2469" i="1"/>
  <c r="AI2469" i="1"/>
  <c r="AG2469" i="1"/>
  <c r="AE2469" i="1"/>
  <c r="AB2469" i="1"/>
  <c r="Y2469" i="1"/>
  <c r="Z2469" i="1" s="1"/>
  <c r="N2469" i="1" s="1"/>
  <c r="Q2469" i="1"/>
  <c r="K2469" i="1"/>
  <c r="AL2468" i="1"/>
  <c r="AI2468" i="1"/>
  <c r="AG2468" i="1"/>
  <c r="AE2468" i="1"/>
  <c r="AB2468" i="1"/>
  <c r="Y2468" i="1"/>
  <c r="V2468" i="1"/>
  <c r="Q2468" i="1"/>
  <c r="K2468" i="1"/>
  <c r="AL2467" i="1"/>
  <c r="AI2467" i="1"/>
  <c r="AG2467" i="1"/>
  <c r="AE2467" i="1"/>
  <c r="AB2467" i="1"/>
  <c r="Y2467" i="1"/>
  <c r="Z2467" i="1" s="1"/>
  <c r="N2467" i="1" s="1"/>
  <c r="Q2467" i="1"/>
  <c r="K2467" i="1"/>
  <c r="AL2466" i="1"/>
  <c r="AI2466" i="1"/>
  <c r="AG2466" i="1"/>
  <c r="AE2466" i="1"/>
  <c r="AB2466" i="1"/>
  <c r="Y2466" i="1"/>
  <c r="V2466" i="1"/>
  <c r="Q2466" i="1"/>
  <c r="K2466" i="1"/>
  <c r="AL2465" i="1"/>
  <c r="AI2465" i="1"/>
  <c r="AG2465" i="1"/>
  <c r="AE2465" i="1"/>
  <c r="AB2465" i="1"/>
  <c r="Y2465" i="1"/>
  <c r="Z2465" i="1" s="1"/>
  <c r="N2465" i="1" s="1"/>
  <c r="Q2465" i="1"/>
  <c r="K2465" i="1"/>
  <c r="AL2464" i="1"/>
  <c r="AI2464" i="1"/>
  <c r="AG2464" i="1"/>
  <c r="AE2464" i="1"/>
  <c r="AB2464" i="1"/>
  <c r="Y2464" i="1"/>
  <c r="Z2464" i="1" s="1"/>
  <c r="N2464" i="1" s="1"/>
  <c r="Q2464" i="1"/>
  <c r="K2464" i="1"/>
  <c r="AL2463" i="1"/>
  <c r="AI2463" i="1"/>
  <c r="AG2463" i="1"/>
  <c r="AE2463" i="1"/>
  <c r="AB2463" i="1"/>
  <c r="Y2463" i="1"/>
  <c r="V2463" i="1"/>
  <c r="Q2463" i="1"/>
  <c r="K2463" i="1"/>
  <c r="AL2462" i="1"/>
  <c r="AI2462" i="1"/>
  <c r="AG2462" i="1"/>
  <c r="AE2462" i="1"/>
  <c r="AB2462" i="1"/>
  <c r="Y2462" i="1"/>
  <c r="V2462" i="1"/>
  <c r="Q2462" i="1"/>
  <c r="K2462" i="1"/>
  <c r="AL2461" i="1"/>
  <c r="AI2461" i="1"/>
  <c r="AG2461" i="1"/>
  <c r="AE2461" i="1"/>
  <c r="AB2461" i="1"/>
  <c r="Y2461" i="1"/>
  <c r="Z2461" i="1" s="1"/>
  <c r="N2461" i="1" s="1"/>
  <c r="Q2461" i="1"/>
  <c r="K2461" i="1"/>
  <c r="AL2460" i="1"/>
  <c r="AI2460" i="1"/>
  <c r="AG2460" i="1"/>
  <c r="AE2460" i="1"/>
  <c r="AB2460" i="1"/>
  <c r="Y2460" i="1"/>
  <c r="Z2460" i="1" s="1"/>
  <c r="N2460" i="1" s="1"/>
  <c r="Q2460" i="1"/>
  <c r="K2460" i="1"/>
  <c r="AL2459" i="1"/>
  <c r="AI2459" i="1"/>
  <c r="AG2459" i="1"/>
  <c r="AE2459" i="1"/>
  <c r="AB2459" i="1"/>
  <c r="Y2459" i="1"/>
  <c r="V2459" i="1"/>
  <c r="Q2459" i="1"/>
  <c r="K2459" i="1"/>
  <c r="AL2458" i="1"/>
  <c r="AI2458" i="1"/>
  <c r="AG2458" i="1"/>
  <c r="AE2458" i="1"/>
  <c r="AB2458" i="1"/>
  <c r="Y2458" i="1"/>
  <c r="V2458" i="1"/>
  <c r="Q2458" i="1"/>
  <c r="K2458" i="1"/>
  <c r="AL2457" i="1"/>
  <c r="AI2457" i="1"/>
  <c r="AG2457" i="1"/>
  <c r="AE2457" i="1"/>
  <c r="AB2457" i="1"/>
  <c r="Y2457" i="1"/>
  <c r="V2457" i="1"/>
  <c r="Q2457" i="1"/>
  <c r="K2457" i="1"/>
  <c r="AL2456" i="1"/>
  <c r="AI2456" i="1"/>
  <c r="AG2456" i="1"/>
  <c r="AE2456" i="1"/>
  <c r="AC2456" i="1"/>
  <c r="AB2456" i="1"/>
  <c r="Y2456" i="1"/>
  <c r="V2456" i="1"/>
  <c r="Q2456" i="1"/>
  <c r="K2456" i="1"/>
  <c r="AL2455" i="1"/>
  <c r="AI2455" i="1"/>
  <c r="AG2455" i="1"/>
  <c r="AE2455" i="1"/>
  <c r="AB2455" i="1"/>
  <c r="Y2455" i="1"/>
  <c r="V2455" i="1"/>
  <c r="Q2455" i="1"/>
  <c r="K2455" i="1"/>
  <c r="AL2454" i="1"/>
  <c r="AI2454" i="1"/>
  <c r="AG2454" i="1"/>
  <c r="AE2454" i="1"/>
  <c r="AB2454" i="1"/>
  <c r="Y2454" i="1"/>
  <c r="V2454" i="1"/>
  <c r="Q2454" i="1"/>
  <c r="K2454" i="1"/>
  <c r="AL2453" i="1"/>
  <c r="AI2453" i="1"/>
  <c r="AG2453" i="1"/>
  <c r="AE2453" i="1"/>
  <c r="AB2453" i="1"/>
  <c r="Y2453" i="1"/>
  <c r="V2453" i="1"/>
  <c r="Q2453" i="1"/>
  <c r="K2453" i="1"/>
  <c r="AL2452" i="1"/>
  <c r="AI2452" i="1"/>
  <c r="AG2452" i="1"/>
  <c r="AE2452" i="1"/>
  <c r="AB2452" i="1"/>
  <c r="Y2452" i="1"/>
  <c r="V2452" i="1"/>
  <c r="Q2452" i="1"/>
  <c r="K2452" i="1"/>
  <c r="AL2451" i="1"/>
  <c r="AI2451" i="1"/>
  <c r="AG2451" i="1"/>
  <c r="AE2451" i="1"/>
  <c r="AB2451" i="1"/>
  <c r="Y2451" i="1"/>
  <c r="V2451" i="1"/>
  <c r="Q2451" i="1"/>
  <c r="K2451" i="1"/>
  <c r="AL2450" i="1"/>
  <c r="AI2450" i="1"/>
  <c r="AG2450" i="1"/>
  <c r="AE2450" i="1"/>
  <c r="AB2450" i="1"/>
  <c r="Y2450" i="1"/>
  <c r="V2450" i="1"/>
  <c r="Q2450" i="1"/>
  <c r="K2450" i="1"/>
  <c r="AL2449" i="1"/>
  <c r="AI2449" i="1"/>
  <c r="AG2449" i="1"/>
  <c r="AE2449" i="1"/>
  <c r="AB2449" i="1"/>
  <c r="Y2449" i="1"/>
  <c r="V2449" i="1"/>
  <c r="Q2449" i="1"/>
  <c r="K2449" i="1"/>
  <c r="AL2448" i="1"/>
  <c r="AI2448" i="1"/>
  <c r="AG2448" i="1"/>
  <c r="AE2448" i="1"/>
  <c r="AB2448" i="1"/>
  <c r="Y2448" i="1"/>
  <c r="V2448" i="1"/>
  <c r="Q2448" i="1"/>
  <c r="K2448" i="1"/>
  <c r="AL2447" i="1"/>
  <c r="AI2447" i="1"/>
  <c r="AG2447" i="1"/>
  <c r="AE2447" i="1"/>
  <c r="AC2447" i="1"/>
  <c r="AB2447" i="1"/>
  <c r="Y2447" i="1"/>
  <c r="V2447" i="1"/>
  <c r="Q2447" i="1"/>
  <c r="K2447" i="1"/>
  <c r="AL2446" i="1"/>
  <c r="AI2446" i="1"/>
  <c r="AG2446" i="1"/>
  <c r="AE2446" i="1"/>
  <c r="AC2446" i="1"/>
  <c r="AB2446" i="1"/>
  <c r="Y2446" i="1"/>
  <c r="V2446" i="1"/>
  <c r="Q2446" i="1"/>
  <c r="K2446" i="1"/>
  <c r="AL2445" i="1"/>
  <c r="AI2445" i="1"/>
  <c r="AG2445" i="1"/>
  <c r="AE2445" i="1"/>
  <c r="AB2445" i="1"/>
  <c r="Y2445" i="1"/>
  <c r="V2445" i="1"/>
  <c r="Q2445" i="1"/>
  <c r="K2445" i="1"/>
  <c r="AL2444" i="1"/>
  <c r="AI2444" i="1"/>
  <c r="AG2444" i="1"/>
  <c r="AE2444" i="1"/>
  <c r="AB2444" i="1"/>
  <c r="Y2444" i="1"/>
  <c r="V2444" i="1"/>
  <c r="Q2444" i="1"/>
  <c r="K2444" i="1"/>
  <c r="AL2443" i="1"/>
  <c r="AI2443" i="1"/>
  <c r="AG2443" i="1"/>
  <c r="AE2443" i="1"/>
  <c r="AB2443" i="1"/>
  <c r="Y2443" i="1"/>
  <c r="V2443" i="1"/>
  <c r="Q2443" i="1"/>
  <c r="K2443" i="1"/>
  <c r="AL2442" i="1"/>
  <c r="AI2442" i="1"/>
  <c r="AG2442" i="1"/>
  <c r="AE2442" i="1"/>
  <c r="AC2442" i="1"/>
  <c r="AB2442" i="1"/>
  <c r="Y2442" i="1"/>
  <c r="V2442" i="1"/>
  <c r="Q2442" i="1"/>
  <c r="K2442" i="1"/>
  <c r="AL2441" i="1"/>
  <c r="AI2441" i="1"/>
  <c r="AG2441" i="1"/>
  <c r="AE2441" i="1"/>
  <c r="AB2441" i="1"/>
  <c r="Y2441" i="1"/>
  <c r="V2441" i="1"/>
  <c r="Q2441" i="1"/>
  <c r="K2441" i="1"/>
  <c r="AL2440" i="1"/>
  <c r="AI2440" i="1"/>
  <c r="AG2440" i="1"/>
  <c r="AE2440" i="1"/>
  <c r="AB2440" i="1"/>
  <c r="Y2440" i="1"/>
  <c r="V2440" i="1"/>
  <c r="Q2440" i="1"/>
  <c r="K2440" i="1"/>
  <c r="AL2439" i="1"/>
  <c r="AI2439" i="1"/>
  <c r="AG2439" i="1"/>
  <c r="AE2439" i="1"/>
  <c r="AB2439" i="1"/>
  <c r="Y2439" i="1"/>
  <c r="V2439" i="1"/>
  <c r="Q2439" i="1"/>
  <c r="K2439" i="1"/>
  <c r="AL2438" i="1"/>
  <c r="AI2438" i="1"/>
  <c r="AG2438" i="1"/>
  <c r="AE2438" i="1"/>
  <c r="AB2438" i="1"/>
  <c r="Y2438" i="1"/>
  <c r="V2438" i="1"/>
  <c r="Q2438" i="1"/>
  <c r="K2438" i="1"/>
  <c r="AL2437" i="1"/>
  <c r="AI2437" i="1"/>
  <c r="AG2437" i="1"/>
  <c r="AE2437" i="1"/>
  <c r="AB2437" i="1"/>
  <c r="Y2437" i="1"/>
  <c r="V2437" i="1"/>
  <c r="Q2437" i="1"/>
  <c r="K2437" i="1"/>
  <c r="AL2436" i="1"/>
  <c r="AI2436" i="1"/>
  <c r="AG2436" i="1"/>
  <c r="AE2436" i="1"/>
  <c r="AB2436" i="1"/>
  <c r="Y2436" i="1"/>
  <c r="V2436" i="1"/>
  <c r="Q2436" i="1"/>
  <c r="K2436" i="1"/>
  <c r="AL2435" i="1"/>
  <c r="AI2435" i="1"/>
  <c r="AG2435" i="1"/>
  <c r="AE2435" i="1"/>
  <c r="AB2435" i="1"/>
  <c r="Y2435" i="1"/>
  <c r="V2435" i="1"/>
  <c r="Q2435" i="1"/>
  <c r="K2435" i="1"/>
  <c r="AL2434" i="1"/>
  <c r="AI2434" i="1"/>
  <c r="AG2434" i="1"/>
  <c r="AE2434" i="1"/>
  <c r="AB2434" i="1"/>
  <c r="Y2434" i="1"/>
  <c r="V2434" i="1"/>
  <c r="Q2434" i="1"/>
  <c r="K2434" i="1"/>
  <c r="AL2433" i="1"/>
  <c r="AI2433" i="1"/>
  <c r="AG2433" i="1"/>
  <c r="AE2433" i="1"/>
  <c r="AB2433" i="1"/>
  <c r="Y2433" i="1"/>
  <c r="V2433" i="1"/>
  <c r="Q2433" i="1"/>
  <c r="K2433" i="1"/>
  <c r="AL2432" i="1"/>
  <c r="AI2432" i="1"/>
  <c r="AG2432" i="1"/>
  <c r="AE2432" i="1"/>
  <c r="AB2432" i="1"/>
  <c r="Y2432" i="1"/>
  <c r="V2432" i="1"/>
  <c r="Q2432" i="1"/>
  <c r="K2432" i="1"/>
  <c r="AL2431" i="1"/>
  <c r="AI2431" i="1"/>
  <c r="AG2431" i="1"/>
  <c r="AE2431" i="1"/>
  <c r="AB2431" i="1"/>
  <c r="Y2431" i="1"/>
  <c r="V2431" i="1"/>
  <c r="Q2431" i="1"/>
  <c r="K2431" i="1"/>
  <c r="AL2430" i="1"/>
  <c r="AI2430" i="1"/>
  <c r="AG2430" i="1"/>
  <c r="AE2430" i="1"/>
  <c r="AB2430" i="1"/>
  <c r="Y2430" i="1"/>
  <c r="V2430" i="1"/>
  <c r="Q2430" i="1"/>
  <c r="K2430" i="1"/>
  <c r="AL2429" i="1"/>
  <c r="AI2429" i="1"/>
  <c r="AG2429" i="1"/>
  <c r="AE2429" i="1"/>
  <c r="AB2429" i="1"/>
  <c r="Y2429" i="1"/>
  <c r="V2429" i="1"/>
  <c r="Q2429" i="1"/>
  <c r="K2429" i="1"/>
  <c r="AL2428" i="1"/>
  <c r="AI2428" i="1"/>
  <c r="AG2428" i="1"/>
  <c r="AE2428" i="1"/>
  <c r="AB2428" i="1"/>
  <c r="Y2428" i="1"/>
  <c r="V2428" i="1"/>
  <c r="Q2428" i="1"/>
  <c r="K2428" i="1"/>
  <c r="AL2427" i="1"/>
  <c r="AI2427" i="1"/>
  <c r="AG2427" i="1"/>
  <c r="AE2427" i="1"/>
  <c r="AB2427" i="1"/>
  <c r="Y2427" i="1"/>
  <c r="V2427" i="1"/>
  <c r="Q2427" i="1"/>
  <c r="K2427" i="1"/>
  <c r="AL2426" i="1"/>
  <c r="AI2426" i="1"/>
  <c r="AG2426" i="1"/>
  <c r="AE2426" i="1"/>
  <c r="AB2426" i="1"/>
  <c r="Y2426" i="1"/>
  <c r="V2426" i="1"/>
  <c r="Q2426" i="1"/>
  <c r="K2426" i="1"/>
  <c r="AL2425" i="1"/>
  <c r="AI2425" i="1"/>
  <c r="AG2425" i="1"/>
  <c r="AE2425" i="1"/>
  <c r="AB2425" i="1"/>
  <c r="Y2425" i="1"/>
  <c r="V2425" i="1"/>
  <c r="Q2425" i="1"/>
  <c r="K2425" i="1"/>
  <c r="AL2424" i="1"/>
  <c r="AI2424" i="1"/>
  <c r="AG2424" i="1"/>
  <c r="AE2424" i="1"/>
  <c r="AB2424" i="1"/>
  <c r="Y2424" i="1"/>
  <c r="V2424" i="1"/>
  <c r="Q2424" i="1"/>
  <c r="K2424" i="1"/>
  <c r="AL2423" i="1"/>
  <c r="AI2423" i="1"/>
  <c r="AG2423" i="1"/>
  <c r="AE2423" i="1"/>
  <c r="AB2423" i="1"/>
  <c r="Y2423" i="1"/>
  <c r="V2423" i="1"/>
  <c r="Q2423" i="1"/>
  <c r="K2423" i="1"/>
  <c r="AL2422" i="1"/>
  <c r="AI2422" i="1"/>
  <c r="AG2422" i="1"/>
  <c r="AE2422" i="1"/>
  <c r="AB2422" i="1"/>
  <c r="Y2422" i="1"/>
  <c r="V2422" i="1"/>
  <c r="Q2422" i="1"/>
  <c r="K2422" i="1"/>
  <c r="AL2421" i="1"/>
  <c r="AI2421" i="1"/>
  <c r="AG2421" i="1"/>
  <c r="AE2421" i="1"/>
  <c r="AB2421" i="1"/>
  <c r="Y2421" i="1"/>
  <c r="V2421" i="1"/>
  <c r="Q2421" i="1"/>
  <c r="K2421" i="1"/>
  <c r="AL2420" i="1"/>
  <c r="AI2420" i="1"/>
  <c r="AG2420" i="1"/>
  <c r="AE2420" i="1"/>
  <c r="AB2420" i="1"/>
  <c r="Y2420" i="1"/>
  <c r="V2420" i="1"/>
  <c r="Q2420" i="1"/>
  <c r="K2420" i="1"/>
  <c r="AL2419" i="1"/>
  <c r="AI2419" i="1"/>
  <c r="AG2419" i="1"/>
  <c r="AE2419" i="1"/>
  <c r="AB2419" i="1"/>
  <c r="V2419" i="1"/>
  <c r="Z2419" i="1" s="1"/>
  <c r="N2419" i="1" s="1"/>
  <c r="Q2419" i="1"/>
  <c r="K2419" i="1"/>
  <c r="AL2418" i="1"/>
  <c r="AI2418" i="1"/>
  <c r="AG2418" i="1"/>
  <c r="AE2418" i="1"/>
  <c r="AB2418" i="1"/>
  <c r="Y2418" i="1"/>
  <c r="V2418" i="1"/>
  <c r="Q2418" i="1"/>
  <c r="K2418" i="1"/>
  <c r="AL2417" i="1"/>
  <c r="AI2417" i="1"/>
  <c r="AG2417" i="1"/>
  <c r="AE2417" i="1"/>
  <c r="AB2417" i="1"/>
  <c r="Y2417" i="1"/>
  <c r="V2417" i="1"/>
  <c r="Q2417" i="1"/>
  <c r="K2417" i="1"/>
  <c r="AL2416" i="1"/>
  <c r="AI2416" i="1"/>
  <c r="AG2416" i="1"/>
  <c r="AE2416" i="1"/>
  <c r="AB2416" i="1"/>
  <c r="Y2416" i="1"/>
  <c r="V2416" i="1"/>
  <c r="Q2416" i="1"/>
  <c r="K2416" i="1"/>
  <c r="AL2415" i="1"/>
  <c r="AI2415" i="1"/>
  <c r="AG2415" i="1"/>
  <c r="AE2415" i="1"/>
  <c r="AB2415" i="1"/>
  <c r="Y2415" i="1"/>
  <c r="V2415" i="1"/>
  <c r="Q2415" i="1"/>
  <c r="K2415" i="1"/>
  <c r="AL2414" i="1"/>
  <c r="AI2414" i="1"/>
  <c r="AG2414" i="1"/>
  <c r="AE2414" i="1"/>
  <c r="AB2414" i="1"/>
  <c r="Y2414" i="1"/>
  <c r="V2414" i="1"/>
  <c r="Q2414" i="1"/>
  <c r="K2414" i="1"/>
  <c r="AL2413" i="1"/>
  <c r="AI2413" i="1"/>
  <c r="AG2413" i="1"/>
  <c r="AE2413" i="1"/>
  <c r="AB2413" i="1"/>
  <c r="Y2413" i="1"/>
  <c r="V2413" i="1"/>
  <c r="Q2413" i="1"/>
  <c r="K2413" i="1"/>
  <c r="AL2412" i="1"/>
  <c r="AI2412" i="1"/>
  <c r="AG2412" i="1"/>
  <c r="AE2412" i="1"/>
  <c r="AB2412" i="1"/>
  <c r="Y2412" i="1"/>
  <c r="V2412" i="1"/>
  <c r="Q2412" i="1"/>
  <c r="K2412" i="1"/>
  <c r="AL2411" i="1"/>
  <c r="AI2411" i="1"/>
  <c r="AG2411" i="1"/>
  <c r="AE2411" i="1"/>
  <c r="AB2411" i="1"/>
  <c r="Y2411" i="1"/>
  <c r="V2411" i="1"/>
  <c r="Q2411" i="1"/>
  <c r="K2411" i="1"/>
  <c r="AL2410" i="1"/>
  <c r="AI2410" i="1"/>
  <c r="AG2410" i="1"/>
  <c r="AE2410" i="1"/>
  <c r="AB2410" i="1"/>
  <c r="Y2410" i="1"/>
  <c r="V2410" i="1"/>
  <c r="Q2410" i="1"/>
  <c r="K2410" i="1"/>
  <c r="AL2409" i="1"/>
  <c r="AI2409" i="1"/>
  <c r="AG2409" i="1"/>
  <c r="AE2409" i="1"/>
  <c r="AB2409" i="1"/>
  <c r="Y2409" i="1"/>
  <c r="V2409" i="1"/>
  <c r="Q2409" i="1"/>
  <c r="K2409" i="1"/>
  <c r="AL2408" i="1"/>
  <c r="AI2408" i="1"/>
  <c r="AG2408" i="1"/>
  <c r="AE2408" i="1"/>
  <c r="AB2408" i="1"/>
  <c r="Y2408" i="1"/>
  <c r="V2408" i="1"/>
  <c r="Q2408" i="1"/>
  <c r="K2408" i="1"/>
  <c r="AL2407" i="1"/>
  <c r="AI2407" i="1"/>
  <c r="AG2407" i="1"/>
  <c r="AE2407" i="1"/>
  <c r="AC2407" i="1"/>
  <c r="AB2407" i="1"/>
  <c r="Y2407" i="1"/>
  <c r="V2407" i="1"/>
  <c r="Q2407" i="1"/>
  <c r="K2407" i="1"/>
  <c r="AL2406" i="1"/>
  <c r="AI2406" i="1"/>
  <c r="AG2406" i="1"/>
  <c r="AE2406" i="1"/>
  <c r="AB2406" i="1"/>
  <c r="Y2406" i="1"/>
  <c r="V2406" i="1"/>
  <c r="Q2406" i="1"/>
  <c r="K2406" i="1"/>
  <c r="AL2405" i="1"/>
  <c r="AI2405" i="1"/>
  <c r="AG2405" i="1"/>
  <c r="AE2405" i="1"/>
  <c r="AB2405" i="1"/>
  <c r="Y2405" i="1"/>
  <c r="V2405" i="1"/>
  <c r="Q2405" i="1"/>
  <c r="K2405" i="1"/>
  <c r="AL2404" i="1"/>
  <c r="AI2404" i="1"/>
  <c r="AG2404" i="1"/>
  <c r="AE2404" i="1"/>
  <c r="AB2404" i="1"/>
  <c r="Y2404" i="1"/>
  <c r="V2404" i="1"/>
  <c r="Q2404" i="1"/>
  <c r="K2404" i="1"/>
  <c r="AL2403" i="1"/>
  <c r="AI2403" i="1"/>
  <c r="AG2403" i="1"/>
  <c r="AE2403" i="1"/>
  <c r="AB2403" i="1"/>
  <c r="Y2403" i="1"/>
  <c r="V2403" i="1"/>
  <c r="Q2403" i="1"/>
  <c r="K2403" i="1"/>
  <c r="AL2402" i="1"/>
  <c r="AI2402" i="1"/>
  <c r="AG2402" i="1"/>
  <c r="AE2402" i="1"/>
  <c r="AB2402" i="1"/>
  <c r="Y2402" i="1"/>
  <c r="Z2402" i="1" s="1"/>
  <c r="N2402" i="1" s="1"/>
  <c r="Q2402" i="1"/>
  <c r="K2402" i="1"/>
  <c r="AL2401" i="1"/>
  <c r="AI2401" i="1"/>
  <c r="AG2401" i="1"/>
  <c r="AE2401" i="1"/>
  <c r="AB2401" i="1"/>
  <c r="Y2401" i="1"/>
  <c r="V2401" i="1"/>
  <c r="Q2401" i="1"/>
  <c r="AL2400" i="1"/>
  <c r="AI2400" i="1"/>
  <c r="AG2400" i="1"/>
  <c r="AE2400" i="1"/>
  <c r="AB2400" i="1"/>
  <c r="Y2400" i="1"/>
  <c r="V2400" i="1"/>
  <c r="Q2400" i="1"/>
  <c r="AL2399" i="1"/>
  <c r="AI2399" i="1"/>
  <c r="AG2399" i="1"/>
  <c r="AE2399" i="1"/>
  <c r="AB2399" i="1"/>
  <c r="Y2399" i="1"/>
  <c r="V2399" i="1"/>
  <c r="Q2399" i="1"/>
  <c r="K2399" i="1"/>
  <c r="AL2398" i="1"/>
  <c r="AI2398" i="1"/>
  <c r="AG2398" i="1"/>
  <c r="AE2398" i="1"/>
  <c r="AB2398" i="1"/>
  <c r="Y2398" i="1"/>
  <c r="V2398" i="1"/>
  <c r="Q2398" i="1"/>
  <c r="K2398" i="1"/>
  <c r="AL2397" i="1"/>
  <c r="AI2397" i="1"/>
  <c r="AG2397" i="1"/>
  <c r="AE2397" i="1"/>
  <c r="AB2397" i="1"/>
  <c r="Y2397" i="1"/>
  <c r="V2397" i="1"/>
  <c r="Q2397" i="1"/>
  <c r="K2397" i="1"/>
  <c r="AL2396" i="1"/>
  <c r="AI2396" i="1"/>
  <c r="AG2396" i="1"/>
  <c r="AE2396" i="1"/>
  <c r="AB2396" i="1"/>
  <c r="Y2396" i="1"/>
  <c r="V2396" i="1"/>
  <c r="Q2396" i="1"/>
  <c r="K2396" i="1"/>
  <c r="AL2395" i="1"/>
  <c r="AI2395" i="1"/>
  <c r="AG2395" i="1"/>
  <c r="AE2395" i="1"/>
  <c r="AB2395" i="1"/>
  <c r="Y2395" i="1"/>
  <c r="Z2395" i="1" s="1"/>
  <c r="N2395" i="1" s="1"/>
  <c r="Q2395" i="1"/>
  <c r="K2395" i="1"/>
  <c r="AL2394" i="1"/>
  <c r="AI2394" i="1"/>
  <c r="AG2394" i="1"/>
  <c r="AE2394" i="1"/>
  <c r="AB2394" i="1"/>
  <c r="Y2394" i="1"/>
  <c r="Z2394" i="1" s="1"/>
  <c r="N2394" i="1" s="1"/>
  <c r="Q2394" i="1"/>
  <c r="K2394" i="1"/>
  <c r="AL2393" i="1"/>
  <c r="AI2393" i="1"/>
  <c r="AG2393" i="1"/>
  <c r="AE2393" i="1"/>
  <c r="AB2393" i="1"/>
  <c r="Y2393" i="1"/>
  <c r="V2393" i="1"/>
  <c r="Q2393" i="1"/>
  <c r="K2393" i="1"/>
  <c r="AL2392" i="1"/>
  <c r="AI2392" i="1"/>
  <c r="AG2392" i="1"/>
  <c r="AE2392" i="1"/>
  <c r="AB2392" i="1"/>
  <c r="Y2392" i="1"/>
  <c r="V2392" i="1"/>
  <c r="Q2392" i="1"/>
  <c r="K2392" i="1"/>
  <c r="AL2391" i="1"/>
  <c r="AI2391" i="1"/>
  <c r="AG2391" i="1"/>
  <c r="AE2391" i="1"/>
  <c r="AB2391" i="1"/>
  <c r="Y2391" i="1"/>
  <c r="V2391" i="1"/>
  <c r="Q2391" i="1"/>
  <c r="K2391" i="1"/>
  <c r="AL2390" i="1"/>
  <c r="AI2390" i="1"/>
  <c r="AG2390" i="1"/>
  <c r="AE2390" i="1"/>
  <c r="AB2390" i="1"/>
  <c r="Y2390" i="1"/>
  <c r="V2390" i="1"/>
  <c r="Q2390" i="1"/>
  <c r="K2390" i="1"/>
  <c r="AL2389" i="1"/>
  <c r="AI2389" i="1"/>
  <c r="AG2389" i="1"/>
  <c r="AE2389" i="1"/>
  <c r="AB2389" i="1"/>
  <c r="Y2389" i="1"/>
  <c r="V2389" i="1"/>
  <c r="Q2389" i="1"/>
  <c r="K2389" i="1"/>
  <c r="AL2388" i="1"/>
  <c r="AI2388" i="1"/>
  <c r="AG2388" i="1"/>
  <c r="AE2388" i="1"/>
  <c r="AB2388" i="1"/>
  <c r="Y2388" i="1"/>
  <c r="V2388" i="1"/>
  <c r="Q2388" i="1"/>
  <c r="K2388" i="1"/>
  <c r="AL2387" i="1"/>
  <c r="AI2387" i="1"/>
  <c r="AG2387" i="1"/>
  <c r="AE2387" i="1"/>
  <c r="AB2387" i="1"/>
  <c r="Y2387" i="1"/>
  <c r="V2387" i="1"/>
  <c r="Q2387" i="1"/>
  <c r="K2387" i="1"/>
  <c r="AL2386" i="1"/>
  <c r="AI2386" i="1"/>
  <c r="AG2386" i="1"/>
  <c r="AE2386" i="1"/>
  <c r="AB2386" i="1"/>
  <c r="Y2386" i="1"/>
  <c r="V2386" i="1"/>
  <c r="Q2386" i="1"/>
  <c r="K2386" i="1"/>
  <c r="AL2385" i="1"/>
  <c r="AI2385" i="1"/>
  <c r="AG2385" i="1"/>
  <c r="AE2385" i="1"/>
  <c r="AB2385" i="1"/>
  <c r="Y2385" i="1"/>
  <c r="V2385" i="1"/>
  <c r="Q2385" i="1"/>
  <c r="K2385" i="1"/>
  <c r="AL2384" i="1"/>
  <c r="AI2384" i="1"/>
  <c r="AG2384" i="1"/>
  <c r="AE2384" i="1"/>
  <c r="AB2384" i="1"/>
  <c r="Y2384" i="1"/>
  <c r="V2384" i="1"/>
  <c r="Q2384" i="1"/>
  <c r="K2384" i="1"/>
  <c r="AL2383" i="1"/>
  <c r="AI2383" i="1"/>
  <c r="AG2383" i="1"/>
  <c r="AE2383" i="1"/>
  <c r="AB2383" i="1"/>
  <c r="Y2383" i="1"/>
  <c r="V2383" i="1"/>
  <c r="Q2383" i="1"/>
  <c r="K2383" i="1"/>
  <c r="AL2382" i="1"/>
  <c r="AI2382" i="1"/>
  <c r="AG2382" i="1"/>
  <c r="AE2382" i="1"/>
  <c r="AB2382" i="1"/>
  <c r="Y2382" i="1"/>
  <c r="Z2382" i="1" s="1"/>
  <c r="N2382" i="1" s="1"/>
  <c r="Q2382" i="1"/>
  <c r="K2382" i="1"/>
  <c r="AL2381" i="1"/>
  <c r="AI2381" i="1"/>
  <c r="AG2381" i="1"/>
  <c r="AE2381" i="1"/>
  <c r="AB2381" i="1"/>
  <c r="Y2381" i="1"/>
  <c r="V2381" i="1"/>
  <c r="Q2381" i="1"/>
  <c r="K2381" i="1"/>
  <c r="AL2380" i="1"/>
  <c r="AI2380" i="1"/>
  <c r="AG2380" i="1"/>
  <c r="AE2380" i="1"/>
  <c r="AB2380" i="1"/>
  <c r="Y2380" i="1"/>
  <c r="V2380" i="1"/>
  <c r="Q2380" i="1"/>
  <c r="K2380" i="1"/>
  <c r="AL2379" i="1"/>
  <c r="AI2379" i="1"/>
  <c r="AG2379" i="1"/>
  <c r="AE2379" i="1"/>
  <c r="AB2379" i="1"/>
  <c r="Y2379" i="1"/>
  <c r="V2379" i="1"/>
  <c r="Q2379" i="1"/>
  <c r="K2379" i="1"/>
  <c r="AL2378" i="1"/>
  <c r="AI2378" i="1"/>
  <c r="AG2378" i="1"/>
  <c r="AE2378" i="1"/>
  <c r="AB2378" i="1"/>
  <c r="Y2378" i="1"/>
  <c r="Z2378" i="1" s="1"/>
  <c r="N2378" i="1" s="1"/>
  <c r="Q2378" i="1"/>
  <c r="K2378" i="1"/>
  <c r="AL2377" i="1"/>
  <c r="AI2377" i="1"/>
  <c r="AG2377" i="1"/>
  <c r="AE2377" i="1"/>
  <c r="AB2377" i="1"/>
  <c r="Y2377" i="1"/>
  <c r="V2377" i="1"/>
  <c r="Q2377" i="1"/>
  <c r="K2377" i="1"/>
  <c r="AL2376" i="1"/>
  <c r="AI2376" i="1"/>
  <c r="AG2376" i="1"/>
  <c r="AE2376" i="1"/>
  <c r="AC2376" i="1"/>
  <c r="AB2376" i="1"/>
  <c r="Y2376" i="1"/>
  <c r="V2376" i="1"/>
  <c r="Q2376" i="1"/>
  <c r="K2376" i="1"/>
  <c r="AL2375" i="1"/>
  <c r="AI2375" i="1"/>
  <c r="AG2375" i="1"/>
  <c r="AE2375" i="1"/>
  <c r="AB2375" i="1"/>
  <c r="Y2375" i="1"/>
  <c r="V2375" i="1"/>
  <c r="Q2375" i="1"/>
  <c r="K2375" i="1"/>
  <c r="AL2374" i="1"/>
  <c r="AI2374" i="1"/>
  <c r="AG2374" i="1"/>
  <c r="AE2374" i="1"/>
  <c r="AB2374" i="1"/>
  <c r="Y2374" i="1"/>
  <c r="V2374" i="1"/>
  <c r="Q2374" i="1"/>
  <c r="K2374" i="1"/>
  <c r="AL2373" i="1"/>
  <c r="AI2373" i="1"/>
  <c r="AG2373" i="1"/>
  <c r="AE2373" i="1"/>
  <c r="AC2373" i="1"/>
  <c r="AB2373" i="1"/>
  <c r="Y2373" i="1"/>
  <c r="V2373" i="1"/>
  <c r="Q2373" i="1"/>
  <c r="K2373" i="1"/>
  <c r="AL2372" i="1"/>
  <c r="AI2372" i="1"/>
  <c r="AG2372" i="1"/>
  <c r="AE2372" i="1"/>
  <c r="AB2372" i="1"/>
  <c r="V2372" i="1"/>
  <c r="Z2372" i="1" s="1"/>
  <c r="N2372" i="1" s="1"/>
  <c r="Q2372" i="1"/>
  <c r="K2372" i="1"/>
  <c r="AL2371" i="1"/>
  <c r="AI2371" i="1"/>
  <c r="AG2371" i="1"/>
  <c r="AE2371" i="1"/>
  <c r="AB2371" i="1"/>
  <c r="Y2371" i="1"/>
  <c r="V2371" i="1"/>
  <c r="Q2371" i="1"/>
  <c r="K2371" i="1"/>
  <c r="AL2370" i="1"/>
  <c r="AI2370" i="1"/>
  <c r="AG2370" i="1"/>
  <c r="AE2370" i="1"/>
  <c r="AB2370" i="1"/>
  <c r="Y2370" i="1"/>
  <c r="Z2370" i="1" s="1"/>
  <c r="N2370" i="1" s="1"/>
  <c r="Q2370" i="1"/>
  <c r="K2370" i="1"/>
  <c r="AL2369" i="1"/>
  <c r="AI2369" i="1"/>
  <c r="AG2369" i="1"/>
  <c r="AE2369" i="1"/>
  <c r="AB2369" i="1"/>
  <c r="Y2369" i="1"/>
  <c r="V2369" i="1"/>
  <c r="Q2369" i="1"/>
  <c r="K2369" i="1"/>
  <c r="AL2368" i="1"/>
  <c r="AI2368" i="1"/>
  <c r="AG2368" i="1"/>
  <c r="AE2368" i="1"/>
  <c r="AB2368" i="1"/>
  <c r="Y2368" i="1"/>
  <c r="V2368" i="1"/>
  <c r="Q2368" i="1"/>
  <c r="K2368" i="1"/>
  <c r="AL2367" i="1"/>
  <c r="AI2367" i="1"/>
  <c r="AG2367" i="1"/>
  <c r="AE2367" i="1"/>
  <c r="AB2367" i="1"/>
  <c r="Y2367" i="1"/>
  <c r="V2367" i="1"/>
  <c r="Q2367" i="1"/>
  <c r="K2367" i="1"/>
  <c r="AL2366" i="1"/>
  <c r="AI2366" i="1"/>
  <c r="AG2366" i="1"/>
  <c r="AE2366" i="1"/>
  <c r="AB2366" i="1"/>
  <c r="Y2366" i="1"/>
  <c r="V2366" i="1"/>
  <c r="Q2366" i="1"/>
  <c r="K2366" i="1"/>
  <c r="AL2365" i="1"/>
  <c r="AI2365" i="1"/>
  <c r="AG2365" i="1"/>
  <c r="AE2365" i="1"/>
  <c r="AB2365" i="1"/>
  <c r="Y2365" i="1"/>
  <c r="Z2365" i="1" s="1"/>
  <c r="N2365" i="1" s="1"/>
  <c r="Q2365" i="1"/>
  <c r="K2365" i="1"/>
  <c r="AL2364" i="1"/>
  <c r="AI2364" i="1"/>
  <c r="AG2364" i="1"/>
  <c r="AE2364" i="1"/>
  <c r="AB2364" i="1"/>
  <c r="Y2364" i="1"/>
  <c r="Z2364" i="1" s="1"/>
  <c r="N2364" i="1" s="1"/>
  <c r="Q2364" i="1"/>
  <c r="K2364" i="1"/>
  <c r="AL2363" i="1"/>
  <c r="AI2363" i="1"/>
  <c r="AG2363" i="1"/>
  <c r="AE2363" i="1"/>
  <c r="AB2363" i="1"/>
  <c r="Y2363" i="1"/>
  <c r="V2363" i="1"/>
  <c r="Q2363" i="1"/>
  <c r="K2363" i="1"/>
  <c r="AL2362" i="1"/>
  <c r="AI2362" i="1"/>
  <c r="AG2362" i="1"/>
  <c r="AE2362" i="1"/>
  <c r="AB2362" i="1"/>
  <c r="Y2362" i="1"/>
  <c r="Z2362" i="1" s="1"/>
  <c r="N2362" i="1" s="1"/>
  <c r="Q2362" i="1"/>
  <c r="K2362" i="1"/>
  <c r="AL2361" i="1"/>
  <c r="AI2361" i="1"/>
  <c r="AG2361" i="1"/>
  <c r="AE2361" i="1"/>
  <c r="AB2361" i="1"/>
  <c r="Y2361" i="1"/>
  <c r="V2361" i="1"/>
  <c r="Q2361" i="1"/>
  <c r="K2361" i="1"/>
  <c r="AL2360" i="1"/>
  <c r="AI2360" i="1"/>
  <c r="AG2360" i="1"/>
  <c r="AE2360" i="1"/>
  <c r="AB2360" i="1"/>
  <c r="Y2360" i="1"/>
  <c r="V2360" i="1"/>
  <c r="Q2360" i="1"/>
  <c r="K2360" i="1"/>
  <c r="AL2359" i="1"/>
  <c r="AI2359" i="1"/>
  <c r="AG2359" i="1"/>
  <c r="AE2359" i="1"/>
  <c r="AB2359" i="1"/>
  <c r="Y2359" i="1"/>
  <c r="V2359" i="1"/>
  <c r="Q2359" i="1"/>
  <c r="K2359" i="1"/>
  <c r="AL2358" i="1"/>
  <c r="AI2358" i="1"/>
  <c r="AG2358" i="1"/>
  <c r="AE2358" i="1"/>
  <c r="AB2358" i="1"/>
  <c r="Y2358" i="1"/>
  <c r="V2358" i="1"/>
  <c r="Q2358" i="1"/>
  <c r="K2358" i="1"/>
  <c r="AL2357" i="1"/>
  <c r="AI2357" i="1"/>
  <c r="AG2357" i="1"/>
  <c r="AE2357" i="1"/>
  <c r="AB2357" i="1"/>
  <c r="Y2357" i="1"/>
  <c r="V2357" i="1"/>
  <c r="Q2357" i="1"/>
  <c r="K2357" i="1"/>
  <c r="AL2356" i="1"/>
  <c r="AI2356" i="1"/>
  <c r="AG2356" i="1"/>
  <c r="AE2356" i="1"/>
  <c r="AB2356" i="1"/>
  <c r="Y2356" i="1"/>
  <c r="V2356" i="1"/>
  <c r="Q2356" i="1"/>
  <c r="K2356" i="1"/>
  <c r="AL2355" i="1"/>
  <c r="AI2355" i="1"/>
  <c r="AG2355" i="1"/>
  <c r="AE2355" i="1"/>
  <c r="AB2355" i="1"/>
  <c r="Y2355" i="1"/>
  <c r="V2355" i="1"/>
  <c r="Q2355" i="1"/>
  <c r="K2355" i="1"/>
  <c r="AL2354" i="1"/>
  <c r="AI2354" i="1"/>
  <c r="AG2354" i="1"/>
  <c r="AE2354" i="1"/>
  <c r="AB2354" i="1"/>
  <c r="Y2354" i="1"/>
  <c r="V2354" i="1"/>
  <c r="Q2354" i="1"/>
  <c r="K2354" i="1"/>
  <c r="AL2353" i="1"/>
  <c r="AI2353" i="1"/>
  <c r="AG2353" i="1"/>
  <c r="AE2353" i="1"/>
  <c r="AB2353" i="1"/>
  <c r="Y2353" i="1"/>
  <c r="V2353" i="1"/>
  <c r="Q2353" i="1"/>
  <c r="K2353" i="1"/>
  <c r="AL2352" i="1"/>
  <c r="AI2352" i="1"/>
  <c r="AG2352" i="1"/>
  <c r="AE2352" i="1"/>
  <c r="AB2352" i="1"/>
  <c r="Y2352" i="1"/>
  <c r="V2352" i="1"/>
  <c r="Q2352" i="1"/>
  <c r="K2352" i="1"/>
  <c r="AL2351" i="1"/>
  <c r="AI2351" i="1"/>
  <c r="AG2351" i="1"/>
  <c r="AE2351" i="1"/>
  <c r="AB2351" i="1"/>
  <c r="Y2351" i="1"/>
  <c r="V2351" i="1"/>
  <c r="Q2351" i="1"/>
  <c r="K2351" i="1"/>
  <c r="AL2350" i="1"/>
  <c r="AI2350" i="1"/>
  <c r="AG2350" i="1"/>
  <c r="AE2350" i="1"/>
  <c r="AB2350" i="1"/>
  <c r="Y2350" i="1"/>
  <c r="V2350" i="1"/>
  <c r="Q2350" i="1"/>
  <c r="K2350" i="1"/>
  <c r="AL2349" i="1"/>
  <c r="AI2349" i="1"/>
  <c r="AG2349" i="1"/>
  <c r="AE2349" i="1"/>
  <c r="AB2349" i="1"/>
  <c r="Y2349" i="1"/>
  <c r="V2349" i="1"/>
  <c r="Q2349" i="1"/>
  <c r="K2349" i="1"/>
  <c r="AL2348" i="1"/>
  <c r="AI2348" i="1"/>
  <c r="AG2348" i="1"/>
  <c r="AE2348" i="1"/>
  <c r="AB2348" i="1"/>
  <c r="Y2348" i="1"/>
  <c r="V2348" i="1"/>
  <c r="Q2348" i="1"/>
  <c r="K2348" i="1"/>
  <c r="AL2347" i="1"/>
  <c r="AI2347" i="1"/>
  <c r="AG2347" i="1"/>
  <c r="AE2347" i="1"/>
  <c r="AB2347" i="1"/>
  <c r="Y2347" i="1"/>
  <c r="Z2347" i="1" s="1"/>
  <c r="N2347" i="1" s="1"/>
  <c r="Q2347" i="1"/>
  <c r="K2347" i="1"/>
  <c r="AL2346" i="1"/>
  <c r="AI2346" i="1"/>
  <c r="AG2346" i="1"/>
  <c r="AE2346" i="1"/>
  <c r="AB2346" i="1"/>
  <c r="Y2346" i="1"/>
  <c r="V2346" i="1"/>
  <c r="Q2346" i="1"/>
  <c r="K2346" i="1"/>
  <c r="AL2345" i="1"/>
  <c r="AI2345" i="1"/>
  <c r="AG2345" i="1"/>
  <c r="AE2345" i="1"/>
  <c r="AB2345" i="1"/>
  <c r="Y2345" i="1"/>
  <c r="V2345" i="1"/>
  <c r="Q2345" i="1"/>
  <c r="K2345" i="1"/>
  <c r="AL2344" i="1"/>
  <c r="AI2344" i="1"/>
  <c r="AG2344" i="1"/>
  <c r="AE2344" i="1"/>
  <c r="AB2344" i="1"/>
  <c r="Y2344" i="1"/>
  <c r="Z2344" i="1" s="1"/>
  <c r="N2344" i="1" s="1"/>
  <c r="Q2344" i="1"/>
  <c r="K2344" i="1"/>
  <c r="AL2343" i="1"/>
  <c r="AI2343" i="1"/>
  <c r="AG2343" i="1"/>
  <c r="AE2343" i="1"/>
  <c r="AC2343" i="1"/>
  <c r="AB2343" i="1"/>
  <c r="Y2343" i="1"/>
  <c r="V2343" i="1"/>
  <c r="Q2343" i="1"/>
  <c r="K2343" i="1"/>
  <c r="AL2342" i="1"/>
  <c r="AI2342" i="1"/>
  <c r="AG2342" i="1"/>
  <c r="AE2342" i="1"/>
  <c r="AB2342" i="1"/>
  <c r="Y2342" i="1"/>
  <c r="V2342" i="1"/>
  <c r="Q2342" i="1"/>
  <c r="K2342" i="1"/>
  <c r="AL2341" i="1"/>
  <c r="AI2341" i="1"/>
  <c r="AG2341" i="1"/>
  <c r="AE2341" i="1"/>
  <c r="AC2341" i="1"/>
  <c r="AB2341" i="1"/>
  <c r="Y2341" i="1"/>
  <c r="V2341" i="1"/>
  <c r="Q2341" i="1"/>
  <c r="K2341" i="1"/>
  <c r="AL2340" i="1"/>
  <c r="AI2340" i="1"/>
  <c r="AG2340" i="1"/>
  <c r="AE2340" i="1"/>
  <c r="Y2340" i="1"/>
  <c r="V2340" i="1"/>
  <c r="Q2340" i="1"/>
  <c r="K2340" i="1"/>
  <c r="AL2339" i="1"/>
  <c r="AI2339" i="1"/>
  <c r="AG2339" i="1"/>
  <c r="AE2339" i="1"/>
  <c r="Y2339" i="1"/>
  <c r="V2339" i="1"/>
  <c r="Q2339" i="1"/>
  <c r="K2339" i="1"/>
  <c r="AL2338" i="1"/>
  <c r="AI2338" i="1"/>
  <c r="AG2338" i="1"/>
  <c r="AE2338" i="1"/>
  <c r="AC2338" i="1"/>
  <c r="AB2338" i="1"/>
  <c r="Y2338" i="1"/>
  <c r="V2338" i="1"/>
  <c r="Q2338" i="1"/>
  <c r="K2338" i="1"/>
  <c r="AL2337" i="1"/>
  <c r="AI2337" i="1"/>
  <c r="AG2337" i="1"/>
  <c r="AE2337" i="1"/>
  <c r="AB2337" i="1"/>
  <c r="Y2337" i="1"/>
  <c r="V2337" i="1"/>
  <c r="Q2337" i="1"/>
  <c r="K2337" i="1"/>
  <c r="AL2336" i="1"/>
  <c r="AI2336" i="1"/>
  <c r="AG2336" i="1"/>
  <c r="AE2336" i="1"/>
  <c r="AB2336" i="1"/>
  <c r="Y2336" i="1"/>
  <c r="V2336" i="1"/>
  <c r="Q2336" i="1"/>
  <c r="K2336" i="1"/>
  <c r="AL2335" i="1"/>
  <c r="AI2335" i="1"/>
  <c r="AG2335" i="1"/>
  <c r="AE2335" i="1"/>
  <c r="AB2335" i="1"/>
  <c r="Y2335" i="1"/>
  <c r="V2335" i="1"/>
  <c r="Q2335" i="1"/>
  <c r="K2335" i="1"/>
  <c r="AL2334" i="1"/>
  <c r="AI2334" i="1"/>
  <c r="AG2334" i="1"/>
  <c r="AE2334" i="1"/>
  <c r="AB2334" i="1"/>
  <c r="Y2334" i="1"/>
  <c r="V2334" i="1"/>
  <c r="Q2334" i="1"/>
  <c r="K2334" i="1"/>
  <c r="AL2333" i="1"/>
  <c r="AI2333" i="1"/>
  <c r="AG2333" i="1"/>
  <c r="AE2333" i="1"/>
  <c r="AB2333" i="1"/>
  <c r="Y2333" i="1"/>
  <c r="V2333" i="1"/>
  <c r="Q2333" i="1"/>
  <c r="K2333" i="1"/>
  <c r="AL2332" i="1"/>
  <c r="AI2332" i="1"/>
  <c r="AG2332" i="1"/>
  <c r="AE2332" i="1"/>
  <c r="AB2332" i="1"/>
  <c r="Y2332" i="1"/>
  <c r="V2332" i="1"/>
  <c r="Q2332" i="1"/>
  <c r="K2332" i="1"/>
  <c r="AL2331" i="1"/>
  <c r="AI2331" i="1"/>
  <c r="AG2331" i="1"/>
  <c r="AE2331" i="1"/>
  <c r="AB2331" i="1"/>
  <c r="Y2331" i="1"/>
  <c r="V2331" i="1"/>
  <c r="Q2331" i="1"/>
  <c r="K2331" i="1"/>
  <c r="AL2330" i="1"/>
  <c r="AI2330" i="1"/>
  <c r="AG2330" i="1"/>
  <c r="AE2330" i="1"/>
  <c r="AB2330" i="1"/>
  <c r="Y2330" i="1"/>
  <c r="V2330" i="1"/>
  <c r="Q2330" i="1"/>
  <c r="K2330" i="1"/>
  <c r="AL2329" i="1"/>
  <c r="AI2329" i="1"/>
  <c r="AG2329" i="1"/>
  <c r="AE2329" i="1"/>
  <c r="AB2329" i="1"/>
  <c r="Y2329" i="1"/>
  <c r="V2329" i="1"/>
  <c r="Q2329" i="1"/>
  <c r="K2329" i="1"/>
  <c r="AL2328" i="1"/>
  <c r="AI2328" i="1"/>
  <c r="AG2328" i="1"/>
  <c r="AE2328" i="1"/>
  <c r="AB2328" i="1"/>
  <c r="Y2328" i="1"/>
  <c r="V2328" i="1"/>
  <c r="Q2328" i="1"/>
  <c r="K2328" i="1"/>
  <c r="AL2327" i="1"/>
  <c r="AI2327" i="1"/>
  <c r="AG2327" i="1"/>
  <c r="AE2327" i="1"/>
  <c r="AB2327" i="1"/>
  <c r="Y2327" i="1"/>
  <c r="V2327" i="1"/>
  <c r="Q2327" i="1"/>
  <c r="K2327" i="1"/>
  <c r="AL2326" i="1"/>
  <c r="AI2326" i="1"/>
  <c r="AG2326" i="1"/>
  <c r="AE2326" i="1"/>
  <c r="AB2326" i="1"/>
  <c r="Y2326" i="1"/>
  <c r="V2326" i="1"/>
  <c r="Q2326" i="1"/>
  <c r="K2326" i="1"/>
  <c r="AL2325" i="1"/>
  <c r="AI2325" i="1"/>
  <c r="AG2325" i="1"/>
  <c r="AE2325" i="1"/>
  <c r="AC2325" i="1"/>
  <c r="AB2325" i="1"/>
  <c r="Y2325" i="1"/>
  <c r="V2325" i="1"/>
  <c r="Q2325" i="1"/>
  <c r="K2325" i="1"/>
  <c r="AL2324" i="1"/>
  <c r="AI2324" i="1"/>
  <c r="AG2324" i="1"/>
  <c r="AE2324" i="1"/>
  <c r="AB2324" i="1"/>
  <c r="Y2324" i="1"/>
  <c r="V2324" i="1"/>
  <c r="Q2324" i="1"/>
  <c r="K2324" i="1"/>
  <c r="AL2323" i="1"/>
  <c r="AI2323" i="1"/>
  <c r="AG2323" i="1"/>
  <c r="AE2323" i="1"/>
  <c r="AB2323" i="1"/>
  <c r="Y2323" i="1"/>
  <c r="V2323" i="1"/>
  <c r="Q2323" i="1"/>
  <c r="K2323" i="1"/>
  <c r="AL2322" i="1"/>
  <c r="AI2322" i="1"/>
  <c r="AG2322" i="1"/>
  <c r="AE2322" i="1"/>
  <c r="AB2322" i="1"/>
  <c r="Y2322" i="1"/>
  <c r="V2322" i="1"/>
  <c r="Q2322" i="1"/>
  <c r="K2322" i="1"/>
  <c r="AL2321" i="1"/>
  <c r="AI2321" i="1"/>
  <c r="AG2321" i="1"/>
  <c r="AE2321" i="1"/>
  <c r="AB2321" i="1"/>
  <c r="Y2321" i="1"/>
  <c r="V2321" i="1"/>
  <c r="Q2321" i="1"/>
  <c r="K2321" i="1"/>
  <c r="AL2320" i="1"/>
  <c r="AI2320" i="1"/>
  <c r="AG2320" i="1"/>
  <c r="AE2320" i="1"/>
  <c r="AB2320" i="1"/>
  <c r="Y2320" i="1"/>
  <c r="V2320" i="1"/>
  <c r="Q2320" i="1"/>
  <c r="K2320" i="1"/>
  <c r="AL2319" i="1"/>
  <c r="AI2319" i="1"/>
  <c r="AG2319" i="1"/>
  <c r="AE2319" i="1"/>
  <c r="AB2319" i="1"/>
  <c r="Y2319" i="1"/>
  <c r="V2319" i="1"/>
  <c r="Q2319" i="1"/>
  <c r="K2319" i="1"/>
  <c r="AL2318" i="1"/>
  <c r="AI2318" i="1"/>
  <c r="AG2318" i="1"/>
  <c r="AE2318" i="1"/>
  <c r="AB2318" i="1"/>
  <c r="Y2318" i="1"/>
  <c r="V2318" i="1"/>
  <c r="Q2318" i="1"/>
  <c r="K2318" i="1"/>
  <c r="AL2317" i="1"/>
  <c r="AI2317" i="1"/>
  <c r="AG2317" i="1"/>
  <c r="AE2317" i="1"/>
  <c r="AB2317" i="1"/>
  <c r="Y2317" i="1"/>
  <c r="V2317" i="1"/>
  <c r="Q2317" i="1"/>
  <c r="K2317" i="1"/>
  <c r="AL2316" i="1"/>
  <c r="AI2316" i="1"/>
  <c r="AG2316" i="1"/>
  <c r="AE2316" i="1"/>
  <c r="AB2316" i="1"/>
  <c r="Y2316" i="1"/>
  <c r="V2316" i="1"/>
  <c r="Q2316" i="1"/>
  <c r="K2316" i="1"/>
  <c r="AL2315" i="1"/>
  <c r="AI2315" i="1"/>
  <c r="AG2315" i="1"/>
  <c r="AE2315" i="1"/>
  <c r="AB2315" i="1"/>
  <c r="Y2315" i="1"/>
  <c r="V2315" i="1"/>
  <c r="Q2315" i="1"/>
  <c r="K2315" i="1"/>
  <c r="AL2314" i="1"/>
  <c r="AI2314" i="1"/>
  <c r="AG2314" i="1"/>
  <c r="AE2314" i="1"/>
  <c r="AB2314" i="1"/>
  <c r="V2314" i="1"/>
  <c r="Z2314" i="1" s="1"/>
  <c r="N2314" i="1" s="1"/>
  <c r="Q2314" i="1"/>
  <c r="K2314" i="1"/>
  <c r="AL2313" i="1"/>
  <c r="AI2313" i="1"/>
  <c r="AG2313" i="1"/>
  <c r="AE2313" i="1"/>
  <c r="AB2313" i="1"/>
  <c r="V2313" i="1"/>
  <c r="Z2313" i="1" s="1"/>
  <c r="N2313" i="1" s="1"/>
  <c r="Q2313" i="1"/>
  <c r="K2313" i="1"/>
  <c r="C753" i="9" s="1"/>
  <c r="AL2312" i="1"/>
  <c r="AI2312" i="1"/>
  <c r="AG2312" i="1"/>
  <c r="AE2312" i="1"/>
  <c r="AB2312" i="1"/>
  <c r="V2312" i="1"/>
  <c r="Z2312" i="1" s="1"/>
  <c r="N2312" i="1" s="1"/>
  <c r="Q2312" i="1"/>
  <c r="K2312" i="1"/>
  <c r="C752" i="9" s="1"/>
  <c r="AL2311" i="1"/>
  <c r="AI2311" i="1"/>
  <c r="AG2311" i="1"/>
  <c r="AE2311" i="1"/>
  <c r="AB2311" i="1"/>
  <c r="V2311" i="1"/>
  <c r="Z2311" i="1" s="1"/>
  <c r="N2311" i="1" s="1"/>
  <c r="Q2311" i="1"/>
  <c r="K2311" i="1"/>
  <c r="C754" i="9" s="1"/>
  <c r="AL2310" i="1"/>
  <c r="AI2310" i="1"/>
  <c r="AG2310" i="1"/>
  <c r="AE2310" i="1"/>
  <c r="AB2310" i="1"/>
  <c r="V2310" i="1"/>
  <c r="Z2310" i="1" s="1"/>
  <c r="N2310" i="1" s="1"/>
  <c r="Q2310" i="1"/>
  <c r="K2310" i="1"/>
  <c r="C751" i="9" s="1"/>
  <c r="AL2309" i="1"/>
  <c r="AI2309" i="1"/>
  <c r="AG2309" i="1"/>
  <c r="AE2309" i="1"/>
  <c r="AB2309" i="1"/>
  <c r="V2309" i="1"/>
  <c r="Z2309" i="1" s="1"/>
  <c r="N2309" i="1" s="1"/>
  <c r="Q2309" i="1"/>
  <c r="K2309" i="1"/>
  <c r="C750" i="9" s="1"/>
  <c r="AL2308" i="1"/>
  <c r="AI2308" i="1"/>
  <c r="AG2308" i="1"/>
  <c r="AE2308" i="1"/>
  <c r="AB2308" i="1"/>
  <c r="V2308" i="1"/>
  <c r="Z2308" i="1" s="1"/>
  <c r="N2308" i="1" s="1"/>
  <c r="Q2308" i="1"/>
  <c r="K2308" i="1"/>
  <c r="AL2307" i="1"/>
  <c r="AI2307" i="1"/>
  <c r="AG2307" i="1"/>
  <c r="AE2307" i="1"/>
  <c r="AB2307" i="1"/>
  <c r="Y2307" i="1"/>
  <c r="V2307" i="1"/>
  <c r="Q2307" i="1"/>
  <c r="K2307" i="1"/>
  <c r="AL2306" i="1"/>
  <c r="AI2306" i="1"/>
  <c r="AG2306" i="1"/>
  <c r="AE2306" i="1"/>
  <c r="AB2306" i="1"/>
  <c r="Y2306" i="1"/>
  <c r="V2306" i="1"/>
  <c r="Q2306" i="1"/>
  <c r="K2306" i="1"/>
  <c r="AL2305" i="1"/>
  <c r="AI2305" i="1"/>
  <c r="AG2305" i="1"/>
  <c r="AE2305" i="1"/>
  <c r="AB2305" i="1"/>
  <c r="Y2305" i="1"/>
  <c r="V2305" i="1"/>
  <c r="Q2305" i="1"/>
  <c r="K2305" i="1"/>
  <c r="AL2304" i="1"/>
  <c r="AI2304" i="1"/>
  <c r="AG2304" i="1"/>
  <c r="AE2304" i="1"/>
  <c r="AB2304" i="1"/>
  <c r="Y2304" i="1"/>
  <c r="V2304" i="1"/>
  <c r="Q2304" i="1"/>
  <c r="K2304" i="1"/>
  <c r="AL2303" i="1"/>
  <c r="AI2303" i="1"/>
  <c r="AG2303" i="1"/>
  <c r="AE2303" i="1"/>
  <c r="AB2303" i="1"/>
  <c r="Z2303" i="1"/>
  <c r="N2303" i="1" s="1"/>
  <c r="Q2303" i="1"/>
  <c r="K2303" i="1"/>
  <c r="C765" i="9" s="1"/>
  <c r="AL2302" i="1"/>
  <c r="AI2302" i="1"/>
  <c r="AG2302" i="1"/>
  <c r="AE2302" i="1"/>
  <c r="Y2302" i="1"/>
  <c r="Z2302" i="1" s="1"/>
  <c r="N2302" i="1" s="1"/>
  <c r="Q2302" i="1"/>
  <c r="K2302" i="1"/>
  <c r="AL2301" i="1"/>
  <c r="AI2301" i="1"/>
  <c r="AG2301" i="1"/>
  <c r="AE2301" i="1"/>
  <c r="AB2301" i="1"/>
  <c r="Z2301" i="1"/>
  <c r="N2301" i="1" s="1"/>
  <c r="Q2301" i="1"/>
  <c r="K2301" i="1"/>
  <c r="C785" i="9" s="1"/>
  <c r="AL2300" i="1"/>
  <c r="AI2300" i="1"/>
  <c r="AG2300" i="1"/>
  <c r="AE2300" i="1"/>
  <c r="AB2300" i="1"/>
  <c r="Z2300" i="1"/>
  <c r="N2300" i="1" s="1"/>
  <c r="Q2300" i="1"/>
  <c r="K2300" i="1"/>
  <c r="AL2299" i="1"/>
  <c r="AI2299" i="1"/>
  <c r="AG2299" i="1"/>
  <c r="AE2299" i="1"/>
  <c r="Y2299" i="1"/>
  <c r="V2299" i="1"/>
  <c r="Q2299" i="1"/>
  <c r="K2299" i="1"/>
  <c r="AL2298" i="1"/>
  <c r="AI2298" i="1"/>
  <c r="AG2298" i="1"/>
  <c r="AE2298" i="1"/>
  <c r="AB2298" i="1"/>
  <c r="Y2298" i="1"/>
  <c r="V2298" i="1"/>
  <c r="Q2298" i="1"/>
  <c r="K2298" i="1"/>
  <c r="AL2297" i="1"/>
  <c r="AI2297" i="1"/>
  <c r="AG2297" i="1"/>
  <c r="AE2297" i="1"/>
  <c r="Y2297" i="1"/>
  <c r="V2297" i="1"/>
  <c r="Q2297" i="1"/>
  <c r="K2297" i="1"/>
  <c r="AL2296" i="1"/>
  <c r="AI2296" i="1"/>
  <c r="AG2296" i="1"/>
  <c r="AE2296" i="1"/>
  <c r="AB2296" i="1"/>
  <c r="Y2296" i="1"/>
  <c r="V2296" i="1"/>
  <c r="Q2296" i="1"/>
  <c r="K2296" i="1"/>
  <c r="AL2295" i="1"/>
  <c r="AI2295" i="1"/>
  <c r="AG2295" i="1"/>
  <c r="AE2295" i="1"/>
  <c r="AC2295" i="1"/>
  <c r="AB2295" i="1"/>
  <c r="Y2295" i="1"/>
  <c r="V2295" i="1"/>
  <c r="Q2295" i="1"/>
  <c r="K2295" i="1"/>
  <c r="AL2294" i="1"/>
  <c r="AI2294" i="1"/>
  <c r="AG2294" i="1"/>
  <c r="AE2294" i="1"/>
  <c r="Y2294" i="1"/>
  <c r="V2294" i="1"/>
  <c r="Q2294" i="1"/>
  <c r="K2294" i="1"/>
  <c r="AL2293" i="1"/>
  <c r="AI2293" i="1"/>
  <c r="AG2293" i="1"/>
  <c r="AE2293" i="1"/>
  <c r="Y2293" i="1"/>
  <c r="V2293" i="1"/>
  <c r="Q2293" i="1"/>
  <c r="K2293" i="1"/>
  <c r="AL2292" i="1"/>
  <c r="AI2292" i="1"/>
  <c r="AG2292" i="1"/>
  <c r="AE2292" i="1"/>
  <c r="AB2292" i="1"/>
  <c r="Y2292" i="1"/>
  <c r="V2292" i="1"/>
  <c r="Q2292" i="1"/>
  <c r="K2292" i="1"/>
  <c r="AL2291" i="1"/>
  <c r="AI2291" i="1"/>
  <c r="AG2291" i="1"/>
  <c r="AE2291" i="1"/>
  <c r="AB2291" i="1"/>
  <c r="Y2291" i="1"/>
  <c r="V2291" i="1"/>
  <c r="Q2291" i="1"/>
  <c r="K2291" i="1"/>
  <c r="AL2290" i="1"/>
  <c r="AI2290" i="1"/>
  <c r="AG2290" i="1"/>
  <c r="AE2290" i="1"/>
  <c r="AB2290" i="1"/>
  <c r="Y2290" i="1"/>
  <c r="V2290" i="1"/>
  <c r="Q2290" i="1"/>
  <c r="K2290" i="1"/>
  <c r="AL2289" i="1"/>
  <c r="AI2289" i="1"/>
  <c r="AG2289" i="1"/>
  <c r="AE2289" i="1"/>
  <c r="AB2289" i="1"/>
  <c r="Y2289" i="1"/>
  <c r="V2289" i="1"/>
  <c r="Q2289" i="1"/>
  <c r="K2289" i="1"/>
  <c r="AL2288" i="1"/>
  <c r="AI2288" i="1"/>
  <c r="AG2288" i="1"/>
  <c r="AE2288" i="1"/>
  <c r="AB2288" i="1"/>
  <c r="Y2288" i="1"/>
  <c r="V2288" i="1"/>
  <c r="Q2288" i="1"/>
  <c r="K2288" i="1"/>
  <c r="AL2287" i="1"/>
  <c r="AI2287" i="1"/>
  <c r="AG2287" i="1"/>
  <c r="AE2287" i="1"/>
  <c r="AB2287" i="1"/>
  <c r="Y2287" i="1"/>
  <c r="V2287" i="1"/>
  <c r="Q2287" i="1"/>
  <c r="K2287" i="1"/>
  <c r="AL2286" i="1"/>
  <c r="AI2286" i="1"/>
  <c r="AG2286" i="1"/>
  <c r="AE2286" i="1"/>
  <c r="AB2286" i="1"/>
  <c r="Y2286" i="1"/>
  <c r="V2286" i="1"/>
  <c r="Q2286" i="1"/>
  <c r="K2286" i="1"/>
  <c r="AL2285" i="1"/>
  <c r="AI2285" i="1"/>
  <c r="AG2285" i="1"/>
  <c r="AE2285" i="1"/>
  <c r="AB2285" i="1"/>
  <c r="Y2285" i="1"/>
  <c r="V2285" i="1"/>
  <c r="Q2285" i="1"/>
  <c r="K2285" i="1"/>
  <c r="AL2284" i="1"/>
  <c r="AI2284" i="1"/>
  <c r="AG2284" i="1"/>
  <c r="AE2284" i="1"/>
  <c r="AB2284" i="1"/>
  <c r="Y2284" i="1"/>
  <c r="V2284" i="1"/>
  <c r="Q2284" i="1"/>
  <c r="K2284" i="1"/>
  <c r="AL2283" i="1"/>
  <c r="AI2283" i="1"/>
  <c r="AG2283" i="1"/>
  <c r="AE2283" i="1"/>
  <c r="AC2283" i="1"/>
  <c r="AB2283" i="1"/>
  <c r="Y2283" i="1"/>
  <c r="V2283" i="1"/>
  <c r="U2283" i="1"/>
  <c r="Q2283" i="1"/>
  <c r="K2283" i="1"/>
  <c r="AL2282" i="1"/>
  <c r="AI2282" i="1"/>
  <c r="AG2282" i="1"/>
  <c r="AE2282" i="1"/>
  <c r="AB2282" i="1"/>
  <c r="Y2282" i="1"/>
  <c r="V2282" i="1"/>
  <c r="U2282" i="1"/>
  <c r="Q2282" i="1"/>
  <c r="K2282" i="1"/>
  <c r="AL2281" i="1"/>
  <c r="AI2281" i="1"/>
  <c r="AG2281" i="1"/>
  <c r="AE2281" i="1"/>
  <c r="Y2281" i="1"/>
  <c r="V2281" i="1"/>
  <c r="U2281" i="1"/>
  <c r="Q2281" i="1"/>
  <c r="K2281" i="1"/>
  <c r="AL2280" i="1"/>
  <c r="AI2280" i="1"/>
  <c r="AG2280" i="1"/>
  <c r="AE2280" i="1"/>
  <c r="AB2280" i="1"/>
  <c r="Y2280" i="1"/>
  <c r="V2280" i="1"/>
  <c r="Q2280" i="1"/>
  <c r="K2280" i="1"/>
  <c r="AL2279" i="1"/>
  <c r="AI2279" i="1"/>
  <c r="AG2279" i="1"/>
  <c r="AE2279" i="1"/>
  <c r="AB2279" i="1"/>
  <c r="V2279" i="1"/>
  <c r="Z2279" i="1" s="1"/>
  <c r="N2279" i="1" s="1"/>
  <c r="Q2279" i="1"/>
  <c r="K2279" i="1"/>
  <c r="C738" i="9" s="1"/>
  <c r="AL2278" i="1"/>
  <c r="AI2278" i="1"/>
  <c r="AG2278" i="1"/>
  <c r="AE2278" i="1"/>
  <c r="AB2278" i="1"/>
  <c r="V2278" i="1"/>
  <c r="Z2278" i="1" s="1"/>
  <c r="N2278" i="1" s="1"/>
  <c r="Q2278" i="1"/>
  <c r="K2278" i="1"/>
  <c r="C737" i="9" s="1"/>
  <c r="AL2277" i="1"/>
  <c r="AI2277" i="1"/>
  <c r="AG2277" i="1"/>
  <c r="AE2277" i="1"/>
  <c r="AB2277" i="1"/>
  <c r="V2277" i="1"/>
  <c r="Z2277" i="1" s="1"/>
  <c r="N2277" i="1" s="1"/>
  <c r="Q2277" i="1"/>
  <c r="K2277" i="1"/>
  <c r="C736" i="9" s="1"/>
  <c r="AL2276" i="1"/>
  <c r="AI2276" i="1"/>
  <c r="AG2276" i="1"/>
  <c r="AE2276" i="1"/>
  <c r="AB2276" i="1"/>
  <c r="V2276" i="1"/>
  <c r="Z2276" i="1" s="1"/>
  <c r="N2276" i="1" s="1"/>
  <c r="Q2276" i="1"/>
  <c r="K2276" i="1"/>
  <c r="C748" i="9" s="1"/>
  <c r="AL2275" i="1"/>
  <c r="AI2275" i="1"/>
  <c r="AG2275" i="1"/>
  <c r="AE2275" i="1"/>
  <c r="AB2275" i="1"/>
  <c r="V2275" i="1"/>
  <c r="Z2275" i="1" s="1"/>
  <c r="N2275" i="1" s="1"/>
  <c r="Q2275" i="1"/>
  <c r="K2275" i="1"/>
  <c r="C749" i="9" s="1"/>
  <c r="AL2274" i="1"/>
  <c r="AI2274" i="1"/>
  <c r="AG2274" i="1"/>
  <c r="AE2274" i="1"/>
  <c r="AB2274" i="1"/>
  <c r="V2274" i="1"/>
  <c r="Z2274" i="1" s="1"/>
  <c r="N2274" i="1" s="1"/>
  <c r="Q2274" i="1"/>
  <c r="K2274" i="1"/>
  <c r="C739" i="9" s="1"/>
  <c r="AL2273" i="1"/>
  <c r="AI2273" i="1"/>
  <c r="AG2273" i="1"/>
  <c r="AE2273" i="1"/>
  <c r="AB2273" i="1"/>
  <c r="V2273" i="1"/>
  <c r="Z2273" i="1" s="1"/>
  <c r="N2273" i="1" s="1"/>
  <c r="Q2273" i="1"/>
  <c r="K2273" i="1"/>
  <c r="C740" i="9" s="1"/>
  <c r="AL2272" i="1"/>
  <c r="AI2272" i="1"/>
  <c r="AG2272" i="1"/>
  <c r="AE2272" i="1"/>
  <c r="AB2272" i="1"/>
  <c r="V2272" i="1"/>
  <c r="Z2272" i="1" s="1"/>
  <c r="N2272" i="1" s="1"/>
  <c r="Q2272" i="1"/>
  <c r="K2272" i="1"/>
  <c r="C741" i="9" s="1"/>
  <c r="AL2271" i="1"/>
  <c r="AI2271" i="1"/>
  <c r="AG2271" i="1"/>
  <c r="AE2271" i="1"/>
  <c r="AB2271" i="1"/>
  <c r="V2271" i="1"/>
  <c r="Z2271" i="1" s="1"/>
  <c r="N2271" i="1" s="1"/>
  <c r="Q2271" i="1"/>
  <c r="K2271" i="1"/>
  <c r="C742" i="9" s="1"/>
  <c r="AL2270" i="1"/>
  <c r="AI2270" i="1"/>
  <c r="AG2270" i="1"/>
  <c r="AE2270" i="1"/>
  <c r="AB2270" i="1"/>
  <c r="V2270" i="1"/>
  <c r="Z2270" i="1" s="1"/>
  <c r="N2270" i="1" s="1"/>
  <c r="Q2270" i="1"/>
  <c r="K2270" i="1"/>
  <c r="C743" i="9" s="1"/>
  <c r="AL2269" i="1"/>
  <c r="AI2269" i="1"/>
  <c r="AG2269" i="1"/>
  <c r="AE2269" i="1"/>
  <c r="AB2269" i="1"/>
  <c r="Y2269" i="1"/>
  <c r="V2269" i="1"/>
  <c r="Q2269" i="1"/>
  <c r="K2269" i="1"/>
  <c r="AL2268" i="1"/>
  <c r="AI2268" i="1"/>
  <c r="AG2268" i="1"/>
  <c r="AE2268" i="1"/>
  <c r="AB2268" i="1"/>
  <c r="Y2268" i="1"/>
  <c r="V2268" i="1"/>
  <c r="Q2268" i="1"/>
  <c r="K2268" i="1"/>
  <c r="AL2267" i="1"/>
  <c r="AI2267" i="1"/>
  <c r="AG2267" i="1"/>
  <c r="AE2267" i="1"/>
  <c r="AB2267" i="1"/>
  <c r="Y2267" i="1"/>
  <c r="V2267" i="1"/>
  <c r="Q2267" i="1"/>
  <c r="K2267" i="1"/>
  <c r="AL2266" i="1"/>
  <c r="AI2266" i="1"/>
  <c r="AG2266" i="1"/>
  <c r="AE2266" i="1"/>
  <c r="AB2266" i="1"/>
  <c r="Y2266" i="1"/>
  <c r="V2266" i="1"/>
  <c r="Q2266" i="1"/>
  <c r="K2266" i="1"/>
  <c r="AL2265" i="1"/>
  <c r="AI2265" i="1"/>
  <c r="AG2265" i="1"/>
  <c r="AE2265" i="1"/>
  <c r="Y2265" i="1"/>
  <c r="V2265" i="1"/>
  <c r="Q2265" i="1"/>
  <c r="K2265" i="1"/>
  <c r="AL2264" i="1"/>
  <c r="AI2264" i="1"/>
  <c r="AG2264" i="1"/>
  <c r="AE2264" i="1"/>
  <c r="AB2264" i="1"/>
  <c r="Y2264" i="1"/>
  <c r="V2264" i="1"/>
  <c r="Q2264" i="1"/>
  <c r="K2264" i="1"/>
  <c r="AL2263" i="1"/>
  <c r="AI2263" i="1"/>
  <c r="AG2263" i="1"/>
  <c r="AE2263" i="1"/>
  <c r="AB2263" i="1"/>
  <c r="Y2263" i="1"/>
  <c r="V2263" i="1"/>
  <c r="Q2263" i="1"/>
  <c r="K2263" i="1"/>
  <c r="AL2262" i="1"/>
  <c r="AI2262" i="1"/>
  <c r="AG2262" i="1"/>
  <c r="AE2262" i="1"/>
  <c r="AB2262" i="1"/>
  <c r="Y2262" i="1"/>
  <c r="V2262" i="1"/>
  <c r="Q2262" i="1"/>
  <c r="K2262" i="1"/>
  <c r="AL2261" i="1"/>
  <c r="AI2261" i="1"/>
  <c r="AG2261" i="1"/>
  <c r="AE2261" i="1"/>
  <c r="Y2261" i="1"/>
  <c r="V2261" i="1"/>
  <c r="Q2261" i="1"/>
  <c r="K2261" i="1"/>
  <c r="AL2260" i="1"/>
  <c r="AI2260" i="1"/>
  <c r="AG2260" i="1"/>
  <c r="AE2260" i="1"/>
  <c r="AB2260" i="1"/>
  <c r="Y2260" i="1"/>
  <c r="V2260" i="1"/>
  <c r="Q2260" i="1"/>
  <c r="K2260" i="1"/>
  <c r="AL2259" i="1"/>
  <c r="AI2259" i="1"/>
  <c r="AG2259" i="1"/>
  <c r="AE2259" i="1"/>
  <c r="AB2259" i="1"/>
  <c r="V2259" i="1"/>
  <c r="Z2259" i="1" s="1"/>
  <c r="N2259" i="1" s="1"/>
  <c r="Q2259" i="1"/>
  <c r="K2259" i="1"/>
  <c r="C744" i="9" s="1"/>
  <c r="AL2258" i="1"/>
  <c r="AI2258" i="1"/>
  <c r="AG2258" i="1"/>
  <c r="AE2258" i="1"/>
  <c r="AB2258" i="1"/>
  <c r="V2258" i="1"/>
  <c r="Z2258" i="1" s="1"/>
  <c r="N2258" i="1" s="1"/>
  <c r="Q2258" i="1"/>
  <c r="K2258" i="1"/>
  <c r="C745" i="9" s="1"/>
  <c r="AL2257" i="1"/>
  <c r="AI2257" i="1"/>
  <c r="AG2257" i="1"/>
  <c r="AE2257" i="1"/>
  <c r="AB2257" i="1"/>
  <c r="V2257" i="1"/>
  <c r="Z2257" i="1" s="1"/>
  <c r="N2257" i="1" s="1"/>
  <c r="Q2257" i="1"/>
  <c r="K2257" i="1"/>
  <c r="AL2256" i="1"/>
  <c r="AI2256" i="1"/>
  <c r="AG2256" i="1"/>
  <c r="AE2256" i="1"/>
  <c r="AB2256" i="1"/>
  <c r="Y2256" i="1"/>
  <c r="V2256" i="1"/>
  <c r="Q2256" i="1"/>
  <c r="K2256" i="1"/>
  <c r="AL2255" i="1"/>
  <c r="AI2255" i="1"/>
  <c r="AG2255" i="1"/>
  <c r="AE2255" i="1"/>
  <c r="AB2255" i="1"/>
  <c r="Y2255" i="1"/>
  <c r="Z2255" i="1" s="1"/>
  <c r="N2255" i="1" s="1"/>
  <c r="Q2255" i="1"/>
  <c r="K2255" i="1"/>
  <c r="AL2254" i="1"/>
  <c r="AI2254" i="1"/>
  <c r="AG2254" i="1"/>
  <c r="AE2254" i="1"/>
  <c r="V2254" i="1"/>
  <c r="Z2254" i="1" s="1"/>
  <c r="N2254" i="1" s="1"/>
  <c r="Q2254" i="1"/>
  <c r="K2254" i="1"/>
  <c r="AL2253" i="1"/>
  <c r="AI2253" i="1"/>
  <c r="AG2253" i="1"/>
  <c r="AE2253" i="1"/>
  <c r="AB2253" i="1"/>
  <c r="V2253" i="1"/>
  <c r="Z2253" i="1" s="1"/>
  <c r="N2253" i="1" s="1"/>
  <c r="Q2253" i="1"/>
  <c r="K2253" i="1"/>
  <c r="AL2252" i="1"/>
  <c r="AI2252" i="1"/>
  <c r="AG2252" i="1"/>
  <c r="AE2252" i="1"/>
  <c r="AB2252" i="1"/>
  <c r="V2252" i="1"/>
  <c r="Z2252" i="1" s="1"/>
  <c r="N2252" i="1" s="1"/>
  <c r="Q2252" i="1"/>
  <c r="K2252" i="1"/>
  <c r="AL2251" i="1"/>
  <c r="AI2251" i="1"/>
  <c r="AG2251" i="1"/>
  <c r="AE2251" i="1"/>
  <c r="AB2251" i="1"/>
  <c r="V2251" i="1"/>
  <c r="Z2251" i="1" s="1"/>
  <c r="N2251" i="1" s="1"/>
  <c r="Q2251" i="1"/>
  <c r="K2251" i="1"/>
  <c r="C747" i="9" s="1"/>
  <c r="AL2250" i="1"/>
  <c r="AI2250" i="1"/>
  <c r="AG2250" i="1"/>
  <c r="AE2250" i="1"/>
  <c r="AB2250" i="1"/>
  <c r="V2250" i="1"/>
  <c r="Z2250" i="1" s="1"/>
  <c r="N2250" i="1" s="1"/>
  <c r="Q2250" i="1"/>
  <c r="K2250" i="1"/>
  <c r="AL2249" i="1"/>
  <c r="AI2249" i="1"/>
  <c r="AG2249" i="1"/>
  <c r="AE2249" i="1"/>
  <c r="AB2249" i="1"/>
  <c r="V2249" i="1"/>
  <c r="Z2249" i="1" s="1"/>
  <c r="N2249" i="1" s="1"/>
  <c r="Q2249" i="1"/>
  <c r="K2249" i="1"/>
  <c r="C771" i="9" s="1"/>
  <c r="AL2248" i="1"/>
  <c r="AI2248" i="1"/>
  <c r="AG2248" i="1"/>
  <c r="AE2248" i="1"/>
  <c r="AB2248" i="1"/>
  <c r="V2248" i="1"/>
  <c r="Z2248" i="1" s="1"/>
  <c r="N2248" i="1" s="1"/>
  <c r="Q2248" i="1"/>
  <c r="K2248" i="1"/>
  <c r="C770" i="9" s="1"/>
  <c r="AL2247" i="1"/>
  <c r="AI2247" i="1"/>
  <c r="AG2247" i="1"/>
  <c r="AE2247" i="1"/>
  <c r="AB2247" i="1"/>
  <c r="V2247" i="1"/>
  <c r="Z2247" i="1" s="1"/>
  <c r="N2247" i="1" s="1"/>
  <c r="Q2247" i="1"/>
  <c r="K2247" i="1"/>
  <c r="C766" i="9" s="1"/>
  <c r="AL2246" i="1"/>
  <c r="AI2246" i="1"/>
  <c r="AG2246" i="1"/>
  <c r="AE2246" i="1"/>
  <c r="AB2246" i="1"/>
  <c r="V2246" i="1"/>
  <c r="Z2246" i="1" s="1"/>
  <c r="N2246" i="1" s="1"/>
  <c r="Q2246" i="1"/>
  <c r="K2246" i="1"/>
  <c r="C760" i="9" s="1"/>
  <c r="AL2245" i="1"/>
  <c r="AI2245" i="1"/>
  <c r="AG2245" i="1"/>
  <c r="AE2245" i="1"/>
  <c r="AB2245" i="1"/>
  <c r="V2245" i="1"/>
  <c r="Z2245" i="1" s="1"/>
  <c r="N2245" i="1" s="1"/>
  <c r="Q2245" i="1"/>
  <c r="K2245" i="1"/>
  <c r="C759" i="9" s="1"/>
  <c r="AL2244" i="1"/>
  <c r="AI2244" i="1"/>
  <c r="AG2244" i="1"/>
  <c r="AE2244" i="1"/>
  <c r="AB2244" i="1"/>
  <c r="V2244" i="1"/>
  <c r="Z2244" i="1" s="1"/>
  <c r="N2244" i="1" s="1"/>
  <c r="Q2244" i="1"/>
  <c r="K2244" i="1"/>
  <c r="C758" i="9" s="1"/>
  <c r="AL2243" i="1"/>
  <c r="AI2243" i="1"/>
  <c r="AG2243" i="1"/>
  <c r="AE2243" i="1"/>
  <c r="AC2243" i="1"/>
  <c r="AB2243" i="1"/>
  <c r="V2243" i="1"/>
  <c r="Z2243" i="1" s="1"/>
  <c r="N2243" i="1" s="1"/>
  <c r="Q2243" i="1"/>
  <c r="K2243" i="1"/>
  <c r="C807" i="9" s="1"/>
  <c r="AL2242" i="1"/>
  <c r="AI2242" i="1"/>
  <c r="AG2242" i="1"/>
  <c r="AE2242" i="1"/>
  <c r="AC2242" i="1"/>
  <c r="AB2242" i="1"/>
  <c r="V2242" i="1"/>
  <c r="Z2242" i="1" s="1"/>
  <c r="N2242" i="1" s="1"/>
  <c r="Q2242" i="1"/>
  <c r="K2242" i="1"/>
  <c r="C809" i="9" s="1"/>
  <c r="AL2241" i="1"/>
  <c r="AI2241" i="1"/>
  <c r="AG2241" i="1"/>
  <c r="AE2241" i="1"/>
  <c r="AC2241" i="1"/>
  <c r="AB2241" i="1"/>
  <c r="V2241" i="1"/>
  <c r="Z2241" i="1" s="1"/>
  <c r="N2241" i="1" s="1"/>
  <c r="Q2241" i="1"/>
  <c r="K2241" i="1"/>
  <c r="C810" i="9" s="1"/>
  <c r="AL2240" i="1"/>
  <c r="AI2240" i="1"/>
  <c r="AG2240" i="1"/>
  <c r="AE2240" i="1"/>
  <c r="AC2240" i="1"/>
  <c r="AB2240" i="1"/>
  <c r="V2240" i="1"/>
  <c r="Z2240" i="1" s="1"/>
  <c r="N2240" i="1" s="1"/>
  <c r="Q2240" i="1"/>
  <c r="K2240" i="1"/>
  <c r="C811" i="9" s="1"/>
  <c r="AL2239" i="1"/>
  <c r="AI2239" i="1"/>
  <c r="AG2239" i="1"/>
  <c r="AE2239" i="1"/>
  <c r="AC2239" i="1"/>
  <c r="AB2239" i="1"/>
  <c r="V2239" i="1"/>
  <c r="Z2239" i="1" s="1"/>
  <c r="N2239" i="1" s="1"/>
  <c r="Q2239" i="1"/>
  <c r="K2239" i="1"/>
  <c r="C812" i="9" s="1"/>
  <c r="AL2238" i="1"/>
  <c r="AI2238" i="1"/>
  <c r="AG2238" i="1"/>
  <c r="AE2238" i="1"/>
  <c r="AC2238" i="1"/>
  <c r="AB2238" i="1"/>
  <c r="V2238" i="1"/>
  <c r="Z2238" i="1" s="1"/>
  <c r="N2238" i="1" s="1"/>
  <c r="Q2238" i="1"/>
  <c r="K2238" i="1"/>
  <c r="C813" i="9" s="1"/>
  <c r="AL2237" i="1"/>
  <c r="AI2237" i="1"/>
  <c r="AG2237" i="1"/>
  <c r="AE2237" i="1"/>
  <c r="V2237" i="1"/>
  <c r="Z2237" i="1" s="1"/>
  <c r="N2237" i="1" s="1"/>
  <c r="Q2237" i="1"/>
  <c r="K2237" i="1"/>
  <c r="AL2236" i="1"/>
  <c r="AI2236" i="1"/>
  <c r="AG2236" i="1"/>
  <c r="AE2236" i="1"/>
  <c r="AB2236" i="1"/>
  <c r="V2236" i="1"/>
  <c r="Z2236" i="1" s="1"/>
  <c r="N2236" i="1" s="1"/>
  <c r="Q2236" i="1"/>
  <c r="K2236" i="1"/>
  <c r="C775" i="9" s="1"/>
  <c r="AL2235" i="1"/>
  <c r="AI2235" i="1"/>
  <c r="AG2235" i="1"/>
  <c r="AE2235" i="1"/>
  <c r="AB2235" i="1"/>
  <c r="V2235" i="1"/>
  <c r="Z2235" i="1" s="1"/>
  <c r="N2235" i="1" s="1"/>
  <c r="Q2235" i="1"/>
  <c r="K2235" i="1"/>
  <c r="C772" i="9" s="1"/>
  <c r="AL2234" i="1"/>
  <c r="AI2234" i="1"/>
  <c r="AG2234" i="1"/>
  <c r="AE2234" i="1"/>
  <c r="AB2234" i="1"/>
  <c r="V2234" i="1"/>
  <c r="Z2234" i="1" s="1"/>
  <c r="N2234" i="1" s="1"/>
  <c r="Q2234" i="1"/>
  <c r="K2234" i="1"/>
  <c r="C764" i="9" s="1"/>
  <c r="AL2233" i="1"/>
  <c r="AI2233" i="1"/>
  <c r="AG2233" i="1"/>
  <c r="AE2233" i="1"/>
  <c r="AB2233" i="1"/>
  <c r="V2233" i="1"/>
  <c r="Z2233" i="1" s="1"/>
  <c r="N2233" i="1" s="1"/>
  <c r="Q2233" i="1"/>
  <c r="K2233" i="1"/>
  <c r="C763" i="9" s="1"/>
  <c r="AL2232" i="1"/>
  <c r="AI2232" i="1"/>
  <c r="AG2232" i="1"/>
  <c r="AE2232" i="1"/>
  <c r="AB2232" i="1"/>
  <c r="V2232" i="1"/>
  <c r="Z2232" i="1" s="1"/>
  <c r="N2232" i="1" s="1"/>
  <c r="Q2232" i="1"/>
  <c r="K2232" i="1"/>
  <c r="C761" i="9" s="1"/>
  <c r="AL2231" i="1"/>
  <c r="AI2231" i="1"/>
  <c r="AG2231" i="1"/>
  <c r="AE2231" i="1"/>
  <c r="Y2231" i="1"/>
  <c r="V2231" i="1"/>
  <c r="Q2231" i="1"/>
  <c r="K2231" i="1"/>
  <c r="AL2230" i="1"/>
  <c r="AI2230" i="1"/>
  <c r="AG2230" i="1"/>
  <c r="AE2230" i="1"/>
  <c r="Y2230" i="1"/>
  <c r="V2230" i="1"/>
  <c r="Q2230" i="1"/>
  <c r="K2230" i="1"/>
  <c r="AL2229" i="1"/>
  <c r="AI2229" i="1"/>
  <c r="AG2229" i="1"/>
  <c r="AE2229" i="1"/>
  <c r="AB2229" i="1"/>
  <c r="V2229" i="1"/>
  <c r="Z2229" i="1" s="1"/>
  <c r="N2229" i="1" s="1"/>
  <c r="Q2229" i="1"/>
  <c r="K2229" i="1"/>
  <c r="C756" i="9" s="1"/>
  <c r="AL2228" i="1"/>
  <c r="AI2228" i="1"/>
  <c r="AG2228" i="1"/>
  <c r="AE2228" i="1"/>
  <c r="AB2228" i="1"/>
  <c r="V2228" i="1"/>
  <c r="Z2228" i="1" s="1"/>
  <c r="N2228" i="1" s="1"/>
  <c r="Q2228" i="1"/>
  <c r="K2228" i="1"/>
  <c r="C755" i="9" s="1"/>
  <c r="AL2227" i="1"/>
  <c r="AI2227" i="1"/>
  <c r="AG2227" i="1"/>
  <c r="AE2227" i="1"/>
  <c r="AC2227" i="1"/>
  <c r="AB2227" i="1"/>
  <c r="V2227" i="1"/>
  <c r="Z2227" i="1" s="1"/>
  <c r="N2227" i="1" s="1"/>
  <c r="Q2227" i="1"/>
  <c r="K2227" i="1"/>
  <c r="C731" i="9" s="1"/>
  <c r="AL2226" i="1"/>
  <c r="AI2226" i="1"/>
  <c r="AG2226" i="1"/>
  <c r="AE2226" i="1"/>
  <c r="AC2226" i="1"/>
  <c r="AB2226" i="1"/>
  <c r="V2226" i="1"/>
  <c r="Z2226" i="1" s="1"/>
  <c r="N2226" i="1" s="1"/>
  <c r="Q2226" i="1"/>
  <c r="K2226" i="1"/>
  <c r="C730" i="9" s="1"/>
  <c r="AL2225" i="1"/>
  <c r="AI2225" i="1"/>
  <c r="AG2225" i="1"/>
  <c r="AE2225" i="1"/>
  <c r="AC2225" i="1"/>
  <c r="AB2225" i="1"/>
  <c r="V2225" i="1"/>
  <c r="Z2225" i="1" s="1"/>
  <c r="N2225" i="1" s="1"/>
  <c r="Q2225" i="1"/>
  <c r="K2225" i="1"/>
  <c r="AL2224" i="1"/>
  <c r="AI2224" i="1"/>
  <c r="AG2224" i="1"/>
  <c r="AE2224" i="1"/>
  <c r="AC2224" i="1"/>
  <c r="AB2224" i="1"/>
  <c r="V2224" i="1"/>
  <c r="Z2224" i="1" s="1"/>
  <c r="N2224" i="1" s="1"/>
  <c r="Q2224" i="1"/>
  <c r="K2224" i="1"/>
  <c r="AL2223" i="1"/>
  <c r="AI2223" i="1"/>
  <c r="AG2223" i="1"/>
  <c r="AE2223" i="1"/>
  <c r="AC2223" i="1"/>
  <c r="AB2223" i="1"/>
  <c r="V2223" i="1"/>
  <c r="Z2223" i="1" s="1"/>
  <c r="N2223" i="1" s="1"/>
  <c r="Q2223" i="1"/>
  <c r="K2223" i="1"/>
  <c r="AL2222" i="1"/>
  <c r="AI2222" i="1"/>
  <c r="AG2222" i="1"/>
  <c r="AE2222" i="1"/>
  <c r="AC2222" i="1"/>
  <c r="AB2222" i="1"/>
  <c r="V2222" i="1"/>
  <c r="Z2222" i="1" s="1"/>
  <c r="N2222" i="1" s="1"/>
  <c r="Q2222" i="1"/>
  <c r="K2222" i="1"/>
  <c r="C729" i="9" s="1"/>
  <c r="AL2221" i="1"/>
  <c r="AI2221" i="1"/>
  <c r="AG2221" i="1"/>
  <c r="AE2221" i="1"/>
  <c r="AC2221" i="1"/>
  <c r="AB2221" i="1"/>
  <c r="V2221" i="1"/>
  <c r="Z2221" i="1" s="1"/>
  <c r="N2221" i="1" s="1"/>
  <c r="Q2221" i="1"/>
  <c r="K2221" i="1"/>
  <c r="AL2220" i="1"/>
  <c r="AI2220" i="1"/>
  <c r="AG2220" i="1"/>
  <c r="AE2220" i="1"/>
  <c r="AB2220" i="1"/>
  <c r="V2220" i="1"/>
  <c r="Z2220" i="1" s="1"/>
  <c r="N2220" i="1" s="1"/>
  <c r="Q2220" i="1"/>
  <c r="K2220" i="1"/>
  <c r="C421" i="9" s="1"/>
  <c r="AL2219" i="1"/>
  <c r="AI2219" i="1"/>
  <c r="AG2219" i="1"/>
  <c r="AE2219" i="1"/>
  <c r="AB2219" i="1"/>
  <c r="V2219" i="1"/>
  <c r="Z2219" i="1" s="1"/>
  <c r="N2219" i="1" s="1"/>
  <c r="Q2219" i="1"/>
  <c r="K2219" i="1"/>
  <c r="C467" i="9" s="1"/>
  <c r="AL2218" i="1"/>
  <c r="AI2218" i="1"/>
  <c r="AG2218" i="1"/>
  <c r="AE2218" i="1"/>
  <c r="AB2218" i="1"/>
  <c r="V2218" i="1"/>
  <c r="Z2218" i="1" s="1"/>
  <c r="N2218" i="1" s="1"/>
  <c r="Q2218" i="1"/>
  <c r="K2218" i="1"/>
  <c r="C466" i="9" s="1"/>
  <c r="AL2217" i="1"/>
  <c r="AI2217" i="1"/>
  <c r="AG2217" i="1"/>
  <c r="AE2217" i="1"/>
  <c r="AC2217" i="1"/>
  <c r="V2217" i="1"/>
  <c r="Z2217" i="1" s="1"/>
  <c r="N2217" i="1" s="1"/>
  <c r="Q2217" i="1"/>
  <c r="K2217" i="1"/>
  <c r="AL2216" i="1"/>
  <c r="AI2216" i="1"/>
  <c r="AG2216" i="1"/>
  <c r="AE2216" i="1"/>
  <c r="AB2216" i="1"/>
  <c r="V2216" i="1"/>
  <c r="Z2216" i="1" s="1"/>
  <c r="N2216" i="1" s="1"/>
  <c r="Q2216" i="1"/>
  <c r="K2216" i="1"/>
  <c r="C728" i="9" s="1"/>
  <c r="AL2215" i="1"/>
  <c r="AI2215" i="1"/>
  <c r="AG2215" i="1"/>
  <c r="AE2215" i="1"/>
  <c r="AC2215" i="1"/>
  <c r="AB2215" i="1"/>
  <c r="V2215" i="1"/>
  <c r="Z2215" i="1" s="1"/>
  <c r="N2215" i="1" s="1"/>
  <c r="Q2215" i="1"/>
  <c r="K2215" i="1"/>
  <c r="C727" i="9" s="1"/>
  <c r="AL2214" i="1"/>
  <c r="AI2214" i="1"/>
  <c r="AG2214" i="1"/>
  <c r="AE2214" i="1"/>
  <c r="V2214" i="1"/>
  <c r="Z2214" i="1" s="1"/>
  <c r="N2214" i="1" s="1"/>
  <c r="Q2214" i="1"/>
  <c r="K2214" i="1"/>
  <c r="AL2213" i="1"/>
  <c r="AI2213" i="1"/>
  <c r="AG2213" i="1"/>
  <c r="AE2213" i="1"/>
  <c r="AB2213" i="1"/>
  <c r="V2213" i="1"/>
  <c r="Z2213" i="1" s="1"/>
  <c r="N2213" i="1" s="1"/>
  <c r="Q2213" i="1"/>
  <c r="K2213" i="1"/>
  <c r="C735" i="9" s="1"/>
  <c r="AL2212" i="1"/>
  <c r="AI2212" i="1"/>
  <c r="AG2212" i="1"/>
  <c r="AE2212" i="1"/>
  <c r="AB2212" i="1"/>
  <c r="V2212" i="1"/>
  <c r="Z2212" i="1" s="1"/>
  <c r="N2212" i="1" s="1"/>
  <c r="Q2212" i="1"/>
  <c r="K2212" i="1"/>
  <c r="C734" i="9" s="1"/>
  <c r="AL2211" i="1"/>
  <c r="AI2211" i="1"/>
  <c r="AG2211" i="1"/>
  <c r="AE2211" i="1"/>
  <c r="AB2211" i="1"/>
  <c r="Y2211" i="1"/>
  <c r="V2211" i="1"/>
  <c r="Q2211" i="1"/>
  <c r="K2211" i="1"/>
  <c r="AL2210" i="1"/>
  <c r="AI2210" i="1"/>
  <c r="AG2210" i="1"/>
  <c r="AE2210" i="1"/>
  <c r="AC2210" i="1"/>
  <c r="AB2210" i="1"/>
  <c r="V2210" i="1"/>
  <c r="Z2210" i="1" s="1"/>
  <c r="N2210" i="1" s="1"/>
  <c r="Q2210" i="1"/>
  <c r="K2210" i="1"/>
  <c r="AL2209" i="1"/>
  <c r="AI2209" i="1"/>
  <c r="AG2209" i="1"/>
  <c r="AE2209" i="1"/>
  <c r="AC2209" i="1"/>
  <c r="AB2209" i="1"/>
  <c r="V2209" i="1"/>
  <c r="Z2209" i="1" s="1"/>
  <c r="N2209" i="1" s="1"/>
  <c r="Q2209" i="1"/>
  <c r="K2209" i="1"/>
  <c r="AL2208" i="1"/>
  <c r="AI2208" i="1"/>
  <c r="AG2208" i="1"/>
  <c r="AE2208" i="1"/>
  <c r="AC2208" i="1"/>
  <c r="AB2208" i="1"/>
  <c r="V2208" i="1"/>
  <c r="Z2208" i="1" s="1"/>
  <c r="N2208" i="1" s="1"/>
  <c r="Q2208" i="1"/>
  <c r="K2208" i="1"/>
  <c r="C732" i="9" s="1"/>
  <c r="AL2207" i="1"/>
  <c r="AI2207" i="1"/>
  <c r="AG2207" i="1"/>
  <c r="AE2207" i="1"/>
  <c r="AC2207" i="1"/>
  <c r="AB2207" i="1"/>
  <c r="V2207" i="1"/>
  <c r="Z2207" i="1" s="1"/>
  <c r="N2207" i="1" s="1"/>
  <c r="Q2207" i="1"/>
  <c r="K2207" i="1"/>
  <c r="AL2206" i="1"/>
  <c r="AI2206" i="1"/>
  <c r="AG2206" i="1"/>
  <c r="AE2206" i="1"/>
  <c r="AC2206" i="1"/>
  <c r="AB2206" i="1"/>
  <c r="V2206" i="1"/>
  <c r="Z2206" i="1" s="1"/>
  <c r="N2206" i="1" s="1"/>
  <c r="Q2206" i="1"/>
  <c r="K2206" i="1"/>
  <c r="C733" i="9" s="1"/>
  <c r="AL2205" i="1"/>
  <c r="AI2205" i="1"/>
  <c r="AG2205" i="1"/>
  <c r="AE2205" i="1"/>
  <c r="AB2205" i="1"/>
  <c r="V2205" i="1"/>
  <c r="Z2205" i="1" s="1"/>
  <c r="N2205" i="1" s="1"/>
  <c r="Q2205" i="1"/>
  <c r="K2205" i="1"/>
  <c r="C746" i="9" s="1"/>
  <c r="AL2204" i="1"/>
  <c r="AI2204" i="1"/>
  <c r="AG2204" i="1"/>
  <c r="AE2204" i="1"/>
  <c r="AC2204" i="1"/>
  <c r="AB2204" i="1"/>
  <c r="V2204" i="1"/>
  <c r="Z2204" i="1" s="1"/>
  <c r="N2204" i="1" s="1"/>
  <c r="Q2204" i="1"/>
  <c r="K2204" i="1"/>
  <c r="C707" i="9" s="1"/>
  <c r="AL2203" i="1"/>
  <c r="AI2203" i="1"/>
  <c r="AG2203" i="1"/>
  <c r="AE2203" i="1"/>
  <c r="AB2203" i="1"/>
  <c r="Y2203" i="1"/>
  <c r="V2203" i="1"/>
  <c r="Q2203" i="1"/>
  <c r="K2203" i="1"/>
  <c r="AL2202" i="1"/>
  <c r="AI2202" i="1"/>
  <c r="AG2202" i="1"/>
  <c r="AE2202" i="1"/>
  <c r="AC2202" i="1"/>
  <c r="AB2202" i="1"/>
  <c r="V2202" i="1"/>
  <c r="Z2202" i="1" s="1"/>
  <c r="N2202" i="1" s="1"/>
  <c r="Q2202" i="1"/>
  <c r="K2202" i="1"/>
  <c r="C722" i="9" s="1"/>
  <c r="AL2201" i="1"/>
  <c r="AI2201" i="1"/>
  <c r="AG2201" i="1"/>
  <c r="AE2201" i="1"/>
  <c r="AB2201" i="1"/>
  <c r="Y2201" i="1"/>
  <c r="V2201" i="1"/>
  <c r="Q2201" i="1"/>
  <c r="K2201" i="1"/>
  <c r="AL2200" i="1"/>
  <c r="AI2200" i="1"/>
  <c r="AG2200" i="1"/>
  <c r="AE2200" i="1"/>
  <c r="AC2200" i="1"/>
  <c r="AB2200" i="1"/>
  <c r="V2200" i="1"/>
  <c r="Z2200" i="1" s="1"/>
  <c r="N2200" i="1" s="1"/>
  <c r="Q2200" i="1"/>
  <c r="K2200" i="1"/>
  <c r="C723" i="9" s="1"/>
  <c r="AL2199" i="1"/>
  <c r="AI2199" i="1"/>
  <c r="AG2199" i="1"/>
  <c r="AE2199" i="1"/>
  <c r="AB2199" i="1"/>
  <c r="V2199" i="1"/>
  <c r="Z2199" i="1" s="1"/>
  <c r="N2199" i="1" s="1"/>
  <c r="Q2199" i="1"/>
  <c r="K2199" i="1"/>
  <c r="AL2198" i="1"/>
  <c r="AI2198" i="1"/>
  <c r="AG2198" i="1"/>
  <c r="AE2198" i="1"/>
  <c r="AB2198" i="1"/>
  <c r="V2198" i="1"/>
  <c r="Z2198" i="1" s="1"/>
  <c r="N2198" i="1" s="1"/>
  <c r="Q2198" i="1"/>
  <c r="K2198" i="1"/>
  <c r="AL2197" i="1"/>
  <c r="AI2197" i="1"/>
  <c r="AG2197" i="1"/>
  <c r="AE2197" i="1"/>
  <c r="AB2197" i="1"/>
  <c r="V2197" i="1"/>
  <c r="Z2197" i="1" s="1"/>
  <c r="N2197" i="1" s="1"/>
  <c r="Q2197" i="1"/>
  <c r="K2197" i="1"/>
  <c r="C721" i="9" s="1"/>
  <c r="AL2196" i="1"/>
  <c r="AI2196" i="1"/>
  <c r="AG2196" i="1"/>
  <c r="AE2196" i="1"/>
  <c r="AB2196" i="1"/>
  <c r="V2196" i="1"/>
  <c r="Z2196" i="1" s="1"/>
  <c r="N2196" i="1" s="1"/>
  <c r="Q2196" i="1"/>
  <c r="K2196" i="1"/>
  <c r="C720" i="9" s="1"/>
  <c r="AL2195" i="1"/>
  <c r="AI2195" i="1"/>
  <c r="AG2195" i="1"/>
  <c r="AE2195" i="1"/>
  <c r="AB2195" i="1"/>
  <c r="V2195" i="1"/>
  <c r="Z2195" i="1" s="1"/>
  <c r="N2195" i="1" s="1"/>
  <c r="Q2195" i="1"/>
  <c r="K2195" i="1"/>
  <c r="C719" i="9" s="1"/>
  <c r="AL2194" i="1"/>
  <c r="AI2194" i="1"/>
  <c r="AG2194" i="1"/>
  <c r="AE2194" i="1"/>
  <c r="AB2194" i="1"/>
  <c r="V2194" i="1"/>
  <c r="Z2194" i="1" s="1"/>
  <c r="N2194" i="1" s="1"/>
  <c r="Q2194" i="1"/>
  <c r="K2194" i="1"/>
  <c r="AL2193" i="1"/>
  <c r="AI2193" i="1"/>
  <c r="AG2193" i="1"/>
  <c r="AE2193" i="1"/>
  <c r="AB2193" i="1"/>
  <c r="V2193" i="1"/>
  <c r="Z2193" i="1" s="1"/>
  <c r="N2193" i="1" s="1"/>
  <c r="Q2193" i="1"/>
  <c r="K2193" i="1"/>
  <c r="AL2192" i="1"/>
  <c r="AI2192" i="1"/>
  <c r="AG2192" i="1"/>
  <c r="AE2192" i="1"/>
  <c r="AB2192" i="1"/>
  <c r="V2192" i="1"/>
  <c r="Z2192" i="1" s="1"/>
  <c r="N2192" i="1" s="1"/>
  <c r="Q2192" i="1"/>
  <c r="K2192" i="1"/>
  <c r="AL2191" i="1"/>
  <c r="AI2191" i="1"/>
  <c r="AG2191" i="1"/>
  <c r="AE2191" i="1"/>
  <c r="AB2191" i="1"/>
  <c r="V2191" i="1"/>
  <c r="Z2191" i="1" s="1"/>
  <c r="N2191" i="1" s="1"/>
  <c r="Q2191" i="1"/>
  <c r="K2191" i="1"/>
  <c r="C718" i="9" s="1"/>
  <c r="AL2190" i="1"/>
  <c r="AI2190" i="1"/>
  <c r="AG2190" i="1"/>
  <c r="AE2190" i="1"/>
  <c r="AB2190" i="1"/>
  <c r="V2190" i="1"/>
  <c r="Z2190" i="1" s="1"/>
  <c r="N2190" i="1" s="1"/>
  <c r="Q2190" i="1"/>
  <c r="K2190" i="1"/>
  <c r="AL2189" i="1"/>
  <c r="AI2189" i="1"/>
  <c r="AG2189" i="1"/>
  <c r="AE2189" i="1"/>
  <c r="AB2189" i="1"/>
  <c r="V2189" i="1"/>
  <c r="Z2189" i="1" s="1"/>
  <c r="N2189" i="1" s="1"/>
  <c r="Q2189" i="1"/>
  <c r="K2189" i="1"/>
  <c r="C717" i="9" s="1"/>
  <c r="AL2188" i="1"/>
  <c r="AI2188" i="1"/>
  <c r="AG2188" i="1"/>
  <c r="AE2188" i="1"/>
  <c r="AB2188" i="1"/>
  <c r="V2188" i="1"/>
  <c r="Z2188" i="1" s="1"/>
  <c r="N2188" i="1" s="1"/>
  <c r="Q2188" i="1"/>
  <c r="K2188" i="1"/>
  <c r="AL2187" i="1"/>
  <c r="AI2187" i="1"/>
  <c r="AG2187" i="1"/>
  <c r="AE2187" i="1"/>
  <c r="AB2187" i="1"/>
  <c r="V2187" i="1"/>
  <c r="Z2187" i="1" s="1"/>
  <c r="N2187" i="1" s="1"/>
  <c r="Q2187" i="1"/>
  <c r="K2187" i="1"/>
  <c r="AL2186" i="1"/>
  <c r="AI2186" i="1"/>
  <c r="AG2186" i="1"/>
  <c r="AE2186" i="1"/>
  <c r="Y2186" i="1"/>
  <c r="V2186" i="1"/>
  <c r="Q2186" i="1"/>
  <c r="K2186" i="1"/>
  <c r="AL2185" i="1"/>
  <c r="AI2185" i="1"/>
  <c r="AG2185" i="1"/>
  <c r="AE2185" i="1"/>
  <c r="AB2185" i="1"/>
  <c r="V2185" i="1"/>
  <c r="Z2185" i="1" s="1"/>
  <c r="N2185" i="1" s="1"/>
  <c r="Q2185" i="1"/>
  <c r="K2185" i="1"/>
  <c r="AL2184" i="1"/>
  <c r="AI2184" i="1"/>
  <c r="AG2184" i="1"/>
  <c r="AE2184" i="1"/>
  <c r="AB2184" i="1"/>
  <c r="V2184" i="1"/>
  <c r="Z2184" i="1" s="1"/>
  <c r="N2184" i="1" s="1"/>
  <c r="Q2184" i="1"/>
  <c r="K2184" i="1"/>
  <c r="AL2183" i="1"/>
  <c r="AI2183" i="1"/>
  <c r="AG2183" i="1"/>
  <c r="AE2183" i="1"/>
  <c r="AB2183" i="1"/>
  <c r="V2183" i="1"/>
  <c r="Z2183" i="1" s="1"/>
  <c r="N2183" i="1" s="1"/>
  <c r="Q2183" i="1"/>
  <c r="K2183" i="1"/>
  <c r="AL2182" i="1"/>
  <c r="AI2182" i="1"/>
  <c r="AG2182" i="1"/>
  <c r="AE2182" i="1"/>
  <c r="V2182" i="1"/>
  <c r="Z2182" i="1" s="1"/>
  <c r="N2182" i="1" s="1"/>
  <c r="Q2182" i="1"/>
  <c r="K2182" i="1"/>
  <c r="AL2181" i="1"/>
  <c r="AI2181" i="1"/>
  <c r="AG2181" i="1"/>
  <c r="AE2181" i="1"/>
  <c r="AB2181" i="1"/>
  <c r="Y2181" i="1"/>
  <c r="V2181" i="1"/>
  <c r="Q2181" i="1"/>
  <c r="K2181" i="1"/>
  <c r="AL2180" i="1"/>
  <c r="AI2180" i="1"/>
  <c r="AG2180" i="1"/>
  <c r="AE2180" i="1"/>
  <c r="AB2180" i="1"/>
  <c r="Y2180" i="1"/>
  <c r="V2180" i="1"/>
  <c r="Q2180" i="1"/>
  <c r="K2180" i="1"/>
  <c r="AL2179" i="1"/>
  <c r="AI2179" i="1"/>
  <c r="AG2179" i="1"/>
  <c r="AE2179" i="1"/>
  <c r="Y2179" i="1"/>
  <c r="V2179" i="1"/>
  <c r="Q2179" i="1"/>
  <c r="K2179" i="1"/>
  <c r="AL2178" i="1"/>
  <c r="AI2178" i="1"/>
  <c r="AG2178" i="1"/>
  <c r="AE2178" i="1"/>
  <c r="AB2178" i="1"/>
  <c r="Y2178" i="1"/>
  <c r="V2178" i="1"/>
  <c r="Q2178" i="1"/>
  <c r="K2178" i="1"/>
  <c r="AL2177" i="1"/>
  <c r="AI2177" i="1"/>
  <c r="AG2177" i="1"/>
  <c r="AE2177" i="1"/>
  <c r="AC2177" i="1"/>
  <c r="AB2177" i="1"/>
  <c r="Y2177" i="1"/>
  <c r="V2177" i="1"/>
  <c r="Q2177" i="1"/>
  <c r="K2177" i="1"/>
  <c r="AL2176" i="1"/>
  <c r="AI2176" i="1"/>
  <c r="AG2176" i="1"/>
  <c r="AE2176" i="1"/>
  <c r="AB2176" i="1"/>
  <c r="V2176" i="1"/>
  <c r="Z2176" i="1" s="1"/>
  <c r="N2176" i="1" s="1"/>
  <c r="Q2176" i="1"/>
  <c r="K2176" i="1"/>
  <c r="C706" i="9" s="1"/>
  <c r="AL2175" i="1"/>
  <c r="AI2175" i="1"/>
  <c r="AG2175" i="1"/>
  <c r="AE2175" i="1"/>
  <c r="AB2175" i="1"/>
  <c r="Y2175" i="1"/>
  <c r="V2175" i="1"/>
  <c r="Q2175" i="1"/>
  <c r="K2175" i="1"/>
  <c r="AL2174" i="1"/>
  <c r="AI2174" i="1"/>
  <c r="AG2174" i="1"/>
  <c r="AE2174" i="1"/>
  <c r="AB2174" i="1"/>
  <c r="V2174" i="1"/>
  <c r="Z2174" i="1" s="1"/>
  <c r="N2174" i="1" s="1"/>
  <c r="Q2174" i="1"/>
  <c r="K2174" i="1"/>
  <c r="C695" i="9" s="1"/>
  <c r="AL2173" i="1"/>
  <c r="AI2173" i="1"/>
  <c r="AG2173" i="1"/>
  <c r="AE2173" i="1"/>
  <c r="AC2173" i="1"/>
  <c r="AB2173" i="1"/>
  <c r="V2173" i="1"/>
  <c r="Z2173" i="1" s="1"/>
  <c r="N2173" i="1" s="1"/>
  <c r="Q2173" i="1"/>
  <c r="K2173" i="1"/>
  <c r="C724" i="9" s="1"/>
  <c r="AL2172" i="1"/>
  <c r="AI2172" i="1"/>
  <c r="AG2172" i="1"/>
  <c r="AE2172" i="1"/>
  <c r="AB2172" i="1"/>
  <c r="V2172" i="1"/>
  <c r="Z2172" i="1" s="1"/>
  <c r="N2172" i="1" s="1"/>
  <c r="Q2172" i="1"/>
  <c r="K2172" i="1"/>
  <c r="C544" i="9" s="1"/>
  <c r="AL2171" i="1"/>
  <c r="AI2171" i="1"/>
  <c r="AG2171" i="1"/>
  <c r="AE2171" i="1"/>
  <c r="AB2171" i="1"/>
  <c r="V2171" i="1"/>
  <c r="Z2171" i="1" s="1"/>
  <c r="N2171" i="1" s="1"/>
  <c r="Q2171" i="1"/>
  <c r="K2171" i="1"/>
  <c r="C422" i="9" s="1"/>
  <c r="AL2170" i="1"/>
  <c r="AI2170" i="1"/>
  <c r="AG2170" i="1"/>
  <c r="AE2170" i="1"/>
  <c r="AC2170" i="1"/>
  <c r="AB2170" i="1"/>
  <c r="V2170" i="1"/>
  <c r="Z2170" i="1" s="1"/>
  <c r="N2170" i="1" s="1"/>
  <c r="Q2170" i="1"/>
  <c r="K2170" i="1"/>
  <c r="C725" i="9" s="1"/>
  <c r="AL2169" i="1"/>
  <c r="AI2169" i="1"/>
  <c r="AG2169" i="1"/>
  <c r="AE2169" i="1"/>
  <c r="V2169" i="1"/>
  <c r="Z2169" i="1" s="1"/>
  <c r="N2169" i="1" s="1"/>
  <c r="Q2169" i="1"/>
  <c r="K2169" i="1"/>
  <c r="AL2168" i="1"/>
  <c r="AI2168" i="1"/>
  <c r="AG2168" i="1"/>
  <c r="AE2168" i="1"/>
  <c r="V2168" i="1"/>
  <c r="Z2168" i="1" s="1"/>
  <c r="N2168" i="1" s="1"/>
  <c r="Q2168" i="1"/>
  <c r="K2168" i="1"/>
  <c r="AL2167" i="1"/>
  <c r="AI2167" i="1"/>
  <c r="AG2167" i="1"/>
  <c r="AE2167" i="1"/>
  <c r="Y2167" i="1"/>
  <c r="V2167" i="1"/>
  <c r="Q2167" i="1"/>
  <c r="K2167" i="1"/>
  <c r="AL2166" i="1"/>
  <c r="AI2166" i="1"/>
  <c r="AG2166" i="1"/>
  <c r="AE2166" i="1"/>
  <c r="AB2166" i="1"/>
  <c r="V2166" i="1"/>
  <c r="Z2166" i="1" s="1"/>
  <c r="N2166" i="1" s="1"/>
  <c r="Q2166" i="1"/>
  <c r="K2166" i="1"/>
  <c r="C674" i="9" s="1"/>
  <c r="AL2165" i="1"/>
  <c r="AI2165" i="1"/>
  <c r="AG2165" i="1"/>
  <c r="AE2165" i="1"/>
  <c r="AB2165" i="1"/>
  <c r="V2165" i="1"/>
  <c r="Z2165" i="1" s="1"/>
  <c r="N2165" i="1" s="1"/>
  <c r="Q2165" i="1"/>
  <c r="K2165" i="1"/>
  <c r="C709" i="9" s="1"/>
  <c r="AL2164" i="1"/>
  <c r="AI2164" i="1"/>
  <c r="AG2164" i="1"/>
  <c r="AE2164" i="1"/>
  <c r="AB2164" i="1"/>
  <c r="V2164" i="1"/>
  <c r="Z2164" i="1" s="1"/>
  <c r="N2164" i="1" s="1"/>
  <c r="Q2164" i="1"/>
  <c r="K2164" i="1"/>
  <c r="C454" i="9" s="1"/>
  <c r="AL2163" i="1"/>
  <c r="AI2163" i="1"/>
  <c r="AG2163" i="1"/>
  <c r="AE2163" i="1"/>
  <c r="AB2163" i="1"/>
  <c r="V2163" i="1"/>
  <c r="Z2163" i="1" s="1"/>
  <c r="N2163" i="1" s="1"/>
  <c r="Q2163" i="1"/>
  <c r="K2163" i="1"/>
  <c r="C708" i="9" s="1"/>
  <c r="AL2162" i="1"/>
  <c r="AI2162" i="1"/>
  <c r="AG2162" i="1"/>
  <c r="AE2162" i="1"/>
  <c r="AB2162" i="1"/>
  <c r="V2162" i="1"/>
  <c r="Z2162" i="1" s="1"/>
  <c r="N2162" i="1" s="1"/>
  <c r="Q2162" i="1"/>
  <c r="K2162" i="1"/>
  <c r="C716" i="9" s="1"/>
  <c r="AL2161" i="1"/>
  <c r="AI2161" i="1"/>
  <c r="AG2161" i="1"/>
  <c r="AE2161" i="1"/>
  <c r="AB2161" i="1"/>
  <c r="V2161" i="1"/>
  <c r="Z2161" i="1" s="1"/>
  <c r="N2161" i="1" s="1"/>
  <c r="Q2161" i="1"/>
  <c r="K2161" i="1"/>
  <c r="C666" i="9" s="1"/>
  <c r="AL2160" i="1"/>
  <c r="AI2160" i="1"/>
  <c r="AG2160" i="1"/>
  <c r="AE2160" i="1"/>
  <c r="Y2160" i="1"/>
  <c r="V2160" i="1"/>
  <c r="Q2160" i="1"/>
  <c r="K2160" i="1"/>
  <c r="AL2159" i="1"/>
  <c r="AI2159" i="1"/>
  <c r="AG2159" i="1"/>
  <c r="AE2159" i="1"/>
  <c r="AB2159" i="1"/>
  <c r="Y2159" i="1"/>
  <c r="V2159" i="1"/>
  <c r="Q2159" i="1"/>
  <c r="K2159" i="1"/>
  <c r="AL2158" i="1"/>
  <c r="AI2158" i="1"/>
  <c r="AG2158" i="1"/>
  <c r="AE2158" i="1"/>
  <c r="AB2158" i="1"/>
  <c r="V2158" i="1"/>
  <c r="Z2158" i="1" s="1"/>
  <c r="N2158" i="1" s="1"/>
  <c r="Q2158" i="1"/>
  <c r="K2158" i="1"/>
  <c r="C710" i="9" s="1"/>
  <c r="AL2157" i="1"/>
  <c r="AI2157" i="1"/>
  <c r="AG2157" i="1"/>
  <c r="AE2157" i="1"/>
  <c r="AB2157" i="1"/>
  <c r="V2157" i="1"/>
  <c r="Z2157" i="1" s="1"/>
  <c r="N2157" i="1" s="1"/>
  <c r="Q2157" i="1"/>
  <c r="K2157" i="1"/>
  <c r="AL2156" i="1"/>
  <c r="AI2156" i="1"/>
  <c r="AG2156" i="1"/>
  <c r="AE2156" i="1"/>
  <c r="AB2156" i="1"/>
  <c r="V2156" i="1"/>
  <c r="Z2156" i="1" s="1"/>
  <c r="N2156" i="1" s="1"/>
  <c r="Q2156" i="1"/>
  <c r="K2156" i="1"/>
  <c r="AL2155" i="1"/>
  <c r="AI2155" i="1"/>
  <c r="AG2155" i="1"/>
  <c r="AE2155" i="1"/>
  <c r="AB2155" i="1"/>
  <c r="V2155" i="1"/>
  <c r="Z2155" i="1" s="1"/>
  <c r="N2155" i="1" s="1"/>
  <c r="Q2155" i="1"/>
  <c r="K2155" i="1"/>
  <c r="AL2154" i="1"/>
  <c r="AI2154" i="1"/>
  <c r="AG2154" i="1"/>
  <c r="AE2154" i="1"/>
  <c r="AB2154" i="1"/>
  <c r="V2154" i="1"/>
  <c r="Z2154" i="1" s="1"/>
  <c r="N2154" i="1" s="1"/>
  <c r="Q2154" i="1"/>
  <c r="K2154" i="1"/>
  <c r="C712" i="9" s="1"/>
  <c r="AL2153" i="1"/>
  <c r="AI2153" i="1"/>
  <c r="AG2153" i="1"/>
  <c r="AE2153" i="1"/>
  <c r="AB2153" i="1"/>
  <c r="V2153" i="1"/>
  <c r="Z2153" i="1" s="1"/>
  <c r="N2153" i="1" s="1"/>
  <c r="Q2153" i="1"/>
  <c r="K2153" i="1"/>
  <c r="AL2152" i="1"/>
  <c r="AI2152" i="1"/>
  <c r="AG2152" i="1"/>
  <c r="AE2152" i="1"/>
  <c r="Y2152" i="1"/>
  <c r="Z2152" i="1" s="1"/>
  <c r="N2152" i="1" s="1"/>
  <c r="Q2152" i="1"/>
  <c r="K2152" i="1"/>
  <c r="AL2151" i="1"/>
  <c r="AI2151" i="1"/>
  <c r="AG2151" i="1"/>
  <c r="AE2151" i="1"/>
  <c r="AB2151" i="1"/>
  <c r="V2151" i="1"/>
  <c r="Z2151" i="1" s="1"/>
  <c r="N2151" i="1" s="1"/>
  <c r="Q2151" i="1"/>
  <c r="K2151" i="1"/>
  <c r="C711" i="9" s="1"/>
  <c r="AL2150" i="1"/>
  <c r="AI2150" i="1"/>
  <c r="AG2150" i="1"/>
  <c r="AE2150" i="1"/>
  <c r="AB2150" i="1"/>
  <c r="V2150" i="1"/>
  <c r="Z2150" i="1" s="1"/>
  <c r="N2150" i="1" s="1"/>
  <c r="Q2150" i="1"/>
  <c r="K2150" i="1"/>
  <c r="C426" i="9" s="1"/>
  <c r="AL2149" i="1"/>
  <c r="AI2149" i="1"/>
  <c r="AG2149" i="1"/>
  <c r="AE2149" i="1"/>
  <c r="AB2149" i="1"/>
  <c r="V2149" i="1"/>
  <c r="Z2149" i="1" s="1"/>
  <c r="N2149" i="1" s="1"/>
  <c r="Q2149" i="1"/>
  <c r="K2149" i="1"/>
  <c r="C468" i="9" s="1"/>
  <c r="AL2148" i="1"/>
  <c r="AI2148" i="1"/>
  <c r="AG2148" i="1"/>
  <c r="AE2148" i="1"/>
  <c r="AB2148" i="1"/>
  <c r="V2148" i="1"/>
  <c r="Z2148" i="1" s="1"/>
  <c r="N2148" i="1" s="1"/>
  <c r="Q2148" i="1"/>
  <c r="K2148" i="1"/>
  <c r="AL2147" i="1"/>
  <c r="AI2147" i="1"/>
  <c r="AG2147" i="1"/>
  <c r="AE2147" i="1"/>
  <c r="AB2147" i="1"/>
  <c r="V2147" i="1"/>
  <c r="Z2147" i="1" s="1"/>
  <c r="N2147" i="1" s="1"/>
  <c r="Q2147" i="1"/>
  <c r="K2147" i="1"/>
  <c r="C713" i="9" s="1"/>
  <c r="AL2146" i="1"/>
  <c r="AI2146" i="1"/>
  <c r="AG2146" i="1"/>
  <c r="AE2146" i="1"/>
  <c r="AB2146" i="1"/>
  <c r="V2146" i="1"/>
  <c r="Z2146" i="1" s="1"/>
  <c r="N2146" i="1" s="1"/>
  <c r="Q2146" i="1"/>
  <c r="K2146" i="1"/>
  <c r="AL2145" i="1"/>
  <c r="AI2145" i="1"/>
  <c r="AG2145" i="1"/>
  <c r="AE2145" i="1"/>
  <c r="Y2145" i="1"/>
  <c r="V2145" i="1"/>
  <c r="Q2145" i="1"/>
  <c r="K2145" i="1"/>
  <c r="AL2144" i="1"/>
  <c r="AI2144" i="1"/>
  <c r="AG2144" i="1"/>
  <c r="AE2144" i="1"/>
  <c r="AB2144" i="1"/>
  <c r="V2144" i="1"/>
  <c r="Z2144" i="1" s="1"/>
  <c r="N2144" i="1" s="1"/>
  <c r="Q2144" i="1"/>
  <c r="K2144" i="1"/>
  <c r="C428" i="9" s="1"/>
  <c r="AL2143" i="1"/>
  <c r="AI2143" i="1"/>
  <c r="AG2143" i="1"/>
  <c r="AE2143" i="1"/>
  <c r="AB2143" i="1"/>
  <c r="V2143" i="1"/>
  <c r="Z2143" i="1" s="1"/>
  <c r="N2143" i="1" s="1"/>
  <c r="Q2143" i="1"/>
  <c r="K2143" i="1"/>
  <c r="C714" i="9" s="1"/>
  <c r="AL2142" i="1"/>
  <c r="AI2142" i="1"/>
  <c r="AG2142" i="1"/>
  <c r="AE2142" i="1"/>
  <c r="AB2142" i="1"/>
  <c r="V2142" i="1"/>
  <c r="Z2142" i="1" s="1"/>
  <c r="N2142" i="1" s="1"/>
  <c r="Q2142" i="1"/>
  <c r="K2142" i="1"/>
  <c r="C715" i="9" s="1"/>
  <c r="AL2141" i="1"/>
  <c r="AI2141" i="1"/>
  <c r="AG2141" i="1"/>
  <c r="AE2141" i="1"/>
  <c r="AB2141" i="1"/>
  <c r="V2141" i="1"/>
  <c r="Z2141" i="1" s="1"/>
  <c r="N2141" i="1" s="1"/>
  <c r="Q2141" i="1"/>
  <c r="K2141" i="1"/>
  <c r="C546" i="9" s="1"/>
  <c r="AL2140" i="1"/>
  <c r="AI2140" i="1"/>
  <c r="AG2140" i="1"/>
  <c r="AE2140" i="1"/>
  <c r="AB2140" i="1"/>
  <c r="V2140" i="1"/>
  <c r="Z2140" i="1" s="1"/>
  <c r="N2140" i="1" s="1"/>
  <c r="Q2140" i="1"/>
  <c r="K2140" i="1"/>
  <c r="C545" i="9" s="1"/>
  <c r="AL2139" i="1"/>
  <c r="AI2139" i="1"/>
  <c r="AG2139" i="1"/>
  <c r="AE2139" i="1"/>
  <c r="Y2139" i="1"/>
  <c r="V2139" i="1"/>
  <c r="Q2139" i="1"/>
  <c r="K2139" i="1"/>
  <c r="AL2138" i="1"/>
  <c r="AI2138" i="1"/>
  <c r="AG2138" i="1"/>
  <c r="AE2138" i="1"/>
  <c r="Y2138" i="1"/>
  <c r="V2138" i="1"/>
  <c r="Q2138" i="1"/>
  <c r="K2138" i="1"/>
  <c r="AL2137" i="1"/>
  <c r="AI2137" i="1"/>
  <c r="AG2137" i="1"/>
  <c r="AE2137" i="1"/>
  <c r="Y2137" i="1"/>
  <c r="V2137" i="1"/>
  <c r="Q2137" i="1"/>
  <c r="K2137" i="1"/>
  <c r="AL2136" i="1"/>
  <c r="AI2136" i="1"/>
  <c r="AG2136" i="1"/>
  <c r="AE2136" i="1"/>
  <c r="AB2136" i="1"/>
  <c r="V2136" i="1"/>
  <c r="Z2136" i="1" s="1"/>
  <c r="N2136" i="1" s="1"/>
  <c r="Q2136" i="1"/>
  <c r="K2136" i="1"/>
  <c r="C457" i="9" s="1"/>
  <c r="AL2135" i="1"/>
  <c r="AI2135" i="1"/>
  <c r="AG2135" i="1"/>
  <c r="AE2135" i="1"/>
  <c r="Y2135" i="1"/>
  <c r="V2135" i="1"/>
  <c r="Q2135" i="1"/>
  <c r="K2135" i="1"/>
  <c r="AL2134" i="1"/>
  <c r="AI2134" i="1"/>
  <c r="AG2134" i="1"/>
  <c r="AE2134" i="1"/>
  <c r="Y2134" i="1"/>
  <c r="Z2134" i="1" s="1"/>
  <c r="N2134" i="1" s="1"/>
  <c r="Q2134" i="1"/>
  <c r="K2134" i="1"/>
  <c r="AL2133" i="1"/>
  <c r="AI2133" i="1"/>
  <c r="AG2133" i="1"/>
  <c r="AE2133" i="1"/>
  <c r="AB2133" i="1"/>
  <c r="V2133" i="1"/>
  <c r="Z2133" i="1" s="1"/>
  <c r="N2133" i="1" s="1"/>
  <c r="Q2133" i="1"/>
  <c r="K2133" i="1"/>
  <c r="C726" i="9" s="1"/>
  <c r="AL2132" i="1"/>
  <c r="AI2132" i="1"/>
  <c r="AG2132" i="1"/>
  <c r="AE2132" i="1"/>
  <c r="V2132" i="1"/>
  <c r="Z2132" i="1" s="1"/>
  <c r="N2132" i="1" s="1"/>
  <c r="Q2132" i="1"/>
  <c r="K2132" i="1"/>
  <c r="AL2131" i="1"/>
  <c r="AI2131" i="1"/>
  <c r="AG2131" i="1"/>
  <c r="AE2131" i="1"/>
  <c r="V2131" i="1"/>
  <c r="Z2131" i="1" s="1"/>
  <c r="N2131" i="1" s="1"/>
  <c r="Q2131" i="1"/>
  <c r="K2131" i="1"/>
  <c r="AL2130" i="1"/>
  <c r="AI2130" i="1"/>
  <c r="AG2130" i="1"/>
  <c r="AE2130" i="1"/>
  <c r="AB2130" i="1"/>
  <c r="Y2130" i="1"/>
  <c r="V2130" i="1"/>
  <c r="Q2130" i="1"/>
  <c r="K2130" i="1"/>
  <c r="AL2129" i="1"/>
  <c r="AI2129" i="1"/>
  <c r="AG2129" i="1"/>
  <c r="AE2129" i="1"/>
  <c r="AB2129" i="1"/>
  <c r="V2129" i="1"/>
  <c r="Z2129" i="1" s="1"/>
  <c r="N2129" i="1" s="1"/>
  <c r="Q2129" i="1"/>
  <c r="K2129" i="1"/>
  <c r="C660" i="9" s="1"/>
  <c r="AL2128" i="1"/>
  <c r="AI2128" i="1"/>
  <c r="AG2128" i="1"/>
  <c r="AE2128" i="1"/>
  <c r="Y2128" i="1"/>
  <c r="V2128" i="1"/>
  <c r="Q2128" i="1"/>
  <c r="K2128" i="1"/>
  <c r="AL2127" i="1"/>
  <c r="AI2127" i="1"/>
  <c r="AG2127" i="1"/>
  <c r="AE2127" i="1"/>
  <c r="Y2127" i="1"/>
  <c r="V2127" i="1"/>
  <c r="Q2127" i="1"/>
  <c r="K2127" i="1"/>
  <c r="AL2126" i="1"/>
  <c r="AI2126" i="1"/>
  <c r="AG2126" i="1"/>
  <c r="AE2126" i="1"/>
  <c r="AB2126" i="1"/>
  <c r="V2126" i="1"/>
  <c r="Z2126" i="1" s="1"/>
  <c r="N2126" i="1" s="1"/>
  <c r="Q2126" i="1"/>
  <c r="K2126" i="1"/>
  <c r="C649" i="9" s="1"/>
  <c r="AL2125" i="1"/>
  <c r="AI2125" i="1"/>
  <c r="AG2125" i="1"/>
  <c r="AE2125" i="1"/>
  <c r="AB2125" i="1"/>
  <c r="V2125" i="1"/>
  <c r="Z2125" i="1" s="1"/>
  <c r="N2125" i="1" s="1"/>
  <c r="Q2125" i="1"/>
  <c r="K2125" i="1"/>
  <c r="C687" i="9" s="1"/>
  <c r="AL2124" i="1"/>
  <c r="AI2124" i="1"/>
  <c r="AG2124" i="1"/>
  <c r="AE2124" i="1"/>
  <c r="AB2124" i="1"/>
  <c r="V2124" i="1"/>
  <c r="Z2124" i="1" s="1"/>
  <c r="N2124" i="1" s="1"/>
  <c r="Q2124" i="1"/>
  <c r="K2124" i="1"/>
  <c r="C684" i="9" s="1"/>
  <c r="AL2123" i="1"/>
  <c r="AI2123" i="1"/>
  <c r="AG2123" i="1"/>
  <c r="AE2123" i="1"/>
  <c r="AB2123" i="1"/>
  <c r="V2123" i="1"/>
  <c r="Z2123" i="1" s="1"/>
  <c r="N2123" i="1" s="1"/>
  <c r="Q2123" i="1"/>
  <c r="K2123" i="1"/>
  <c r="C688" i="9" s="1"/>
  <c r="AL2122" i="1"/>
  <c r="AI2122" i="1"/>
  <c r="AG2122" i="1"/>
  <c r="AE2122" i="1"/>
  <c r="AB2122" i="1"/>
  <c r="V2122" i="1"/>
  <c r="Z2122" i="1" s="1"/>
  <c r="N2122" i="1" s="1"/>
  <c r="Q2122" i="1"/>
  <c r="K2122" i="1"/>
  <c r="C683" i="9" s="1"/>
  <c r="AL2121" i="1"/>
  <c r="AI2121" i="1"/>
  <c r="AG2121" i="1"/>
  <c r="AE2121" i="1"/>
  <c r="V2121" i="1"/>
  <c r="Z2121" i="1" s="1"/>
  <c r="N2121" i="1" s="1"/>
  <c r="Q2121" i="1"/>
  <c r="K2121" i="1"/>
  <c r="AL2120" i="1"/>
  <c r="AI2120" i="1"/>
  <c r="AG2120" i="1"/>
  <c r="AE2120" i="1"/>
  <c r="V2120" i="1"/>
  <c r="Z2120" i="1" s="1"/>
  <c r="N2120" i="1" s="1"/>
  <c r="Q2120" i="1"/>
  <c r="K2120" i="1"/>
  <c r="C700" i="9" s="1"/>
  <c r="AL2119" i="1"/>
  <c r="AI2119" i="1"/>
  <c r="AG2119" i="1"/>
  <c r="AE2119" i="1"/>
  <c r="V2119" i="1"/>
  <c r="Z2119" i="1" s="1"/>
  <c r="N2119" i="1" s="1"/>
  <c r="Q2119" i="1"/>
  <c r="K2119" i="1"/>
  <c r="C646" i="9" s="1"/>
  <c r="AL2118" i="1"/>
  <c r="AI2118" i="1"/>
  <c r="AG2118" i="1"/>
  <c r="AE2118" i="1"/>
  <c r="V2118" i="1"/>
  <c r="Z2118" i="1" s="1"/>
  <c r="N2118" i="1" s="1"/>
  <c r="Q2118" i="1"/>
  <c r="K2118" i="1"/>
  <c r="C543" i="9" s="1"/>
  <c r="AL2117" i="1"/>
  <c r="AI2117" i="1"/>
  <c r="AG2117" i="1"/>
  <c r="AE2117" i="1"/>
  <c r="V2117" i="1"/>
  <c r="Z2117" i="1" s="1"/>
  <c r="N2117" i="1" s="1"/>
  <c r="Q2117" i="1"/>
  <c r="K2117" i="1"/>
  <c r="C682" i="9" s="1"/>
  <c r="AL2116" i="1"/>
  <c r="AI2116" i="1"/>
  <c r="AG2116" i="1"/>
  <c r="AE2116" i="1"/>
  <c r="V2116" i="1"/>
  <c r="Z2116" i="1" s="1"/>
  <c r="N2116" i="1" s="1"/>
  <c r="Q2116" i="1"/>
  <c r="K2116" i="1"/>
  <c r="C441" i="9" s="1"/>
  <c r="AL2115" i="1"/>
  <c r="AI2115" i="1"/>
  <c r="AG2115" i="1"/>
  <c r="AE2115" i="1"/>
  <c r="Y2115" i="1"/>
  <c r="V2115" i="1"/>
  <c r="Q2115" i="1"/>
  <c r="K2115" i="1"/>
  <c r="AL2114" i="1"/>
  <c r="AI2114" i="1"/>
  <c r="AG2114" i="1"/>
  <c r="AE2114" i="1"/>
  <c r="V2114" i="1"/>
  <c r="Z2114" i="1" s="1"/>
  <c r="N2114" i="1" s="1"/>
  <c r="Q2114" i="1"/>
  <c r="K2114" i="1"/>
  <c r="AL2113" i="1"/>
  <c r="AI2113" i="1"/>
  <c r="AG2113" i="1"/>
  <c r="AE2113" i="1"/>
  <c r="Y2113" i="1"/>
  <c r="Z2113" i="1" s="1"/>
  <c r="N2113" i="1" s="1"/>
  <c r="Q2113" i="1"/>
  <c r="K2113" i="1"/>
  <c r="AL2112" i="1"/>
  <c r="AI2112" i="1"/>
  <c r="AG2112" i="1"/>
  <c r="AE2112" i="1"/>
  <c r="V2112" i="1"/>
  <c r="Z2112" i="1" s="1"/>
  <c r="N2112" i="1" s="1"/>
  <c r="Q2112" i="1"/>
  <c r="K2112" i="1"/>
  <c r="AL2111" i="1"/>
  <c r="AI2111" i="1"/>
  <c r="AG2111" i="1"/>
  <c r="AE2111" i="1"/>
  <c r="V2111" i="1"/>
  <c r="Z2111" i="1" s="1"/>
  <c r="N2111" i="1" s="1"/>
  <c r="Q2111" i="1"/>
  <c r="K2111" i="1"/>
  <c r="AL2110" i="1"/>
  <c r="AI2110" i="1"/>
  <c r="AG2110" i="1"/>
  <c r="AE2110" i="1"/>
  <c r="V2110" i="1"/>
  <c r="Z2110" i="1" s="1"/>
  <c r="N2110" i="1" s="1"/>
  <c r="Q2110" i="1"/>
  <c r="K2110" i="1"/>
  <c r="AL2109" i="1"/>
  <c r="AI2109" i="1"/>
  <c r="AG2109" i="1"/>
  <c r="AE2109" i="1"/>
  <c r="V2109" i="1"/>
  <c r="Z2109" i="1" s="1"/>
  <c r="N2109" i="1" s="1"/>
  <c r="Q2109" i="1"/>
  <c r="K2109" i="1"/>
  <c r="C806" i="9" s="1"/>
  <c r="AL2108" i="1"/>
  <c r="AI2108" i="1"/>
  <c r="AG2108" i="1"/>
  <c r="AE2108" i="1"/>
  <c r="V2108" i="1"/>
  <c r="Z2108" i="1" s="1"/>
  <c r="N2108" i="1" s="1"/>
  <c r="Q2108" i="1"/>
  <c r="K2108" i="1"/>
  <c r="C680" i="9" s="1"/>
  <c r="AL2107" i="1"/>
  <c r="AI2107" i="1"/>
  <c r="AG2107" i="1"/>
  <c r="AE2107" i="1"/>
  <c r="V2107" i="1"/>
  <c r="Z2107" i="1" s="1"/>
  <c r="N2107" i="1" s="1"/>
  <c r="Q2107" i="1"/>
  <c r="K2107" i="1"/>
  <c r="C679" i="9" s="1"/>
  <c r="AL2106" i="1"/>
  <c r="AI2106" i="1"/>
  <c r="AG2106" i="1"/>
  <c r="AE2106" i="1"/>
  <c r="V2106" i="1"/>
  <c r="Z2106" i="1" s="1"/>
  <c r="N2106" i="1" s="1"/>
  <c r="Q2106" i="1"/>
  <c r="K2106" i="1"/>
  <c r="C678" i="9" s="1"/>
  <c r="AL2105" i="1"/>
  <c r="AI2105" i="1"/>
  <c r="AG2105" i="1"/>
  <c r="AE2105" i="1"/>
  <c r="V2105" i="1"/>
  <c r="Z2105" i="1" s="1"/>
  <c r="N2105" i="1" s="1"/>
  <c r="Q2105" i="1"/>
  <c r="K2105" i="1"/>
  <c r="AL2104" i="1"/>
  <c r="AI2104" i="1"/>
  <c r="AG2104" i="1"/>
  <c r="AE2104" i="1"/>
  <c r="V2104" i="1"/>
  <c r="Z2104" i="1" s="1"/>
  <c r="N2104" i="1" s="1"/>
  <c r="Q2104" i="1"/>
  <c r="K2104" i="1"/>
  <c r="C677" i="9" s="1"/>
  <c r="AL2103" i="1"/>
  <c r="AI2103" i="1"/>
  <c r="AG2103" i="1"/>
  <c r="AE2103" i="1"/>
  <c r="Y2103" i="1"/>
  <c r="V2103" i="1"/>
  <c r="Q2103" i="1"/>
  <c r="K2103" i="1"/>
  <c r="AL2102" i="1"/>
  <c r="AI2102" i="1"/>
  <c r="AG2102" i="1"/>
  <c r="AE2102" i="1"/>
  <c r="Y2102" i="1"/>
  <c r="V2102" i="1"/>
  <c r="Q2102" i="1"/>
  <c r="K2102" i="1"/>
  <c r="AL2101" i="1"/>
  <c r="AI2101" i="1"/>
  <c r="AG2101" i="1"/>
  <c r="AE2101" i="1"/>
  <c r="V2101" i="1"/>
  <c r="Z2101" i="1" s="1"/>
  <c r="N2101" i="1" s="1"/>
  <c r="Q2101" i="1"/>
  <c r="K2101" i="1"/>
  <c r="AL2100" i="1"/>
  <c r="AI2100" i="1"/>
  <c r="AG2100" i="1"/>
  <c r="AE2100" i="1"/>
  <c r="V2100" i="1"/>
  <c r="Z2100" i="1" s="1"/>
  <c r="N2100" i="1" s="1"/>
  <c r="Q2100" i="1"/>
  <c r="K2100" i="1"/>
  <c r="C456" i="9" s="1"/>
  <c r="AL2099" i="1"/>
  <c r="AI2099" i="1"/>
  <c r="AG2099" i="1"/>
  <c r="AE2099" i="1"/>
  <c r="V2099" i="1"/>
  <c r="Z2099" i="1" s="1"/>
  <c r="N2099" i="1" s="1"/>
  <c r="Q2099" i="1"/>
  <c r="K2099" i="1"/>
  <c r="C455" i="9" s="1"/>
  <c r="AL2098" i="1"/>
  <c r="AI2098" i="1"/>
  <c r="AG2098" i="1"/>
  <c r="AE2098" i="1"/>
  <c r="V2098" i="1"/>
  <c r="Z2098" i="1" s="1"/>
  <c r="N2098" i="1" s="1"/>
  <c r="Q2098" i="1"/>
  <c r="K2098" i="1"/>
  <c r="C453" i="9" s="1"/>
  <c r="AL2097" i="1"/>
  <c r="AI2097" i="1"/>
  <c r="AG2097" i="1"/>
  <c r="AE2097" i="1"/>
  <c r="V2097" i="1"/>
  <c r="Z2097" i="1" s="1"/>
  <c r="N2097" i="1" s="1"/>
  <c r="Q2097" i="1"/>
  <c r="K2097" i="1"/>
  <c r="C423" i="9" s="1"/>
  <c r="AL2096" i="1"/>
  <c r="AI2096" i="1"/>
  <c r="AG2096" i="1"/>
  <c r="AE2096" i="1"/>
  <c r="V2096" i="1"/>
  <c r="Z2096" i="1" s="1"/>
  <c r="N2096" i="1" s="1"/>
  <c r="Q2096" i="1"/>
  <c r="K2096" i="1"/>
  <c r="C425" i="9" s="1"/>
  <c r="AL2095" i="1"/>
  <c r="AI2095" i="1"/>
  <c r="AG2095" i="1"/>
  <c r="AE2095" i="1"/>
  <c r="V2095" i="1"/>
  <c r="Z2095" i="1" s="1"/>
  <c r="N2095" i="1" s="1"/>
  <c r="Q2095" i="1"/>
  <c r="K2095" i="1"/>
  <c r="C424" i="9" s="1"/>
  <c r="AL2094" i="1"/>
  <c r="AI2094" i="1"/>
  <c r="AG2094" i="1"/>
  <c r="AE2094" i="1"/>
  <c r="Y2094" i="1"/>
  <c r="V2094" i="1"/>
  <c r="Q2094" i="1"/>
  <c r="K2094" i="1"/>
  <c r="AL2093" i="1"/>
  <c r="AI2093" i="1"/>
  <c r="AG2093" i="1"/>
  <c r="AE2093" i="1"/>
  <c r="Y2093" i="1"/>
  <c r="V2093" i="1"/>
  <c r="Q2093" i="1"/>
  <c r="K2093" i="1"/>
  <c r="AL2092" i="1"/>
  <c r="AI2092" i="1"/>
  <c r="AG2092" i="1"/>
  <c r="AE2092" i="1"/>
  <c r="Y2092" i="1"/>
  <c r="V2092" i="1"/>
  <c r="Q2092" i="1"/>
  <c r="K2092" i="1"/>
  <c r="AL2091" i="1"/>
  <c r="AI2091" i="1"/>
  <c r="AG2091" i="1"/>
  <c r="AE2091" i="1"/>
  <c r="V2091" i="1"/>
  <c r="Z2091" i="1" s="1"/>
  <c r="N2091" i="1" s="1"/>
  <c r="Q2091" i="1"/>
  <c r="K2091" i="1"/>
  <c r="C681" i="9" s="1"/>
  <c r="AL2090" i="1"/>
  <c r="AI2090" i="1"/>
  <c r="AG2090" i="1"/>
  <c r="AE2090" i="1"/>
  <c r="Y2090" i="1"/>
  <c r="V2090" i="1"/>
  <c r="Q2090" i="1"/>
  <c r="K2090" i="1"/>
  <c r="AL2089" i="1"/>
  <c r="AI2089" i="1"/>
  <c r="AG2089" i="1"/>
  <c r="AE2089" i="1"/>
  <c r="V2089" i="1"/>
  <c r="Z2089" i="1" s="1"/>
  <c r="N2089" i="1" s="1"/>
  <c r="Q2089" i="1"/>
  <c r="K2089" i="1"/>
  <c r="C705" i="9" s="1"/>
  <c r="AL2088" i="1"/>
  <c r="AI2088" i="1"/>
  <c r="AG2088" i="1"/>
  <c r="AE2088" i="1"/>
  <c r="Y2088" i="1"/>
  <c r="V2088" i="1"/>
  <c r="Q2088" i="1"/>
  <c r="K2088" i="1"/>
  <c r="AL2087" i="1"/>
  <c r="AI2087" i="1"/>
  <c r="AG2087" i="1"/>
  <c r="AE2087" i="1"/>
  <c r="Y2087" i="1"/>
  <c r="V2087" i="1"/>
  <c r="Q2087" i="1"/>
  <c r="K2087" i="1"/>
  <c r="AL2086" i="1"/>
  <c r="AI2086" i="1"/>
  <c r="AG2086" i="1"/>
  <c r="AE2086" i="1"/>
  <c r="V2086" i="1"/>
  <c r="Z2086" i="1" s="1"/>
  <c r="N2086" i="1" s="1"/>
  <c r="Q2086" i="1"/>
  <c r="K2086" i="1"/>
  <c r="C704" i="9" s="1"/>
  <c r="AL2085" i="1"/>
  <c r="AI2085" i="1"/>
  <c r="AG2085" i="1"/>
  <c r="AE2085" i="1"/>
  <c r="Y2085" i="1"/>
  <c r="V2085" i="1"/>
  <c r="Q2085" i="1"/>
  <c r="K2085" i="1"/>
  <c r="AL2084" i="1"/>
  <c r="AI2084" i="1"/>
  <c r="AG2084" i="1"/>
  <c r="AE2084" i="1"/>
  <c r="Y2084" i="1"/>
  <c r="V2084" i="1"/>
  <c r="Q2084" i="1"/>
  <c r="K2084" i="1"/>
  <c r="AL2083" i="1"/>
  <c r="AI2083" i="1"/>
  <c r="AG2083" i="1"/>
  <c r="AE2083" i="1"/>
  <c r="Y2083" i="1"/>
  <c r="V2083" i="1"/>
  <c r="Q2083" i="1"/>
  <c r="K2083" i="1"/>
  <c r="AL2082" i="1"/>
  <c r="AI2082" i="1"/>
  <c r="AG2082" i="1"/>
  <c r="AE2082" i="1"/>
  <c r="V2082" i="1"/>
  <c r="Z2082" i="1" s="1"/>
  <c r="N2082" i="1" s="1"/>
  <c r="Q2082" i="1"/>
  <c r="K2082" i="1"/>
  <c r="C673" i="9" s="1"/>
  <c r="AL2081" i="1"/>
  <c r="AI2081" i="1"/>
  <c r="AG2081" i="1"/>
  <c r="AE2081" i="1"/>
  <c r="Y2081" i="1"/>
  <c r="V2081" i="1"/>
  <c r="Q2081" i="1"/>
  <c r="K2081" i="1"/>
  <c r="AL2080" i="1"/>
  <c r="AI2080" i="1"/>
  <c r="AG2080" i="1"/>
  <c r="AE2080" i="1"/>
  <c r="Y2080" i="1"/>
  <c r="V2080" i="1"/>
  <c r="Q2080" i="1"/>
  <c r="K2080" i="1"/>
  <c r="AL2079" i="1"/>
  <c r="AI2079" i="1"/>
  <c r="AG2079" i="1"/>
  <c r="AE2079" i="1"/>
  <c r="Y2079" i="1"/>
  <c r="V2079" i="1"/>
  <c r="Q2079" i="1"/>
  <c r="K2079" i="1"/>
  <c r="AL2078" i="1"/>
  <c r="AI2078" i="1"/>
  <c r="AG2078" i="1"/>
  <c r="AE2078" i="1"/>
  <c r="V2078" i="1"/>
  <c r="Z2078" i="1" s="1"/>
  <c r="N2078" i="1" s="1"/>
  <c r="Q2078" i="1"/>
  <c r="K2078" i="1"/>
  <c r="C672" i="9" s="1"/>
  <c r="AL2077" i="1"/>
  <c r="AI2077" i="1"/>
  <c r="AG2077" i="1"/>
  <c r="AE2077" i="1"/>
  <c r="V2077" i="1"/>
  <c r="Z2077" i="1" s="1"/>
  <c r="N2077" i="1" s="1"/>
  <c r="Q2077" i="1"/>
  <c r="K2077" i="1"/>
  <c r="C701" i="9" s="1"/>
  <c r="AL2076" i="1"/>
  <c r="AI2076" i="1"/>
  <c r="AG2076" i="1"/>
  <c r="AE2076" i="1"/>
  <c r="V2076" i="1"/>
  <c r="Z2076" i="1" s="1"/>
  <c r="N2076" i="1" s="1"/>
  <c r="Q2076" i="1"/>
  <c r="K2076" i="1"/>
  <c r="C685" i="9" s="1"/>
  <c r="AL2075" i="1"/>
  <c r="AI2075" i="1"/>
  <c r="AG2075" i="1"/>
  <c r="AE2075" i="1"/>
  <c r="V2075" i="1"/>
  <c r="Z2075" i="1" s="1"/>
  <c r="N2075" i="1" s="1"/>
  <c r="Q2075" i="1"/>
  <c r="K2075" i="1"/>
  <c r="C686" i="9" s="1"/>
  <c r="AL2074" i="1"/>
  <c r="AI2074" i="1"/>
  <c r="AG2074" i="1"/>
  <c r="AE2074" i="1"/>
  <c r="V2074" i="1"/>
  <c r="Z2074" i="1" s="1"/>
  <c r="N2074" i="1" s="1"/>
  <c r="Q2074" i="1"/>
  <c r="K2074" i="1"/>
  <c r="AL2073" i="1"/>
  <c r="AI2073" i="1"/>
  <c r="AG2073" i="1"/>
  <c r="AE2073" i="1"/>
  <c r="V2073" i="1"/>
  <c r="Z2073" i="1" s="1"/>
  <c r="N2073" i="1" s="1"/>
  <c r="Q2073" i="1"/>
  <c r="K2073" i="1"/>
  <c r="C694" i="9" s="1"/>
  <c r="AL2072" i="1"/>
  <c r="AI2072" i="1"/>
  <c r="AG2072" i="1"/>
  <c r="AE2072" i="1"/>
  <c r="V2072" i="1"/>
  <c r="Z2072" i="1" s="1"/>
  <c r="N2072" i="1" s="1"/>
  <c r="Q2072" i="1"/>
  <c r="K2072" i="1"/>
  <c r="C648" i="9" s="1"/>
  <c r="AL2071" i="1"/>
  <c r="AI2071" i="1"/>
  <c r="AG2071" i="1"/>
  <c r="AE2071" i="1"/>
  <c r="V2071" i="1"/>
  <c r="Z2071" i="1" s="1"/>
  <c r="N2071" i="1" s="1"/>
  <c r="Q2071" i="1"/>
  <c r="K2071" i="1"/>
  <c r="C647" i="9" s="1"/>
  <c r="AL2070" i="1"/>
  <c r="AI2070" i="1"/>
  <c r="AG2070" i="1"/>
  <c r="AE2070" i="1"/>
  <c r="V2070" i="1"/>
  <c r="Z2070" i="1" s="1"/>
  <c r="N2070" i="1" s="1"/>
  <c r="Q2070" i="1"/>
  <c r="K2070" i="1"/>
  <c r="C652" i="9" s="1"/>
  <c r="AL2069" i="1"/>
  <c r="AI2069" i="1"/>
  <c r="AG2069" i="1"/>
  <c r="AE2069" i="1"/>
  <c r="V2069" i="1"/>
  <c r="Z2069" i="1" s="1"/>
  <c r="N2069" i="1" s="1"/>
  <c r="Q2069" i="1"/>
  <c r="K2069" i="1"/>
  <c r="C651" i="9" s="1"/>
  <c r="AL2068" i="1"/>
  <c r="AI2068" i="1"/>
  <c r="AG2068" i="1"/>
  <c r="AE2068" i="1"/>
  <c r="V2068" i="1"/>
  <c r="Z2068" i="1" s="1"/>
  <c r="N2068" i="1" s="1"/>
  <c r="Q2068" i="1"/>
  <c r="K2068" i="1"/>
  <c r="AL2067" i="1"/>
  <c r="AI2067" i="1"/>
  <c r="AG2067" i="1"/>
  <c r="AE2067" i="1"/>
  <c r="V2067" i="1"/>
  <c r="Z2067" i="1" s="1"/>
  <c r="N2067" i="1" s="1"/>
  <c r="Q2067" i="1"/>
  <c r="K2067" i="1"/>
  <c r="C650" i="9" s="1"/>
  <c r="AL2066" i="1"/>
  <c r="AI2066" i="1"/>
  <c r="AG2066" i="1"/>
  <c r="AE2066" i="1"/>
  <c r="V2066" i="1"/>
  <c r="Z2066" i="1" s="1"/>
  <c r="N2066" i="1" s="1"/>
  <c r="Q2066" i="1"/>
  <c r="K2066" i="1"/>
  <c r="C644" i="9" s="1"/>
  <c r="AL2065" i="1"/>
  <c r="AI2065" i="1"/>
  <c r="AG2065" i="1"/>
  <c r="AE2065" i="1"/>
  <c r="V2065" i="1"/>
  <c r="Z2065" i="1" s="1"/>
  <c r="N2065" i="1" s="1"/>
  <c r="Q2065" i="1"/>
  <c r="K2065" i="1"/>
  <c r="AL2064" i="1"/>
  <c r="AI2064" i="1"/>
  <c r="AG2064" i="1"/>
  <c r="AE2064" i="1"/>
  <c r="Y2064" i="1"/>
  <c r="Z2064" i="1" s="1"/>
  <c r="N2064" i="1" s="1"/>
  <c r="Q2064" i="1"/>
  <c r="K2064" i="1"/>
  <c r="AL2063" i="1"/>
  <c r="AI2063" i="1"/>
  <c r="AG2063" i="1"/>
  <c r="AE2063" i="1"/>
  <c r="Y2063" i="1"/>
  <c r="V2063" i="1"/>
  <c r="Q2063" i="1"/>
  <c r="K2063" i="1"/>
  <c r="AL2062" i="1"/>
  <c r="AI2062" i="1"/>
  <c r="AG2062" i="1"/>
  <c r="AE2062" i="1"/>
  <c r="V2062" i="1"/>
  <c r="Z2062" i="1" s="1"/>
  <c r="N2062" i="1" s="1"/>
  <c r="Q2062" i="1"/>
  <c r="K2062" i="1"/>
  <c r="C643" i="9" s="1"/>
  <c r="AL2061" i="1"/>
  <c r="AI2061" i="1"/>
  <c r="AG2061" i="1"/>
  <c r="AE2061" i="1"/>
  <c r="V2061" i="1"/>
  <c r="Z2061" i="1" s="1"/>
  <c r="N2061" i="1" s="1"/>
  <c r="Q2061" i="1"/>
  <c r="K2061" i="1"/>
  <c r="C642" i="9" s="1"/>
  <c r="AL2060" i="1"/>
  <c r="AI2060" i="1"/>
  <c r="AG2060" i="1"/>
  <c r="AE2060" i="1"/>
  <c r="V2060" i="1"/>
  <c r="Z2060" i="1" s="1"/>
  <c r="N2060" i="1" s="1"/>
  <c r="Q2060" i="1"/>
  <c r="K2060" i="1"/>
  <c r="C640" i="9" s="1"/>
  <c r="AL2059" i="1"/>
  <c r="AI2059" i="1"/>
  <c r="AG2059" i="1"/>
  <c r="AE2059" i="1"/>
  <c r="V2059" i="1"/>
  <c r="Z2059" i="1" s="1"/>
  <c r="N2059" i="1" s="1"/>
  <c r="Q2059" i="1"/>
  <c r="K2059" i="1"/>
  <c r="C639" i="9" s="1"/>
  <c r="AL2058" i="1"/>
  <c r="AI2058" i="1"/>
  <c r="AG2058" i="1"/>
  <c r="AE2058" i="1"/>
  <c r="V2058" i="1"/>
  <c r="Z2058" i="1" s="1"/>
  <c r="N2058" i="1" s="1"/>
  <c r="Q2058" i="1"/>
  <c r="K2058" i="1"/>
  <c r="C641" i="9" s="1"/>
  <c r="AL2057" i="1"/>
  <c r="AI2057" i="1"/>
  <c r="AG2057" i="1"/>
  <c r="AE2057" i="1"/>
  <c r="Y2057" i="1"/>
  <c r="V2057" i="1"/>
  <c r="Q2057" i="1"/>
  <c r="K2057" i="1"/>
  <c r="AL2056" i="1"/>
  <c r="AI2056" i="1"/>
  <c r="AG2056" i="1"/>
  <c r="AE2056" i="1"/>
  <c r="Y2056" i="1"/>
  <c r="V2056" i="1"/>
  <c r="Q2056" i="1"/>
  <c r="K2056" i="1"/>
  <c r="AL2055" i="1"/>
  <c r="AI2055" i="1"/>
  <c r="AG2055" i="1"/>
  <c r="AE2055" i="1"/>
  <c r="Y2055" i="1"/>
  <c r="V2055" i="1"/>
  <c r="Q2055" i="1"/>
  <c r="K2055" i="1"/>
  <c r="AL2054" i="1"/>
  <c r="AI2054" i="1"/>
  <c r="AG2054" i="1"/>
  <c r="AE2054" i="1"/>
  <c r="Y2054" i="1"/>
  <c r="V2054" i="1"/>
  <c r="Q2054" i="1"/>
  <c r="K2054" i="1"/>
  <c r="AL2053" i="1"/>
  <c r="AI2053" i="1"/>
  <c r="AG2053" i="1"/>
  <c r="AE2053" i="1"/>
  <c r="Y2053" i="1"/>
  <c r="V2053" i="1"/>
  <c r="Q2053" i="1"/>
  <c r="K2053" i="1"/>
  <c r="AL2052" i="1"/>
  <c r="AI2052" i="1"/>
  <c r="AG2052" i="1"/>
  <c r="AE2052" i="1"/>
  <c r="Y2052" i="1"/>
  <c r="V2052" i="1"/>
  <c r="Q2052" i="1"/>
  <c r="K2052" i="1"/>
  <c r="AL2051" i="1"/>
  <c r="AI2051" i="1"/>
  <c r="AG2051" i="1"/>
  <c r="AE2051" i="1"/>
  <c r="Y2051" i="1"/>
  <c r="V2051" i="1"/>
  <c r="Q2051" i="1"/>
  <c r="K2051" i="1"/>
  <c r="AL2050" i="1"/>
  <c r="AI2050" i="1"/>
  <c r="AG2050" i="1"/>
  <c r="AE2050" i="1"/>
  <c r="V2050" i="1"/>
  <c r="Z2050" i="1" s="1"/>
  <c r="N2050" i="1" s="1"/>
  <c r="Q2050" i="1"/>
  <c r="K2050" i="1"/>
  <c r="C693" i="9" s="1"/>
  <c r="AL2049" i="1"/>
  <c r="AI2049" i="1"/>
  <c r="AG2049" i="1"/>
  <c r="AE2049" i="1"/>
  <c r="V2049" i="1"/>
  <c r="Z2049" i="1" s="1"/>
  <c r="N2049" i="1" s="1"/>
  <c r="Q2049" i="1"/>
  <c r="K2049" i="1"/>
  <c r="C439" i="9" s="1"/>
  <c r="AL2048" i="1"/>
  <c r="AI2048" i="1"/>
  <c r="AG2048" i="1"/>
  <c r="AE2048" i="1"/>
  <c r="V2048" i="1"/>
  <c r="Z2048" i="1" s="1"/>
  <c r="N2048" i="1" s="1"/>
  <c r="Q2048" i="1"/>
  <c r="K2048" i="1"/>
  <c r="C440" i="9" s="1"/>
  <c r="AL2047" i="1"/>
  <c r="AI2047" i="1"/>
  <c r="AG2047" i="1"/>
  <c r="AE2047" i="1"/>
  <c r="V2047" i="1"/>
  <c r="Z2047" i="1" s="1"/>
  <c r="N2047" i="1" s="1"/>
  <c r="Q2047" i="1"/>
  <c r="K2047" i="1"/>
  <c r="C427" i="9" s="1"/>
  <c r="AL2046" i="1"/>
  <c r="AI2046" i="1"/>
  <c r="AG2046" i="1"/>
  <c r="AE2046" i="1"/>
  <c r="V2046" i="1"/>
  <c r="Z2046" i="1" s="1"/>
  <c r="N2046" i="1" s="1"/>
  <c r="Q2046" i="1"/>
  <c r="K2046" i="1"/>
  <c r="C692" i="9" s="1"/>
  <c r="AL2045" i="1"/>
  <c r="AI2045" i="1"/>
  <c r="AG2045" i="1"/>
  <c r="AE2045" i="1"/>
  <c r="V2045" i="1"/>
  <c r="Z2045" i="1" s="1"/>
  <c r="N2045" i="1" s="1"/>
  <c r="Q2045" i="1"/>
  <c r="K2045" i="1"/>
  <c r="C699" i="9" s="1"/>
  <c r="AL2044" i="1"/>
  <c r="AI2044" i="1"/>
  <c r="AG2044" i="1"/>
  <c r="AE2044" i="1"/>
  <c r="V2044" i="1"/>
  <c r="Z2044" i="1" s="1"/>
  <c r="N2044" i="1" s="1"/>
  <c r="Q2044" i="1"/>
  <c r="K2044" i="1"/>
  <c r="C698" i="9" s="1"/>
  <c r="AL2043" i="1"/>
  <c r="AI2043" i="1"/>
  <c r="AG2043" i="1"/>
  <c r="AE2043" i="1"/>
  <c r="V2043" i="1"/>
  <c r="Z2043" i="1" s="1"/>
  <c r="N2043" i="1" s="1"/>
  <c r="Q2043" i="1"/>
  <c r="K2043" i="1"/>
  <c r="C697" i="9" s="1"/>
  <c r="AL2042" i="1"/>
  <c r="AI2042" i="1"/>
  <c r="AG2042" i="1"/>
  <c r="AE2042" i="1"/>
  <c r="V2042" i="1"/>
  <c r="Z2042" i="1" s="1"/>
  <c r="N2042" i="1" s="1"/>
  <c r="Q2042" i="1"/>
  <c r="K2042" i="1"/>
  <c r="C696" i="9" s="1"/>
  <c r="AL2041" i="1"/>
  <c r="AI2041" i="1"/>
  <c r="AG2041" i="1"/>
  <c r="AE2041" i="1"/>
  <c r="V2041" i="1"/>
  <c r="Z2041" i="1" s="1"/>
  <c r="N2041" i="1" s="1"/>
  <c r="Q2041" i="1"/>
  <c r="K2041" i="1"/>
  <c r="C670" i="9" s="1"/>
  <c r="AL2040" i="1"/>
  <c r="AI2040" i="1"/>
  <c r="AG2040" i="1"/>
  <c r="AE2040" i="1"/>
  <c r="V2040" i="1"/>
  <c r="Z2040" i="1" s="1"/>
  <c r="N2040" i="1" s="1"/>
  <c r="Q2040" i="1"/>
  <c r="K2040" i="1"/>
  <c r="C703" i="9" s="1"/>
  <c r="AL2039" i="1"/>
  <c r="AI2039" i="1"/>
  <c r="AG2039" i="1"/>
  <c r="AE2039" i="1"/>
  <c r="V2039" i="1"/>
  <c r="Z2039" i="1" s="1"/>
  <c r="Q2039" i="1"/>
  <c r="K2039" i="1"/>
  <c r="C676" i="9" s="1"/>
  <c r="AL2038" i="1"/>
  <c r="AI2038" i="1"/>
  <c r="AG2038" i="1"/>
  <c r="AE2038" i="1"/>
  <c r="V2038" i="1"/>
  <c r="Z2038" i="1" s="1"/>
  <c r="N2038" i="1" s="1"/>
  <c r="Q2038" i="1"/>
  <c r="K2038" i="1"/>
  <c r="C675" i="9" s="1"/>
  <c r="AL2037" i="1"/>
  <c r="AI2037" i="1"/>
  <c r="AG2037" i="1"/>
  <c r="AE2037" i="1"/>
  <c r="V2037" i="1"/>
  <c r="Z2037" i="1" s="1"/>
  <c r="N2037" i="1" s="1"/>
  <c r="Q2037" i="1"/>
  <c r="K2037" i="1"/>
  <c r="C664" i="9" s="1"/>
  <c r="AL2036" i="1"/>
  <c r="AI2036" i="1"/>
  <c r="AG2036" i="1"/>
  <c r="AE2036" i="1"/>
  <c r="V2036" i="1"/>
  <c r="Z2036" i="1" s="1"/>
  <c r="N2036" i="1" s="1"/>
  <c r="Q2036" i="1"/>
  <c r="K2036" i="1"/>
  <c r="C663" i="9" s="1"/>
  <c r="AL2035" i="1"/>
  <c r="AI2035" i="1"/>
  <c r="AG2035" i="1"/>
  <c r="AE2035" i="1"/>
  <c r="V2035" i="1"/>
  <c r="Z2035" i="1" s="1"/>
  <c r="N2035" i="1" s="1"/>
  <c r="Q2035" i="1"/>
  <c r="K2035" i="1"/>
  <c r="C671" i="9" s="1"/>
  <c r="AL2034" i="1"/>
  <c r="AI2034" i="1"/>
  <c r="AG2034" i="1"/>
  <c r="AE2034" i="1"/>
  <c r="Y2034" i="1"/>
  <c r="V2034" i="1"/>
  <c r="Q2034" i="1"/>
  <c r="K2034" i="1"/>
  <c r="AL2033" i="1"/>
  <c r="AI2033" i="1"/>
  <c r="AG2033" i="1"/>
  <c r="AE2033" i="1"/>
  <c r="Y2033" i="1"/>
  <c r="V2033" i="1"/>
  <c r="Q2033" i="1"/>
  <c r="K2033" i="1"/>
  <c r="AL2032" i="1"/>
  <c r="AI2032" i="1"/>
  <c r="AG2032" i="1"/>
  <c r="AE2032" i="1"/>
  <c r="Y2032" i="1"/>
  <c r="V2032" i="1"/>
  <c r="Q2032" i="1"/>
  <c r="K2032" i="1"/>
  <c r="AL2031" i="1"/>
  <c r="AI2031" i="1"/>
  <c r="AG2031" i="1"/>
  <c r="AE2031" i="1"/>
  <c r="Y2031" i="1"/>
  <c r="V2031" i="1"/>
  <c r="Q2031" i="1"/>
  <c r="K2031" i="1"/>
  <c r="AL2030" i="1"/>
  <c r="AI2030" i="1"/>
  <c r="AG2030" i="1"/>
  <c r="AE2030" i="1"/>
  <c r="Y2030" i="1"/>
  <c r="V2030" i="1"/>
  <c r="Q2030" i="1"/>
  <c r="K2030" i="1"/>
  <c r="AL2029" i="1"/>
  <c r="AI2029" i="1"/>
  <c r="AG2029" i="1"/>
  <c r="AE2029" i="1"/>
  <c r="Y2029" i="1"/>
  <c r="V2029" i="1"/>
  <c r="Q2029" i="1"/>
  <c r="K2029" i="1"/>
  <c r="AL2028" i="1"/>
  <c r="AI2028" i="1"/>
  <c r="AG2028" i="1"/>
  <c r="AE2028" i="1"/>
  <c r="V2028" i="1"/>
  <c r="Z2028" i="1" s="1"/>
  <c r="N2028" i="1" s="1"/>
  <c r="Q2028" i="1"/>
  <c r="K2028" i="1"/>
  <c r="C420" i="9" s="1"/>
  <c r="AL2027" i="1"/>
  <c r="AI2027" i="1"/>
  <c r="AG2027" i="1"/>
  <c r="AE2027" i="1"/>
  <c r="V2027" i="1"/>
  <c r="Z2027" i="1" s="1"/>
  <c r="N2027" i="1" s="1"/>
  <c r="Q2027" i="1"/>
  <c r="K2027" i="1"/>
  <c r="C691" i="9" s="1"/>
  <c r="AL2026" i="1"/>
  <c r="AI2026" i="1"/>
  <c r="AG2026" i="1"/>
  <c r="AE2026" i="1"/>
  <c r="V2026" i="1"/>
  <c r="Z2026" i="1" s="1"/>
  <c r="N2026" i="1" s="1"/>
  <c r="Q2026" i="1"/>
  <c r="K2026" i="1"/>
  <c r="C690" i="9" s="1"/>
  <c r="AL2025" i="1"/>
  <c r="AI2025" i="1"/>
  <c r="AG2025" i="1"/>
  <c r="AE2025" i="1"/>
  <c r="V2025" i="1"/>
  <c r="Z2025" i="1" s="1"/>
  <c r="N2025" i="1" s="1"/>
  <c r="Q2025" i="1"/>
  <c r="K2025" i="1"/>
  <c r="C689" i="9" s="1"/>
  <c r="AL2024" i="1"/>
  <c r="AI2024" i="1"/>
  <c r="AG2024" i="1"/>
  <c r="AE2024" i="1"/>
  <c r="V2024" i="1"/>
  <c r="Z2024" i="1" s="1"/>
  <c r="N2024" i="1" s="1"/>
  <c r="Q2024" i="1"/>
  <c r="K2024" i="1"/>
  <c r="C430" i="9" s="1"/>
  <c r="AL2023" i="1"/>
  <c r="AI2023" i="1"/>
  <c r="AG2023" i="1"/>
  <c r="AE2023" i="1"/>
  <c r="Y2023" i="1"/>
  <c r="Z2023" i="1" s="1"/>
  <c r="N2023" i="1" s="1"/>
  <c r="Q2023" i="1"/>
  <c r="K2023" i="1"/>
  <c r="AL2022" i="1"/>
  <c r="AI2022" i="1"/>
  <c r="AG2022" i="1"/>
  <c r="AE2022" i="1"/>
  <c r="Y2022" i="1"/>
  <c r="V2022" i="1"/>
  <c r="U2022" i="1"/>
  <c r="Q2022" i="1"/>
  <c r="K2022" i="1"/>
  <c r="AL2021" i="1"/>
  <c r="AI2021" i="1"/>
  <c r="AG2021" i="1"/>
  <c r="AE2021" i="1"/>
  <c r="V2021" i="1"/>
  <c r="Z2021" i="1" s="1"/>
  <c r="N2021" i="1" s="1"/>
  <c r="Q2021" i="1"/>
  <c r="K2021" i="1"/>
  <c r="C662" i="9" s="1"/>
  <c r="AL2020" i="1"/>
  <c r="AI2020" i="1"/>
  <c r="AG2020" i="1"/>
  <c r="AE2020" i="1"/>
  <c r="V2020" i="1"/>
  <c r="Z2020" i="1" s="1"/>
  <c r="N2020" i="1" s="1"/>
  <c r="Q2020" i="1"/>
  <c r="K2020" i="1"/>
  <c r="C661" i="9" s="1"/>
  <c r="AL2019" i="1"/>
  <c r="AI2019" i="1"/>
  <c r="AG2019" i="1"/>
  <c r="AE2019" i="1"/>
  <c r="V2019" i="1"/>
  <c r="Z2019" i="1" s="1"/>
  <c r="N2019" i="1" s="1"/>
  <c r="Q2019" i="1"/>
  <c r="K2019" i="1"/>
  <c r="C603" i="9" s="1"/>
  <c r="AL2018" i="1"/>
  <c r="AI2018" i="1"/>
  <c r="AG2018" i="1"/>
  <c r="AE2018" i="1"/>
  <c r="V2018" i="1"/>
  <c r="Z2018" i="1" s="1"/>
  <c r="N2018" i="1" s="1"/>
  <c r="Q2018" i="1"/>
  <c r="K2018" i="1"/>
  <c r="C602" i="9" s="1"/>
  <c r="AL2017" i="1"/>
  <c r="AI2017" i="1"/>
  <c r="AG2017" i="1"/>
  <c r="AE2017" i="1"/>
  <c r="Y2017" i="1"/>
  <c r="Z2017" i="1" s="1"/>
  <c r="N2017" i="1" s="1"/>
  <c r="Q2017" i="1"/>
  <c r="K2017" i="1"/>
  <c r="AL2016" i="1"/>
  <c r="AI2016" i="1"/>
  <c r="AG2016" i="1"/>
  <c r="AE2016" i="1"/>
  <c r="V2016" i="1"/>
  <c r="Z2016" i="1" s="1"/>
  <c r="N2016" i="1" s="1"/>
  <c r="Q2016" i="1"/>
  <c r="K2016" i="1"/>
  <c r="C669" i="9" s="1"/>
  <c r="AL2015" i="1"/>
  <c r="AI2015" i="1"/>
  <c r="AG2015" i="1"/>
  <c r="AE2015" i="1"/>
  <c r="V2015" i="1"/>
  <c r="Z2015" i="1" s="1"/>
  <c r="N2015" i="1" s="1"/>
  <c r="Q2015" i="1"/>
  <c r="K2015" i="1"/>
  <c r="C702" i="9" s="1"/>
  <c r="AL2014" i="1"/>
  <c r="AI2014" i="1"/>
  <c r="AG2014" i="1"/>
  <c r="AE2014" i="1"/>
  <c r="V2014" i="1"/>
  <c r="Z2014" i="1" s="1"/>
  <c r="N2014" i="1" s="1"/>
  <c r="Q2014" i="1"/>
  <c r="K2014" i="1"/>
  <c r="C668" i="9" s="1"/>
  <c r="AL2013" i="1"/>
  <c r="AI2013" i="1"/>
  <c r="AG2013" i="1"/>
  <c r="AE2013" i="1"/>
  <c r="V2013" i="1"/>
  <c r="Z2013" i="1" s="1"/>
  <c r="N2013" i="1" s="1"/>
  <c r="Q2013" i="1"/>
  <c r="K2013" i="1"/>
  <c r="C667" i="9" s="1"/>
  <c r="AL2012" i="1"/>
  <c r="AI2012" i="1"/>
  <c r="AG2012" i="1"/>
  <c r="AE2012" i="1"/>
  <c r="V2012" i="1"/>
  <c r="Z2012" i="1" s="1"/>
  <c r="N2012" i="1" s="1"/>
  <c r="Q2012" i="1"/>
  <c r="K2012" i="1"/>
  <c r="C656" i="9" s="1"/>
  <c r="AL2011" i="1"/>
  <c r="AI2011" i="1"/>
  <c r="AG2011" i="1"/>
  <c r="AE2011" i="1"/>
  <c r="V2011" i="1"/>
  <c r="Z2011" i="1" s="1"/>
  <c r="N2011" i="1" s="1"/>
  <c r="Q2011" i="1"/>
  <c r="K2011" i="1"/>
  <c r="C655" i="9" s="1"/>
  <c r="AL2010" i="1"/>
  <c r="AI2010" i="1"/>
  <c r="AG2010" i="1"/>
  <c r="AE2010" i="1"/>
  <c r="V2010" i="1"/>
  <c r="Z2010" i="1" s="1"/>
  <c r="N2010" i="1" s="1"/>
  <c r="Q2010" i="1"/>
  <c r="K2010" i="1"/>
  <c r="AL2009" i="1"/>
  <c r="AI2009" i="1"/>
  <c r="AG2009" i="1"/>
  <c r="AE2009" i="1"/>
  <c r="V2009" i="1"/>
  <c r="Z2009" i="1" s="1"/>
  <c r="N2009" i="1" s="1"/>
  <c r="Q2009" i="1"/>
  <c r="K2009" i="1"/>
  <c r="C654" i="9" s="1"/>
  <c r="AL2008" i="1"/>
  <c r="AI2008" i="1"/>
  <c r="AG2008" i="1"/>
  <c r="AE2008" i="1"/>
  <c r="V2008" i="1"/>
  <c r="Z2008" i="1" s="1"/>
  <c r="N2008" i="1" s="1"/>
  <c r="Q2008" i="1"/>
  <c r="K2008" i="1"/>
  <c r="C623" i="9" s="1"/>
  <c r="AL2007" i="1"/>
  <c r="AI2007" i="1"/>
  <c r="AG2007" i="1"/>
  <c r="AE2007" i="1"/>
  <c r="V2007" i="1"/>
  <c r="Z2007" i="1" s="1"/>
  <c r="N2007" i="1" s="1"/>
  <c r="Q2007" i="1"/>
  <c r="K2007" i="1"/>
  <c r="C624" i="9" s="1"/>
  <c r="AL2006" i="1"/>
  <c r="AI2006" i="1"/>
  <c r="AG2006" i="1"/>
  <c r="AE2006" i="1"/>
  <c r="V2006" i="1"/>
  <c r="Z2006" i="1" s="1"/>
  <c r="N2006" i="1" s="1"/>
  <c r="Q2006" i="1"/>
  <c r="K2006" i="1"/>
  <c r="C637" i="9" s="1"/>
  <c r="AL2005" i="1"/>
  <c r="AI2005" i="1"/>
  <c r="AG2005" i="1"/>
  <c r="AE2005" i="1"/>
  <c r="V2005" i="1"/>
  <c r="Z2005" i="1" s="1"/>
  <c r="N2005" i="1" s="1"/>
  <c r="Q2005" i="1"/>
  <c r="K2005" i="1"/>
  <c r="C630" i="9" s="1"/>
  <c r="AL2004" i="1"/>
  <c r="AI2004" i="1"/>
  <c r="AG2004" i="1"/>
  <c r="AE2004" i="1"/>
  <c r="V2004" i="1"/>
  <c r="Z2004" i="1" s="1"/>
  <c r="N2004" i="1" s="1"/>
  <c r="Q2004" i="1"/>
  <c r="K2004" i="1"/>
  <c r="C626" i="9" s="1"/>
  <c r="AL2003" i="1"/>
  <c r="AI2003" i="1"/>
  <c r="AG2003" i="1"/>
  <c r="AE2003" i="1"/>
  <c r="V2003" i="1"/>
  <c r="Z2003" i="1" s="1"/>
  <c r="N2003" i="1" s="1"/>
  <c r="Q2003" i="1"/>
  <c r="K2003" i="1"/>
  <c r="C636" i="9" s="1"/>
  <c r="AL2002" i="1"/>
  <c r="AI2002" i="1"/>
  <c r="AG2002" i="1"/>
  <c r="AE2002" i="1"/>
  <c r="V2002" i="1"/>
  <c r="Z2002" i="1" s="1"/>
  <c r="N2002" i="1" s="1"/>
  <c r="Q2002" i="1"/>
  <c r="K2002" i="1"/>
  <c r="C635" i="9" s="1"/>
  <c r="AL2001" i="1"/>
  <c r="AI2001" i="1"/>
  <c r="AG2001" i="1"/>
  <c r="AE2001" i="1"/>
  <c r="Y2001" i="1"/>
  <c r="V2001" i="1"/>
  <c r="Q2001" i="1"/>
  <c r="K2001" i="1"/>
  <c r="AL2000" i="1"/>
  <c r="AI2000" i="1"/>
  <c r="AG2000" i="1"/>
  <c r="AE2000" i="1"/>
  <c r="Y2000" i="1"/>
  <c r="V2000" i="1"/>
  <c r="Q2000" i="1"/>
  <c r="K2000" i="1"/>
  <c r="AL1999" i="1"/>
  <c r="AI1999" i="1"/>
  <c r="AG1999" i="1"/>
  <c r="AE1999" i="1"/>
  <c r="Y1999" i="1"/>
  <c r="V1999" i="1"/>
  <c r="Q1999" i="1"/>
  <c r="K1999" i="1"/>
  <c r="AL1998" i="1"/>
  <c r="AI1998" i="1"/>
  <c r="AG1998" i="1"/>
  <c r="AE1998" i="1"/>
  <c r="V1998" i="1"/>
  <c r="Z1998" i="1" s="1"/>
  <c r="N1998" i="1" s="1"/>
  <c r="Q1998" i="1"/>
  <c r="K1998" i="1"/>
  <c r="C625" i="9" s="1"/>
  <c r="AL1997" i="1"/>
  <c r="AI1997" i="1"/>
  <c r="AG1997" i="1"/>
  <c r="AE1997" i="1"/>
  <c r="Y1997" i="1"/>
  <c r="V1997" i="1"/>
  <c r="Q1997" i="1"/>
  <c r="K1997" i="1"/>
  <c r="AL1996" i="1"/>
  <c r="AI1996" i="1"/>
  <c r="AG1996" i="1"/>
  <c r="AE1996" i="1"/>
  <c r="Y1996" i="1"/>
  <c r="V1996" i="1"/>
  <c r="Q1996" i="1"/>
  <c r="K1996" i="1"/>
  <c r="AL1995" i="1"/>
  <c r="AI1995" i="1"/>
  <c r="AG1995" i="1"/>
  <c r="AE1995" i="1"/>
  <c r="V1995" i="1"/>
  <c r="Z1995" i="1" s="1"/>
  <c r="N1995" i="1" s="1"/>
  <c r="Q1995" i="1"/>
  <c r="K1995" i="1"/>
  <c r="AL1994" i="1"/>
  <c r="AI1994" i="1"/>
  <c r="AG1994" i="1"/>
  <c r="AE1994" i="1"/>
  <c r="V1994" i="1"/>
  <c r="Z1994" i="1" s="1"/>
  <c r="N1994" i="1" s="1"/>
  <c r="Q1994" i="1"/>
  <c r="K1994" i="1"/>
  <c r="C634" i="9" s="1"/>
  <c r="AL1993" i="1"/>
  <c r="AI1993" i="1"/>
  <c r="AG1993" i="1"/>
  <c r="AE1993" i="1"/>
  <c r="V1993" i="1"/>
  <c r="Z1993" i="1" s="1"/>
  <c r="N1993" i="1" s="1"/>
  <c r="Q1993" i="1"/>
  <c r="K1993" i="1"/>
  <c r="C633" i="9" s="1"/>
  <c r="AL1992" i="1"/>
  <c r="AI1992" i="1"/>
  <c r="AG1992" i="1"/>
  <c r="AE1992" i="1"/>
  <c r="Y1992" i="1"/>
  <c r="V1992" i="1"/>
  <c r="Q1992" i="1"/>
  <c r="K1992" i="1"/>
  <c r="AL1991" i="1"/>
  <c r="AI1991" i="1"/>
  <c r="AG1991" i="1"/>
  <c r="AE1991" i="1"/>
  <c r="V1991" i="1"/>
  <c r="Z1991" i="1" s="1"/>
  <c r="N1991" i="1" s="1"/>
  <c r="Q1991" i="1"/>
  <c r="K1991" i="1"/>
  <c r="C627" i="9" s="1"/>
  <c r="AL1990" i="1"/>
  <c r="AI1990" i="1"/>
  <c r="AG1990" i="1"/>
  <c r="AE1990" i="1"/>
  <c r="V1990" i="1"/>
  <c r="Z1990" i="1" s="1"/>
  <c r="N1990" i="1" s="1"/>
  <c r="Q1990" i="1"/>
  <c r="K1990" i="1"/>
  <c r="C628" i="9" s="1"/>
  <c r="AL1989" i="1"/>
  <c r="AI1989" i="1"/>
  <c r="AG1989" i="1"/>
  <c r="AE1989" i="1"/>
  <c r="V1989" i="1"/>
  <c r="Z1989" i="1" s="1"/>
  <c r="N1989" i="1" s="1"/>
  <c r="Q1989" i="1"/>
  <c r="K1989" i="1"/>
  <c r="C629" i="9" s="1"/>
  <c r="AL1988" i="1"/>
  <c r="AI1988" i="1"/>
  <c r="AG1988" i="1"/>
  <c r="AE1988" i="1"/>
  <c r="V1988" i="1"/>
  <c r="Z1988" i="1" s="1"/>
  <c r="N1988" i="1" s="1"/>
  <c r="Q1988" i="1"/>
  <c r="K1988" i="1"/>
  <c r="C632" i="9" s="1"/>
  <c r="AL1987" i="1"/>
  <c r="AI1987" i="1"/>
  <c r="AG1987" i="1"/>
  <c r="AE1987" i="1"/>
  <c r="V1987" i="1"/>
  <c r="Z1987" i="1" s="1"/>
  <c r="N1987" i="1" s="1"/>
  <c r="Q1987" i="1"/>
  <c r="K1987" i="1"/>
  <c r="C631" i="9" s="1"/>
  <c r="AL1986" i="1"/>
  <c r="AI1986" i="1"/>
  <c r="AG1986" i="1"/>
  <c r="AE1986" i="1"/>
  <c r="V1986" i="1"/>
  <c r="Z1986" i="1" s="1"/>
  <c r="N1986" i="1" s="1"/>
  <c r="Q1986" i="1"/>
  <c r="K1986" i="1"/>
  <c r="C611" i="9" s="1"/>
  <c r="AL1985" i="1"/>
  <c r="AI1985" i="1"/>
  <c r="AG1985" i="1"/>
  <c r="AE1985" i="1"/>
  <c r="V1985" i="1"/>
  <c r="Z1985" i="1" s="1"/>
  <c r="N1985" i="1" s="1"/>
  <c r="Q1985" i="1"/>
  <c r="K1985" i="1"/>
  <c r="C610" i="9" s="1"/>
  <c r="AL1984" i="1"/>
  <c r="AI1984" i="1"/>
  <c r="AG1984" i="1"/>
  <c r="AE1984" i="1"/>
  <c r="V1984" i="1"/>
  <c r="Z1984" i="1" s="1"/>
  <c r="N1984" i="1" s="1"/>
  <c r="Q1984" i="1"/>
  <c r="K1984" i="1"/>
  <c r="C622" i="9" s="1"/>
  <c r="AL1983" i="1"/>
  <c r="AI1983" i="1"/>
  <c r="AG1983" i="1"/>
  <c r="AE1983" i="1"/>
  <c r="V1983" i="1"/>
  <c r="Z1983" i="1" s="1"/>
  <c r="N1983" i="1" s="1"/>
  <c r="Q1983" i="1"/>
  <c r="K1983" i="1"/>
  <c r="C621" i="9" s="1"/>
  <c r="AL1982" i="1"/>
  <c r="AI1982" i="1"/>
  <c r="AG1982" i="1"/>
  <c r="AE1982" i="1"/>
  <c r="V1982" i="1"/>
  <c r="Z1982" i="1" s="1"/>
  <c r="N1982" i="1" s="1"/>
  <c r="Q1982" i="1"/>
  <c r="K1982" i="1"/>
  <c r="C613" i="9" s="1"/>
  <c r="AL1981" i="1"/>
  <c r="AI1981" i="1"/>
  <c r="AG1981" i="1"/>
  <c r="AE1981" i="1"/>
  <c r="V1981" i="1"/>
  <c r="Z1981" i="1" s="1"/>
  <c r="N1981" i="1" s="1"/>
  <c r="Q1981" i="1"/>
  <c r="K1981" i="1"/>
  <c r="C614" i="9" s="1"/>
  <c r="AL1980" i="1"/>
  <c r="AI1980" i="1"/>
  <c r="AG1980" i="1"/>
  <c r="AE1980" i="1"/>
  <c r="V1980" i="1"/>
  <c r="Z1980" i="1" s="1"/>
  <c r="N1980" i="1" s="1"/>
  <c r="Q1980" i="1"/>
  <c r="K1980" i="1"/>
  <c r="C615" i="9" s="1"/>
  <c r="AL1979" i="1"/>
  <c r="AI1979" i="1"/>
  <c r="AG1979" i="1"/>
  <c r="AE1979" i="1"/>
  <c r="V1979" i="1"/>
  <c r="Z1979" i="1" s="1"/>
  <c r="N1979" i="1" s="1"/>
  <c r="Q1979" i="1"/>
  <c r="K1979" i="1"/>
  <c r="C616" i="9" s="1"/>
  <c r="AL1978" i="1"/>
  <c r="AI1978" i="1"/>
  <c r="AG1978" i="1"/>
  <c r="AE1978" i="1"/>
  <c r="V1978" i="1"/>
  <c r="Z1978" i="1" s="1"/>
  <c r="N1978" i="1" s="1"/>
  <c r="Q1978" i="1"/>
  <c r="K1978" i="1"/>
  <c r="C620" i="9" s="1"/>
  <c r="AL1977" i="1"/>
  <c r="AI1977" i="1"/>
  <c r="AG1977" i="1"/>
  <c r="AE1977" i="1"/>
  <c r="V1977" i="1"/>
  <c r="Z1977" i="1" s="1"/>
  <c r="N1977" i="1" s="1"/>
  <c r="Q1977" i="1"/>
  <c r="K1977" i="1"/>
  <c r="C619" i="9" s="1"/>
  <c r="AL1976" i="1"/>
  <c r="AI1976" i="1"/>
  <c r="AG1976" i="1"/>
  <c r="AE1976" i="1"/>
  <c r="Y1976" i="1"/>
  <c r="V1976" i="1"/>
  <c r="Q1976" i="1"/>
  <c r="K1976" i="1"/>
  <c r="AL1975" i="1"/>
  <c r="AI1975" i="1"/>
  <c r="AG1975" i="1"/>
  <c r="AE1975" i="1"/>
  <c r="V1975" i="1"/>
  <c r="Z1975" i="1" s="1"/>
  <c r="N1975" i="1" s="1"/>
  <c r="Q1975" i="1"/>
  <c r="K1975" i="1"/>
  <c r="C551" i="9" s="1"/>
  <c r="AL1974" i="1"/>
  <c r="AI1974" i="1"/>
  <c r="AG1974" i="1"/>
  <c r="AE1974" i="1"/>
  <c r="Y1974" i="1"/>
  <c r="V1974" i="1"/>
  <c r="Q1974" i="1"/>
  <c r="K1974" i="1"/>
  <c r="AL1973" i="1"/>
  <c r="AI1973" i="1"/>
  <c r="AG1973" i="1"/>
  <c r="AE1973" i="1"/>
  <c r="Y1973" i="1"/>
  <c r="V1973" i="1"/>
  <c r="Q1973" i="1"/>
  <c r="K1973" i="1"/>
  <c r="AL1972" i="1"/>
  <c r="AI1972" i="1"/>
  <c r="AG1972" i="1"/>
  <c r="AE1972" i="1"/>
  <c r="V1972" i="1"/>
  <c r="Z1972" i="1" s="1"/>
  <c r="N1972" i="1" s="1"/>
  <c r="Q1972" i="1"/>
  <c r="K1972" i="1"/>
  <c r="AL1971" i="1"/>
  <c r="AI1971" i="1"/>
  <c r="AG1971" i="1"/>
  <c r="AE1971" i="1"/>
  <c r="V1971" i="1"/>
  <c r="Z1971" i="1" s="1"/>
  <c r="N1971" i="1" s="1"/>
  <c r="Q1971" i="1"/>
  <c r="K1971" i="1"/>
  <c r="AL1970" i="1"/>
  <c r="AI1970" i="1"/>
  <c r="AG1970" i="1"/>
  <c r="AE1970" i="1"/>
  <c r="V1970" i="1"/>
  <c r="Z1970" i="1" s="1"/>
  <c r="N1970" i="1" s="1"/>
  <c r="Q1970" i="1"/>
  <c r="K1970" i="1"/>
  <c r="C612" i="9" s="1"/>
  <c r="AL1969" i="1"/>
  <c r="AI1969" i="1"/>
  <c r="AG1969" i="1"/>
  <c r="AE1969" i="1"/>
  <c r="V1969" i="1"/>
  <c r="Z1969" i="1" s="1"/>
  <c r="N1969" i="1" s="1"/>
  <c r="Q1969" i="1"/>
  <c r="K1969" i="1"/>
  <c r="AL1968" i="1"/>
  <c r="AI1968" i="1"/>
  <c r="AG1968" i="1"/>
  <c r="AE1968" i="1"/>
  <c r="V1968" i="1"/>
  <c r="Z1968" i="1" s="1"/>
  <c r="N1968" i="1" s="1"/>
  <c r="Q1968" i="1"/>
  <c r="K1968" i="1"/>
  <c r="C608" i="9" s="1"/>
  <c r="AL1967" i="1"/>
  <c r="AI1967" i="1"/>
  <c r="AG1967" i="1"/>
  <c r="AE1967" i="1"/>
  <c r="V1967" i="1"/>
  <c r="Z1967" i="1" s="1"/>
  <c r="N1967" i="1" s="1"/>
  <c r="Q1967" i="1"/>
  <c r="K1967" i="1"/>
  <c r="C607" i="9" s="1"/>
  <c r="AL1966" i="1"/>
  <c r="AI1966" i="1"/>
  <c r="AG1966" i="1"/>
  <c r="AE1966" i="1"/>
  <c r="V1966" i="1"/>
  <c r="Z1966" i="1" s="1"/>
  <c r="N1966" i="1" s="1"/>
  <c r="Q1966" i="1"/>
  <c r="K1966" i="1"/>
  <c r="C606" i="9" s="1"/>
  <c r="AL1965" i="1"/>
  <c r="AI1965" i="1"/>
  <c r="AG1965" i="1"/>
  <c r="AE1965" i="1"/>
  <c r="V1965" i="1"/>
  <c r="Z1965" i="1" s="1"/>
  <c r="N1965" i="1" s="1"/>
  <c r="Q1965" i="1"/>
  <c r="K1965" i="1"/>
  <c r="C618" i="9" s="1"/>
  <c r="AL1964" i="1"/>
  <c r="AI1964" i="1"/>
  <c r="AG1964" i="1"/>
  <c r="AE1964" i="1"/>
  <c r="V1964" i="1"/>
  <c r="Z1964" i="1" s="1"/>
  <c r="N1964" i="1" s="1"/>
  <c r="Q1964" i="1"/>
  <c r="K1964" i="1"/>
  <c r="C617" i="9" s="1"/>
  <c r="AL1963" i="1"/>
  <c r="AI1963" i="1"/>
  <c r="AG1963" i="1"/>
  <c r="AE1963" i="1"/>
  <c r="V1963" i="1"/>
  <c r="Z1963" i="1" s="1"/>
  <c r="N1963" i="1" s="1"/>
  <c r="Q1963" i="1"/>
  <c r="K1963" i="1"/>
  <c r="C605" i="9" s="1"/>
  <c r="AL1962" i="1"/>
  <c r="AI1962" i="1"/>
  <c r="AG1962" i="1"/>
  <c r="AE1962" i="1"/>
  <c r="V1962" i="1"/>
  <c r="Z1962" i="1" s="1"/>
  <c r="N1962" i="1" s="1"/>
  <c r="Q1962" i="1"/>
  <c r="K1962" i="1"/>
  <c r="C604" i="9" s="1"/>
  <c r="AL1961" i="1"/>
  <c r="AI1961" i="1"/>
  <c r="AG1961" i="1"/>
  <c r="AE1961" i="1"/>
  <c r="Y1961" i="1"/>
  <c r="V1961" i="1"/>
  <c r="Q1961" i="1"/>
  <c r="K1961" i="1"/>
  <c r="AL1960" i="1"/>
  <c r="AI1960" i="1"/>
  <c r="AG1960" i="1"/>
  <c r="AE1960" i="1"/>
  <c r="V1960" i="1"/>
  <c r="Z1960" i="1" s="1"/>
  <c r="N1960" i="1" s="1"/>
  <c r="Q1960" i="1"/>
  <c r="K1960" i="1"/>
  <c r="C601" i="9" s="1"/>
  <c r="AL1959" i="1"/>
  <c r="AI1959" i="1"/>
  <c r="AG1959" i="1"/>
  <c r="AE1959" i="1"/>
  <c r="V1959" i="1"/>
  <c r="Z1959" i="1" s="1"/>
  <c r="N1959" i="1" s="1"/>
  <c r="Q1959" i="1"/>
  <c r="K1959" i="1"/>
  <c r="C590" i="9" s="1"/>
  <c r="AL1958" i="1"/>
  <c r="AI1958" i="1"/>
  <c r="AG1958" i="1"/>
  <c r="AE1958" i="1"/>
  <c r="V1958" i="1"/>
  <c r="Z1958" i="1" s="1"/>
  <c r="N1958" i="1" s="1"/>
  <c r="Q1958" i="1"/>
  <c r="K1958" i="1"/>
  <c r="C589" i="9" s="1"/>
  <c r="AL1957" i="1"/>
  <c r="AI1957" i="1"/>
  <c r="AG1957" i="1"/>
  <c r="AE1957" i="1"/>
  <c r="V1957" i="1"/>
  <c r="Z1957" i="1" s="1"/>
  <c r="N1957" i="1" s="1"/>
  <c r="Q1957" i="1"/>
  <c r="K1957" i="1"/>
  <c r="C588" i="9" s="1"/>
  <c r="AL1956" i="1"/>
  <c r="AI1956" i="1"/>
  <c r="AG1956" i="1"/>
  <c r="AE1956" i="1"/>
  <c r="V1956" i="1"/>
  <c r="Z1956" i="1" s="1"/>
  <c r="N1956" i="1" s="1"/>
  <c r="Q1956" i="1"/>
  <c r="K1956" i="1"/>
  <c r="C587" i="9" s="1"/>
  <c r="AL1955" i="1"/>
  <c r="AI1955" i="1"/>
  <c r="AG1955" i="1"/>
  <c r="AE1955" i="1"/>
  <c r="V1955" i="1"/>
  <c r="Z1955" i="1" s="1"/>
  <c r="N1955" i="1" s="1"/>
  <c r="Q1955" i="1"/>
  <c r="K1955" i="1"/>
  <c r="C598" i="9" s="1"/>
  <c r="AL1954" i="1"/>
  <c r="AI1954" i="1"/>
  <c r="AG1954" i="1"/>
  <c r="AE1954" i="1"/>
  <c r="V1954" i="1"/>
  <c r="Z1954" i="1" s="1"/>
  <c r="N1954" i="1" s="1"/>
  <c r="Q1954" i="1"/>
  <c r="K1954" i="1"/>
  <c r="C597" i="9" s="1"/>
  <c r="AL1953" i="1"/>
  <c r="AI1953" i="1"/>
  <c r="AG1953" i="1"/>
  <c r="AE1953" i="1"/>
  <c r="V1953" i="1"/>
  <c r="Z1953" i="1" s="1"/>
  <c r="N1953" i="1" s="1"/>
  <c r="Q1953" i="1"/>
  <c r="K1953" i="1"/>
  <c r="C596" i="9" s="1"/>
  <c r="AL1952" i="1"/>
  <c r="AI1952" i="1"/>
  <c r="AG1952" i="1"/>
  <c r="AE1952" i="1"/>
  <c r="V1952" i="1"/>
  <c r="Z1952" i="1" s="1"/>
  <c r="N1952" i="1" s="1"/>
  <c r="Q1952" i="1"/>
  <c r="K1952" i="1"/>
  <c r="C600" i="9" s="1"/>
  <c r="AL1951" i="1"/>
  <c r="AI1951" i="1"/>
  <c r="AG1951" i="1"/>
  <c r="AE1951" i="1"/>
  <c r="V1951" i="1"/>
  <c r="Z1951" i="1" s="1"/>
  <c r="N1951" i="1" s="1"/>
  <c r="Q1951" i="1"/>
  <c r="K1951" i="1"/>
  <c r="C581" i="9" s="1"/>
  <c r="AL1950" i="1"/>
  <c r="AI1950" i="1"/>
  <c r="AG1950" i="1"/>
  <c r="AE1950" i="1"/>
  <c r="V1950" i="1"/>
  <c r="Z1950" i="1" s="1"/>
  <c r="N1950" i="1" s="1"/>
  <c r="Q1950" i="1"/>
  <c r="K1950" i="1"/>
  <c r="C594" i="9" s="1"/>
  <c r="AL1949" i="1"/>
  <c r="AI1949" i="1"/>
  <c r="AG1949" i="1"/>
  <c r="AE1949" i="1"/>
  <c r="V1949" i="1"/>
  <c r="Z1949" i="1" s="1"/>
  <c r="N1949" i="1" s="1"/>
  <c r="Q1949" i="1"/>
  <c r="K1949" i="1"/>
  <c r="AL1948" i="1"/>
  <c r="AI1948" i="1"/>
  <c r="AG1948" i="1"/>
  <c r="AE1948" i="1"/>
  <c r="V1948" i="1"/>
  <c r="Z1948" i="1" s="1"/>
  <c r="N1948" i="1" s="1"/>
  <c r="Q1948" i="1"/>
  <c r="K1948" i="1"/>
  <c r="AL1947" i="1"/>
  <c r="AI1947" i="1"/>
  <c r="AG1947" i="1"/>
  <c r="AE1947" i="1"/>
  <c r="V1947" i="1"/>
  <c r="Z1947" i="1" s="1"/>
  <c r="N1947" i="1" s="1"/>
  <c r="Q1947" i="1"/>
  <c r="K1947" i="1"/>
  <c r="C593" i="9" s="1"/>
  <c r="AL1946" i="1"/>
  <c r="AI1946" i="1"/>
  <c r="AG1946" i="1"/>
  <c r="AE1946" i="1"/>
  <c r="V1946" i="1"/>
  <c r="Z1946" i="1" s="1"/>
  <c r="N1946" i="1" s="1"/>
  <c r="Q1946" i="1"/>
  <c r="K1946" i="1"/>
  <c r="C592" i="9" s="1"/>
  <c r="AL1945" i="1"/>
  <c r="AI1945" i="1"/>
  <c r="AG1945" i="1"/>
  <c r="AE1945" i="1"/>
  <c r="Y1945" i="1"/>
  <c r="V1945" i="1"/>
  <c r="Q1945" i="1"/>
  <c r="K1945" i="1"/>
  <c r="AL1944" i="1"/>
  <c r="AI1944" i="1"/>
  <c r="AG1944" i="1"/>
  <c r="AE1944" i="1"/>
  <c r="Y1944" i="1"/>
  <c r="V1944" i="1"/>
  <c r="Q1944" i="1"/>
  <c r="K1944" i="1"/>
  <c r="AL1943" i="1"/>
  <c r="AI1943" i="1"/>
  <c r="AG1943" i="1"/>
  <c r="AE1943" i="1"/>
  <c r="V1943" i="1"/>
  <c r="Z1943" i="1" s="1"/>
  <c r="N1943" i="1" s="1"/>
  <c r="Q1943" i="1"/>
  <c r="K1943" i="1"/>
  <c r="AL1942" i="1"/>
  <c r="AI1942" i="1"/>
  <c r="AG1942" i="1"/>
  <c r="AE1942" i="1"/>
  <c r="V1942" i="1"/>
  <c r="Z1942" i="1" s="1"/>
  <c r="N1942" i="1" s="1"/>
  <c r="Q1942" i="1"/>
  <c r="K1942" i="1"/>
  <c r="C805" i="9" s="1"/>
  <c r="AL1941" i="1"/>
  <c r="AI1941" i="1"/>
  <c r="AG1941" i="1"/>
  <c r="AE1941" i="1"/>
  <c r="Y1941" i="1"/>
  <c r="V1941" i="1"/>
  <c r="Q1941" i="1"/>
  <c r="K1941" i="1"/>
  <c r="AL1940" i="1"/>
  <c r="AI1940" i="1"/>
  <c r="AG1940" i="1"/>
  <c r="AE1940" i="1"/>
  <c r="AC1940" i="1"/>
  <c r="V1940" i="1"/>
  <c r="Z1940" i="1" s="1"/>
  <c r="N1940" i="1" s="1"/>
  <c r="Q1940" i="1"/>
  <c r="K1940" i="1"/>
  <c r="AL1939" i="1"/>
  <c r="AI1939" i="1"/>
  <c r="AG1939" i="1"/>
  <c r="AE1939" i="1"/>
  <c r="V1939" i="1"/>
  <c r="Z1939" i="1" s="1"/>
  <c r="N1939" i="1" s="1"/>
  <c r="Q1939" i="1"/>
  <c r="K1939" i="1"/>
  <c r="C591" i="9" s="1"/>
  <c r="AL1938" i="1"/>
  <c r="AI1938" i="1"/>
  <c r="AG1938" i="1"/>
  <c r="AE1938" i="1"/>
  <c r="V1938" i="1"/>
  <c r="Z1938" i="1" s="1"/>
  <c r="N1938" i="1" s="1"/>
  <c r="Q1938" i="1"/>
  <c r="K1938" i="1"/>
  <c r="C599" i="9" s="1"/>
  <c r="AL1937" i="1"/>
  <c r="AI1937" i="1"/>
  <c r="AG1937" i="1"/>
  <c r="AE1937" i="1"/>
  <c r="V1937" i="1"/>
  <c r="Z1937" i="1" s="1"/>
  <c r="N1937" i="1" s="1"/>
  <c r="Q1937" i="1"/>
  <c r="K1937" i="1"/>
  <c r="C609" i="9" s="1"/>
  <c r="AL1936" i="1"/>
  <c r="AI1936" i="1"/>
  <c r="AG1936" i="1"/>
  <c r="AE1936" i="1"/>
  <c r="V1936" i="1"/>
  <c r="Z1936" i="1" s="1"/>
  <c r="N1936" i="1" s="1"/>
  <c r="Q1936" i="1"/>
  <c r="K1936" i="1"/>
  <c r="C595" i="9" s="1"/>
  <c r="AL1935" i="1"/>
  <c r="AI1935" i="1"/>
  <c r="AG1935" i="1"/>
  <c r="AE1935" i="1"/>
  <c r="AC1935" i="1"/>
  <c r="V1935" i="1"/>
  <c r="Z1935" i="1" s="1"/>
  <c r="N1935" i="1" s="1"/>
  <c r="Q1935" i="1"/>
  <c r="K1935" i="1"/>
  <c r="AL1934" i="1"/>
  <c r="AI1934" i="1"/>
  <c r="AG1934" i="1"/>
  <c r="AE1934" i="1"/>
  <c r="AB1934" i="1"/>
  <c r="V1934" i="1"/>
  <c r="Z1934" i="1" s="1"/>
  <c r="N1934" i="1" s="1"/>
  <c r="Q1934" i="1"/>
  <c r="K1934" i="1"/>
  <c r="AL1933" i="1"/>
  <c r="AI1933" i="1"/>
  <c r="AG1933" i="1"/>
  <c r="AE1933" i="1"/>
  <c r="V1933" i="1"/>
  <c r="Z1933" i="1" s="1"/>
  <c r="N1933" i="1" s="1"/>
  <c r="Q1933" i="1"/>
  <c r="K1933" i="1"/>
  <c r="C586" i="9" s="1"/>
  <c r="AL1932" i="1"/>
  <c r="AI1932" i="1"/>
  <c r="AG1932" i="1"/>
  <c r="AE1932" i="1"/>
  <c r="Y1932" i="1"/>
  <c r="V1932" i="1"/>
  <c r="Q1932" i="1"/>
  <c r="K1932" i="1"/>
  <c r="AL1931" i="1"/>
  <c r="AI1931" i="1"/>
  <c r="AG1931" i="1"/>
  <c r="AE1931" i="1"/>
  <c r="V1931" i="1"/>
  <c r="Z1931" i="1" s="1"/>
  <c r="N1931" i="1" s="1"/>
  <c r="Q1931" i="1"/>
  <c r="K1931" i="1"/>
  <c r="C464" i="9" s="1"/>
  <c r="AL1930" i="1"/>
  <c r="AI1930" i="1"/>
  <c r="AG1930" i="1"/>
  <c r="AE1930" i="1"/>
  <c r="V1930" i="1"/>
  <c r="Z1930" i="1" s="1"/>
  <c r="N1930" i="1" s="1"/>
  <c r="Q1930" i="1"/>
  <c r="K1930" i="1"/>
  <c r="C463" i="9" s="1"/>
  <c r="AL1929" i="1"/>
  <c r="AI1929" i="1"/>
  <c r="AG1929" i="1"/>
  <c r="AE1929" i="1"/>
  <c r="V1929" i="1"/>
  <c r="Z1929" i="1" s="1"/>
  <c r="N1929" i="1" s="1"/>
  <c r="Q1929" i="1"/>
  <c r="K1929" i="1"/>
  <c r="C462" i="9" s="1"/>
  <c r="AL1928" i="1"/>
  <c r="AI1928" i="1"/>
  <c r="AG1928" i="1"/>
  <c r="AE1928" i="1"/>
  <c r="Y1928" i="1"/>
  <c r="Z1928" i="1" s="1"/>
  <c r="N1928" i="1" s="1"/>
  <c r="Q1928" i="1"/>
  <c r="K1928" i="1"/>
  <c r="AL1927" i="1"/>
  <c r="AI1927" i="1"/>
  <c r="AG1927" i="1"/>
  <c r="AE1927" i="1"/>
  <c r="Y1927" i="1"/>
  <c r="Z1927" i="1" s="1"/>
  <c r="N1927" i="1" s="1"/>
  <c r="Q1927" i="1"/>
  <c r="K1927" i="1"/>
  <c r="AL1926" i="1"/>
  <c r="AI1926" i="1"/>
  <c r="AG1926" i="1"/>
  <c r="AE1926" i="1"/>
  <c r="Y1926" i="1"/>
  <c r="Z1926" i="1" s="1"/>
  <c r="N1926" i="1" s="1"/>
  <c r="Q1926" i="1"/>
  <c r="K1926" i="1"/>
  <c r="AL1925" i="1"/>
  <c r="AI1925" i="1"/>
  <c r="AG1925" i="1"/>
  <c r="AE1925" i="1"/>
  <c r="Y1925" i="1"/>
  <c r="V1925" i="1"/>
  <c r="Q1925" i="1"/>
  <c r="K1925" i="1"/>
  <c r="AL1924" i="1"/>
  <c r="AI1924" i="1"/>
  <c r="AG1924" i="1"/>
  <c r="AE1924" i="1"/>
  <c r="V1924" i="1"/>
  <c r="Z1924" i="1" s="1"/>
  <c r="N1924" i="1" s="1"/>
  <c r="Q1924" i="1"/>
  <c r="K1924" i="1"/>
  <c r="C577" i="9" s="1"/>
  <c r="AL1923" i="1"/>
  <c r="AI1923" i="1"/>
  <c r="AG1923" i="1"/>
  <c r="AE1923" i="1"/>
  <c r="V1923" i="1"/>
  <c r="Z1923" i="1" s="1"/>
  <c r="N1923" i="1" s="1"/>
  <c r="Q1923" i="1"/>
  <c r="K1923" i="1"/>
  <c r="C576" i="9" s="1"/>
  <c r="AL1922" i="1"/>
  <c r="AI1922" i="1"/>
  <c r="AG1922" i="1"/>
  <c r="AE1922" i="1"/>
  <c r="V1922" i="1"/>
  <c r="Z1922" i="1" s="1"/>
  <c r="N1922" i="1" s="1"/>
  <c r="Q1922" i="1"/>
  <c r="K1922" i="1"/>
  <c r="C575" i="9" s="1"/>
  <c r="AL1921" i="1"/>
  <c r="AI1921" i="1"/>
  <c r="AG1921" i="1"/>
  <c r="AE1921" i="1"/>
  <c r="V1921" i="1"/>
  <c r="Z1921" i="1" s="1"/>
  <c r="N1921" i="1" s="1"/>
  <c r="Q1921" i="1"/>
  <c r="K1921" i="1"/>
  <c r="C578" i="9" s="1"/>
  <c r="AL1920" i="1"/>
  <c r="AI1920" i="1"/>
  <c r="AG1920" i="1"/>
  <c r="AE1920" i="1"/>
  <c r="V1920" i="1"/>
  <c r="Z1920" i="1" s="1"/>
  <c r="N1920" i="1" s="1"/>
  <c r="Q1920" i="1"/>
  <c r="K1920" i="1"/>
  <c r="AL1919" i="1"/>
  <c r="AI1919" i="1"/>
  <c r="AG1919" i="1"/>
  <c r="AE1919" i="1"/>
  <c r="V1919" i="1"/>
  <c r="Z1919" i="1" s="1"/>
  <c r="N1919" i="1" s="1"/>
  <c r="Q1919" i="1"/>
  <c r="K1919" i="1"/>
  <c r="C579" i="9" s="1"/>
  <c r="AL1918" i="1"/>
  <c r="AI1918" i="1"/>
  <c r="AG1918" i="1"/>
  <c r="AE1918" i="1"/>
  <c r="V1918" i="1"/>
  <c r="Z1918" i="1" s="1"/>
  <c r="N1918" i="1" s="1"/>
  <c r="Q1918" i="1"/>
  <c r="K1918" i="1"/>
  <c r="C585" i="9" s="1"/>
  <c r="AL1917" i="1"/>
  <c r="AI1917" i="1"/>
  <c r="AG1917" i="1"/>
  <c r="AE1917" i="1"/>
  <c r="V1917" i="1"/>
  <c r="Z1917" i="1" s="1"/>
  <c r="N1917" i="1" s="1"/>
  <c r="Q1917" i="1"/>
  <c r="K1917" i="1"/>
  <c r="C584" i="9" s="1"/>
  <c r="AL1916" i="1"/>
  <c r="AI1916" i="1"/>
  <c r="AG1916" i="1"/>
  <c r="AE1916" i="1"/>
  <c r="V1916" i="1"/>
  <c r="Z1916" i="1" s="1"/>
  <c r="N1916" i="1" s="1"/>
  <c r="Q1916" i="1"/>
  <c r="K1916" i="1"/>
  <c r="C583" i="9" s="1"/>
  <c r="AL1915" i="1"/>
  <c r="AI1915" i="1"/>
  <c r="AG1915" i="1"/>
  <c r="AE1915" i="1"/>
  <c r="Y1915" i="1"/>
  <c r="V1915" i="1"/>
  <c r="Q1915" i="1"/>
  <c r="K1915" i="1"/>
  <c r="AL1914" i="1"/>
  <c r="AI1914" i="1"/>
  <c r="AG1914" i="1"/>
  <c r="AE1914" i="1"/>
  <c r="Y1914" i="1"/>
  <c r="V1914" i="1"/>
  <c r="Q1914" i="1"/>
  <c r="K1914" i="1"/>
  <c r="AL1913" i="1"/>
  <c r="AI1913" i="1"/>
  <c r="AG1913" i="1"/>
  <c r="AE1913" i="1"/>
  <c r="V1913" i="1"/>
  <c r="Z1913" i="1" s="1"/>
  <c r="N1913" i="1" s="1"/>
  <c r="Q1913" i="1"/>
  <c r="K1913" i="1"/>
  <c r="C580" i="9" s="1"/>
  <c r="AL1912" i="1"/>
  <c r="AI1912" i="1"/>
  <c r="AG1912" i="1"/>
  <c r="AE1912" i="1"/>
  <c r="Y1912" i="1"/>
  <c r="V1912" i="1"/>
  <c r="Q1912" i="1"/>
  <c r="K1912" i="1"/>
  <c r="AL1911" i="1"/>
  <c r="AI1911" i="1"/>
  <c r="AG1911" i="1"/>
  <c r="AE1911" i="1"/>
  <c r="V1911" i="1"/>
  <c r="Z1911" i="1" s="1"/>
  <c r="N1911" i="1" s="1"/>
  <c r="Q1911" i="1"/>
  <c r="K1911" i="1"/>
  <c r="C582" i="9" s="1"/>
  <c r="AL1910" i="1"/>
  <c r="AI1910" i="1"/>
  <c r="AG1910" i="1"/>
  <c r="AE1910" i="1"/>
  <c r="V1910" i="1"/>
  <c r="Z1910" i="1" s="1"/>
  <c r="N1910" i="1" s="1"/>
  <c r="Q1910" i="1"/>
  <c r="K1910" i="1"/>
  <c r="AL1909" i="1"/>
  <c r="AI1909" i="1"/>
  <c r="AG1909" i="1"/>
  <c r="AE1909" i="1"/>
  <c r="V1909" i="1"/>
  <c r="Z1909" i="1" s="1"/>
  <c r="N1909" i="1" s="1"/>
  <c r="Q1909" i="1"/>
  <c r="K1909" i="1"/>
  <c r="C574" i="9" s="1"/>
  <c r="AL1908" i="1"/>
  <c r="AI1908" i="1"/>
  <c r="AG1908" i="1"/>
  <c r="AE1908" i="1"/>
  <c r="V1908" i="1"/>
  <c r="Z1908" i="1" s="1"/>
  <c r="N1908" i="1" s="1"/>
  <c r="Q1908" i="1"/>
  <c r="K1908" i="1"/>
  <c r="AL1907" i="1"/>
  <c r="AI1907" i="1"/>
  <c r="AG1907" i="1"/>
  <c r="AE1907" i="1"/>
  <c r="V1907" i="1"/>
  <c r="Z1907" i="1" s="1"/>
  <c r="N1907" i="1" s="1"/>
  <c r="Q1907" i="1"/>
  <c r="K1907" i="1"/>
  <c r="C540" i="9" s="1"/>
  <c r="AL1906" i="1"/>
  <c r="AI1906" i="1"/>
  <c r="AG1906" i="1"/>
  <c r="AE1906" i="1"/>
  <c r="AC1906" i="1"/>
  <c r="AB1906" i="1"/>
  <c r="Y1906" i="1"/>
  <c r="V1906" i="1"/>
  <c r="Q1906" i="1"/>
  <c r="K1906" i="1"/>
  <c r="AL1905" i="1"/>
  <c r="AI1905" i="1"/>
  <c r="AG1905" i="1"/>
  <c r="AE1905" i="1"/>
  <c r="AC1905" i="1"/>
  <c r="AB1905" i="1"/>
  <c r="Y1905" i="1"/>
  <c r="V1905" i="1"/>
  <c r="Q1905" i="1"/>
  <c r="K1905" i="1"/>
  <c r="AL1904" i="1"/>
  <c r="AI1904" i="1"/>
  <c r="AG1904" i="1"/>
  <c r="AE1904" i="1"/>
  <c r="AC1904" i="1"/>
  <c r="AB1904" i="1"/>
  <c r="Y1904" i="1"/>
  <c r="V1904" i="1"/>
  <c r="Q1904" i="1"/>
  <c r="K1904" i="1"/>
  <c r="AL1903" i="1"/>
  <c r="AI1903" i="1"/>
  <c r="AG1903" i="1"/>
  <c r="AE1903" i="1"/>
  <c r="AC1903" i="1"/>
  <c r="AB1903" i="1"/>
  <c r="V1903" i="1"/>
  <c r="Z1903" i="1" s="1"/>
  <c r="N1903" i="1" s="1"/>
  <c r="Q1903" i="1"/>
  <c r="K1903" i="1"/>
  <c r="AL1902" i="1"/>
  <c r="AI1902" i="1"/>
  <c r="AG1902" i="1"/>
  <c r="AE1902" i="1"/>
  <c r="Y1902" i="1"/>
  <c r="V1902" i="1"/>
  <c r="Q1902" i="1"/>
  <c r="K1902" i="1"/>
  <c r="AL1901" i="1"/>
  <c r="AI1901" i="1"/>
  <c r="AG1901" i="1"/>
  <c r="AE1901" i="1"/>
  <c r="V1901" i="1"/>
  <c r="Z1901" i="1" s="1"/>
  <c r="N1901" i="1" s="1"/>
  <c r="Q1901" i="1"/>
  <c r="K1901" i="1"/>
  <c r="AL1900" i="1"/>
  <c r="AI1900" i="1"/>
  <c r="AG1900" i="1"/>
  <c r="AE1900" i="1"/>
  <c r="V1900" i="1"/>
  <c r="Z1900" i="1" s="1"/>
  <c r="N1900" i="1" s="1"/>
  <c r="Q1900" i="1"/>
  <c r="K1900" i="1"/>
  <c r="AL1899" i="1"/>
  <c r="AI1899" i="1"/>
  <c r="AG1899" i="1"/>
  <c r="AE1899" i="1"/>
  <c r="V1899" i="1"/>
  <c r="Z1899" i="1" s="1"/>
  <c r="N1899" i="1" s="1"/>
  <c r="Q1899" i="1"/>
  <c r="K1899" i="1"/>
  <c r="AL1898" i="1"/>
  <c r="AI1898" i="1"/>
  <c r="AG1898" i="1"/>
  <c r="AE1898" i="1"/>
  <c r="V1898" i="1"/>
  <c r="Z1898" i="1" s="1"/>
  <c r="N1898" i="1" s="1"/>
  <c r="Q1898" i="1"/>
  <c r="K1898" i="1"/>
  <c r="AL1897" i="1"/>
  <c r="AI1897" i="1"/>
  <c r="AG1897" i="1"/>
  <c r="AE1897" i="1"/>
  <c r="V1897" i="1"/>
  <c r="Z1897" i="1" s="1"/>
  <c r="N1897" i="1" s="1"/>
  <c r="Q1897" i="1"/>
  <c r="K1897" i="1"/>
  <c r="AL1896" i="1"/>
  <c r="AI1896" i="1"/>
  <c r="AG1896" i="1"/>
  <c r="AE1896" i="1"/>
  <c r="V1896" i="1"/>
  <c r="Z1896" i="1" s="1"/>
  <c r="N1896" i="1" s="1"/>
  <c r="Q1896" i="1"/>
  <c r="K1896" i="1"/>
  <c r="AL1895" i="1"/>
  <c r="AI1895" i="1"/>
  <c r="AG1895" i="1"/>
  <c r="AE1895" i="1"/>
  <c r="V1895" i="1"/>
  <c r="Z1895" i="1" s="1"/>
  <c r="N1895" i="1" s="1"/>
  <c r="Q1895" i="1"/>
  <c r="K1895" i="1"/>
  <c r="C573" i="9" s="1"/>
  <c r="AL1894" i="1"/>
  <c r="AI1894" i="1"/>
  <c r="AG1894" i="1"/>
  <c r="AE1894" i="1"/>
  <c r="V1894" i="1"/>
  <c r="Z1894" i="1" s="1"/>
  <c r="N1894" i="1" s="1"/>
  <c r="Q1894" i="1"/>
  <c r="K1894" i="1"/>
  <c r="C572" i="9" s="1"/>
  <c r="AL1893" i="1"/>
  <c r="AI1893" i="1"/>
  <c r="AG1893" i="1"/>
  <c r="AE1893" i="1"/>
  <c r="Y1893" i="1"/>
  <c r="Z1893" i="1" s="1"/>
  <c r="N1893" i="1" s="1"/>
  <c r="Q1893" i="1"/>
  <c r="K1893" i="1"/>
  <c r="AL1892" i="1"/>
  <c r="AI1892" i="1"/>
  <c r="AG1892" i="1"/>
  <c r="AE1892" i="1"/>
  <c r="Y1892" i="1"/>
  <c r="Z1892" i="1" s="1"/>
  <c r="N1892" i="1" s="1"/>
  <c r="Q1892" i="1"/>
  <c r="K1892" i="1"/>
  <c r="AL1891" i="1"/>
  <c r="AI1891" i="1"/>
  <c r="AE1891" i="1"/>
  <c r="V1891" i="1"/>
  <c r="Z1891" i="1" s="1"/>
  <c r="N1891" i="1" s="1"/>
  <c r="Q1891" i="1"/>
  <c r="K1891" i="1"/>
  <c r="AL1890" i="1"/>
  <c r="AI1890" i="1"/>
  <c r="AG1890" i="1"/>
  <c r="AE1890" i="1"/>
  <c r="V1890" i="1"/>
  <c r="Z1890" i="1" s="1"/>
  <c r="N1890" i="1" s="1"/>
  <c r="Q1890" i="1"/>
  <c r="K1890" i="1"/>
  <c r="AL1889" i="1"/>
  <c r="AI1889" i="1"/>
  <c r="AG1889" i="1"/>
  <c r="AE1889" i="1"/>
  <c r="V1889" i="1"/>
  <c r="Z1889" i="1" s="1"/>
  <c r="N1889" i="1" s="1"/>
  <c r="Q1889" i="1"/>
  <c r="K1889" i="1"/>
  <c r="C570" i="9" s="1"/>
  <c r="AL1888" i="1"/>
  <c r="AI1888" i="1"/>
  <c r="AG1888" i="1"/>
  <c r="AE1888" i="1"/>
  <c r="V1888" i="1"/>
  <c r="Z1888" i="1" s="1"/>
  <c r="N1888" i="1" s="1"/>
  <c r="Q1888" i="1"/>
  <c r="K1888" i="1"/>
  <c r="C571" i="9" s="1"/>
  <c r="AL1887" i="1"/>
  <c r="AI1887" i="1"/>
  <c r="AG1887" i="1"/>
  <c r="AE1887" i="1"/>
  <c r="V1887" i="1"/>
  <c r="Z1887" i="1" s="1"/>
  <c r="N1887" i="1" s="1"/>
  <c r="Q1887" i="1"/>
  <c r="K1887" i="1"/>
  <c r="C569" i="9" s="1"/>
  <c r="AL1886" i="1"/>
  <c r="AI1886" i="1"/>
  <c r="AG1886" i="1"/>
  <c r="AE1886" i="1"/>
  <c r="V1886" i="1"/>
  <c r="Z1886" i="1" s="1"/>
  <c r="N1886" i="1" s="1"/>
  <c r="Q1886" i="1"/>
  <c r="K1886" i="1"/>
  <c r="C568" i="9" s="1"/>
  <c r="AL1885" i="1"/>
  <c r="AI1885" i="1"/>
  <c r="AG1885" i="1"/>
  <c r="AE1885" i="1"/>
  <c r="V1885" i="1"/>
  <c r="Z1885" i="1" s="1"/>
  <c r="N1885" i="1" s="1"/>
  <c r="Q1885" i="1"/>
  <c r="K1885" i="1"/>
  <c r="C560" i="9" s="1"/>
  <c r="AL1884" i="1"/>
  <c r="AI1884" i="1"/>
  <c r="AG1884" i="1"/>
  <c r="AE1884" i="1"/>
  <c r="V1884" i="1"/>
  <c r="Z1884" i="1" s="1"/>
  <c r="N1884" i="1" s="1"/>
  <c r="Q1884" i="1"/>
  <c r="K1884" i="1"/>
  <c r="AL1883" i="1"/>
  <c r="AI1883" i="1"/>
  <c r="AG1883" i="1"/>
  <c r="AE1883" i="1"/>
  <c r="AC1883" i="1"/>
  <c r="AB1883" i="1"/>
  <c r="V1883" i="1"/>
  <c r="U1883" i="1"/>
  <c r="Q1883" i="1"/>
  <c r="K1883" i="1"/>
  <c r="AL1882" i="1"/>
  <c r="AI1882" i="1"/>
  <c r="AG1882" i="1"/>
  <c r="AE1882" i="1"/>
  <c r="AC1882" i="1"/>
  <c r="AB1882" i="1"/>
  <c r="V1882" i="1"/>
  <c r="U1882" i="1"/>
  <c r="Q1882" i="1"/>
  <c r="K1882" i="1"/>
  <c r="AL1881" i="1"/>
  <c r="AI1881" i="1"/>
  <c r="AG1881" i="1"/>
  <c r="AE1881" i="1"/>
  <c r="AC1881" i="1"/>
  <c r="Y1881" i="1"/>
  <c r="V1881" i="1"/>
  <c r="Q1881" i="1"/>
  <c r="K1881" i="1"/>
  <c r="AL1880" i="1"/>
  <c r="AI1880" i="1"/>
  <c r="AG1880" i="1"/>
  <c r="AE1880" i="1"/>
  <c r="V1880" i="1"/>
  <c r="Z1880" i="1" s="1"/>
  <c r="N1880" i="1" s="1"/>
  <c r="Q1880" i="1"/>
  <c r="K1880" i="1"/>
  <c r="AL1879" i="1"/>
  <c r="AI1879" i="1"/>
  <c r="AG1879" i="1"/>
  <c r="AE1879" i="1"/>
  <c r="V1879" i="1"/>
  <c r="Z1879" i="1" s="1"/>
  <c r="N1879" i="1" s="1"/>
  <c r="Q1879" i="1"/>
  <c r="K1879" i="1"/>
  <c r="C653" i="9" s="1"/>
  <c r="AL1878" i="1"/>
  <c r="AI1878" i="1"/>
  <c r="AG1878" i="1"/>
  <c r="AE1878" i="1"/>
  <c r="V1878" i="1"/>
  <c r="Z1878" i="1" s="1"/>
  <c r="N1878" i="1" s="1"/>
  <c r="Q1878" i="1"/>
  <c r="K1878" i="1"/>
  <c r="C657" i="9" s="1"/>
  <c r="AL1877" i="1"/>
  <c r="AI1877" i="1"/>
  <c r="AG1877" i="1"/>
  <c r="AE1877" i="1"/>
  <c r="Y1877" i="1"/>
  <c r="V1877" i="1"/>
  <c r="Q1877" i="1"/>
  <c r="K1877" i="1"/>
  <c r="AL1876" i="1"/>
  <c r="AI1876" i="1"/>
  <c r="AG1876" i="1"/>
  <c r="AE1876" i="1"/>
  <c r="Y1876" i="1"/>
  <c r="V1876" i="1"/>
  <c r="Q1876" i="1"/>
  <c r="K1876" i="1"/>
  <c r="AL1875" i="1"/>
  <c r="AI1875" i="1"/>
  <c r="AG1875" i="1"/>
  <c r="AE1875" i="1"/>
  <c r="Y1875" i="1"/>
  <c r="Z1875" i="1" s="1"/>
  <c r="N1875" i="1" s="1"/>
  <c r="Q1875" i="1"/>
  <c r="K1875" i="1"/>
  <c r="AL1874" i="1"/>
  <c r="AI1874" i="1"/>
  <c r="AG1874" i="1"/>
  <c r="AE1874" i="1"/>
  <c r="Y1874" i="1"/>
  <c r="V1874" i="1"/>
  <c r="Q1874" i="1"/>
  <c r="K1874" i="1"/>
  <c r="AL1873" i="1"/>
  <c r="AI1873" i="1"/>
  <c r="AG1873" i="1"/>
  <c r="AE1873" i="1"/>
  <c r="Y1873" i="1"/>
  <c r="V1873" i="1"/>
  <c r="Q1873" i="1"/>
  <c r="K1873" i="1"/>
  <c r="AL1872" i="1"/>
  <c r="AI1872" i="1"/>
  <c r="AG1872" i="1"/>
  <c r="AE1872" i="1"/>
  <c r="V1872" i="1"/>
  <c r="Z1872" i="1" s="1"/>
  <c r="N1872" i="1" s="1"/>
  <c r="Q1872" i="1"/>
  <c r="K1872" i="1"/>
  <c r="C438" i="9" s="1"/>
  <c r="AL1871" i="1"/>
  <c r="AI1871" i="1"/>
  <c r="AG1871" i="1"/>
  <c r="AE1871" i="1"/>
  <c r="V1871" i="1"/>
  <c r="Z1871" i="1" s="1"/>
  <c r="N1871" i="1" s="1"/>
  <c r="Q1871" i="1"/>
  <c r="K1871" i="1"/>
  <c r="C665" i="9" s="1"/>
  <c r="AL1870" i="1"/>
  <c r="AI1870" i="1"/>
  <c r="AG1870" i="1"/>
  <c r="AE1870" i="1"/>
  <c r="V1870" i="1"/>
  <c r="Z1870" i="1" s="1"/>
  <c r="N1870" i="1" s="1"/>
  <c r="Q1870" i="1"/>
  <c r="K1870" i="1"/>
  <c r="C429" i="9" s="1"/>
  <c r="AL1869" i="1"/>
  <c r="AI1869" i="1"/>
  <c r="AG1869" i="1"/>
  <c r="AE1869" i="1"/>
  <c r="Y1869" i="1"/>
  <c r="V1869" i="1"/>
  <c r="Q1869" i="1"/>
  <c r="K1869" i="1"/>
  <c r="AL1868" i="1"/>
  <c r="AI1868" i="1"/>
  <c r="AG1868" i="1"/>
  <c r="AE1868" i="1"/>
  <c r="V1868" i="1"/>
  <c r="Z1868" i="1" s="1"/>
  <c r="N1868" i="1" s="1"/>
  <c r="Q1868" i="1"/>
  <c r="K1868" i="1"/>
  <c r="C658" i="9" s="1"/>
  <c r="AL1867" i="1"/>
  <c r="AI1867" i="1"/>
  <c r="AG1867" i="1"/>
  <c r="AE1867" i="1"/>
  <c r="Y1867" i="1"/>
  <c r="V1867" i="1"/>
  <c r="Q1867" i="1"/>
  <c r="K1867" i="1"/>
  <c r="AL1866" i="1"/>
  <c r="AI1866" i="1"/>
  <c r="AG1866" i="1"/>
  <c r="AE1866" i="1"/>
  <c r="Y1866" i="1"/>
  <c r="Z1866" i="1" s="1"/>
  <c r="N1866" i="1" s="1"/>
  <c r="Q1866" i="1"/>
  <c r="K1866" i="1"/>
  <c r="AL1865" i="1"/>
  <c r="AI1865" i="1"/>
  <c r="AG1865" i="1"/>
  <c r="AE1865" i="1"/>
  <c r="Y1865" i="1"/>
  <c r="V1865" i="1"/>
  <c r="Q1865" i="1"/>
  <c r="K1865" i="1"/>
  <c r="AL1864" i="1"/>
  <c r="AI1864" i="1"/>
  <c r="AG1864" i="1"/>
  <c r="AE1864" i="1"/>
  <c r="V1864" i="1"/>
  <c r="Z1864" i="1" s="1"/>
  <c r="N1864" i="1" s="1"/>
  <c r="Q1864" i="1"/>
  <c r="K1864" i="1"/>
  <c r="C638" i="9" s="1"/>
  <c r="AL1863" i="1"/>
  <c r="AI1863" i="1"/>
  <c r="AG1863" i="1"/>
  <c r="AE1863" i="1"/>
  <c r="Y1863" i="1"/>
  <c r="V1863" i="1"/>
  <c r="Q1863" i="1"/>
  <c r="K1863" i="1"/>
  <c r="AL1862" i="1"/>
  <c r="AI1862" i="1"/>
  <c r="AG1862" i="1"/>
  <c r="AE1862" i="1"/>
  <c r="Y1862" i="1"/>
  <c r="V1862" i="1"/>
  <c r="Q1862" i="1"/>
  <c r="K1862" i="1"/>
  <c r="AL1861" i="1"/>
  <c r="AI1861" i="1"/>
  <c r="AG1861" i="1"/>
  <c r="AE1861" i="1"/>
  <c r="Y1861" i="1"/>
  <c r="V1861" i="1"/>
  <c r="Q1861" i="1"/>
  <c r="K1861" i="1"/>
  <c r="AL1860" i="1"/>
  <c r="AI1860" i="1"/>
  <c r="AG1860" i="1"/>
  <c r="AE1860" i="1"/>
  <c r="Y1860" i="1"/>
  <c r="V1860" i="1"/>
  <c r="Q1860" i="1"/>
  <c r="K1860" i="1"/>
  <c r="AL1859" i="1"/>
  <c r="AI1859" i="1"/>
  <c r="AE1859" i="1"/>
  <c r="AB1859" i="1"/>
  <c r="V1859" i="1"/>
  <c r="Z1859" i="1" s="1"/>
  <c r="N1859" i="1" s="1"/>
  <c r="Q1859" i="1"/>
  <c r="K1859" i="1"/>
  <c r="AL1858" i="1"/>
  <c r="AI1858" i="1"/>
  <c r="AG1858" i="1"/>
  <c r="AE1858" i="1"/>
  <c r="V1858" i="1"/>
  <c r="Z1858" i="1" s="1"/>
  <c r="N1858" i="1" s="1"/>
  <c r="Q1858" i="1"/>
  <c r="K1858" i="1"/>
  <c r="C567" i="9" s="1"/>
  <c r="AL1857" i="1"/>
  <c r="AI1857" i="1"/>
  <c r="AG1857" i="1"/>
  <c r="AE1857" i="1"/>
  <c r="V1857" i="1"/>
  <c r="Z1857" i="1" s="1"/>
  <c r="N1857" i="1" s="1"/>
  <c r="Q1857" i="1"/>
  <c r="K1857" i="1"/>
  <c r="C566" i="9" s="1"/>
  <c r="AL1856" i="1"/>
  <c r="AI1856" i="1"/>
  <c r="AG1856" i="1"/>
  <c r="AE1856" i="1"/>
  <c r="Y1856" i="1"/>
  <c r="V1856" i="1"/>
  <c r="Q1856" i="1"/>
  <c r="K1856" i="1"/>
  <c r="AL1855" i="1"/>
  <c r="AI1855" i="1"/>
  <c r="AG1855" i="1"/>
  <c r="AE1855" i="1"/>
  <c r="Y1855" i="1"/>
  <c r="V1855" i="1"/>
  <c r="Q1855" i="1"/>
  <c r="K1855" i="1"/>
  <c r="AL1854" i="1"/>
  <c r="AI1854" i="1"/>
  <c r="AG1854" i="1"/>
  <c r="AE1854" i="1"/>
  <c r="V1854" i="1"/>
  <c r="Z1854" i="1" s="1"/>
  <c r="N1854" i="1" s="1"/>
  <c r="Q1854" i="1"/>
  <c r="K1854" i="1"/>
  <c r="C659" i="9" s="1"/>
  <c r="AL1853" i="1"/>
  <c r="AI1853" i="1"/>
  <c r="AG1853" i="1"/>
  <c r="AE1853" i="1"/>
  <c r="Y1853" i="1"/>
  <c r="V1853" i="1"/>
  <c r="Q1853" i="1"/>
  <c r="K1853" i="1"/>
  <c r="AL1852" i="1"/>
  <c r="AI1852" i="1"/>
  <c r="AG1852" i="1"/>
  <c r="AE1852" i="1"/>
  <c r="V1852" i="1"/>
  <c r="Z1852" i="1" s="1"/>
  <c r="N1852" i="1" s="1"/>
  <c r="Q1852" i="1"/>
  <c r="K1852" i="1"/>
  <c r="AL1851" i="1"/>
  <c r="AI1851" i="1"/>
  <c r="AG1851" i="1"/>
  <c r="AE1851" i="1"/>
  <c r="Y1851" i="1"/>
  <c r="V1851" i="1"/>
  <c r="Q1851" i="1"/>
  <c r="K1851" i="1"/>
  <c r="AL1850" i="1"/>
  <c r="AI1850" i="1"/>
  <c r="AG1850" i="1"/>
  <c r="AE1850" i="1"/>
  <c r="Y1850" i="1"/>
  <c r="V1850" i="1"/>
  <c r="Q1850" i="1"/>
  <c r="K1850" i="1"/>
  <c r="AL1849" i="1"/>
  <c r="AI1849" i="1"/>
  <c r="AG1849" i="1"/>
  <c r="AE1849" i="1"/>
  <c r="Y1849" i="1"/>
  <c r="V1849" i="1"/>
  <c r="Q1849" i="1"/>
  <c r="K1849" i="1"/>
  <c r="AL1848" i="1"/>
  <c r="AI1848" i="1"/>
  <c r="AG1848" i="1"/>
  <c r="AE1848" i="1"/>
  <c r="Y1848" i="1"/>
  <c r="Z1848" i="1" s="1"/>
  <c r="N1848" i="1" s="1"/>
  <c r="Q1848" i="1"/>
  <c r="K1848" i="1"/>
  <c r="AL1847" i="1"/>
  <c r="AI1847" i="1"/>
  <c r="AG1847" i="1"/>
  <c r="AE1847" i="1"/>
  <c r="Y1847" i="1"/>
  <c r="V1847" i="1"/>
  <c r="Q1847" i="1"/>
  <c r="K1847" i="1"/>
  <c r="AL1846" i="1"/>
  <c r="AI1846" i="1"/>
  <c r="AG1846" i="1"/>
  <c r="AE1846" i="1"/>
  <c r="Y1846" i="1"/>
  <c r="V1846" i="1"/>
  <c r="Q1846" i="1"/>
  <c r="K1846" i="1"/>
  <c r="AL1845" i="1"/>
  <c r="AI1845" i="1"/>
  <c r="AG1845" i="1"/>
  <c r="AE1845" i="1"/>
  <c r="V1845" i="1"/>
  <c r="Z1845" i="1" s="1"/>
  <c r="N1845" i="1" s="1"/>
  <c r="Q1845" i="1"/>
  <c r="K1845" i="1"/>
  <c r="AL1844" i="1"/>
  <c r="AI1844" i="1"/>
  <c r="AG1844" i="1"/>
  <c r="AE1844" i="1"/>
  <c r="V1844" i="1"/>
  <c r="Z1844" i="1" s="1"/>
  <c r="N1844" i="1" s="1"/>
  <c r="Q1844" i="1"/>
  <c r="K1844" i="1"/>
  <c r="C564" i="9" s="1"/>
  <c r="AL1843" i="1"/>
  <c r="AI1843" i="1"/>
  <c r="AG1843" i="1"/>
  <c r="AE1843" i="1"/>
  <c r="V1843" i="1"/>
  <c r="Z1843" i="1" s="1"/>
  <c r="N1843" i="1" s="1"/>
  <c r="Q1843" i="1"/>
  <c r="K1843" i="1"/>
  <c r="C563" i="9" s="1"/>
  <c r="AL1842" i="1"/>
  <c r="AI1842" i="1"/>
  <c r="AG1842" i="1"/>
  <c r="AE1842" i="1"/>
  <c r="V1842" i="1"/>
  <c r="Z1842" i="1" s="1"/>
  <c r="N1842" i="1" s="1"/>
  <c r="Q1842" i="1"/>
  <c r="K1842" i="1"/>
  <c r="C562" i="9" s="1"/>
  <c r="AL1841" i="1"/>
  <c r="AI1841" i="1"/>
  <c r="AG1841" i="1"/>
  <c r="AE1841" i="1"/>
  <c r="V1841" i="1"/>
  <c r="Z1841" i="1" s="1"/>
  <c r="N1841" i="1" s="1"/>
  <c r="Q1841" i="1"/>
  <c r="K1841" i="1"/>
  <c r="AL1840" i="1"/>
  <c r="AI1840" i="1"/>
  <c r="AG1840" i="1"/>
  <c r="AE1840" i="1"/>
  <c r="AC1840" i="1"/>
  <c r="V1840" i="1"/>
  <c r="Z1840" i="1" s="1"/>
  <c r="N1840" i="1" s="1"/>
  <c r="Q1840" i="1"/>
  <c r="K1840" i="1"/>
  <c r="AL1839" i="1"/>
  <c r="AI1839" i="1"/>
  <c r="AG1839" i="1"/>
  <c r="AE1839" i="1"/>
  <c r="AC1839" i="1"/>
  <c r="V1839" i="1"/>
  <c r="Z1839" i="1" s="1"/>
  <c r="N1839" i="1" s="1"/>
  <c r="Q1839" i="1"/>
  <c r="K1839" i="1"/>
  <c r="AL1838" i="1"/>
  <c r="AI1838" i="1"/>
  <c r="AG1838" i="1"/>
  <c r="AE1838" i="1"/>
  <c r="V1838" i="1"/>
  <c r="Z1838" i="1" s="1"/>
  <c r="N1838" i="1" s="1"/>
  <c r="Q1838" i="1"/>
  <c r="K1838" i="1"/>
  <c r="AL1837" i="1"/>
  <c r="AI1837" i="1"/>
  <c r="AG1837" i="1"/>
  <c r="AE1837" i="1"/>
  <c r="V1837" i="1"/>
  <c r="Z1837" i="1" s="1"/>
  <c r="N1837" i="1" s="1"/>
  <c r="Q1837" i="1"/>
  <c r="K1837" i="1"/>
  <c r="C565" i="9" s="1"/>
  <c r="AL1836" i="1"/>
  <c r="AI1836" i="1"/>
  <c r="AG1836" i="1"/>
  <c r="AE1836" i="1"/>
  <c r="V1836" i="1"/>
  <c r="Z1836" i="1" s="1"/>
  <c r="N1836" i="1" s="1"/>
  <c r="Q1836" i="1"/>
  <c r="K1836" i="1"/>
  <c r="C443" i="9" s="1"/>
  <c r="AL1835" i="1"/>
  <c r="AI1835" i="1"/>
  <c r="AG1835" i="1"/>
  <c r="AE1835" i="1"/>
  <c r="AB1835" i="1"/>
  <c r="V1835" i="1"/>
  <c r="Z1835" i="1" s="1"/>
  <c r="N1835" i="1" s="1"/>
  <c r="Q1835" i="1"/>
  <c r="K1835" i="1"/>
  <c r="AL1834" i="1"/>
  <c r="AI1834" i="1"/>
  <c r="AG1834" i="1"/>
  <c r="AE1834" i="1"/>
  <c r="AB1834" i="1"/>
  <c r="V1834" i="1"/>
  <c r="Z1834" i="1" s="1"/>
  <c r="N1834" i="1" s="1"/>
  <c r="Q1834" i="1"/>
  <c r="K1834" i="1"/>
  <c r="AL1833" i="1"/>
  <c r="AI1833" i="1"/>
  <c r="AG1833" i="1"/>
  <c r="AE1833" i="1"/>
  <c r="AB1833" i="1"/>
  <c r="V1833" i="1"/>
  <c r="Z1833" i="1" s="1"/>
  <c r="N1833" i="1" s="1"/>
  <c r="Q1833" i="1"/>
  <c r="K1833" i="1"/>
  <c r="AL1832" i="1"/>
  <c r="AI1832" i="1"/>
  <c r="AG1832" i="1"/>
  <c r="AE1832" i="1"/>
  <c r="AB1832" i="1"/>
  <c r="V1832" i="1"/>
  <c r="Z1832" i="1" s="1"/>
  <c r="N1832" i="1" s="1"/>
  <c r="Q1832" i="1"/>
  <c r="K1832" i="1"/>
  <c r="AL1831" i="1"/>
  <c r="AI1831" i="1"/>
  <c r="AG1831" i="1"/>
  <c r="AE1831" i="1"/>
  <c r="AB1831" i="1"/>
  <c r="V1831" i="1"/>
  <c r="Z1831" i="1" s="1"/>
  <c r="N1831" i="1" s="1"/>
  <c r="Q1831" i="1"/>
  <c r="K1831" i="1"/>
  <c r="AL1830" i="1"/>
  <c r="AI1830" i="1"/>
  <c r="AG1830" i="1"/>
  <c r="AE1830" i="1"/>
  <c r="AB1830" i="1"/>
  <c r="V1830" i="1"/>
  <c r="Z1830" i="1" s="1"/>
  <c r="N1830" i="1" s="1"/>
  <c r="Q1830" i="1"/>
  <c r="K1830" i="1"/>
  <c r="AL1829" i="1"/>
  <c r="AI1829" i="1"/>
  <c r="AG1829" i="1"/>
  <c r="AE1829" i="1"/>
  <c r="AB1829" i="1"/>
  <c r="V1829" i="1"/>
  <c r="Z1829" i="1" s="1"/>
  <c r="N1829" i="1" s="1"/>
  <c r="Q1829" i="1"/>
  <c r="K1829" i="1"/>
  <c r="AL1828" i="1"/>
  <c r="AI1828" i="1"/>
  <c r="AG1828" i="1"/>
  <c r="AE1828" i="1"/>
  <c r="AB1828" i="1"/>
  <c r="V1828" i="1"/>
  <c r="Z1828" i="1" s="1"/>
  <c r="N1828" i="1" s="1"/>
  <c r="Q1828" i="1"/>
  <c r="K1828" i="1"/>
  <c r="AL1827" i="1"/>
  <c r="AI1827" i="1"/>
  <c r="AG1827" i="1"/>
  <c r="AE1827" i="1"/>
  <c r="V1827" i="1"/>
  <c r="Z1827" i="1" s="1"/>
  <c r="N1827" i="1" s="1"/>
  <c r="Q1827" i="1"/>
  <c r="K1827" i="1"/>
  <c r="AL1826" i="1"/>
  <c r="AI1826" i="1"/>
  <c r="AG1826" i="1"/>
  <c r="AE1826" i="1"/>
  <c r="V1826" i="1"/>
  <c r="Z1826" i="1" s="1"/>
  <c r="N1826" i="1" s="1"/>
  <c r="Q1826" i="1"/>
  <c r="K1826" i="1"/>
  <c r="AL1825" i="1"/>
  <c r="AI1825" i="1"/>
  <c r="AG1825" i="1"/>
  <c r="AE1825" i="1"/>
  <c r="Y1825" i="1"/>
  <c r="V1825" i="1"/>
  <c r="Q1825" i="1"/>
  <c r="K1825" i="1"/>
  <c r="AL1824" i="1"/>
  <c r="AI1824" i="1"/>
  <c r="AG1824" i="1"/>
  <c r="AE1824" i="1"/>
  <c r="AB1824" i="1"/>
  <c r="V1824" i="1"/>
  <c r="Z1824" i="1" s="1"/>
  <c r="N1824" i="1" s="1"/>
  <c r="Q1824" i="1"/>
  <c r="K1824" i="1"/>
  <c r="AL1823" i="1"/>
  <c r="AI1823" i="1"/>
  <c r="AG1823" i="1"/>
  <c r="AE1823" i="1"/>
  <c r="AB1823" i="1"/>
  <c r="V1823" i="1"/>
  <c r="Z1823" i="1" s="1"/>
  <c r="N1823" i="1" s="1"/>
  <c r="Q1823" i="1"/>
  <c r="K1823" i="1"/>
  <c r="AL1822" i="1"/>
  <c r="AI1822" i="1"/>
  <c r="AG1822" i="1"/>
  <c r="AE1822" i="1"/>
  <c r="V1822" i="1"/>
  <c r="Z1822" i="1" s="1"/>
  <c r="N1822" i="1" s="1"/>
  <c r="Q1822" i="1"/>
  <c r="K1822" i="1"/>
  <c r="C558" i="9" s="1"/>
  <c r="AL1821" i="1"/>
  <c r="AI1821" i="1"/>
  <c r="AG1821" i="1"/>
  <c r="AE1821" i="1"/>
  <c r="V1821" i="1"/>
  <c r="Z1821" i="1" s="1"/>
  <c r="N1821" i="1" s="1"/>
  <c r="Q1821" i="1"/>
  <c r="K1821" i="1"/>
  <c r="C557" i="9" s="1"/>
  <c r="AL1820" i="1"/>
  <c r="AI1820" i="1"/>
  <c r="AG1820" i="1"/>
  <c r="AE1820" i="1"/>
  <c r="Y1820" i="1"/>
  <c r="V1820" i="1"/>
  <c r="Q1820" i="1"/>
  <c r="K1820" i="1"/>
  <c r="AL1819" i="1"/>
  <c r="AI1819" i="1"/>
  <c r="AG1819" i="1"/>
  <c r="AE1819" i="1"/>
  <c r="Y1819" i="1"/>
  <c r="V1819" i="1"/>
  <c r="Q1819" i="1"/>
  <c r="K1819" i="1"/>
  <c r="AL1818" i="1"/>
  <c r="AI1818" i="1"/>
  <c r="AG1818" i="1"/>
  <c r="AE1818" i="1"/>
  <c r="Y1818" i="1"/>
  <c r="V1818" i="1"/>
  <c r="Q1818" i="1"/>
  <c r="K1818" i="1"/>
  <c r="AL1817" i="1"/>
  <c r="AI1817" i="1"/>
  <c r="AG1817" i="1"/>
  <c r="AE1817" i="1"/>
  <c r="V1817" i="1"/>
  <c r="Z1817" i="1" s="1"/>
  <c r="N1817" i="1" s="1"/>
  <c r="Q1817" i="1"/>
  <c r="K1817" i="1"/>
  <c r="C561" i="9" s="1"/>
  <c r="AL1816" i="1"/>
  <c r="AI1816" i="1"/>
  <c r="AG1816" i="1"/>
  <c r="AE1816" i="1"/>
  <c r="Y1816" i="1"/>
  <c r="V1816" i="1"/>
  <c r="Q1816" i="1"/>
  <c r="K1816" i="1"/>
  <c r="AL1815" i="1"/>
  <c r="AI1815" i="1"/>
  <c r="AG1815" i="1"/>
  <c r="AE1815" i="1"/>
  <c r="Y1815" i="1"/>
  <c r="V1815" i="1"/>
  <c r="Q1815" i="1"/>
  <c r="K1815" i="1"/>
  <c r="AL1814" i="1"/>
  <c r="AI1814" i="1"/>
  <c r="AG1814" i="1"/>
  <c r="AE1814" i="1"/>
  <c r="AC1814" i="1"/>
  <c r="Y1814" i="1"/>
  <c r="V1814" i="1"/>
  <c r="Q1814" i="1"/>
  <c r="K1814" i="1"/>
  <c r="AL1813" i="1"/>
  <c r="AI1813" i="1"/>
  <c r="AG1813" i="1"/>
  <c r="AE1813" i="1"/>
  <c r="V1813" i="1"/>
  <c r="Z1813" i="1" s="1"/>
  <c r="N1813" i="1" s="1"/>
  <c r="Q1813" i="1"/>
  <c r="K1813" i="1"/>
  <c r="C559" i="9" s="1"/>
  <c r="AL1812" i="1"/>
  <c r="AI1812" i="1"/>
  <c r="AG1812" i="1"/>
  <c r="AE1812" i="1"/>
  <c r="AB1812" i="1"/>
  <c r="V1812" i="1"/>
  <c r="Z1812" i="1" s="1"/>
  <c r="N1812" i="1" s="1"/>
  <c r="Q1812" i="1"/>
  <c r="K1812" i="1"/>
  <c r="AL1811" i="1"/>
  <c r="AI1811" i="1"/>
  <c r="AG1811" i="1"/>
  <c r="AE1811" i="1"/>
  <c r="AB1811" i="1"/>
  <c r="V1811" i="1"/>
  <c r="Z1811" i="1" s="1"/>
  <c r="N1811" i="1" s="1"/>
  <c r="Q1811" i="1"/>
  <c r="K1811" i="1"/>
  <c r="AL1810" i="1"/>
  <c r="AI1810" i="1"/>
  <c r="AG1810" i="1"/>
  <c r="AE1810" i="1"/>
  <c r="AB1810" i="1"/>
  <c r="V1810" i="1"/>
  <c r="Z1810" i="1" s="1"/>
  <c r="N1810" i="1" s="1"/>
  <c r="Q1810" i="1"/>
  <c r="K1810" i="1"/>
  <c r="AL1809" i="1"/>
  <c r="AI1809" i="1"/>
  <c r="AG1809" i="1"/>
  <c r="AE1809" i="1"/>
  <c r="AB1809" i="1"/>
  <c r="V1809" i="1"/>
  <c r="Z1809" i="1" s="1"/>
  <c r="N1809" i="1" s="1"/>
  <c r="Q1809" i="1"/>
  <c r="K1809" i="1"/>
  <c r="AL1808" i="1"/>
  <c r="AI1808" i="1"/>
  <c r="AG1808" i="1"/>
  <c r="AE1808" i="1"/>
  <c r="AB1808" i="1"/>
  <c r="V1808" i="1"/>
  <c r="Z1808" i="1" s="1"/>
  <c r="N1808" i="1" s="1"/>
  <c r="Q1808" i="1"/>
  <c r="K1808" i="1"/>
  <c r="AL1807" i="1"/>
  <c r="AI1807" i="1"/>
  <c r="AG1807" i="1"/>
  <c r="AE1807" i="1"/>
  <c r="AC1807" i="1"/>
  <c r="AB1807" i="1"/>
  <c r="V1807" i="1"/>
  <c r="Z1807" i="1" s="1"/>
  <c r="N1807" i="1" s="1"/>
  <c r="Q1807" i="1"/>
  <c r="K1807" i="1"/>
  <c r="AL1806" i="1"/>
  <c r="AI1806" i="1"/>
  <c r="AG1806" i="1"/>
  <c r="AE1806" i="1"/>
  <c r="AC1806" i="1"/>
  <c r="AB1806" i="1"/>
  <c r="V1806" i="1"/>
  <c r="Z1806" i="1" s="1"/>
  <c r="N1806" i="1" s="1"/>
  <c r="Q1806" i="1"/>
  <c r="K1806" i="1"/>
  <c r="AL1805" i="1"/>
  <c r="AI1805" i="1"/>
  <c r="AG1805" i="1"/>
  <c r="AE1805" i="1"/>
  <c r="Y1805" i="1"/>
  <c r="V1805" i="1"/>
  <c r="Q1805" i="1"/>
  <c r="K1805" i="1"/>
  <c r="AL1804" i="1"/>
  <c r="AI1804" i="1"/>
  <c r="AG1804" i="1"/>
  <c r="AE1804" i="1"/>
  <c r="AC1804" i="1"/>
  <c r="V1804" i="1"/>
  <c r="Z1804" i="1" s="1"/>
  <c r="N1804" i="1" s="1"/>
  <c r="Q1804" i="1"/>
  <c r="K1804" i="1"/>
  <c r="AL1803" i="1"/>
  <c r="AI1803" i="1"/>
  <c r="AG1803" i="1"/>
  <c r="AE1803" i="1"/>
  <c r="V1803" i="1"/>
  <c r="Z1803" i="1" s="1"/>
  <c r="N1803" i="1" s="1"/>
  <c r="Q1803" i="1"/>
  <c r="K1803" i="1"/>
  <c r="C542" i="9" s="1"/>
  <c r="AL1802" i="1"/>
  <c r="AI1802" i="1"/>
  <c r="AG1802" i="1"/>
  <c r="AE1802" i="1"/>
  <c r="V1802" i="1"/>
  <c r="Z1802" i="1" s="1"/>
  <c r="N1802" i="1" s="1"/>
  <c r="Q1802" i="1"/>
  <c r="K1802" i="1"/>
  <c r="AL1801" i="1"/>
  <c r="AI1801" i="1"/>
  <c r="AG1801" i="1"/>
  <c r="AE1801" i="1"/>
  <c r="V1801" i="1"/>
  <c r="Z1801" i="1" s="1"/>
  <c r="N1801" i="1" s="1"/>
  <c r="Q1801" i="1"/>
  <c r="K1801" i="1"/>
  <c r="C799" i="9" s="1"/>
  <c r="AL1800" i="1"/>
  <c r="AI1800" i="1"/>
  <c r="AG1800" i="1"/>
  <c r="AE1800" i="1"/>
  <c r="Y1800" i="1"/>
  <c r="V1800" i="1"/>
  <c r="Q1800" i="1"/>
  <c r="K1800" i="1"/>
  <c r="AL1799" i="1"/>
  <c r="AI1799" i="1"/>
  <c r="AG1799" i="1"/>
  <c r="AE1799" i="1"/>
  <c r="AB1799" i="1"/>
  <c r="V1799" i="1"/>
  <c r="Z1799" i="1" s="1"/>
  <c r="N1799" i="1" s="1"/>
  <c r="Q1799" i="1"/>
  <c r="K1799" i="1"/>
  <c r="AL1798" i="1"/>
  <c r="AI1798" i="1"/>
  <c r="AG1798" i="1"/>
  <c r="AE1798" i="1"/>
  <c r="V1798" i="1"/>
  <c r="Z1798" i="1" s="1"/>
  <c r="N1798" i="1" s="1"/>
  <c r="Q1798" i="1"/>
  <c r="K1798" i="1"/>
  <c r="C556" i="9" s="1"/>
  <c r="AL1797" i="1"/>
  <c r="AI1797" i="1"/>
  <c r="AG1797" i="1"/>
  <c r="AE1797" i="1"/>
  <c r="V1797" i="1"/>
  <c r="Z1797" i="1" s="1"/>
  <c r="N1797" i="1" s="1"/>
  <c r="Q1797" i="1"/>
  <c r="K1797" i="1"/>
  <c r="C555" i="9" s="1"/>
  <c r="AL1796" i="1"/>
  <c r="AI1796" i="1"/>
  <c r="AG1796" i="1"/>
  <c r="AE1796" i="1"/>
  <c r="V1796" i="1"/>
  <c r="Z1796" i="1" s="1"/>
  <c r="N1796" i="1" s="1"/>
  <c r="Q1796" i="1"/>
  <c r="K1796" i="1"/>
  <c r="C554" i="9" s="1"/>
  <c r="AL1795" i="1"/>
  <c r="AI1795" i="1"/>
  <c r="AG1795" i="1"/>
  <c r="AE1795" i="1"/>
  <c r="AB1795" i="1"/>
  <c r="V1795" i="1"/>
  <c r="Z1795" i="1" s="1"/>
  <c r="N1795" i="1" s="1"/>
  <c r="Q1795" i="1"/>
  <c r="K1795" i="1"/>
  <c r="AL1794" i="1"/>
  <c r="AI1794" i="1"/>
  <c r="AG1794" i="1"/>
  <c r="AE1794" i="1"/>
  <c r="AB1794" i="1"/>
  <c r="V1794" i="1"/>
  <c r="Z1794" i="1" s="1"/>
  <c r="N1794" i="1" s="1"/>
  <c r="Q1794" i="1"/>
  <c r="K1794" i="1"/>
  <c r="AL1793" i="1"/>
  <c r="AI1793" i="1"/>
  <c r="AG1793" i="1"/>
  <c r="AE1793" i="1"/>
  <c r="AB1793" i="1"/>
  <c r="V1793" i="1"/>
  <c r="Z1793" i="1" s="1"/>
  <c r="N1793" i="1" s="1"/>
  <c r="Q1793" i="1"/>
  <c r="K1793" i="1"/>
  <c r="AL1792" i="1"/>
  <c r="AI1792" i="1"/>
  <c r="AG1792" i="1"/>
  <c r="AE1792" i="1"/>
  <c r="AB1792" i="1"/>
  <c r="V1792" i="1"/>
  <c r="Z1792" i="1" s="1"/>
  <c r="N1792" i="1" s="1"/>
  <c r="Q1792" i="1"/>
  <c r="K1792" i="1"/>
  <c r="AL1791" i="1"/>
  <c r="AI1791" i="1"/>
  <c r="AG1791" i="1"/>
  <c r="AE1791" i="1"/>
  <c r="AB1791" i="1"/>
  <c r="V1791" i="1"/>
  <c r="Z1791" i="1" s="1"/>
  <c r="N1791" i="1" s="1"/>
  <c r="Q1791" i="1"/>
  <c r="K1791" i="1"/>
  <c r="AL1790" i="1"/>
  <c r="AI1790" i="1"/>
  <c r="AG1790" i="1"/>
  <c r="AE1790" i="1"/>
  <c r="AB1790" i="1"/>
  <c r="V1790" i="1"/>
  <c r="Z1790" i="1" s="1"/>
  <c r="N1790" i="1" s="1"/>
  <c r="Q1790" i="1"/>
  <c r="K1790" i="1"/>
  <c r="AL1789" i="1"/>
  <c r="AI1789" i="1"/>
  <c r="AG1789" i="1"/>
  <c r="AE1789" i="1"/>
  <c r="AB1789" i="1"/>
  <c r="V1789" i="1"/>
  <c r="Z1789" i="1" s="1"/>
  <c r="N1789" i="1" s="1"/>
  <c r="Q1789" i="1"/>
  <c r="K1789" i="1"/>
  <c r="AL1788" i="1"/>
  <c r="AI1788" i="1"/>
  <c r="AG1788" i="1"/>
  <c r="AE1788" i="1"/>
  <c r="AB1788" i="1"/>
  <c r="V1788" i="1"/>
  <c r="Z1788" i="1" s="1"/>
  <c r="N1788" i="1" s="1"/>
  <c r="Q1788" i="1"/>
  <c r="K1788" i="1"/>
  <c r="AL1787" i="1"/>
  <c r="AI1787" i="1"/>
  <c r="AG1787" i="1"/>
  <c r="AE1787" i="1"/>
  <c r="AB1787" i="1"/>
  <c r="V1787" i="1"/>
  <c r="Z1787" i="1" s="1"/>
  <c r="N1787" i="1" s="1"/>
  <c r="Q1787" i="1"/>
  <c r="K1787" i="1"/>
  <c r="AL1786" i="1"/>
  <c r="AI1786" i="1"/>
  <c r="AG1786" i="1"/>
  <c r="AE1786" i="1"/>
  <c r="V1786" i="1"/>
  <c r="Z1786" i="1" s="1"/>
  <c r="N1786" i="1" s="1"/>
  <c r="Q1786" i="1"/>
  <c r="K1786" i="1"/>
  <c r="C541" i="9" s="1"/>
  <c r="AL1785" i="1"/>
  <c r="AI1785" i="1"/>
  <c r="AG1785" i="1"/>
  <c r="AE1785" i="1"/>
  <c r="V1785" i="1"/>
  <c r="Z1785" i="1" s="1"/>
  <c r="N1785" i="1" s="1"/>
  <c r="Q1785" i="1"/>
  <c r="K1785" i="1"/>
  <c r="C538" i="9" s="1"/>
  <c r="AL1784" i="1"/>
  <c r="AI1784" i="1"/>
  <c r="AG1784" i="1"/>
  <c r="AE1784" i="1"/>
  <c r="V1784" i="1"/>
  <c r="Z1784" i="1" s="1"/>
  <c r="N1784" i="1" s="1"/>
  <c r="Q1784" i="1"/>
  <c r="K1784" i="1"/>
  <c r="C537" i="9" s="1"/>
  <c r="AL1783" i="1"/>
  <c r="AI1783" i="1"/>
  <c r="AG1783" i="1"/>
  <c r="AE1783" i="1"/>
  <c r="V1783" i="1"/>
  <c r="Z1783" i="1" s="1"/>
  <c r="N1783" i="1" s="1"/>
  <c r="Q1783" i="1"/>
  <c r="K1783" i="1"/>
  <c r="C536" i="9" s="1"/>
  <c r="AL1782" i="1"/>
  <c r="AI1782" i="1"/>
  <c r="AG1782" i="1"/>
  <c r="AE1782" i="1"/>
  <c r="V1782" i="1"/>
  <c r="Z1782" i="1" s="1"/>
  <c r="N1782" i="1" s="1"/>
  <c r="Q1782" i="1"/>
  <c r="K1782" i="1"/>
  <c r="C535" i="9" s="1"/>
  <c r="AL1781" i="1"/>
  <c r="AI1781" i="1"/>
  <c r="AG1781" i="1"/>
  <c r="AE1781" i="1"/>
  <c r="Y1781" i="1"/>
  <c r="V1781" i="1"/>
  <c r="Q1781" i="1"/>
  <c r="K1781" i="1"/>
  <c r="AL1780" i="1"/>
  <c r="AI1780" i="1"/>
  <c r="AG1780" i="1"/>
  <c r="AE1780" i="1"/>
  <c r="AB1780" i="1"/>
  <c r="V1780" i="1"/>
  <c r="Z1780" i="1" s="1"/>
  <c r="N1780" i="1" s="1"/>
  <c r="Q1780" i="1"/>
  <c r="K1780" i="1"/>
  <c r="AL1779" i="1"/>
  <c r="AI1779" i="1"/>
  <c r="AG1779" i="1"/>
  <c r="AE1779" i="1"/>
  <c r="AB1779" i="1"/>
  <c r="V1779" i="1"/>
  <c r="Z1779" i="1" s="1"/>
  <c r="N1779" i="1" s="1"/>
  <c r="Q1779" i="1"/>
  <c r="K1779" i="1"/>
  <c r="AL1778" i="1"/>
  <c r="AI1778" i="1"/>
  <c r="AG1778" i="1"/>
  <c r="AE1778" i="1"/>
  <c r="AB1778" i="1"/>
  <c r="V1778" i="1"/>
  <c r="Z1778" i="1" s="1"/>
  <c r="N1778" i="1" s="1"/>
  <c r="Q1778" i="1"/>
  <c r="K1778" i="1"/>
  <c r="AL1777" i="1"/>
  <c r="AI1777" i="1"/>
  <c r="AG1777" i="1"/>
  <c r="AE1777" i="1"/>
  <c r="Y1777" i="1"/>
  <c r="V1777" i="1"/>
  <c r="Q1777" i="1"/>
  <c r="K1777" i="1"/>
  <c r="AL1776" i="1"/>
  <c r="AI1776" i="1"/>
  <c r="AG1776" i="1"/>
  <c r="AE1776" i="1"/>
  <c r="V1776" i="1"/>
  <c r="Z1776" i="1" s="1"/>
  <c r="N1776" i="1" s="1"/>
  <c r="Q1776" i="1"/>
  <c r="K1776" i="1"/>
  <c r="C539" i="9" s="1"/>
  <c r="AL1775" i="1"/>
  <c r="AI1775" i="1"/>
  <c r="AG1775" i="1"/>
  <c r="AE1775" i="1"/>
  <c r="AB1775" i="1"/>
  <c r="V1775" i="1"/>
  <c r="Z1775" i="1" s="1"/>
  <c r="N1775" i="1" s="1"/>
  <c r="Q1775" i="1"/>
  <c r="K1775" i="1"/>
  <c r="AL1774" i="1"/>
  <c r="AI1774" i="1"/>
  <c r="AG1774" i="1"/>
  <c r="AE1774" i="1"/>
  <c r="AB1774" i="1"/>
  <c r="V1774" i="1"/>
  <c r="Z1774" i="1" s="1"/>
  <c r="N1774" i="1" s="1"/>
  <c r="Q1774" i="1"/>
  <c r="K1774" i="1"/>
  <c r="AL1773" i="1"/>
  <c r="AI1773" i="1"/>
  <c r="AG1773" i="1"/>
  <c r="AE1773" i="1"/>
  <c r="AB1773" i="1"/>
  <c r="V1773" i="1"/>
  <c r="Z1773" i="1" s="1"/>
  <c r="N1773" i="1" s="1"/>
  <c r="Q1773" i="1"/>
  <c r="K1773" i="1"/>
  <c r="AL1772" i="1"/>
  <c r="AI1772" i="1"/>
  <c r="AG1772" i="1"/>
  <c r="AE1772" i="1"/>
  <c r="AB1772" i="1"/>
  <c r="V1772" i="1"/>
  <c r="Z1772" i="1" s="1"/>
  <c r="N1772" i="1" s="1"/>
  <c r="Q1772" i="1"/>
  <c r="K1772" i="1"/>
  <c r="AL1771" i="1"/>
  <c r="AI1771" i="1"/>
  <c r="AG1771" i="1"/>
  <c r="AE1771" i="1"/>
  <c r="AB1771" i="1"/>
  <c r="V1771" i="1"/>
  <c r="Z1771" i="1" s="1"/>
  <c r="N1771" i="1" s="1"/>
  <c r="Q1771" i="1"/>
  <c r="K1771" i="1"/>
  <c r="AL1770" i="1"/>
  <c r="AI1770" i="1"/>
  <c r="AG1770" i="1"/>
  <c r="AE1770" i="1"/>
  <c r="AB1770" i="1"/>
  <c r="V1770" i="1"/>
  <c r="Z1770" i="1" s="1"/>
  <c r="N1770" i="1" s="1"/>
  <c r="Q1770" i="1"/>
  <c r="K1770" i="1"/>
  <c r="AL1769" i="1"/>
  <c r="AI1769" i="1"/>
  <c r="AG1769" i="1"/>
  <c r="AE1769" i="1"/>
  <c r="V1769" i="1"/>
  <c r="Z1769" i="1" s="1"/>
  <c r="N1769" i="1" s="1"/>
  <c r="Q1769" i="1"/>
  <c r="K1769" i="1"/>
  <c r="AL1768" i="1"/>
  <c r="AI1768" i="1"/>
  <c r="AG1768" i="1"/>
  <c r="AE1768" i="1"/>
  <c r="V1768" i="1"/>
  <c r="Z1768" i="1" s="1"/>
  <c r="N1768" i="1" s="1"/>
  <c r="Q1768" i="1"/>
  <c r="K1768" i="1"/>
  <c r="C548" i="9" s="1"/>
  <c r="AL1767" i="1"/>
  <c r="AI1767" i="1"/>
  <c r="AG1767" i="1"/>
  <c r="AE1767" i="1"/>
  <c r="V1767" i="1"/>
  <c r="Z1767" i="1" s="1"/>
  <c r="N1767" i="1" s="1"/>
  <c r="Q1767" i="1"/>
  <c r="K1767" i="1"/>
  <c r="C550" i="9" s="1"/>
  <c r="AL1766" i="1"/>
  <c r="AI1766" i="1"/>
  <c r="AG1766" i="1"/>
  <c r="AE1766" i="1"/>
  <c r="AB1766" i="1"/>
  <c r="V1766" i="1"/>
  <c r="Z1766" i="1" s="1"/>
  <c r="N1766" i="1" s="1"/>
  <c r="Q1766" i="1"/>
  <c r="K1766" i="1"/>
  <c r="AL1765" i="1"/>
  <c r="AI1765" i="1"/>
  <c r="AG1765" i="1"/>
  <c r="AE1765" i="1"/>
  <c r="AB1765" i="1"/>
  <c r="V1765" i="1"/>
  <c r="Z1765" i="1" s="1"/>
  <c r="N1765" i="1" s="1"/>
  <c r="Q1765" i="1"/>
  <c r="K1765" i="1"/>
  <c r="AL1764" i="1"/>
  <c r="AI1764" i="1"/>
  <c r="AG1764" i="1"/>
  <c r="AE1764" i="1"/>
  <c r="AB1764" i="1"/>
  <c r="V1764" i="1"/>
  <c r="Z1764" i="1" s="1"/>
  <c r="N1764" i="1" s="1"/>
  <c r="Q1764" i="1"/>
  <c r="K1764" i="1"/>
  <c r="AL1763" i="1"/>
  <c r="AI1763" i="1"/>
  <c r="AG1763" i="1"/>
  <c r="AE1763" i="1"/>
  <c r="AB1763" i="1"/>
  <c r="V1763" i="1"/>
  <c r="Z1763" i="1" s="1"/>
  <c r="N1763" i="1" s="1"/>
  <c r="Q1763" i="1"/>
  <c r="K1763" i="1"/>
  <c r="AL1762" i="1"/>
  <c r="AI1762" i="1"/>
  <c r="AG1762" i="1"/>
  <c r="AE1762" i="1"/>
  <c r="AB1762" i="1"/>
  <c r="V1762" i="1"/>
  <c r="Z1762" i="1" s="1"/>
  <c r="N1762" i="1" s="1"/>
  <c r="Q1762" i="1"/>
  <c r="K1762" i="1"/>
  <c r="AL1761" i="1"/>
  <c r="AI1761" i="1"/>
  <c r="AG1761" i="1"/>
  <c r="AE1761" i="1"/>
  <c r="AB1761" i="1"/>
  <c r="V1761" i="1"/>
  <c r="Z1761" i="1" s="1"/>
  <c r="N1761" i="1" s="1"/>
  <c r="Q1761" i="1"/>
  <c r="K1761" i="1"/>
  <c r="AL1760" i="1"/>
  <c r="AI1760" i="1"/>
  <c r="AG1760" i="1"/>
  <c r="AE1760" i="1"/>
  <c r="AB1760" i="1"/>
  <c r="V1760" i="1"/>
  <c r="Z1760" i="1" s="1"/>
  <c r="N1760" i="1" s="1"/>
  <c r="Q1760" i="1"/>
  <c r="K1760" i="1"/>
  <c r="AL1759" i="1"/>
  <c r="AI1759" i="1"/>
  <c r="AG1759" i="1"/>
  <c r="AE1759" i="1"/>
  <c r="AB1759" i="1"/>
  <c r="V1759" i="1"/>
  <c r="Z1759" i="1" s="1"/>
  <c r="N1759" i="1" s="1"/>
  <c r="Q1759" i="1"/>
  <c r="K1759" i="1"/>
  <c r="AL1758" i="1"/>
  <c r="AI1758" i="1"/>
  <c r="AG1758" i="1"/>
  <c r="AE1758" i="1"/>
  <c r="AB1758" i="1"/>
  <c r="V1758" i="1"/>
  <c r="Z1758" i="1" s="1"/>
  <c r="N1758" i="1" s="1"/>
  <c r="Q1758" i="1"/>
  <c r="K1758" i="1"/>
  <c r="AL1757" i="1"/>
  <c r="AI1757" i="1"/>
  <c r="AG1757" i="1"/>
  <c r="AE1757" i="1"/>
  <c r="AB1757" i="1"/>
  <c r="V1757" i="1"/>
  <c r="Z1757" i="1" s="1"/>
  <c r="N1757" i="1" s="1"/>
  <c r="Q1757" i="1"/>
  <c r="K1757" i="1"/>
  <c r="AL1756" i="1"/>
  <c r="AI1756" i="1"/>
  <c r="AG1756" i="1"/>
  <c r="AE1756" i="1"/>
  <c r="AB1756" i="1"/>
  <c r="V1756" i="1"/>
  <c r="Z1756" i="1" s="1"/>
  <c r="N1756" i="1" s="1"/>
  <c r="Q1756" i="1"/>
  <c r="K1756" i="1"/>
  <c r="AL1755" i="1"/>
  <c r="AI1755" i="1"/>
  <c r="AG1755" i="1"/>
  <c r="AE1755" i="1"/>
  <c r="AB1755" i="1"/>
  <c r="V1755" i="1"/>
  <c r="Z1755" i="1" s="1"/>
  <c r="N1755" i="1" s="1"/>
  <c r="Q1755" i="1"/>
  <c r="K1755" i="1"/>
  <c r="AL1754" i="1"/>
  <c r="AI1754" i="1"/>
  <c r="AG1754" i="1"/>
  <c r="AE1754" i="1"/>
  <c r="V1754" i="1"/>
  <c r="Z1754" i="1" s="1"/>
  <c r="N1754" i="1" s="1"/>
  <c r="Q1754" i="1"/>
  <c r="K1754" i="1"/>
  <c r="C531" i="9" s="1"/>
  <c r="AL1753" i="1"/>
  <c r="AI1753" i="1"/>
  <c r="AG1753" i="1"/>
  <c r="AE1753" i="1"/>
  <c r="AB1753" i="1"/>
  <c r="V1753" i="1"/>
  <c r="Z1753" i="1" s="1"/>
  <c r="N1753" i="1" s="1"/>
  <c r="Q1753" i="1"/>
  <c r="K1753" i="1"/>
  <c r="AL1752" i="1"/>
  <c r="AI1752" i="1"/>
  <c r="AG1752" i="1"/>
  <c r="AE1752" i="1"/>
  <c r="AB1752" i="1"/>
  <c r="V1752" i="1"/>
  <c r="Z1752" i="1" s="1"/>
  <c r="N1752" i="1" s="1"/>
  <c r="Q1752" i="1"/>
  <c r="K1752" i="1"/>
  <c r="AL1751" i="1"/>
  <c r="AI1751" i="1"/>
  <c r="AG1751" i="1"/>
  <c r="AE1751" i="1"/>
  <c r="AB1751" i="1"/>
  <c r="V1751" i="1"/>
  <c r="Z1751" i="1" s="1"/>
  <c r="N1751" i="1" s="1"/>
  <c r="Q1751" i="1"/>
  <c r="K1751" i="1"/>
  <c r="AL1750" i="1"/>
  <c r="AI1750" i="1"/>
  <c r="AG1750" i="1"/>
  <c r="AE1750" i="1"/>
  <c r="AB1750" i="1"/>
  <c r="V1750" i="1"/>
  <c r="Z1750" i="1" s="1"/>
  <c r="N1750" i="1" s="1"/>
  <c r="Q1750" i="1"/>
  <c r="K1750" i="1"/>
  <c r="AL1749" i="1"/>
  <c r="AI1749" i="1"/>
  <c r="AG1749" i="1"/>
  <c r="AE1749" i="1"/>
  <c r="V1749" i="1"/>
  <c r="Z1749" i="1" s="1"/>
  <c r="N1749" i="1" s="1"/>
  <c r="Q1749" i="1"/>
  <c r="K1749" i="1"/>
  <c r="C532" i="9" s="1"/>
  <c r="AL1748" i="1"/>
  <c r="AI1748" i="1"/>
  <c r="AG1748" i="1"/>
  <c r="AE1748" i="1"/>
  <c r="V1748" i="1"/>
  <c r="Z1748" i="1" s="1"/>
  <c r="N1748" i="1" s="1"/>
  <c r="Q1748" i="1"/>
  <c r="K1748" i="1"/>
  <c r="C533" i="9" s="1"/>
  <c r="AL1747" i="1"/>
  <c r="AI1747" i="1"/>
  <c r="AG1747" i="1"/>
  <c r="AE1747" i="1"/>
  <c r="AB1747" i="1"/>
  <c r="V1747" i="1"/>
  <c r="Z1747" i="1" s="1"/>
  <c r="N1747" i="1" s="1"/>
  <c r="Q1747" i="1"/>
  <c r="K1747" i="1"/>
  <c r="AL1746" i="1"/>
  <c r="AI1746" i="1"/>
  <c r="AG1746" i="1"/>
  <c r="AE1746" i="1"/>
  <c r="V1746" i="1"/>
  <c r="Z1746" i="1" s="1"/>
  <c r="N1746" i="1" s="1"/>
  <c r="Q1746" i="1"/>
  <c r="K1746" i="1"/>
  <c r="AL1745" i="1"/>
  <c r="AI1745" i="1"/>
  <c r="AG1745" i="1"/>
  <c r="AE1745" i="1"/>
  <c r="Y1745" i="1"/>
  <c r="V1745" i="1"/>
  <c r="Q1745" i="1"/>
  <c r="K1745" i="1"/>
  <c r="AL1744" i="1"/>
  <c r="AI1744" i="1"/>
  <c r="AG1744" i="1"/>
  <c r="AE1744" i="1"/>
  <c r="V1744" i="1"/>
  <c r="Z1744" i="1" s="1"/>
  <c r="N1744" i="1" s="1"/>
  <c r="Q1744" i="1"/>
  <c r="K1744" i="1"/>
  <c r="C534" i="9" s="1"/>
  <c r="AL1743" i="1"/>
  <c r="AI1743" i="1"/>
  <c r="AG1743" i="1"/>
  <c r="AE1743" i="1"/>
  <c r="AC1743" i="1"/>
  <c r="V1743" i="1"/>
  <c r="Z1743" i="1" s="1"/>
  <c r="N1743" i="1" s="1"/>
  <c r="Q1743" i="1"/>
  <c r="K1743" i="1"/>
  <c r="AL1742" i="1"/>
  <c r="AI1742" i="1"/>
  <c r="AG1742" i="1"/>
  <c r="AE1742" i="1"/>
  <c r="AC1742" i="1"/>
  <c r="AB1742" i="1"/>
  <c r="V1742" i="1"/>
  <c r="Z1742" i="1" s="1"/>
  <c r="N1742" i="1" s="1"/>
  <c r="Q1742" i="1"/>
  <c r="K1742" i="1"/>
  <c r="AL1741" i="1"/>
  <c r="AI1741" i="1"/>
  <c r="AG1741" i="1"/>
  <c r="AE1741" i="1"/>
  <c r="AC1741" i="1"/>
  <c r="AB1741" i="1"/>
  <c r="V1741" i="1"/>
  <c r="Z1741" i="1" s="1"/>
  <c r="N1741" i="1" s="1"/>
  <c r="Q1741" i="1"/>
  <c r="K1741" i="1"/>
  <c r="AL1740" i="1"/>
  <c r="AI1740" i="1"/>
  <c r="AG1740" i="1"/>
  <c r="AE1740" i="1"/>
  <c r="AC1740" i="1"/>
  <c r="AB1740" i="1"/>
  <c r="V1740" i="1"/>
  <c r="Z1740" i="1" s="1"/>
  <c r="N1740" i="1" s="1"/>
  <c r="Q1740" i="1"/>
  <c r="K1740" i="1"/>
  <c r="AL1739" i="1"/>
  <c r="AI1739" i="1"/>
  <c r="AG1739" i="1"/>
  <c r="AE1739" i="1"/>
  <c r="AB1739" i="1"/>
  <c r="V1739" i="1"/>
  <c r="Z1739" i="1" s="1"/>
  <c r="N1739" i="1" s="1"/>
  <c r="Q1739" i="1"/>
  <c r="K1739" i="1"/>
  <c r="AL1738" i="1"/>
  <c r="AI1738" i="1"/>
  <c r="AG1738" i="1"/>
  <c r="AE1738" i="1"/>
  <c r="AB1738" i="1"/>
  <c r="V1738" i="1"/>
  <c r="Z1738" i="1" s="1"/>
  <c r="N1738" i="1" s="1"/>
  <c r="Q1738" i="1"/>
  <c r="K1738" i="1"/>
  <c r="AL1737" i="1"/>
  <c r="AI1737" i="1"/>
  <c r="AG1737" i="1"/>
  <c r="AE1737" i="1"/>
  <c r="AB1737" i="1"/>
  <c r="V1737" i="1"/>
  <c r="Z1737" i="1" s="1"/>
  <c r="N1737" i="1" s="1"/>
  <c r="Q1737" i="1"/>
  <c r="K1737" i="1"/>
  <c r="AL1736" i="1"/>
  <c r="AI1736" i="1"/>
  <c r="AG1736" i="1"/>
  <c r="AE1736" i="1"/>
  <c r="V1736" i="1"/>
  <c r="Z1736" i="1" s="1"/>
  <c r="N1736" i="1" s="1"/>
  <c r="Q1736" i="1"/>
  <c r="K1736" i="1"/>
  <c r="AL1735" i="1"/>
  <c r="AI1735" i="1"/>
  <c r="AG1735" i="1"/>
  <c r="AE1735" i="1"/>
  <c r="AB1735" i="1"/>
  <c r="V1735" i="1"/>
  <c r="Z1735" i="1" s="1"/>
  <c r="N1735" i="1" s="1"/>
  <c r="Q1735" i="1"/>
  <c r="K1735" i="1"/>
  <c r="AL1734" i="1"/>
  <c r="AI1734" i="1"/>
  <c r="AG1734" i="1"/>
  <c r="AE1734" i="1"/>
  <c r="V1734" i="1"/>
  <c r="Z1734" i="1" s="1"/>
  <c r="N1734" i="1" s="1"/>
  <c r="Q1734" i="1"/>
  <c r="K1734" i="1"/>
  <c r="C645" i="9" s="1"/>
  <c r="AL1733" i="1"/>
  <c r="AI1733" i="1"/>
  <c r="AG1733" i="1"/>
  <c r="AE1733" i="1"/>
  <c r="V1733" i="1"/>
  <c r="Z1733" i="1" s="1"/>
  <c r="N1733" i="1" s="1"/>
  <c r="Q1733" i="1"/>
  <c r="K1733" i="1"/>
  <c r="C804" i="9" s="1"/>
  <c r="AL1732" i="1"/>
  <c r="AI1732" i="1"/>
  <c r="AG1732" i="1"/>
  <c r="AE1732" i="1"/>
  <c r="V1732" i="1"/>
  <c r="Z1732" i="1" s="1"/>
  <c r="N1732" i="1" s="1"/>
  <c r="Q1732" i="1"/>
  <c r="K1732" i="1"/>
  <c r="C530" i="9" s="1"/>
  <c r="AL1731" i="1"/>
  <c r="AI1731" i="1"/>
  <c r="AG1731" i="1"/>
  <c r="AE1731" i="1"/>
  <c r="V1731" i="1"/>
  <c r="Z1731" i="1" s="1"/>
  <c r="N1731" i="1" s="1"/>
  <c r="Q1731" i="1"/>
  <c r="K1731" i="1"/>
  <c r="AL1730" i="1"/>
  <c r="AI1730" i="1"/>
  <c r="AG1730" i="1"/>
  <c r="AE1730" i="1"/>
  <c r="Y1730" i="1"/>
  <c r="V1730" i="1"/>
  <c r="Q1730" i="1"/>
  <c r="K1730" i="1"/>
  <c r="AL1729" i="1"/>
  <c r="AI1729" i="1"/>
  <c r="AG1729" i="1"/>
  <c r="AE1729" i="1"/>
  <c r="Y1729" i="1"/>
  <c r="V1729" i="1"/>
  <c r="Q1729" i="1"/>
  <c r="K1729" i="1"/>
  <c r="AL1728" i="1"/>
  <c r="AI1728" i="1"/>
  <c r="AG1728" i="1"/>
  <c r="AE1728" i="1"/>
  <c r="V1728" i="1"/>
  <c r="Z1728" i="1" s="1"/>
  <c r="N1728" i="1" s="1"/>
  <c r="Q1728" i="1"/>
  <c r="K1728" i="1"/>
  <c r="C529" i="9" s="1"/>
  <c r="AL1727" i="1"/>
  <c r="AI1727" i="1"/>
  <c r="AG1727" i="1"/>
  <c r="AE1727" i="1"/>
  <c r="Y1727" i="1"/>
  <c r="V1727" i="1"/>
  <c r="Q1727" i="1"/>
  <c r="K1727" i="1"/>
  <c r="AL1726" i="1"/>
  <c r="AI1726" i="1"/>
  <c r="AG1726" i="1"/>
  <c r="AE1726" i="1"/>
  <c r="V1726" i="1"/>
  <c r="Z1726" i="1" s="1"/>
  <c r="N1726" i="1" s="1"/>
  <c r="Q1726" i="1"/>
  <c r="K1726" i="1"/>
  <c r="C528" i="9" s="1"/>
  <c r="AL1725" i="1"/>
  <c r="AI1725" i="1"/>
  <c r="AG1725" i="1"/>
  <c r="AE1725" i="1"/>
  <c r="Y1725" i="1"/>
  <c r="V1725" i="1"/>
  <c r="Q1725" i="1"/>
  <c r="K1725" i="1"/>
  <c r="AL1724" i="1"/>
  <c r="AI1724" i="1"/>
  <c r="AG1724" i="1"/>
  <c r="AE1724" i="1"/>
  <c r="Y1724" i="1"/>
  <c r="V1724" i="1"/>
  <c r="Q1724" i="1"/>
  <c r="K1724" i="1"/>
  <c r="AL1723" i="1"/>
  <c r="AI1723" i="1"/>
  <c r="AG1723" i="1"/>
  <c r="AE1723" i="1"/>
  <c r="AB1723" i="1"/>
  <c r="V1723" i="1"/>
  <c r="Z1723" i="1" s="1"/>
  <c r="N1723" i="1" s="1"/>
  <c r="Q1723" i="1"/>
  <c r="K1723" i="1"/>
  <c r="AL1722" i="1"/>
  <c r="AI1722" i="1"/>
  <c r="AG1722" i="1"/>
  <c r="AE1722" i="1"/>
  <c r="AB1722" i="1"/>
  <c r="V1722" i="1"/>
  <c r="Z1722" i="1" s="1"/>
  <c r="N1722" i="1" s="1"/>
  <c r="Q1722" i="1"/>
  <c r="K1722" i="1"/>
  <c r="AL1721" i="1"/>
  <c r="AI1721" i="1"/>
  <c r="AG1721" i="1"/>
  <c r="AE1721" i="1"/>
  <c r="AB1721" i="1"/>
  <c r="V1721" i="1"/>
  <c r="Z1721" i="1" s="1"/>
  <c r="N1721" i="1" s="1"/>
  <c r="Q1721" i="1"/>
  <c r="K1721" i="1"/>
  <c r="AL1720" i="1"/>
  <c r="AI1720" i="1"/>
  <c r="AG1720" i="1"/>
  <c r="AE1720" i="1"/>
  <c r="V1720" i="1"/>
  <c r="Z1720" i="1" s="1"/>
  <c r="N1720" i="1" s="1"/>
  <c r="Q1720" i="1"/>
  <c r="K1720" i="1"/>
  <c r="C549" i="9" s="1"/>
  <c r="AL1719" i="1"/>
  <c r="AI1719" i="1"/>
  <c r="AG1719" i="1"/>
  <c r="AE1719" i="1"/>
  <c r="AB1719" i="1"/>
  <c r="V1719" i="1"/>
  <c r="Z1719" i="1" s="1"/>
  <c r="N1719" i="1" s="1"/>
  <c r="Q1719" i="1"/>
  <c r="K1719" i="1"/>
  <c r="AL1718" i="1"/>
  <c r="AI1718" i="1"/>
  <c r="AG1718" i="1"/>
  <c r="AE1718" i="1"/>
  <c r="AB1718" i="1"/>
  <c r="V1718" i="1"/>
  <c r="Z1718" i="1" s="1"/>
  <c r="N1718" i="1" s="1"/>
  <c r="Q1718" i="1"/>
  <c r="K1718" i="1"/>
  <c r="AL1717" i="1"/>
  <c r="AI1717" i="1"/>
  <c r="AG1717" i="1"/>
  <c r="AE1717" i="1"/>
  <c r="AB1717" i="1"/>
  <c r="V1717" i="1"/>
  <c r="Z1717" i="1" s="1"/>
  <c r="N1717" i="1" s="1"/>
  <c r="Q1717" i="1"/>
  <c r="K1717" i="1"/>
  <c r="AL1716" i="1"/>
  <c r="AI1716" i="1"/>
  <c r="AG1716" i="1"/>
  <c r="AE1716" i="1"/>
  <c r="AB1716" i="1"/>
  <c r="V1716" i="1"/>
  <c r="Z1716" i="1" s="1"/>
  <c r="N1716" i="1" s="1"/>
  <c r="Q1716" i="1"/>
  <c r="K1716" i="1"/>
  <c r="AL1715" i="1"/>
  <c r="AI1715" i="1"/>
  <c r="AG1715" i="1"/>
  <c r="AE1715" i="1"/>
  <c r="AB1715" i="1"/>
  <c r="V1715" i="1"/>
  <c r="Z1715" i="1" s="1"/>
  <c r="N1715" i="1" s="1"/>
  <c r="Q1715" i="1"/>
  <c r="K1715" i="1"/>
  <c r="AL1714" i="1"/>
  <c r="AI1714" i="1"/>
  <c r="AG1714" i="1"/>
  <c r="AE1714" i="1"/>
  <c r="AB1714" i="1"/>
  <c r="V1714" i="1"/>
  <c r="Z1714" i="1" s="1"/>
  <c r="N1714" i="1" s="1"/>
  <c r="Q1714" i="1"/>
  <c r="K1714" i="1"/>
  <c r="AL1713" i="1"/>
  <c r="AI1713" i="1"/>
  <c r="AG1713" i="1"/>
  <c r="AE1713" i="1"/>
  <c r="AB1713" i="1"/>
  <c r="V1713" i="1"/>
  <c r="Z1713" i="1" s="1"/>
  <c r="N1713" i="1" s="1"/>
  <c r="Q1713" i="1"/>
  <c r="K1713" i="1"/>
  <c r="AL1712" i="1"/>
  <c r="AI1712" i="1"/>
  <c r="AG1712" i="1"/>
  <c r="AE1712" i="1"/>
  <c r="AB1712" i="1"/>
  <c r="V1712" i="1"/>
  <c r="Z1712" i="1" s="1"/>
  <c r="N1712" i="1" s="1"/>
  <c r="Q1712" i="1"/>
  <c r="K1712" i="1"/>
  <c r="AL1711" i="1"/>
  <c r="AI1711" i="1"/>
  <c r="AG1711" i="1"/>
  <c r="AE1711" i="1"/>
  <c r="AB1711" i="1"/>
  <c r="V1711" i="1"/>
  <c r="Z1711" i="1" s="1"/>
  <c r="N1711" i="1" s="1"/>
  <c r="Q1711" i="1"/>
  <c r="K1711" i="1"/>
  <c r="AL1710" i="1"/>
  <c r="AI1710" i="1"/>
  <c r="AG1710" i="1"/>
  <c r="AE1710" i="1"/>
  <c r="AB1710" i="1"/>
  <c r="V1710" i="1"/>
  <c r="Z1710" i="1" s="1"/>
  <c r="N1710" i="1" s="1"/>
  <c r="Q1710" i="1"/>
  <c r="K1710" i="1"/>
  <c r="AL1709" i="1"/>
  <c r="AI1709" i="1"/>
  <c r="AG1709" i="1"/>
  <c r="AE1709" i="1"/>
  <c r="AB1709" i="1"/>
  <c r="V1709" i="1"/>
  <c r="Z1709" i="1" s="1"/>
  <c r="N1709" i="1" s="1"/>
  <c r="Q1709" i="1"/>
  <c r="K1709" i="1"/>
  <c r="AL1708" i="1"/>
  <c r="AI1708" i="1"/>
  <c r="AG1708" i="1"/>
  <c r="AE1708" i="1"/>
  <c r="AB1708" i="1"/>
  <c r="V1708" i="1"/>
  <c r="Z1708" i="1" s="1"/>
  <c r="N1708" i="1" s="1"/>
  <c r="Q1708" i="1"/>
  <c r="K1708" i="1"/>
  <c r="AL1707" i="1"/>
  <c r="AI1707" i="1"/>
  <c r="AG1707" i="1"/>
  <c r="AE1707" i="1"/>
  <c r="AB1707" i="1"/>
  <c r="V1707" i="1"/>
  <c r="Z1707" i="1" s="1"/>
  <c r="N1707" i="1" s="1"/>
  <c r="Q1707" i="1"/>
  <c r="K1707" i="1"/>
  <c r="AL1706" i="1"/>
  <c r="AI1706" i="1"/>
  <c r="AG1706" i="1"/>
  <c r="AE1706" i="1"/>
  <c r="AB1706" i="1"/>
  <c r="V1706" i="1"/>
  <c r="Z1706" i="1" s="1"/>
  <c r="N1706" i="1" s="1"/>
  <c r="Q1706" i="1"/>
  <c r="K1706" i="1"/>
  <c r="AL1705" i="1"/>
  <c r="AI1705" i="1"/>
  <c r="AG1705" i="1"/>
  <c r="AE1705" i="1"/>
  <c r="V1705" i="1"/>
  <c r="Z1705" i="1" s="1"/>
  <c r="N1705" i="1" s="1"/>
  <c r="Q1705" i="1"/>
  <c r="K1705" i="1"/>
  <c r="C552" i="9" s="1"/>
  <c r="AL1704" i="1"/>
  <c r="AI1704" i="1"/>
  <c r="AG1704" i="1"/>
  <c r="AE1704" i="1"/>
  <c r="AB1704" i="1"/>
  <c r="V1704" i="1"/>
  <c r="Z1704" i="1" s="1"/>
  <c r="N1704" i="1" s="1"/>
  <c r="Q1704" i="1"/>
  <c r="K1704" i="1"/>
  <c r="AL1703" i="1"/>
  <c r="AI1703" i="1"/>
  <c r="AG1703" i="1"/>
  <c r="AE1703" i="1"/>
  <c r="Y1703" i="1"/>
  <c r="V1703" i="1"/>
  <c r="Q1703" i="1"/>
  <c r="K1703" i="1"/>
  <c r="AL1702" i="1"/>
  <c r="AI1702" i="1"/>
  <c r="AG1702" i="1"/>
  <c r="AE1702" i="1"/>
  <c r="AC1702" i="1"/>
  <c r="V1702" i="1"/>
  <c r="Z1702" i="1" s="1"/>
  <c r="N1702" i="1" s="1"/>
  <c r="Q1702" i="1"/>
  <c r="K1702" i="1"/>
  <c r="AL1701" i="1"/>
  <c r="AI1701" i="1"/>
  <c r="AG1701" i="1"/>
  <c r="AE1701" i="1"/>
  <c r="V1701" i="1"/>
  <c r="Z1701" i="1" s="1"/>
  <c r="N1701" i="1" s="1"/>
  <c r="Q1701" i="1"/>
  <c r="K1701" i="1"/>
  <c r="C522" i="9" s="1"/>
  <c r="AL1700" i="1"/>
  <c r="AI1700" i="1"/>
  <c r="AG1700" i="1"/>
  <c r="AE1700" i="1"/>
  <c r="AC1700" i="1"/>
  <c r="V1700" i="1"/>
  <c r="Z1700" i="1" s="1"/>
  <c r="N1700" i="1" s="1"/>
  <c r="Q1700" i="1"/>
  <c r="K1700" i="1"/>
  <c r="AL1699" i="1"/>
  <c r="AI1699" i="1"/>
  <c r="AG1699" i="1"/>
  <c r="AE1699" i="1"/>
  <c r="Y1699" i="1"/>
  <c r="V1699" i="1"/>
  <c r="Q1699" i="1"/>
  <c r="K1699" i="1"/>
  <c r="AL1698" i="1"/>
  <c r="AI1698" i="1"/>
  <c r="AG1698" i="1"/>
  <c r="AE1698" i="1"/>
  <c r="AB1698" i="1"/>
  <c r="V1698" i="1"/>
  <c r="Z1698" i="1" s="1"/>
  <c r="N1698" i="1" s="1"/>
  <c r="Q1698" i="1"/>
  <c r="K1698" i="1"/>
  <c r="AL1697" i="1"/>
  <c r="AI1697" i="1"/>
  <c r="AG1697" i="1"/>
  <c r="AE1697" i="1"/>
  <c r="Y1697" i="1"/>
  <c r="V1697" i="1"/>
  <c r="Q1697" i="1"/>
  <c r="K1697" i="1"/>
  <c r="AL1696" i="1"/>
  <c r="AI1696" i="1"/>
  <c r="AG1696" i="1"/>
  <c r="AE1696" i="1"/>
  <c r="AB1696" i="1"/>
  <c r="V1696" i="1"/>
  <c r="Z1696" i="1" s="1"/>
  <c r="N1696" i="1" s="1"/>
  <c r="Q1696" i="1"/>
  <c r="K1696" i="1"/>
  <c r="AL1695" i="1"/>
  <c r="AI1695" i="1"/>
  <c r="AG1695" i="1"/>
  <c r="AE1695" i="1"/>
  <c r="V1695" i="1"/>
  <c r="Z1695" i="1" s="1"/>
  <c r="N1695" i="1" s="1"/>
  <c r="Q1695" i="1"/>
  <c r="K1695" i="1"/>
  <c r="C553" i="9" s="1"/>
  <c r="AL1694" i="1"/>
  <c r="AI1694" i="1"/>
  <c r="AG1694" i="1"/>
  <c r="AE1694" i="1"/>
  <c r="AB1694" i="1"/>
  <c r="V1694" i="1"/>
  <c r="Z1694" i="1" s="1"/>
  <c r="N1694" i="1" s="1"/>
  <c r="Q1694" i="1"/>
  <c r="K1694" i="1"/>
  <c r="AL1693" i="1"/>
  <c r="AI1693" i="1"/>
  <c r="AG1693" i="1"/>
  <c r="AE1693" i="1"/>
  <c r="AC1693" i="1"/>
  <c r="Y1693" i="1"/>
  <c r="V1693" i="1"/>
  <c r="Q1693" i="1"/>
  <c r="K1693" i="1"/>
  <c r="AL1692" i="1"/>
  <c r="AI1692" i="1"/>
  <c r="AG1692" i="1"/>
  <c r="AE1692" i="1"/>
  <c r="AC1692" i="1"/>
  <c r="V1692" i="1"/>
  <c r="Z1692" i="1" s="1"/>
  <c r="N1692" i="1" s="1"/>
  <c r="Q1692" i="1"/>
  <c r="K1692" i="1"/>
  <c r="C801" i="9" s="1"/>
  <c r="AL1691" i="1"/>
  <c r="AI1691" i="1"/>
  <c r="AG1691" i="1"/>
  <c r="AE1691" i="1"/>
  <c r="Y1691" i="1"/>
  <c r="V1691" i="1"/>
  <c r="Q1691" i="1"/>
  <c r="K1691" i="1"/>
  <c r="AL1690" i="1"/>
  <c r="AI1690" i="1"/>
  <c r="AG1690" i="1"/>
  <c r="AE1690" i="1"/>
  <c r="Y1690" i="1"/>
  <c r="V1690" i="1"/>
  <c r="Q1690" i="1"/>
  <c r="K1690" i="1"/>
  <c r="AL1689" i="1"/>
  <c r="AI1689" i="1"/>
  <c r="AG1689" i="1"/>
  <c r="AE1689" i="1"/>
  <c r="V1689" i="1"/>
  <c r="Z1689" i="1" s="1"/>
  <c r="N1689" i="1" s="1"/>
  <c r="Q1689" i="1"/>
  <c r="K1689" i="1"/>
  <c r="AL1688" i="1"/>
  <c r="AI1688" i="1"/>
  <c r="AG1688" i="1"/>
  <c r="AE1688" i="1"/>
  <c r="V1688" i="1"/>
  <c r="Z1688" i="1" s="1"/>
  <c r="N1688" i="1" s="1"/>
  <c r="Q1688" i="1"/>
  <c r="K1688" i="1"/>
  <c r="C521" i="9" s="1"/>
  <c r="AL1687" i="1"/>
  <c r="AI1687" i="1"/>
  <c r="AG1687" i="1"/>
  <c r="AE1687" i="1"/>
  <c r="AB1687" i="1"/>
  <c r="V1687" i="1"/>
  <c r="Z1687" i="1" s="1"/>
  <c r="N1687" i="1" s="1"/>
  <c r="Q1687" i="1"/>
  <c r="K1687" i="1"/>
  <c r="AL1686" i="1"/>
  <c r="AI1686" i="1"/>
  <c r="AG1686" i="1"/>
  <c r="AE1686" i="1"/>
  <c r="V1686" i="1"/>
  <c r="Z1686" i="1" s="1"/>
  <c r="N1686" i="1" s="1"/>
  <c r="Q1686" i="1"/>
  <c r="K1686" i="1"/>
  <c r="C526" i="9" s="1"/>
  <c r="AL1685" i="1"/>
  <c r="AI1685" i="1"/>
  <c r="AG1685" i="1"/>
  <c r="AE1685" i="1"/>
  <c r="AB1685" i="1"/>
  <c r="V1685" i="1"/>
  <c r="Z1685" i="1" s="1"/>
  <c r="N1685" i="1" s="1"/>
  <c r="Q1685" i="1"/>
  <c r="K1685" i="1"/>
  <c r="AL1684" i="1"/>
  <c r="AI1684" i="1"/>
  <c r="AG1684" i="1"/>
  <c r="AE1684" i="1"/>
  <c r="V1684" i="1"/>
  <c r="Z1684" i="1" s="1"/>
  <c r="N1684" i="1" s="1"/>
  <c r="Q1684" i="1"/>
  <c r="K1684" i="1"/>
  <c r="C525" i="9" s="1"/>
  <c r="AL1683" i="1"/>
  <c r="AI1683" i="1"/>
  <c r="AG1683" i="1"/>
  <c r="AE1683" i="1"/>
  <c r="AB1683" i="1"/>
  <c r="V1683" i="1"/>
  <c r="Z1683" i="1" s="1"/>
  <c r="N1683" i="1" s="1"/>
  <c r="Q1683" i="1"/>
  <c r="K1683" i="1"/>
  <c r="AL1682" i="1"/>
  <c r="AI1682" i="1"/>
  <c r="AG1682" i="1"/>
  <c r="AE1682" i="1"/>
  <c r="AB1682" i="1"/>
  <c r="V1682" i="1"/>
  <c r="Z1682" i="1" s="1"/>
  <c r="N1682" i="1" s="1"/>
  <c r="Q1682" i="1"/>
  <c r="K1682" i="1"/>
  <c r="AL1681" i="1"/>
  <c r="AI1681" i="1"/>
  <c r="AG1681" i="1"/>
  <c r="AE1681" i="1"/>
  <c r="AB1681" i="1"/>
  <c r="V1681" i="1"/>
  <c r="Z1681" i="1" s="1"/>
  <c r="N1681" i="1" s="1"/>
  <c r="Q1681" i="1"/>
  <c r="K1681" i="1"/>
  <c r="AL1680" i="1"/>
  <c r="AI1680" i="1"/>
  <c r="AG1680" i="1"/>
  <c r="AE1680" i="1"/>
  <c r="AB1680" i="1"/>
  <c r="V1680" i="1"/>
  <c r="Z1680" i="1" s="1"/>
  <c r="N1680" i="1" s="1"/>
  <c r="Q1680" i="1"/>
  <c r="K1680" i="1"/>
  <c r="AL1679" i="1"/>
  <c r="AI1679" i="1"/>
  <c r="AG1679" i="1"/>
  <c r="AE1679" i="1"/>
  <c r="AB1679" i="1"/>
  <c r="V1679" i="1"/>
  <c r="Z1679" i="1" s="1"/>
  <c r="N1679" i="1" s="1"/>
  <c r="Q1679" i="1"/>
  <c r="K1679" i="1"/>
  <c r="AL1678" i="1"/>
  <c r="AI1678" i="1"/>
  <c r="AG1678" i="1"/>
  <c r="AE1678" i="1"/>
  <c r="V1678" i="1"/>
  <c r="Z1678" i="1" s="1"/>
  <c r="N1678" i="1" s="1"/>
  <c r="Q1678" i="1"/>
  <c r="K1678" i="1"/>
  <c r="C547" i="9" s="1"/>
  <c r="AL1677" i="1"/>
  <c r="AI1677" i="1"/>
  <c r="AG1677" i="1"/>
  <c r="AE1677" i="1"/>
  <c r="AB1677" i="1"/>
  <c r="V1677" i="1"/>
  <c r="Z1677" i="1" s="1"/>
  <c r="N1677" i="1" s="1"/>
  <c r="Q1677" i="1"/>
  <c r="K1677" i="1"/>
  <c r="AL1676" i="1"/>
  <c r="AI1676" i="1"/>
  <c r="AG1676" i="1"/>
  <c r="AE1676" i="1"/>
  <c r="AB1676" i="1"/>
  <c r="V1676" i="1"/>
  <c r="Z1676" i="1" s="1"/>
  <c r="N1676" i="1" s="1"/>
  <c r="Q1676" i="1"/>
  <c r="K1676" i="1"/>
  <c r="AL1675" i="1"/>
  <c r="AI1675" i="1"/>
  <c r="AG1675" i="1"/>
  <c r="AE1675" i="1"/>
  <c r="AB1675" i="1"/>
  <c r="V1675" i="1"/>
  <c r="Z1675" i="1" s="1"/>
  <c r="N1675" i="1" s="1"/>
  <c r="Q1675" i="1"/>
  <c r="K1675" i="1"/>
  <c r="AL1674" i="1"/>
  <c r="AI1674" i="1"/>
  <c r="AG1674" i="1"/>
  <c r="AE1674" i="1"/>
  <c r="AB1674" i="1"/>
  <c r="V1674" i="1"/>
  <c r="Z1674" i="1" s="1"/>
  <c r="N1674" i="1" s="1"/>
  <c r="Q1674" i="1"/>
  <c r="K1674" i="1"/>
  <c r="AL1673" i="1"/>
  <c r="AI1673" i="1"/>
  <c r="AG1673" i="1"/>
  <c r="AE1673" i="1"/>
  <c r="AB1673" i="1"/>
  <c r="V1673" i="1"/>
  <c r="Z1673" i="1" s="1"/>
  <c r="N1673" i="1" s="1"/>
  <c r="Q1673" i="1"/>
  <c r="K1673" i="1"/>
  <c r="AL1672" i="1"/>
  <c r="AI1672" i="1"/>
  <c r="AG1672" i="1"/>
  <c r="AE1672" i="1"/>
  <c r="AB1672" i="1"/>
  <c r="V1672" i="1"/>
  <c r="Z1672" i="1" s="1"/>
  <c r="N1672" i="1" s="1"/>
  <c r="Q1672" i="1"/>
  <c r="K1672" i="1"/>
  <c r="AL1671" i="1"/>
  <c r="AI1671" i="1"/>
  <c r="AG1671" i="1"/>
  <c r="AE1671" i="1"/>
  <c r="AB1671" i="1"/>
  <c r="V1671" i="1"/>
  <c r="Z1671" i="1" s="1"/>
  <c r="N1671" i="1" s="1"/>
  <c r="Q1671" i="1"/>
  <c r="K1671" i="1"/>
  <c r="AL1670" i="1"/>
  <c r="AI1670" i="1"/>
  <c r="AG1670" i="1"/>
  <c r="AE1670" i="1"/>
  <c r="AB1670" i="1"/>
  <c r="V1670" i="1"/>
  <c r="Z1670" i="1" s="1"/>
  <c r="N1670" i="1" s="1"/>
  <c r="Q1670" i="1"/>
  <c r="K1670" i="1"/>
  <c r="AL1669" i="1"/>
  <c r="AI1669" i="1"/>
  <c r="AG1669" i="1"/>
  <c r="AE1669" i="1"/>
  <c r="Y1669" i="1"/>
  <c r="V1669" i="1"/>
  <c r="Q1669" i="1"/>
  <c r="K1669" i="1"/>
  <c r="AL1668" i="1"/>
  <c r="AI1668" i="1"/>
  <c r="AG1668" i="1"/>
  <c r="AE1668" i="1"/>
  <c r="V1668" i="1"/>
  <c r="Z1668" i="1" s="1"/>
  <c r="N1668" i="1" s="1"/>
  <c r="Q1668" i="1"/>
  <c r="K1668" i="1"/>
  <c r="C520" i="9" s="1"/>
  <c r="AL1667" i="1"/>
  <c r="AI1667" i="1"/>
  <c r="AG1667" i="1"/>
  <c r="AE1667" i="1"/>
  <c r="V1667" i="1"/>
  <c r="Z1667" i="1" s="1"/>
  <c r="N1667" i="1" s="1"/>
  <c r="Q1667" i="1"/>
  <c r="K1667" i="1"/>
  <c r="C803" i="9" s="1"/>
  <c r="AL1666" i="1"/>
  <c r="AI1666" i="1"/>
  <c r="AG1666" i="1"/>
  <c r="AE1666" i="1"/>
  <c r="V1666" i="1"/>
  <c r="Z1666" i="1" s="1"/>
  <c r="N1666" i="1" s="1"/>
  <c r="Q1666" i="1"/>
  <c r="K1666" i="1"/>
  <c r="C519" i="9" s="1"/>
  <c r="AL1665" i="1"/>
  <c r="AI1665" i="1"/>
  <c r="AG1665" i="1"/>
  <c r="AE1665" i="1"/>
  <c r="Y1665" i="1"/>
  <c r="V1665" i="1"/>
  <c r="Q1665" i="1"/>
  <c r="K1665" i="1"/>
  <c r="AL1664" i="1"/>
  <c r="AI1664" i="1"/>
  <c r="AG1664" i="1"/>
  <c r="AE1664" i="1"/>
  <c r="AB1664" i="1"/>
  <c r="V1664" i="1"/>
  <c r="Z1664" i="1" s="1"/>
  <c r="N1664" i="1" s="1"/>
  <c r="Q1664" i="1"/>
  <c r="K1664" i="1"/>
  <c r="AL1663" i="1"/>
  <c r="AI1663" i="1"/>
  <c r="AG1663" i="1"/>
  <c r="AE1663" i="1"/>
  <c r="V1663" i="1"/>
  <c r="Z1663" i="1" s="1"/>
  <c r="N1663" i="1" s="1"/>
  <c r="Q1663" i="1"/>
  <c r="K1663" i="1"/>
  <c r="C518" i="9" s="1"/>
  <c r="AL1662" i="1"/>
  <c r="AI1662" i="1"/>
  <c r="AG1662" i="1"/>
  <c r="AE1662" i="1"/>
  <c r="V1662" i="1"/>
  <c r="Z1662" i="1" s="1"/>
  <c r="N1662" i="1" s="1"/>
  <c r="Q1662" i="1"/>
  <c r="K1662" i="1"/>
  <c r="C517" i="9" s="1"/>
  <c r="AL1661" i="1"/>
  <c r="AI1661" i="1"/>
  <c r="AG1661" i="1"/>
  <c r="AE1661" i="1"/>
  <c r="AB1661" i="1"/>
  <c r="V1661" i="1"/>
  <c r="Z1661" i="1" s="1"/>
  <c r="N1661" i="1" s="1"/>
  <c r="Q1661" i="1"/>
  <c r="K1661" i="1"/>
  <c r="AL1660" i="1"/>
  <c r="AI1660" i="1"/>
  <c r="AG1660" i="1"/>
  <c r="AE1660" i="1"/>
  <c r="AB1660" i="1"/>
  <c r="V1660" i="1"/>
  <c r="Z1660" i="1" s="1"/>
  <c r="N1660" i="1" s="1"/>
  <c r="Q1660" i="1"/>
  <c r="K1660" i="1"/>
  <c r="AL1659" i="1"/>
  <c r="AI1659" i="1"/>
  <c r="AG1659" i="1"/>
  <c r="AE1659" i="1"/>
  <c r="AB1659" i="1"/>
  <c r="V1659" i="1"/>
  <c r="Z1659" i="1" s="1"/>
  <c r="N1659" i="1" s="1"/>
  <c r="Q1659" i="1"/>
  <c r="K1659" i="1"/>
  <c r="AL1658" i="1"/>
  <c r="AI1658" i="1"/>
  <c r="AG1658" i="1"/>
  <c r="AE1658" i="1"/>
  <c r="AB1658" i="1"/>
  <c r="V1658" i="1"/>
  <c r="Z1658" i="1" s="1"/>
  <c r="N1658" i="1" s="1"/>
  <c r="Q1658" i="1"/>
  <c r="K1658" i="1"/>
  <c r="AL1657" i="1"/>
  <c r="AI1657" i="1"/>
  <c r="AG1657" i="1"/>
  <c r="AE1657" i="1"/>
  <c r="AB1657" i="1"/>
  <c r="V1657" i="1"/>
  <c r="Z1657" i="1" s="1"/>
  <c r="N1657" i="1" s="1"/>
  <c r="Q1657" i="1"/>
  <c r="K1657" i="1"/>
  <c r="AL1656" i="1"/>
  <c r="AI1656" i="1"/>
  <c r="AG1656" i="1"/>
  <c r="AE1656" i="1"/>
  <c r="AB1656" i="1"/>
  <c r="V1656" i="1"/>
  <c r="Z1656" i="1" s="1"/>
  <c r="N1656" i="1" s="1"/>
  <c r="Q1656" i="1"/>
  <c r="K1656" i="1"/>
  <c r="AL1655" i="1"/>
  <c r="AI1655" i="1"/>
  <c r="AG1655" i="1"/>
  <c r="AE1655" i="1"/>
  <c r="AB1655" i="1"/>
  <c r="V1655" i="1"/>
  <c r="Z1655" i="1" s="1"/>
  <c r="N1655" i="1" s="1"/>
  <c r="Q1655" i="1"/>
  <c r="K1655" i="1"/>
  <c r="AL1654" i="1"/>
  <c r="AI1654" i="1"/>
  <c r="AG1654" i="1"/>
  <c r="AE1654" i="1"/>
  <c r="AB1654" i="1"/>
  <c r="V1654" i="1"/>
  <c r="Z1654" i="1" s="1"/>
  <c r="N1654" i="1" s="1"/>
  <c r="Q1654" i="1"/>
  <c r="K1654" i="1"/>
  <c r="AL1653" i="1"/>
  <c r="AI1653" i="1"/>
  <c r="AG1653" i="1"/>
  <c r="AE1653" i="1"/>
  <c r="AB1653" i="1"/>
  <c r="V1653" i="1"/>
  <c r="Z1653" i="1" s="1"/>
  <c r="N1653" i="1" s="1"/>
  <c r="Q1653" i="1"/>
  <c r="K1653" i="1"/>
  <c r="AL1652" i="1"/>
  <c r="AI1652" i="1"/>
  <c r="AG1652" i="1"/>
  <c r="AE1652" i="1"/>
  <c r="AB1652" i="1"/>
  <c r="V1652" i="1"/>
  <c r="Z1652" i="1" s="1"/>
  <c r="N1652" i="1" s="1"/>
  <c r="Q1652" i="1"/>
  <c r="K1652" i="1"/>
  <c r="AL1651" i="1"/>
  <c r="AI1651" i="1"/>
  <c r="AG1651" i="1"/>
  <c r="AE1651" i="1"/>
  <c r="AB1651" i="1"/>
  <c r="V1651" i="1"/>
  <c r="Z1651" i="1" s="1"/>
  <c r="N1651" i="1" s="1"/>
  <c r="Q1651" i="1"/>
  <c r="K1651" i="1"/>
  <c r="AL1650" i="1"/>
  <c r="AI1650" i="1"/>
  <c r="AG1650" i="1"/>
  <c r="AE1650" i="1"/>
  <c r="AB1650" i="1"/>
  <c r="V1650" i="1"/>
  <c r="Z1650" i="1" s="1"/>
  <c r="N1650" i="1" s="1"/>
  <c r="Q1650" i="1"/>
  <c r="K1650" i="1"/>
  <c r="AL1649" i="1"/>
  <c r="AI1649" i="1"/>
  <c r="AG1649" i="1"/>
  <c r="AE1649" i="1"/>
  <c r="AB1649" i="1"/>
  <c r="V1649" i="1"/>
  <c r="Z1649" i="1" s="1"/>
  <c r="N1649" i="1" s="1"/>
  <c r="Q1649" i="1"/>
  <c r="K1649" i="1"/>
  <c r="AL1648" i="1"/>
  <c r="AI1648" i="1"/>
  <c r="AG1648" i="1"/>
  <c r="AE1648" i="1"/>
  <c r="Y1648" i="1"/>
  <c r="V1648" i="1"/>
  <c r="Q1648" i="1"/>
  <c r="K1648" i="1"/>
  <c r="AL1647" i="1"/>
  <c r="AI1647" i="1"/>
  <c r="AG1647" i="1"/>
  <c r="AE1647" i="1"/>
  <c r="V1647" i="1"/>
  <c r="Z1647" i="1" s="1"/>
  <c r="N1647" i="1" s="1"/>
  <c r="Q1647" i="1"/>
  <c r="K1647" i="1"/>
  <c r="C513" i="9" s="1"/>
  <c r="AL1646" i="1"/>
  <c r="AI1646" i="1"/>
  <c r="AG1646" i="1"/>
  <c r="AE1646" i="1"/>
  <c r="AC1646" i="1"/>
  <c r="V1646" i="1"/>
  <c r="Z1646" i="1" s="1"/>
  <c r="N1646" i="1" s="1"/>
  <c r="Q1646" i="1"/>
  <c r="K1646" i="1"/>
  <c r="C800" i="9" s="1"/>
  <c r="AL1645" i="1"/>
  <c r="AI1645" i="1"/>
  <c r="AG1645" i="1"/>
  <c r="AE1645" i="1"/>
  <c r="V1645" i="1"/>
  <c r="Z1645" i="1" s="1"/>
  <c r="N1645" i="1" s="1"/>
  <c r="Q1645" i="1"/>
  <c r="K1645" i="1"/>
  <c r="C527" i="9" s="1"/>
  <c r="AL1644" i="1"/>
  <c r="AI1644" i="1"/>
  <c r="AG1644" i="1"/>
  <c r="AE1644" i="1"/>
  <c r="AB1644" i="1"/>
  <c r="V1644" i="1"/>
  <c r="Z1644" i="1" s="1"/>
  <c r="N1644" i="1" s="1"/>
  <c r="Q1644" i="1"/>
  <c r="K1644" i="1"/>
  <c r="AL1643" i="1"/>
  <c r="AI1643" i="1"/>
  <c r="AG1643" i="1"/>
  <c r="AE1643" i="1"/>
  <c r="AB1643" i="1"/>
  <c r="V1643" i="1"/>
  <c r="Z1643" i="1" s="1"/>
  <c r="N1643" i="1" s="1"/>
  <c r="Q1643" i="1"/>
  <c r="K1643" i="1"/>
  <c r="AL1642" i="1"/>
  <c r="AI1642" i="1"/>
  <c r="AG1642" i="1"/>
  <c r="AE1642" i="1"/>
  <c r="AB1642" i="1"/>
  <c r="V1642" i="1"/>
  <c r="Z1642" i="1" s="1"/>
  <c r="N1642" i="1" s="1"/>
  <c r="Q1642" i="1"/>
  <c r="K1642" i="1"/>
  <c r="AL1641" i="1"/>
  <c r="AI1641" i="1"/>
  <c r="AG1641" i="1"/>
  <c r="AE1641" i="1"/>
  <c r="AB1641" i="1"/>
  <c r="V1641" i="1"/>
  <c r="Z1641" i="1" s="1"/>
  <c r="N1641" i="1" s="1"/>
  <c r="Q1641" i="1"/>
  <c r="K1641" i="1"/>
  <c r="AL1640" i="1"/>
  <c r="AI1640" i="1"/>
  <c r="AG1640" i="1"/>
  <c r="AE1640" i="1"/>
  <c r="AB1640" i="1"/>
  <c r="V1640" i="1"/>
  <c r="Z1640" i="1" s="1"/>
  <c r="N1640" i="1" s="1"/>
  <c r="Q1640" i="1"/>
  <c r="K1640" i="1"/>
  <c r="AL1639" i="1"/>
  <c r="AI1639" i="1"/>
  <c r="AG1639" i="1"/>
  <c r="AE1639" i="1"/>
  <c r="AB1639" i="1"/>
  <c r="V1639" i="1"/>
  <c r="Z1639" i="1" s="1"/>
  <c r="N1639" i="1" s="1"/>
  <c r="Q1639" i="1"/>
  <c r="K1639" i="1"/>
  <c r="AL1638" i="1"/>
  <c r="AI1638" i="1"/>
  <c r="AG1638" i="1"/>
  <c r="AE1638" i="1"/>
  <c r="AB1638" i="1"/>
  <c r="V1638" i="1"/>
  <c r="Z1638" i="1" s="1"/>
  <c r="N1638" i="1" s="1"/>
  <c r="Q1638" i="1"/>
  <c r="K1638" i="1"/>
  <c r="AL1637" i="1"/>
  <c r="AI1637" i="1"/>
  <c r="AG1637" i="1"/>
  <c r="AE1637" i="1"/>
  <c r="AB1637" i="1"/>
  <c r="V1637" i="1"/>
  <c r="Z1637" i="1" s="1"/>
  <c r="N1637" i="1" s="1"/>
  <c r="Q1637" i="1"/>
  <c r="K1637" i="1"/>
  <c r="AL1636" i="1"/>
  <c r="AI1636" i="1"/>
  <c r="AG1636" i="1"/>
  <c r="AE1636" i="1"/>
  <c r="AB1636" i="1"/>
  <c r="V1636" i="1"/>
  <c r="Z1636" i="1" s="1"/>
  <c r="N1636" i="1" s="1"/>
  <c r="Q1636" i="1"/>
  <c r="K1636" i="1"/>
  <c r="AL1635" i="1"/>
  <c r="AI1635" i="1"/>
  <c r="AG1635" i="1"/>
  <c r="AE1635" i="1"/>
  <c r="AB1635" i="1"/>
  <c r="V1635" i="1"/>
  <c r="Z1635" i="1" s="1"/>
  <c r="N1635" i="1" s="1"/>
  <c r="Q1635" i="1"/>
  <c r="K1635" i="1"/>
  <c r="AL1634" i="1"/>
  <c r="AI1634" i="1"/>
  <c r="AE1634" i="1"/>
  <c r="Y1634" i="1"/>
  <c r="V1634" i="1"/>
  <c r="Q1634" i="1"/>
  <c r="K1634" i="1"/>
  <c r="AL1633" i="1"/>
  <c r="AI1633" i="1"/>
  <c r="AG1633" i="1"/>
  <c r="AE1633" i="1"/>
  <c r="AB1633" i="1"/>
  <c r="V1633" i="1"/>
  <c r="Z1633" i="1" s="1"/>
  <c r="N1633" i="1" s="1"/>
  <c r="Q1633" i="1"/>
  <c r="K1633" i="1"/>
  <c r="AL1632" i="1"/>
  <c r="AI1632" i="1"/>
  <c r="AG1632" i="1"/>
  <c r="AE1632" i="1"/>
  <c r="AB1632" i="1"/>
  <c r="V1632" i="1"/>
  <c r="Z1632" i="1" s="1"/>
  <c r="N1632" i="1" s="1"/>
  <c r="Q1632" i="1"/>
  <c r="K1632" i="1"/>
  <c r="AL1631" i="1"/>
  <c r="AI1631" i="1"/>
  <c r="AG1631" i="1"/>
  <c r="AE1631" i="1"/>
  <c r="V1631" i="1"/>
  <c r="Z1631" i="1" s="1"/>
  <c r="N1631" i="1" s="1"/>
  <c r="Q1631" i="1"/>
  <c r="K1631" i="1"/>
  <c r="AL1630" i="1"/>
  <c r="AI1630" i="1"/>
  <c r="AG1630" i="1"/>
  <c r="AE1630" i="1"/>
  <c r="V1630" i="1"/>
  <c r="Z1630" i="1" s="1"/>
  <c r="N1630" i="1" s="1"/>
  <c r="Q1630" i="1"/>
  <c r="K1630" i="1"/>
  <c r="C514" i="9" s="1"/>
  <c r="AL1629" i="1"/>
  <c r="AI1629" i="1"/>
  <c r="AG1629" i="1"/>
  <c r="AE1629" i="1"/>
  <c r="V1629" i="1"/>
  <c r="Z1629" i="1" s="1"/>
  <c r="N1629" i="1" s="1"/>
  <c r="Q1629" i="1"/>
  <c r="K1629" i="1"/>
  <c r="C802" i="9" s="1"/>
  <c r="AL1628" i="1"/>
  <c r="AI1628" i="1"/>
  <c r="AG1628" i="1"/>
  <c r="AE1628" i="1"/>
  <c r="V1628" i="1"/>
  <c r="Z1628" i="1" s="1"/>
  <c r="N1628" i="1" s="1"/>
  <c r="Q1628" i="1"/>
  <c r="K1628" i="1"/>
  <c r="C515" i="9" s="1"/>
  <c r="AL1627" i="1"/>
  <c r="AI1627" i="1"/>
  <c r="AG1627" i="1"/>
  <c r="AE1627" i="1"/>
  <c r="AC1627" i="1"/>
  <c r="Y1627" i="1"/>
  <c r="V1627" i="1"/>
  <c r="Q1627" i="1"/>
  <c r="K1627" i="1"/>
  <c r="AL1626" i="1"/>
  <c r="AI1626" i="1"/>
  <c r="AG1626" i="1"/>
  <c r="AE1626" i="1"/>
  <c r="Y1626" i="1"/>
  <c r="V1626" i="1"/>
  <c r="Q1626" i="1"/>
  <c r="K1626" i="1"/>
  <c r="AL1625" i="1"/>
  <c r="AI1625" i="1"/>
  <c r="AG1625" i="1"/>
  <c r="AE1625" i="1"/>
  <c r="V1625" i="1"/>
  <c r="Z1625" i="1" s="1"/>
  <c r="N1625" i="1" s="1"/>
  <c r="Q1625" i="1"/>
  <c r="K1625" i="1"/>
  <c r="C516" i="9" s="1"/>
  <c r="AL1624" i="1"/>
  <c r="AI1624" i="1"/>
  <c r="AG1624" i="1"/>
  <c r="AE1624" i="1"/>
  <c r="AB1624" i="1"/>
  <c r="V1624" i="1"/>
  <c r="Z1624" i="1" s="1"/>
  <c r="N1624" i="1" s="1"/>
  <c r="Q1624" i="1"/>
  <c r="K1624" i="1"/>
  <c r="AL1623" i="1"/>
  <c r="AI1623" i="1"/>
  <c r="AG1623" i="1"/>
  <c r="AE1623" i="1"/>
  <c r="AB1623" i="1"/>
  <c r="V1623" i="1"/>
  <c r="Z1623" i="1" s="1"/>
  <c r="N1623" i="1" s="1"/>
  <c r="Q1623" i="1"/>
  <c r="K1623" i="1"/>
  <c r="AL1622" i="1"/>
  <c r="AI1622" i="1"/>
  <c r="AG1622" i="1"/>
  <c r="AE1622" i="1"/>
  <c r="V1622" i="1"/>
  <c r="Z1622" i="1" s="1"/>
  <c r="N1622" i="1" s="1"/>
  <c r="Q1622" i="1"/>
  <c r="K1622" i="1"/>
  <c r="AL1621" i="1"/>
  <c r="AI1621" i="1"/>
  <c r="AG1621" i="1"/>
  <c r="AE1621" i="1"/>
  <c r="V1621" i="1"/>
  <c r="Z1621" i="1" s="1"/>
  <c r="N1621" i="1" s="1"/>
  <c r="Q1621" i="1"/>
  <c r="K1621" i="1"/>
  <c r="C524" i="9" s="1"/>
  <c r="AL1620" i="1"/>
  <c r="AI1620" i="1"/>
  <c r="AG1620" i="1"/>
  <c r="AE1620" i="1"/>
  <c r="V1620" i="1"/>
  <c r="Z1620" i="1" s="1"/>
  <c r="N1620" i="1" s="1"/>
  <c r="Q1620" i="1"/>
  <c r="K1620" i="1"/>
  <c r="C523" i="9" s="1"/>
  <c r="AL1619" i="1"/>
  <c r="AI1619" i="1"/>
  <c r="AG1619" i="1"/>
  <c r="AE1619" i="1"/>
  <c r="AB1619" i="1"/>
  <c r="V1619" i="1"/>
  <c r="Z1619" i="1" s="1"/>
  <c r="N1619" i="1" s="1"/>
  <c r="Q1619" i="1"/>
  <c r="K1619" i="1"/>
  <c r="AL1618" i="1"/>
  <c r="AI1618" i="1"/>
  <c r="AG1618" i="1"/>
  <c r="AE1618" i="1"/>
  <c r="AB1618" i="1"/>
  <c r="V1618" i="1"/>
  <c r="Z1618" i="1" s="1"/>
  <c r="N1618" i="1" s="1"/>
  <c r="Q1618" i="1"/>
  <c r="K1618" i="1"/>
  <c r="AL1617" i="1"/>
  <c r="AI1617" i="1"/>
  <c r="AG1617" i="1"/>
  <c r="AE1617" i="1"/>
  <c r="AB1617" i="1"/>
  <c r="V1617" i="1"/>
  <c r="Z1617" i="1" s="1"/>
  <c r="N1617" i="1" s="1"/>
  <c r="Q1617" i="1"/>
  <c r="K1617" i="1"/>
  <c r="AL1616" i="1"/>
  <c r="AI1616" i="1"/>
  <c r="AG1616" i="1"/>
  <c r="AE1616" i="1"/>
  <c r="AB1616" i="1"/>
  <c r="V1616" i="1"/>
  <c r="Z1616" i="1" s="1"/>
  <c r="N1616" i="1" s="1"/>
  <c r="Q1616" i="1"/>
  <c r="K1616" i="1"/>
  <c r="AL1615" i="1"/>
  <c r="AI1615" i="1"/>
  <c r="AG1615" i="1"/>
  <c r="AE1615" i="1"/>
  <c r="Y1615" i="1"/>
  <c r="V1615" i="1"/>
  <c r="Q1615" i="1"/>
  <c r="K1615" i="1"/>
  <c r="AL1614" i="1"/>
  <c r="AI1614" i="1"/>
  <c r="AG1614" i="1"/>
  <c r="AE1614" i="1"/>
  <c r="AB1614" i="1"/>
  <c r="V1614" i="1"/>
  <c r="Z1614" i="1" s="1"/>
  <c r="N1614" i="1" s="1"/>
  <c r="Q1614" i="1"/>
  <c r="K1614" i="1"/>
  <c r="AL1613" i="1"/>
  <c r="AI1613" i="1"/>
  <c r="AG1613" i="1"/>
  <c r="AE1613" i="1"/>
  <c r="AB1613" i="1"/>
  <c r="V1613" i="1"/>
  <c r="Z1613" i="1" s="1"/>
  <c r="N1613" i="1" s="1"/>
  <c r="Q1613" i="1"/>
  <c r="K1613" i="1"/>
  <c r="AL1612" i="1"/>
  <c r="AI1612" i="1"/>
  <c r="AG1612" i="1"/>
  <c r="AE1612" i="1"/>
  <c r="AB1612" i="1"/>
  <c r="V1612" i="1"/>
  <c r="Z1612" i="1" s="1"/>
  <c r="N1612" i="1" s="1"/>
  <c r="Q1612" i="1"/>
  <c r="K1612" i="1"/>
  <c r="AL1611" i="1"/>
  <c r="AI1611" i="1"/>
  <c r="AG1611" i="1"/>
  <c r="AE1611" i="1"/>
  <c r="V1611" i="1"/>
  <c r="Z1611" i="1" s="1"/>
  <c r="N1611" i="1" s="1"/>
  <c r="Q1611" i="1"/>
  <c r="K1611" i="1"/>
  <c r="AL1610" i="1"/>
  <c r="AI1610" i="1"/>
  <c r="AG1610" i="1"/>
  <c r="AE1610" i="1"/>
  <c r="V1610" i="1"/>
  <c r="Z1610" i="1" s="1"/>
  <c r="N1610" i="1" s="1"/>
  <c r="Q1610" i="1"/>
  <c r="K1610" i="1"/>
  <c r="AL1609" i="1"/>
  <c r="AI1609" i="1"/>
  <c r="AG1609" i="1"/>
  <c r="AE1609" i="1"/>
  <c r="AC1609" i="1"/>
  <c r="V1609" i="1"/>
  <c r="Z1609" i="1" s="1"/>
  <c r="N1609" i="1" s="1"/>
  <c r="Q1609" i="1"/>
  <c r="K1609" i="1"/>
  <c r="AL1608" i="1"/>
  <c r="AI1608" i="1"/>
  <c r="AG1608" i="1"/>
  <c r="AE1608" i="1"/>
  <c r="AC1608" i="1"/>
  <c r="V1608" i="1"/>
  <c r="Z1608" i="1" s="1"/>
  <c r="N1608" i="1" s="1"/>
  <c r="Q1608" i="1"/>
  <c r="K1608" i="1"/>
  <c r="AL1607" i="1"/>
  <c r="AI1607" i="1"/>
  <c r="AG1607" i="1"/>
  <c r="AE1607" i="1"/>
  <c r="AB1607" i="1"/>
  <c r="V1607" i="1"/>
  <c r="Z1607" i="1" s="1"/>
  <c r="N1607" i="1" s="1"/>
  <c r="Q1607" i="1"/>
  <c r="K1607" i="1"/>
  <c r="AL1606" i="1"/>
  <c r="AI1606" i="1"/>
  <c r="AG1606" i="1"/>
  <c r="AE1606" i="1"/>
  <c r="AC1606" i="1"/>
  <c r="AB1606" i="1"/>
  <c r="V1606" i="1"/>
  <c r="Z1606" i="1" s="1"/>
  <c r="N1606" i="1" s="1"/>
  <c r="Q1606" i="1"/>
  <c r="K1606" i="1"/>
  <c r="AL1605" i="1"/>
  <c r="AI1605" i="1"/>
  <c r="AG1605" i="1"/>
  <c r="AE1605" i="1"/>
  <c r="AC1605" i="1"/>
  <c r="AB1605" i="1"/>
  <c r="V1605" i="1"/>
  <c r="Z1605" i="1" s="1"/>
  <c r="N1605" i="1" s="1"/>
  <c r="Q1605" i="1"/>
  <c r="K1605" i="1"/>
  <c r="AL1604" i="1"/>
  <c r="AI1604" i="1"/>
  <c r="AG1604" i="1"/>
  <c r="AE1604" i="1"/>
  <c r="AC1604" i="1"/>
  <c r="AB1604" i="1"/>
  <c r="V1604" i="1"/>
  <c r="Z1604" i="1" s="1"/>
  <c r="N1604" i="1" s="1"/>
  <c r="Q1604" i="1"/>
  <c r="K1604" i="1"/>
  <c r="AL1603" i="1"/>
  <c r="AI1603" i="1"/>
  <c r="AG1603" i="1"/>
  <c r="AE1603" i="1"/>
  <c r="AC1603" i="1"/>
  <c r="AB1603" i="1"/>
  <c r="V1603" i="1"/>
  <c r="Z1603" i="1" s="1"/>
  <c r="N1603" i="1" s="1"/>
  <c r="Q1603" i="1"/>
  <c r="K1603" i="1"/>
  <c r="AL1602" i="1"/>
  <c r="AI1602" i="1"/>
  <c r="AG1602" i="1"/>
  <c r="AE1602" i="1"/>
  <c r="AC1602" i="1"/>
  <c r="AB1602" i="1"/>
  <c r="V1602" i="1"/>
  <c r="Z1602" i="1" s="1"/>
  <c r="N1602" i="1" s="1"/>
  <c r="Q1602" i="1"/>
  <c r="K1602" i="1"/>
  <c r="AL1601" i="1"/>
  <c r="AI1601" i="1"/>
  <c r="AG1601" i="1"/>
  <c r="AE1601" i="1"/>
  <c r="V1601" i="1"/>
  <c r="Z1601" i="1" s="1"/>
  <c r="N1601" i="1" s="1"/>
  <c r="Q1601" i="1"/>
  <c r="K1601" i="1"/>
  <c r="AL1600" i="1"/>
  <c r="AI1600" i="1"/>
  <c r="AG1600" i="1"/>
  <c r="AE1600" i="1"/>
  <c r="AB1600" i="1"/>
  <c r="V1600" i="1"/>
  <c r="Z1600" i="1" s="1"/>
  <c r="N1600" i="1" s="1"/>
  <c r="Q1600" i="1"/>
  <c r="K1600" i="1"/>
  <c r="AL1599" i="1"/>
  <c r="AI1599" i="1"/>
  <c r="AG1599" i="1"/>
  <c r="AE1599" i="1"/>
  <c r="AB1599" i="1"/>
  <c r="V1599" i="1"/>
  <c r="Z1599" i="1" s="1"/>
  <c r="N1599" i="1" s="1"/>
  <c r="Q1599" i="1"/>
  <c r="K1599" i="1"/>
  <c r="AL1598" i="1"/>
  <c r="AI1598" i="1"/>
  <c r="AG1598" i="1"/>
  <c r="AE1598" i="1"/>
  <c r="AB1598" i="1"/>
  <c r="V1598" i="1"/>
  <c r="Z1598" i="1" s="1"/>
  <c r="N1598" i="1" s="1"/>
  <c r="Q1598" i="1"/>
  <c r="K1598" i="1"/>
  <c r="AL1597" i="1"/>
  <c r="AI1597" i="1"/>
  <c r="AG1597" i="1"/>
  <c r="AE1597" i="1"/>
  <c r="AB1597" i="1"/>
  <c r="V1597" i="1"/>
  <c r="Z1597" i="1" s="1"/>
  <c r="N1597" i="1" s="1"/>
  <c r="Q1597" i="1"/>
  <c r="K1597" i="1"/>
  <c r="AL1596" i="1"/>
  <c r="AI1596" i="1"/>
  <c r="AG1596" i="1"/>
  <c r="AE1596" i="1"/>
  <c r="AC1596" i="1"/>
  <c r="V1596" i="1"/>
  <c r="Z1596" i="1" s="1"/>
  <c r="N1596" i="1" s="1"/>
  <c r="Q1596" i="1"/>
  <c r="K1596" i="1"/>
  <c r="AL1595" i="1"/>
  <c r="AI1595" i="1"/>
  <c r="AG1595" i="1"/>
  <c r="AE1595" i="1"/>
  <c r="V1595" i="1"/>
  <c r="Z1595" i="1" s="1"/>
  <c r="N1595" i="1" s="1"/>
  <c r="Q1595" i="1"/>
  <c r="K1595" i="1"/>
  <c r="C511" i="9" s="1"/>
  <c r="AL1594" i="1"/>
  <c r="AI1594" i="1"/>
  <c r="AG1594" i="1"/>
  <c r="AE1594" i="1"/>
  <c r="V1594" i="1"/>
  <c r="Z1594" i="1" s="1"/>
  <c r="N1594" i="1" s="1"/>
  <c r="Q1594" i="1"/>
  <c r="K1594" i="1"/>
  <c r="C798" i="9" s="1"/>
  <c r="AL1593" i="1"/>
  <c r="AI1593" i="1"/>
  <c r="AG1593" i="1"/>
  <c r="AE1593" i="1"/>
  <c r="V1593" i="1"/>
  <c r="Z1593" i="1" s="1"/>
  <c r="N1593" i="1" s="1"/>
  <c r="Q1593" i="1"/>
  <c r="K1593" i="1"/>
  <c r="AL1592" i="1"/>
  <c r="AI1592" i="1"/>
  <c r="AG1592" i="1"/>
  <c r="AE1592" i="1"/>
  <c r="AB1592" i="1"/>
  <c r="V1592" i="1"/>
  <c r="Z1592" i="1" s="1"/>
  <c r="N1592" i="1" s="1"/>
  <c r="Q1592" i="1"/>
  <c r="K1592" i="1"/>
  <c r="AL1591" i="1"/>
  <c r="AI1591" i="1"/>
  <c r="AG1591" i="1"/>
  <c r="AE1591" i="1"/>
  <c r="AB1591" i="1"/>
  <c r="V1591" i="1"/>
  <c r="Z1591" i="1" s="1"/>
  <c r="N1591" i="1" s="1"/>
  <c r="Q1591" i="1"/>
  <c r="K1591" i="1"/>
  <c r="AL1590" i="1"/>
  <c r="AI1590" i="1"/>
  <c r="AG1590" i="1"/>
  <c r="AE1590" i="1"/>
  <c r="V1590" i="1"/>
  <c r="Z1590" i="1" s="1"/>
  <c r="N1590" i="1" s="1"/>
  <c r="Q1590" i="1"/>
  <c r="K1590" i="1"/>
  <c r="AL1589" i="1"/>
  <c r="AI1589" i="1"/>
  <c r="AG1589" i="1"/>
  <c r="AE1589" i="1"/>
  <c r="Y1589" i="1"/>
  <c r="V1589" i="1"/>
  <c r="Q1589" i="1"/>
  <c r="K1589" i="1"/>
  <c r="AL1588" i="1"/>
  <c r="AI1588" i="1"/>
  <c r="AG1588" i="1"/>
  <c r="AE1588" i="1"/>
  <c r="V1588" i="1"/>
  <c r="Z1588" i="1" s="1"/>
  <c r="N1588" i="1" s="1"/>
  <c r="Q1588" i="1"/>
  <c r="K1588" i="1"/>
  <c r="C510" i="9" s="1"/>
  <c r="AL1587" i="1"/>
  <c r="AI1587" i="1"/>
  <c r="AG1587" i="1"/>
  <c r="AE1587" i="1"/>
  <c r="V1587" i="1"/>
  <c r="Z1587" i="1" s="1"/>
  <c r="N1587" i="1" s="1"/>
  <c r="Q1587" i="1"/>
  <c r="K1587" i="1"/>
  <c r="C509" i="9" s="1"/>
  <c r="AL1586" i="1"/>
  <c r="AI1586" i="1"/>
  <c r="AG1586" i="1"/>
  <c r="AE1586" i="1"/>
  <c r="AC1586" i="1"/>
  <c r="V1586" i="1"/>
  <c r="Z1586" i="1" s="1"/>
  <c r="N1586" i="1" s="1"/>
  <c r="Q1586" i="1"/>
  <c r="K1586" i="1"/>
  <c r="AL1585" i="1"/>
  <c r="AI1585" i="1"/>
  <c r="AG1585" i="1"/>
  <c r="AE1585" i="1"/>
  <c r="AC1585" i="1"/>
  <c r="V1585" i="1"/>
  <c r="Z1585" i="1" s="1"/>
  <c r="N1585" i="1" s="1"/>
  <c r="Q1585" i="1"/>
  <c r="K1585" i="1"/>
  <c r="AL1584" i="1"/>
  <c r="AI1584" i="1"/>
  <c r="AG1584" i="1"/>
  <c r="AE1584" i="1"/>
  <c r="Y1584" i="1"/>
  <c r="V1584" i="1"/>
  <c r="Q1584" i="1"/>
  <c r="K1584" i="1"/>
  <c r="AL1583" i="1"/>
  <c r="AI1583" i="1"/>
  <c r="AG1583" i="1"/>
  <c r="AE1583" i="1"/>
  <c r="AC1583" i="1"/>
  <c r="AB1583" i="1"/>
  <c r="V1583" i="1"/>
  <c r="Z1583" i="1" s="1"/>
  <c r="N1583" i="1" s="1"/>
  <c r="Q1583" i="1"/>
  <c r="K1583" i="1"/>
  <c r="AL1582" i="1"/>
  <c r="AI1582" i="1"/>
  <c r="AG1582" i="1"/>
  <c r="AE1582" i="1"/>
  <c r="V1582" i="1"/>
  <c r="Z1582" i="1" s="1"/>
  <c r="N1582" i="1" s="1"/>
  <c r="Q1582" i="1"/>
  <c r="K1582" i="1"/>
  <c r="AL1581" i="1"/>
  <c r="AI1581" i="1"/>
  <c r="AG1581" i="1"/>
  <c r="AE1581" i="1"/>
  <c r="V1581" i="1"/>
  <c r="Z1581" i="1" s="1"/>
  <c r="N1581" i="1" s="1"/>
  <c r="Q1581" i="1"/>
  <c r="K1581" i="1"/>
  <c r="C508" i="9" s="1"/>
  <c r="AL1580" i="1"/>
  <c r="AI1580" i="1"/>
  <c r="AG1580" i="1"/>
  <c r="AE1580" i="1"/>
  <c r="AB1580" i="1"/>
  <c r="V1580" i="1"/>
  <c r="Z1580" i="1" s="1"/>
  <c r="N1580" i="1" s="1"/>
  <c r="Q1580" i="1"/>
  <c r="K1580" i="1"/>
  <c r="AL1579" i="1"/>
  <c r="AI1579" i="1"/>
  <c r="AG1579" i="1"/>
  <c r="AE1579" i="1"/>
  <c r="AC1579" i="1"/>
  <c r="AB1579" i="1"/>
  <c r="V1579" i="1"/>
  <c r="Z1579" i="1" s="1"/>
  <c r="N1579" i="1" s="1"/>
  <c r="Q1579" i="1"/>
  <c r="K1579" i="1"/>
  <c r="AL1578" i="1"/>
  <c r="AI1578" i="1"/>
  <c r="AG1578" i="1"/>
  <c r="AE1578" i="1"/>
  <c r="AC1578" i="1"/>
  <c r="AB1578" i="1"/>
  <c r="V1578" i="1"/>
  <c r="Z1578" i="1" s="1"/>
  <c r="N1578" i="1" s="1"/>
  <c r="Q1578" i="1"/>
  <c r="K1578" i="1"/>
  <c r="AL1577" i="1"/>
  <c r="AI1577" i="1"/>
  <c r="AG1577" i="1"/>
  <c r="AE1577" i="1"/>
  <c r="AC1577" i="1"/>
  <c r="AB1577" i="1"/>
  <c r="V1577" i="1"/>
  <c r="Z1577" i="1" s="1"/>
  <c r="N1577" i="1" s="1"/>
  <c r="Q1577" i="1"/>
  <c r="K1577" i="1"/>
  <c r="AL1576" i="1"/>
  <c r="AI1576" i="1"/>
  <c r="AG1576" i="1"/>
  <c r="AE1576" i="1"/>
  <c r="AC1576" i="1"/>
  <c r="V1576" i="1"/>
  <c r="Z1576" i="1" s="1"/>
  <c r="N1576" i="1" s="1"/>
  <c r="Q1576" i="1"/>
  <c r="K1576" i="1"/>
  <c r="C797" i="9" s="1"/>
  <c r="AL1575" i="1"/>
  <c r="AI1575" i="1"/>
  <c r="AG1575" i="1"/>
  <c r="AE1575" i="1"/>
  <c r="AC1575" i="1"/>
  <c r="V1575" i="1"/>
  <c r="Z1575" i="1" s="1"/>
  <c r="N1575" i="1" s="1"/>
  <c r="Q1575" i="1"/>
  <c r="K1575" i="1"/>
  <c r="AL1574" i="1"/>
  <c r="AI1574" i="1"/>
  <c r="AG1574" i="1"/>
  <c r="AE1574" i="1"/>
  <c r="AC1574" i="1"/>
  <c r="V1574" i="1"/>
  <c r="Z1574" i="1" s="1"/>
  <c r="N1574" i="1" s="1"/>
  <c r="Q1574" i="1"/>
  <c r="K1574" i="1"/>
  <c r="C512" i="9" s="1"/>
  <c r="AL1573" i="1"/>
  <c r="AI1573" i="1"/>
  <c r="AG1573" i="1"/>
  <c r="AE1573" i="1"/>
  <c r="AB1573" i="1"/>
  <c r="V1573" i="1"/>
  <c r="Z1573" i="1" s="1"/>
  <c r="N1573" i="1" s="1"/>
  <c r="Q1573" i="1"/>
  <c r="K1573" i="1"/>
  <c r="AL1572" i="1"/>
  <c r="AI1572" i="1"/>
  <c r="AG1572" i="1"/>
  <c r="AE1572" i="1"/>
  <c r="AC1572" i="1"/>
  <c r="AB1572" i="1"/>
  <c r="V1572" i="1"/>
  <c r="Z1572" i="1" s="1"/>
  <c r="N1572" i="1" s="1"/>
  <c r="Q1572" i="1"/>
  <c r="K1572" i="1"/>
  <c r="AL1571" i="1"/>
  <c r="AI1571" i="1"/>
  <c r="AG1571" i="1"/>
  <c r="AE1571" i="1"/>
  <c r="V1571" i="1"/>
  <c r="Z1571" i="1" s="1"/>
  <c r="N1571" i="1" s="1"/>
  <c r="Q1571" i="1"/>
  <c r="K1571" i="1"/>
  <c r="AL1570" i="1"/>
  <c r="AI1570" i="1"/>
  <c r="AG1570" i="1"/>
  <c r="AE1570" i="1"/>
  <c r="AC1570" i="1"/>
  <c r="AB1570" i="1"/>
  <c r="V1570" i="1"/>
  <c r="Z1570" i="1" s="1"/>
  <c r="N1570" i="1" s="1"/>
  <c r="Q1570" i="1"/>
  <c r="K1570" i="1"/>
  <c r="AL1569" i="1"/>
  <c r="AI1569" i="1"/>
  <c r="AG1569" i="1"/>
  <c r="AE1569" i="1"/>
  <c r="AC1569" i="1"/>
  <c r="AB1569" i="1"/>
  <c r="V1569" i="1"/>
  <c r="Z1569" i="1" s="1"/>
  <c r="N1569" i="1" s="1"/>
  <c r="Q1569" i="1"/>
  <c r="K1569" i="1"/>
  <c r="AL1568" i="1"/>
  <c r="AI1568" i="1"/>
  <c r="AG1568" i="1"/>
  <c r="AE1568" i="1"/>
  <c r="AB1568" i="1"/>
  <c r="V1568" i="1"/>
  <c r="Z1568" i="1" s="1"/>
  <c r="N1568" i="1" s="1"/>
  <c r="Q1568" i="1"/>
  <c r="K1568" i="1"/>
  <c r="AL1567" i="1"/>
  <c r="AI1567" i="1"/>
  <c r="AG1567" i="1"/>
  <c r="AE1567" i="1"/>
  <c r="AB1567" i="1"/>
  <c r="V1567" i="1"/>
  <c r="Z1567" i="1" s="1"/>
  <c r="N1567" i="1" s="1"/>
  <c r="Q1567" i="1"/>
  <c r="K1567" i="1"/>
  <c r="AL1566" i="1"/>
  <c r="AI1566" i="1"/>
  <c r="AG1566" i="1"/>
  <c r="AE1566" i="1"/>
  <c r="AB1566" i="1"/>
  <c r="V1566" i="1"/>
  <c r="Z1566" i="1" s="1"/>
  <c r="N1566" i="1" s="1"/>
  <c r="Q1566" i="1"/>
  <c r="K1566" i="1"/>
  <c r="AL1565" i="1"/>
  <c r="AI1565" i="1"/>
  <c r="AG1565" i="1"/>
  <c r="AE1565" i="1"/>
  <c r="AB1565" i="1"/>
  <c r="V1565" i="1"/>
  <c r="Z1565" i="1" s="1"/>
  <c r="N1565" i="1" s="1"/>
  <c r="Q1565" i="1"/>
  <c r="K1565" i="1"/>
  <c r="AL1564" i="1"/>
  <c r="AI1564" i="1"/>
  <c r="AG1564" i="1"/>
  <c r="AE1564" i="1"/>
  <c r="AB1564" i="1"/>
  <c r="V1564" i="1"/>
  <c r="Z1564" i="1" s="1"/>
  <c r="N1564" i="1" s="1"/>
  <c r="Q1564" i="1"/>
  <c r="K1564" i="1"/>
  <c r="AL1563" i="1"/>
  <c r="AI1563" i="1"/>
  <c r="AE1563" i="1"/>
  <c r="AB1563" i="1"/>
  <c r="V1563" i="1"/>
  <c r="Z1563" i="1" s="1"/>
  <c r="N1563" i="1" s="1"/>
  <c r="Q1563" i="1"/>
  <c r="K1563" i="1"/>
  <c r="AL1562" i="1"/>
  <c r="AI1562" i="1"/>
  <c r="AE1562" i="1"/>
  <c r="AB1562" i="1"/>
  <c r="V1562" i="1"/>
  <c r="Z1562" i="1" s="1"/>
  <c r="N1562" i="1" s="1"/>
  <c r="Q1562" i="1"/>
  <c r="K1562" i="1"/>
  <c r="AL1561" i="1"/>
  <c r="AI1561" i="1"/>
  <c r="AE1561" i="1"/>
  <c r="AB1561" i="1"/>
  <c r="V1561" i="1"/>
  <c r="Z1561" i="1" s="1"/>
  <c r="N1561" i="1" s="1"/>
  <c r="Q1561" i="1"/>
  <c r="K1561" i="1"/>
  <c r="AL1560" i="1"/>
  <c r="AI1560" i="1"/>
  <c r="AG1560" i="1"/>
  <c r="AE1560" i="1"/>
  <c r="AB1560" i="1"/>
  <c r="V1560" i="1"/>
  <c r="Z1560" i="1" s="1"/>
  <c r="N1560" i="1" s="1"/>
  <c r="Q1560" i="1"/>
  <c r="K1560" i="1"/>
  <c r="AL1559" i="1"/>
  <c r="AI1559" i="1"/>
  <c r="AG1559" i="1"/>
  <c r="AE1559" i="1"/>
  <c r="Y1559" i="1"/>
  <c r="V1559" i="1"/>
  <c r="Q1559" i="1"/>
  <c r="K1559" i="1"/>
  <c r="AL1558" i="1"/>
  <c r="AI1558" i="1"/>
  <c r="AG1558" i="1"/>
  <c r="AE1558" i="1"/>
  <c r="Y1558" i="1"/>
  <c r="V1558" i="1"/>
  <c r="Q1558" i="1"/>
  <c r="K1558" i="1"/>
  <c r="AL1557" i="1"/>
  <c r="AI1557" i="1"/>
  <c r="AG1557" i="1"/>
  <c r="AE1557" i="1"/>
  <c r="Y1557" i="1"/>
  <c r="V1557" i="1"/>
  <c r="Q1557" i="1"/>
  <c r="K1557" i="1"/>
  <c r="AL1556" i="1"/>
  <c r="AI1556" i="1"/>
  <c r="AG1556" i="1"/>
  <c r="AE1556" i="1"/>
  <c r="Y1556" i="1"/>
  <c r="V1556" i="1"/>
  <c r="Q1556" i="1"/>
  <c r="K1556" i="1"/>
  <c r="AL1555" i="1"/>
  <c r="AI1555" i="1"/>
  <c r="AG1555" i="1"/>
  <c r="AE1555" i="1"/>
  <c r="AB1555" i="1"/>
  <c r="V1555" i="1"/>
  <c r="Z1555" i="1" s="1"/>
  <c r="N1555" i="1" s="1"/>
  <c r="Q1555" i="1"/>
  <c r="K1555" i="1"/>
  <c r="C506" i="9" s="1"/>
  <c r="AL1554" i="1"/>
  <c r="AI1554" i="1"/>
  <c r="AG1554" i="1"/>
  <c r="AE1554" i="1"/>
  <c r="AB1554" i="1"/>
  <c r="V1554" i="1"/>
  <c r="Z1554" i="1" s="1"/>
  <c r="N1554" i="1" s="1"/>
  <c r="Q1554" i="1"/>
  <c r="K1554" i="1"/>
  <c r="C505" i="9" s="1"/>
  <c r="AL1553" i="1"/>
  <c r="AI1553" i="1"/>
  <c r="AG1553" i="1"/>
  <c r="AE1553" i="1"/>
  <c r="AB1553" i="1"/>
  <c r="V1553" i="1"/>
  <c r="Z1553" i="1" s="1"/>
  <c r="N1553" i="1" s="1"/>
  <c r="Q1553" i="1"/>
  <c r="K1553" i="1"/>
  <c r="AL1552" i="1"/>
  <c r="AI1552" i="1"/>
  <c r="AG1552" i="1"/>
  <c r="AE1552" i="1"/>
  <c r="AB1552" i="1"/>
  <c r="V1552" i="1"/>
  <c r="Z1552" i="1" s="1"/>
  <c r="N1552" i="1" s="1"/>
  <c r="Q1552" i="1"/>
  <c r="K1552" i="1"/>
  <c r="AL1551" i="1"/>
  <c r="AI1551" i="1"/>
  <c r="AG1551" i="1"/>
  <c r="AE1551" i="1"/>
  <c r="AB1551" i="1"/>
  <c r="V1551" i="1"/>
  <c r="Z1551" i="1" s="1"/>
  <c r="N1551" i="1" s="1"/>
  <c r="Q1551" i="1"/>
  <c r="K1551" i="1"/>
  <c r="AL1550" i="1"/>
  <c r="AI1550" i="1"/>
  <c r="AG1550" i="1"/>
  <c r="AE1550" i="1"/>
  <c r="AC1550" i="1"/>
  <c r="AB1550" i="1"/>
  <c r="V1550" i="1"/>
  <c r="Z1550" i="1" s="1"/>
  <c r="N1550" i="1" s="1"/>
  <c r="Q1550" i="1"/>
  <c r="K1550" i="1"/>
  <c r="AL1549" i="1"/>
  <c r="AI1549" i="1"/>
  <c r="AG1549" i="1"/>
  <c r="AE1549" i="1"/>
  <c r="AC1549" i="1"/>
  <c r="AB1549" i="1"/>
  <c r="V1549" i="1"/>
  <c r="Z1549" i="1" s="1"/>
  <c r="N1549" i="1" s="1"/>
  <c r="Q1549" i="1"/>
  <c r="K1549" i="1"/>
  <c r="AL1548" i="1"/>
  <c r="AI1548" i="1"/>
  <c r="AG1548" i="1"/>
  <c r="AE1548" i="1"/>
  <c r="AC1548" i="1"/>
  <c r="AB1548" i="1"/>
  <c r="V1548" i="1"/>
  <c r="Z1548" i="1" s="1"/>
  <c r="N1548" i="1" s="1"/>
  <c r="Q1548" i="1"/>
  <c r="K1548" i="1"/>
  <c r="AL1547" i="1"/>
  <c r="AI1547" i="1"/>
  <c r="AG1547" i="1"/>
  <c r="AE1547" i="1"/>
  <c r="AC1547" i="1"/>
  <c r="AB1547" i="1"/>
  <c r="V1547" i="1"/>
  <c r="Z1547" i="1" s="1"/>
  <c r="N1547" i="1" s="1"/>
  <c r="Q1547" i="1"/>
  <c r="K1547" i="1"/>
  <c r="AL1546" i="1"/>
  <c r="AI1546" i="1"/>
  <c r="AG1546" i="1"/>
  <c r="AE1546" i="1"/>
  <c r="AC1546" i="1"/>
  <c r="AB1546" i="1"/>
  <c r="V1546" i="1"/>
  <c r="Z1546" i="1" s="1"/>
  <c r="N1546" i="1" s="1"/>
  <c r="Q1546" i="1"/>
  <c r="K1546" i="1"/>
  <c r="AL1545" i="1"/>
  <c r="AI1545" i="1"/>
  <c r="AG1545" i="1"/>
  <c r="AE1545" i="1"/>
  <c r="AC1545" i="1"/>
  <c r="AB1545" i="1"/>
  <c r="V1545" i="1"/>
  <c r="Z1545" i="1" s="1"/>
  <c r="N1545" i="1" s="1"/>
  <c r="Q1545" i="1"/>
  <c r="K1545" i="1"/>
  <c r="AL1544" i="1"/>
  <c r="AI1544" i="1"/>
  <c r="AG1544" i="1"/>
  <c r="AE1544" i="1"/>
  <c r="AC1544" i="1"/>
  <c r="AB1544" i="1"/>
  <c r="V1544" i="1"/>
  <c r="Z1544" i="1" s="1"/>
  <c r="N1544" i="1" s="1"/>
  <c r="Q1544" i="1"/>
  <c r="K1544" i="1"/>
  <c r="AL1543" i="1"/>
  <c r="AI1543" i="1"/>
  <c r="AG1543" i="1"/>
  <c r="AE1543" i="1"/>
  <c r="AC1543" i="1"/>
  <c r="AB1543" i="1"/>
  <c r="V1543" i="1"/>
  <c r="Z1543" i="1" s="1"/>
  <c r="N1543" i="1" s="1"/>
  <c r="Q1543" i="1"/>
  <c r="K1543" i="1"/>
  <c r="AL1542" i="1"/>
  <c r="AI1542" i="1"/>
  <c r="AG1542" i="1"/>
  <c r="AE1542" i="1"/>
  <c r="AC1542" i="1"/>
  <c r="AB1542" i="1"/>
  <c r="V1542" i="1"/>
  <c r="Z1542" i="1" s="1"/>
  <c r="N1542" i="1" s="1"/>
  <c r="Q1542" i="1"/>
  <c r="K1542" i="1"/>
  <c r="AL1541" i="1"/>
  <c r="AI1541" i="1"/>
  <c r="AG1541" i="1"/>
  <c r="AE1541" i="1"/>
  <c r="AC1541" i="1"/>
  <c r="AB1541" i="1"/>
  <c r="V1541" i="1"/>
  <c r="Z1541" i="1" s="1"/>
  <c r="N1541" i="1" s="1"/>
  <c r="Q1541" i="1"/>
  <c r="K1541" i="1"/>
  <c r="AL1540" i="1"/>
  <c r="AI1540" i="1"/>
  <c r="AG1540" i="1"/>
  <c r="AE1540" i="1"/>
  <c r="AC1540" i="1"/>
  <c r="AB1540" i="1"/>
  <c r="V1540" i="1"/>
  <c r="Z1540" i="1" s="1"/>
  <c r="N1540" i="1" s="1"/>
  <c r="Q1540" i="1"/>
  <c r="K1540" i="1"/>
  <c r="AL1539" i="1"/>
  <c r="AI1539" i="1"/>
  <c r="AG1539" i="1"/>
  <c r="AE1539" i="1"/>
  <c r="AC1539" i="1"/>
  <c r="AB1539" i="1"/>
  <c r="V1539" i="1"/>
  <c r="Z1539" i="1" s="1"/>
  <c r="N1539" i="1" s="1"/>
  <c r="Q1539" i="1"/>
  <c r="K1539" i="1"/>
  <c r="AL1538" i="1"/>
  <c r="AI1538" i="1"/>
  <c r="AG1538" i="1"/>
  <c r="AE1538" i="1"/>
  <c r="AB1538" i="1"/>
  <c r="V1538" i="1"/>
  <c r="Z1538" i="1" s="1"/>
  <c r="N1538" i="1" s="1"/>
  <c r="Q1538" i="1"/>
  <c r="K1538" i="1"/>
  <c r="AL1537" i="1"/>
  <c r="AI1537" i="1"/>
  <c r="AG1537" i="1"/>
  <c r="AE1537" i="1"/>
  <c r="AB1537" i="1"/>
  <c r="V1537" i="1"/>
  <c r="Z1537" i="1" s="1"/>
  <c r="N1537" i="1" s="1"/>
  <c r="Q1537" i="1"/>
  <c r="K1537" i="1"/>
  <c r="AL1536" i="1"/>
  <c r="AI1536" i="1"/>
  <c r="AG1536" i="1"/>
  <c r="AE1536" i="1"/>
  <c r="AB1536" i="1"/>
  <c r="V1536" i="1"/>
  <c r="Z1536" i="1" s="1"/>
  <c r="N1536" i="1" s="1"/>
  <c r="Q1536" i="1"/>
  <c r="K1536" i="1"/>
  <c r="AL1535" i="1"/>
  <c r="AI1535" i="1"/>
  <c r="AG1535" i="1"/>
  <c r="AE1535" i="1"/>
  <c r="AB1535" i="1"/>
  <c r="Y1535" i="1"/>
  <c r="V1535" i="1"/>
  <c r="Q1535" i="1"/>
  <c r="K1535" i="1"/>
  <c r="AL1534" i="1"/>
  <c r="AI1534" i="1"/>
  <c r="AG1534" i="1"/>
  <c r="AE1534" i="1"/>
  <c r="AB1534" i="1"/>
  <c r="V1534" i="1"/>
  <c r="Z1534" i="1" s="1"/>
  <c r="N1534" i="1" s="1"/>
  <c r="Q1534" i="1"/>
  <c r="K1534" i="1"/>
  <c r="AL1533" i="1"/>
  <c r="AI1533" i="1"/>
  <c r="AG1533" i="1"/>
  <c r="AE1533" i="1"/>
  <c r="AB1533" i="1"/>
  <c r="V1533" i="1"/>
  <c r="Z1533" i="1" s="1"/>
  <c r="N1533" i="1" s="1"/>
  <c r="Q1533" i="1"/>
  <c r="K1533" i="1"/>
  <c r="AL1532" i="1"/>
  <c r="AI1532" i="1"/>
  <c r="AG1532" i="1"/>
  <c r="AE1532" i="1"/>
  <c r="AB1532" i="1"/>
  <c r="V1532" i="1"/>
  <c r="Z1532" i="1" s="1"/>
  <c r="N1532" i="1" s="1"/>
  <c r="Q1532" i="1"/>
  <c r="K1532" i="1"/>
  <c r="AL1531" i="1"/>
  <c r="AI1531" i="1"/>
  <c r="AG1531" i="1"/>
  <c r="AE1531" i="1"/>
  <c r="AB1531" i="1"/>
  <c r="V1531" i="1"/>
  <c r="Z1531" i="1" s="1"/>
  <c r="N1531" i="1" s="1"/>
  <c r="Q1531" i="1"/>
  <c r="K1531" i="1"/>
  <c r="AL1530" i="1"/>
  <c r="AI1530" i="1"/>
  <c r="AG1530" i="1"/>
  <c r="AE1530" i="1"/>
  <c r="AB1530" i="1"/>
  <c r="V1530" i="1"/>
  <c r="Z1530" i="1" s="1"/>
  <c r="N1530" i="1" s="1"/>
  <c r="Q1530" i="1"/>
  <c r="K1530" i="1"/>
  <c r="AL1529" i="1"/>
  <c r="AI1529" i="1"/>
  <c r="AG1529" i="1"/>
  <c r="AE1529" i="1"/>
  <c r="AB1529" i="1"/>
  <c r="V1529" i="1"/>
  <c r="Z1529" i="1" s="1"/>
  <c r="N1529" i="1" s="1"/>
  <c r="Q1529" i="1"/>
  <c r="K1529" i="1"/>
  <c r="AL1528" i="1"/>
  <c r="AI1528" i="1"/>
  <c r="AG1528" i="1"/>
  <c r="AE1528" i="1"/>
  <c r="AB1528" i="1"/>
  <c r="V1528" i="1"/>
  <c r="Z1528" i="1" s="1"/>
  <c r="N1528" i="1" s="1"/>
  <c r="Q1528" i="1"/>
  <c r="K1528" i="1"/>
  <c r="AL1527" i="1"/>
  <c r="AI1527" i="1"/>
  <c r="AG1527" i="1"/>
  <c r="AE1527" i="1"/>
  <c r="AB1527" i="1"/>
  <c r="V1527" i="1"/>
  <c r="Z1527" i="1" s="1"/>
  <c r="N1527" i="1" s="1"/>
  <c r="Q1527" i="1"/>
  <c r="K1527" i="1"/>
  <c r="C507" i="9" s="1"/>
  <c r="AL1526" i="1"/>
  <c r="AI1526" i="1"/>
  <c r="AG1526" i="1"/>
  <c r="AE1526" i="1"/>
  <c r="AB1526" i="1"/>
  <c r="V1526" i="1"/>
  <c r="Z1526" i="1" s="1"/>
  <c r="N1526" i="1" s="1"/>
  <c r="Q1526" i="1"/>
  <c r="K1526" i="1"/>
  <c r="AL1525" i="1"/>
  <c r="AI1525" i="1"/>
  <c r="AG1525" i="1"/>
  <c r="AE1525" i="1"/>
  <c r="AB1525" i="1"/>
  <c r="V1525" i="1"/>
  <c r="Z1525" i="1" s="1"/>
  <c r="N1525" i="1" s="1"/>
  <c r="Q1525" i="1"/>
  <c r="K1525" i="1"/>
  <c r="AL1524" i="1"/>
  <c r="AI1524" i="1"/>
  <c r="AG1524" i="1"/>
  <c r="AE1524" i="1"/>
  <c r="AB1524" i="1"/>
  <c r="V1524" i="1"/>
  <c r="Z1524" i="1" s="1"/>
  <c r="N1524" i="1" s="1"/>
  <c r="Q1524" i="1"/>
  <c r="K1524" i="1"/>
  <c r="AL1523" i="1"/>
  <c r="AI1523" i="1"/>
  <c r="AG1523" i="1"/>
  <c r="AE1523" i="1"/>
  <c r="AB1523" i="1"/>
  <c r="V1523" i="1"/>
  <c r="Z1523" i="1" s="1"/>
  <c r="N1523" i="1" s="1"/>
  <c r="Q1523" i="1"/>
  <c r="K1523" i="1"/>
  <c r="AL1522" i="1"/>
  <c r="AI1522" i="1"/>
  <c r="AG1522" i="1"/>
  <c r="AE1522" i="1"/>
  <c r="AB1522" i="1"/>
  <c r="V1522" i="1"/>
  <c r="Z1522" i="1" s="1"/>
  <c r="N1522" i="1" s="1"/>
  <c r="Q1522" i="1"/>
  <c r="K1522" i="1"/>
  <c r="AL1521" i="1"/>
  <c r="AI1521" i="1"/>
  <c r="AG1521" i="1"/>
  <c r="AE1521" i="1"/>
  <c r="AB1521" i="1"/>
  <c r="V1521" i="1"/>
  <c r="Z1521" i="1" s="1"/>
  <c r="N1521" i="1" s="1"/>
  <c r="Q1521" i="1"/>
  <c r="K1521" i="1"/>
  <c r="AL1520" i="1"/>
  <c r="AI1520" i="1"/>
  <c r="AG1520" i="1"/>
  <c r="AE1520" i="1"/>
  <c r="AB1520" i="1"/>
  <c r="V1520" i="1"/>
  <c r="Z1520" i="1" s="1"/>
  <c r="N1520" i="1" s="1"/>
  <c r="Q1520" i="1"/>
  <c r="K1520" i="1"/>
  <c r="AL1519" i="1"/>
  <c r="AI1519" i="1"/>
  <c r="AG1519" i="1"/>
  <c r="AE1519" i="1"/>
  <c r="AB1519" i="1"/>
  <c r="V1519" i="1"/>
  <c r="Z1519" i="1" s="1"/>
  <c r="N1519" i="1" s="1"/>
  <c r="Q1519" i="1"/>
  <c r="K1519" i="1"/>
  <c r="AL1518" i="1"/>
  <c r="AI1518" i="1"/>
  <c r="AG1518" i="1"/>
  <c r="AE1518" i="1"/>
  <c r="AB1518" i="1"/>
  <c r="V1518" i="1"/>
  <c r="Z1518" i="1" s="1"/>
  <c r="N1518" i="1" s="1"/>
  <c r="Q1518" i="1"/>
  <c r="K1518" i="1"/>
  <c r="C796" i="9" s="1"/>
  <c r="AL1517" i="1"/>
  <c r="AI1517" i="1"/>
  <c r="AG1517" i="1"/>
  <c r="AE1517" i="1"/>
  <c r="AB1517" i="1"/>
  <c r="Y1517" i="1"/>
  <c r="V1517" i="1"/>
  <c r="Q1517" i="1"/>
  <c r="K1517" i="1"/>
  <c r="AL1516" i="1"/>
  <c r="AI1516" i="1"/>
  <c r="AG1516" i="1"/>
  <c r="AE1516" i="1"/>
  <c r="AB1516" i="1"/>
  <c r="V1516" i="1"/>
  <c r="Z1516" i="1" s="1"/>
  <c r="N1516" i="1" s="1"/>
  <c r="Q1516" i="1"/>
  <c r="K1516" i="1"/>
  <c r="C504" i="9" s="1"/>
  <c r="AL1515" i="1"/>
  <c r="AI1515" i="1"/>
  <c r="AG1515" i="1"/>
  <c r="AE1515" i="1"/>
  <c r="V1515" i="1"/>
  <c r="Z1515" i="1" s="1"/>
  <c r="N1515" i="1" s="1"/>
  <c r="Q1515" i="1"/>
  <c r="K1515" i="1"/>
  <c r="AL1514" i="1"/>
  <c r="AI1514" i="1"/>
  <c r="AG1514" i="1"/>
  <c r="AE1514" i="1"/>
  <c r="V1514" i="1"/>
  <c r="Z1514" i="1" s="1"/>
  <c r="N1514" i="1" s="1"/>
  <c r="Q1514" i="1"/>
  <c r="K1514" i="1"/>
  <c r="AL1513" i="1"/>
  <c r="AI1513" i="1"/>
  <c r="AG1513" i="1"/>
  <c r="AE1513" i="1"/>
  <c r="Y1513" i="1"/>
  <c r="V1513" i="1"/>
  <c r="Q1513" i="1"/>
  <c r="K1513" i="1"/>
  <c r="AL1512" i="1"/>
  <c r="AI1512" i="1"/>
  <c r="AG1512" i="1"/>
  <c r="AE1512" i="1"/>
  <c r="Y1512" i="1"/>
  <c r="V1512" i="1"/>
  <c r="Q1512" i="1"/>
  <c r="K1512" i="1"/>
  <c r="AL1511" i="1"/>
  <c r="AI1511" i="1"/>
  <c r="AG1511" i="1"/>
  <c r="AE1511" i="1"/>
  <c r="AC1511" i="1"/>
  <c r="AB1511" i="1"/>
  <c r="V1511" i="1"/>
  <c r="Z1511" i="1" s="1"/>
  <c r="N1511" i="1" s="1"/>
  <c r="Q1511" i="1"/>
  <c r="K1511" i="1"/>
  <c r="AL1510" i="1"/>
  <c r="AI1510" i="1"/>
  <c r="AG1510" i="1"/>
  <c r="AE1510" i="1"/>
  <c r="AC1510" i="1"/>
  <c r="AB1510" i="1"/>
  <c r="V1510" i="1"/>
  <c r="Z1510" i="1" s="1"/>
  <c r="N1510" i="1" s="1"/>
  <c r="Q1510" i="1"/>
  <c r="K1510" i="1"/>
  <c r="AL1509" i="1"/>
  <c r="AI1509" i="1"/>
  <c r="AG1509" i="1"/>
  <c r="AE1509" i="1"/>
  <c r="AC1509" i="1"/>
  <c r="AB1509" i="1"/>
  <c r="V1509" i="1"/>
  <c r="Z1509" i="1" s="1"/>
  <c r="N1509" i="1" s="1"/>
  <c r="Q1509" i="1"/>
  <c r="K1509" i="1"/>
  <c r="AL1508" i="1"/>
  <c r="AI1508" i="1"/>
  <c r="AG1508" i="1"/>
  <c r="AE1508" i="1"/>
  <c r="V1508" i="1"/>
  <c r="Z1508" i="1" s="1"/>
  <c r="N1508" i="1" s="1"/>
  <c r="Q1508" i="1"/>
  <c r="K1508" i="1"/>
  <c r="AL1507" i="1"/>
  <c r="AI1507" i="1"/>
  <c r="AG1507" i="1"/>
  <c r="AE1507" i="1"/>
  <c r="V1507" i="1"/>
  <c r="Z1507" i="1" s="1"/>
  <c r="N1507" i="1" s="1"/>
  <c r="Q1507" i="1"/>
  <c r="K1507" i="1"/>
  <c r="AL1506" i="1"/>
  <c r="AI1506" i="1"/>
  <c r="AG1506" i="1"/>
  <c r="AE1506" i="1"/>
  <c r="AB1506" i="1"/>
  <c r="V1506" i="1"/>
  <c r="Z1506" i="1" s="1"/>
  <c r="N1506" i="1" s="1"/>
  <c r="Q1506" i="1"/>
  <c r="K1506" i="1"/>
  <c r="AL1505" i="1"/>
  <c r="AI1505" i="1"/>
  <c r="AG1505" i="1"/>
  <c r="AE1505" i="1"/>
  <c r="AB1505" i="1"/>
  <c r="V1505" i="1"/>
  <c r="Z1505" i="1" s="1"/>
  <c r="N1505" i="1" s="1"/>
  <c r="Q1505" i="1"/>
  <c r="K1505" i="1"/>
  <c r="AL1504" i="1"/>
  <c r="AI1504" i="1"/>
  <c r="AG1504" i="1"/>
  <c r="AE1504" i="1"/>
  <c r="AB1504" i="1"/>
  <c r="V1504" i="1"/>
  <c r="Z1504" i="1" s="1"/>
  <c r="N1504" i="1" s="1"/>
  <c r="Q1504" i="1"/>
  <c r="K1504" i="1"/>
  <c r="C493" i="9" s="1"/>
  <c r="AL1503" i="1"/>
  <c r="AI1503" i="1"/>
  <c r="AG1503" i="1"/>
  <c r="AE1503" i="1"/>
  <c r="AB1503" i="1"/>
  <c r="V1503" i="1"/>
  <c r="Z1503" i="1" s="1"/>
  <c r="N1503" i="1" s="1"/>
  <c r="Q1503" i="1"/>
  <c r="K1503" i="1"/>
  <c r="AL1502" i="1"/>
  <c r="AI1502" i="1"/>
  <c r="AG1502" i="1"/>
  <c r="AE1502" i="1"/>
  <c r="AB1502" i="1"/>
  <c r="V1502" i="1"/>
  <c r="Z1502" i="1" s="1"/>
  <c r="N1502" i="1" s="1"/>
  <c r="Q1502" i="1"/>
  <c r="K1502" i="1"/>
  <c r="AL1501" i="1"/>
  <c r="AI1501" i="1"/>
  <c r="AG1501" i="1"/>
  <c r="AE1501" i="1"/>
  <c r="AB1501" i="1"/>
  <c r="V1501" i="1"/>
  <c r="Z1501" i="1" s="1"/>
  <c r="N1501" i="1" s="1"/>
  <c r="Q1501" i="1"/>
  <c r="K1501" i="1"/>
  <c r="AL1500" i="1"/>
  <c r="AI1500" i="1"/>
  <c r="AG1500" i="1"/>
  <c r="AE1500" i="1"/>
  <c r="AB1500" i="1"/>
  <c r="V1500" i="1"/>
  <c r="Z1500" i="1" s="1"/>
  <c r="N1500" i="1" s="1"/>
  <c r="Q1500" i="1"/>
  <c r="K1500" i="1"/>
  <c r="AL1499" i="1"/>
  <c r="AI1499" i="1"/>
  <c r="AG1499" i="1"/>
  <c r="AE1499" i="1"/>
  <c r="AB1499" i="1"/>
  <c r="V1499" i="1"/>
  <c r="Z1499" i="1" s="1"/>
  <c r="N1499" i="1" s="1"/>
  <c r="Q1499" i="1"/>
  <c r="K1499" i="1"/>
  <c r="AL1498" i="1"/>
  <c r="AI1498" i="1"/>
  <c r="AG1498" i="1"/>
  <c r="AE1498" i="1"/>
  <c r="AB1498" i="1"/>
  <c r="V1498" i="1"/>
  <c r="Z1498" i="1" s="1"/>
  <c r="N1498" i="1" s="1"/>
  <c r="Q1498" i="1"/>
  <c r="K1498" i="1"/>
  <c r="C491" i="9" s="1"/>
  <c r="AL1497" i="1"/>
  <c r="AI1497" i="1"/>
  <c r="AG1497" i="1"/>
  <c r="AE1497" i="1"/>
  <c r="AB1497" i="1"/>
  <c r="V1497" i="1"/>
  <c r="Z1497" i="1" s="1"/>
  <c r="N1497" i="1" s="1"/>
  <c r="Q1497" i="1"/>
  <c r="K1497" i="1"/>
  <c r="C492" i="9" s="1"/>
  <c r="AL1496" i="1"/>
  <c r="AI1496" i="1"/>
  <c r="AG1496" i="1"/>
  <c r="AE1496" i="1"/>
  <c r="AB1496" i="1"/>
  <c r="V1496" i="1"/>
  <c r="Z1496" i="1" s="1"/>
  <c r="N1496" i="1" s="1"/>
  <c r="Q1496" i="1"/>
  <c r="K1496" i="1"/>
  <c r="AL1495" i="1"/>
  <c r="AI1495" i="1"/>
  <c r="AG1495" i="1"/>
  <c r="AE1495" i="1"/>
  <c r="AB1495" i="1"/>
  <c r="V1495" i="1"/>
  <c r="Z1495" i="1" s="1"/>
  <c r="N1495" i="1" s="1"/>
  <c r="Q1495" i="1"/>
  <c r="K1495" i="1"/>
  <c r="AL1494" i="1"/>
  <c r="AI1494" i="1"/>
  <c r="AG1494" i="1"/>
  <c r="AE1494" i="1"/>
  <c r="AB1494" i="1"/>
  <c r="V1494" i="1"/>
  <c r="Z1494" i="1" s="1"/>
  <c r="N1494" i="1" s="1"/>
  <c r="Q1494" i="1"/>
  <c r="K1494" i="1"/>
  <c r="AL1493" i="1"/>
  <c r="AI1493" i="1"/>
  <c r="AG1493" i="1"/>
  <c r="AE1493" i="1"/>
  <c r="AC1493" i="1"/>
  <c r="AB1493" i="1"/>
  <c r="V1493" i="1"/>
  <c r="Z1493" i="1" s="1"/>
  <c r="N1493" i="1" s="1"/>
  <c r="Q1493" i="1"/>
  <c r="K1493" i="1"/>
  <c r="AL1492" i="1"/>
  <c r="AI1492" i="1"/>
  <c r="AG1492" i="1"/>
  <c r="AE1492" i="1"/>
  <c r="V1492" i="1"/>
  <c r="Z1492" i="1" s="1"/>
  <c r="N1492" i="1" s="1"/>
  <c r="Q1492" i="1"/>
  <c r="K1492" i="1"/>
  <c r="AL1491" i="1"/>
  <c r="AI1491" i="1"/>
  <c r="AG1491" i="1"/>
  <c r="AE1491" i="1"/>
  <c r="AB1491" i="1"/>
  <c r="V1491" i="1"/>
  <c r="Z1491" i="1" s="1"/>
  <c r="N1491" i="1" s="1"/>
  <c r="Q1491" i="1"/>
  <c r="K1491" i="1"/>
  <c r="C795" i="9" s="1"/>
  <c r="AL1490" i="1"/>
  <c r="AI1490" i="1"/>
  <c r="AG1490" i="1"/>
  <c r="AE1490" i="1"/>
  <c r="AB1490" i="1"/>
  <c r="Y1490" i="1"/>
  <c r="V1490" i="1"/>
  <c r="Q1490" i="1"/>
  <c r="K1490" i="1"/>
  <c r="AL1489" i="1"/>
  <c r="AI1489" i="1"/>
  <c r="AG1489" i="1"/>
  <c r="AE1489" i="1"/>
  <c r="AB1489" i="1"/>
  <c r="Y1489" i="1"/>
  <c r="V1489" i="1"/>
  <c r="Q1489" i="1"/>
  <c r="K1489" i="1"/>
  <c r="AL1488" i="1"/>
  <c r="AI1488" i="1"/>
  <c r="AG1488" i="1"/>
  <c r="AE1488" i="1"/>
  <c r="AB1488" i="1"/>
  <c r="V1488" i="1"/>
  <c r="Z1488" i="1" s="1"/>
  <c r="N1488" i="1" s="1"/>
  <c r="Q1488" i="1"/>
  <c r="K1488" i="1"/>
  <c r="AL1487" i="1"/>
  <c r="AI1487" i="1"/>
  <c r="AG1487" i="1"/>
  <c r="AE1487" i="1"/>
  <c r="AC1487" i="1"/>
  <c r="AB1487" i="1"/>
  <c r="V1487" i="1"/>
  <c r="Z1487" i="1" s="1"/>
  <c r="N1487" i="1" s="1"/>
  <c r="Q1487" i="1"/>
  <c r="K1487" i="1"/>
  <c r="C503" i="9" s="1"/>
  <c r="AL1486" i="1"/>
  <c r="AI1486" i="1"/>
  <c r="AG1486" i="1"/>
  <c r="AE1486" i="1"/>
  <c r="AC1486" i="1"/>
  <c r="AB1486" i="1"/>
  <c r="V1486" i="1"/>
  <c r="Z1486" i="1" s="1"/>
  <c r="N1486" i="1" s="1"/>
  <c r="Q1486" i="1"/>
  <c r="K1486" i="1"/>
  <c r="AL1485" i="1"/>
  <c r="AI1485" i="1"/>
  <c r="AG1485" i="1"/>
  <c r="AE1485" i="1"/>
  <c r="AC1485" i="1"/>
  <c r="AB1485" i="1"/>
  <c r="V1485" i="1"/>
  <c r="Z1485" i="1" s="1"/>
  <c r="N1485" i="1" s="1"/>
  <c r="Q1485" i="1"/>
  <c r="K1485" i="1"/>
  <c r="AL1484" i="1"/>
  <c r="AI1484" i="1"/>
  <c r="AG1484" i="1"/>
  <c r="AE1484" i="1"/>
  <c r="AC1484" i="1"/>
  <c r="AB1484" i="1"/>
  <c r="V1484" i="1"/>
  <c r="Z1484" i="1" s="1"/>
  <c r="N1484" i="1" s="1"/>
  <c r="Q1484" i="1"/>
  <c r="K1484" i="1"/>
  <c r="AL1483" i="1"/>
  <c r="AI1483" i="1"/>
  <c r="AG1483" i="1"/>
  <c r="AE1483" i="1"/>
  <c r="AC1483" i="1"/>
  <c r="AB1483" i="1"/>
  <c r="V1483" i="1"/>
  <c r="Z1483" i="1" s="1"/>
  <c r="N1483" i="1" s="1"/>
  <c r="Q1483" i="1"/>
  <c r="K1483" i="1"/>
  <c r="C501" i="9" s="1"/>
  <c r="AL1482" i="1"/>
  <c r="AI1482" i="1"/>
  <c r="AG1482" i="1"/>
  <c r="AE1482" i="1"/>
  <c r="AC1482" i="1"/>
  <c r="AB1482" i="1"/>
  <c r="V1482" i="1"/>
  <c r="Z1482" i="1" s="1"/>
  <c r="N1482" i="1" s="1"/>
  <c r="Q1482" i="1"/>
  <c r="K1482" i="1"/>
  <c r="C500" i="9" s="1"/>
  <c r="AL1481" i="1"/>
  <c r="AI1481" i="1"/>
  <c r="AG1481" i="1"/>
  <c r="AE1481" i="1"/>
  <c r="AC1481" i="1"/>
  <c r="AB1481" i="1"/>
  <c r="V1481" i="1"/>
  <c r="Z1481" i="1" s="1"/>
  <c r="N1481" i="1" s="1"/>
  <c r="Q1481" i="1"/>
  <c r="K1481" i="1"/>
  <c r="AL1480" i="1"/>
  <c r="AI1480" i="1"/>
  <c r="AG1480" i="1"/>
  <c r="AE1480" i="1"/>
  <c r="AB1480" i="1"/>
  <c r="V1480" i="1"/>
  <c r="Z1480" i="1" s="1"/>
  <c r="N1480" i="1" s="1"/>
  <c r="Q1480" i="1"/>
  <c r="K1480" i="1"/>
  <c r="AL1479" i="1"/>
  <c r="AI1479" i="1"/>
  <c r="AG1479" i="1"/>
  <c r="AE1479" i="1"/>
  <c r="AB1479" i="1"/>
  <c r="V1479" i="1"/>
  <c r="Z1479" i="1" s="1"/>
  <c r="N1479" i="1" s="1"/>
  <c r="Q1479" i="1"/>
  <c r="K1479" i="1"/>
  <c r="AL1478" i="1"/>
  <c r="AI1478" i="1"/>
  <c r="AG1478" i="1"/>
  <c r="AE1478" i="1"/>
  <c r="AB1478" i="1"/>
  <c r="V1478" i="1"/>
  <c r="Z1478" i="1" s="1"/>
  <c r="N1478" i="1" s="1"/>
  <c r="Q1478" i="1"/>
  <c r="K1478" i="1"/>
  <c r="AL1477" i="1"/>
  <c r="AI1477" i="1"/>
  <c r="AG1477" i="1"/>
  <c r="AE1477" i="1"/>
  <c r="AB1477" i="1"/>
  <c r="V1477" i="1"/>
  <c r="Z1477" i="1" s="1"/>
  <c r="N1477" i="1" s="1"/>
  <c r="Q1477" i="1"/>
  <c r="K1477" i="1"/>
  <c r="C480" i="9" s="1"/>
  <c r="AL1476" i="1"/>
  <c r="AI1476" i="1"/>
  <c r="AG1476" i="1"/>
  <c r="AE1476" i="1"/>
  <c r="AB1476" i="1"/>
  <c r="V1476" i="1"/>
  <c r="Z1476" i="1" s="1"/>
  <c r="N1476" i="1" s="1"/>
  <c r="Q1476" i="1"/>
  <c r="K1476" i="1"/>
  <c r="AL1475" i="1"/>
  <c r="AI1475" i="1"/>
  <c r="AG1475" i="1"/>
  <c r="AE1475" i="1"/>
  <c r="AB1475" i="1"/>
  <c r="V1475" i="1"/>
  <c r="Z1475" i="1" s="1"/>
  <c r="N1475" i="1" s="1"/>
  <c r="Q1475" i="1"/>
  <c r="K1475" i="1"/>
  <c r="AL1474" i="1"/>
  <c r="AI1474" i="1"/>
  <c r="AG1474" i="1"/>
  <c r="AE1474" i="1"/>
  <c r="AB1474" i="1"/>
  <c r="V1474" i="1"/>
  <c r="Z1474" i="1" s="1"/>
  <c r="N1474" i="1" s="1"/>
  <c r="Q1474" i="1"/>
  <c r="K1474" i="1"/>
  <c r="C481" i="9" s="1"/>
  <c r="AL1473" i="1"/>
  <c r="AI1473" i="1"/>
  <c r="AG1473" i="1"/>
  <c r="AE1473" i="1"/>
  <c r="AB1473" i="1"/>
  <c r="V1473" i="1"/>
  <c r="Z1473" i="1" s="1"/>
  <c r="N1473" i="1" s="1"/>
  <c r="Q1473" i="1"/>
  <c r="K1473" i="1"/>
  <c r="C482" i="9" s="1"/>
  <c r="AL1472" i="1"/>
  <c r="AI1472" i="1"/>
  <c r="AG1472" i="1"/>
  <c r="AE1472" i="1"/>
  <c r="V1472" i="1"/>
  <c r="Z1472" i="1" s="1"/>
  <c r="N1472" i="1" s="1"/>
  <c r="Q1472" i="1"/>
  <c r="K1472" i="1"/>
  <c r="AL1471" i="1"/>
  <c r="AI1471" i="1"/>
  <c r="AG1471" i="1"/>
  <c r="AE1471" i="1"/>
  <c r="V1471" i="1"/>
  <c r="Z1471" i="1" s="1"/>
  <c r="N1471" i="1" s="1"/>
  <c r="Q1471" i="1"/>
  <c r="K1471" i="1"/>
  <c r="AL1470" i="1"/>
  <c r="AI1470" i="1"/>
  <c r="AG1470" i="1"/>
  <c r="AE1470" i="1"/>
  <c r="AB1470" i="1"/>
  <c r="V1470" i="1"/>
  <c r="Z1470" i="1" s="1"/>
  <c r="N1470" i="1" s="1"/>
  <c r="Q1470" i="1"/>
  <c r="K1470" i="1"/>
  <c r="AL1469" i="1"/>
  <c r="AI1469" i="1"/>
  <c r="AG1469" i="1"/>
  <c r="AE1469" i="1"/>
  <c r="AB1469" i="1"/>
  <c r="Y1469" i="1"/>
  <c r="V1469" i="1"/>
  <c r="Q1469" i="1"/>
  <c r="K1469" i="1"/>
  <c r="AL1468" i="1"/>
  <c r="AI1468" i="1"/>
  <c r="AG1468" i="1"/>
  <c r="AE1468" i="1"/>
  <c r="AB1468" i="1"/>
  <c r="Y1468" i="1"/>
  <c r="V1468" i="1"/>
  <c r="Q1468" i="1"/>
  <c r="K1468" i="1"/>
  <c r="AL1467" i="1"/>
  <c r="AI1467" i="1"/>
  <c r="AG1467" i="1"/>
  <c r="AE1467" i="1"/>
  <c r="AB1467" i="1"/>
  <c r="V1467" i="1"/>
  <c r="Z1467" i="1" s="1"/>
  <c r="N1467" i="1" s="1"/>
  <c r="Q1467" i="1"/>
  <c r="K1467" i="1"/>
  <c r="AL1466" i="1"/>
  <c r="AI1466" i="1"/>
  <c r="AG1466" i="1"/>
  <c r="AE1466" i="1"/>
  <c r="AB1466" i="1"/>
  <c r="V1466" i="1"/>
  <c r="Z1466" i="1" s="1"/>
  <c r="N1466" i="1" s="1"/>
  <c r="Q1466" i="1"/>
  <c r="K1466" i="1"/>
  <c r="C479" i="9" s="1"/>
  <c r="AL1465" i="1"/>
  <c r="AI1465" i="1"/>
  <c r="AG1465" i="1"/>
  <c r="AE1465" i="1"/>
  <c r="AB1465" i="1"/>
  <c r="V1465" i="1"/>
  <c r="Z1465" i="1" s="1"/>
  <c r="N1465" i="1" s="1"/>
  <c r="Q1465" i="1"/>
  <c r="K1465" i="1"/>
  <c r="AL1464" i="1"/>
  <c r="AI1464" i="1"/>
  <c r="AG1464" i="1"/>
  <c r="AE1464" i="1"/>
  <c r="AB1464" i="1"/>
  <c r="V1464" i="1"/>
  <c r="Z1464" i="1" s="1"/>
  <c r="N1464" i="1" s="1"/>
  <c r="Q1464" i="1"/>
  <c r="K1464" i="1"/>
  <c r="AL1463" i="1"/>
  <c r="AI1463" i="1"/>
  <c r="AG1463" i="1"/>
  <c r="AE1463" i="1"/>
  <c r="AB1463" i="1"/>
  <c r="V1463" i="1"/>
  <c r="Z1463" i="1" s="1"/>
  <c r="N1463" i="1" s="1"/>
  <c r="Q1463" i="1"/>
  <c r="K1463" i="1"/>
  <c r="AL1462" i="1"/>
  <c r="AI1462" i="1"/>
  <c r="AG1462" i="1"/>
  <c r="AE1462" i="1"/>
  <c r="AB1462" i="1"/>
  <c r="V1462" i="1"/>
  <c r="Z1462" i="1" s="1"/>
  <c r="N1462" i="1" s="1"/>
  <c r="Q1462" i="1"/>
  <c r="K1462" i="1"/>
  <c r="AL1461" i="1"/>
  <c r="AI1461" i="1"/>
  <c r="AG1461" i="1"/>
  <c r="AE1461" i="1"/>
  <c r="AB1461" i="1"/>
  <c r="V1461" i="1"/>
  <c r="Z1461" i="1" s="1"/>
  <c r="N1461" i="1" s="1"/>
  <c r="Q1461" i="1"/>
  <c r="K1461" i="1"/>
  <c r="AL1460" i="1"/>
  <c r="AI1460" i="1"/>
  <c r="AG1460" i="1"/>
  <c r="AE1460" i="1"/>
  <c r="AB1460" i="1"/>
  <c r="V1460" i="1"/>
  <c r="Z1460" i="1" s="1"/>
  <c r="N1460" i="1" s="1"/>
  <c r="Q1460" i="1"/>
  <c r="K1460" i="1"/>
  <c r="C478" i="9" s="1"/>
  <c r="AL1459" i="1"/>
  <c r="AI1459" i="1"/>
  <c r="AG1459" i="1"/>
  <c r="AE1459" i="1"/>
  <c r="AB1459" i="1"/>
  <c r="Y1459" i="1"/>
  <c r="Z1459" i="1" s="1"/>
  <c r="N1459" i="1" s="1"/>
  <c r="Q1459" i="1"/>
  <c r="K1459" i="1"/>
  <c r="AL1458" i="1"/>
  <c r="AI1458" i="1"/>
  <c r="AG1458" i="1"/>
  <c r="AE1458" i="1"/>
  <c r="AB1458" i="1"/>
  <c r="V1458" i="1"/>
  <c r="Z1458" i="1" s="1"/>
  <c r="N1458" i="1" s="1"/>
  <c r="Q1458" i="1"/>
  <c r="K1458" i="1"/>
  <c r="AL1457" i="1"/>
  <c r="AI1457" i="1"/>
  <c r="AG1457" i="1"/>
  <c r="AE1457" i="1"/>
  <c r="V1457" i="1"/>
  <c r="Z1457" i="1" s="1"/>
  <c r="N1457" i="1" s="1"/>
  <c r="Q1457" i="1"/>
  <c r="K1457" i="1"/>
  <c r="AL1456" i="1"/>
  <c r="AI1456" i="1"/>
  <c r="AG1456" i="1"/>
  <c r="AE1456" i="1"/>
  <c r="AB1456" i="1"/>
  <c r="V1456" i="1"/>
  <c r="Z1456" i="1" s="1"/>
  <c r="N1456" i="1" s="1"/>
  <c r="Q1456" i="1"/>
  <c r="K1456" i="1"/>
  <c r="C794" i="9" s="1"/>
  <c r="AL1455" i="1"/>
  <c r="AI1455" i="1"/>
  <c r="AG1455" i="1"/>
  <c r="AE1455" i="1"/>
  <c r="AB1455" i="1"/>
  <c r="V1455" i="1"/>
  <c r="Z1455" i="1" s="1"/>
  <c r="N1455" i="1" s="1"/>
  <c r="Q1455" i="1"/>
  <c r="K1455" i="1"/>
  <c r="C476" i="9" s="1"/>
  <c r="AL1454" i="1"/>
  <c r="AI1454" i="1"/>
  <c r="AG1454" i="1"/>
  <c r="AE1454" i="1"/>
  <c r="AB1454" i="1"/>
  <c r="V1454" i="1"/>
  <c r="Z1454" i="1" s="1"/>
  <c r="N1454" i="1" s="1"/>
  <c r="Q1454" i="1"/>
  <c r="K1454" i="1"/>
  <c r="AL1453" i="1"/>
  <c r="AI1453" i="1"/>
  <c r="AG1453" i="1"/>
  <c r="AE1453" i="1"/>
  <c r="AB1453" i="1"/>
  <c r="V1453" i="1"/>
  <c r="Z1453" i="1" s="1"/>
  <c r="N1453" i="1" s="1"/>
  <c r="Q1453" i="1"/>
  <c r="K1453" i="1"/>
  <c r="C793" i="9" s="1"/>
  <c r="AL1452" i="1"/>
  <c r="AI1452" i="1"/>
  <c r="AG1452" i="1"/>
  <c r="AE1452" i="1"/>
  <c r="AB1452" i="1"/>
  <c r="V1452" i="1"/>
  <c r="Z1452" i="1" s="1"/>
  <c r="N1452" i="1" s="1"/>
  <c r="Q1452" i="1"/>
  <c r="K1452" i="1"/>
  <c r="C475" i="9" s="1"/>
  <c r="AL1451" i="1"/>
  <c r="AI1451" i="1"/>
  <c r="AG1451" i="1"/>
  <c r="AE1451" i="1"/>
  <c r="AB1451" i="1"/>
  <c r="V1451" i="1"/>
  <c r="Z1451" i="1" s="1"/>
  <c r="N1451" i="1" s="1"/>
  <c r="Q1451" i="1"/>
  <c r="K1451" i="1"/>
  <c r="AL1450" i="1"/>
  <c r="AI1450" i="1"/>
  <c r="AG1450" i="1"/>
  <c r="AE1450" i="1"/>
  <c r="V1450" i="1"/>
  <c r="Z1450" i="1" s="1"/>
  <c r="N1450" i="1" s="1"/>
  <c r="Q1450" i="1"/>
  <c r="K1450" i="1"/>
  <c r="AL1449" i="1"/>
  <c r="AI1449" i="1"/>
  <c r="AG1449" i="1"/>
  <c r="AE1449" i="1"/>
  <c r="V1449" i="1"/>
  <c r="Z1449" i="1" s="1"/>
  <c r="N1449" i="1" s="1"/>
  <c r="Q1449" i="1"/>
  <c r="K1449" i="1"/>
  <c r="AL1448" i="1"/>
  <c r="AI1448" i="1"/>
  <c r="AG1448" i="1"/>
  <c r="AE1448" i="1"/>
  <c r="Y1448" i="1"/>
  <c r="Z1448" i="1" s="1"/>
  <c r="N1448" i="1" s="1"/>
  <c r="Q1448" i="1"/>
  <c r="K1448" i="1"/>
  <c r="AL1447" i="1"/>
  <c r="AI1447" i="1"/>
  <c r="AG1447" i="1"/>
  <c r="AE1447" i="1"/>
  <c r="Y1447" i="1"/>
  <c r="Z1447" i="1" s="1"/>
  <c r="N1447" i="1" s="1"/>
  <c r="Q1447" i="1"/>
  <c r="K1447" i="1"/>
  <c r="AL1446" i="1"/>
  <c r="AI1446" i="1"/>
  <c r="AG1446" i="1"/>
  <c r="AE1446" i="1"/>
  <c r="V1446" i="1"/>
  <c r="Z1446" i="1" s="1"/>
  <c r="N1446" i="1" s="1"/>
  <c r="Q1446" i="1"/>
  <c r="K1446" i="1"/>
  <c r="C470" i="9" s="1"/>
  <c r="AL1445" i="1"/>
  <c r="AI1445" i="1"/>
  <c r="AG1445" i="1"/>
  <c r="AE1445" i="1"/>
  <c r="V1445" i="1"/>
  <c r="Z1445" i="1" s="1"/>
  <c r="N1445" i="1" s="1"/>
  <c r="Q1445" i="1"/>
  <c r="K1445" i="1"/>
  <c r="AL1444" i="1"/>
  <c r="AI1444" i="1"/>
  <c r="AG1444" i="1"/>
  <c r="AE1444" i="1"/>
  <c r="V1444" i="1"/>
  <c r="Z1444" i="1" s="1"/>
  <c r="N1444" i="1" s="1"/>
  <c r="Q1444" i="1"/>
  <c r="K1444" i="1"/>
  <c r="C469" i="9" s="1"/>
  <c r="AL1443" i="1"/>
  <c r="AI1443" i="1"/>
  <c r="AG1443" i="1"/>
  <c r="AE1443" i="1"/>
  <c r="Y1443" i="1"/>
  <c r="Z1443" i="1" s="1"/>
  <c r="N1443" i="1" s="1"/>
  <c r="Q1443" i="1"/>
  <c r="K1443" i="1"/>
  <c r="AL1442" i="1"/>
  <c r="AI1442" i="1"/>
  <c r="AG1442" i="1"/>
  <c r="AE1442" i="1"/>
  <c r="V1442" i="1"/>
  <c r="Z1442" i="1" s="1"/>
  <c r="N1442" i="1" s="1"/>
  <c r="Q1442" i="1"/>
  <c r="K1442" i="1"/>
  <c r="AL1441" i="1"/>
  <c r="AI1441" i="1"/>
  <c r="AG1441" i="1"/>
  <c r="AE1441" i="1"/>
  <c r="V1441" i="1"/>
  <c r="Z1441" i="1" s="1"/>
  <c r="N1441" i="1" s="1"/>
  <c r="Q1441" i="1"/>
  <c r="K1441" i="1"/>
  <c r="AL1440" i="1"/>
  <c r="AI1440" i="1"/>
  <c r="AG1440" i="1"/>
  <c r="AE1440" i="1"/>
  <c r="V1440" i="1"/>
  <c r="Z1440" i="1" s="1"/>
  <c r="N1440" i="1" s="1"/>
  <c r="Q1440" i="1"/>
  <c r="K1440" i="1"/>
  <c r="AL1439" i="1"/>
  <c r="AI1439" i="1"/>
  <c r="AG1439" i="1"/>
  <c r="AE1439" i="1"/>
  <c r="V1439" i="1"/>
  <c r="Z1439" i="1" s="1"/>
  <c r="N1439" i="1" s="1"/>
  <c r="Q1439" i="1"/>
  <c r="K1439" i="1"/>
  <c r="AL1438" i="1"/>
  <c r="AE1438" i="1"/>
  <c r="V1438" i="1"/>
  <c r="Z1438" i="1" s="1"/>
  <c r="N1438" i="1" s="1"/>
  <c r="Q1438" i="1"/>
  <c r="K1438" i="1"/>
  <c r="AL1437" i="1"/>
  <c r="AE1437" i="1"/>
  <c r="V1437" i="1"/>
  <c r="Z1437" i="1" s="1"/>
  <c r="N1437" i="1" s="1"/>
  <c r="Q1437" i="1"/>
  <c r="K1437" i="1"/>
  <c r="AL1436" i="1"/>
  <c r="AI1436" i="1"/>
  <c r="AG1436" i="1"/>
  <c r="AE1436" i="1"/>
  <c r="V1436" i="1"/>
  <c r="Z1436" i="1" s="1"/>
  <c r="N1436" i="1" s="1"/>
  <c r="Q1436" i="1"/>
  <c r="K1436" i="1"/>
  <c r="C490" i="9" s="1"/>
  <c r="AL1435" i="1"/>
  <c r="AI1435" i="1"/>
  <c r="AG1435" i="1"/>
  <c r="AE1435" i="1"/>
  <c r="V1435" i="1"/>
  <c r="Z1435" i="1" s="1"/>
  <c r="N1435" i="1" s="1"/>
  <c r="Q1435" i="1"/>
  <c r="K1435" i="1"/>
  <c r="AL1434" i="1"/>
  <c r="AI1434" i="1"/>
  <c r="AG1434" i="1"/>
  <c r="AE1434" i="1"/>
  <c r="V1434" i="1"/>
  <c r="Z1434" i="1" s="1"/>
  <c r="N1434" i="1" s="1"/>
  <c r="Q1434" i="1"/>
  <c r="K1434" i="1"/>
  <c r="AL1433" i="1"/>
  <c r="AI1433" i="1"/>
  <c r="AG1433" i="1"/>
  <c r="AE1433" i="1"/>
  <c r="V1433" i="1"/>
  <c r="Z1433" i="1" s="1"/>
  <c r="N1433" i="1" s="1"/>
  <c r="Q1433" i="1"/>
  <c r="K1433" i="1"/>
  <c r="C489" i="9" s="1"/>
  <c r="AL1432" i="1"/>
  <c r="AI1432" i="1"/>
  <c r="AG1432" i="1"/>
  <c r="AE1432" i="1"/>
  <c r="V1432" i="1"/>
  <c r="Z1432" i="1" s="1"/>
  <c r="N1432" i="1" s="1"/>
  <c r="Q1432" i="1"/>
  <c r="K1432" i="1"/>
  <c r="AL1431" i="1"/>
  <c r="AI1431" i="1"/>
  <c r="AG1431" i="1"/>
  <c r="AE1431" i="1"/>
  <c r="V1431" i="1"/>
  <c r="Z1431" i="1" s="1"/>
  <c r="N1431" i="1" s="1"/>
  <c r="Q1431" i="1"/>
  <c r="K1431" i="1"/>
  <c r="C488" i="9" s="1"/>
  <c r="AL1430" i="1"/>
  <c r="AI1430" i="1"/>
  <c r="AG1430" i="1"/>
  <c r="AE1430" i="1"/>
  <c r="V1430" i="1"/>
  <c r="Z1430" i="1" s="1"/>
  <c r="N1430" i="1" s="1"/>
  <c r="Q1430" i="1"/>
  <c r="K1430" i="1"/>
  <c r="AL1429" i="1"/>
  <c r="AI1429" i="1"/>
  <c r="AG1429" i="1"/>
  <c r="AE1429" i="1"/>
  <c r="AC1429" i="1"/>
  <c r="V1429" i="1"/>
  <c r="Z1429" i="1" s="1"/>
  <c r="N1429" i="1" s="1"/>
  <c r="Q1429" i="1"/>
  <c r="K1429" i="1"/>
  <c r="AL1428" i="1"/>
  <c r="AI1428" i="1"/>
  <c r="AG1428" i="1"/>
  <c r="AE1428" i="1"/>
  <c r="AC1428" i="1"/>
  <c r="V1428" i="1"/>
  <c r="Z1428" i="1" s="1"/>
  <c r="N1428" i="1" s="1"/>
  <c r="Q1428" i="1"/>
  <c r="K1428" i="1"/>
  <c r="AL1427" i="1"/>
  <c r="AI1427" i="1"/>
  <c r="AG1427" i="1"/>
  <c r="AE1427" i="1"/>
  <c r="AC1427" i="1"/>
  <c r="V1427" i="1"/>
  <c r="Z1427" i="1" s="1"/>
  <c r="N1427" i="1" s="1"/>
  <c r="Q1427" i="1"/>
  <c r="K1427" i="1"/>
  <c r="AL1426" i="1"/>
  <c r="AI1426" i="1"/>
  <c r="AG1426" i="1"/>
  <c r="AE1426" i="1"/>
  <c r="AC1426" i="1"/>
  <c r="V1426" i="1"/>
  <c r="Z1426" i="1" s="1"/>
  <c r="N1426" i="1" s="1"/>
  <c r="Q1426" i="1"/>
  <c r="K1426" i="1"/>
  <c r="AL1425" i="1"/>
  <c r="AI1425" i="1"/>
  <c r="AG1425" i="1"/>
  <c r="AE1425" i="1"/>
  <c r="AC1425" i="1"/>
  <c r="V1425" i="1"/>
  <c r="Z1425" i="1" s="1"/>
  <c r="N1425" i="1" s="1"/>
  <c r="Q1425" i="1"/>
  <c r="K1425" i="1"/>
  <c r="AL1424" i="1"/>
  <c r="AI1424" i="1"/>
  <c r="AG1424" i="1"/>
  <c r="AE1424" i="1"/>
  <c r="V1424" i="1"/>
  <c r="Z1424" i="1" s="1"/>
  <c r="N1424" i="1" s="1"/>
  <c r="Q1424" i="1"/>
  <c r="K1424" i="1"/>
  <c r="AL1423" i="1"/>
  <c r="AI1423" i="1"/>
  <c r="AG1423" i="1"/>
  <c r="AE1423" i="1"/>
  <c r="V1423" i="1"/>
  <c r="Z1423" i="1" s="1"/>
  <c r="N1423" i="1" s="1"/>
  <c r="Q1423" i="1"/>
  <c r="K1423" i="1"/>
  <c r="AL1422" i="1"/>
  <c r="AI1422" i="1"/>
  <c r="AG1422" i="1"/>
  <c r="AE1422" i="1"/>
  <c r="V1422" i="1"/>
  <c r="Z1422" i="1" s="1"/>
  <c r="N1422" i="1" s="1"/>
  <c r="Q1422" i="1"/>
  <c r="K1422" i="1"/>
  <c r="AL1421" i="1"/>
  <c r="AI1421" i="1"/>
  <c r="AG1421" i="1"/>
  <c r="AE1421" i="1"/>
  <c r="V1421" i="1"/>
  <c r="Z1421" i="1" s="1"/>
  <c r="N1421" i="1" s="1"/>
  <c r="Q1421" i="1"/>
  <c r="K1421" i="1"/>
  <c r="AL1420" i="1"/>
  <c r="AI1420" i="1"/>
  <c r="AG1420" i="1"/>
  <c r="AE1420" i="1"/>
  <c r="V1420" i="1"/>
  <c r="Z1420" i="1" s="1"/>
  <c r="N1420" i="1" s="1"/>
  <c r="Q1420" i="1"/>
  <c r="K1420" i="1"/>
  <c r="AL1419" i="1"/>
  <c r="AI1419" i="1"/>
  <c r="AG1419" i="1"/>
  <c r="AE1419" i="1"/>
  <c r="AC1419" i="1"/>
  <c r="V1419" i="1"/>
  <c r="Z1419" i="1" s="1"/>
  <c r="N1419" i="1" s="1"/>
  <c r="Q1419" i="1"/>
  <c r="K1419" i="1"/>
  <c r="C499" i="9" s="1"/>
  <c r="AL1418" i="1"/>
  <c r="AI1418" i="1"/>
  <c r="AG1418" i="1"/>
  <c r="AE1418" i="1"/>
  <c r="V1418" i="1"/>
  <c r="Z1418" i="1" s="1"/>
  <c r="N1418" i="1" s="1"/>
  <c r="Q1418" i="1"/>
  <c r="K1418" i="1"/>
  <c r="AL1417" i="1"/>
  <c r="AI1417" i="1"/>
  <c r="AG1417" i="1"/>
  <c r="AE1417" i="1"/>
  <c r="V1417" i="1"/>
  <c r="Z1417" i="1" s="1"/>
  <c r="N1417" i="1" s="1"/>
  <c r="Q1417" i="1"/>
  <c r="K1417" i="1"/>
  <c r="AL1416" i="1"/>
  <c r="AI1416" i="1"/>
  <c r="AG1416" i="1"/>
  <c r="AE1416" i="1"/>
  <c r="V1416" i="1"/>
  <c r="Z1416" i="1" s="1"/>
  <c r="N1416" i="1" s="1"/>
  <c r="Q1416" i="1"/>
  <c r="K1416" i="1"/>
  <c r="C498" i="9" s="1"/>
  <c r="AL1415" i="1"/>
  <c r="AI1415" i="1"/>
  <c r="AG1415" i="1"/>
  <c r="AE1415" i="1"/>
  <c r="AC1415" i="1"/>
  <c r="V1415" i="1"/>
  <c r="Z1415" i="1" s="1"/>
  <c r="N1415" i="1" s="1"/>
  <c r="Q1415" i="1"/>
  <c r="K1415" i="1"/>
  <c r="C497" i="9" s="1"/>
  <c r="AL1414" i="1"/>
  <c r="AI1414" i="1"/>
  <c r="AG1414" i="1"/>
  <c r="AE1414" i="1"/>
  <c r="AC1414" i="1"/>
  <c r="V1414" i="1"/>
  <c r="Z1414" i="1" s="1"/>
  <c r="N1414" i="1" s="1"/>
  <c r="Q1414" i="1"/>
  <c r="K1414" i="1"/>
  <c r="C496" i="9" s="1"/>
  <c r="AL1413" i="1"/>
  <c r="AI1413" i="1"/>
  <c r="AG1413" i="1"/>
  <c r="AE1413" i="1"/>
  <c r="V1413" i="1"/>
  <c r="Z1413" i="1" s="1"/>
  <c r="N1413" i="1" s="1"/>
  <c r="Q1413" i="1"/>
  <c r="K1413" i="1"/>
  <c r="AL1412" i="1"/>
  <c r="AI1412" i="1"/>
  <c r="AG1412" i="1"/>
  <c r="AE1412" i="1"/>
  <c r="Y1412" i="1"/>
  <c r="V1412" i="1"/>
  <c r="Q1412" i="1"/>
  <c r="K1412" i="1"/>
  <c r="AL1411" i="1"/>
  <c r="AI1411" i="1"/>
  <c r="AG1411" i="1"/>
  <c r="AE1411" i="1"/>
  <c r="AC1411" i="1"/>
  <c r="V1411" i="1"/>
  <c r="Z1411" i="1" s="1"/>
  <c r="N1411" i="1" s="1"/>
  <c r="Q1411" i="1"/>
  <c r="K1411" i="1"/>
  <c r="C495" i="9" s="1"/>
  <c r="AL1410" i="1"/>
  <c r="AI1410" i="1"/>
  <c r="AG1410" i="1"/>
  <c r="AE1410" i="1"/>
  <c r="V1410" i="1"/>
  <c r="Z1410" i="1" s="1"/>
  <c r="N1410" i="1" s="1"/>
  <c r="Q1410" i="1"/>
  <c r="K1410" i="1"/>
  <c r="AL1409" i="1"/>
  <c r="AI1409" i="1"/>
  <c r="AG1409" i="1"/>
  <c r="AE1409" i="1"/>
  <c r="V1409" i="1"/>
  <c r="Z1409" i="1" s="1"/>
  <c r="N1409" i="1" s="1"/>
  <c r="Q1409" i="1"/>
  <c r="K1409" i="1"/>
  <c r="AL1408" i="1"/>
  <c r="AI1408" i="1"/>
  <c r="AG1408" i="1"/>
  <c r="AE1408" i="1"/>
  <c r="Y1408" i="1"/>
  <c r="V1408" i="1"/>
  <c r="Q1408" i="1"/>
  <c r="K1408" i="1"/>
  <c r="AL1407" i="1"/>
  <c r="AI1407" i="1"/>
  <c r="AG1407" i="1"/>
  <c r="AE1407" i="1"/>
  <c r="V1407" i="1"/>
  <c r="Z1407" i="1" s="1"/>
  <c r="N1407" i="1" s="1"/>
  <c r="Q1407" i="1"/>
  <c r="K1407" i="1"/>
  <c r="AL1406" i="1"/>
  <c r="AI1406" i="1"/>
  <c r="AG1406" i="1"/>
  <c r="AE1406" i="1"/>
  <c r="V1406" i="1"/>
  <c r="Z1406" i="1" s="1"/>
  <c r="N1406" i="1" s="1"/>
  <c r="Q1406" i="1"/>
  <c r="K1406" i="1"/>
  <c r="AL1405" i="1"/>
  <c r="AI1405" i="1"/>
  <c r="AG1405" i="1"/>
  <c r="AE1405" i="1"/>
  <c r="V1405" i="1"/>
  <c r="Z1405" i="1" s="1"/>
  <c r="N1405" i="1" s="1"/>
  <c r="Q1405" i="1"/>
  <c r="K1405" i="1"/>
  <c r="AL1404" i="1"/>
  <c r="AI1404" i="1"/>
  <c r="AG1404" i="1"/>
  <c r="AE1404" i="1"/>
  <c r="V1404" i="1"/>
  <c r="Z1404" i="1" s="1"/>
  <c r="N1404" i="1" s="1"/>
  <c r="Q1404" i="1"/>
  <c r="K1404" i="1"/>
  <c r="AL1403" i="1"/>
  <c r="AI1403" i="1"/>
  <c r="AG1403" i="1"/>
  <c r="AE1403" i="1"/>
  <c r="V1403" i="1"/>
  <c r="Z1403" i="1" s="1"/>
  <c r="N1403" i="1" s="1"/>
  <c r="Q1403" i="1"/>
  <c r="K1403" i="1"/>
  <c r="AL1402" i="1"/>
  <c r="AI1402" i="1"/>
  <c r="AG1402" i="1"/>
  <c r="AE1402" i="1"/>
  <c r="V1402" i="1"/>
  <c r="Z1402" i="1" s="1"/>
  <c r="N1402" i="1" s="1"/>
  <c r="Q1402" i="1"/>
  <c r="K1402" i="1"/>
  <c r="AL1401" i="1"/>
  <c r="AI1401" i="1"/>
  <c r="AG1401" i="1"/>
  <c r="AE1401" i="1"/>
  <c r="V1401" i="1"/>
  <c r="Z1401" i="1" s="1"/>
  <c r="N1401" i="1" s="1"/>
  <c r="Q1401" i="1"/>
  <c r="K1401" i="1"/>
  <c r="AL1400" i="1"/>
  <c r="AI1400" i="1"/>
  <c r="AG1400" i="1"/>
  <c r="AE1400" i="1"/>
  <c r="Y1400" i="1"/>
  <c r="V1400" i="1"/>
  <c r="Q1400" i="1"/>
  <c r="K1400" i="1"/>
  <c r="AL1399" i="1"/>
  <c r="AI1399" i="1"/>
  <c r="AG1399" i="1"/>
  <c r="AE1399" i="1"/>
  <c r="V1399" i="1"/>
  <c r="Z1399" i="1" s="1"/>
  <c r="N1399" i="1" s="1"/>
  <c r="Q1399" i="1"/>
  <c r="K1399" i="1"/>
  <c r="AL1398" i="1"/>
  <c r="AI1398" i="1"/>
  <c r="AG1398" i="1"/>
  <c r="AE1398" i="1"/>
  <c r="V1398" i="1"/>
  <c r="Z1398" i="1" s="1"/>
  <c r="N1398" i="1" s="1"/>
  <c r="Q1398" i="1"/>
  <c r="K1398" i="1"/>
  <c r="C502" i="9" s="1"/>
  <c r="AL1397" i="1"/>
  <c r="AI1397" i="1"/>
  <c r="AG1397" i="1"/>
  <c r="AE1397" i="1"/>
  <c r="V1397" i="1"/>
  <c r="Z1397" i="1" s="1"/>
  <c r="N1397" i="1" s="1"/>
  <c r="Q1397" i="1"/>
  <c r="K1397" i="1"/>
  <c r="C792" i="9" s="1"/>
  <c r="AL1396" i="1"/>
  <c r="AI1396" i="1"/>
  <c r="AG1396" i="1"/>
  <c r="AE1396" i="1"/>
  <c r="V1396" i="1"/>
  <c r="Z1396" i="1" s="1"/>
  <c r="N1396" i="1" s="1"/>
  <c r="Q1396" i="1"/>
  <c r="K1396" i="1"/>
  <c r="AL1395" i="1"/>
  <c r="AI1395" i="1"/>
  <c r="AG1395" i="1"/>
  <c r="AE1395" i="1"/>
  <c r="V1395" i="1"/>
  <c r="Z1395" i="1" s="1"/>
  <c r="N1395" i="1" s="1"/>
  <c r="Q1395" i="1"/>
  <c r="K1395" i="1"/>
  <c r="AL1394" i="1"/>
  <c r="AI1394" i="1"/>
  <c r="AG1394" i="1"/>
  <c r="AE1394" i="1"/>
  <c r="V1394" i="1"/>
  <c r="Z1394" i="1" s="1"/>
  <c r="N1394" i="1" s="1"/>
  <c r="Q1394" i="1"/>
  <c r="K1394" i="1"/>
  <c r="AL1393" i="1"/>
  <c r="AI1393" i="1"/>
  <c r="AG1393" i="1"/>
  <c r="AE1393" i="1"/>
  <c r="V1393" i="1"/>
  <c r="Z1393" i="1" s="1"/>
  <c r="N1393" i="1" s="1"/>
  <c r="Q1393" i="1"/>
  <c r="K1393" i="1"/>
  <c r="AL1392" i="1"/>
  <c r="AI1392" i="1"/>
  <c r="AG1392" i="1"/>
  <c r="AE1392" i="1"/>
  <c r="AC1392" i="1"/>
  <c r="V1392" i="1"/>
  <c r="Z1392" i="1" s="1"/>
  <c r="N1392" i="1" s="1"/>
  <c r="Q1392" i="1"/>
  <c r="K1392" i="1"/>
  <c r="AL1391" i="1"/>
  <c r="AI1391" i="1"/>
  <c r="AE1391" i="1"/>
  <c r="AC1391" i="1"/>
  <c r="V1391" i="1"/>
  <c r="Z1391" i="1" s="1"/>
  <c r="N1391" i="1" s="1"/>
  <c r="Q1391" i="1"/>
  <c r="K1391" i="1"/>
  <c r="C487" i="9" s="1"/>
  <c r="AL1390" i="1"/>
  <c r="AI1390" i="1"/>
  <c r="AG1390" i="1"/>
  <c r="AE1390" i="1"/>
  <c r="AC1390" i="1"/>
  <c r="V1390" i="1"/>
  <c r="Z1390" i="1" s="1"/>
  <c r="N1390" i="1" s="1"/>
  <c r="Q1390" i="1"/>
  <c r="K1390" i="1"/>
  <c r="C486" i="9" s="1"/>
  <c r="AL1389" i="1"/>
  <c r="AI1389" i="1"/>
  <c r="AG1389" i="1"/>
  <c r="AE1389" i="1"/>
  <c r="AC1389" i="1"/>
  <c r="V1389" i="1"/>
  <c r="Z1389" i="1" s="1"/>
  <c r="N1389" i="1" s="1"/>
  <c r="Q1389" i="1"/>
  <c r="K1389" i="1"/>
  <c r="C485" i="9" s="1"/>
  <c r="AL1388" i="1"/>
  <c r="AI1388" i="1"/>
  <c r="AG1388" i="1"/>
  <c r="AE1388" i="1"/>
  <c r="AC1388" i="1"/>
  <c r="V1388" i="1"/>
  <c r="Z1388" i="1" s="1"/>
  <c r="N1388" i="1" s="1"/>
  <c r="Q1388" i="1"/>
  <c r="K1388" i="1"/>
  <c r="C484" i="9" s="1"/>
  <c r="AL1387" i="1"/>
  <c r="AI1387" i="1"/>
  <c r="AG1387" i="1"/>
  <c r="AE1387" i="1"/>
  <c r="AC1387" i="1"/>
  <c r="V1387" i="1"/>
  <c r="Z1387" i="1" s="1"/>
  <c r="N1387" i="1" s="1"/>
  <c r="Q1387" i="1"/>
  <c r="K1387" i="1"/>
  <c r="C483" i="9" s="1"/>
  <c r="AL1386" i="1"/>
  <c r="AI1386" i="1"/>
  <c r="AG1386" i="1"/>
  <c r="AE1386" i="1"/>
  <c r="V1386" i="1"/>
  <c r="Z1386" i="1" s="1"/>
  <c r="N1386" i="1" s="1"/>
  <c r="Q1386" i="1"/>
  <c r="K1386" i="1"/>
  <c r="AL1385" i="1"/>
  <c r="AI1385" i="1"/>
  <c r="AG1385" i="1"/>
  <c r="AE1385" i="1"/>
  <c r="V1385" i="1"/>
  <c r="Z1385" i="1" s="1"/>
  <c r="N1385" i="1" s="1"/>
  <c r="Q1385" i="1"/>
  <c r="K1385" i="1"/>
  <c r="AL1384" i="1"/>
  <c r="AI1384" i="1"/>
  <c r="AG1384" i="1"/>
  <c r="AE1384" i="1"/>
  <c r="V1384" i="1"/>
  <c r="Z1384" i="1" s="1"/>
  <c r="N1384" i="1" s="1"/>
  <c r="Q1384" i="1"/>
  <c r="K1384" i="1"/>
  <c r="AL1383" i="1"/>
  <c r="AI1383" i="1"/>
  <c r="AG1383" i="1"/>
  <c r="AE1383" i="1"/>
  <c r="V1383" i="1"/>
  <c r="Z1383" i="1" s="1"/>
  <c r="N1383" i="1" s="1"/>
  <c r="Q1383" i="1"/>
  <c r="K1383" i="1"/>
  <c r="AL1382" i="1"/>
  <c r="AI1382" i="1"/>
  <c r="AG1382" i="1"/>
  <c r="AE1382" i="1"/>
  <c r="V1382" i="1"/>
  <c r="Z1382" i="1" s="1"/>
  <c r="N1382" i="1" s="1"/>
  <c r="Q1382" i="1"/>
  <c r="K1382" i="1"/>
  <c r="C494" i="9" s="1"/>
  <c r="AL1381" i="1"/>
  <c r="AI1381" i="1"/>
  <c r="AG1381" i="1"/>
  <c r="AE1381" i="1"/>
  <c r="V1381" i="1"/>
  <c r="Z1381" i="1" s="1"/>
  <c r="N1381" i="1" s="1"/>
  <c r="Q1381" i="1"/>
  <c r="K1381" i="1"/>
  <c r="AL1380" i="1"/>
  <c r="AI1380" i="1"/>
  <c r="AG1380" i="1"/>
  <c r="AE1380" i="1"/>
  <c r="AC1380" i="1"/>
  <c r="V1380" i="1"/>
  <c r="Z1380" i="1" s="1"/>
  <c r="N1380" i="1" s="1"/>
  <c r="Q1380" i="1"/>
  <c r="K1380" i="1"/>
  <c r="AL1379" i="1"/>
  <c r="AI1379" i="1"/>
  <c r="AG1379" i="1"/>
  <c r="AE1379" i="1"/>
  <c r="V1379" i="1"/>
  <c r="Z1379" i="1" s="1"/>
  <c r="N1379" i="1" s="1"/>
  <c r="Q1379" i="1"/>
  <c r="K1379" i="1"/>
  <c r="AL1378" i="1"/>
  <c r="AI1378" i="1"/>
  <c r="AG1378" i="1"/>
  <c r="AE1378" i="1"/>
  <c r="V1378" i="1"/>
  <c r="Z1378" i="1" s="1"/>
  <c r="N1378" i="1" s="1"/>
  <c r="Q1378" i="1"/>
  <c r="K1378" i="1"/>
  <c r="AL1377" i="1"/>
  <c r="AI1377" i="1"/>
  <c r="AG1377" i="1"/>
  <c r="AE1377" i="1"/>
  <c r="V1377" i="1"/>
  <c r="Z1377" i="1" s="1"/>
  <c r="N1377" i="1" s="1"/>
  <c r="Q1377" i="1"/>
  <c r="K1377" i="1"/>
  <c r="AL1376" i="1"/>
  <c r="AI1376" i="1"/>
  <c r="AG1376" i="1"/>
  <c r="AE1376" i="1"/>
  <c r="Y1376" i="1"/>
  <c r="Z1376" i="1" s="1"/>
  <c r="N1376" i="1" s="1"/>
  <c r="Q1376" i="1"/>
  <c r="K1376" i="1"/>
  <c r="AL1375" i="1"/>
  <c r="AI1375" i="1"/>
  <c r="AG1375" i="1"/>
  <c r="AE1375" i="1"/>
  <c r="Y1375" i="1"/>
  <c r="Z1375" i="1" s="1"/>
  <c r="N1375" i="1" s="1"/>
  <c r="Q1375" i="1"/>
  <c r="K1375" i="1"/>
  <c r="AL1374" i="1"/>
  <c r="AI1374" i="1"/>
  <c r="AG1374" i="1"/>
  <c r="AE1374" i="1"/>
  <c r="Y1374" i="1"/>
  <c r="Z1374" i="1" s="1"/>
  <c r="N1374" i="1" s="1"/>
  <c r="Q1374" i="1"/>
  <c r="K1374" i="1"/>
  <c r="AL1373" i="1"/>
  <c r="AI1373" i="1"/>
  <c r="AG1373" i="1"/>
  <c r="AE1373" i="1"/>
  <c r="Y1373" i="1"/>
  <c r="Z1373" i="1" s="1"/>
  <c r="N1373" i="1" s="1"/>
  <c r="Q1373" i="1"/>
  <c r="K1373" i="1"/>
  <c r="AL1372" i="1"/>
  <c r="AI1372" i="1"/>
  <c r="AG1372" i="1"/>
  <c r="AE1372" i="1"/>
  <c r="Y1372" i="1"/>
  <c r="Z1372" i="1" s="1"/>
  <c r="N1372" i="1" s="1"/>
  <c r="Q1372" i="1"/>
  <c r="K1372" i="1"/>
  <c r="AL1371" i="1"/>
  <c r="AI1371" i="1"/>
  <c r="AG1371" i="1"/>
  <c r="AE1371" i="1"/>
  <c r="AC1371" i="1"/>
  <c r="Y1371" i="1"/>
  <c r="V1371" i="1"/>
  <c r="Q1371" i="1"/>
  <c r="K1371" i="1"/>
  <c r="AL1370" i="1"/>
  <c r="AI1370" i="1"/>
  <c r="AG1370" i="1"/>
  <c r="AE1370" i="1"/>
  <c r="V1370" i="1"/>
  <c r="Z1370" i="1" s="1"/>
  <c r="N1370" i="1" s="1"/>
  <c r="Q1370" i="1"/>
  <c r="K1370" i="1"/>
  <c r="C477" i="9" s="1"/>
  <c r="AL1369" i="1"/>
  <c r="AI1369" i="1"/>
  <c r="AG1369" i="1"/>
  <c r="AE1369" i="1"/>
  <c r="V1369" i="1"/>
  <c r="Z1369" i="1" s="1"/>
  <c r="N1369" i="1" s="1"/>
  <c r="Q1369" i="1"/>
  <c r="K1369" i="1"/>
  <c r="AL1368" i="1"/>
  <c r="AI1368" i="1"/>
  <c r="AG1368" i="1"/>
  <c r="AE1368" i="1"/>
  <c r="V1368" i="1"/>
  <c r="Z1368" i="1" s="1"/>
  <c r="N1368" i="1" s="1"/>
  <c r="Q1368" i="1"/>
  <c r="K1368" i="1"/>
  <c r="AL1367" i="1"/>
  <c r="AI1367" i="1"/>
  <c r="AG1367" i="1"/>
  <c r="AE1367" i="1"/>
  <c r="V1367" i="1"/>
  <c r="Z1367" i="1" s="1"/>
  <c r="N1367" i="1" s="1"/>
  <c r="Q1367" i="1"/>
  <c r="K1367" i="1"/>
  <c r="C474" i="9" s="1"/>
  <c r="AL1366" i="1"/>
  <c r="AI1366" i="1"/>
  <c r="AG1366" i="1"/>
  <c r="AE1366" i="1"/>
  <c r="V1366" i="1"/>
  <c r="Z1366" i="1" s="1"/>
  <c r="N1366" i="1" s="1"/>
  <c r="Q1366" i="1"/>
  <c r="K1366" i="1"/>
  <c r="C473" i="9" s="1"/>
  <c r="AL1365" i="1"/>
  <c r="AI1365" i="1"/>
  <c r="AG1365" i="1"/>
  <c r="AE1365" i="1"/>
  <c r="V1365" i="1"/>
  <c r="Z1365" i="1" s="1"/>
  <c r="N1365" i="1" s="1"/>
  <c r="Q1365" i="1"/>
  <c r="K1365" i="1"/>
  <c r="C472" i="9" s="1"/>
  <c r="AL1364" i="1"/>
  <c r="AI1364" i="1"/>
  <c r="AG1364" i="1"/>
  <c r="AE1364" i="1"/>
  <c r="V1364" i="1"/>
  <c r="Z1364" i="1" s="1"/>
  <c r="N1364" i="1" s="1"/>
  <c r="Q1364" i="1"/>
  <c r="K1364" i="1"/>
  <c r="C791" i="9" s="1"/>
  <c r="AL1363" i="1"/>
  <c r="AI1363" i="1"/>
  <c r="AG1363" i="1"/>
  <c r="AE1363" i="1"/>
  <c r="Y1363" i="1"/>
  <c r="V1363" i="1"/>
  <c r="Q1363" i="1"/>
  <c r="K1363" i="1"/>
  <c r="AL1362" i="1"/>
  <c r="AI1362" i="1"/>
  <c r="AG1362" i="1"/>
  <c r="AE1362" i="1"/>
  <c r="V1362" i="1"/>
  <c r="Z1362" i="1" s="1"/>
  <c r="N1362" i="1" s="1"/>
  <c r="Q1362" i="1"/>
  <c r="K1362" i="1"/>
  <c r="AL1361" i="1"/>
  <c r="AI1361" i="1"/>
  <c r="AG1361" i="1"/>
  <c r="AE1361" i="1"/>
  <c r="V1361" i="1"/>
  <c r="Z1361" i="1" s="1"/>
  <c r="N1361" i="1" s="1"/>
  <c r="Q1361" i="1"/>
  <c r="K1361" i="1"/>
  <c r="AL1360" i="1"/>
  <c r="AI1360" i="1"/>
  <c r="AG1360" i="1"/>
  <c r="AE1360" i="1"/>
  <c r="AC1360" i="1"/>
  <c r="V1360" i="1"/>
  <c r="Z1360" i="1" s="1"/>
  <c r="N1360" i="1" s="1"/>
  <c r="Q1360" i="1"/>
  <c r="K1360" i="1"/>
  <c r="AL1359" i="1"/>
  <c r="AI1359" i="1"/>
  <c r="AG1359" i="1"/>
  <c r="AE1359" i="1"/>
  <c r="AC1359" i="1"/>
  <c r="V1359" i="1"/>
  <c r="Z1359" i="1" s="1"/>
  <c r="N1359" i="1" s="1"/>
  <c r="Q1359" i="1"/>
  <c r="K1359" i="1"/>
  <c r="AL1358" i="1"/>
  <c r="AI1358" i="1"/>
  <c r="AG1358" i="1"/>
  <c r="AE1358" i="1"/>
  <c r="V1358" i="1"/>
  <c r="Z1358" i="1" s="1"/>
  <c r="N1358" i="1" s="1"/>
  <c r="Q1358" i="1"/>
  <c r="K1358" i="1"/>
  <c r="AL1357" i="1"/>
  <c r="AI1357" i="1"/>
  <c r="AG1357" i="1"/>
  <c r="AE1357" i="1"/>
  <c r="V1357" i="1"/>
  <c r="Z1357" i="1" s="1"/>
  <c r="N1357" i="1" s="1"/>
  <c r="Q1357" i="1"/>
  <c r="K1357" i="1"/>
  <c r="AL1356" i="1"/>
  <c r="AI1356" i="1"/>
  <c r="AG1356" i="1"/>
  <c r="AE1356" i="1"/>
  <c r="V1356" i="1"/>
  <c r="Z1356" i="1" s="1"/>
  <c r="N1356" i="1" s="1"/>
  <c r="Q1356" i="1"/>
  <c r="K1356" i="1"/>
  <c r="C452" i="9" s="1"/>
  <c r="AL1355" i="1"/>
  <c r="AI1355" i="1"/>
  <c r="AG1355" i="1"/>
  <c r="AE1355" i="1"/>
  <c r="AC1355" i="1"/>
  <c r="V1355" i="1"/>
  <c r="Z1355" i="1" s="1"/>
  <c r="N1355" i="1" s="1"/>
  <c r="Q1355" i="1"/>
  <c r="K1355" i="1"/>
  <c r="AL1354" i="1"/>
  <c r="AI1354" i="1"/>
  <c r="AG1354" i="1"/>
  <c r="AE1354" i="1"/>
  <c r="V1354" i="1"/>
  <c r="Z1354" i="1" s="1"/>
  <c r="N1354" i="1" s="1"/>
  <c r="Q1354" i="1"/>
  <c r="K1354" i="1"/>
  <c r="AL1353" i="1"/>
  <c r="AI1353" i="1"/>
  <c r="AG1353" i="1"/>
  <c r="AE1353" i="1"/>
  <c r="V1353" i="1"/>
  <c r="Z1353" i="1" s="1"/>
  <c r="N1353" i="1" s="1"/>
  <c r="Q1353" i="1"/>
  <c r="K1353" i="1"/>
  <c r="AL1352" i="1"/>
  <c r="AI1352" i="1"/>
  <c r="AG1352" i="1"/>
  <c r="AE1352" i="1"/>
  <c r="V1352" i="1"/>
  <c r="Z1352" i="1" s="1"/>
  <c r="N1352" i="1" s="1"/>
  <c r="Q1352" i="1"/>
  <c r="K1352" i="1"/>
  <c r="C790" i="9" s="1"/>
  <c r="AL1351" i="1"/>
  <c r="AI1351" i="1"/>
  <c r="AG1351" i="1"/>
  <c r="AE1351" i="1"/>
  <c r="V1351" i="1"/>
  <c r="Z1351" i="1" s="1"/>
  <c r="N1351" i="1" s="1"/>
  <c r="Q1351" i="1"/>
  <c r="K1351" i="1"/>
  <c r="AL1350" i="1"/>
  <c r="AI1350" i="1"/>
  <c r="AG1350" i="1"/>
  <c r="AE1350" i="1"/>
  <c r="V1350" i="1"/>
  <c r="Z1350" i="1" s="1"/>
  <c r="N1350" i="1" s="1"/>
  <c r="Q1350" i="1"/>
  <c r="K1350" i="1"/>
  <c r="AL1349" i="1"/>
  <c r="AI1349" i="1"/>
  <c r="AG1349" i="1"/>
  <c r="AE1349" i="1"/>
  <c r="V1349" i="1"/>
  <c r="Z1349" i="1" s="1"/>
  <c r="N1349" i="1" s="1"/>
  <c r="Q1349" i="1"/>
  <c r="K1349" i="1"/>
  <c r="AL1348" i="1"/>
  <c r="AI1348" i="1"/>
  <c r="AG1348" i="1"/>
  <c r="AE1348" i="1"/>
  <c r="V1348" i="1"/>
  <c r="Z1348" i="1" s="1"/>
  <c r="N1348" i="1" s="1"/>
  <c r="Q1348" i="1"/>
  <c r="K1348" i="1"/>
  <c r="AL1347" i="1"/>
  <c r="AI1347" i="1"/>
  <c r="AG1347" i="1"/>
  <c r="AE1347" i="1"/>
  <c r="AC1347" i="1"/>
  <c r="V1347" i="1"/>
  <c r="Z1347" i="1" s="1"/>
  <c r="N1347" i="1" s="1"/>
  <c r="Q1347" i="1"/>
  <c r="K1347" i="1"/>
  <c r="AL1346" i="1"/>
  <c r="AI1346" i="1"/>
  <c r="AG1346" i="1"/>
  <c r="AE1346" i="1"/>
  <c r="V1346" i="1"/>
  <c r="Z1346" i="1" s="1"/>
  <c r="N1346" i="1" s="1"/>
  <c r="Q1346" i="1"/>
  <c r="K1346" i="1"/>
  <c r="AL1345" i="1"/>
  <c r="AI1345" i="1"/>
  <c r="AG1345" i="1"/>
  <c r="AE1345" i="1"/>
  <c r="Y1345" i="1"/>
  <c r="Z1345" i="1" s="1"/>
  <c r="N1345" i="1" s="1"/>
  <c r="Q1345" i="1"/>
  <c r="K1345" i="1"/>
  <c r="AL1344" i="1"/>
  <c r="AI1344" i="1"/>
  <c r="AG1344" i="1"/>
  <c r="AE1344" i="1"/>
  <c r="V1344" i="1"/>
  <c r="Z1344" i="1" s="1"/>
  <c r="N1344" i="1" s="1"/>
  <c r="Q1344" i="1"/>
  <c r="K1344" i="1"/>
  <c r="C471" i="9" s="1"/>
  <c r="AL1343" i="1"/>
  <c r="AI1343" i="1"/>
  <c r="AG1343" i="1"/>
  <c r="AE1343" i="1"/>
  <c r="V1343" i="1"/>
  <c r="Z1343" i="1" s="1"/>
  <c r="N1343" i="1" s="1"/>
  <c r="Q1343" i="1"/>
  <c r="K1343" i="1"/>
  <c r="AL1342" i="1"/>
  <c r="AI1342" i="1"/>
  <c r="AG1342" i="1"/>
  <c r="AE1342" i="1"/>
  <c r="AC1342" i="1"/>
  <c r="V1342" i="1"/>
  <c r="Z1342" i="1" s="1"/>
  <c r="N1342" i="1" s="1"/>
  <c r="Q1342" i="1"/>
  <c r="K1342" i="1"/>
  <c r="AL1341" i="1"/>
  <c r="AI1341" i="1"/>
  <c r="AG1341" i="1"/>
  <c r="AE1341" i="1"/>
  <c r="Y1341" i="1"/>
  <c r="V1341" i="1"/>
  <c r="Q1341" i="1"/>
  <c r="K1341" i="1"/>
  <c r="AL1340" i="1"/>
  <c r="AI1340" i="1"/>
  <c r="AG1340" i="1"/>
  <c r="AE1340" i="1"/>
  <c r="V1340" i="1"/>
  <c r="Z1340" i="1" s="1"/>
  <c r="N1340" i="1" s="1"/>
  <c r="Q1340" i="1"/>
  <c r="K1340" i="1"/>
  <c r="AL1339" i="1"/>
  <c r="AI1339" i="1"/>
  <c r="AG1339" i="1"/>
  <c r="AE1339" i="1"/>
  <c r="V1339" i="1"/>
  <c r="Z1339" i="1" s="1"/>
  <c r="N1339" i="1" s="1"/>
  <c r="Q1339" i="1"/>
  <c r="K1339" i="1"/>
  <c r="C465" i="9" s="1"/>
  <c r="AL1338" i="1"/>
  <c r="AI1338" i="1"/>
  <c r="AG1338" i="1"/>
  <c r="AE1338" i="1"/>
  <c r="V1338" i="1"/>
  <c r="Z1338" i="1" s="1"/>
  <c r="N1338" i="1" s="1"/>
  <c r="Q1338" i="1"/>
  <c r="K1338" i="1"/>
  <c r="AL1337" i="1"/>
  <c r="AI1337" i="1"/>
  <c r="AG1337" i="1"/>
  <c r="AE1337" i="1"/>
  <c r="V1337" i="1"/>
  <c r="Z1337" i="1" s="1"/>
  <c r="N1337" i="1" s="1"/>
  <c r="Q1337" i="1"/>
  <c r="K1337" i="1"/>
  <c r="C786" i="9" s="1"/>
  <c r="AL1336" i="1"/>
  <c r="AI1336" i="1"/>
  <c r="AG1336" i="1"/>
  <c r="AE1336" i="1"/>
  <c r="V1336" i="1"/>
  <c r="Z1336" i="1" s="1"/>
  <c r="N1336" i="1" s="1"/>
  <c r="Q1336" i="1"/>
  <c r="K1336" i="1"/>
  <c r="AL1335" i="1"/>
  <c r="AI1335" i="1"/>
  <c r="AG1335" i="1"/>
  <c r="AE1335" i="1"/>
  <c r="V1335" i="1"/>
  <c r="Z1335" i="1" s="1"/>
  <c r="N1335" i="1" s="1"/>
  <c r="Q1335" i="1"/>
  <c r="K1335" i="1"/>
  <c r="AL1334" i="1"/>
  <c r="AI1334" i="1"/>
  <c r="AG1334" i="1"/>
  <c r="AE1334" i="1"/>
  <c r="AC1334" i="1"/>
  <c r="V1334" i="1"/>
  <c r="Z1334" i="1" s="1"/>
  <c r="N1334" i="1" s="1"/>
  <c r="Q1334" i="1"/>
  <c r="K1334" i="1"/>
  <c r="AL1333" i="1"/>
  <c r="AI1333" i="1"/>
  <c r="AG1333" i="1"/>
  <c r="AE1333" i="1"/>
  <c r="AC1333" i="1"/>
  <c r="V1333" i="1"/>
  <c r="Z1333" i="1" s="1"/>
  <c r="N1333" i="1" s="1"/>
  <c r="Q1333" i="1"/>
  <c r="K1333" i="1"/>
  <c r="AL1332" i="1"/>
  <c r="AI1332" i="1"/>
  <c r="AG1332" i="1"/>
  <c r="AE1332" i="1"/>
  <c r="AC1332" i="1"/>
  <c r="V1332" i="1"/>
  <c r="Z1332" i="1" s="1"/>
  <c r="N1332" i="1" s="1"/>
  <c r="Q1332" i="1"/>
  <c r="K1332" i="1"/>
  <c r="AL1331" i="1"/>
  <c r="AI1331" i="1"/>
  <c r="AG1331" i="1"/>
  <c r="AE1331" i="1"/>
  <c r="V1331" i="1"/>
  <c r="Z1331" i="1" s="1"/>
  <c r="N1331" i="1" s="1"/>
  <c r="Q1331" i="1"/>
  <c r="K1331" i="1"/>
  <c r="AL1330" i="1"/>
  <c r="AI1330" i="1"/>
  <c r="AG1330" i="1"/>
  <c r="AE1330" i="1"/>
  <c r="V1330" i="1"/>
  <c r="Z1330" i="1" s="1"/>
  <c r="N1330" i="1" s="1"/>
  <c r="Q1330" i="1"/>
  <c r="K1330" i="1"/>
  <c r="AL1329" i="1"/>
  <c r="AI1329" i="1"/>
  <c r="AG1329" i="1"/>
  <c r="AE1329" i="1"/>
  <c r="V1329" i="1"/>
  <c r="Z1329" i="1" s="1"/>
  <c r="N1329" i="1" s="1"/>
  <c r="Q1329" i="1"/>
  <c r="K1329" i="1"/>
  <c r="AL1328" i="1"/>
  <c r="AI1328" i="1"/>
  <c r="AG1328" i="1"/>
  <c r="AE1328" i="1"/>
  <c r="V1328" i="1"/>
  <c r="Z1328" i="1" s="1"/>
  <c r="N1328" i="1" s="1"/>
  <c r="Q1328" i="1"/>
  <c r="K1328" i="1"/>
  <c r="AL1327" i="1"/>
  <c r="AI1327" i="1"/>
  <c r="AE1327" i="1"/>
  <c r="V1327" i="1"/>
  <c r="Z1327" i="1" s="1"/>
  <c r="N1327" i="1" s="1"/>
  <c r="Q1327" i="1"/>
  <c r="K1327" i="1"/>
  <c r="AL1326" i="1"/>
  <c r="AI1326" i="1"/>
  <c r="AE1326" i="1"/>
  <c r="V1326" i="1"/>
  <c r="Z1326" i="1" s="1"/>
  <c r="N1326" i="1" s="1"/>
  <c r="Q1326" i="1"/>
  <c r="K1326" i="1"/>
  <c r="AL1325" i="1"/>
  <c r="AI1325" i="1"/>
  <c r="AG1325" i="1"/>
  <c r="AE1325" i="1"/>
  <c r="V1325" i="1"/>
  <c r="Z1325" i="1" s="1"/>
  <c r="N1325" i="1" s="1"/>
  <c r="Q1325" i="1"/>
  <c r="K1325" i="1"/>
  <c r="AL1324" i="1"/>
  <c r="AI1324" i="1"/>
  <c r="AG1324" i="1"/>
  <c r="AE1324" i="1"/>
  <c r="V1324" i="1"/>
  <c r="Z1324" i="1" s="1"/>
  <c r="N1324" i="1" s="1"/>
  <c r="Q1324" i="1"/>
  <c r="K1324" i="1"/>
  <c r="AL1323" i="1"/>
  <c r="AI1323" i="1"/>
  <c r="AG1323" i="1"/>
  <c r="AE1323" i="1"/>
  <c r="V1323" i="1"/>
  <c r="Z1323" i="1" s="1"/>
  <c r="N1323" i="1" s="1"/>
  <c r="Q1323" i="1"/>
  <c r="K1323" i="1"/>
  <c r="AL1322" i="1"/>
  <c r="AI1322" i="1"/>
  <c r="AG1322" i="1"/>
  <c r="AE1322" i="1"/>
  <c r="V1322" i="1"/>
  <c r="Z1322" i="1" s="1"/>
  <c r="N1322" i="1" s="1"/>
  <c r="Q1322" i="1"/>
  <c r="K1322" i="1"/>
  <c r="AL1321" i="1"/>
  <c r="AI1321" i="1"/>
  <c r="AG1321" i="1"/>
  <c r="AE1321" i="1"/>
  <c r="V1321" i="1"/>
  <c r="Z1321" i="1" s="1"/>
  <c r="N1321" i="1" s="1"/>
  <c r="Q1321" i="1"/>
  <c r="K1321" i="1"/>
  <c r="AL1320" i="1"/>
  <c r="AI1320" i="1"/>
  <c r="AG1320" i="1"/>
  <c r="AE1320" i="1"/>
  <c r="V1320" i="1"/>
  <c r="Z1320" i="1" s="1"/>
  <c r="N1320" i="1" s="1"/>
  <c r="Q1320" i="1"/>
  <c r="K1320" i="1"/>
  <c r="AL1319" i="1"/>
  <c r="AI1319" i="1"/>
  <c r="AE1319" i="1"/>
  <c r="V1319" i="1"/>
  <c r="Z1319" i="1" s="1"/>
  <c r="N1319" i="1" s="1"/>
  <c r="Q1319" i="1"/>
  <c r="K1319" i="1"/>
  <c r="AL1318" i="1"/>
  <c r="AI1318" i="1"/>
  <c r="AG1318" i="1"/>
  <c r="AE1318" i="1"/>
  <c r="V1318" i="1"/>
  <c r="Z1318" i="1" s="1"/>
  <c r="N1318" i="1" s="1"/>
  <c r="Q1318" i="1"/>
  <c r="K1318" i="1"/>
  <c r="C789" i="9" s="1"/>
  <c r="AL1317" i="1"/>
  <c r="AI1317" i="1"/>
  <c r="AG1317" i="1"/>
  <c r="AE1317" i="1"/>
  <c r="V1317" i="1"/>
  <c r="Z1317" i="1" s="1"/>
  <c r="N1317" i="1" s="1"/>
  <c r="Q1317" i="1"/>
  <c r="K1317" i="1"/>
  <c r="C788" i="9" s="1"/>
  <c r="AL1316" i="1"/>
  <c r="AI1316" i="1"/>
  <c r="AG1316" i="1"/>
  <c r="AE1316" i="1"/>
  <c r="V1316" i="1"/>
  <c r="Z1316" i="1" s="1"/>
  <c r="N1316" i="1" s="1"/>
  <c r="Q1316" i="1"/>
  <c r="K1316" i="1"/>
  <c r="AL1315" i="1"/>
  <c r="AI1315" i="1"/>
  <c r="AG1315" i="1"/>
  <c r="AE1315" i="1"/>
  <c r="AC1315" i="1"/>
  <c r="Y1315" i="1"/>
  <c r="V1315" i="1"/>
  <c r="Q1315" i="1"/>
  <c r="K1315" i="1"/>
  <c r="AL1314" i="1"/>
  <c r="AI1314" i="1"/>
  <c r="AG1314" i="1"/>
  <c r="AE1314" i="1"/>
  <c r="V1314" i="1"/>
  <c r="Z1314" i="1" s="1"/>
  <c r="N1314" i="1" s="1"/>
  <c r="Q1314" i="1"/>
  <c r="K1314" i="1"/>
  <c r="AL1313" i="1"/>
  <c r="AI1313" i="1"/>
  <c r="AG1313" i="1"/>
  <c r="AE1313" i="1"/>
  <c r="V1313" i="1"/>
  <c r="Z1313" i="1" s="1"/>
  <c r="N1313" i="1" s="1"/>
  <c r="Q1313" i="1"/>
  <c r="K1313" i="1"/>
  <c r="AL1312" i="1"/>
  <c r="AI1312" i="1"/>
  <c r="AG1312" i="1"/>
  <c r="AE1312" i="1"/>
  <c r="V1312" i="1"/>
  <c r="Z1312" i="1" s="1"/>
  <c r="N1312" i="1" s="1"/>
  <c r="Q1312" i="1"/>
  <c r="K1312" i="1"/>
  <c r="AL1311" i="1"/>
  <c r="AI1311" i="1"/>
  <c r="AG1311" i="1"/>
  <c r="AE1311" i="1"/>
  <c r="V1311" i="1"/>
  <c r="Z1311" i="1" s="1"/>
  <c r="N1311" i="1" s="1"/>
  <c r="Q1311" i="1"/>
  <c r="K1311" i="1"/>
  <c r="AL1310" i="1"/>
  <c r="AI1310" i="1"/>
  <c r="AE1310" i="1"/>
  <c r="V1310" i="1"/>
  <c r="Z1310" i="1" s="1"/>
  <c r="N1310" i="1" s="1"/>
  <c r="Q1310" i="1"/>
  <c r="K1310" i="1"/>
  <c r="AL1309" i="1"/>
  <c r="AI1309" i="1"/>
  <c r="AG1309" i="1"/>
  <c r="AE1309" i="1"/>
  <c r="V1309" i="1"/>
  <c r="Z1309" i="1" s="1"/>
  <c r="N1309" i="1" s="1"/>
  <c r="Q1309" i="1"/>
  <c r="K1309" i="1"/>
  <c r="AL1308" i="1"/>
  <c r="AI1308" i="1"/>
  <c r="AG1308" i="1"/>
  <c r="AE1308" i="1"/>
  <c r="V1308" i="1"/>
  <c r="Z1308" i="1" s="1"/>
  <c r="N1308" i="1" s="1"/>
  <c r="Q1308" i="1"/>
  <c r="K1308" i="1"/>
  <c r="AL1307" i="1"/>
  <c r="AI1307" i="1"/>
  <c r="AG1307" i="1"/>
  <c r="AE1307" i="1"/>
  <c r="V1307" i="1"/>
  <c r="Z1307" i="1" s="1"/>
  <c r="N1307" i="1" s="1"/>
  <c r="Q1307" i="1"/>
  <c r="K1307" i="1"/>
  <c r="AL1306" i="1"/>
  <c r="AI1306" i="1"/>
  <c r="AG1306" i="1"/>
  <c r="AE1306" i="1"/>
  <c r="V1306" i="1"/>
  <c r="Z1306" i="1" s="1"/>
  <c r="N1306" i="1" s="1"/>
  <c r="Q1306" i="1"/>
  <c r="K1306" i="1"/>
  <c r="AL1305" i="1"/>
  <c r="AI1305" i="1"/>
  <c r="AG1305" i="1"/>
  <c r="AE1305" i="1"/>
  <c r="V1305" i="1"/>
  <c r="Z1305" i="1" s="1"/>
  <c r="N1305" i="1" s="1"/>
  <c r="Q1305" i="1"/>
  <c r="K1305" i="1"/>
  <c r="AL1304" i="1"/>
  <c r="AI1304" i="1"/>
  <c r="AG1304" i="1"/>
  <c r="AE1304" i="1"/>
  <c r="V1304" i="1"/>
  <c r="Z1304" i="1" s="1"/>
  <c r="N1304" i="1" s="1"/>
  <c r="Q1304" i="1"/>
  <c r="K1304" i="1"/>
  <c r="AL1303" i="1"/>
  <c r="AI1303" i="1"/>
  <c r="AG1303" i="1"/>
  <c r="AE1303" i="1"/>
  <c r="V1303" i="1"/>
  <c r="Z1303" i="1" s="1"/>
  <c r="N1303" i="1" s="1"/>
  <c r="Q1303" i="1"/>
  <c r="K1303" i="1"/>
  <c r="AL1302" i="1"/>
  <c r="AI1302" i="1"/>
  <c r="AG1302" i="1"/>
  <c r="AE1302" i="1"/>
  <c r="AC1302" i="1"/>
  <c r="V1302" i="1"/>
  <c r="Z1302" i="1" s="1"/>
  <c r="N1302" i="1" s="1"/>
  <c r="Q1302" i="1"/>
  <c r="K1302" i="1"/>
  <c r="AL1301" i="1"/>
  <c r="AI1301" i="1"/>
  <c r="AG1301" i="1"/>
  <c r="AE1301" i="1"/>
  <c r="AC1301" i="1"/>
  <c r="Y1301" i="1"/>
  <c r="Z1301" i="1" s="1"/>
  <c r="N1301" i="1" s="1"/>
  <c r="Q1301" i="1"/>
  <c r="K1301" i="1"/>
  <c r="AL1300" i="1"/>
  <c r="AI1300" i="1"/>
  <c r="AG1300" i="1"/>
  <c r="AE1300" i="1"/>
  <c r="AC1300" i="1"/>
  <c r="V1300" i="1"/>
  <c r="Z1300" i="1" s="1"/>
  <c r="N1300" i="1" s="1"/>
  <c r="Q1300" i="1"/>
  <c r="K1300" i="1"/>
  <c r="AL1299" i="1"/>
  <c r="AI1299" i="1"/>
  <c r="AG1299" i="1"/>
  <c r="AE1299" i="1"/>
  <c r="V1299" i="1"/>
  <c r="Z1299" i="1" s="1"/>
  <c r="N1299" i="1" s="1"/>
  <c r="Q1299" i="1"/>
  <c r="K1299" i="1"/>
  <c r="AL1298" i="1"/>
  <c r="AI1298" i="1"/>
  <c r="AG1298" i="1"/>
  <c r="AE1298" i="1"/>
  <c r="V1298" i="1"/>
  <c r="Z1298" i="1" s="1"/>
  <c r="N1298" i="1" s="1"/>
  <c r="Q1298" i="1"/>
  <c r="K1298" i="1"/>
  <c r="AL1297" i="1"/>
  <c r="AI1297" i="1"/>
  <c r="AG1297" i="1"/>
  <c r="AE1297" i="1"/>
  <c r="V1297" i="1"/>
  <c r="Z1297" i="1" s="1"/>
  <c r="N1297" i="1" s="1"/>
  <c r="Q1297" i="1"/>
  <c r="K1297" i="1"/>
  <c r="AL1296" i="1"/>
  <c r="AI1296" i="1"/>
  <c r="AG1296" i="1"/>
  <c r="AE1296" i="1"/>
  <c r="AC1296" i="1"/>
  <c r="V1296" i="1"/>
  <c r="Z1296" i="1" s="1"/>
  <c r="N1296" i="1" s="1"/>
  <c r="Q1296" i="1"/>
  <c r="K1296" i="1"/>
  <c r="AL1295" i="1"/>
  <c r="AI1295" i="1"/>
  <c r="AG1295" i="1"/>
  <c r="AE1295" i="1"/>
  <c r="V1295" i="1"/>
  <c r="Z1295" i="1" s="1"/>
  <c r="N1295" i="1" s="1"/>
  <c r="Q1295" i="1"/>
  <c r="K1295" i="1"/>
  <c r="AL1294" i="1"/>
  <c r="AI1294" i="1"/>
  <c r="AG1294" i="1"/>
  <c r="AE1294" i="1"/>
  <c r="AC1294" i="1"/>
  <c r="V1294" i="1"/>
  <c r="Z1294" i="1" s="1"/>
  <c r="N1294" i="1" s="1"/>
  <c r="Q1294" i="1"/>
  <c r="K1294" i="1"/>
  <c r="AL1293" i="1"/>
  <c r="AI1293" i="1"/>
  <c r="AG1293" i="1"/>
  <c r="AE1293" i="1"/>
  <c r="AC1293" i="1"/>
  <c r="V1293" i="1"/>
  <c r="Z1293" i="1" s="1"/>
  <c r="N1293" i="1" s="1"/>
  <c r="Q1293" i="1"/>
  <c r="K1293" i="1"/>
  <c r="AL1292" i="1"/>
  <c r="AI1292" i="1"/>
  <c r="AG1292" i="1"/>
  <c r="AE1292" i="1"/>
  <c r="AC1292" i="1"/>
  <c r="Y1292" i="1"/>
  <c r="Z1292" i="1" s="1"/>
  <c r="N1292" i="1" s="1"/>
  <c r="Q1292" i="1"/>
  <c r="K1292" i="1"/>
  <c r="AL1291" i="1"/>
  <c r="AI1291" i="1"/>
  <c r="AG1291" i="1"/>
  <c r="AE1291" i="1"/>
  <c r="V1291" i="1"/>
  <c r="Z1291" i="1" s="1"/>
  <c r="N1291" i="1" s="1"/>
  <c r="Q1291" i="1"/>
  <c r="K1291" i="1"/>
  <c r="AL1290" i="1"/>
  <c r="AI1290" i="1"/>
  <c r="AG1290" i="1"/>
  <c r="AE1290" i="1"/>
  <c r="V1290" i="1"/>
  <c r="Z1290" i="1" s="1"/>
  <c r="N1290" i="1" s="1"/>
  <c r="Q1290" i="1"/>
  <c r="K1290" i="1"/>
  <c r="AL1289" i="1"/>
  <c r="AI1289" i="1"/>
  <c r="AG1289" i="1"/>
  <c r="AE1289" i="1"/>
  <c r="V1289" i="1"/>
  <c r="Z1289" i="1" s="1"/>
  <c r="N1289" i="1" s="1"/>
  <c r="Q1289" i="1"/>
  <c r="K1289" i="1"/>
  <c r="AL1288" i="1"/>
  <c r="AI1288" i="1"/>
  <c r="AG1288" i="1"/>
  <c r="AE1288" i="1"/>
  <c r="V1288" i="1"/>
  <c r="Z1288" i="1" s="1"/>
  <c r="N1288" i="1" s="1"/>
  <c r="Q1288" i="1"/>
  <c r="K1288" i="1"/>
  <c r="AL1287" i="1"/>
  <c r="AI1287" i="1"/>
  <c r="AG1287" i="1"/>
  <c r="AE1287" i="1"/>
  <c r="V1287" i="1"/>
  <c r="Z1287" i="1" s="1"/>
  <c r="N1287" i="1" s="1"/>
  <c r="Q1287" i="1"/>
  <c r="K1287" i="1"/>
  <c r="AL1286" i="1"/>
  <c r="AI1286" i="1"/>
  <c r="AG1286" i="1"/>
  <c r="AE1286" i="1"/>
  <c r="V1286" i="1"/>
  <c r="Z1286" i="1" s="1"/>
  <c r="N1286" i="1" s="1"/>
  <c r="Q1286" i="1"/>
  <c r="K1286" i="1"/>
  <c r="AL1285" i="1"/>
  <c r="AI1285" i="1"/>
  <c r="AG1285" i="1"/>
  <c r="AE1285" i="1"/>
  <c r="V1285" i="1"/>
  <c r="Z1285" i="1" s="1"/>
  <c r="N1285" i="1" s="1"/>
  <c r="Q1285" i="1"/>
  <c r="K1285" i="1"/>
  <c r="AL1284" i="1"/>
  <c r="AI1284" i="1"/>
  <c r="AG1284" i="1"/>
  <c r="AE1284" i="1"/>
  <c r="V1284" i="1"/>
  <c r="Z1284" i="1" s="1"/>
  <c r="N1284" i="1" s="1"/>
  <c r="Q1284" i="1"/>
  <c r="K1284" i="1"/>
  <c r="AL1283" i="1"/>
  <c r="AI1283" i="1"/>
  <c r="AG1283" i="1"/>
  <c r="AE1283" i="1"/>
  <c r="V1283" i="1"/>
  <c r="Z1283" i="1" s="1"/>
  <c r="N1283" i="1" s="1"/>
  <c r="Q1283" i="1"/>
  <c r="K1283" i="1"/>
  <c r="AL1282" i="1"/>
  <c r="AI1282" i="1"/>
  <c r="AG1282" i="1"/>
  <c r="AE1282" i="1"/>
  <c r="V1282" i="1"/>
  <c r="Z1282" i="1" s="1"/>
  <c r="N1282" i="1" s="1"/>
  <c r="Q1282" i="1"/>
  <c r="K1282" i="1"/>
  <c r="AL1281" i="1"/>
  <c r="AI1281" i="1"/>
  <c r="AG1281" i="1"/>
  <c r="AE1281" i="1"/>
  <c r="V1281" i="1"/>
  <c r="Z1281" i="1" s="1"/>
  <c r="N1281" i="1" s="1"/>
  <c r="Q1281" i="1"/>
  <c r="K1281" i="1"/>
  <c r="AL1280" i="1"/>
  <c r="AI1280" i="1"/>
  <c r="AG1280" i="1"/>
  <c r="AE1280" i="1"/>
  <c r="V1280" i="1"/>
  <c r="Z1280" i="1" s="1"/>
  <c r="N1280" i="1" s="1"/>
  <c r="Q1280" i="1"/>
  <c r="K1280" i="1"/>
  <c r="AL1279" i="1"/>
  <c r="AI1279" i="1"/>
  <c r="AG1279" i="1"/>
  <c r="AE1279" i="1"/>
  <c r="V1279" i="1"/>
  <c r="Z1279" i="1" s="1"/>
  <c r="N1279" i="1" s="1"/>
  <c r="Q1279" i="1"/>
  <c r="K1279" i="1"/>
  <c r="AL1278" i="1"/>
  <c r="AI1278" i="1"/>
  <c r="AG1278" i="1"/>
  <c r="AE1278" i="1"/>
  <c r="V1278" i="1"/>
  <c r="Z1278" i="1" s="1"/>
  <c r="N1278" i="1" s="1"/>
  <c r="Q1278" i="1"/>
  <c r="K1278" i="1"/>
  <c r="AL1277" i="1"/>
  <c r="AI1277" i="1"/>
  <c r="AG1277" i="1"/>
  <c r="AE1277" i="1"/>
  <c r="V1277" i="1"/>
  <c r="Z1277" i="1" s="1"/>
  <c r="N1277" i="1" s="1"/>
  <c r="Q1277" i="1"/>
  <c r="K1277" i="1"/>
  <c r="AL1276" i="1"/>
  <c r="AI1276" i="1"/>
  <c r="AG1276" i="1"/>
  <c r="AE1276" i="1"/>
  <c r="AC1276" i="1"/>
  <c r="V1276" i="1"/>
  <c r="Z1276" i="1" s="1"/>
  <c r="N1276" i="1" s="1"/>
  <c r="Q1276" i="1"/>
  <c r="K1276" i="1"/>
  <c r="AL1275" i="1"/>
  <c r="AI1275" i="1"/>
  <c r="AG1275" i="1"/>
  <c r="AE1275" i="1"/>
  <c r="AC1275" i="1"/>
  <c r="V1275" i="1"/>
  <c r="Z1275" i="1" s="1"/>
  <c r="N1275" i="1" s="1"/>
  <c r="Q1275" i="1"/>
  <c r="K1275" i="1"/>
  <c r="AL1274" i="1"/>
  <c r="AI1274" i="1"/>
  <c r="AG1274" i="1"/>
  <c r="AE1274" i="1"/>
  <c r="AC1274" i="1"/>
  <c r="V1274" i="1"/>
  <c r="Z1274" i="1" s="1"/>
  <c r="N1274" i="1" s="1"/>
  <c r="Q1274" i="1"/>
  <c r="K1274" i="1"/>
  <c r="AL1273" i="1"/>
  <c r="AI1273" i="1"/>
  <c r="AG1273" i="1"/>
  <c r="AE1273" i="1"/>
  <c r="V1273" i="1"/>
  <c r="Z1273" i="1" s="1"/>
  <c r="N1273" i="1" s="1"/>
  <c r="Q1273" i="1"/>
  <c r="K1273" i="1"/>
  <c r="AL1272" i="1"/>
  <c r="AI1272" i="1"/>
  <c r="AG1272" i="1"/>
  <c r="AE1272" i="1"/>
  <c r="V1272" i="1"/>
  <c r="Z1272" i="1" s="1"/>
  <c r="N1272" i="1" s="1"/>
  <c r="Q1272" i="1"/>
  <c r="K1272" i="1"/>
  <c r="AL1271" i="1"/>
  <c r="AI1271" i="1"/>
  <c r="AG1271" i="1"/>
  <c r="AE1271" i="1"/>
  <c r="V1271" i="1"/>
  <c r="Z1271" i="1" s="1"/>
  <c r="N1271" i="1" s="1"/>
  <c r="Q1271" i="1"/>
  <c r="K1271" i="1"/>
  <c r="AL1270" i="1"/>
  <c r="AI1270" i="1"/>
  <c r="AG1270" i="1"/>
  <c r="AE1270" i="1"/>
  <c r="V1270" i="1"/>
  <c r="Z1270" i="1" s="1"/>
  <c r="N1270" i="1" s="1"/>
  <c r="Q1270" i="1"/>
  <c r="K1270" i="1"/>
  <c r="AL1269" i="1"/>
  <c r="AI1269" i="1"/>
  <c r="AG1269" i="1"/>
  <c r="AE1269" i="1"/>
  <c r="V1269" i="1"/>
  <c r="Z1269" i="1" s="1"/>
  <c r="N1269" i="1" s="1"/>
  <c r="Q1269" i="1"/>
  <c r="K1269" i="1"/>
  <c r="AL1268" i="1"/>
  <c r="AI1268" i="1"/>
  <c r="AG1268" i="1"/>
  <c r="AE1268" i="1"/>
  <c r="AC1268" i="1"/>
  <c r="V1268" i="1"/>
  <c r="Z1268" i="1" s="1"/>
  <c r="N1268" i="1" s="1"/>
  <c r="Q1268" i="1"/>
  <c r="K1268" i="1"/>
  <c r="AL1267" i="1"/>
  <c r="AI1267" i="1"/>
  <c r="AG1267" i="1"/>
  <c r="AE1267" i="1"/>
  <c r="V1267" i="1"/>
  <c r="Z1267" i="1" s="1"/>
  <c r="N1267" i="1" s="1"/>
  <c r="Q1267" i="1"/>
  <c r="K1267" i="1"/>
  <c r="C461" i="9" s="1"/>
  <c r="AL1266" i="1"/>
  <c r="AI1266" i="1"/>
  <c r="AG1266" i="1"/>
  <c r="AE1266" i="1"/>
  <c r="V1266" i="1"/>
  <c r="Z1266" i="1" s="1"/>
  <c r="N1266" i="1" s="1"/>
  <c r="Q1266" i="1"/>
  <c r="K1266" i="1"/>
  <c r="AL1265" i="1"/>
  <c r="AI1265" i="1"/>
  <c r="AG1265" i="1"/>
  <c r="AE1265" i="1"/>
  <c r="V1265" i="1"/>
  <c r="Z1265" i="1" s="1"/>
  <c r="N1265" i="1" s="1"/>
  <c r="Q1265" i="1"/>
  <c r="K1265" i="1"/>
  <c r="AL1264" i="1"/>
  <c r="AI1264" i="1"/>
  <c r="AG1264" i="1"/>
  <c r="AE1264" i="1"/>
  <c r="V1264" i="1"/>
  <c r="Z1264" i="1" s="1"/>
  <c r="N1264" i="1" s="1"/>
  <c r="Q1264" i="1"/>
  <c r="K1264" i="1"/>
  <c r="AL1263" i="1"/>
  <c r="AI1263" i="1"/>
  <c r="AG1263" i="1"/>
  <c r="AE1263" i="1"/>
  <c r="V1263" i="1"/>
  <c r="Z1263" i="1" s="1"/>
  <c r="N1263" i="1" s="1"/>
  <c r="Q1263" i="1"/>
  <c r="K1263" i="1"/>
  <c r="AL1262" i="1"/>
  <c r="AI1262" i="1"/>
  <c r="AG1262" i="1"/>
  <c r="AE1262" i="1"/>
  <c r="V1262" i="1"/>
  <c r="Z1262" i="1" s="1"/>
  <c r="N1262" i="1" s="1"/>
  <c r="Q1262" i="1"/>
  <c r="K1262" i="1"/>
  <c r="AL1261" i="1"/>
  <c r="AI1261" i="1"/>
  <c r="AG1261" i="1"/>
  <c r="AE1261" i="1"/>
  <c r="V1261" i="1"/>
  <c r="Z1261" i="1" s="1"/>
  <c r="N1261" i="1" s="1"/>
  <c r="Q1261" i="1"/>
  <c r="K1261" i="1"/>
  <c r="AL1260" i="1"/>
  <c r="AI1260" i="1"/>
  <c r="AG1260" i="1"/>
  <c r="AE1260" i="1"/>
  <c r="V1260" i="1"/>
  <c r="Z1260" i="1" s="1"/>
  <c r="N1260" i="1" s="1"/>
  <c r="Q1260" i="1"/>
  <c r="K1260" i="1"/>
  <c r="AL1259" i="1"/>
  <c r="AI1259" i="1"/>
  <c r="AG1259" i="1"/>
  <c r="AE1259" i="1"/>
  <c r="V1259" i="1"/>
  <c r="Z1259" i="1" s="1"/>
  <c r="N1259" i="1" s="1"/>
  <c r="Q1259" i="1"/>
  <c r="K1259" i="1"/>
  <c r="AL1258" i="1"/>
  <c r="AI1258" i="1"/>
  <c r="AG1258" i="1"/>
  <c r="AE1258" i="1"/>
  <c r="V1258" i="1"/>
  <c r="Z1258" i="1" s="1"/>
  <c r="N1258" i="1" s="1"/>
  <c r="Q1258" i="1"/>
  <c r="K1258" i="1"/>
  <c r="AL1257" i="1"/>
  <c r="AI1257" i="1"/>
  <c r="AG1257" i="1"/>
  <c r="AE1257" i="1"/>
  <c r="V1257" i="1"/>
  <c r="Z1257" i="1" s="1"/>
  <c r="N1257" i="1" s="1"/>
  <c r="Q1257" i="1"/>
  <c r="K1257" i="1"/>
  <c r="AL1256" i="1"/>
  <c r="AI1256" i="1"/>
  <c r="AG1256" i="1"/>
  <c r="AE1256" i="1"/>
  <c r="V1256" i="1"/>
  <c r="Z1256" i="1" s="1"/>
  <c r="N1256" i="1" s="1"/>
  <c r="Q1256" i="1"/>
  <c r="K1256" i="1"/>
  <c r="AL1255" i="1"/>
  <c r="AI1255" i="1"/>
  <c r="AG1255" i="1"/>
  <c r="AE1255" i="1"/>
  <c r="V1255" i="1"/>
  <c r="Z1255" i="1" s="1"/>
  <c r="N1255" i="1" s="1"/>
  <c r="Q1255" i="1"/>
  <c r="K1255" i="1"/>
  <c r="AL1254" i="1"/>
  <c r="AI1254" i="1"/>
  <c r="AG1254" i="1"/>
  <c r="AE1254" i="1"/>
  <c r="AC1254" i="1"/>
  <c r="V1254" i="1"/>
  <c r="Z1254" i="1" s="1"/>
  <c r="N1254" i="1" s="1"/>
  <c r="Q1254" i="1"/>
  <c r="K1254" i="1"/>
  <c r="AL1253" i="1"/>
  <c r="AI1253" i="1"/>
  <c r="AG1253" i="1"/>
  <c r="AE1253" i="1"/>
  <c r="V1253" i="1"/>
  <c r="Z1253" i="1" s="1"/>
  <c r="N1253" i="1" s="1"/>
  <c r="Q1253" i="1"/>
  <c r="K1253" i="1"/>
  <c r="AL1252" i="1"/>
  <c r="AI1252" i="1"/>
  <c r="AG1252" i="1"/>
  <c r="AE1252" i="1"/>
  <c r="V1252" i="1"/>
  <c r="Z1252" i="1" s="1"/>
  <c r="N1252" i="1" s="1"/>
  <c r="Q1252" i="1"/>
  <c r="K1252" i="1"/>
  <c r="AL1251" i="1"/>
  <c r="AI1251" i="1"/>
  <c r="AG1251" i="1"/>
  <c r="AE1251" i="1"/>
  <c r="AC1251" i="1"/>
  <c r="V1251" i="1"/>
  <c r="Z1251" i="1" s="1"/>
  <c r="N1251" i="1" s="1"/>
  <c r="Q1251" i="1"/>
  <c r="K1251" i="1"/>
  <c r="AL1250" i="1"/>
  <c r="AI1250" i="1"/>
  <c r="AG1250" i="1"/>
  <c r="AE1250" i="1"/>
  <c r="V1250" i="1"/>
  <c r="Z1250" i="1" s="1"/>
  <c r="N1250" i="1" s="1"/>
  <c r="Q1250" i="1"/>
  <c r="K1250" i="1"/>
  <c r="AL1249" i="1"/>
  <c r="AI1249" i="1"/>
  <c r="AG1249" i="1"/>
  <c r="AE1249" i="1"/>
  <c r="V1249" i="1"/>
  <c r="Z1249" i="1" s="1"/>
  <c r="N1249" i="1" s="1"/>
  <c r="Q1249" i="1"/>
  <c r="K1249" i="1"/>
  <c r="AL1248" i="1"/>
  <c r="AI1248" i="1"/>
  <c r="AG1248" i="1"/>
  <c r="AE1248" i="1"/>
  <c r="V1248" i="1"/>
  <c r="Z1248" i="1" s="1"/>
  <c r="N1248" i="1" s="1"/>
  <c r="Q1248" i="1"/>
  <c r="K1248" i="1"/>
  <c r="C460" i="9" s="1"/>
  <c r="AL1247" i="1"/>
  <c r="AI1247" i="1"/>
  <c r="AG1247" i="1"/>
  <c r="AE1247" i="1"/>
  <c r="V1247" i="1"/>
  <c r="Z1247" i="1" s="1"/>
  <c r="N1247" i="1" s="1"/>
  <c r="Q1247" i="1"/>
  <c r="K1247" i="1"/>
  <c r="AL1246" i="1"/>
  <c r="AI1246" i="1"/>
  <c r="AG1246" i="1"/>
  <c r="AE1246" i="1"/>
  <c r="AC1246" i="1"/>
  <c r="V1246" i="1"/>
  <c r="Z1246" i="1" s="1"/>
  <c r="N1246" i="1" s="1"/>
  <c r="Q1246" i="1"/>
  <c r="K1246" i="1"/>
  <c r="AL1245" i="1"/>
  <c r="AI1245" i="1"/>
  <c r="AG1245" i="1"/>
  <c r="AE1245" i="1"/>
  <c r="AC1245" i="1"/>
  <c r="V1245" i="1"/>
  <c r="Z1245" i="1" s="1"/>
  <c r="N1245" i="1" s="1"/>
  <c r="Q1245" i="1"/>
  <c r="K1245" i="1"/>
  <c r="AL1244" i="1"/>
  <c r="AI1244" i="1"/>
  <c r="AG1244" i="1"/>
  <c r="AE1244" i="1"/>
  <c r="AC1244" i="1"/>
  <c r="V1244" i="1"/>
  <c r="Z1244" i="1" s="1"/>
  <c r="N1244" i="1" s="1"/>
  <c r="Q1244" i="1"/>
  <c r="K1244" i="1"/>
  <c r="AL1243" i="1"/>
  <c r="AI1243" i="1"/>
  <c r="AG1243" i="1"/>
  <c r="AE1243" i="1"/>
  <c r="Y1243" i="1"/>
  <c r="V1243" i="1"/>
  <c r="Q1243" i="1"/>
  <c r="K1243" i="1"/>
  <c r="AL1242" i="1"/>
  <c r="AI1242" i="1"/>
  <c r="AG1242" i="1"/>
  <c r="AE1242" i="1"/>
  <c r="V1242" i="1"/>
  <c r="Z1242" i="1" s="1"/>
  <c r="N1242" i="1" s="1"/>
  <c r="Q1242" i="1"/>
  <c r="K1242" i="1"/>
  <c r="AL1241" i="1"/>
  <c r="AI1241" i="1"/>
  <c r="AG1241" i="1"/>
  <c r="AE1241" i="1"/>
  <c r="V1241" i="1"/>
  <c r="Z1241" i="1" s="1"/>
  <c r="N1241" i="1" s="1"/>
  <c r="Q1241" i="1"/>
  <c r="K1241" i="1"/>
  <c r="AL1240" i="1"/>
  <c r="AI1240" i="1"/>
  <c r="AG1240" i="1"/>
  <c r="AE1240" i="1"/>
  <c r="V1240" i="1"/>
  <c r="Z1240" i="1" s="1"/>
  <c r="N1240" i="1" s="1"/>
  <c r="Q1240" i="1"/>
  <c r="K1240" i="1"/>
  <c r="AL1239" i="1"/>
  <c r="AI1239" i="1"/>
  <c r="AG1239" i="1"/>
  <c r="AE1239" i="1"/>
  <c r="V1239" i="1"/>
  <c r="Z1239" i="1" s="1"/>
  <c r="N1239" i="1" s="1"/>
  <c r="Q1239" i="1"/>
  <c r="K1239" i="1"/>
  <c r="AL1238" i="1"/>
  <c r="AI1238" i="1"/>
  <c r="AG1238" i="1"/>
  <c r="AE1238" i="1"/>
  <c r="AC1238" i="1"/>
  <c r="V1238" i="1"/>
  <c r="Z1238" i="1" s="1"/>
  <c r="N1238" i="1" s="1"/>
  <c r="Q1238" i="1"/>
  <c r="K1238" i="1"/>
  <c r="AL1237" i="1"/>
  <c r="AI1237" i="1"/>
  <c r="AG1237" i="1"/>
  <c r="AE1237" i="1"/>
  <c r="AC1237" i="1"/>
  <c r="V1237" i="1"/>
  <c r="Z1237" i="1" s="1"/>
  <c r="N1237" i="1" s="1"/>
  <c r="Q1237" i="1"/>
  <c r="K1237" i="1"/>
  <c r="AL1236" i="1"/>
  <c r="AI1236" i="1"/>
  <c r="AG1236" i="1"/>
  <c r="AE1236" i="1"/>
  <c r="V1236" i="1"/>
  <c r="Z1236" i="1" s="1"/>
  <c r="N1236" i="1" s="1"/>
  <c r="Q1236" i="1"/>
  <c r="K1236" i="1"/>
  <c r="AL1235" i="1"/>
  <c r="AI1235" i="1"/>
  <c r="AG1235" i="1"/>
  <c r="AE1235" i="1"/>
  <c r="V1235" i="1"/>
  <c r="Z1235" i="1" s="1"/>
  <c r="N1235" i="1" s="1"/>
  <c r="Q1235" i="1"/>
  <c r="K1235" i="1"/>
  <c r="AL1234" i="1"/>
  <c r="AI1234" i="1"/>
  <c r="AG1234" i="1"/>
  <c r="AE1234" i="1"/>
  <c r="V1234" i="1"/>
  <c r="Z1234" i="1" s="1"/>
  <c r="N1234" i="1" s="1"/>
  <c r="Q1234" i="1"/>
  <c r="K1234" i="1"/>
  <c r="AL1233" i="1"/>
  <c r="AI1233" i="1"/>
  <c r="AG1233" i="1"/>
  <c r="AE1233" i="1"/>
  <c r="V1233" i="1"/>
  <c r="Z1233" i="1" s="1"/>
  <c r="N1233" i="1" s="1"/>
  <c r="Q1233" i="1"/>
  <c r="K1233" i="1"/>
  <c r="C459" i="9" s="1"/>
  <c r="AL1232" i="1"/>
  <c r="AI1232" i="1"/>
  <c r="AG1232" i="1"/>
  <c r="AE1232" i="1"/>
  <c r="AC1232" i="1"/>
  <c r="V1232" i="1"/>
  <c r="Z1232" i="1" s="1"/>
  <c r="N1232" i="1" s="1"/>
  <c r="Q1232" i="1"/>
  <c r="K1232" i="1"/>
  <c r="AL1231" i="1"/>
  <c r="AI1231" i="1"/>
  <c r="AG1231" i="1"/>
  <c r="AE1231" i="1"/>
  <c r="V1231" i="1"/>
  <c r="Z1231" i="1" s="1"/>
  <c r="N1231" i="1" s="1"/>
  <c r="Q1231" i="1"/>
  <c r="K1231" i="1"/>
  <c r="F1231" i="1"/>
  <c r="AL1230" i="1"/>
  <c r="AI1230" i="1"/>
  <c r="AG1230" i="1"/>
  <c r="AE1230" i="1"/>
  <c r="V1230" i="1"/>
  <c r="Z1230" i="1" s="1"/>
  <c r="N1230" i="1" s="1"/>
  <c r="Q1230" i="1"/>
  <c r="K1230" i="1"/>
  <c r="F1230" i="1"/>
  <c r="AL1229" i="1"/>
  <c r="AI1229" i="1"/>
  <c r="AG1229" i="1"/>
  <c r="AE1229" i="1"/>
  <c r="Y1229" i="1"/>
  <c r="V1229" i="1"/>
  <c r="Q1229" i="1"/>
  <c r="K1229" i="1"/>
  <c r="AL1228" i="1"/>
  <c r="AI1228" i="1"/>
  <c r="AG1228" i="1"/>
  <c r="AE1228" i="1"/>
  <c r="V1228" i="1"/>
  <c r="Z1228" i="1" s="1"/>
  <c r="N1228" i="1" s="1"/>
  <c r="Q1228" i="1"/>
  <c r="K1228" i="1"/>
  <c r="C458" i="9" s="1"/>
  <c r="AL1227" i="1"/>
  <c r="AI1227" i="1"/>
  <c r="AG1227" i="1"/>
  <c r="AE1227" i="1"/>
  <c r="AC1227" i="1"/>
  <c r="V1227" i="1"/>
  <c r="Z1227" i="1" s="1"/>
  <c r="N1227" i="1" s="1"/>
  <c r="Q1227" i="1"/>
  <c r="K1227" i="1"/>
  <c r="AL1226" i="1"/>
  <c r="AI1226" i="1"/>
  <c r="AG1226" i="1"/>
  <c r="AE1226" i="1"/>
  <c r="V1226" i="1"/>
  <c r="Z1226" i="1" s="1"/>
  <c r="N1226" i="1" s="1"/>
  <c r="Q1226" i="1"/>
  <c r="K1226" i="1"/>
  <c r="AL1225" i="1"/>
  <c r="AI1225" i="1"/>
  <c r="AG1225" i="1"/>
  <c r="AE1225" i="1"/>
  <c r="V1225" i="1"/>
  <c r="Z1225" i="1" s="1"/>
  <c r="N1225" i="1" s="1"/>
  <c r="Q1225" i="1"/>
  <c r="K1225" i="1"/>
  <c r="AL1224" i="1"/>
  <c r="AI1224" i="1"/>
  <c r="AG1224" i="1"/>
  <c r="AE1224" i="1"/>
  <c r="V1224" i="1"/>
  <c r="Z1224" i="1" s="1"/>
  <c r="N1224" i="1" s="1"/>
  <c r="Q1224" i="1"/>
  <c r="K1224" i="1"/>
  <c r="AL1223" i="1"/>
  <c r="AI1223" i="1"/>
  <c r="AG1223" i="1"/>
  <c r="AE1223" i="1"/>
  <c r="V1223" i="1"/>
  <c r="Z1223" i="1" s="1"/>
  <c r="N1223" i="1" s="1"/>
  <c r="Q1223" i="1"/>
  <c r="K1223" i="1"/>
  <c r="AL1222" i="1"/>
  <c r="AI1222" i="1"/>
  <c r="AG1222" i="1"/>
  <c r="AE1222" i="1"/>
  <c r="AC1222" i="1"/>
  <c r="Y1222" i="1"/>
  <c r="V1222" i="1"/>
  <c r="Q1222" i="1"/>
  <c r="K1222" i="1"/>
  <c r="AL1221" i="1"/>
  <c r="AI1221" i="1"/>
  <c r="AG1221" i="1"/>
  <c r="AE1221" i="1"/>
  <c r="V1221" i="1"/>
  <c r="Z1221" i="1" s="1"/>
  <c r="N1221" i="1" s="1"/>
  <c r="Q1221" i="1"/>
  <c r="K1221" i="1"/>
  <c r="AL1220" i="1"/>
  <c r="AI1220" i="1"/>
  <c r="AG1220" i="1"/>
  <c r="AE1220" i="1"/>
  <c r="V1220" i="1"/>
  <c r="Z1220" i="1" s="1"/>
  <c r="N1220" i="1" s="1"/>
  <c r="Q1220" i="1"/>
  <c r="K1220" i="1"/>
  <c r="AL1219" i="1"/>
  <c r="AI1219" i="1"/>
  <c r="AG1219" i="1"/>
  <c r="AE1219" i="1"/>
  <c r="V1219" i="1"/>
  <c r="Z1219" i="1" s="1"/>
  <c r="N1219" i="1" s="1"/>
  <c r="Q1219" i="1"/>
  <c r="K1219" i="1"/>
  <c r="AL1218" i="1"/>
  <c r="AI1218" i="1"/>
  <c r="AG1218" i="1"/>
  <c r="AE1218" i="1"/>
  <c r="V1218" i="1"/>
  <c r="Z1218" i="1" s="1"/>
  <c r="N1218" i="1" s="1"/>
  <c r="Q1218" i="1"/>
  <c r="K1218" i="1"/>
  <c r="AL1217" i="1"/>
  <c r="AI1217" i="1"/>
  <c r="AG1217" i="1"/>
  <c r="AE1217" i="1"/>
  <c r="V1217" i="1"/>
  <c r="Z1217" i="1" s="1"/>
  <c r="N1217" i="1" s="1"/>
  <c r="Q1217" i="1"/>
  <c r="K1217" i="1"/>
  <c r="AL1216" i="1"/>
  <c r="AI1216" i="1"/>
  <c r="AG1216" i="1"/>
  <c r="AE1216" i="1"/>
  <c r="V1216" i="1"/>
  <c r="Z1216" i="1" s="1"/>
  <c r="N1216" i="1" s="1"/>
  <c r="Q1216" i="1"/>
  <c r="K1216" i="1"/>
  <c r="AL1215" i="1"/>
  <c r="AI1215" i="1"/>
  <c r="AG1215" i="1"/>
  <c r="AE1215" i="1"/>
  <c r="V1215" i="1"/>
  <c r="Z1215" i="1" s="1"/>
  <c r="N1215" i="1" s="1"/>
  <c r="Q1215" i="1"/>
  <c r="K1215" i="1"/>
  <c r="AL1214" i="1"/>
  <c r="AI1214" i="1"/>
  <c r="AG1214" i="1"/>
  <c r="AE1214" i="1"/>
  <c r="V1214" i="1"/>
  <c r="Z1214" i="1" s="1"/>
  <c r="N1214" i="1" s="1"/>
  <c r="Q1214" i="1"/>
  <c r="K1214" i="1"/>
  <c r="AL1213" i="1"/>
  <c r="AI1213" i="1"/>
  <c r="AG1213" i="1"/>
  <c r="AE1213" i="1"/>
  <c r="V1213" i="1"/>
  <c r="Z1213" i="1" s="1"/>
  <c r="N1213" i="1" s="1"/>
  <c r="Q1213" i="1"/>
  <c r="K1213" i="1"/>
  <c r="AL1212" i="1"/>
  <c r="AI1212" i="1"/>
  <c r="AG1212" i="1"/>
  <c r="AE1212" i="1"/>
  <c r="V1212" i="1"/>
  <c r="Z1212" i="1" s="1"/>
  <c r="N1212" i="1" s="1"/>
  <c r="Q1212" i="1"/>
  <c r="K1212" i="1"/>
  <c r="AL1211" i="1"/>
  <c r="AI1211" i="1"/>
  <c r="AG1211" i="1"/>
  <c r="AE1211" i="1"/>
  <c r="V1211" i="1"/>
  <c r="Z1211" i="1" s="1"/>
  <c r="N1211" i="1" s="1"/>
  <c r="Q1211" i="1"/>
  <c r="K1211" i="1"/>
  <c r="AL1210" i="1"/>
  <c r="AI1210" i="1"/>
  <c r="AG1210" i="1"/>
  <c r="AE1210" i="1"/>
  <c r="V1210" i="1"/>
  <c r="Z1210" i="1" s="1"/>
  <c r="N1210" i="1" s="1"/>
  <c r="Q1210" i="1"/>
  <c r="K1210" i="1"/>
  <c r="AL1209" i="1"/>
  <c r="AI1209" i="1"/>
  <c r="AG1209" i="1"/>
  <c r="AE1209" i="1"/>
  <c r="V1209" i="1"/>
  <c r="Z1209" i="1" s="1"/>
  <c r="N1209" i="1" s="1"/>
  <c r="Q1209" i="1"/>
  <c r="K1209" i="1"/>
  <c r="AL1208" i="1"/>
  <c r="AI1208" i="1"/>
  <c r="AG1208" i="1"/>
  <c r="AE1208" i="1"/>
  <c r="Y1208" i="1"/>
  <c r="V1208" i="1"/>
  <c r="Q1208" i="1"/>
  <c r="K1208" i="1"/>
  <c r="AL1207" i="1"/>
  <c r="AI1207" i="1"/>
  <c r="AG1207" i="1"/>
  <c r="AE1207" i="1"/>
  <c r="V1207" i="1"/>
  <c r="Z1207" i="1" s="1"/>
  <c r="N1207" i="1" s="1"/>
  <c r="Q1207" i="1"/>
  <c r="K1207" i="1"/>
  <c r="AL1206" i="1"/>
  <c r="AI1206" i="1"/>
  <c r="AG1206" i="1"/>
  <c r="AE1206" i="1"/>
  <c r="V1206" i="1"/>
  <c r="Z1206" i="1" s="1"/>
  <c r="N1206" i="1" s="1"/>
  <c r="Q1206" i="1"/>
  <c r="K1206" i="1"/>
  <c r="AL1205" i="1"/>
  <c r="AI1205" i="1"/>
  <c r="AG1205" i="1"/>
  <c r="AE1205" i="1"/>
  <c r="V1205" i="1"/>
  <c r="Z1205" i="1" s="1"/>
  <c r="N1205" i="1" s="1"/>
  <c r="Q1205" i="1"/>
  <c r="K1205" i="1"/>
  <c r="AL1204" i="1"/>
  <c r="AI1204" i="1"/>
  <c r="AG1204" i="1"/>
  <c r="AE1204" i="1"/>
  <c r="AC1204" i="1"/>
  <c r="V1204" i="1"/>
  <c r="Z1204" i="1" s="1"/>
  <c r="N1204" i="1" s="1"/>
  <c r="Q1204" i="1"/>
  <c r="K1204" i="1"/>
  <c r="AL1203" i="1"/>
  <c r="AI1203" i="1"/>
  <c r="AG1203" i="1"/>
  <c r="AE1203" i="1"/>
  <c r="AC1203" i="1"/>
  <c r="V1203" i="1"/>
  <c r="Z1203" i="1" s="1"/>
  <c r="N1203" i="1" s="1"/>
  <c r="Q1203" i="1"/>
  <c r="K1203" i="1"/>
  <c r="AL1202" i="1"/>
  <c r="AI1202" i="1"/>
  <c r="AG1202" i="1"/>
  <c r="AE1202" i="1"/>
  <c r="V1202" i="1"/>
  <c r="Z1202" i="1" s="1"/>
  <c r="N1202" i="1" s="1"/>
  <c r="Q1202" i="1"/>
  <c r="K1202" i="1"/>
  <c r="AL1201" i="1"/>
  <c r="AI1201" i="1"/>
  <c r="AG1201" i="1"/>
  <c r="AE1201" i="1"/>
  <c r="V1201" i="1"/>
  <c r="Z1201" i="1" s="1"/>
  <c r="N1201" i="1" s="1"/>
  <c r="Q1201" i="1"/>
  <c r="K1201" i="1"/>
  <c r="AL1200" i="1"/>
  <c r="AI1200" i="1"/>
  <c r="AG1200" i="1"/>
  <c r="AE1200" i="1"/>
  <c r="V1200" i="1"/>
  <c r="Z1200" i="1" s="1"/>
  <c r="N1200" i="1" s="1"/>
  <c r="Q1200" i="1"/>
  <c r="K1200" i="1"/>
  <c r="AL1199" i="1"/>
  <c r="AI1199" i="1"/>
  <c r="AG1199" i="1"/>
  <c r="AE1199" i="1"/>
  <c r="AC1199" i="1"/>
  <c r="V1199" i="1"/>
  <c r="Z1199" i="1" s="1"/>
  <c r="N1199" i="1" s="1"/>
  <c r="Q1199" i="1"/>
  <c r="K1199" i="1"/>
  <c r="AL1198" i="1"/>
  <c r="AI1198" i="1"/>
  <c r="AG1198" i="1"/>
  <c r="AE1198" i="1"/>
  <c r="AC1198" i="1"/>
  <c r="V1198" i="1"/>
  <c r="Z1198" i="1" s="1"/>
  <c r="N1198" i="1" s="1"/>
  <c r="Q1198" i="1"/>
  <c r="K1198" i="1"/>
  <c r="AL1197" i="1"/>
  <c r="AI1197" i="1"/>
  <c r="AG1197" i="1"/>
  <c r="AE1197" i="1"/>
  <c r="V1197" i="1"/>
  <c r="Z1197" i="1" s="1"/>
  <c r="N1197" i="1" s="1"/>
  <c r="Q1197" i="1"/>
  <c r="K1197" i="1"/>
  <c r="AL1196" i="1"/>
  <c r="AI1196" i="1"/>
  <c r="AG1196" i="1"/>
  <c r="AE1196" i="1"/>
  <c r="AC1196" i="1"/>
  <c r="V1196" i="1"/>
  <c r="Z1196" i="1" s="1"/>
  <c r="N1196" i="1" s="1"/>
  <c r="Q1196" i="1"/>
  <c r="K1196" i="1"/>
  <c r="AL1195" i="1"/>
  <c r="AI1195" i="1"/>
  <c r="AG1195" i="1"/>
  <c r="AE1195" i="1"/>
  <c r="V1195" i="1"/>
  <c r="Z1195" i="1" s="1"/>
  <c r="N1195" i="1" s="1"/>
  <c r="Q1195" i="1"/>
  <c r="K1195" i="1"/>
  <c r="AL1194" i="1"/>
  <c r="AI1194" i="1"/>
  <c r="AG1194" i="1"/>
  <c r="AE1194" i="1"/>
  <c r="V1194" i="1"/>
  <c r="Z1194" i="1" s="1"/>
  <c r="N1194" i="1" s="1"/>
  <c r="Q1194" i="1"/>
  <c r="K1194" i="1"/>
  <c r="AL1193" i="1"/>
  <c r="AI1193" i="1"/>
  <c r="AG1193" i="1"/>
  <c r="AE1193" i="1"/>
  <c r="V1193" i="1"/>
  <c r="Z1193" i="1" s="1"/>
  <c r="N1193" i="1" s="1"/>
  <c r="Q1193" i="1"/>
  <c r="K1193" i="1"/>
  <c r="AL1192" i="1"/>
  <c r="AI1192" i="1"/>
  <c r="AG1192" i="1"/>
  <c r="AE1192" i="1"/>
  <c r="V1192" i="1"/>
  <c r="Z1192" i="1" s="1"/>
  <c r="N1192" i="1" s="1"/>
  <c r="Q1192" i="1"/>
  <c r="K1192" i="1"/>
  <c r="AL1191" i="1"/>
  <c r="AI1191" i="1"/>
  <c r="AG1191" i="1"/>
  <c r="AE1191" i="1"/>
  <c r="V1191" i="1"/>
  <c r="Z1191" i="1" s="1"/>
  <c r="N1191" i="1" s="1"/>
  <c r="Q1191" i="1"/>
  <c r="K1191" i="1"/>
  <c r="AL1190" i="1"/>
  <c r="AI1190" i="1"/>
  <c r="AG1190" i="1"/>
  <c r="AE1190" i="1"/>
  <c r="V1190" i="1"/>
  <c r="Z1190" i="1" s="1"/>
  <c r="N1190" i="1" s="1"/>
  <c r="Q1190" i="1"/>
  <c r="K1190" i="1"/>
  <c r="AL1189" i="1"/>
  <c r="AI1189" i="1"/>
  <c r="AG1189" i="1"/>
  <c r="AE1189" i="1"/>
  <c r="V1189" i="1"/>
  <c r="Z1189" i="1" s="1"/>
  <c r="N1189" i="1" s="1"/>
  <c r="Q1189" i="1"/>
  <c r="K1189" i="1"/>
  <c r="AL1188" i="1"/>
  <c r="AI1188" i="1"/>
  <c r="AG1188" i="1"/>
  <c r="AE1188" i="1"/>
  <c r="V1188" i="1"/>
  <c r="Z1188" i="1" s="1"/>
  <c r="N1188" i="1" s="1"/>
  <c r="Q1188" i="1"/>
  <c r="K1188" i="1"/>
  <c r="AL1187" i="1"/>
  <c r="AI1187" i="1"/>
  <c r="AG1187" i="1"/>
  <c r="AE1187" i="1"/>
  <c r="V1187" i="1"/>
  <c r="Z1187" i="1" s="1"/>
  <c r="N1187" i="1" s="1"/>
  <c r="Q1187" i="1"/>
  <c r="K1187" i="1"/>
  <c r="AL1186" i="1"/>
  <c r="AI1186" i="1"/>
  <c r="AG1186" i="1"/>
  <c r="AE1186" i="1"/>
  <c r="V1186" i="1"/>
  <c r="Z1186" i="1" s="1"/>
  <c r="N1186" i="1" s="1"/>
  <c r="Q1186" i="1"/>
  <c r="K1186" i="1"/>
  <c r="AL1185" i="1"/>
  <c r="AI1185" i="1"/>
  <c r="AG1185" i="1"/>
  <c r="AE1185" i="1"/>
  <c r="V1185" i="1"/>
  <c r="Z1185" i="1" s="1"/>
  <c r="N1185" i="1" s="1"/>
  <c r="Q1185" i="1"/>
  <c r="K1185" i="1"/>
  <c r="AL1184" i="1"/>
  <c r="AI1184" i="1"/>
  <c r="AG1184" i="1"/>
  <c r="AE1184" i="1"/>
  <c r="V1184" i="1"/>
  <c r="Z1184" i="1" s="1"/>
  <c r="N1184" i="1" s="1"/>
  <c r="Q1184" i="1"/>
  <c r="K1184" i="1"/>
  <c r="AL1183" i="1"/>
  <c r="AI1183" i="1"/>
  <c r="AG1183" i="1"/>
  <c r="AE1183" i="1"/>
  <c r="Y1183" i="1"/>
  <c r="V1183" i="1"/>
  <c r="Q1183" i="1"/>
  <c r="K1183" i="1"/>
  <c r="AL1182" i="1"/>
  <c r="AI1182" i="1"/>
  <c r="AG1182" i="1"/>
  <c r="AE1182" i="1"/>
  <c r="AC1182" i="1"/>
  <c r="Y1182" i="1"/>
  <c r="V1182" i="1"/>
  <c r="Q1182" i="1"/>
  <c r="K1182" i="1"/>
  <c r="AL1181" i="1"/>
  <c r="AI1181" i="1"/>
  <c r="AG1181" i="1"/>
  <c r="AE1181" i="1"/>
  <c r="V1181" i="1"/>
  <c r="Z1181" i="1" s="1"/>
  <c r="N1181" i="1" s="1"/>
  <c r="Q1181" i="1"/>
  <c r="K1181" i="1"/>
  <c r="AL1180" i="1"/>
  <c r="AI1180" i="1"/>
  <c r="AG1180" i="1"/>
  <c r="AE1180" i="1"/>
  <c r="V1180" i="1"/>
  <c r="Z1180" i="1" s="1"/>
  <c r="N1180" i="1" s="1"/>
  <c r="Q1180" i="1"/>
  <c r="K1180" i="1"/>
  <c r="AL1179" i="1"/>
  <c r="AI1179" i="1"/>
  <c r="AG1179" i="1"/>
  <c r="AE1179" i="1"/>
  <c r="V1179" i="1"/>
  <c r="Z1179" i="1" s="1"/>
  <c r="N1179" i="1" s="1"/>
  <c r="Q1179" i="1"/>
  <c r="K1179" i="1"/>
  <c r="AL1178" i="1"/>
  <c r="AI1178" i="1"/>
  <c r="AG1178" i="1"/>
  <c r="AE1178" i="1"/>
  <c r="AC1178" i="1"/>
  <c r="V1178" i="1"/>
  <c r="Z1178" i="1" s="1"/>
  <c r="N1178" i="1" s="1"/>
  <c r="Q1178" i="1"/>
  <c r="K1178" i="1"/>
  <c r="AL1177" i="1"/>
  <c r="AI1177" i="1"/>
  <c r="AG1177" i="1"/>
  <c r="AE1177" i="1"/>
  <c r="AC1177" i="1"/>
  <c r="V1177" i="1"/>
  <c r="Z1177" i="1" s="1"/>
  <c r="N1177" i="1" s="1"/>
  <c r="Q1177" i="1"/>
  <c r="K1177" i="1"/>
  <c r="AL1176" i="1"/>
  <c r="AI1176" i="1"/>
  <c r="AG1176" i="1"/>
  <c r="AE1176" i="1"/>
  <c r="Y1176" i="1"/>
  <c r="V1176" i="1"/>
  <c r="Q1176" i="1"/>
  <c r="K1176" i="1"/>
  <c r="AL1175" i="1"/>
  <c r="AI1175" i="1"/>
  <c r="AG1175" i="1"/>
  <c r="AE1175" i="1"/>
  <c r="Y1175" i="1"/>
  <c r="Z1175" i="1" s="1"/>
  <c r="N1175" i="1" s="1"/>
  <c r="Q1175" i="1"/>
  <c r="K1175" i="1"/>
  <c r="AL1174" i="1"/>
  <c r="AI1174" i="1"/>
  <c r="AG1174" i="1"/>
  <c r="AE1174" i="1"/>
  <c r="AC1174" i="1"/>
  <c r="V1174" i="1"/>
  <c r="Z1174" i="1" s="1"/>
  <c r="N1174" i="1" s="1"/>
  <c r="Q1174" i="1"/>
  <c r="K1174" i="1"/>
  <c r="AL1173" i="1"/>
  <c r="AI1173" i="1"/>
  <c r="AG1173" i="1"/>
  <c r="AE1173" i="1"/>
  <c r="AC1173" i="1"/>
  <c r="V1173" i="1"/>
  <c r="Z1173" i="1" s="1"/>
  <c r="N1173" i="1" s="1"/>
  <c r="Q1173" i="1"/>
  <c r="K1173" i="1"/>
  <c r="AL1172" i="1"/>
  <c r="AI1172" i="1"/>
  <c r="AG1172" i="1"/>
  <c r="AE1172" i="1"/>
  <c r="AC1172" i="1"/>
  <c r="V1172" i="1"/>
  <c r="Z1172" i="1" s="1"/>
  <c r="N1172" i="1" s="1"/>
  <c r="Q1172" i="1"/>
  <c r="K1172" i="1"/>
  <c r="AL1171" i="1"/>
  <c r="AI1171" i="1"/>
  <c r="AG1171" i="1"/>
  <c r="AE1171" i="1"/>
  <c r="V1171" i="1"/>
  <c r="Z1171" i="1" s="1"/>
  <c r="N1171" i="1" s="1"/>
  <c r="Q1171" i="1"/>
  <c r="K1171" i="1"/>
  <c r="AL1170" i="1"/>
  <c r="AI1170" i="1"/>
  <c r="AG1170" i="1"/>
  <c r="AE1170" i="1"/>
  <c r="V1170" i="1"/>
  <c r="Z1170" i="1" s="1"/>
  <c r="N1170" i="1" s="1"/>
  <c r="Q1170" i="1"/>
  <c r="K1170" i="1"/>
  <c r="AL1169" i="1"/>
  <c r="AI1169" i="1"/>
  <c r="AG1169" i="1"/>
  <c r="AE1169" i="1"/>
  <c r="V1169" i="1"/>
  <c r="Z1169" i="1" s="1"/>
  <c r="N1169" i="1" s="1"/>
  <c r="Q1169" i="1"/>
  <c r="K1169" i="1"/>
  <c r="AL1168" i="1"/>
  <c r="AI1168" i="1"/>
  <c r="AG1168" i="1"/>
  <c r="AE1168" i="1"/>
  <c r="V1168" i="1"/>
  <c r="Z1168" i="1" s="1"/>
  <c r="N1168" i="1" s="1"/>
  <c r="Q1168" i="1"/>
  <c r="K1168" i="1"/>
  <c r="AL1167" i="1"/>
  <c r="AI1167" i="1"/>
  <c r="AG1167" i="1"/>
  <c r="AE1167" i="1"/>
  <c r="V1167" i="1"/>
  <c r="Z1167" i="1" s="1"/>
  <c r="N1167" i="1" s="1"/>
  <c r="Q1167" i="1"/>
  <c r="K1167" i="1"/>
  <c r="AL1166" i="1"/>
  <c r="AI1166" i="1"/>
  <c r="AG1166" i="1"/>
  <c r="AE1166" i="1"/>
  <c r="AC1166" i="1"/>
  <c r="V1166" i="1"/>
  <c r="Z1166" i="1" s="1"/>
  <c r="N1166" i="1" s="1"/>
  <c r="Q1166" i="1"/>
  <c r="K1166" i="1"/>
  <c r="AL1165" i="1"/>
  <c r="AI1165" i="1"/>
  <c r="AG1165" i="1"/>
  <c r="AE1165" i="1"/>
  <c r="V1165" i="1"/>
  <c r="Z1165" i="1" s="1"/>
  <c r="N1165" i="1" s="1"/>
  <c r="Q1165" i="1"/>
  <c r="K1165" i="1"/>
  <c r="AL1164" i="1"/>
  <c r="AI1164" i="1"/>
  <c r="AG1164" i="1"/>
  <c r="AE1164" i="1"/>
  <c r="V1164" i="1"/>
  <c r="Z1164" i="1" s="1"/>
  <c r="N1164" i="1" s="1"/>
  <c r="Q1164" i="1"/>
  <c r="K1164" i="1"/>
  <c r="AL1163" i="1"/>
  <c r="AI1163" i="1"/>
  <c r="AG1163" i="1"/>
  <c r="AE1163" i="1"/>
  <c r="AC1163" i="1"/>
  <c r="V1163" i="1"/>
  <c r="Z1163" i="1" s="1"/>
  <c r="N1163" i="1" s="1"/>
  <c r="Q1163" i="1"/>
  <c r="K1163" i="1"/>
  <c r="AL1162" i="1"/>
  <c r="AI1162" i="1"/>
  <c r="AG1162" i="1"/>
  <c r="AE1162" i="1"/>
  <c r="AC1162" i="1"/>
  <c r="V1162" i="1"/>
  <c r="Z1162" i="1" s="1"/>
  <c r="N1162" i="1" s="1"/>
  <c r="Q1162" i="1"/>
  <c r="K1162" i="1"/>
  <c r="AL1161" i="1"/>
  <c r="AI1161" i="1"/>
  <c r="AG1161" i="1"/>
  <c r="AE1161" i="1"/>
  <c r="V1161" i="1"/>
  <c r="Z1161" i="1" s="1"/>
  <c r="N1161" i="1" s="1"/>
  <c r="Q1161" i="1"/>
  <c r="K1161" i="1"/>
  <c r="AL1160" i="1"/>
  <c r="AI1160" i="1"/>
  <c r="AG1160" i="1"/>
  <c r="AE1160" i="1"/>
  <c r="V1160" i="1"/>
  <c r="Z1160" i="1" s="1"/>
  <c r="N1160" i="1" s="1"/>
  <c r="Q1160" i="1"/>
  <c r="K1160" i="1"/>
  <c r="AL1159" i="1"/>
  <c r="AI1159" i="1"/>
  <c r="AG1159" i="1"/>
  <c r="AE1159" i="1"/>
  <c r="V1159" i="1"/>
  <c r="Z1159" i="1" s="1"/>
  <c r="N1159" i="1" s="1"/>
  <c r="Q1159" i="1"/>
  <c r="K1159" i="1"/>
  <c r="AL1158" i="1"/>
  <c r="AI1158" i="1"/>
  <c r="AG1158" i="1"/>
  <c r="AE1158" i="1"/>
  <c r="V1158" i="1"/>
  <c r="Z1158" i="1" s="1"/>
  <c r="N1158" i="1" s="1"/>
  <c r="Q1158" i="1"/>
  <c r="K1158" i="1"/>
  <c r="AL1157" i="1"/>
  <c r="AI1157" i="1"/>
  <c r="AG1157" i="1"/>
  <c r="AE1157" i="1"/>
  <c r="V1157" i="1"/>
  <c r="Z1157" i="1" s="1"/>
  <c r="N1157" i="1" s="1"/>
  <c r="Q1157" i="1"/>
  <c r="K1157" i="1"/>
  <c r="AL1156" i="1"/>
  <c r="AI1156" i="1"/>
  <c r="AG1156" i="1"/>
  <c r="AE1156" i="1"/>
  <c r="Y1156" i="1"/>
  <c r="Z1156" i="1" s="1"/>
  <c r="N1156" i="1" s="1"/>
  <c r="Q1156" i="1"/>
  <c r="K1156" i="1"/>
  <c r="AL1155" i="1"/>
  <c r="AI1155" i="1"/>
  <c r="AG1155" i="1"/>
  <c r="AE1155" i="1"/>
  <c r="V1155" i="1"/>
  <c r="Z1155" i="1" s="1"/>
  <c r="N1155" i="1" s="1"/>
  <c r="Q1155" i="1"/>
  <c r="K1155" i="1"/>
  <c r="AL1154" i="1"/>
  <c r="AI1154" i="1"/>
  <c r="AG1154" i="1"/>
  <c r="AE1154" i="1"/>
  <c r="V1154" i="1"/>
  <c r="Z1154" i="1" s="1"/>
  <c r="N1154" i="1" s="1"/>
  <c r="Q1154" i="1"/>
  <c r="K1154" i="1"/>
  <c r="AL1153" i="1"/>
  <c r="AI1153" i="1"/>
  <c r="AG1153" i="1"/>
  <c r="AE1153" i="1"/>
  <c r="V1153" i="1"/>
  <c r="Z1153" i="1" s="1"/>
  <c r="N1153" i="1" s="1"/>
  <c r="Q1153" i="1"/>
  <c r="K1153" i="1"/>
  <c r="AL1152" i="1"/>
  <c r="AI1152" i="1"/>
  <c r="AG1152" i="1"/>
  <c r="AE1152" i="1"/>
  <c r="AC1152" i="1"/>
  <c r="V1152" i="1"/>
  <c r="Z1152" i="1" s="1"/>
  <c r="N1152" i="1" s="1"/>
  <c r="Q1152" i="1"/>
  <c r="K1152" i="1"/>
  <c r="AL1151" i="1"/>
  <c r="AI1151" i="1"/>
  <c r="AG1151" i="1"/>
  <c r="AE1151" i="1"/>
  <c r="AC1151" i="1"/>
  <c r="V1151" i="1"/>
  <c r="Z1151" i="1" s="1"/>
  <c r="N1151" i="1" s="1"/>
  <c r="Q1151" i="1"/>
  <c r="K1151" i="1"/>
  <c r="AL1150" i="1"/>
  <c r="AI1150" i="1"/>
  <c r="AG1150" i="1"/>
  <c r="AE1150" i="1"/>
  <c r="Y1150" i="1"/>
  <c r="Z1150" i="1" s="1"/>
  <c r="N1150" i="1" s="1"/>
  <c r="Q1150" i="1"/>
  <c r="K1150" i="1"/>
  <c r="AL1149" i="1"/>
  <c r="AI1149" i="1"/>
  <c r="AG1149" i="1"/>
  <c r="AE1149" i="1"/>
  <c r="V1149" i="1"/>
  <c r="Z1149" i="1" s="1"/>
  <c r="N1149" i="1" s="1"/>
  <c r="Q1149" i="1"/>
  <c r="K1149" i="1"/>
  <c r="AL1148" i="1"/>
  <c r="AI1148" i="1"/>
  <c r="AG1148" i="1"/>
  <c r="AE1148" i="1"/>
  <c r="V1148" i="1"/>
  <c r="Z1148" i="1" s="1"/>
  <c r="N1148" i="1" s="1"/>
  <c r="Q1148" i="1"/>
  <c r="K1148" i="1"/>
  <c r="AL1147" i="1"/>
  <c r="AI1147" i="1"/>
  <c r="AG1147" i="1"/>
  <c r="AE1147" i="1"/>
  <c r="V1147" i="1"/>
  <c r="Z1147" i="1" s="1"/>
  <c r="N1147" i="1" s="1"/>
  <c r="Q1147" i="1"/>
  <c r="K1147" i="1"/>
  <c r="AL1146" i="1"/>
  <c r="AI1146" i="1"/>
  <c r="AG1146" i="1"/>
  <c r="AE1146" i="1"/>
  <c r="V1146" i="1"/>
  <c r="Z1146" i="1" s="1"/>
  <c r="N1146" i="1" s="1"/>
  <c r="Q1146" i="1"/>
  <c r="K1146" i="1"/>
  <c r="AL1145" i="1"/>
  <c r="AI1145" i="1"/>
  <c r="AG1145" i="1"/>
  <c r="AE1145" i="1"/>
  <c r="AC1145" i="1"/>
  <c r="V1145" i="1"/>
  <c r="Z1145" i="1" s="1"/>
  <c r="N1145" i="1" s="1"/>
  <c r="Q1145" i="1"/>
  <c r="K1145" i="1"/>
  <c r="AL1144" i="1"/>
  <c r="AI1144" i="1"/>
  <c r="AG1144" i="1"/>
  <c r="AE1144" i="1"/>
  <c r="AC1144" i="1"/>
  <c r="V1144" i="1"/>
  <c r="Z1144" i="1" s="1"/>
  <c r="N1144" i="1" s="1"/>
  <c r="Q1144" i="1"/>
  <c r="K1144" i="1"/>
  <c r="AL1143" i="1"/>
  <c r="AI1143" i="1"/>
  <c r="AG1143" i="1"/>
  <c r="AE1143" i="1"/>
  <c r="Y1143" i="1"/>
  <c r="V1143" i="1"/>
  <c r="Q1143" i="1"/>
  <c r="K1143" i="1"/>
  <c r="AL1142" i="1"/>
  <c r="AI1142" i="1"/>
  <c r="AG1142" i="1"/>
  <c r="AE1142" i="1"/>
  <c r="Y1142" i="1"/>
  <c r="V1142" i="1"/>
  <c r="Q1142" i="1"/>
  <c r="K1142" i="1"/>
  <c r="AL1141" i="1"/>
  <c r="AI1141" i="1"/>
  <c r="AG1141" i="1"/>
  <c r="AE1141" i="1"/>
  <c r="Y1141" i="1"/>
  <c r="V1141" i="1"/>
  <c r="Q1141" i="1"/>
  <c r="K1141" i="1"/>
  <c r="AL1140" i="1"/>
  <c r="AI1140" i="1"/>
  <c r="AG1140" i="1"/>
  <c r="AE1140" i="1"/>
  <c r="AC1140" i="1"/>
  <c r="V1140" i="1"/>
  <c r="Z1140" i="1" s="1"/>
  <c r="N1140" i="1" s="1"/>
  <c r="Q1140" i="1"/>
  <c r="K1140" i="1"/>
  <c r="AL1139" i="1"/>
  <c r="AI1139" i="1"/>
  <c r="AG1139" i="1"/>
  <c r="AE1139" i="1"/>
  <c r="V1139" i="1"/>
  <c r="Z1139" i="1" s="1"/>
  <c r="N1139" i="1" s="1"/>
  <c r="Q1139" i="1"/>
  <c r="K1139" i="1"/>
  <c r="AL1138" i="1"/>
  <c r="AI1138" i="1"/>
  <c r="AG1138" i="1"/>
  <c r="AE1138" i="1"/>
  <c r="AC1138" i="1"/>
  <c r="V1138" i="1"/>
  <c r="Z1138" i="1" s="1"/>
  <c r="N1138" i="1" s="1"/>
  <c r="Q1138" i="1"/>
  <c r="K1138" i="1"/>
  <c r="AL1137" i="1"/>
  <c r="AI1137" i="1"/>
  <c r="AG1137" i="1"/>
  <c r="AE1137" i="1"/>
  <c r="AC1137" i="1"/>
  <c r="V1137" i="1"/>
  <c r="Z1137" i="1" s="1"/>
  <c r="N1137" i="1" s="1"/>
  <c r="Q1137" i="1"/>
  <c r="K1137" i="1"/>
  <c r="AL1136" i="1"/>
  <c r="AI1136" i="1"/>
  <c r="AG1136" i="1"/>
  <c r="AE1136" i="1"/>
  <c r="AC1136" i="1"/>
  <c r="V1136" i="1"/>
  <c r="Z1136" i="1" s="1"/>
  <c r="N1136" i="1" s="1"/>
  <c r="Q1136" i="1"/>
  <c r="K1136" i="1"/>
  <c r="AL1135" i="1"/>
  <c r="AI1135" i="1"/>
  <c r="AG1135" i="1"/>
  <c r="AE1135" i="1"/>
  <c r="AC1135" i="1"/>
  <c r="V1135" i="1"/>
  <c r="Z1135" i="1" s="1"/>
  <c r="N1135" i="1" s="1"/>
  <c r="Q1135" i="1"/>
  <c r="K1135" i="1"/>
  <c r="AL1134" i="1"/>
  <c r="AI1134" i="1"/>
  <c r="AE1134" i="1"/>
  <c r="V1134" i="1"/>
  <c r="Z1134" i="1" s="1"/>
  <c r="N1134" i="1" s="1"/>
  <c r="Q1134" i="1"/>
  <c r="K1134" i="1"/>
  <c r="AL1133" i="1"/>
  <c r="AI1133" i="1"/>
  <c r="AG1133" i="1"/>
  <c r="AE1133" i="1"/>
  <c r="V1133" i="1"/>
  <c r="Z1133" i="1" s="1"/>
  <c r="N1133" i="1" s="1"/>
  <c r="Q1133" i="1"/>
  <c r="K1133" i="1"/>
  <c r="AL1132" i="1"/>
  <c r="AI1132" i="1"/>
  <c r="AG1132" i="1"/>
  <c r="AE1132" i="1"/>
  <c r="V1132" i="1"/>
  <c r="Z1132" i="1" s="1"/>
  <c r="N1132" i="1" s="1"/>
  <c r="Q1132" i="1"/>
  <c r="K1132" i="1"/>
  <c r="AL1131" i="1"/>
  <c r="AI1131" i="1"/>
  <c r="AG1131" i="1"/>
  <c r="AE1131" i="1"/>
  <c r="V1131" i="1"/>
  <c r="Z1131" i="1" s="1"/>
  <c r="N1131" i="1" s="1"/>
  <c r="Q1131" i="1"/>
  <c r="K1131" i="1"/>
  <c r="AL1130" i="1"/>
  <c r="AI1130" i="1"/>
  <c r="AG1130" i="1"/>
  <c r="AE1130" i="1"/>
  <c r="V1130" i="1"/>
  <c r="Z1130" i="1" s="1"/>
  <c r="N1130" i="1" s="1"/>
  <c r="Q1130" i="1"/>
  <c r="K1130" i="1"/>
  <c r="AL1129" i="1"/>
  <c r="AI1129" i="1"/>
  <c r="AE1129" i="1"/>
  <c r="V1129" i="1"/>
  <c r="Z1129" i="1" s="1"/>
  <c r="N1129" i="1" s="1"/>
  <c r="Q1129" i="1"/>
  <c r="K1129" i="1"/>
  <c r="AL1128" i="1"/>
  <c r="AI1128" i="1"/>
  <c r="AG1128" i="1"/>
  <c r="AE1128" i="1"/>
  <c r="AC1128" i="1"/>
  <c r="V1128" i="1"/>
  <c r="Z1128" i="1" s="1"/>
  <c r="N1128" i="1" s="1"/>
  <c r="Q1128" i="1"/>
  <c r="K1128" i="1"/>
  <c r="AL1127" i="1"/>
  <c r="AI1127" i="1"/>
  <c r="AG1127" i="1"/>
  <c r="AE1127" i="1"/>
  <c r="V1127" i="1"/>
  <c r="Z1127" i="1" s="1"/>
  <c r="N1127" i="1" s="1"/>
  <c r="Q1127" i="1"/>
  <c r="K1127" i="1"/>
  <c r="AL1126" i="1"/>
  <c r="AI1126" i="1"/>
  <c r="AG1126" i="1"/>
  <c r="AE1126" i="1"/>
  <c r="AC1126" i="1"/>
  <c r="V1126" i="1"/>
  <c r="Z1126" i="1" s="1"/>
  <c r="N1126" i="1" s="1"/>
  <c r="Q1126" i="1"/>
  <c r="K1126" i="1"/>
  <c r="AL1125" i="1"/>
  <c r="AI1125" i="1"/>
  <c r="AG1125" i="1"/>
  <c r="AE1125" i="1"/>
  <c r="V1125" i="1"/>
  <c r="Z1125" i="1" s="1"/>
  <c r="N1125" i="1" s="1"/>
  <c r="Q1125" i="1"/>
  <c r="K1125" i="1"/>
  <c r="C450" i="9" s="1"/>
  <c r="AL1124" i="1"/>
  <c r="AI1124" i="1"/>
  <c r="AG1124" i="1"/>
  <c r="AE1124" i="1"/>
  <c r="AC1124" i="1"/>
  <c r="V1124" i="1"/>
  <c r="Z1124" i="1" s="1"/>
  <c r="N1124" i="1" s="1"/>
  <c r="Q1124" i="1"/>
  <c r="K1124" i="1"/>
  <c r="AL1123" i="1"/>
  <c r="AI1123" i="1"/>
  <c r="AG1123" i="1"/>
  <c r="AE1123" i="1"/>
  <c r="AC1123" i="1"/>
  <c r="V1123" i="1"/>
  <c r="Z1123" i="1" s="1"/>
  <c r="N1123" i="1" s="1"/>
  <c r="Q1123" i="1"/>
  <c r="K1123" i="1"/>
  <c r="AL1122" i="1"/>
  <c r="AI1122" i="1"/>
  <c r="AG1122" i="1"/>
  <c r="AE1122" i="1"/>
  <c r="AC1122" i="1"/>
  <c r="V1122" i="1"/>
  <c r="Z1122" i="1" s="1"/>
  <c r="N1122" i="1" s="1"/>
  <c r="Q1122" i="1"/>
  <c r="K1122" i="1"/>
  <c r="AL1121" i="1"/>
  <c r="AI1121" i="1"/>
  <c r="AE1121" i="1"/>
  <c r="V1121" i="1"/>
  <c r="Z1121" i="1" s="1"/>
  <c r="N1121" i="1" s="1"/>
  <c r="Q1121" i="1"/>
  <c r="K1121" i="1"/>
  <c r="AL1120" i="1"/>
  <c r="AI1120" i="1"/>
  <c r="AG1120" i="1"/>
  <c r="AE1120" i="1"/>
  <c r="AC1120" i="1"/>
  <c r="V1120" i="1"/>
  <c r="Z1120" i="1" s="1"/>
  <c r="N1120" i="1" s="1"/>
  <c r="Q1120" i="1"/>
  <c r="K1120" i="1"/>
  <c r="AL1119" i="1"/>
  <c r="AI1119" i="1"/>
  <c r="AG1119" i="1"/>
  <c r="AE1119" i="1"/>
  <c r="AC1119" i="1"/>
  <c r="V1119" i="1"/>
  <c r="Z1119" i="1" s="1"/>
  <c r="N1119" i="1" s="1"/>
  <c r="Q1119" i="1"/>
  <c r="K1119" i="1"/>
  <c r="AL1118" i="1"/>
  <c r="AI1118" i="1"/>
  <c r="AG1118" i="1"/>
  <c r="AE1118" i="1"/>
  <c r="AC1118" i="1"/>
  <c r="V1118" i="1"/>
  <c r="Z1118" i="1" s="1"/>
  <c r="N1118" i="1" s="1"/>
  <c r="Q1118" i="1"/>
  <c r="K1118" i="1"/>
  <c r="AL1117" i="1"/>
  <c r="AI1117" i="1"/>
  <c r="AG1117" i="1"/>
  <c r="AE1117" i="1"/>
  <c r="AC1117" i="1"/>
  <c r="V1117" i="1"/>
  <c r="Z1117" i="1" s="1"/>
  <c r="N1117" i="1" s="1"/>
  <c r="Q1117" i="1"/>
  <c r="K1117" i="1"/>
  <c r="AL1116" i="1"/>
  <c r="AI1116" i="1"/>
  <c r="AG1116" i="1"/>
  <c r="AE1116" i="1"/>
  <c r="V1116" i="1"/>
  <c r="Z1116" i="1" s="1"/>
  <c r="N1116" i="1" s="1"/>
  <c r="Q1116" i="1"/>
  <c r="K1116" i="1"/>
  <c r="AL1115" i="1"/>
  <c r="AI1115" i="1"/>
  <c r="AG1115" i="1"/>
  <c r="AE1115" i="1"/>
  <c r="AC1115" i="1"/>
  <c r="V1115" i="1"/>
  <c r="Z1115" i="1" s="1"/>
  <c r="N1115" i="1" s="1"/>
  <c r="Q1115" i="1"/>
  <c r="K1115" i="1"/>
  <c r="AL1114" i="1"/>
  <c r="AI1114" i="1"/>
  <c r="AG1114" i="1"/>
  <c r="AE1114" i="1"/>
  <c r="V1114" i="1"/>
  <c r="Z1114" i="1" s="1"/>
  <c r="N1114" i="1" s="1"/>
  <c r="Q1114" i="1"/>
  <c r="K1114" i="1"/>
  <c r="AL1113" i="1"/>
  <c r="AI1113" i="1"/>
  <c r="AG1113" i="1"/>
  <c r="AE1113" i="1"/>
  <c r="V1113" i="1"/>
  <c r="Z1113" i="1" s="1"/>
  <c r="N1113" i="1" s="1"/>
  <c r="Q1113" i="1"/>
  <c r="K1113" i="1"/>
  <c r="AL1112" i="1"/>
  <c r="AI1112" i="1"/>
  <c r="AG1112" i="1"/>
  <c r="AE1112" i="1"/>
  <c r="V1112" i="1"/>
  <c r="Z1112" i="1" s="1"/>
  <c r="N1112" i="1" s="1"/>
  <c r="Q1112" i="1"/>
  <c r="K1112" i="1"/>
  <c r="AL1111" i="1"/>
  <c r="AI1111" i="1"/>
  <c r="AG1111" i="1"/>
  <c r="AE1111" i="1"/>
  <c r="V1111" i="1"/>
  <c r="Z1111" i="1" s="1"/>
  <c r="N1111" i="1" s="1"/>
  <c r="Q1111" i="1"/>
  <c r="K1111" i="1"/>
  <c r="AL1110" i="1"/>
  <c r="AI1110" i="1"/>
  <c r="AG1110" i="1"/>
  <c r="AE1110" i="1"/>
  <c r="V1110" i="1"/>
  <c r="Z1110" i="1" s="1"/>
  <c r="N1110" i="1" s="1"/>
  <c r="Q1110" i="1"/>
  <c r="K1110" i="1"/>
  <c r="AL1109" i="1"/>
  <c r="AI1109" i="1"/>
  <c r="AG1109" i="1"/>
  <c r="AE1109" i="1"/>
  <c r="V1109" i="1"/>
  <c r="Z1109" i="1" s="1"/>
  <c r="N1109" i="1" s="1"/>
  <c r="Q1109" i="1"/>
  <c r="K1109" i="1"/>
  <c r="AL1108" i="1"/>
  <c r="AI1108" i="1"/>
  <c r="AG1108" i="1"/>
  <c r="AE1108" i="1"/>
  <c r="V1108" i="1"/>
  <c r="Z1108" i="1" s="1"/>
  <c r="N1108" i="1" s="1"/>
  <c r="Q1108" i="1"/>
  <c r="K1108" i="1"/>
  <c r="AL1107" i="1"/>
  <c r="AI1107" i="1"/>
  <c r="AG1107" i="1"/>
  <c r="AE1107" i="1"/>
  <c r="V1107" i="1"/>
  <c r="Z1107" i="1" s="1"/>
  <c r="N1107" i="1" s="1"/>
  <c r="Q1107" i="1"/>
  <c r="K1107" i="1"/>
  <c r="AL1106" i="1"/>
  <c r="AI1106" i="1"/>
  <c r="AG1106" i="1"/>
  <c r="AE1106" i="1"/>
  <c r="AC1106" i="1"/>
  <c r="V1106" i="1"/>
  <c r="Z1106" i="1" s="1"/>
  <c r="N1106" i="1" s="1"/>
  <c r="Q1106" i="1"/>
  <c r="K1106" i="1"/>
  <c r="F1106" i="1"/>
  <c r="AL1105" i="1"/>
  <c r="AI1105" i="1"/>
  <c r="AG1105" i="1"/>
  <c r="AE1105" i="1"/>
  <c r="V1105" i="1"/>
  <c r="Z1105" i="1" s="1"/>
  <c r="N1105" i="1" s="1"/>
  <c r="Q1105" i="1"/>
  <c r="K1105" i="1"/>
  <c r="AL1104" i="1"/>
  <c r="AI1104" i="1"/>
  <c r="AG1104" i="1"/>
  <c r="AE1104" i="1"/>
  <c r="V1104" i="1"/>
  <c r="Z1104" i="1" s="1"/>
  <c r="N1104" i="1" s="1"/>
  <c r="Q1104" i="1"/>
  <c r="K1104" i="1"/>
  <c r="AL1103" i="1"/>
  <c r="AI1103" i="1"/>
  <c r="AG1103" i="1"/>
  <c r="AE1103" i="1"/>
  <c r="V1103" i="1"/>
  <c r="Z1103" i="1" s="1"/>
  <c r="N1103" i="1" s="1"/>
  <c r="Q1103" i="1"/>
  <c r="K1103" i="1"/>
  <c r="AL1102" i="1"/>
  <c r="AI1102" i="1"/>
  <c r="AG1102" i="1"/>
  <c r="AE1102" i="1"/>
  <c r="V1102" i="1"/>
  <c r="Z1102" i="1" s="1"/>
  <c r="N1102" i="1" s="1"/>
  <c r="Q1102" i="1"/>
  <c r="K1102" i="1"/>
  <c r="AL1101" i="1"/>
  <c r="AI1101" i="1"/>
  <c r="AG1101" i="1"/>
  <c r="AE1101" i="1"/>
  <c r="V1101" i="1"/>
  <c r="Z1101" i="1" s="1"/>
  <c r="N1101" i="1" s="1"/>
  <c r="Q1101" i="1"/>
  <c r="K1101" i="1"/>
  <c r="AL1100" i="1"/>
  <c r="AI1100" i="1"/>
  <c r="AG1100" i="1"/>
  <c r="AE1100" i="1"/>
  <c r="V1100" i="1"/>
  <c r="Z1100" i="1" s="1"/>
  <c r="N1100" i="1" s="1"/>
  <c r="Q1100" i="1"/>
  <c r="K1100" i="1"/>
  <c r="AL1099" i="1"/>
  <c r="AI1099" i="1"/>
  <c r="AG1099" i="1"/>
  <c r="AE1099" i="1"/>
  <c r="V1099" i="1"/>
  <c r="Z1099" i="1" s="1"/>
  <c r="N1099" i="1" s="1"/>
  <c r="Q1099" i="1"/>
  <c r="K1099" i="1"/>
  <c r="AL1098" i="1"/>
  <c r="AI1098" i="1"/>
  <c r="AG1098" i="1"/>
  <c r="AE1098" i="1"/>
  <c r="V1098" i="1"/>
  <c r="Z1098" i="1" s="1"/>
  <c r="N1098" i="1" s="1"/>
  <c r="Q1098" i="1"/>
  <c r="K1098" i="1"/>
  <c r="AL1097" i="1"/>
  <c r="AI1097" i="1"/>
  <c r="AG1097" i="1"/>
  <c r="AE1097" i="1"/>
  <c r="V1097" i="1"/>
  <c r="Z1097" i="1" s="1"/>
  <c r="N1097" i="1" s="1"/>
  <c r="Q1097" i="1"/>
  <c r="K1097" i="1"/>
  <c r="AL1096" i="1"/>
  <c r="AI1096" i="1"/>
  <c r="AG1096" i="1"/>
  <c r="AE1096" i="1"/>
  <c r="V1096" i="1"/>
  <c r="Z1096" i="1" s="1"/>
  <c r="N1096" i="1" s="1"/>
  <c r="Q1096" i="1"/>
  <c r="K1096" i="1"/>
  <c r="AL1095" i="1"/>
  <c r="AI1095" i="1"/>
  <c r="AG1095" i="1"/>
  <c r="AE1095" i="1"/>
  <c r="V1095" i="1"/>
  <c r="Z1095" i="1" s="1"/>
  <c r="N1095" i="1" s="1"/>
  <c r="Q1095" i="1"/>
  <c r="K1095" i="1"/>
  <c r="AL1094" i="1"/>
  <c r="AI1094" i="1"/>
  <c r="AG1094" i="1"/>
  <c r="AE1094" i="1"/>
  <c r="V1094" i="1"/>
  <c r="Z1094" i="1" s="1"/>
  <c r="N1094" i="1" s="1"/>
  <c r="Q1094" i="1"/>
  <c r="K1094" i="1"/>
  <c r="C449" i="9" s="1"/>
  <c r="AL1093" i="1"/>
  <c r="AI1093" i="1"/>
  <c r="AG1093" i="1"/>
  <c r="AE1093" i="1"/>
  <c r="V1093" i="1"/>
  <c r="Z1093" i="1" s="1"/>
  <c r="N1093" i="1" s="1"/>
  <c r="Q1093" i="1"/>
  <c r="K1093" i="1"/>
  <c r="AL1092" i="1"/>
  <c r="AI1092" i="1"/>
  <c r="AG1092" i="1"/>
  <c r="AE1092" i="1"/>
  <c r="V1092" i="1"/>
  <c r="Z1092" i="1" s="1"/>
  <c r="N1092" i="1" s="1"/>
  <c r="Q1092" i="1"/>
  <c r="K1092" i="1"/>
  <c r="AL1091" i="1"/>
  <c r="AI1091" i="1"/>
  <c r="AG1091" i="1"/>
  <c r="AE1091" i="1"/>
  <c r="V1091" i="1"/>
  <c r="Z1091" i="1" s="1"/>
  <c r="N1091" i="1" s="1"/>
  <c r="Q1091" i="1"/>
  <c r="K1091" i="1"/>
  <c r="AL1090" i="1"/>
  <c r="AI1090" i="1"/>
  <c r="AG1090" i="1"/>
  <c r="AE1090" i="1"/>
  <c r="V1090" i="1"/>
  <c r="Z1090" i="1" s="1"/>
  <c r="N1090" i="1" s="1"/>
  <c r="Q1090" i="1"/>
  <c r="K1090" i="1"/>
  <c r="AL1089" i="1"/>
  <c r="AI1089" i="1"/>
  <c r="AG1089" i="1"/>
  <c r="AE1089" i="1"/>
  <c r="V1089" i="1"/>
  <c r="Z1089" i="1" s="1"/>
  <c r="N1089" i="1" s="1"/>
  <c r="Q1089" i="1"/>
  <c r="K1089" i="1"/>
  <c r="AL1088" i="1"/>
  <c r="AI1088" i="1"/>
  <c r="AG1088" i="1"/>
  <c r="AE1088" i="1"/>
  <c r="V1088" i="1"/>
  <c r="Z1088" i="1" s="1"/>
  <c r="N1088" i="1" s="1"/>
  <c r="Q1088" i="1"/>
  <c r="K1088" i="1"/>
  <c r="AL1087" i="1"/>
  <c r="AI1087" i="1"/>
  <c r="AG1087" i="1"/>
  <c r="AE1087" i="1"/>
  <c r="V1087" i="1"/>
  <c r="Z1087" i="1" s="1"/>
  <c r="N1087" i="1" s="1"/>
  <c r="Q1087" i="1"/>
  <c r="K1087" i="1"/>
  <c r="AL1086" i="1"/>
  <c r="AI1086" i="1"/>
  <c r="AG1086" i="1"/>
  <c r="AE1086" i="1"/>
  <c r="V1086" i="1"/>
  <c r="Z1086" i="1" s="1"/>
  <c r="N1086" i="1" s="1"/>
  <c r="Q1086" i="1"/>
  <c r="K1086" i="1"/>
  <c r="AL1085" i="1"/>
  <c r="AI1085" i="1"/>
  <c r="AG1085" i="1"/>
  <c r="AE1085" i="1"/>
  <c r="V1085" i="1"/>
  <c r="Z1085" i="1" s="1"/>
  <c r="N1085" i="1" s="1"/>
  <c r="Q1085" i="1"/>
  <c r="K1085" i="1"/>
  <c r="AL1084" i="1"/>
  <c r="AI1084" i="1"/>
  <c r="AG1084" i="1"/>
  <c r="AE1084" i="1"/>
  <c r="V1084" i="1"/>
  <c r="Z1084" i="1" s="1"/>
  <c r="N1084" i="1" s="1"/>
  <c r="Q1084" i="1"/>
  <c r="K1084" i="1"/>
  <c r="AL1083" i="1"/>
  <c r="AI1083" i="1"/>
  <c r="AG1083" i="1"/>
  <c r="AE1083" i="1"/>
  <c r="V1083" i="1"/>
  <c r="Z1083" i="1" s="1"/>
  <c r="N1083" i="1" s="1"/>
  <c r="Q1083" i="1"/>
  <c r="K1083" i="1"/>
  <c r="AL1082" i="1"/>
  <c r="AI1082" i="1"/>
  <c r="AG1082" i="1"/>
  <c r="AE1082" i="1"/>
  <c r="V1082" i="1"/>
  <c r="Z1082" i="1" s="1"/>
  <c r="N1082" i="1" s="1"/>
  <c r="Q1082" i="1"/>
  <c r="K1082" i="1"/>
  <c r="AL1081" i="1"/>
  <c r="AI1081" i="1"/>
  <c r="AG1081" i="1"/>
  <c r="AE1081" i="1"/>
  <c r="V1081" i="1"/>
  <c r="Z1081" i="1" s="1"/>
  <c r="N1081" i="1" s="1"/>
  <c r="Q1081" i="1"/>
  <c r="K1081" i="1"/>
  <c r="AL1080" i="1"/>
  <c r="AI1080" i="1"/>
  <c r="AG1080" i="1"/>
  <c r="AE1080" i="1"/>
  <c r="V1080" i="1"/>
  <c r="Z1080" i="1" s="1"/>
  <c r="N1080" i="1" s="1"/>
  <c r="Q1080" i="1"/>
  <c r="K1080" i="1"/>
  <c r="AL1079" i="1"/>
  <c r="AI1079" i="1"/>
  <c r="AG1079" i="1"/>
  <c r="AE1079" i="1"/>
  <c r="V1079" i="1"/>
  <c r="Z1079" i="1" s="1"/>
  <c r="N1079" i="1" s="1"/>
  <c r="Q1079" i="1"/>
  <c r="K1079" i="1"/>
  <c r="AL1078" i="1"/>
  <c r="AI1078" i="1"/>
  <c r="AG1078" i="1"/>
  <c r="AE1078" i="1"/>
  <c r="V1078" i="1"/>
  <c r="Z1078" i="1" s="1"/>
  <c r="N1078" i="1" s="1"/>
  <c r="Q1078" i="1"/>
  <c r="K1078" i="1"/>
  <c r="AL1077" i="1"/>
  <c r="AI1077" i="1"/>
  <c r="AG1077" i="1"/>
  <c r="AE1077" i="1"/>
  <c r="V1077" i="1"/>
  <c r="Z1077" i="1" s="1"/>
  <c r="N1077" i="1" s="1"/>
  <c r="Q1077" i="1"/>
  <c r="K1077" i="1"/>
  <c r="AL1076" i="1"/>
  <c r="AI1076" i="1"/>
  <c r="AG1076" i="1"/>
  <c r="AE1076" i="1"/>
  <c r="V1076" i="1"/>
  <c r="Z1076" i="1" s="1"/>
  <c r="N1076" i="1" s="1"/>
  <c r="Q1076" i="1"/>
  <c r="K1076" i="1"/>
  <c r="AL1075" i="1"/>
  <c r="AI1075" i="1"/>
  <c r="AG1075" i="1"/>
  <c r="AE1075" i="1"/>
  <c r="V1075" i="1"/>
  <c r="Z1075" i="1" s="1"/>
  <c r="N1075" i="1" s="1"/>
  <c r="Q1075" i="1"/>
  <c r="K1075" i="1"/>
  <c r="AL1074" i="1"/>
  <c r="AI1074" i="1"/>
  <c r="AG1074" i="1"/>
  <c r="AE1074" i="1"/>
  <c r="V1074" i="1"/>
  <c r="Z1074" i="1" s="1"/>
  <c r="N1074" i="1" s="1"/>
  <c r="Q1074" i="1"/>
  <c r="K1074" i="1"/>
  <c r="AL1073" i="1"/>
  <c r="AI1073" i="1"/>
  <c r="AG1073" i="1"/>
  <c r="AE1073" i="1"/>
  <c r="V1073" i="1"/>
  <c r="Z1073" i="1" s="1"/>
  <c r="N1073" i="1" s="1"/>
  <c r="Q1073" i="1"/>
  <c r="K1073" i="1"/>
  <c r="AL1072" i="1"/>
  <c r="AI1072" i="1"/>
  <c r="AG1072" i="1"/>
  <c r="AE1072" i="1"/>
  <c r="V1072" i="1"/>
  <c r="Z1072" i="1" s="1"/>
  <c r="N1072" i="1" s="1"/>
  <c r="Q1072" i="1"/>
  <c r="K1072" i="1"/>
  <c r="C448" i="9" s="1"/>
  <c r="AL1071" i="1"/>
  <c r="AI1071" i="1"/>
  <c r="AG1071" i="1"/>
  <c r="AE1071" i="1"/>
  <c r="AC1071" i="1"/>
  <c r="V1071" i="1"/>
  <c r="Z1071" i="1" s="1"/>
  <c r="N1071" i="1" s="1"/>
  <c r="Q1071" i="1"/>
  <c r="K1071" i="1"/>
  <c r="AL1070" i="1"/>
  <c r="AI1070" i="1"/>
  <c r="AG1070" i="1"/>
  <c r="AE1070" i="1"/>
  <c r="AC1070" i="1"/>
  <c r="V1070" i="1"/>
  <c r="Z1070" i="1" s="1"/>
  <c r="N1070" i="1" s="1"/>
  <c r="Q1070" i="1"/>
  <c r="K1070" i="1"/>
  <c r="AL1069" i="1"/>
  <c r="AI1069" i="1"/>
  <c r="AG1069" i="1"/>
  <c r="AE1069" i="1"/>
  <c r="AC1069" i="1"/>
  <c r="V1069" i="1"/>
  <c r="Z1069" i="1" s="1"/>
  <c r="N1069" i="1" s="1"/>
  <c r="Q1069" i="1"/>
  <c r="K1069" i="1"/>
  <c r="AL1068" i="1"/>
  <c r="AI1068" i="1"/>
  <c r="AG1068" i="1"/>
  <c r="AE1068" i="1"/>
  <c r="V1068" i="1"/>
  <c r="Z1068" i="1" s="1"/>
  <c r="N1068" i="1" s="1"/>
  <c r="Q1068" i="1"/>
  <c r="K1068" i="1"/>
  <c r="AL1067" i="1"/>
  <c r="AI1067" i="1"/>
  <c r="AE1067" i="1"/>
  <c r="V1067" i="1"/>
  <c r="Z1067" i="1" s="1"/>
  <c r="N1067" i="1" s="1"/>
  <c r="Q1067" i="1"/>
  <c r="K1067" i="1"/>
  <c r="AL1066" i="1"/>
  <c r="AI1066" i="1"/>
  <c r="AG1066" i="1"/>
  <c r="AE1066" i="1"/>
  <c r="V1066" i="1"/>
  <c r="Z1066" i="1" s="1"/>
  <c r="N1066" i="1" s="1"/>
  <c r="Q1066" i="1"/>
  <c r="K1066" i="1"/>
  <c r="AL1065" i="1"/>
  <c r="AI1065" i="1"/>
  <c r="AG1065" i="1"/>
  <c r="AE1065" i="1"/>
  <c r="V1065" i="1"/>
  <c r="Z1065" i="1" s="1"/>
  <c r="N1065" i="1" s="1"/>
  <c r="Q1065" i="1"/>
  <c r="K1065" i="1"/>
  <c r="AL1064" i="1"/>
  <c r="AI1064" i="1"/>
  <c r="AG1064" i="1"/>
  <c r="AE1064" i="1"/>
  <c r="V1064" i="1"/>
  <c r="Z1064" i="1" s="1"/>
  <c r="N1064" i="1" s="1"/>
  <c r="Q1064" i="1"/>
  <c r="K1064" i="1"/>
  <c r="AL1063" i="1"/>
  <c r="AI1063" i="1"/>
  <c r="AG1063" i="1"/>
  <c r="AE1063" i="1"/>
  <c r="V1063" i="1"/>
  <c r="Z1063" i="1" s="1"/>
  <c r="N1063" i="1" s="1"/>
  <c r="Q1063" i="1"/>
  <c r="K1063" i="1"/>
  <c r="AL1062" i="1"/>
  <c r="AI1062" i="1"/>
  <c r="AG1062" i="1"/>
  <c r="AE1062" i="1"/>
  <c r="V1062" i="1"/>
  <c r="Z1062" i="1" s="1"/>
  <c r="N1062" i="1" s="1"/>
  <c r="Q1062" i="1"/>
  <c r="K1062" i="1"/>
  <c r="AL1061" i="1"/>
  <c r="AI1061" i="1"/>
  <c r="AG1061" i="1"/>
  <c r="AE1061" i="1"/>
  <c r="AC1061" i="1"/>
  <c r="V1061" i="1"/>
  <c r="Z1061" i="1" s="1"/>
  <c r="N1061" i="1" s="1"/>
  <c r="Q1061" i="1"/>
  <c r="K1061" i="1"/>
  <c r="AL1060" i="1"/>
  <c r="AI1060" i="1"/>
  <c r="AG1060" i="1"/>
  <c r="AE1060" i="1"/>
  <c r="AC1060" i="1"/>
  <c r="V1060" i="1"/>
  <c r="Z1060" i="1" s="1"/>
  <c r="N1060" i="1" s="1"/>
  <c r="Q1060" i="1"/>
  <c r="K1060" i="1"/>
  <c r="AL1059" i="1"/>
  <c r="AI1059" i="1"/>
  <c r="AG1059" i="1"/>
  <c r="AE1059" i="1"/>
  <c r="V1059" i="1"/>
  <c r="Z1059" i="1" s="1"/>
  <c r="N1059" i="1" s="1"/>
  <c r="Q1059" i="1"/>
  <c r="K1059" i="1"/>
  <c r="AL1058" i="1"/>
  <c r="AI1058" i="1"/>
  <c r="AG1058" i="1"/>
  <c r="AE1058" i="1"/>
  <c r="V1058" i="1"/>
  <c r="Z1058" i="1" s="1"/>
  <c r="N1058" i="1" s="1"/>
  <c r="Q1058" i="1"/>
  <c r="K1058" i="1"/>
  <c r="AL1057" i="1"/>
  <c r="AI1057" i="1"/>
  <c r="AG1057" i="1"/>
  <c r="AE1057" i="1"/>
  <c r="V1057" i="1"/>
  <c r="Z1057" i="1" s="1"/>
  <c r="N1057" i="1" s="1"/>
  <c r="Q1057" i="1"/>
  <c r="K1057" i="1"/>
  <c r="AL1056" i="1"/>
  <c r="AI1056" i="1"/>
  <c r="AG1056" i="1"/>
  <c r="AE1056" i="1"/>
  <c r="V1056" i="1"/>
  <c r="Z1056" i="1" s="1"/>
  <c r="N1056" i="1" s="1"/>
  <c r="Q1056" i="1"/>
  <c r="K1056" i="1"/>
  <c r="AL1055" i="1"/>
  <c r="AI1055" i="1"/>
  <c r="AG1055" i="1"/>
  <c r="AE1055" i="1"/>
  <c r="AC1055" i="1"/>
  <c r="V1055" i="1"/>
  <c r="Z1055" i="1" s="1"/>
  <c r="N1055" i="1" s="1"/>
  <c r="Q1055" i="1"/>
  <c r="K1055" i="1"/>
  <c r="AL1054" i="1"/>
  <c r="AI1054" i="1"/>
  <c r="AG1054" i="1"/>
  <c r="AE1054" i="1"/>
  <c r="V1054" i="1"/>
  <c r="Z1054" i="1" s="1"/>
  <c r="N1054" i="1" s="1"/>
  <c r="Q1054" i="1"/>
  <c r="K1054" i="1"/>
  <c r="AL1053" i="1"/>
  <c r="AI1053" i="1"/>
  <c r="AG1053" i="1"/>
  <c r="AE1053" i="1"/>
  <c r="V1053" i="1"/>
  <c r="Z1053" i="1" s="1"/>
  <c r="N1053" i="1" s="1"/>
  <c r="Q1053" i="1"/>
  <c r="K1053" i="1"/>
  <c r="AL1052" i="1"/>
  <c r="AI1052" i="1"/>
  <c r="AG1052" i="1"/>
  <c r="AE1052" i="1"/>
  <c r="AC1052" i="1"/>
  <c r="V1052" i="1"/>
  <c r="Z1052" i="1" s="1"/>
  <c r="N1052" i="1" s="1"/>
  <c r="Q1052" i="1"/>
  <c r="K1052" i="1"/>
  <c r="AL1051" i="1"/>
  <c r="AI1051" i="1"/>
  <c r="AG1051" i="1"/>
  <c r="AE1051" i="1"/>
  <c r="V1051" i="1"/>
  <c r="Z1051" i="1" s="1"/>
  <c r="N1051" i="1" s="1"/>
  <c r="Q1051" i="1"/>
  <c r="K1051" i="1"/>
  <c r="AL1050" i="1"/>
  <c r="AI1050" i="1"/>
  <c r="AG1050" i="1"/>
  <c r="AE1050" i="1"/>
  <c r="V1050" i="1"/>
  <c r="Z1050" i="1" s="1"/>
  <c r="N1050" i="1" s="1"/>
  <c r="Q1050" i="1"/>
  <c r="K1050" i="1"/>
  <c r="AL1049" i="1"/>
  <c r="AI1049" i="1"/>
  <c r="AG1049" i="1"/>
  <c r="AE1049" i="1"/>
  <c r="V1049" i="1"/>
  <c r="Z1049" i="1" s="1"/>
  <c r="N1049" i="1" s="1"/>
  <c r="Q1049" i="1"/>
  <c r="K1049" i="1"/>
  <c r="AL1048" i="1"/>
  <c r="AI1048" i="1"/>
  <c r="AG1048" i="1"/>
  <c r="AE1048" i="1"/>
  <c r="V1048" i="1"/>
  <c r="Z1048" i="1" s="1"/>
  <c r="N1048" i="1" s="1"/>
  <c r="Q1048" i="1"/>
  <c r="K1048" i="1"/>
  <c r="AL1047" i="1"/>
  <c r="AI1047" i="1"/>
  <c r="AG1047" i="1"/>
  <c r="AE1047" i="1"/>
  <c r="V1047" i="1"/>
  <c r="Z1047" i="1" s="1"/>
  <c r="N1047" i="1" s="1"/>
  <c r="Q1047" i="1"/>
  <c r="K1047" i="1"/>
  <c r="C447" i="9" s="1"/>
  <c r="AL1046" i="1"/>
  <c r="AI1046" i="1"/>
  <c r="AG1046" i="1"/>
  <c r="AE1046" i="1"/>
  <c r="AC1046" i="1"/>
  <c r="V1046" i="1"/>
  <c r="Z1046" i="1" s="1"/>
  <c r="N1046" i="1" s="1"/>
  <c r="Q1046" i="1"/>
  <c r="K1046" i="1"/>
  <c r="AL1045" i="1"/>
  <c r="AI1045" i="1"/>
  <c r="AG1045" i="1"/>
  <c r="AE1045" i="1"/>
  <c r="AC1045" i="1"/>
  <c r="V1045" i="1"/>
  <c r="Z1045" i="1" s="1"/>
  <c r="N1045" i="1" s="1"/>
  <c r="Q1045" i="1"/>
  <c r="K1045" i="1"/>
  <c r="AL1044" i="1"/>
  <c r="AI1044" i="1"/>
  <c r="AG1044" i="1"/>
  <c r="AE1044" i="1"/>
  <c r="V1044" i="1"/>
  <c r="Z1044" i="1" s="1"/>
  <c r="N1044" i="1" s="1"/>
  <c r="Q1044" i="1"/>
  <c r="K1044" i="1"/>
  <c r="AL1043" i="1"/>
  <c r="AI1043" i="1"/>
  <c r="AG1043" i="1"/>
  <c r="AE1043" i="1"/>
  <c r="V1043" i="1"/>
  <c r="Z1043" i="1" s="1"/>
  <c r="N1043" i="1" s="1"/>
  <c r="Q1043" i="1"/>
  <c r="K1043" i="1"/>
  <c r="AL1042" i="1"/>
  <c r="AI1042" i="1"/>
  <c r="AG1042" i="1"/>
  <c r="AE1042" i="1"/>
  <c r="AC1042" i="1"/>
  <c r="V1042" i="1"/>
  <c r="Z1042" i="1" s="1"/>
  <c r="N1042" i="1" s="1"/>
  <c r="Q1042" i="1"/>
  <c r="K1042" i="1"/>
  <c r="AL1041" i="1"/>
  <c r="AI1041" i="1"/>
  <c r="AG1041" i="1"/>
  <c r="AE1041" i="1"/>
  <c r="AC1041" i="1"/>
  <c r="V1041" i="1"/>
  <c r="Z1041" i="1" s="1"/>
  <c r="N1041" i="1" s="1"/>
  <c r="Q1041" i="1"/>
  <c r="K1041" i="1"/>
  <c r="AL1040" i="1"/>
  <c r="AI1040" i="1"/>
  <c r="AG1040" i="1"/>
  <c r="AE1040" i="1"/>
  <c r="V1040" i="1"/>
  <c r="Z1040" i="1" s="1"/>
  <c r="N1040" i="1" s="1"/>
  <c r="Q1040" i="1"/>
  <c r="K1040" i="1"/>
  <c r="AL1039" i="1"/>
  <c r="AI1039" i="1"/>
  <c r="AE1039" i="1"/>
  <c r="V1039" i="1"/>
  <c r="Z1039" i="1" s="1"/>
  <c r="N1039" i="1" s="1"/>
  <c r="Q1039" i="1"/>
  <c r="K1039" i="1"/>
  <c r="C451" i="9" s="1"/>
  <c r="AL1038" i="1"/>
  <c r="AI1038" i="1"/>
  <c r="AG1038" i="1"/>
  <c r="AE1038" i="1"/>
  <c r="V1038" i="1"/>
  <c r="Z1038" i="1" s="1"/>
  <c r="N1038" i="1" s="1"/>
  <c r="Q1038" i="1"/>
  <c r="K1038" i="1"/>
  <c r="AL1037" i="1"/>
  <c r="AI1037" i="1"/>
  <c r="AG1037" i="1"/>
  <c r="AE1037" i="1"/>
  <c r="V1037" i="1"/>
  <c r="Z1037" i="1" s="1"/>
  <c r="N1037" i="1" s="1"/>
  <c r="Q1037" i="1"/>
  <c r="K1037" i="1"/>
  <c r="AL1036" i="1"/>
  <c r="AI1036" i="1"/>
  <c r="AG1036" i="1"/>
  <c r="AE1036" i="1"/>
  <c r="V1036" i="1"/>
  <c r="Z1036" i="1" s="1"/>
  <c r="N1036" i="1" s="1"/>
  <c r="Q1036" i="1"/>
  <c r="K1036" i="1"/>
  <c r="AL1035" i="1"/>
  <c r="AI1035" i="1"/>
  <c r="AG1035" i="1"/>
  <c r="AE1035" i="1"/>
  <c r="V1035" i="1"/>
  <c r="Z1035" i="1" s="1"/>
  <c r="N1035" i="1" s="1"/>
  <c r="Q1035" i="1"/>
  <c r="K1035" i="1"/>
  <c r="AL1034" i="1"/>
  <c r="AI1034" i="1"/>
  <c r="AG1034" i="1"/>
  <c r="AE1034" i="1"/>
  <c r="AC1034" i="1"/>
  <c r="V1034" i="1"/>
  <c r="Z1034" i="1" s="1"/>
  <c r="N1034" i="1" s="1"/>
  <c r="Q1034" i="1"/>
  <c r="K1034" i="1"/>
  <c r="AL1033" i="1"/>
  <c r="AI1033" i="1"/>
  <c r="AG1033" i="1"/>
  <c r="AE1033" i="1"/>
  <c r="AC1033" i="1"/>
  <c r="V1033" i="1"/>
  <c r="Z1033" i="1" s="1"/>
  <c r="N1033" i="1" s="1"/>
  <c r="Q1033" i="1"/>
  <c r="K1033" i="1"/>
  <c r="AL1032" i="1"/>
  <c r="AI1032" i="1"/>
  <c r="AG1032" i="1"/>
  <c r="AE1032" i="1"/>
  <c r="AC1032" i="1"/>
  <c r="V1032" i="1"/>
  <c r="Z1032" i="1" s="1"/>
  <c r="N1032" i="1" s="1"/>
  <c r="Q1032" i="1"/>
  <c r="K1032" i="1"/>
  <c r="AL1031" i="1"/>
  <c r="AI1031" i="1"/>
  <c r="AG1031" i="1"/>
  <c r="AE1031" i="1"/>
  <c r="AC1031" i="1"/>
  <c r="V1031" i="1"/>
  <c r="Z1031" i="1" s="1"/>
  <c r="N1031" i="1" s="1"/>
  <c r="Q1031" i="1"/>
  <c r="K1031" i="1"/>
  <c r="AL1030" i="1"/>
  <c r="AI1030" i="1"/>
  <c r="AG1030" i="1"/>
  <c r="AE1030" i="1"/>
  <c r="AC1030" i="1"/>
  <c r="V1030" i="1"/>
  <c r="Z1030" i="1" s="1"/>
  <c r="N1030" i="1" s="1"/>
  <c r="Q1030" i="1"/>
  <c r="K1030" i="1"/>
  <c r="AL1029" i="1"/>
  <c r="AI1029" i="1"/>
  <c r="AG1029" i="1"/>
  <c r="AE1029" i="1"/>
  <c r="AC1029" i="1"/>
  <c r="V1029" i="1"/>
  <c r="Z1029" i="1" s="1"/>
  <c r="N1029" i="1" s="1"/>
  <c r="Q1029" i="1"/>
  <c r="K1029" i="1"/>
  <c r="AL1028" i="1"/>
  <c r="AI1028" i="1"/>
  <c r="AG1028" i="1"/>
  <c r="AE1028" i="1"/>
  <c r="AC1028" i="1"/>
  <c r="V1028" i="1"/>
  <c r="Z1028" i="1" s="1"/>
  <c r="N1028" i="1" s="1"/>
  <c r="Q1028" i="1"/>
  <c r="K1028" i="1"/>
  <c r="AL1027" i="1"/>
  <c r="AI1027" i="1"/>
  <c r="AG1027" i="1"/>
  <c r="AE1027" i="1"/>
  <c r="AC1027" i="1"/>
  <c r="V1027" i="1"/>
  <c r="Z1027" i="1" s="1"/>
  <c r="N1027" i="1" s="1"/>
  <c r="Q1027" i="1"/>
  <c r="K1027" i="1"/>
  <c r="AL1026" i="1"/>
  <c r="AI1026" i="1"/>
  <c r="AG1026" i="1"/>
  <c r="AE1026" i="1"/>
  <c r="V1026" i="1"/>
  <c r="Z1026" i="1" s="1"/>
  <c r="N1026" i="1" s="1"/>
  <c r="Q1026" i="1"/>
  <c r="K1026" i="1"/>
  <c r="AL1025" i="1"/>
  <c r="AI1025" i="1"/>
  <c r="AG1025" i="1"/>
  <c r="AE1025" i="1"/>
  <c r="AC1025" i="1"/>
  <c r="V1025" i="1"/>
  <c r="Z1025" i="1" s="1"/>
  <c r="N1025" i="1" s="1"/>
  <c r="Q1025" i="1"/>
  <c r="K1025" i="1"/>
  <c r="AL1024" i="1"/>
  <c r="AI1024" i="1"/>
  <c r="AG1024" i="1"/>
  <c r="AE1024" i="1"/>
  <c r="V1024" i="1"/>
  <c r="Z1024" i="1" s="1"/>
  <c r="N1024" i="1" s="1"/>
  <c r="Q1024" i="1"/>
  <c r="K1024" i="1"/>
  <c r="AL1023" i="1"/>
  <c r="AI1023" i="1"/>
  <c r="AG1023" i="1"/>
  <c r="AE1023" i="1"/>
  <c r="V1023" i="1"/>
  <c r="Z1023" i="1" s="1"/>
  <c r="N1023" i="1" s="1"/>
  <c r="Q1023" i="1"/>
  <c r="K1023" i="1"/>
  <c r="AL1022" i="1"/>
  <c r="AI1022" i="1"/>
  <c r="AG1022" i="1"/>
  <c r="AE1022" i="1"/>
  <c r="V1022" i="1"/>
  <c r="Z1022" i="1" s="1"/>
  <c r="N1022" i="1" s="1"/>
  <c r="Q1022" i="1"/>
  <c r="K1022" i="1"/>
  <c r="AL1021" i="1"/>
  <c r="AI1021" i="1"/>
  <c r="AG1021" i="1"/>
  <c r="AE1021" i="1"/>
  <c r="V1021" i="1"/>
  <c r="Z1021" i="1" s="1"/>
  <c r="N1021" i="1" s="1"/>
  <c r="Q1021" i="1"/>
  <c r="K1021" i="1"/>
  <c r="AL1020" i="1"/>
  <c r="AI1020" i="1"/>
  <c r="AG1020" i="1"/>
  <c r="AE1020" i="1"/>
  <c r="V1020" i="1"/>
  <c r="Z1020" i="1" s="1"/>
  <c r="N1020" i="1" s="1"/>
  <c r="Q1020" i="1"/>
  <c r="K1020" i="1"/>
  <c r="AL1019" i="1"/>
  <c r="AI1019" i="1"/>
  <c r="AG1019" i="1"/>
  <c r="AE1019" i="1"/>
  <c r="V1019" i="1"/>
  <c r="Z1019" i="1" s="1"/>
  <c r="N1019" i="1" s="1"/>
  <c r="Q1019" i="1"/>
  <c r="K1019" i="1"/>
  <c r="AL1018" i="1"/>
  <c r="AI1018" i="1"/>
  <c r="AG1018" i="1"/>
  <c r="AE1018" i="1"/>
  <c r="V1018" i="1"/>
  <c r="Z1018" i="1" s="1"/>
  <c r="N1018" i="1" s="1"/>
  <c r="Q1018" i="1"/>
  <c r="K1018" i="1"/>
  <c r="AL1017" i="1"/>
  <c r="AI1017" i="1"/>
  <c r="AG1017" i="1"/>
  <c r="AE1017" i="1"/>
  <c r="V1017" i="1"/>
  <c r="Z1017" i="1" s="1"/>
  <c r="N1017" i="1" s="1"/>
  <c r="Q1017" i="1"/>
  <c r="K1017" i="1"/>
  <c r="AL1016" i="1"/>
  <c r="AI1016" i="1"/>
  <c r="AG1016" i="1"/>
  <c r="AE1016" i="1"/>
  <c r="AC1016" i="1"/>
  <c r="V1016" i="1"/>
  <c r="Z1016" i="1" s="1"/>
  <c r="N1016" i="1" s="1"/>
  <c r="Q1016" i="1"/>
  <c r="K1016" i="1"/>
  <c r="AL1015" i="1"/>
  <c r="AI1015" i="1"/>
  <c r="AG1015" i="1"/>
  <c r="AE1015" i="1"/>
  <c r="Y1015" i="1"/>
  <c r="V1015" i="1"/>
  <c r="Q1015" i="1"/>
  <c r="K1015" i="1"/>
  <c r="AL1014" i="1"/>
  <c r="AI1014" i="1"/>
  <c r="AG1014" i="1"/>
  <c r="AE1014" i="1"/>
  <c r="AC1014" i="1"/>
  <c r="V1014" i="1"/>
  <c r="Z1014" i="1" s="1"/>
  <c r="N1014" i="1" s="1"/>
  <c r="Q1014" i="1"/>
  <c r="K1014" i="1"/>
  <c r="AL1013" i="1"/>
  <c r="AI1013" i="1"/>
  <c r="AE1013" i="1"/>
  <c r="V1013" i="1"/>
  <c r="Z1013" i="1" s="1"/>
  <c r="N1013" i="1" s="1"/>
  <c r="Q1013" i="1"/>
  <c r="K1013" i="1"/>
  <c r="AL1012" i="1"/>
  <c r="AI1012" i="1"/>
  <c r="AG1012" i="1"/>
  <c r="AE1012" i="1"/>
  <c r="Y1012" i="1"/>
  <c r="V1012" i="1"/>
  <c r="Q1012" i="1"/>
  <c r="K1012" i="1"/>
  <c r="AL1011" i="1"/>
  <c r="AI1011" i="1"/>
  <c r="AG1011" i="1"/>
  <c r="AE1011" i="1"/>
  <c r="V1011" i="1"/>
  <c r="Z1011" i="1" s="1"/>
  <c r="N1011" i="1" s="1"/>
  <c r="Q1011" i="1"/>
  <c r="K1011" i="1"/>
  <c r="C446" i="9" s="1"/>
  <c r="AL1010" i="1"/>
  <c r="AI1010" i="1"/>
  <c r="AG1010" i="1"/>
  <c r="AE1010" i="1"/>
  <c r="V1010" i="1"/>
  <c r="Z1010" i="1" s="1"/>
  <c r="N1010" i="1" s="1"/>
  <c r="Q1010" i="1"/>
  <c r="K1010" i="1"/>
  <c r="AL1009" i="1"/>
  <c r="AI1009" i="1"/>
  <c r="AG1009" i="1"/>
  <c r="AE1009" i="1"/>
  <c r="V1009" i="1"/>
  <c r="Z1009" i="1" s="1"/>
  <c r="N1009" i="1" s="1"/>
  <c r="Q1009" i="1"/>
  <c r="K1009" i="1"/>
  <c r="C445" i="9" s="1"/>
  <c r="AL1008" i="1"/>
  <c r="AI1008" i="1"/>
  <c r="AG1008" i="1"/>
  <c r="AE1008" i="1"/>
  <c r="AC1008" i="1"/>
  <c r="V1008" i="1"/>
  <c r="Z1008" i="1" s="1"/>
  <c r="N1008" i="1" s="1"/>
  <c r="Q1008" i="1"/>
  <c r="K1008" i="1"/>
  <c r="AL1007" i="1"/>
  <c r="AI1007" i="1"/>
  <c r="AG1007" i="1"/>
  <c r="AE1007" i="1"/>
  <c r="AC1007" i="1"/>
  <c r="V1007" i="1"/>
  <c r="Z1007" i="1" s="1"/>
  <c r="N1007" i="1" s="1"/>
  <c r="Q1007" i="1"/>
  <c r="K1007" i="1"/>
  <c r="AL1006" i="1"/>
  <c r="AI1006" i="1"/>
  <c r="AE1006" i="1"/>
  <c r="V1006" i="1"/>
  <c r="Z1006" i="1" s="1"/>
  <c r="N1006" i="1" s="1"/>
  <c r="Q1006" i="1"/>
  <c r="K1006" i="1"/>
  <c r="AL1005" i="1"/>
  <c r="AI1005" i="1"/>
  <c r="AG1005" i="1"/>
  <c r="AE1005" i="1"/>
  <c r="AC1005" i="1"/>
  <c r="V1005" i="1"/>
  <c r="Z1005" i="1" s="1"/>
  <c r="N1005" i="1" s="1"/>
  <c r="Q1005" i="1"/>
  <c r="K1005" i="1"/>
  <c r="AL1004" i="1"/>
  <c r="AI1004" i="1"/>
  <c r="AG1004" i="1"/>
  <c r="AE1004" i="1"/>
  <c r="AC1004" i="1"/>
  <c r="V1004" i="1"/>
  <c r="Z1004" i="1" s="1"/>
  <c r="N1004" i="1" s="1"/>
  <c r="Q1004" i="1"/>
  <c r="K1004" i="1"/>
  <c r="AL1003" i="1"/>
  <c r="AI1003" i="1"/>
  <c r="AG1003" i="1"/>
  <c r="AE1003" i="1"/>
  <c r="AC1003" i="1"/>
  <c r="V1003" i="1"/>
  <c r="Z1003" i="1" s="1"/>
  <c r="N1003" i="1" s="1"/>
  <c r="Q1003" i="1"/>
  <c r="K1003" i="1"/>
  <c r="AL1002" i="1"/>
  <c r="AI1002" i="1"/>
  <c r="AG1002" i="1"/>
  <c r="AE1002" i="1"/>
  <c r="AC1002" i="1"/>
  <c r="V1002" i="1"/>
  <c r="Z1002" i="1" s="1"/>
  <c r="N1002" i="1" s="1"/>
  <c r="Q1002" i="1"/>
  <c r="K1002" i="1"/>
  <c r="AL1001" i="1"/>
  <c r="AI1001" i="1"/>
  <c r="AG1001" i="1"/>
  <c r="AE1001" i="1"/>
  <c r="V1001" i="1"/>
  <c r="Z1001" i="1" s="1"/>
  <c r="N1001" i="1" s="1"/>
  <c r="Q1001" i="1"/>
  <c r="K1001" i="1"/>
  <c r="AL1000" i="1"/>
  <c r="AI1000" i="1"/>
  <c r="AG1000" i="1"/>
  <c r="AE1000" i="1"/>
  <c r="AC1000" i="1"/>
  <c r="V1000" i="1"/>
  <c r="Z1000" i="1" s="1"/>
  <c r="N1000" i="1" s="1"/>
  <c r="Q1000" i="1"/>
  <c r="K1000" i="1"/>
  <c r="AL999" i="1"/>
  <c r="AI999" i="1"/>
  <c r="AG999" i="1"/>
  <c r="AE999" i="1"/>
  <c r="AC999" i="1"/>
  <c r="V999" i="1"/>
  <c r="Z999" i="1" s="1"/>
  <c r="N999" i="1" s="1"/>
  <c r="Q999" i="1"/>
  <c r="K999" i="1"/>
  <c r="AL998" i="1"/>
  <c r="AI998" i="1"/>
  <c r="AG998" i="1"/>
  <c r="AE998" i="1"/>
  <c r="V998" i="1"/>
  <c r="Z998" i="1" s="1"/>
  <c r="N998" i="1" s="1"/>
  <c r="Q998" i="1"/>
  <c r="K998" i="1"/>
  <c r="AL997" i="1"/>
  <c r="AI997" i="1"/>
  <c r="AG997" i="1"/>
  <c r="AE997" i="1"/>
  <c r="AC997" i="1"/>
  <c r="V997" i="1"/>
  <c r="Z997" i="1" s="1"/>
  <c r="N997" i="1" s="1"/>
  <c r="Q997" i="1"/>
  <c r="K997" i="1"/>
  <c r="AL996" i="1"/>
  <c r="AI996" i="1"/>
  <c r="AG996" i="1"/>
  <c r="AE996" i="1"/>
  <c r="AC996" i="1"/>
  <c r="V996" i="1"/>
  <c r="Z996" i="1" s="1"/>
  <c r="N996" i="1" s="1"/>
  <c r="Q996" i="1"/>
  <c r="K996" i="1"/>
  <c r="AL995" i="1"/>
  <c r="AI995" i="1"/>
  <c r="AG995" i="1"/>
  <c r="AE995" i="1"/>
  <c r="AC995" i="1"/>
  <c r="V995" i="1"/>
  <c r="Z995" i="1" s="1"/>
  <c r="N995" i="1" s="1"/>
  <c r="Q995" i="1"/>
  <c r="K995" i="1"/>
  <c r="AL994" i="1"/>
  <c r="AI994" i="1"/>
  <c r="AG994" i="1"/>
  <c r="AE994" i="1"/>
  <c r="V994" i="1"/>
  <c r="Z994" i="1" s="1"/>
  <c r="N994" i="1" s="1"/>
  <c r="Q994" i="1"/>
  <c r="K994" i="1"/>
  <c r="AL993" i="1"/>
  <c r="AI993" i="1"/>
  <c r="AG993" i="1"/>
  <c r="AE993" i="1"/>
  <c r="AC993" i="1"/>
  <c r="V993" i="1"/>
  <c r="Z993" i="1" s="1"/>
  <c r="N993" i="1" s="1"/>
  <c r="Q993" i="1"/>
  <c r="K993" i="1"/>
  <c r="AL992" i="1"/>
  <c r="AI992" i="1"/>
  <c r="AG992" i="1"/>
  <c r="AE992" i="1"/>
  <c r="V992" i="1"/>
  <c r="Z992" i="1" s="1"/>
  <c r="N992" i="1" s="1"/>
  <c r="Q992" i="1"/>
  <c r="K992" i="1"/>
  <c r="AL991" i="1"/>
  <c r="AI991" i="1"/>
  <c r="AG991" i="1"/>
  <c r="AE991" i="1"/>
  <c r="V991" i="1"/>
  <c r="Z991" i="1" s="1"/>
  <c r="N991" i="1" s="1"/>
  <c r="Q991" i="1"/>
  <c r="K991" i="1"/>
  <c r="AL990" i="1"/>
  <c r="AI990" i="1"/>
  <c r="AG990" i="1"/>
  <c r="AE990" i="1"/>
  <c r="V990" i="1"/>
  <c r="Z990" i="1" s="1"/>
  <c r="N990" i="1" s="1"/>
  <c r="Q990" i="1"/>
  <c r="K990" i="1"/>
  <c r="AL989" i="1"/>
  <c r="AI989" i="1"/>
  <c r="AG989" i="1"/>
  <c r="AE989" i="1"/>
  <c r="V989" i="1"/>
  <c r="Z989" i="1" s="1"/>
  <c r="N989" i="1" s="1"/>
  <c r="Q989" i="1"/>
  <c r="K989" i="1"/>
  <c r="AL988" i="1"/>
  <c r="AI988" i="1"/>
  <c r="AG988" i="1"/>
  <c r="AE988" i="1"/>
  <c r="V988" i="1"/>
  <c r="Z988" i="1" s="1"/>
  <c r="N988" i="1" s="1"/>
  <c r="Q988" i="1"/>
  <c r="K988" i="1"/>
  <c r="AL987" i="1"/>
  <c r="AI987" i="1"/>
  <c r="AG987" i="1"/>
  <c r="AE987" i="1"/>
  <c r="AC987" i="1"/>
  <c r="V987" i="1"/>
  <c r="Z987" i="1" s="1"/>
  <c r="N987" i="1" s="1"/>
  <c r="Q987" i="1"/>
  <c r="K987" i="1"/>
  <c r="AL986" i="1"/>
  <c r="AI986" i="1"/>
  <c r="AE986" i="1"/>
  <c r="V986" i="1"/>
  <c r="Z986" i="1" s="1"/>
  <c r="N986" i="1" s="1"/>
  <c r="Q986" i="1"/>
  <c r="K986" i="1"/>
  <c r="AL985" i="1"/>
  <c r="AI985" i="1"/>
  <c r="AG985" i="1"/>
  <c r="AE985" i="1"/>
  <c r="AC985" i="1"/>
  <c r="V985" i="1"/>
  <c r="Z985" i="1" s="1"/>
  <c r="N985" i="1" s="1"/>
  <c r="Q985" i="1"/>
  <c r="K985" i="1"/>
  <c r="AL984" i="1"/>
  <c r="AI984" i="1"/>
  <c r="AG984" i="1"/>
  <c r="AE984" i="1"/>
  <c r="V984" i="1"/>
  <c r="Z984" i="1" s="1"/>
  <c r="N984" i="1" s="1"/>
  <c r="Q984" i="1"/>
  <c r="K984" i="1"/>
  <c r="AL983" i="1"/>
  <c r="AI983" i="1"/>
  <c r="AG983" i="1"/>
  <c r="AE983" i="1"/>
  <c r="AC983" i="1"/>
  <c r="V983" i="1"/>
  <c r="Z983" i="1" s="1"/>
  <c r="N983" i="1" s="1"/>
  <c r="Q983" i="1"/>
  <c r="K983" i="1"/>
  <c r="AL982" i="1"/>
  <c r="AI982" i="1"/>
  <c r="AG982" i="1"/>
  <c r="AE982" i="1"/>
  <c r="V982" i="1"/>
  <c r="Z982" i="1" s="1"/>
  <c r="N982" i="1" s="1"/>
  <c r="Q982" i="1"/>
  <c r="K982" i="1"/>
  <c r="AL981" i="1"/>
  <c r="AI981" i="1"/>
  <c r="AG981" i="1"/>
  <c r="AE981" i="1"/>
  <c r="V981" i="1"/>
  <c r="Z981" i="1" s="1"/>
  <c r="N981" i="1" s="1"/>
  <c r="Q981" i="1"/>
  <c r="K981" i="1"/>
  <c r="AL980" i="1"/>
  <c r="AI980" i="1"/>
  <c r="AG980" i="1"/>
  <c r="AE980" i="1"/>
  <c r="V980" i="1"/>
  <c r="Z980" i="1" s="1"/>
  <c r="N980" i="1" s="1"/>
  <c r="Q980" i="1"/>
  <c r="K980" i="1"/>
  <c r="AL979" i="1"/>
  <c r="AI979" i="1"/>
  <c r="AG979" i="1"/>
  <c r="AE979" i="1"/>
  <c r="V979" i="1"/>
  <c r="Z979" i="1" s="1"/>
  <c r="N979" i="1" s="1"/>
  <c r="Q979" i="1"/>
  <c r="K979" i="1"/>
  <c r="AL978" i="1"/>
  <c r="AI978" i="1"/>
  <c r="AG978" i="1"/>
  <c r="AE978" i="1"/>
  <c r="V978" i="1"/>
  <c r="Z978" i="1" s="1"/>
  <c r="N978" i="1" s="1"/>
  <c r="Q978" i="1"/>
  <c r="K978" i="1"/>
  <c r="AL977" i="1"/>
  <c r="AI977" i="1"/>
  <c r="AG977" i="1"/>
  <c r="AE977" i="1"/>
  <c r="V977" i="1"/>
  <c r="Z977" i="1" s="1"/>
  <c r="N977" i="1" s="1"/>
  <c r="Q977" i="1"/>
  <c r="K977" i="1"/>
  <c r="AL976" i="1"/>
  <c r="AI976" i="1"/>
  <c r="AG976" i="1"/>
  <c r="AE976" i="1"/>
  <c r="AC976" i="1"/>
  <c r="V976" i="1"/>
  <c r="Z976" i="1" s="1"/>
  <c r="N976" i="1" s="1"/>
  <c r="Q976" i="1"/>
  <c r="K976" i="1"/>
  <c r="AL975" i="1"/>
  <c r="AI975" i="1"/>
  <c r="AG975" i="1"/>
  <c r="AE975" i="1"/>
  <c r="V975" i="1"/>
  <c r="Z975" i="1" s="1"/>
  <c r="N975" i="1" s="1"/>
  <c r="Q975" i="1"/>
  <c r="K975" i="1"/>
  <c r="AL974" i="1"/>
  <c r="AI974" i="1"/>
  <c r="AG974" i="1"/>
  <c r="AE974" i="1"/>
  <c r="V974" i="1"/>
  <c r="Z974" i="1" s="1"/>
  <c r="N974" i="1" s="1"/>
  <c r="Q974" i="1"/>
  <c r="K974" i="1"/>
  <c r="AL973" i="1"/>
  <c r="AI973" i="1"/>
  <c r="AG973" i="1"/>
  <c r="AE973" i="1"/>
  <c r="V973" i="1"/>
  <c r="Z973" i="1" s="1"/>
  <c r="N973" i="1" s="1"/>
  <c r="Q973" i="1"/>
  <c r="K973" i="1"/>
  <c r="AL972" i="1"/>
  <c r="AI972" i="1"/>
  <c r="AG972" i="1"/>
  <c r="AE972" i="1"/>
  <c r="V972" i="1"/>
  <c r="Z972" i="1" s="1"/>
  <c r="N972" i="1" s="1"/>
  <c r="Q972" i="1"/>
  <c r="K972" i="1"/>
  <c r="AL971" i="1"/>
  <c r="AI971" i="1"/>
  <c r="AG971" i="1"/>
  <c r="AE971" i="1"/>
  <c r="V971" i="1"/>
  <c r="Z971" i="1" s="1"/>
  <c r="N971" i="1" s="1"/>
  <c r="Q971" i="1"/>
  <c r="K971" i="1"/>
  <c r="AL970" i="1"/>
  <c r="AI970" i="1"/>
  <c r="AG970" i="1"/>
  <c r="AE970" i="1"/>
  <c r="V970" i="1"/>
  <c r="Z970" i="1" s="1"/>
  <c r="N970" i="1" s="1"/>
  <c r="Q970" i="1"/>
  <c r="K970" i="1"/>
  <c r="AL969" i="1"/>
  <c r="AI969" i="1"/>
  <c r="AG969" i="1"/>
  <c r="AE969" i="1"/>
  <c r="V969" i="1"/>
  <c r="Z969" i="1" s="1"/>
  <c r="N969" i="1" s="1"/>
  <c r="Q969" i="1"/>
  <c r="K969" i="1"/>
  <c r="AL968" i="1"/>
  <c r="AI968" i="1"/>
  <c r="AE968" i="1"/>
  <c r="V968" i="1"/>
  <c r="Z968" i="1" s="1"/>
  <c r="N968" i="1" s="1"/>
  <c r="Q968" i="1"/>
  <c r="K968" i="1"/>
  <c r="AL967" i="1"/>
  <c r="AI967" i="1"/>
  <c r="AG967" i="1"/>
  <c r="AE967" i="1"/>
  <c r="V967" i="1"/>
  <c r="Z967" i="1" s="1"/>
  <c r="N967" i="1" s="1"/>
  <c r="Q967" i="1"/>
  <c r="K967" i="1"/>
  <c r="AL966" i="1"/>
  <c r="AI966" i="1"/>
  <c r="AG966" i="1"/>
  <c r="AE966" i="1"/>
  <c r="V966" i="1"/>
  <c r="Z966" i="1" s="1"/>
  <c r="N966" i="1" s="1"/>
  <c r="Q966" i="1"/>
  <c r="K966" i="1"/>
  <c r="AL965" i="1"/>
  <c r="AI965" i="1"/>
  <c r="AG965" i="1"/>
  <c r="AE965" i="1"/>
  <c r="V965" i="1"/>
  <c r="Z965" i="1" s="1"/>
  <c r="N965" i="1" s="1"/>
  <c r="Q965" i="1"/>
  <c r="K965" i="1"/>
  <c r="AL964" i="1"/>
  <c r="AI964" i="1"/>
  <c r="AG964" i="1"/>
  <c r="AE964" i="1"/>
  <c r="V964" i="1"/>
  <c r="Z964" i="1" s="1"/>
  <c r="N964" i="1" s="1"/>
  <c r="Q964" i="1"/>
  <c r="K964" i="1"/>
  <c r="AL963" i="1"/>
  <c r="AI963" i="1"/>
  <c r="AG963" i="1"/>
  <c r="AE963" i="1"/>
  <c r="AC963" i="1"/>
  <c r="V963" i="1"/>
  <c r="Z963" i="1" s="1"/>
  <c r="N963" i="1" s="1"/>
  <c r="Q963" i="1"/>
  <c r="K963" i="1"/>
  <c r="AL962" i="1"/>
  <c r="AI962" i="1"/>
  <c r="AG962" i="1"/>
  <c r="AE962" i="1"/>
  <c r="V962" i="1"/>
  <c r="Z962" i="1" s="1"/>
  <c r="N962" i="1" s="1"/>
  <c r="Q962" i="1"/>
  <c r="K962" i="1"/>
  <c r="AL961" i="1"/>
  <c r="AI961" i="1"/>
  <c r="AG961" i="1"/>
  <c r="AE961" i="1"/>
  <c r="V961" i="1"/>
  <c r="Z961" i="1" s="1"/>
  <c r="N961" i="1" s="1"/>
  <c r="Q961" i="1"/>
  <c r="K961" i="1"/>
  <c r="AL960" i="1"/>
  <c r="AI960" i="1"/>
  <c r="AG960" i="1"/>
  <c r="AE960" i="1"/>
  <c r="V960" i="1"/>
  <c r="Z960" i="1" s="1"/>
  <c r="N960" i="1" s="1"/>
  <c r="Q960" i="1"/>
  <c r="K960" i="1"/>
  <c r="AL959" i="1"/>
  <c r="AI959" i="1"/>
  <c r="AG959" i="1"/>
  <c r="AE959" i="1"/>
  <c r="V959" i="1"/>
  <c r="Z959" i="1" s="1"/>
  <c r="N959" i="1" s="1"/>
  <c r="Q959" i="1"/>
  <c r="K959" i="1"/>
  <c r="AL958" i="1"/>
  <c r="AI958" i="1"/>
  <c r="AG958" i="1"/>
  <c r="AE958" i="1"/>
  <c r="AC958" i="1"/>
  <c r="V958" i="1"/>
  <c r="Z958" i="1" s="1"/>
  <c r="N958" i="1" s="1"/>
  <c r="Q958" i="1"/>
  <c r="K958" i="1"/>
  <c r="C773" i="9" s="1"/>
  <c r="AL957" i="1"/>
  <c r="AI957" i="1"/>
  <c r="AG957" i="1"/>
  <c r="AE957" i="1"/>
  <c r="AC957" i="1"/>
  <c r="V957" i="1"/>
  <c r="Z957" i="1" s="1"/>
  <c r="N957" i="1" s="1"/>
  <c r="Q957" i="1"/>
  <c r="K957" i="1"/>
  <c r="AL956" i="1"/>
  <c r="AI956" i="1"/>
  <c r="AG956" i="1"/>
  <c r="AE956" i="1"/>
  <c r="AC956" i="1"/>
  <c r="V956" i="1"/>
  <c r="Z956" i="1" s="1"/>
  <c r="N956" i="1" s="1"/>
  <c r="Q956" i="1"/>
  <c r="K956" i="1"/>
  <c r="AL955" i="1"/>
  <c r="AI955" i="1"/>
  <c r="AG955" i="1"/>
  <c r="AE955" i="1"/>
  <c r="AC955" i="1"/>
  <c r="Y955" i="1"/>
  <c r="V955" i="1"/>
  <c r="Q955" i="1"/>
  <c r="K955" i="1"/>
  <c r="AL954" i="1"/>
  <c r="AI954" i="1"/>
  <c r="AG954" i="1"/>
  <c r="AE954" i="1"/>
  <c r="AC954" i="1"/>
  <c r="V954" i="1"/>
  <c r="Z954" i="1" s="1"/>
  <c r="N954" i="1" s="1"/>
  <c r="Q954" i="1"/>
  <c r="K954" i="1"/>
  <c r="AL953" i="1"/>
  <c r="AI953" i="1"/>
  <c r="AE953" i="1"/>
  <c r="V953" i="1"/>
  <c r="Z953" i="1" s="1"/>
  <c r="N953" i="1" s="1"/>
  <c r="Q953" i="1"/>
  <c r="K953" i="1"/>
  <c r="AL952" i="1"/>
  <c r="AI952" i="1"/>
  <c r="AG952" i="1"/>
  <c r="AE952" i="1"/>
  <c r="V952" i="1"/>
  <c r="Z952" i="1" s="1"/>
  <c r="N952" i="1" s="1"/>
  <c r="Q952" i="1"/>
  <c r="K952" i="1"/>
  <c r="AL951" i="1"/>
  <c r="AI951" i="1"/>
  <c r="AG951" i="1"/>
  <c r="AE951" i="1"/>
  <c r="V951" i="1"/>
  <c r="Z951" i="1" s="1"/>
  <c r="N951" i="1" s="1"/>
  <c r="Q951" i="1"/>
  <c r="K951" i="1"/>
  <c r="AL950" i="1"/>
  <c r="AI950" i="1"/>
  <c r="AG950" i="1"/>
  <c r="AE950" i="1"/>
  <c r="AC950" i="1"/>
  <c r="V950" i="1"/>
  <c r="Z950" i="1" s="1"/>
  <c r="N950" i="1" s="1"/>
  <c r="Q950" i="1"/>
  <c r="K950" i="1"/>
  <c r="AL949" i="1"/>
  <c r="AI949" i="1"/>
  <c r="AG949" i="1"/>
  <c r="AE949" i="1"/>
  <c r="AC949" i="1"/>
  <c r="V949" i="1"/>
  <c r="Z949" i="1" s="1"/>
  <c r="N949" i="1" s="1"/>
  <c r="Q949" i="1"/>
  <c r="K949" i="1"/>
  <c r="AL948" i="1"/>
  <c r="AI948" i="1"/>
  <c r="AG948" i="1"/>
  <c r="AE948" i="1"/>
  <c r="V948" i="1"/>
  <c r="Z948" i="1" s="1"/>
  <c r="N948" i="1" s="1"/>
  <c r="Q948" i="1"/>
  <c r="K948" i="1"/>
  <c r="AL947" i="1"/>
  <c r="AI947" i="1"/>
  <c r="AE947" i="1"/>
  <c r="V947" i="1"/>
  <c r="Z947" i="1" s="1"/>
  <c r="N947" i="1" s="1"/>
  <c r="Q947" i="1"/>
  <c r="K947" i="1"/>
  <c r="AL946" i="1"/>
  <c r="AI946" i="1"/>
  <c r="AG946" i="1"/>
  <c r="AE946" i="1"/>
  <c r="AC946" i="1"/>
  <c r="Y946" i="1"/>
  <c r="V946" i="1"/>
  <c r="Q946" i="1"/>
  <c r="K946" i="1"/>
  <c r="AL945" i="1"/>
  <c r="AI945" i="1"/>
  <c r="AG945" i="1"/>
  <c r="AE945" i="1"/>
  <c r="AC945" i="1"/>
  <c r="V945" i="1"/>
  <c r="Z945" i="1" s="1"/>
  <c r="N945" i="1" s="1"/>
  <c r="Q945" i="1"/>
  <c r="K945" i="1"/>
  <c r="AL944" i="1"/>
  <c r="AI944" i="1"/>
  <c r="AG944" i="1"/>
  <c r="AE944" i="1"/>
  <c r="AC944" i="1"/>
  <c r="V944" i="1"/>
  <c r="Z944" i="1" s="1"/>
  <c r="N944" i="1" s="1"/>
  <c r="Q944" i="1"/>
  <c r="K944" i="1"/>
  <c r="AL943" i="1"/>
  <c r="AI943" i="1"/>
  <c r="AG943" i="1"/>
  <c r="AE943" i="1"/>
  <c r="V943" i="1"/>
  <c r="Z943" i="1" s="1"/>
  <c r="N943" i="1" s="1"/>
  <c r="Q943" i="1"/>
  <c r="K943" i="1"/>
  <c r="C444" i="9" s="1"/>
  <c r="AL942" i="1"/>
  <c r="AI942" i="1"/>
  <c r="AG942" i="1"/>
  <c r="AE942" i="1"/>
  <c r="V942" i="1"/>
  <c r="Z942" i="1" s="1"/>
  <c r="N942" i="1" s="1"/>
  <c r="Q942" i="1"/>
  <c r="K942" i="1"/>
  <c r="F942" i="1"/>
  <c r="AL941" i="1"/>
  <c r="AI941" i="1"/>
  <c r="AG941" i="1"/>
  <c r="AE941" i="1"/>
  <c r="V941" i="1"/>
  <c r="Z941" i="1" s="1"/>
  <c r="N941" i="1" s="1"/>
  <c r="Q941" i="1"/>
  <c r="K941" i="1"/>
  <c r="AL940" i="1"/>
  <c r="AI940" i="1"/>
  <c r="AG940" i="1"/>
  <c r="AE940" i="1"/>
  <c r="V940" i="1"/>
  <c r="Z940" i="1" s="1"/>
  <c r="N940" i="1" s="1"/>
  <c r="Q940" i="1"/>
  <c r="K940" i="1"/>
  <c r="AL939" i="1"/>
  <c r="AI939" i="1"/>
  <c r="AE939" i="1"/>
  <c r="V939" i="1"/>
  <c r="Z939" i="1" s="1"/>
  <c r="N939" i="1" s="1"/>
  <c r="Q939" i="1"/>
  <c r="K939" i="1"/>
  <c r="AL938" i="1"/>
  <c r="AI938" i="1"/>
  <c r="AG938" i="1"/>
  <c r="AE938" i="1"/>
  <c r="V938" i="1"/>
  <c r="Z938" i="1" s="1"/>
  <c r="N938" i="1" s="1"/>
  <c r="Q938" i="1"/>
  <c r="K938" i="1"/>
  <c r="AL937" i="1"/>
  <c r="AI937" i="1"/>
  <c r="AG937" i="1"/>
  <c r="AE937" i="1"/>
  <c r="V937" i="1"/>
  <c r="Z937" i="1" s="1"/>
  <c r="N937" i="1" s="1"/>
  <c r="Q937" i="1"/>
  <c r="K937" i="1"/>
  <c r="AL936" i="1"/>
  <c r="AI936" i="1"/>
  <c r="AG936" i="1"/>
  <c r="AE936" i="1"/>
  <c r="V936" i="1"/>
  <c r="Z936" i="1" s="1"/>
  <c r="N936" i="1" s="1"/>
  <c r="Q936" i="1"/>
  <c r="K936" i="1"/>
  <c r="AL935" i="1"/>
  <c r="AI935" i="1"/>
  <c r="AG935" i="1"/>
  <c r="AE935" i="1"/>
  <c r="V935" i="1"/>
  <c r="Z935" i="1" s="1"/>
  <c r="N935" i="1" s="1"/>
  <c r="Q935" i="1"/>
  <c r="K935" i="1"/>
  <c r="AL934" i="1"/>
  <c r="AI934" i="1"/>
  <c r="AG934" i="1"/>
  <c r="AE934" i="1"/>
  <c r="V934" i="1"/>
  <c r="Z934" i="1" s="1"/>
  <c r="N934" i="1" s="1"/>
  <c r="Q934" i="1"/>
  <c r="K934" i="1"/>
  <c r="AL933" i="1"/>
  <c r="AI933" i="1"/>
  <c r="AG933" i="1"/>
  <c r="AE933" i="1"/>
  <c r="V933" i="1"/>
  <c r="Z933" i="1" s="1"/>
  <c r="N933" i="1" s="1"/>
  <c r="Q933" i="1"/>
  <c r="K933" i="1"/>
  <c r="AL932" i="1"/>
  <c r="AI932" i="1"/>
  <c r="AG932" i="1"/>
  <c r="AE932" i="1"/>
  <c r="V932" i="1"/>
  <c r="Z932" i="1" s="1"/>
  <c r="N932" i="1" s="1"/>
  <c r="Q932" i="1"/>
  <c r="K932" i="1"/>
  <c r="AL931" i="1"/>
  <c r="AI931" i="1"/>
  <c r="AG931" i="1"/>
  <c r="AE931" i="1"/>
  <c r="V931" i="1"/>
  <c r="Z931" i="1" s="1"/>
  <c r="N931" i="1" s="1"/>
  <c r="Q931" i="1"/>
  <c r="K931" i="1"/>
  <c r="AL930" i="1"/>
  <c r="AI930" i="1"/>
  <c r="AG930" i="1"/>
  <c r="AE930" i="1"/>
  <c r="V930" i="1"/>
  <c r="Z930" i="1" s="1"/>
  <c r="N930" i="1" s="1"/>
  <c r="Q930" i="1"/>
  <c r="K930" i="1"/>
  <c r="AL929" i="1"/>
  <c r="AI929" i="1"/>
  <c r="AG929" i="1"/>
  <c r="AE929" i="1"/>
  <c r="V929" i="1"/>
  <c r="Z929" i="1" s="1"/>
  <c r="N929" i="1" s="1"/>
  <c r="Q929" i="1"/>
  <c r="K929" i="1"/>
  <c r="AL928" i="1"/>
  <c r="AI928" i="1"/>
  <c r="AG928" i="1"/>
  <c r="AE928" i="1"/>
  <c r="Z928" i="1"/>
  <c r="N928" i="1" s="1"/>
  <c r="Q928" i="1"/>
  <c r="K928" i="1"/>
  <c r="F928" i="1"/>
  <c r="AL927" i="1"/>
  <c r="AI927" i="1"/>
  <c r="AG927" i="1"/>
  <c r="AE927" i="1"/>
  <c r="V927" i="1"/>
  <c r="Z927" i="1" s="1"/>
  <c r="N927" i="1" s="1"/>
  <c r="Q927" i="1"/>
  <c r="K927" i="1"/>
  <c r="F927" i="1"/>
  <c r="AL926" i="1"/>
  <c r="AI926" i="1"/>
  <c r="AG926" i="1"/>
  <c r="AE926" i="1"/>
  <c r="V926" i="1"/>
  <c r="Z926" i="1" s="1"/>
  <c r="N926" i="1" s="1"/>
  <c r="Q926" i="1"/>
  <c r="K926" i="1"/>
  <c r="F926" i="1"/>
  <c r="AL925" i="1"/>
  <c r="AI925" i="1"/>
  <c r="AG925" i="1"/>
  <c r="AE925" i="1"/>
  <c r="V925" i="1"/>
  <c r="Z925" i="1" s="1"/>
  <c r="N925" i="1" s="1"/>
  <c r="Q925" i="1"/>
  <c r="K925" i="1"/>
  <c r="AL924" i="1"/>
  <c r="AI924" i="1"/>
  <c r="AG924" i="1"/>
  <c r="AE924" i="1"/>
  <c r="V924" i="1"/>
  <c r="Z924" i="1" s="1"/>
  <c r="N924" i="1" s="1"/>
  <c r="Q924" i="1"/>
  <c r="K924" i="1"/>
  <c r="AL923" i="1"/>
  <c r="AI923" i="1"/>
  <c r="AG923" i="1"/>
  <c r="AE923" i="1"/>
  <c r="V923" i="1"/>
  <c r="Z923" i="1" s="1"/>
  <c r="N923" i="1" s="1"/>
  <c r="Q923" i="1"/>
  <c r="K923" i="1"/>
  <c r="AL922" i="1"/>
  <c r="AI922" i="1"/>
  <c r="AG922" i="1"/>
  <c r="AE922" i="1"/>
  <c r="V922" i="1"/>
  <c r="Z922" i="1" s="1"/>
  <c r="N922" i="1" s="1"/>
  <c r="Q922" i="1"/>
  <c r="K922" i="1"/>
  <c r="AL921" i="1"/>
  <c r="AI921" i="1"/>
  <c r="AG921" i="1"/>
  <c r="AE921" i="1"/>
  <c r="V921" i="1"/>
  <c r="Z921" i="1" s="1"/>
  <c r="N921" i="1" s="1"/>
  <c r="Q921" i="1"/>
  <c r="K921" i="1"/>
  <c r="AL920" i="1"/>
  <c r="AI920" i="1"/>
  <c r="AG920" i="1"/>
  <c r="AE920" i="1"/>
  <c r="V920" i="1"/>
  <c r="Z920" i="1" s="1"/>
  <c r="N920" i="1" s="1"/>
  <c r="Q920" i="1"/>
  <c r="K920" i="1"/>
  <c r="AL919" i="1"/>
  <c r="AI919" i="1"/>
  <c r="AE919" i="1"/>
  <c r="V919" i="1"/>
  <c r="Z919" i="1" s="1"/>
  <c r="N919" i="1" s="1"/>
  <c r="Q919" i="1"/>
  <c r="K919" i="1"/>
  <c r="AL918" i="1"/>
  <c r="AI918" i="1"/>
  <c r="AG918" i="1"/>
  <c r="AE918" i="1"/>
  <c r="V918" i="1"/>
  <c r="Z918" i="1" s="1"/>
  <c r="N918" i="1" s="1"/>
  <c r="Q918" i="1"/>
  <c r="K918" i="1"/>
  <c r="AL917" i="1"/>
  <c r="AI917" i="1"/>
  <c r="AG917" i="1"/>
  <c r="AE917" i="1"/>
  <c r="Y917" i="1"/>
  <c r="V917" i="1"/>
  <c r="Q917" i="1"/>
  <c r="K917" i="1"/>
  <c r="AL916" i="1"/>
  <c r="AI916" i="1"/>
  <c r="AG916" i="1"/>
  <c r="AE916" i="1"/>
  <c r="AC916" i="1"/>
  <c r="V916" i="1"/>
  <c r="Z916" i="1" s="1"/>
  <c r="N916" i="1" s="1"/>
  <c r="Q916" i="1"/>
  <c r="K916" i="1"/>
  <c r="F916" i="1"/>
  <c r="AL915" i="1"/>
  <c r="AI915" i="1"/>
  <c r="AG915" i="1"/>
  <c r="AE915" i="1"/>
  <c r="V915" i="1"/>
  <c r="Z915" i="1" s="1"/>
  <c r="N915" i="1" s="1"/>
  <c r="Q915" i="1"/>
  <c r="K915" i="1"/>
  <c r="AL914" i="1"/>
  <c r="AI914" i="1"/>
  <c r="AG914" i="1"/>
  <c r="AE914" i="1"/>
  <c r="V914" i="1"/>
  <c r="Z914" i="1" s="1"/>
  <c r="N914" i="1" s="1"/>
  <c r="Q914" i="1"/>
  <c r="K914" i="1"/>
  <c r="AL913" i="1"/>
  <c r="AI913" i="1"/>
  <c r="AG913" i="1"/>
  <c r="AE913" i="1"/>
  <c r="AC913" i="1"/>
  <c r="V913" i="1"/>
  <c r="Z913" i="1" s="1"/>
  <c r="N913" i="1" s="1"/>
  <c r="Q913" i="1"/>
  <c r="K913" i="1"/>
  <c r="AL912" i="1"/>
  <c r="AI912" i="1"/>
  <c r="AG912" i="1"/>
  <c r="AE912" i="1"/>
  <c r="V912" i="1"/>
  <c r="Z912" i="1" s="1"/>
  <c r="N912" i="1" s="1"/>
  <c r="Q912" i="1"/>
  <c r="K912" i="1"/>
  <c r="AL911" i="1"/>
  <c r="AI911" i="1"/>
  <c r="AG911" i="1"/>
  <c r="AE911" i="1"/>
  <c r="V911" i="1"/>
  <c r="Z911" i="1" s="1"/>
  <c r="N911" i="1" s="1"/>
  <c r="Q911" i="1"/>
  <c r="K911" i="1"/>
  <c r="AL910" i="1"/>
  <c r="AI910" i="1"/>
  <c r="AG910" i="1"/>
  <c r="AE910" i="1"/>
  <c r="V910" i="1"/>
  <c r="Z910" i="1" s="1"/>
  <c r="N910" i="1" s="1"/>
  <c r="Q910" i="1"/>
  <c r="K910" i="1"/>
  <c r="AL909" i="1"/>
  <c r="AI909" i="1"/>
  <c r="AG909" i="1"/>
  <c r="AE909" i="1"/>
  <c r="V909" i="1"/>
  <c r="Z909" i="1" s="1"/>
  <c r="N909" i="1" s="1"/>
  <c r="Q909" i="1"/>
  <c r="K909" i="1"/>
  <c r="AL908" i="1"/>
  <c r="AI908" i="1"/>
  <c r="AG908" i="1"/>
  <c r="AE908" i="1"/>
  <c r="Y908" i="1"/>
  <c r="V908" i="1"/>
  <c r="Q908" i="1"/>
  <c r="K908" i="1"/>
  <c r="AL907" i="1"/>
  <c r="AI907" i="1"/>
  <c r="AG907" i="1"/>
  <c r="AE907" i="1"/>
  <c r="AC907" i="1"/>
  <c r="Y907" i="1"/>
  <c r="V907" i="1"/>
  <c r="Q907" i="1"/>
  <c r="K907" i="1"/>
  <c r="AL906" i="1"/>
  <c r="AI906" i="1"/>
  <c r="AG906" i="1"/>
  <c r="AE906" i="1"/>
  <c r="V906" i="1"/>
  <c r="Z906" i="1" s="1"/>
  <c r="N906" i="1" s="1"/>
  <c r="Q906" i="1"/>
  <c r="K906" i="1"/>
  <c r="AL905" i="1"/>
  <c r="AI905" i="1"/>
  <c r="AG905" i="1"/>
  <c r="AE905" i="1"/>
  <c r="AC905" i="1"/>
  <c r="V905" i="1"/>
  <c r="Z905" i="1" s="1"/>
  <c r="N905" i="1" s="1"/>
  <c r="Q905" i="1"/>
  <c r="K905" i="1"/>
  <c r="AL904" i="1"/>
  <c r="AI904" i="1"/>
  <c r="AG904" i="1"/>
  <c r="AE904" i="1"/>
  <c r="AC904" i="1"/>
  <c r="V904" i="1"/>
  <c r="Z904" i="1" s="1"/>
  <c r="N904" i="1" s="1"/>
  <c r="Q904" i="1"/>
  <c r="K904" i="1"/>
  <c r="AL903" i="1"/>
  <c r="AI903" i="1"/>
  <c r="AG903" i="1"/>
  <c r="AE903" i="1"/>
  <c r="V903" i="1"/>
  <c r="Z903" i="1" s="1"/>
  <c r="N903" i="1" s="1"/>
  <c r="Q903" i="1"/>
  <c r="K903" i="1"/>
  <c r="AL902" i="1"/>
  <c r="AI902" i="1"/>
  <c r="AG902" i="1"/>
  <c r="AE902" i="1"/>
  <c r="AC902" i="1"/>
  <c r="V902" i="1"/>
  <c r="Z902" i="1" s="1"/>
  <c r="N902" i="1" s="1"/>
  <c r="Q902" i="1"/>
  <c r="K902" i="1"/>
  <c r="F902" i="1"/>
  <c r="AL901" i="1"/>
  <c r="AI901" i="1"/>
  <c r="AG901" i="1"/>
  <c r="AE901" i="1"/>
  <c r="V901" i="1"/>
  <c r="Z901" i="1" s="1"/>
  <c r="N901" i="1" s="1"/>
  <c r="Q901" i="1"/>
  <c r="K901" i="1"/>
  <c r="AL900" i="1"/>
  <c r="AI900" i="1"/>
  <c r="AG900" i="1"/>
  <c r="AE900" i="1"/>
  <c r="AC900" i="1"/>
  <c r="V900" i="1"/>
  <c r="Z900" i="1" s="1"/>
  <c r="N900" i="1" s="1"/>
  <c r="Q900" i="1"/>
  <c r="K900" i="1"/>
  <c r="F900" i="1"/>
  <c r="AL899" i="1"/>
  <c r="AI899" i="1"/>
  <c r="AG899" i="1"/>
  <c r="AE899" i="1"/>
  <c r="V899" i="1"/>
  <c r="Z899" i="1" s="1"/>
  <c r="N899" i="1" s="1"/>
  <c r="Q899" i="1"/>
  <c r="K899" i="1"/>
  <c r="AL898" i="1"/>
  <c r="AI898" i="1"/>
  <c r="AG898" i="1"/>
  <c r="AE898" i="1"/>
  <c r="AC898" i="1"/>
  <c r="V898" i="1"/>
  <c r="Z898" i="1" s="1"/>
  <c r="N898" i="1" s="1"/>
  <c r="Q898" i="1"/>
  <c r="K898" i="1"/>
  <c r="AL897" i="1"/>
  <c r="AI897" i="1"/>
  <c r="AG897" i="1"/>
  <c r="AE897" i="1"/>
  <c r="AC897" i="1"/>
  <c r="V897" i="1"/>
  <c r="Z897" i="1" s="1"/>
  <c r="N897" i="1" s="1"/>
  <c r="Q897" i="1"/>
  <c r="K897" i="1"/>
  <c r="AL896" i="1"/>
  <c r="AI896" i="1"/>
  <c r="AG896" i="1"/>
  <c r="AE896" i="1"/>
  <c r="V896" i="1"/>
  <c r="Z896" i="1" s="1"/>
  <c r="N896" i="1" s="1"/>
  <c r="Q896" i="1"/>
  <c r="K896" i="1"/>
  <c r="AL895" i="1"/>
  <c r="AI895" i="1"/>
  <c r="AG895" i="1"/>
  <c r="AE895" i="1"/>
  <c r="AC895" i="1"/>
  <c r="V895" i="1"/>
  <c r="Z895" i="1" s="1"/>
  <c r="N895" i="1" s="1"/>
  <c r="Q895" i="1"/>
  <c r="K895" i="1"/>
  <c r="C774" i="9" s="1"/>
  <c r="AL894" i="1"/>
  <c r="AI894" i="1"/>
  <c r="AG894" i="1"/>
  <c r="AE894" i="1"/>
  <c r="V894" i="1"/>
  <c r="Z894" i="1" s="1"/>
  <c r="N894" i="1" s="1"/>
  <c r="Q894" i="1"/>
  <c r="K894" i="1"/>
  <c r="AL893" i="1"/>
  <c r="AI893" i="1"/>
  <c r="AG893" i="1"/>
  <c r="AE893" i="1"/>
  <c r="V893" i="1"/>
  <c r="Z893" i="1" s="1"/>
  <c r="N893" i="1" s="1"/>
  <c r="Q893" i="1"/>
  <c r="K893" i="1"/>
  <c r="AL892" i="1"/>
  <c r="AI892" i="1"/>
  <c r="AG892" i="1"/>
  <c r="AE892" i="1"/>
  <c r="AC892" i="1"/>
  <c r="V892" i="1"/>
  <c r="Z892" i="1" s="1"/>
  <c r="N892" i="1" s="1"/>
  <c r="Q892" i="1"/>
  <c r="K892" i="1"/>
  <c r="AL891" i="1"/>
  <c r="AI891" i="1"/>
  <c r="AG891" i="1"/>
  <c r="AE891" i="1"/>
  <c r="V891" i="1"/>
  <c r="Z891" i="1" s="1"/>
  <c r="N891" i="1" s="1"/>
  <c r="Q891" i="1"/>
  <c r="K891" i="1"/>
  <c r="AL890" i="1"/>
  <c r="AI890" i="1"/>
  <c r="AG890" i="1"/>
  <c r="AE890" i="1"/>
  <c r="V890" i="1"/>
  <c r="Z890" i="1" s="1"/>
  <c r="N890" i="1" s="1"/>
  <c r="Q890" i="1"/>
  <c r="K890" i="1"/>
  <c r="AL889" i="1"/>
  <c r="AI889" i="1"/>
  <c r="AG889" i="1"/>
  <c r="AE889" i="1"/>
  <c r="AC889" i="1"/>
  <c r="V889" i="1"/>
  <c r="Z889" i="1" s="1"/>
  <c r="N889" i="1" s="1"/>
  <c r="Q889" i="1"/>
  <c r="K889" i="1"/>
  <c r="AL888" i="1"/>
  <c r="AI888" i="1"/>
  <c r="AG888" i="1"/>
  <c r="AE888" i="1"/>
  <c r="AC888" i="1"/>
  <c r="Y888" i="1"/>
  <c r="V888" i="1"/>
  <c r="Q888" i="1"/>
  <c r="K888" i="1"/>
  <c r="AL887" i="1"/>
  <c r="AI887" i="1"/>
  <c r="AG887" i="1"/>
  <c r="AE887" i="1"/>
  <c r="Y887" i="1"/>
  <c r="V887" i="1"/>
  <c r="Q887" i="1"/>
  <c r="K887" i="1"/>
  <c r="AL886" i="1"/>
  <c r="AI886" i="1"/>
  <c r="AG886" i="1"/>
  <c r="AE886" i="1"/>
  <c r="Y886" i="1"/>
  <c r="V886" i="1"/>
  <c r="Q886" i="1"/>
  <c r="K886" i="1"/>
  <c r="AL885" i="1"/>
  <c r="AI885" i="1"/>
  <c r="AG885" i="1"/>
  <c r="AE885" i="1"/>
  <c r="AC885" i="1"/>
  <c r="Y885" i="1"/>
  <c r="V885" i="1"/>
  <c r="Q885" i="1"/>
  <c r="K885" i="1"/>
  <c r="AL884" i="1"/>
  <c r="AI884" i="1"/>
  <c r="AG884" i="1"/>
  <c r="AE884" i="1"/>
  <c r="AC884" i="1"/>
  <c r="V884" i="1"/>
  <c r="Z884" i="1" s="1"/>
  <c r="N884" i="1" s="1"/>
  <c r="Q884" i="1"/>
  <c r="K884" i="1"/>
  <c r="AL883" i="1"/>
  <c r="AI883" i="1"/>
  <c r="AG883" i="1"/>
  <c r="AE883" i="1"/>
  <c r="AC883" i="1"/>
  <c r="V883" i="1"/>
  <c r="Z883" i="1" s="1"/>
  <c r="N883" i="1" s="1"/>
  <c r="Q883" i="1"/>
  <c r="K883" i="1"/>
  <c r="AL882" i="1"/>
  <c r="AI882" i="1"/>
  <c r="AG882" i="1"/>
  <c r="AE882" i="1"/>
  <c r="AC882" i="1"/>
  <c r="V882" i="1"/>
  <c r="Z882" i="1" s="1"/>
  <c r="N882" i="1" s="1"/>
  <c r="Q882" i="1"/>
  <c r="K882" i="1"/>
  <c r="AL881" i="1"/>
  <c r="AI881" i="1"/>
  <c r="AG881" i="1"/>
  <c r="AE881" i="1"/>
  <c r="AC881" i="1"/>
  <c r="V881" i="1"/>
  <c r="Z881" i="1" s="1"/>
  <c r="N881" i="1" s="1"/>
  <c r="Q881" i="1"/>
  <c r="K881" i="1"/>
  <c r="AL880" i="1"/>
  <c r="AI880" i="1"/>
  <c r="AG880" i="1"/>
  <c r="AE880" i="1"/>
  <c r="AC880" i="1"/>
  <c r="V880" i="1"/>
  <c r="Z880" i="1" s="1"/>
  <c r="N880" i="1" s="1"/>
  <c r="Q880" i="1"/>
  <c r="K880" i="1"/>
  <c r="AL879" i="1"/>
  <c r="AI879" i="1"/>
  <c r="AG879" i="1"/>
  <c r="AE879" i="1"/>
  <c r="AC879" i="1"/>
  <c r="V879" i="1"/>
  <c r="Z879" i="1" s="1"/>
  <c r="N879" i="1" s="1"/>
  <c r="Q879" i="1"/>
  <c r="K879" i="1"/>
  <c r="AL878" i="1"/>
  <c r="AI878" i="1"/>
  <c r="AG878" i="1"/>
  <c r="AE878" i="1"/>
  <c r="AC878" i="1"/>
  <c r="V878" i="1"/>
  <c r="Z878" i="1" s="1"/>
  <c r="N878" i="1" s="1"/>
  <c r="Q878" i="1"/>
  <c r="K878" i="1"/>
  <c r="AL877" i="1"/>
  <c r="AI877" i="1"/>
  <c r="AG877" i="1"/>
  <c r="AE877" i="1"/>
  <c r="AC877" i="1"/>
  <c r="V877" i="1"/>
  <c r="Z877" i="1" s="1"/>
  <c r="N877" i="1" s="1"/>
  <c r="Q877" i="1"/>
  <c r="K877" i="1"/>
  <c r="F877" i="1"/>
  <c r="AL876" i="1"/>
  <c r="AI876" i="1"/>
  <c r="AG876" i="1"/>
  <c r="AE876" i="1"/>
  <c r="Y876" i="1"/>
  <c r="V876" i="1"/>
  <c r="Q876" i="1"/>
  <c r="K876" i="1"/>
  <c r="AL875" i="1"/>
  <c r="AI875" i="1"/>
  <c r="AG875" i="1"/>
  <c r="AE875" i="1"/>
  <c r="AC875" i="1"/>
  <c r="V875" i="1"/>
  <c r="Z875" i="1" s="1"/>
  <c r="N875" i="1" s="1"/>
  <c r="Q875" i="1"/>
  <c r="K875" i="1"/>
  <c r="AL874" i="1"/>
  <c r="AI874" i="1"/>
  <c r="AG874" i="1"/>
  <c r="AE874" i="1"/>
  <c r="AC874" i="1"/>
  <c r="V874" i="1"/>
  <c r="Z874" i="1" s="1"/>
  <c r="N874" i="1" s="1"/>
  <c r="Q874" i="1"/>
  <c r="K874" i="1"/>
  <c r="AL873" i="1"/>
  <c r="AI873" i="1"/>
  <c r="AG873" i="1"/>
  <c r="AE873" i="1"/>
  <c r="AC873" i="1"/>
  <c r="V873" i="1"/>
  <c r="Z873" i="1" s="1"/>
  <c r="N873" i="1" s="1"/>
  <c r="Q873" i="1"/>
  <c r="K873" i="1"/>
  <c r="AL872" i="1"/>
  <c r="AI872" i="1"/>
  <c r="AG872" i="1"/>
  <c r="AE872" i="1"/>
  <c r="AC872" i="1"/>
  <c r="V872" i="1"/>
  <c r="Z872" i="1" s="1"/>
  <c r="N872" i="1" s="1"/>
  <c r="Q872" i="1"/>
  <c r="K872" i="1"/>
  <c r="AL871" i="1"/>
  <c r="AI871" i="1"/>
  <c r="AG871" i="1"/>
  <c r="AE871" i="1"/>
  <c r="AC871" i="1"/>
  <c r="V871" i="1"/>
  <c r="Z871" i="1" s="1"/>
  <c r="N871" i="1" s="1"/>
  <c r="Q871" i="1"/>
  <c r="K871" i="1"/>
  <c r="AL870" i="1"/>
  <c r="AI870" i="1"/>
  <c r="AG870" i="1"/>
  <c r="AE870" i="1"/>
  <c r="AC870" i="1"/>
  <c r="Y870" i="1"/>
  <c r="V870" i="1"/>
  <c r="Q870" i="1"/>
  <c r="K870" i="1"/>
  <c r="AL869" i="1"/>
  <c r="AI869" i="1"/>
  <c r="AG869" i="1"/>
  <c r="AE869" i="1"/>
  <c r="AC869" i="1"/>
  <c r="V869" i="1"/>
  <c r="Z869" i="1" s="1"/>
  <c r="N869" i="1" s="1"/>
  <c r="Q869" i="1"/>
  <c r="K869" i="1"/>
  <c r="AL868" i="1"/>
  <c r="AI868" i="1"/>
  <c r="AG868" i="1"/>
  <c r="AE868" i="1"/>
  <c r="V868" i="1"/>
  <c r="Z868" i="1" s="1"/>
  <c r="N868" i="1" s="1"/>
  <c r="Q868" i="1"/>
  <c r="K868" i="1"/>
  <c r="AL867" i="1"/>
  <c r="AI867" i="1"/>
  <c r="AG867" i="1"/>
  <c r="AE867" i="1"/>
  <c r="AC867" i="1"/>
  <c r="V867" i="1"/>
  <c r="Z867" i="1" s="1"/>
  <c r="N867" i="1" s="1"/>
  <c r="Q867" i="1"/>
  <c r="K867" i="1"/>
  <c r="AL866" i="1"/>
  <c r="AI866" i="1"/>
  <c r="AG866" i="1"/>
  <c r="AE866" i="1"/>
  <c r="AC866" i="1"/>
  <c r="V866" i="1"/>
  <c r="Z866" i="1" s="1"/>
  <c r="N866" i="1" s="1"/>
  <c r="Q866" i="1"/>
  <c r="K866" i="1"/>
  <c r="F866" i="1"/>
  <c r="AL865" i="1"/>
  <c r="AI865" i="1"/>
  <c r="AG865" i="1"/>
  <c r="AE865" i="1"/>
  <c r="AC865" i="1"/>
  <c r="V865" i="1"/>
  <c r="Z865" i="1" s="1"/>
  <c r="N865" i="1" s="1"/>
  <c r="Q865" i="1"/>
  <c r="K865" i="1"/>
  <c r="F865" i="1"/>
  <c r="AL864" i="1"/>
  <c r="AI864" i="1"/>
  <c r="AG864" i="1"/>
  <c r="AE864" i="1"/>
  <c r="AC864" i="1"/>
  <c r="V864" i="1"/>
  <c r="Z864" i="1" s="1"/>
  <c r="N864" i="1" s="1"/>
  <c r="Q864" i="1"/>
  <c r="K864" i="1"/>
  <c r="F864" i="1"/>
  <c r="AL863" i="1"/>
  <c r="AI863" i="1"/>
  <c r="AE863" i="1"/>
  <c r="AC863" i="1"/>
  <c r="V863" i="1"/>
  <c r="Z863" i="1" s="1"/>
  <c r="N863" i="1" s="1"/>
  <c r="Q863" i="1"/>
  <c r="K863" i="1"/>
  <c r="AL862" i="1"/>
  <c r="AI862" i="1"/>
  <c r="AG862" i="1"/>
  <c r="AE862" i="1"/>
  <c r="AC862" i="1"/>
  <c r="V862" i="1"/>
  <c r="Z862" i="1" s="1"/>
  <c r="N862" i="1" s="1"/>
  <c r="Q862" i="1"/>
  <c r="K862" i="1"/>
  <c r="AL861" i="1"/>
  <c r="AI861" i="1"/>
  <c r="AG861" i="1"/>
  <c r="AE861" i="1"/>
  <c r="AC861" i="1"/>
  <c r="V861" i="1"/>
  <c r="Z861" i="1" s="1"/>
  <c r="N861" i="1" s="1"/>
  <c r="Q861" i="1"/>
  <c r="K861" i="1"/>
  <c r="AL860" i="1"/>
  <c r="AI860" i="1"/>
  <c r="AG860" i="1"/>
  <c r="AE860" i="1"/>
  <c r="AC860" i="1"/>
  <c r="V860" i="1"/>
  <c r="Z860" i="1" s="1"/>
  <c r="N860" i="1" s="1"/>
  <c r="Q860" i="1"/>
  <c r="K860" i="1"/>
  <c r="AL859" i="1"/>
  <c r="AI859" i="1"/>
  <c r="AG859" i="1"/>
  <c r="AE859" i="1"/>
  <c r="AC859" i="1"/>
  <c r="V859" i="1"/>
  <c r="Z859" i="1" s="1"/>
  <c r="N859" i="1" s="1"/>
  <c r="Q859" i="1"/>
  <c r="K859" i="1"/>
  <c r="AL858" i="1"/>
  <c r="AI858" i="1"/>
  <c r="AG858" i="1"/>
  <c r="AE858" i="1"/>
  <c r="AC858" i="1"/>
  <c r="V858" i="1"/>
  <c r="Z858" i="1" s="1"/>
  <c r="N858" i="1" s="1"/>
  <c r="Q858" i="1"/>
  <c r="K858" i="1"/>
  <c r="AL857" i="1"/>
  <c r="AI857" i="1"/>
  <c r="AG857" i="1"/>
  <c r="AE857" i="1"/>
  <c r="V857" i="1"/>
  <c r="Z857" i="1" s="1"/>
  <c r="N857" i="1" s="1"/>
  <c r="Q857" i="1"/>
  <c r="K857" i="1"/>
  <c r="C431" i="9" s="1"/>
  <c r="AL856" i="1"/>
  <c r="AI856" i="1"/>
  <c r="AG856" i="1"/>
  <c r="AE856" i="1"/>
  <c r="V856" i="1"/>
  <c r="Z856" i="1" s="1"/>
  <c r="N856" i="1" s="1"/>
  <c r="Q856" i="1"/>
  <c r="K856" i="1"/>
  <c r="F856" i="1"/>
  <c r="AL855" i="1"/>
  <c r="AI855" i="1"/>
  <c r="AG855" i="1"/>
  <c r="AE855" i="1"/>
  <c r="V855" i="1"/>
  <c r="Z855" i="1" s="1"/>
  <c r="N855" i="1" s="1"/>
  <c r="Q855" i="1"/>
  <c r="K855" i="1"/>
  <c r="AL854" i="1"/>
  <c r="AI854" i="1"/>
  <c r="AG854" i="1"/>
  <c r="AE854" i="1"/>
  <c r="AC854" i="1"/>
  <c r="V854" i="1"/>
  <c r="Z854" i="1" s="1"/>
  <c r="N854" i="1" s="1"/>
  <c r="Q854" i="1"/>
  <c r="K854" i="1"/>
  <c r="AL853" i="1"/>
  <c r="AI853" i="1"/>
  <c r="AG853" i="1"/>
  <c r="AE853" i="1"/>
  <c r="AC853" i="1"/>
  <c r="V853" i="1"/>
  <c r="Z853" i="1" s="1"/>
  <c r="N853" i="1" s="1"/>
  <c r="Q853" i="1"/>
  <c r="K853" i="1"/>
  <c r="AL852" i="1"/>
  <c r="AI852" i="1"/>
  <c r="AG852" i="1"/>
  <c r="AE852" i="1"/>
  <c r="AC852" i="1"/>
  <c r="V852" i="1"/>
  <c r="Z852" i="1" s="1"/>
  <c r="N852" i="1" s="1"/>
  <c r="Q852" i="1"/>
  <c r="K852" i="1"/>
  <c r="C776" i="9" s="1"/>
  <c r="AL851" i="1"/>
  <c r="AI851" i="1"/>
  <c r="AG851" i="1"/>
  <c r="AE851" i="1"/>
  <c r="AC851" i="1"/>
  <c r="V851" i="1"/>
  <c r="Z851" i="1" s="1"/>
  <c r="N851" i="1" s="1"/>
  <c r="Q851" i="1"/>
  <c r="K851" i="1"/>
  <c r="AL850" i="1"/>
  <c r="AI850" i="1"/>
  <c r="AG850" i="1"/>
  <c r="AE850" i="1"/>
  <c r="AC850" i="1"/>
  <c r="V850" i="1"/>
  <c r="Z850" i="1" s="1"/>
  <c r="N850" i="1" s="1"/>
  <c r="Q850" i="1"/>
  <c r="K850" i="1"/>
  <c r="C777" i="9" s="1"/>
  <c r="AL849" i="1"/>
  <c r="AI849" i="1"/>
  <c r="AG849" i="1"/>
  <c r="AE849" i="1"/>
  <c r="Y849" i="1"/>
  <c r="Z849" i="1" s="1"/>
  <c r="N849" i="1" s="1"/>
  <c r="Q849" i="1"/>
  <c r="K849" i="1"/>
  <c r="AL848" i="1"/>
  <c r="AI848" i="1"/>
  <c r="AG848" i="1"/>
  <c r="AE848" i="1"/>
  <c r="AC848" i="1"/>
  <c r="V848" i="1"/>
  <c r="Z848" i="1" s="1"/>
  <c r="N848" i="1" s="1"/>
  <c r="Q848" i="1"/>
  <c r="K848" i="1"/>
  <c r="C778" i="9" s="1"/>
  <c r="AL847" i="1"/>
  <c r="AI847" i="1"/>
  <c r="AG847" i="1"/>
  <c r="AE847" i="1"/>
  <c r="AC847" i="1"/>
  <c r="V847" i="1"/>
  <c r="Z847" i="1" s="1"/>
  <c r="N847" i="1" s="1"/>
  <c r="Q847" i="1"/>
  <c r="K847" i="1"/>
  <c r="AL846" i="1"/>
  <c r="AI846" i="1"/>
  <c r="AG846" i="1"/>
  <c r="AE846" i="1"/>
  <c r="AC846" i="1"/>
  <c r="V846" i="1"/>
  <c r="Z846" i="1" s="1"/>
  <c r="N846" i="1" s="1"/>
  <c r="Q846" i="1"/>
  <c r="K846" i="1"/>
  <c r="AL845" i="1"/>
  <c r="AI845" i="1"/>
  <c r="AG845" i="1"/>
  <c r="AE845" i="1"/>
  <c r="AC845" i="1"/>
  <c r="Y845" i="1"/>
  <c r="U845" i="1"/>
  <c r="Q845" i="1"/>
  <c r="K845" i="1"/>
  <c r="AL844" i="1"/>
  <c r="AI844" i="1"/>
  <c r="AG844" i="1"/>
  <c r="AE844" i="1"/>
  <c r="AC844" i="1"/>
  <c r="V844" i="1"/>
  <c r="Z844" i="1" s="1"/>
  <c r="N844" i="1" s="1"/>
  <c r="Q844" i="1"/>
  <c r="K844" i="1"/>
  <c r="AL843" i="1"/>
  <c r="AI843" i="1"/>
  <c r="AG843" i="1"/>
  <c r="AE843" i="1"/>
  <c r="AC843" i="1"/>
  <c r="V843" i="1"/>
  <c r="Z843" i="1" s="1"/>
  <c r="N843" i="1" s="1"/>
  <c r="Q843" i="1"/>
  <c r="K843" i="1"/>
  <c r="AL842" i="1"/>
  <c r="AI842" i="1"/>
  <c r="AG842" i="1"/>
  <c r="AE842" i="1"/>
  <c r="V842" i="1"/>
  <c r="Z842" i="1" s="1"/>
  <c r="N842" i="1" s="1"/>
  <c r="Q842" i="1"/>
  <c r="K842" i="1"/>
  <c r="AL841" i="1"/>
  <c r="AI841" i="1"/>
  <c r="AG841" i="1"/>
  <c r="AE841" i="1"/>
  <c r="V841" i="1"/>
  <c r="Z841" i="1" s="1"/>
  <c r="N841" i="1" s="1"/>
  <c r="Q841" i="1"/>
  <c r="K841" i="1"/>
  <c r="F841" i="1"/>
  <c r="AL840" i="1"/>
  <c r="AI840" i="1"/>
  <c r="AG840" i="1"/>
  <c r="AE840" i="1"/>
  <c r="AC840" i="1"/>
  <c r="V840" i="1"/>
  <c r="Z840" i="1" s="1"/>
  <c r="N840" i="1" s="1"/>
  <c r="Q840" i="1"/>
  <c r="K840" i="1"/>
  <c r="AL839" i="1"/>
  <c r="AI839" i="1"/>
  <c r="AG839" i="1"/>
  <c r="AE839" i="1"/>
  <c r="AC839" i="1"/>
  <c r="V839" i="1"/>
  <c r="Z839" i="1" s="1"/>
  <c r="N839" i="1" s="1"/>
  <c r="Q839" i="1"/>
  <c r="K839" i="1"/>
  <c r="AL838" i="1"/>
  <c r="AI838" i="1"/>
  <c r="AG838" i="1"/>
  <c r="AE838" i="1"/>
  <c r="AC838" i="1"/>
  <c r="V838" i="1"/>
  <c r="Z838" i="1" s="1"/>
  <c r="N838" i="1" s="1"/>
  <c r="Q838" i="1"/>
  <c r="K838" i="1"/>
  <c r="C779" i="9" s="1"/>
  <c r="AL837" i="1"/>
  <c r="AI837" i="1"/>
  <c r="AG837" i="1"/>
  <c r="AE837" i="1"/>
  <c r="V837" i="1"/>
  <c r="Z837" i="1" s="1"/>
  <c r="N837" i="1" s="1"/>
  <c r="Q837" i="1"/>
  <c r="K837" i="1"/>
  <c r="AL836" i="1"/>
  <c r="AI836" i="1"/>
  <c r="AG836" i="1"/>
  <c r="AE836" i="1"/>
  <c r="AC836" i="1"/>
  <c r="V836" i="1"/>
  <c r="Z836" i="1" s="1"/>
  <c r="N836" i="1" s="1"/>
  <c r="Q836" i="1"/>
  <c r="K836" i="1"/>
  <c r="C780" i="9" s="1"/>
  <c r="AL835" i="1"/>
  <c r="AI835" i="1"/>
  <c r="AG835" i="1"/>
  <c r="AE835" i="1"/>
  <c r="AC835" i="1"/>
  <c r="Y835" i="1"/>
  <c r="V835" i="1"/>
  <c r="Q835" i="1"/>
  <c r="K835" i="1"/>
  <c r="AL834" i="1"/>
  <c r="AI834" i="1"/>
  <c r="AG834" i="1"/>
  <c r="AE834" i="1"/>
  <c r="AC834" i="1"/>
  <c r="V834" i="1"/>
  <c r="Z834" i="1" s="1"/>
  <c r="N834" i="1" s="1"/>
  <c r="Q834" i="1"/>
  <c r="K834" i="1"/>
  <c r="C781" i="9" s="1"/>
  <c r="AL833" i="1"/>
  <c r="AI833" i="1"/>
  <c r="AG833" i="1"/>
  <c r="AE833" i="1"/>
  <c r="V833" i="1"/>
  <c r="Z833" i="1" s="1"/>
  <c r="N833" i="1" s="1"/>
  <c r="Q833" i="1"/>
  <c r="K833" i="1"/>
  <c r="C782" i="9" s="1"/>
  <c r="AL832" i="1"/>
  <c r="AI832" i="1"/>
  <c r="AG832" i="1"/>
  <c r="AE832" i="1"/>
  <c r="AC832" i="1"/>
  <c r="V832" i="1"/>
  <c r="Z832" i="1" s="1"/>
  <c r="N832" i="1" s="1"/>
  <c r="Q832" i="1"/>
  <c r="K832" i="1"/>
  <c r="C783" i="9" s="1"/>
  <c r="AL831" i="1"/>
  <c r="AI831" i="1"/>
  <c r="AG831" i="1"/>
  <c r="AE831" i="1"/>
  <c r="AC831" i="1"/>
  <c r="V831" i="1"/>
  <c r="Z831" i="1" s="1"/>
  <c r="N831" i="1" s="1"/>
  <c r="Q831" i="1"/>
  <c r="K831" i="1"/>
  <c r="AL830" i="1"/>
  <c r="AI830" i="1"/>
  <c r="AG830" i="1"/>
  <c r="AE830" i="1"/>
  <c r="V830" i="1"/>
  <c r="Z830" i="1" s="1"/>
  <c r="N830" i="1" s="1"/>
  <c r="Q830" i="1"/>
  <c r="K830" i="1"/>
  <c r="F830" i="1"/>
  <c r="AL829" i="1"/>
  <c r="AI829" i="1"/>
  <c r="AG829" i="1"/>
  <c r="AE829" i="1"/>
  <c r="V829" i="1"/>
  <c r="Z829" i="1" s="1"/>
  <c r="N829" i="1" s="1"/>
  <c r="Q829" i="1"/>
  <c r="K829" i="1"/>
  <c r="AL828" i="1"/>
  <c r="AI828" i="1"/>
  <c r="AG828" i="1"/>
  <c r="AE828" i="1"/>
  <c r="V828" i="1"/>
  <c r="Z828" i="1" s="1"/>
  <c r="N828" i="1" s="1"/>
  <c r="Q828" i="1"/>
  <c r="K828" i="1"/>
  <c r="AL827" i="1"/>
  <c r="AI827" i="1"/>
  <c r="AG827" i="1"/>
  <c r="AE827" i="1"/>
  <c r="V827" i="1"/>
  <c r="Z827" i="1" s="1"/>
  <c r="N827" i="1" s="1"/>
  <c r="Q827" i="1"/>
  <c r="K827" i="1"/>
  <c r="AL826" i="1"/>
  <c r="AI826" i="1"/>
  <c r="AG826" i="1"/>
  <c r="AE826" i="1"/>
  <c r="V826" i="1"/>
  <c r="Z826" i="1" s="1"/>
  <c r="N826" i="1" s="1"/>
  <c r="Q826" i="1"/>
  <c r="K826" i="1"/>
  <c r="AL825" i="1"/>
  <c r="AI825" i="1"/>
  <c r="AG825" i="1"/>
  <c r="AE825" i="1"/>
  <c r="V825" i="1"/>
  <c r="Z825" i="1" s="1"/>
  <c r="N825" i="1" s="1"/>
  <c r="Q825" i="1"/>
  <c r="K825" i="1"/>
  <c r="AL824" i="1"/>
  <c r="AI824" i="1"/>
  <c r="AG824" i="1"/>
  <c r="AE824" i="1"/>
  <c r="V824" i="1"/>
  <c r="Z824" i="1" s="1"/>
  <c r="N824" i="1" s="1"/>
  <c r="Q824" i="1"/>
  <c r="K824" i="1"/>
  <c r="AL823" i="1"/>
  <c r="AI823" i="1"/>
  <c r="AG823" i="1"/>
  <c r="AE823" i="1"/>
  <c r="V823" i="1"/>
  <c r="Z823" i="1" s="1"/>
  <c r="N823" i="1" s="1"/>
  <c r="Q823" i="1"/>
  <c r="K823" i="1"/>
  <c r="AL822" i="1"/>
  <c r="AI822" i="1"/>
  <c r="AG822" i="1"/>
  <c r="AE822" i="1"/>
  <c r="V822" i="1"/>
  <c r="Z822" i="1" s="1"/>
  <c r="N822" i="1" s="1"/>
  <c r="Q822" i="1"/>
  <c r="K822" i="1"/>
  <c r="AL821" i="1"/>
  <c r="AI821" i="1"/>
  <c r="AG821" i="1"/>
  <c r="AE821" i="1"/>
  <c r="V821" i="1"/>
  <c r="Z821" i="1" s="1"/>
  <c r="N821" i="1" s="1"/>
  <c r="Q821" i="1"/>
  <c r="K821" i="1"/>
  <c r="AL820" i="1"/>
  <c r="AI820" i="1"/>
  <c r="AG820" i="1"/>
  <c r="AE820" i="1"/>
  <c r="V820" i="1"/>
  <c r="Z820" i="1" s="1"/>
  <c r="N820" i="1" s="1"/>
  <c r="Q820" i="1"/>
  <c r="K820" i="1"/>
  <c r="AL819" i="1"/>
  <c r="AI819" i="1"/>
  <c r="AG819" i="1"/>
  <c r="AE819" i="1"/>
  <c r="V819" i="1"/>
  <c r="Z819" i="1" s="1"/>
  <c r="N819" i="1" s="1"/>
  <c r="Q819" i="1"/>
  <c r="K819" i="1"/>
  <c r="AL818" i="1"/>
  <c r="AI818" i="1"/>
  <c r="AG818" i="1"/>
  <c r="AE818" i="1"/>
  <c r="V818" i="1"/>
  <c r="Z818" i="1" s="1"/>
  <c r="N818" i="1" s="1"/>
  <c r="Q818" i="1"/>
  <c r="K818" i="1"/>
  <c r="AL817" i="1"/>
  <c r="AI817" i="1"/>
  <c r="AG817" i="1"/>
  <c r="AE817" i="1"/>
  <c r="V817" i="1"/>
  <c r="Z817" i="1" s="1"/>
  <c r="N817" i="1" s="1"/>
  <c r="Q817" i="1"/>
  <c r="K817" i="1"/>
  <c r="AL816" i="1"/>
  <c r="AI816" i="1"/>
  <c r="AE816" i="1"/>
  <c r="V816" i="1"/>
  <c r="Z816" i="1" s="1"/>
  <c r="N816" i="1" s="1"/>
  <c r="Q816" i="1"/>
  <c r="K816" i="1"/>
  <c r="AL815" i="1"/>
  <c r="AI815" i="1"/>
  <c r="AG815" i="1"/>
  <c r="AE815" i="1"/>
  <c r="V815" i="1"/>
  <c r="Z815" i="1" s="1"/>
  <c r="N815" i="1" s="1"/>
  <c r="Q815" i="1"/>
  <c r="K815" i="1"/>
  <c r="AL814" i="1"/>
  <c r="AI814" i="1"/>
  <c r="AE814" i="1"/>
  <c r="V814" i="1"/>
  <c r="Z814" i="1" s="1"/>
  <c r="N814" i="1" s="1"/>
  <c r="Q814" i="1"/>
  <c r="K814" i="1"/>
  <c r="AL813" i="1"/>
  <c r="AI813" i="1"/>
  <c r="AG813" i="1"/>
  <c r="AE813" i="1"/>
  <c r="V813" i="1"/>
  <c r="Z813" i="1" s="1"/>
  <c r="N813" i="1" s="1"/>
  <c r="Q813" i="1"/>
  <c r="K813" i="1"/>
  <c r="AL812" i="1"/>
  <c r="AI812" i="1"/>
  <c r="AG812" i="1"/>
  <c r="AE812" i="1"/>
  <c r="V812" i="1"/>
  <c r="Z812" i="1" s="1"/>
  <c r="N812" i="1" s="1"/>
  <c r="Q812" i="1"/>
  <c r="K812" i="1"/>
  <c r="AL811" i="1"/>
  <c r="AI811" i="1"/>
  <c r="AG811" i="1"/>
  <c r="AE811" i="1"/>
  <c r="V811" i="1"/>
  <c r="Z811" i="1" s="1"/>
  <c r="N811" i="1" s="1"/>
  <c r="Q811" i="1"/>
  <c r="K811" i="1"/>
  <c r="AL810" i="1"/>
  <c r="AI810" i="1"/>
  <c r="AG810" i="1"/>
  <c r="AE810" i="1"/>
  <c r="V810" i="1"/>
  <c r="Z810" i="1" s="1"/>
  <c r="N810" i="1" s="1"/>
  <c r="Q810" i="1"/>
  <c r="K810" i="1"/>
  <c r="AL809" i="1"/>
  <c r="AI809" i="1"/>
  <c r="AG809" i="1"/>
  <c r="AE809" i="1"/>
  <c r="V809" i="1"/>
  <c r="Z809" i="1" s="1"/>
  <c r="N809" i="1" s="1"/>
  <c r="Q809" i="1"/>
  <c r="K809" i="1"/>
  <c r="AL808" i="1"/>
  <c r="AI808" i="1"/>
  <c r="AG808" i="1"/>
  <c r="AE808" i="1"/>
  <c r="V808" i="1"/>
  <c r="Z808" i="1" s="1"/>
  <c r="N808" i="1" s="1"/>
  <c r="Q808" i="1"/>
  <c r="K808" i="1"/>
  <c r="AL807" i="1"/>
  <c r="AI807" i="1"/>
  <c r="AG807" i="1"/>
  <c r="AE807" i="1"/>
  <c r="V807" i="1"/>
  <c r="Z807" i="1" s="1"/>
  <c r="N807" i="1" s="1"/>
  <c r="Q807" i="1"/>
  <c r="K807" i="1"/>
  <c r="AL806" i="1"/>
  <c r="AI806" i="1"/>
  <c r="AG806" i="1"/>
  <c r="AE806" i="1"/>
  <c r="V806" i="1"/>
  <c r="Z806" i="1" s="1"/>
  <c r="N806" i="1" s="1"/>
  <c r="Q806" i="1"/>
  <c r="K806" i="1"/>
  <c r="AL805" i="1"/>
  <c r="AI805" i="1"/>
  <c r="AG805" i="1"/>
  <c r="AE805" i="1"/>
  <c r="AC805" i="1"/>
  <c r="V805" i="1"/>
  <c r="Z805" i="1" s="1"/>
  <c r="N805" i="1" s="1"/>
  <c r="Q805" i="1"/>
  <c r="K805" i="1"/>
  <c r="AL804" i="1"/>
  <c r="AI804" i="1"/>
  <c r="AG804" i="1"/>
  <c r="AE804" i="1"/>
  <c r="AC804" i="1"/>
  <c r="Y804" i="1"/>
  <c r="V804" i="1"/>
  <c r="Q804" i="1"/>
  <c r="K804" i="1"/>
  <c r="AL803" i="1"/>
  <c r="AI803" i="1"/>
  <c r="AG803" i="1"/>
  <c r="AE803" i="1"/>
  <c r="V803" i="1"/>
  <c r="Z803" i="1" s="1"/>
  <c r="N803" i="1" s="1"/>
  <c r="Q803" i="1"/>
  <c r="K803" i="1"/>
  <c r="AL802" i="1"/>
  <c r="AI802" i="1"/>
  <c r="AG802" i="1"/>
  <c r="AE802" i="1"/>
  <c r="V802" i="1"/>
  <c r="Z802" i="1" s="1"/>
  <c r="N802" i="1" s="1"/>
  <c r="Q802" i="1"/>
  <c r="K802" i="1"/>
  <c r="AL801" i="1"/>
  <c r="AI801" i="1"/>
  <c r="AG801" i="1"/>
  <c r="AE801" i="1"/>
  <c r="AC801" i="1"/>
  <c r="V801" i="1"/>
  <c r="Z801" i="1" s="1"/>
  <c r="N801" i="1" s="1"/>
  <c r="Q801" i="1"/>
  <c r="K801" i="1"/>
  <c r="AL800" i="1"/>
  <c r="AI800" i="1"/>
  <c r="AG800" i="1"/>
  <c r="AE800" i="1"/>
  <c r="V800" i="1"/>
  <c r="Z800" i="1" s="1"/>
  <c r="N800" i="1" s="1"/>
  <c r="Q800" i="1"/>
  <c r="K800" i="1"/>
  <c r="F800" i="1"/>
  <c r="AL799" i="1"/>
  <c r="AI799" i="1"/>
  <c r="AG799" i="1"/>
  <c r="AE799" i="1"/>
  <c r="AC799" i="1"/>
  <c r="V799" i="1"/>
  <c r="Z799" i="1" s="1"/>
  <c r="N799" i="1" s="1"/>
  <c r="Q799" i="1"/>
  <c r="K799" i="1"/>
  <c r="AL798" i="1"/>
  <c r="AI798" i="1"/>
  <c r="AG798" i="1"/>
  <c r="AE798" i="1"/>
  <c r="V798" i="1"/>
  <c r="U798" i="1"/>
  <c r="Q798" i="1"/>
  <c r="K798" i="1"/>
  <c r="AL797" i="1"/>
  <c r="AI797" i="1"/>
  <c r="AG797" i="1"/>
  <c r="AE797" i="1"/>
  <c r="V797" i="1"/>
  <c r="Z797" i="1" s="1"/>
  <c r="N797" i="1" s="1"/>
  <c r="Q797" i="1"/>
  <c r="K797" i="1"/>
  <c r="C784" i="9" s="1"/>
  <c r="AL796" i="1"/>
  <c r="AI796" i="1"/>
  <c r="AG796" i="1"/>
  <c r="AE796" i="1"/>
  <c r="V796" i="1"/>
  <c r="Z796" i="1" s="1"/>
  <c r="N796" i="1" s="1"/>
  <c r="Q796" i="1"/>
  <c r="K796" i="1"/>
  <c r="AL795" i="1"/>
  <c r="AI795" i="1"/>
  <c r="AG795" i="1"/>
  <c r="AE795" i="1"/>
  <c r="AC795" i="1"/>
  <c r="V795" i="1"/>
  <c r="Z795" i="1" s="1"/>
  <c r="N795" i="1" s="1"/>
  <c r="Q795" i="1"/>
  <c r="K795" i="1"/>
  <c r="AL794" i="1"/>
  <c r="AI794" i="1"/>
  <c r="AG794" i="1"/>
  <c r="AE794" i="1"/>
  <c r="V794" i="1"/>
  <c r="Z794" i="1" s="1"/>
  <c r="N794" i="1" s="1"/>
  <c r="Q794" i="1"/>
  <c r="K794" i="1"/>
  <c r="F794" i="1"/>
  <c r="AL793" i="1"/>
  <c r="AI793" i="1"/>
  <c r="AG793" i="1"/>
  <c r="AE793" i="1"/>
  <c r="AC793" i="1"/>
  <c r="Y793" i="1"/>
  <c r="V793" i="1"/>
  <c r="Q793" i="1"/>
  <c r="K793" i="1"/>
  <c r="AL792" i="1"/>
  <c r="AI792" i="1"/>
  <c r="AG792" i="1"/>
  <c r="AE792" i="1"/>
  <c r="V792" i="1"/>
  <c r="Z792" i="1" s="1"/>
  <c r="N792" i="1" s="1"/>
  <c r="Q792" i="1"/>
  <c r="K792" i="1"/>
  <c r="F792" i="1"/>
  <c r="AL791" i="1"/>
  <c r="AI791" i="1"/>
  <c r="AG791" i="1"/>
  <c r="AE791" i="1"/>
  <c r="V791" i="1"/>
  <c r="Z791" i="1" s="1"/>
  <c r="N791" i="1" s="1"/>
  <c r="Q791" i="1"/>
  <c r="K791" i="1"/>
  <c r="F791" i="1"/>
  <c r="AL790" i="1"/>
  <c r="AI790" i="1"/>
  <c r="AG790" i="1"/>
  <c r="AE790" i="1"/>
  <c r="V790" i="1"/>
  <c r="Z790" i="1" s="1"/>
  <c r="N790" i="1" s="1"/>
  <c r="Q790" i="1"/>
  <c r="K790" i="1"/>
  <c r="F790" i="1"/>
  <c r="AL789" i="1"/>
  <c r="AI789" i="1"/>
  <c r="AG789" i="1"/>
  <c r="AE789" i="1"/>
  <c r="V789" i="1"/>
  <c r="Z789" i="1" s="1"/>
  <c r="N789" i="1" s="1"/>
  <c r="Q789" i="1"/>
  <c r="K789" i="1"/>
  <c r="C442" i="9" s="1"/>
  <c r="F789" i="1"/>
  <c r="AL788" i="1"/>
  <c r="AI788" i="1"/>
  <c r="AG788" i="1"/>
  <c r="AE788" i="1"/>
  <c r="AC788" i="1"/>
  <c r="V788" i="1"/>
  <c r="Z788" i="1" s="1"/>
  <c r="N788" i="1" s="1"/>
  <c r="Q788" i="1"/>
  <c r="K788" i="1"/>
  <c r="F788" i="1"/>
  <c r="AL787" i="1"/>
  <c r="AI787" i="1"/>
  <c r="AG787" i="1"/>
  <c r="AE787" i="1"/>
  <c r="AC787" i="1"/>
  <c r="V787" i="1"/>
  <c r="Z787" i="1" s="1"/>
  <c r="N787" i="1" s="1"/>
  <c r="Q787" i="1"/>
  <c r="K787" i="1"/>
  <c r="F787" i="1"/>
  <c r="AL786" i="1"/>
  <c r="AI786" i="1"/>
  <c r="AG786" i="1"/>
  <c r="AE786" i="1"/>
  <c r="AC786" i="1"/>
  <c r="V786" i="1"/>
  <c r="Z786" i="1" s="1"/>
  <c r="N786" i="1" s="1"/>
  <c r="Q786" i="1"/>
  <c r="K786" i="1"/>
  <c r="F786" i="1"/>
  <c r="AL785" i="1"/>
  <c r="AI785" i="1"/>
  <c r="AG785" i="1"/>
  <c r="AE785" i="1"/>
  <c r="AC785" i="1"/>
  <c r="V785" i="1"/>
  <c r="Z785" i="1" s="1"/>
  <c r="N785" i="1" s="1"/>
  <c r="Q785" i="1"/>
  <c r="K785" i="1"/>
  <c r="AL784" i="1"/>
  <c r="AI784" i="1"/>
  <c r="AG784" i="1"/>
  <c r="AE784" i="1"/>
  <c r="AC784" i="1"/>
  <c r="V784" i="1"/>
  <c r="Z784" i="1" s="1"/>
  <c r="N784" i="1" s="1"/>
  <c r="Q784" i="1"/>
  <c r="K784" i="1"/>
  <c r="AL783" i="1"/>
  <c r="AI783" i="1"/>
  <c r="AG783" i="1"/>
  <c r="AE783" i="1"/>
  <c r="V783" i="1"/>
  <c r="Z783" i="1" s="1"/>
  <c r="N783" i="1" s="1"/>
  <c r="Q783" i="1"/>
  <c r="K783" i="1"/>
  <c r="F783" i="1"/>
  <c r="AL782" i="1"/>
  <c r="AI782" i="1"/>
  <c r="AG782" i="1"/>
  <c r="AE782" i="1"/>
  <c r="V782" i="1"/>
  <c r="Z782" i="1" s="1"/>
  <c r="N782" i="1" s="1"/>
  <c r="Q782" i="1"/>
  <c r="K782" i="1"/>
  <c r="F782" i="1"/>
  <c r="AL781" i="1"/>
  <c r="AI781" i="1"/>
  <c r="AG781" i="1"/>
  <c r="AE781" i="1"/>
  <c r="V781" i="1"/>
  <c r="Z781" i="1" s="1"/>
  <c r="N781" i="1" s="1"/>
  <c r="Q781" i="1"/>
  <c r="K781" i="1"/>
  <c r="F781" i="1"/>
  <c r="AL780" i="1"/>
  <c r="AI780" i="1"/>
  <c r="AG780" i="1"/>
  <c r="AE780" i="1"/>
  <c r="V780" i="1"/>
  <c r="Z780" i="1" s="1"/>
  <c r="N780" i="1" s="1"/>
  <c r="Q780" i="1"/>
  <c r="K780" i="1"/>
  <c r="F780" i="1"/>
  <c r="AL779" i="1"/>
  <c r="AI779" i="1"/>
  <c r="AG779" i="1"/>
  <c r="AE779" i="1"/>
  <c r="V779" i="1"/>
  <c r="Z779" i="1" s="1"/>
  <c r="N779" i="1" s="1"/>
  <c r="Q779" i="1"/>
  <c r="K779" i="1"/>
  <c r="F779" i="1"/>
  <c r="AL778" i="1"/>
  <c r="AI778" i="1"/>
  <c r="AG778" i="1"/>
  <c r="AE778" i="1"/>
  <c r="Z778" i="1"/>
  <c r="N778" i="1" s="1"/>
  <c r="Q778" i="1"/>
  <c r="K778" i="1"/>
  <c r="F778" i="1"/>
  <c r="AL777" i="1"/>
  <c r="AI777" i="1"/>
  <c r="AG777" i="1"/>
  <c r="AE777" i="1"/>
  <c r="V777" i="1"/>
  <c r="Z777" i="1" s="1"/>
  <c r="N777" i="1" s="1"/>
  <c r="Q777" i="1"/>
  <c r="K777" i="1"/>
  <c r="AL776" i="1"/>
  <c r="AI776" i="1"/>
  <c r="AG776" i="1"/>
  <c r="AE776" i="1"/>
  <c r="V776" i="1"/>
  <c r="Z776" i="1" s="1"/>
  <c r="N776" i="1" s="1"/>
  <c r="Q776" i="1"/>
  <c r="K776" i="1"/>
  <c r="AL775" i="1"/>
  <c r="AI775" i="1"/>
  <c r="AG775" i="1"/>
  <c r="AE775" i="1"/>
  <c r="AC775" i="1"/>
  <c r="V775" i="1"/>
  <c r="Z775" i="1" s="1"/>
  <c r="N775" i="1" s="1"/>
  <c r="Q775" i="1"/>
  <c r="K775" i="1"/>
  <c r="AL774" i="1"/>
  <c r="AI774" i="1"/>
  <c r="AG774" i="1"/>
  <c r="AE774" i="1"/>
  <c r="AC774" i="1"/>
  <c r="V774" i="1"/>
  <c r="Z774" i="1" s="1"/>
  <c r="N774" i="1" s="1"/>
  <c r="Q774" i="1"/>
  <c r="K774" i="1"/>
  <c r="AL773" i="1"/>
  <c r="AI773" i="1"/>
  <c r="AG773" i="1"/>
  <c r="AE773" i="1"/>
  <c r="V773" i="1"/>
  <c r="Z773" i="1" s="1"/>
  <c r="N773" i="1" s="1"/>
  <c r="Q773" i="1"/>
  <c r="K773" i="1"/>
  <c r="C433" i="9" s="1"/>
  <c r="F773" i="1"/>
  <c r="AL772" i="1"/>
  <c r="AI772" i="1"/>
  <c r="AG772" i="1"/>
  <c r="AE772" i="1"/>
  <c r="AC772" i="1"/>
  <c r="V772" i="1"/>
  <c r="Z772" i="1" s="1"/>
  <c r="N772" i="1" s="1"/>
  <c r="Q772" i="1"/>
  <c r="K772" i="1"/>
  <c r="F772" i="1"/>
  <c r="AL771" i="1"/>
  <c r="AI771" i="1"/>
  <c r="AG771" i="1"/>
  <c r="AE771" i="1"/>
  <c r="AC771" i="1"/>
  <c r="V771" i="1"/>
  <c r="Z771" i="1" s="1"/>
  <c r="N771" i="1" s="1"/>
  <c r="Q771" i="1"/>
  <c r="K771" i="1"/>
  <c r="F771" i="1"/>
  <c r="AL770" i="1"/>
  <c r="AI770" i="1"/>
  <c r="AG770" i="1"/>
  <c r="AE770" i="1"/>
  <c r="AC770" i="1"/>
  <c r="V770" i="1"/>
  <c r="Z770" i="1" s="1"/>
  <c r="N770" i="1" s="1"/>
  <c r="Q770" i="1"/>
  <c r="K770" i="1"/>
  <c r="F770" i="1"/>
  <c r="AL769" i="1"/>
  <c r="AI769" i="1"/>
  <c r="AG769" i="1"/>
  <c r="AE769" i="1"/>
  <c r="AC769" i="1"/>
  <c r="V769" i="1"/>
  <c r="Z769" i="1" s="1"/>
  <c r="N769" i="1" s="1"/>
  <c r="Q769" i="1"/>
  <c r="K769" i="1"/>
  <c r="F769" i="1"/>
  <c r="AL768" i="1"/>
  <c r="AI768" i="1"/>
  <c r="AG768" i="1"/>
  <c r="AE768" i="1"/>
  <c r="AC768" i="1"/>
  <c r="V768" i="1"/>
  <c r="Z768" i="1" s="1"/>
  <c r="N768" i="1" s="1"/>
  <c r="Q768" i="1"/>
  <c r="K768" i="1"/>
  <c r="F768" i="1"/>
  <c r="AL767" i="1"/>
  <c r="AI767" i="1"/>
  <c r="AG767" i="1"/>
  <c r="AE767" i="1"/>
  <c r="AC767" i="1"/>
  <c r="V767" i="1"/>
  <c r="Z767" i="1" s="1"/>
  <c r="N767" i="1" s="1"/>
  <c r="Q767" i="1"/>
  <c r="K767" i="1"/>
  <c r="F767" i="1"/>
  <c r="AL766" i="1"/>
  <c r="AI766" i="1"/>
  <c r="AG766" i="1"/>
  <c r="AE766" i="1"/>
  <c r="AC766" i="1"/>
  <c r="V766" i="1"/>
  <c r="Z766" i="1" s="1"/>
  <c r="N766" i="1" s="1"/>
  <c r="Q766" i="1"/>
  <c r="K766" i="1"/>
  <c r="F766" i="1"/>
  <c r="AL765" i="1"/>
  <c r="AI765" i="1"/>
  <c r="AG765" i="1"/>
  <c r="AE765" i="1"/>
  <c r="AC765" i="1"/>
  <c r="V765" i="1"/>
  <c r="Z765" i="1" s="1"/>
  <c r="N765" i="1" s="1"/>
  <c r="Q765" i="1"/>
  <c r="K765" i="1"/>
  <c r="F765" i="1"/>
  <c r="AL764" i="1"/>
  <c r="AI764" i="1"/>
  <c r="AE764" i="1"/>
  <c r="V764" i="1"/>
  <c r="Z764" i="1" s="1"/>
  <c r="N764" i="1" s="1"/>
  <c r="Q764" i="1"/>
  <c r="K764" i="1"/>
  <c r="F764" i="1"/>
  <c r="AL763" i="1"/>
  <c r="AI763" i="1"/>
  <c r="AG763" i="1"/>
  <c r="AE763" i="1"/>
  <c r="AC763" i="1"/>
  <c r="V763" i="1"/>
  <c r="Z763" i="1" s="1"/>
  <c r="N763" i="1" s="1"/>
  <c r="Q763" i="1"/>
  <c r="K763" i="1"/>
  <c r="F763" i="1"/>
  <c r="AL762" i="1"/>
  <c r="AI762" i="1"/>
  <c r="AG762" i="1"/>
  <c r="AE762" i="1"/>
  <c r="V762" i="1"/>
  <c r="Z762" i="1" s="1"/>
  <c r="N762" i="1" s="1"/>
  <c r="Q762" i="1"/>
  <c r="K762" i="1"/>
  <c r="F762" i="1"/>
  <c r="AL761" i="1"/>
  <c r="AI761" i="1"/>
  <c r="AG761" i="1"/>
  <c r="AE761" i="1"/>
  <c r="AC761" i="1"/>
  <c r="V761" i="1"/>
  <c r="Z761" i="1" s="1"/>
  <c r="N761" i="1" s="1"/>
  <c r="Q761" i="1"/>
  <c r="K761" i="1"/>
  <c r="F761" i="1"/>
  <c r="AL760" i="1"/>
  <c r="AI760" i="1"/>
  <c r="AG760" i="1"/>
  <c r="AE760" i="1"/>
  <c r="AC760" i="1"/>
  <c r="V760" i="1"/>
  <c r="Z760" i="1" s="1"/>
  <c r="N760" i="1" s="1"/>
  <c r="Q760" i="1"/>
  <c r="K760" i="1"/>
  <c r="F760" i="1"/>
  <c r="AL759" i="1"/>
  <c r="AI759" i="1"/>
  <c r="AG759" i="1"/>
  <c r="AE759" i="1"/>
  <c r="V759" i="1"/>
  <c r="Z759" i="1" s="1"/>
  <c r="N759" i="1" s="1"/>
  <c r="Q759" i="1"/>
  <c r="K759" i="1"/>
  <c r="F759" i="1"/>
  <c r="AL758" i="1"/>
  <c r="AI758" i="1"/>
  <c r="AG758" i="1"/>
  <c r="AE758" i="1"/>
  <c r="V758" i="1"/>
  <c r="Z758" i="1" s="1"/>
  <c r="N758" i="1" s="1"/>
  <c r="Q758" i="1"/>
  <c r="K758" i="1"/>
  <c r="F758" i="1"/>
  <c r="AL757" i="1"/>
  <c r="AI757" i="1"/>
  <c r="AG757" i="1"/>
  <c r="AE757" i="1"/>
  <c r="AC757" i="1"/>
  <c r="Y757" i="1"/>
  <c r="V757" i="1"/>
  <c r="Q757" i="1"/>
  <c r="K757" i="1"/>
  <c r="AL756" i="1"/>
  <c r="AI756" i="1"/>
  <c r="AG756" i="1"/>
  <c r="AE756" i="1"/>
  <c r="V756" i="1"/>
  <c r="Z756" i="1" s="1"/>
  <c r="N756" i="1" s="1"/>
  <c r="Q756" i="1"/>
  <c r="K756" i="1"/>
  <c r="AL755" i="1"/>
  <c r="AI755" i="1"/>
  <c r="AG755" i="1"/>
  <c r="AE755" i="1"/>
  <c r="V755" i="1"/>
  <c r="Z755" i="1" s="1"/>
  <c r="N755" i="1" s="1"/>
  <c r="Q755" i="1"/>
  <c r="K755" i="1"/>
  <c r="AL754" i="1"/>
  <c r="AI754" i="1"/>
  <c r="AG754" i="1"/>
  <c r="AE754" i="1"/>
  <c r="V754" i="1"/>
  <c r="Z754" i="1" s="1"/>
  <c r="N754" i="1" s="1"/>
  <c r="Q754" i="1"/>
  <c r="K754" i="1"/>
  <c r="AL753" i="1"/>
  <c r="AI753" i="1"/>
  <c r="AG753" i="1"/>
  <c r="AE753" i="1"/>
  <c r="V753" i="1"/>
  <c r="Z753" i="1" s="1"/>
  <c r="N753" i="1" s="1"/>
  <c r="Q753" i="1"/>
  <c r="K753" i="1"/>
  <c r="AL752" i="1"/>
  <c r="AI752" i="1"/>
  <c r="AG752" i="1"/>
  <c r="AE752" i="1"/>
  <c r="V752" i="1"/>
  <c r="Z752" i="1" s="1"/>
  <c r="N752" i="1" s="1"/>
  <c r="Q752" i="1"/>
  <c r="K752" i="1"/>
  <c r="AL751" i="1"/>
  <c r="AI751" i="1"/>
  <c r="AG751" i="1"/>
  <c r="AE751" i="1"/>
  <c r="V751" i="1"/>
  <c r="Z751" i="1" s="1"/>
  <c r="N751" i="1" s="1"/>
  <c r="Q751" i="1"/>
  <c r="K751" i="1"/>
  <c r="AL750" i="1"/>
  <c r="AI750" i="1"/>
  <c r="AG750" i="1"/>
  <c r="AE750" i="1"/>
  <c r="V750" i="1"/>
  <c r="Z750" i="1" s="1"/>
  <c r="N750" i="1" s="1"/>
  <c r="Q750" i="1"/>
  <c r="K750" i="1"/>
  <c r="AL749" i="1"/>
  <c r="AI749" i="1"/>
  <c r="AE749" i="1"/>
  <c r="V749" i="1"/>
  <c r="Z749" i="1" s="1"/>
  <c r="N749" i="1" s="1"/>
  <c r="Q749" i="1"/>
  <c r="K749" i="1"/>
  <c r="AL748" i="1"/>
  <c r="AI748" i="1"/>
  <c r="AG748" i="1"/>
  <c r="AE748" i="1"/>
  <c r="V748" i="1"/>
  <c r="Z748" i="1" s="1"/>
  <c r="N748" i="1" s="1"/>
  <c r="Q748" i="1"/>
  <c r="K748" i="1"/>
  <c r="AL747" i="1"/>
  <c r="AI747" i="1"/>
  <c r="AG747" i="1"/>
  <c r="AE747" i="1"/>
  <c r="V747" i="1"/>
  <c r="Z747" i="1" s="1"/>
  <c r="N747" i="1" s="1"/>
  <c r="Q747" i="1"/>
  <c r="K747" i="1"/>
  <c r="AL746" i="1"/>
  <c r="AI746" i="1"/>
  <c r="AG746" i="1"/>
  <c r="AE746" i="1"/>
  <c r="V746" i="1"/>
  <c r="Z746" i="1" s="1"/>
  <c r="N746" i="1" s="1"/>
  <c r="Q746" i="1"/>
  <c r="K746" i="1"/>
  <c r="AL745" i="1"/>
  <c r="AI745" i="1"/>
  <c r="AG745" i="1"/>
  <c r="AE745" i="1"/>
  <c r="V745" i="1"/>
  <c r="Z745" i="1" s="1"/>
  <c r="N745" i="1" s="1"/>
  <c r="Q745" i="1"/>
  <c r="K745" i="1"/>
  <c r="AL744" i="1"/>
  <c r="AI744" i="1"/>
  <c r="AG744" i="1"/>
  <c r="AE744" i="1"/>
  <c r="V744" i="1"/>
  <c r="Z744" i="1" s="1"/>
  <c r="N744" i="1" s="1"/>
  <c r="Q744" i="1"/>
  <c r="K744" i="1"/>
  <c r="AL743" i="1"/>
  <c r="AI743" i="1"/>
  <c r="AG743" i="1"/>
  <c r="AE743" i="1"/>
  <c r="V743" i="1"/>
  <c r="Z743" i="1" s="1"/>
  <c r="N743" i="1" s="1"/>
  <c r="Q743" i="1"/>
  <c r="K743" i="1"/>
  <c r="AL742" i="1"/>
  <c r="AI742" i="1"/>
  <c r="AG742" i="1"/>
  <c r="AE742" i="1"/>
  <c r="V742" i="1"/>
  <c r="Z742" i="1" s="1"/>
  <c r="N742" i="1" s="1"/>
  <c r="Q742" i="1"/>
  <c r="K742" i="1"/>
  <c r="AL741" i="1"/>
  <c r="AI741" i="1"/>
  <c r="AG741" i="1"/>
  <c r="AE741" i="1"/>
  <c r="V741" i="1"/>
  <c r="Z741" i="1" s="1"/>
  <c r="N741" i="1" s="1"/>
  <c r="Q741" i="1"/>
  <c r="K741" i="1"/>
  <c r="AL740" i="1"/>
  <c r="AI740" i="1"/>
  <c r="AG740" i="1"/>
  <c r="AE740" i="1"/>
  <c r="V740" i="1"/>
  <c r="Z740" i="1" s="1"/>
  <c r="N740" i="1" s="1"/>
  <c r="Q740" i="1"/>
  <c r="K740" i="1"/>
  <c r="AL739" i="1"/>
  <c r="AI739" i="1"/>
  <c r="AG739" i="1"/>
  <c r="AE739" i="1"/>
  <c r="V739" i="1"/>
  <c r="Z739" i="1" s="1"/>
  <c r="N739" i="1" s="1"/>
  <c r="Q739" i="1"/>
  <c r="K739" i="1"/>
  <c r="AL738" i="1"/>
  <c r="AI738" i="1"/>
  <c r="AG738" i="1"/>
  <c r="AE738" i="1"/>
  <c r="V738" i="1"/>
  <c r="Z738" i="1" s="1"/>
  <c r="N738" i="1" s="1"/>
  <c r="Q738" i="1"/>
  <c r="K738" i="1"/>
  <c r="AL737" i="1"/>
  <c r="AI737" i="1"/>
  <c r="AG737" i="1"/>
  <c r="AE737" i="1"/>
  <c r="V737" i="1"/>
  <c r="Z737" i="1" s="1"/>
  <c r="N737" i="1" s="1"/>
  <c r="Q737" i="1"/>
  <c r="K737" i="1"/>
  <c r="C437" i="9" s="1"/>
  <c r="F737" i="1"/>
  <c r="AL736" i="1"/>
  <c r="AI736" i="1"/>
  <c r="AG736" i="1"/>
  <c r="AE736" i="1"/>
  <c r="V736" i="1"/>
  <c r="Z736" i="1" s="1"/>
  <c r="N736" i="1" s="1"/>
  <c r="Q736" i="1"/>
  <c r="K736" i="1"/>
  <c r="C436" i="9" s="1"/>
  <c r="F736" i="1"/>
  <c r="AL735" i="1"/>
  <c r="AI735" i="1"/>
  <c r="AG735" i="1"/>
  <c r="AE735" i="1"/>
  <c r="V735" i="1"/>
  <c r="Z735" i="1" s="1"/>
  <c r="N735" i="1" s="1"/>
  <c r="Q735" i="1"/>
  <c r="K735" i="1"/>
  <c r="C434" i="9" s="1"/>
  <c r="F735" i="1"/>
  <c r="AL734" i="1"/>
  <c r="AI734" i="1"/>
  <c r="AG734" i="1"/>
  <c r="AE734" i="1"/>
  <c r="V734" i="1"/>
  <c r="Z734" i="1" s="1"/>
  <c r="N734" i="1" s="1"/>
  <c r="Q734" i="1"/>
  <c r="K734" i="1"/>
  <c r="C435" i="9" s="1"/>
  <c r="F734" i="1"/>
  <c r="AL733" i="1"/>
  <c r="AI733" i="1"/>
  <c r="AG733" i="1"/>
  <c r="AE733" i="1"/>
  <c r="V733" i="1"/>
  <c r="Z733" i="1" s="1"/>
  <c r="N733" i="1" s="1"/>
  <c r="Q733" i="1"/>
  <c r="K733" i="1"/>
  <c r="F733" i="1"/>
  <c r="AL732" i="1"/>
  <c r="AI732" i="1"/>
  <c r="AG732" i="1"/>
  <c r="AE732" i="1"/>
  <c r="V732" i="1"/>
  <c r="Z732" i="1" s="1"/>
  <c r="N732" i="1" s="1"/>
  <c r="Q732" i="1"/>
  <c r="K732" i="1"/>
  <c r="F732" i="1"/>
  <c r="AL731" i="1"/>
  <c r="AI731" i="1"/>
  <c r="AG731" i="1"/>
  <c r="AE731" i="1"/>
  <c r="V731" i="1"/>
  <c r="Z731" i="1" s="1"/>
  <c r="N731" i="1" s="1"/>
  <c r="Q731" i="1"/>
  <c r="K731" i="1"/>
  <c r="F731" i="1"/>
  <c r="AL730" i="1"/>
  <c r="AI730" i="1"/>
  <c r="AE730" i="1"/>
  <c r="V730" i="1"/>
  <c r="Z730" i="1" s="1"/>
  <c r="N730" i="1" s="1"/>
  <c r="Q730" i="1"/>
  <c r="K730" i="1"/>
  <c r="F730" i="1"/>
  <c r="AL729" i="1"/>
  <c r="AI729" i="1"/>
  <c r="AG729" i="1"/>
  <c r="AE729" i="1"/>
  <c r="V729" i="1"/>
  <c r="Z729" i="1" s="1"/>
  <c r="N729" i="1" s="1"/>
  <c r="Q729" i="1"/>
  <c r="K729" i="1"/>
  <c r="F729" i="1"/>
  <c r="AL728" i="1"/>
  <c r="AI728" i="1"/>
  <c r="AG728" i="1"/>
  <c r="AE728" i="1"/>
  <c r="V728" i="1"/>
  <c r="Z728" i="1" s="1"/>
  <c r="N728" i="1" s="1"/>
  <c r="Q728" i="1"/>
  <c r="K728" i="1"/>
  <c r="F728" i="1"/>
  <c r="AL727" i="1"/>
  <c r="AI727" i="1"/>
  <c r="AG727" i="1"/>
  <c r="AE727" i="1"/>
  <c r="V727" i="1"/>
  <c r="Z727" i="1" s="1"/>
  <c r="N727" i="1" s="1"/>
  <c r="Q727" i="1"/>
  <c r="K727" i="1"/>
  <c r="F727" i="1"/>
  <c r="AL726" i="1"/>
  <c r="AI726" i="1"/>
  <c r="AG726" i="1"/>
  <c r="AE726" i="1"/>
  <c r="V726" i="1"/>
  <c r="Z726" i="1" s="1"/>
  <c r="N726" i="1" s="1"/>
  <c r="Q726" i="1"/>
  <c r="K726" i="1"/>
  <c r="F726" i="1"/>
  <c r="AL725" i="1"/>
  <c r="AI725" i="1"/>
  <c r="AE725" i="1"/>
  <c r="V725" i="1"/>
  <c r="Z725" i="1" s="1"/>
  <c r="N725" i="1" s="1"/>
  <c r="Q725" i="1"/>
  <c r="K725" i="1"/>
  <c r="F725" i="1"/>
  <c r="AL724" i="1"/>
  <c r="AI724" i="1"/>
  <c r="AE724" i="1"/>
  <c r="V724" i="1"/>
  <c r="Z724" i="1" s="1"/>
  <c r="N724" i="1" s="1"/>
  <c r="Q724" i="1"/>
  <c r="K724" i="1"/>
  <c r="F724" i="1"/>
  <c r="AL723" i="1"/>
  <c r="AI723" i="1"/>
  <c r="AG723" i="1"/>
  <c r="AE723" i="1"/>
  <c r="V723" i="1"/>
  <c r="Z723" i="1" s="1"/>
  <c r="N723" i="1" s="1"/>
  <c r="Q723" i="1"/>
  <c r="K723" i="1"/>
  <c r="F723" i="1"/>
  <c r="AL722" i="1"/>
  <c r="AI722" i="1"/>
  <c r="AG722" i="1"/>
  <c r="AE722" i="1"/>
  <c r="V722" i="1"/>
  <c r="Z722" i="1" s="1"/>
  <c r="N722" i="1" s="1"/>
  <c r="Q722" i="1"/>
  <c r="K722" i="1"/>
  <c r="F722" i="1"/>
  <c r="AL721" i="1"/>
  <c r="AI721" i="1"/>
  <c r="AG721" i="1"/>
  <c r="AE721" i="1"/>
  <c r="V721" i="1"/>
  <c r="Z721" i="1" s="1"/>
  <c r="N721" i="1" s="1"/>
  <c r="Q721" i="1"/>
  <c r="K721" i="1"/>
  <c r="F721" i="1"/>
  <c r="AL720" i="1"/>
  <c r="AI720" i="1"/>
  <c r="AG720" i="1"/>
  <c r="AE720" i="1"/>
  <c r="V720" i="1"/>
  <c r="Z720" i="1" s="1"/>
  <c r="N720" i="1" s="1"/>
  <c r="Q720" i="1"/>
  <c r="K720" i="1"/>
  <c r="F720" i="1"/>
  <c r="AL719" i="1"/>
  <c r="AI719" i="1"/>
  <c r="AG719" i="1"/>
  <c r="AE719" i="1"/>
  <c r="AC719" i="1"/>
  <c r="V719" i="1"/>
  <c r="Z719" i="1" s="1"/>
  <c r="N719" i="1" s="1"/>
  <c r="Q719" i="1"/>
  <c r="K719" i="1"/>
  <c r="F719" i="1"/>
  <c r="AL718" i="1"/>
  <c r="AI718" i="1"/>
  <c r="AG718" i="1"/>
  <c r="AE718" i="1"/>
  <c r="V718" i="1"/>
  <c r="Z718" i="1" s="1"/>
  <c r="N718" i="1" s="1"/>
  <c r="Q718" i="1"/>
  <c r="K718" i="1"/>
  <c r="AL717" i="1"/>
  <c r="AI717" i="1"/>
  <c r="AG717" i="1"/>
  <c r="AE717" i="1"/>
  <c r="V717" i="1"/>
  <c r="Z717" i="1" s="1"/>
  <c r="N717" i="1" s="1"/>
  <c r="Q717" i="1"/>
  <c r="K717" i="1"/>
  <c r="F717" i="1"/>
  <c r="AL716" i="1"/>
  <c r="AI716" i="1"/>
  <c r="AG716" i="1"/>
  <c r="AE716" i="1"/>
  <c r="V716" i="1"/>
  <c r="Z716" i="1" s="1"/>
  <c r="N716" i="1" s="1"/>
  <c r="Q716" i="1"/>
  <c r="K716" i="1"/>
  <c r="F716" i="1"/>
  <c r="AL715" i="1"/>
  <c r="AI715" i="1"/>
  <c r="AG715" i="1"/>
  <c r="AE715" i="1"/>
  <c r="V715" i="1"/>
  <c r="Z715" i="1" s="1"/>
  <c r="N715" i="1" s="1"/>
  <c r="Q715" i="1"/>
  <c r="K715" i="1"/>
  <c r="F715" i="1"/>
  <c r="AL714" i="1"/>
  <c r="AI714" i="1"/>
  <c r="AG714" i="1"/>
  <c r="AE714" i="1"/>
  <c r="V714" i="1"/>
  <c r="Z714" i="1" s="1"/>
  <c r="N714" i="1" s="1"/>
  <c r="Q714" i="1"/>
  <c r="K714" i="1"/>
  <c r="F714" i="1"/>
  <c r="AL713" i="1"/>
  <c r="AI713" i="1"/>
  <c r="AG713" i="1"/>
  <c r="AE713" i="1"/>
  <c r="V713" i="1"/>
  <c r="Z713" i="1" s="1"/>
  <c r="N713" i="1" s="1"/>
  <c r="Q713" i="1"/>
  <c r="K713" i="1"/>
  <c r="F713" i="1"/>
  <c r="AL712" i="1"/>
  <c r="AI712" i="1"/>
  <c r="AG712" i="1"/>
  <c r="AE712" i="1"/>
  <c r="V712" i="1"/>
  <c r="Z712" i="1" s="1"/>
  <c r="N712" i="1" s="1"/>
  <c r="Q712" i="1"/>
  <c r="K712" i="1"/>
  <c r="F712" i="1"/>
  <c r="AL711" i="1"/>
  <c r="AI711" i="1"/>
  <c r="AG711" i="1"/>
  <c r="AE711" i="1"/>
  <c r="V711" i="1"/>
  <c r="Z711" i="1" s="1"/>
  <c r="N711" i="1" s="1"/>
  <c r="Q711" i="1"/>
  <c r="K711" i="1"/>
  <c r="F711" i="1"/>
  <c r="AL710" i="1"/>
  <c r="AI710" i="1"/>
  <c r="AG710" i="1"/>
  <c r="AE710" i="1"/>
  <c r="V710" i="1"/>
  <c r="Z710" i="1" s="1"/>
  <c r="N710" i="1" s="1"/>
  <c r="Q710" i="1"/>
  <c r="K710" i="1"/>
  <c r="F710" i="1"/>
  <c r="AL709" i="1"/>
  <c r="AI709" i="1"/>
  <c r="AG709" i="1"/>
  <c r="AE709" i="1"/>
  <c r="V709" i="1"/>
  <c r="Z709" i="1" s="1"/>
  <c r="N709" i="1" s="1"/>
  <c r="Q709" i="1"/>
  <c r="K709" i="1"/>
  <c r="F709" i="1"/>
  <c r="AL708" i="1"/>
  <c r="AI708" i="1"/>
  <c r="AG708" i="1"/>
  <c r="AE708" i="1"/>
  <c r="V708" i="1"/>
  <c r="Z708" i="1" s="1"/>
  <c r="N708" i="1" s="1"/>
  <c r="Q708" i="1"/>
  <c r="K708" i="1"/>
  <c r="F708" i="1"/>
  <c r="AL707" i="1"/>
  <c r="AI707" i="1"/>
  <c r="AG707" i="1"/>
  <c r="AE707" i="1"/>
  <c r="V707" i="1"/>
  <c r="Z707" i="1" s="1"/>
  <c r="N707" i="1" s="1"/>
  <c r="Q707" i="1"/>
  <c r="K707" i="1"/>
  <c r="F707" i="1"/>
  <c r="AL706" i="1"/>
  <c r="AI706" i="1"/>
  <c r="AG706" i="1"/>
  <c r="AE706" i="1"/>
  <c r="V706" i="1"/>
  <c r="Z706" i="1" s="1"/>
  <c r="N706" i="1" s="1"/>
  <c r="Q706" i="1"/>
  <c r="K706" i="1"/>
  <c r="F706" i="1"/>
  <c r="AL705" i="1"/>
  <c r="AI705" i="1"/>
  <c r="AE705" i="1"/>
  <c r="AC705" i="1"/>
  <c r="V705" i="1"/>
  <c r="Z705" i="1" s="1"/>
  <c r="N705" i="1" s="1"/>
  <c r="Q705" i="1"/>
  <c r="K705" i="1"/>
  <c r="F705" i="1"/>
  <c r="AL704" i="1"/>
  <c r="AI704" i="1"/>
  <c r="AG704" i="1"/>
  <c r="AE704" i="1"/>
  <c r="AC704" i="1"/>
  <c r="V704" i="1"/>
  <c r="Z704" i="1" s="1"/>
  <c r="N704" i="1" s="1"/>
  <c r="Q704" i="1"/>
  <c r="K704" i="1"/>
  <c r="F704" i="1"/>
  <c r="AL703" i="1"/>
  <c r="AI703" i="1"/>
  <c r="AG703" i="1"/>
  <c r="AE703" i="1"/>
  <c r="AC703" i="1"/>
  <c r="V703" i="1"/>
  <c r="Z703" i="1" s="1"/>
  <c r="N703" i="1" s="1"/>
  <c r="Q703" i="1"/>
  <c r="K703" i="1"/>
  <c r="F703" i="1"/>
  <c r="AL702" i="1"/>
  <c r="AI702" i="1"/>
  <c r="AG702" i="1"/>
  <c r="AE702" i="1"/>
  <c r="AC702" i="1"/>
  <c r="V702" i="1"/>
  <c r="Z702" i="1" s="1"/>
  <c r="N702" i="1" s="1"/>
  <c r="Q702" i="1"/>
  <c r="K702" i="1"/>
  <c r="F702" i="1"/>
  <c r="AL701" i="1"/>
  <c r="AI701" i="1"/>
  <c r="AG701" i="1"/>
  <c r="AE701" i="1"/>
  <c r="AC701" i="1"/>
  <c r="V701" i="1"/>
  <c r="Z701" i="1" s="1"/>
  <c r="N701" i="1" s="1"/>
  <c r="Q701" i="1"/>
  <c r="K701" i="1"/>
  <c r="F701" i="1"/>
  <c r="AL700" i="1"/>
  <c r="AI700" i="1"/>
  <c r="AG700" i="1"/>
  <c r="AE700" i="1"/>
  <c r="AC700" i="1"/>
  <c r="V700" i="1"/>
  <c r="Z700" i="1" s="1"/>
  <c r="N700" i="1" s="1"/>
  <c r="Q700" i="1"/>
  <c r="K700" i="1"/>
  <c r="F700" i="1"/>
  <c r="AL699" i="1"/>
  <c r="AI699" i="1"/>
  <c r="AG699" i="1"/>
  <c r="AE699" i="1"/>
  <c r="AC699" i="1"/>
  <c r="V699" i="1"/>
  <c r="Z699" i="1" s="1"/>
  <c r="N699" i="1" s="1"/>
  <c r="Q699" i="1"/>
  <c r="K699" i="1"/>
  <c r="F699" i="1"/>
  <c r="AL698" i="1"/>
  <c r="AI698" i="1"/>
  <c r="AG698" i="1"/>
  <c r="AE698" i="1"/>
  <c r="AC698" i="1"/>
  <c r="V698" i="1"/>
  <c r="Z698" i="1" s="1"/>
  <c r="N698" i="1" s="1"/>
  <c r="Q698" i="1"/>
  <c r="K698" i="1"/>
  <c r="F698" i="1"/>
  <c r="AL697" i="1"/>
  <c r="AI697" i="1"/>
  <c r="AG697" i="1"/>
  <c r="AE697" i="1"/>
  <c r="AC697" i="1"/>
  <c r="V697" i="1"/>
  <c r="Z697" i="1" s="1"/>
  <c r="N697" i="1" s="1"/>
  <c r="Q697" i="1"/>
  <c r="K697" i="1"/>
  <c r="F697" i="1"/>
  <c r="AL696" i="1"/>
  <c r="AI696" i="1"/>
  <c r="AG696" i="1"/>
  <c r="AE696" i="1"/>
  <c r="V696" i="1"/>
  <c r="Z696" i="1" s="1"/>
  <c r="N696" i="1" s="1"/>
  <c r="Q696" i="1"/>
  <c r="K696" i="1"/>
  <c r="F696" i="1"/>
  <c r="AL695" i="1"/>
  <c r="AI695" i="1"/>
  <c r="AG695" i="1"/>
  <c r="AE695" i="1"/>
  <c r="AC695" i="1"/>
  <c r="V695" i="1"/>
  <c r="Z695" i="1" s="1"/>
  <c r="N695" i="1" s="1"/>
  <c r="Q695" i="1"/>
  <c r="K695" i="1"/>
  <c r="F695" i="1"/>
  <c r="AL694" i="1"/>
  <c r="AI694" i="1"/>
  <c r="AG694" i="1"/>
  <c r="AE694" i="1"/>
  <c r="AC694" i="1"/>
  <c r="V694" i="1"/>
  <c r="Z694" i="1" s="1"/>
  <c r="N694" i="1" s="1"/>
  <c r="Q694" i="1"/>
  <c r="K694" i="1"/>
  <c r="F694" i="1"/>
  <c r="AL693" i="1"/>
  <c r="AI693" i="1"/>
  <c r="AG693" i="1"/>
  <c r="AE693" i="1"/>
  <c r="AC693" i="1"/>
  <c r="V693" i="1"/>
  <c r="Z693" i="1" s="1"/>
  <c r="N693" i="1" s="1"/>
  <c r="Q693" i="1"/>
  <c r="K693" i="1"/>
  <c r="F693" i="1"/>
  <c r="AL692" i="1"/>
  <c r="AI692" i="1"/>
  <c r="AG692" i="1"/>
  <c r="AE692" i="1"/>
  <c r="AC692" i="1"/>
  <c r="V692" i="1"/>
  <c r="Z692" i="1" s="1"/>
  <c r="N692" i="1" s="1"/>
  <c r="Q692" i="1"/>
  <c r="K692" i="1"/>
  <c r="F692" i="1"/>
  <c r="AL691" i="1"/>
  <c r="AI691" i="1"/>
  <c r="AG691" i="1"/>
  <c r="AE691" i="1"/>
  <c r="AC691" i="1"/>
  <c r="V691" i="1"/>
  <c r="Z691" i="1" s="1"/>
  <c r="N691" i="1" s="1"/>
  <c r="Q691" i="1"/>
  <c r="K691" i="1"/>
  <c r="F691" i="1"/>
  <c r="AL690" i="1"/>
  <c r="AI690" i="1"/>
  <c r="AG690" i="1"/>
  <c r="AE690" i="1"/>
  <c r="V690" i="1"/>
  <c r="Z690" i="1" s="1"/>
  <c r="N690" i="1" s="1"/>
  <c r="Q690" i="1"/>
  <c r="K690" i="1"/>
  <c r="AL689" i="1"/>
  <c r="AI689" i="1"/>
  <c r="AG689" i="1"/>
  <c r="AE689" i="1"/>
  <c r="V689" i="1"/>
  <c r="Z689" i="1" s="1"/>
  <c r="N689" i="1" s="1"/>
  <c r="Q689" i="1"/>
  <c r="K689" i="1"/>
  <c r="AL688" i="1"/>
  <c r="AI688" i="1"/>
  <c r="AG688" i="1"/>
  <c r="AE688" i="1"/>
  <c r="V688" i="1"/>
  <c r="Z688" i="1" s="1"/>
  <c r="N688" i="1" s="1"/>
  <c r="Q688" i="1"/>
  <c r="K688" i="1"/>
  <c r="AL687" i="1"/>
  <c r="AI687" i="1"/>
  <c r="AG687" i="1"/>
  <c r="AE687" i="1"/>
  <c r="V687" i="1"/>
  <c r="Z687" i="1" s="1"/>
  <c r="N687" i="1" s="1"/>
  <c r="Q687" i="1"/>
  <c r="K687" i="1"/>
  <c r="F687" i="1"/>
  <c r="AL686" i="1"/>
  <c r="AI686" i="1"/>
  <c r="AG686" i="1"/>
  <c r="AE686" i="1"/>
  <c r="V686" i="1"/>
  <c r="Z686" i="1" s="1"/>
  <c r="N686" i="1" s="1"/>
  <c r="Q686" i="1"/>
  <c r="K686" i="1"/>
  <c r="AL685" i="1"/>
  <c r="AI685" i="1"/>
  <c r="AG685" i="1"/>
  <c r="AE685" i="1"/>
  <c r="V685" i="1"/>
  <c r="Z685" i="1" s="1"/>
  <c r="N685" i="1" s="1"/>
  <c r="Q685" i="1"/>
  <c r="K685" i="1"/>
  <c r="AL684" i="1"/>
  <c r="AI684" i="1"/>
  <c r="AG684" i="1"/>
  <c r="AE684" i="1"/>
  <c r="V684" i="1"/>
  <c r="Z684" i="1" s="1"/>
  <c r="N684" i="1" s="1"/>
  <c r="Q684" i="1"/>
  <c r="K684" i="1"/>
  <c r="AL683" i="1"/>
  <c r="AI683" i="1"/>
  <c r="AG683" i="1"/>
  <c r="AE683" i="1"/>
  <c r="AC683" i="1"/>
  <c r="V683" i="1"/>
  <c r="Z683" i="1" s="1"/>
  <c r="N683" i="1" s="1"/>
  <c r="Q683" i="1"/>
  <c r="K683" i="1"/>
  <c r="C768" i="9" s="1"/>
  <c r="F683" i="1"/>
  <c r="AL682" i="1"/>
  <c r="AI682" i="1"/>
  <c r="AG682" i="1"/>
  <c r="AE682" i="1"/>
  <c r="V682" i="1"/>
  <c r="Z682" i="1" s="1"/>
  <c r="N682" i="1" s="1"/>
  <c r="Q682" i="1"/>
  <c r="K682" i="1"/>
  <c r="AL681" i="1"/>
  <c r="AI681" i="1"/>
  <c r="AG681" i="1"/>
  <c r="AE681" i="1"/>
  <c r="V681" i="1"/>
  <c r="Z681" i="1" s="1"/>
  <c r="N681" i="1" s="1"/>
  <c r="Q681" i="1"/>
  <c r="K681" i="1"/>
  <c r="AL680" i="1"/>
  <c r="AI680" i="1"/>
  <c r="AG680" i="1"/>
  <c r="AE680" i="1"/>
  <c r="V680" i="1"/>
  <c r="Z680" i="1" s="1"/>
  <c r="N680" i="1" s="1"/>
  <c r="Q680" i="1"/>
  <c r="K680" i="1"/>
  <c r="F680" i="1"/>
  <c r="AL679" i="1"/>
  <c r="AI679" i="1"/>
  <c r="AG679" i="1"/>
  <c r="AE679" i="1"/>
  <c r="V679" i="1"/>
  <c r="Z679" i="1" s="1"/>
  <c r="N679" i="1" s="1"/>
  <c r="Q679" i="1"/>
  <c r="K679" i="1"/>
  <c r="F679" i="1"/>
  <c r="AL678" i="1"/>
  <c r="AI678" i="1"/>
  <c r="AG678" i="1"/>
  <c r="AE678" i="1"/>
  <c r="V678" i="1"/>
  <c r="Z678" i="1" s="1"/>
  <c r="N678" i="1" s="1"/>
  <c r="Q678" i="1"/>
  <c r="K678" i="1"/>
  <c r="AL677" i="1"/>
  <c r="AI677" i="1"/>
  <c r="AG677" i="1"/>
  <c r="AE677" i="1"/>
  <c r="AC677" i="1"/>
  <c r="V677" i="1"/>
  <c r="Z677" i="1" s="1"/>
  <c r="N677" i="1" s="1"/>
  <c r="Q677" i="1"/>
  <c r="K677" i="1"/>
  <c r="F677" i="1"/>
  <c r="AL676" i="1"/>
  <c r="AI676" i="1"/>
  <c r="AG676" i="1"/>
  <c r="AE676" i="1"/>
  <c r="AC676" i="1"/>
  <c r="V676" i="1"/>
  <c r="Z676" i="1" s="1"/>
  <c r="N676" i="1" s="1"/>
  <c r="Q676" i="1"/>
  <c r="K676" i="1"/>
  <c r="F676" i="1"/>
  <c r="AL675" i="1"/>
  <c r="AI675" i="1"/>
  <c r="AG675" i="1"/>
  <c r="AE675" i="1"/>
  <c r="V675" i="1"/>
  <c r="Z675" i="1" s="1"/>
  <c r="N675" i="1" s="1"/>
  <c r="Q675" i="1"/>
  <c r="K675" i="1"/>
  <c r="AL674" i="1"/>
  <c r="AI674" i="1"/>
  <c r="AG674" i="1"/>
  <c r="AE674" i="1"/>
  <c r="V674" i="1"/>
  <c r="Z674" i="1" s="1"/>
  <c r="N674" i="1" s="1"/>
  <c r="Q674" i="1"/>
  <c r="K674" i="1"/>
  <c r="AL673" i="1"/>
  <c r="AI673" i="1"/>
  <c r="AG673" i="1"/>
  <c r="AE673" i="1"/>
  <c r="AC673" i="1"/>
  <c r="V673" i="1"/>
  <c r="Z673" i="1" s="1"/>
  <c r="N673" i="1" s="1"/>
  <c r="Q673" i="1"/>
  <c r="K673" i="1"/>
  <c r="F673" i="1"/>
  <c r="AL672" i="1"/>
  <c r="AI672" i="1"/>
  <c r="AG672" i="1"/>
  <c r="AE672" i="1"/>
  <c r="V672" i="1"/>
  <c r="Z672" i="1" s="1"/>
  <c r="N672" i="1" s="1"/>
  <c r="Q672" i="1"/>
  <c r="K672" i="1"/>
  <c r="AL671" i="1"/>
  <c r="AI671" i="1"/>
  <c r="AG671" i="1"/>
  <c r="AE671" i="1"/>
  <c r="AC671" i="1"/>
  <c r="V671" i="1"/>
  <c r="Z671" i="1" s="1"/>
  <c r="N671" i="1" s="1"/>
  <c r="Q671" i="1"/>
  <c r="K671" i="1"/>
  <c r="F671" i="1"/>
  <c r="AL670" i="1"/>
  <c r="AI670" i="1"/>
  <c r="AG670" i="1"/>
  <c r="AE670" i="1"/>
  <c r="V670" i="1"/>
  <c r="Z670" i="1" s="1"/>
  <c r="N670" i="1" s="1"/>
  <c r="Q670" i="1"/>
  <c r="K670" i="1"/>
  <c r="AL669" i="1"/>
  <c r="AI669" i="1"/>
  <c r="AG669" i="1"/>
  <c r="AE669" i="1"/>
  <c r="AC669" i="1"/>
  <c r="V669" i="1"/>
  <c r="Z669" i="1" s="1"/>
  <c r="N669" i="1" s="1"/>
  <c r="Q669" i="1"/>
  <c r="K669" i="1"/>
  <c r="F669" i="1"/>
  <c r="AL668" i="1"/>
  <c r="AI668" i="1"/>
  <c r="AG668" i="1"/>
  <c r="AE668" i="1"/>
  <c r="AC668" i="1"/>
  <c r="V668" i="1"/>
  <c r="Z668" i="1" s="1"/>
  <c r="N668" i="1" s="1"/>
  <c r="Q668" i="1"/>
  <c r="K668" i="1"/>
  <c r="F668" i="1"/>
  <c r="AL667" i="1"/>
  <c r="AI667" i="1"/>
  <c r="AG667" i="1"/>
  <c r="AE667" i="1"/>
  <c r="AC667" i="1"/>
  <c r="V667" i="1"/>
  <c r="Z667" i="1" s="1"/>
  <c r="N667" i="1" s="1"/>
  <c r="Q667" i="1"/>
  <c r="K667" i="1"/>
  <c r="F667" i="1"/>
  <c r="AL666" i="1"/>
  <c r="AI666" i="1"/>
  <c r="AG666" i="1"/>
  <c r="AE666" i="1"/>
  <c r="AC666" i="1"/>
  <c r="V666" i="1"/>
  <c r="Z666" i="1" s="1"/>
  <c r="N666" i="1" s="1"/>
  <c r="Q666" i="1"/>
  <c r="K666" i="1"/>
  <c r="F666" i="1"/>
  <c r="AL665" i="1"/>
  <c r="AI665" i="1"/>
  <c r="AG665" i="1"/>
  <c r="AE665" i="1"/>
  <c r="AC665" i="1"/>
  <c r="V665" i="1"/>
  <c r="Z665" i="1" s="1"/>
  <c r="N665" i="1" s="1"/>
  <c r="Q665" i="1"/>
  <c r="K665" i="1"/>
  <c r="F665" i="1"/>
  <c r="AL664" i="1"/>
  <c r="AI664" i="1"/>
  <c r="AG664" i="1"/>
  <c r="AE664" i="1"/>
  <c r="AC664" i="1"/>
  <c r="V664" i="1"/>
  <c r="Z664" i="1" s="1"/>
  <c r="N664" i="1" s="1"/>
  <c r="Q664" i="1"/>
  <c r="K664" i="1"/>
  <c r="F664" i="1"/>
  <c r="AL663" i="1"/>
  <c r="AI663" i="1"/>
  <c r="AG663" i="1"/>
  <c r="AE663" i="1"/>
  <c r="AC663" i="1"/>
  <c r="V663" i="1"/>
  <c r="Z663" i="1" s="1"/>
  <c r="N663" i="1" s="1"/>
  <c r="Q663" i="1"/>
  <c r="K663" i="1"/>
  <c r="F663" i="1"/>
  <c r="AL662" i="1"/>
  <c r="AI662" i="1"/>
  <c r="AG662" i="1"/>
  <c r="AE662" i="1"/>
  <c r="AC662" i="1"/>
  <c r="V662" i="1"/>
  <c r="Z662" i="1" s="1"/>
  <c r="N662" i="1" s="1"/>
  <c r="Q662" i="1"/>
  <c r="K662" i="1"/>
  <c r="F662" i="1"/>
  <c r="AL661" i="1"/>
  <c r="AI661" i="1"/>
  <c r="AG661" i="1"/>
  <c r="AE661" i="1"/>
  <c r="AC661" i="1"/>
  <c r="V661" i="1"/>
  <c r="Z661" i="1" s="1"/>
  <c r="N661" i="1" s="1"/>
  <c r="Q661" i="1"/>
  <c r="K661" i="1"/>
  <c r="F661" i="1"/>
  <c r="AL660" i="1"/>
  <c r="AI660" i="1"/>
  <c r="AG660" i="1"/>
  <c r="AE660" i="1"/>
  <c r="AC660" i="1"/>
  <c r="V660" i="1"/>
  <c r="Z660" i="1" s="1"/>
  <c r="N660" i="1" s="1"/>
  <c r="Q660" i="1"/>
  <c r="K660" i="1"/>
  <c r="F660" i="1"/>
  <c r="AL659" i="1"/>
  <c r="AI659" i="1"/>
  <c r="AG659" i="1"/>
  <c r="AE659" i="1"/>
  <c r="AC659" i="1"/>
  <c r="V659" i="1"/>
  <c r="Z659" i="1" s="1"/>
  <c r="N659" i="1" s="1"/>
  <c r="Q659" i="1"/>
  <c r="K659" i="1"/>
  <c r="F659" i="1"/>
  <c r="AL658" i="1"/>
  <c r="AI658" i="1"/>
  <c r="AG658" i="1"/>
  <c r="AE658" i="1"/>
  <c r="AC658" i="1"/>
  <c r="V658" i="1"/>
  <c r="Z658" i="1" s="1"/>
  <c r="N658" i="1" s="1"/>
  <c r="Q658" i="1"/>
  <c r="K658" i="1"/>
  <c r="F658" i="1"/>
  <c r="AL657" i="1"/>
  <c r="AI657" i="1"/>
  <c r="AG657" i="1"/>
  <c r="AE657" i="1"/>
  <c r="V657" i="1"/>
  <c r="Z657" i="1" s="1"/>
  <c r="N657" i="1" s="1"/>
  <c r="Q657" i="1"/>
  <c r="K657" i="1"/>
  <c r="F657" i="1"/>
  <c r="AL656" i="1"/>
  <c r="AI656" i="1"/>
  <c r="AG656" i="1"/>
  <c r="AE656" i="1"/>
  <c r="V656" i="1"/>
  <c r="Z656" i="1" s="1"/>
  <c r="N656" i="1" s="1"/>
  <c r="Q656" i="1"/>
  <c r="K656" i="1"/>
  <c r="AL655" i="1"/>
  <c r="AI655" i="1"/>
  <c r="AG655" i="1"/>
  <c r="AE655" i="1"/>
  <c r="V655" i="1"/>
  <c r="Z655" i="1" s="1"/>
  <c r="N655" i="1" s="1"/>
  <c r="Q655" i="1"/>
  <c r="K655" i="1"/>
  <c r="F655" i="1"/>
  <c r="AL654" i="1"/>
  <c r="AI654" i="1"/>
  <c r="AG654" i="1"/>
  <c r="AE654" i="1"/>
  <c r="V654" i="1"/>
  <c r="Z654" i="1" s="1"/>
  <c r="N654" i="1" s="1"/>
  <c r="Q654" i="1"/>
  <c r="K654" i="1"/>
  <c r="AL653" i="1"/>
  <c r="AI653" i="1"/>
  <c r="AG653" i="1"/>
  <c r="AE653" i="1"/>
  <c r="V653" i="1"/>
  <c r="Z653" i="1" s="1"/>
  <c r="N653" i="1" s="1"/>
  <c r="Q653" i="1"/>
  <c r="K653" i="1"/>
  <c r="AL652" i="1"/>
  <c r="AI652" i="1"/>
  <c r="AG652" i="1"/>
  <c r="AE652" i="1"/>
  <c r="V652" i="1"/>
  <c r="Z652" i="1" s="1"/>
  <c r="N652" i="1" s="1"/>
  <c r="Q652" i="1"/>
  <c r="K652" i="1"/>
  <c r="F652" i="1"/>
  <c r="AL651" i="1"/>
  <c r="AI651" i="1"/>
  <c r="AG651" i="1"/>
  <c r="AE651" i="1"/>
  <c r="V651" i="1"/>
  <c r="Z651" i="1" s="1"/>
  <c r="N651" i="1" s="1"/>
  <c r="Q651" i="1"/>
  <c r="K651" i="1"/>
  <c r="AL650" i="1"/>
  <c r="AI650" i="1"/>
  <c r="AG650" i="1"/>
  <c r="AE650" i="1"/>
  <c r="V650" i="1"/>
  <c r="Z650" i="1" s="1"/>
  <c r="N650" i="1" s="1"/>
  <c r="Q650" i="1"/>
  <c r="K650" i="1"/>
  <c r="AL649" i="1"/>
  <c r="AI649" i="1"/>
  <c r="AG649" i="1"/>
  <c r="AE649" i="1"/>
  <c r="V649" i="1"/>
  <c r="Z649" i="1" s="1"/>
  <c r="N649" i="1" s="1"/>
  <c r="Q649" i="1"/>
  <c r="K649" i="1"/>
  <c r="AL648" i="1"/>
  <c r="AI648" i="1"/>
  <c r="AG648" i="1"/>
  <c r="AE648" i="1"/>
  <c r="V648" i="1"/>
  <c r="Z648" i="1" s="1"/>
  <c r="N648" i="1" s="1"/>
  <c r="Q648" i="1"/>
  <c r="K648" i="1"/>
  <c r="F648" i="1"/>
  <c r="AL647" i="1"/>
  <c r="AI647" i="1"/>
  <c r="AG647" i="1"/>
  <c r="AE647" i="1"/>
  <c r="V647" i="1"/>
  <c r="Z647" i="1" s="1"/>
  <c r="N647" i="1" s="1"/>
  <c r="Q647" i="1"/>
  <c r="K647" i="1"/>
  <c r="F647" i="1"/>
  <c r="AL646" i="1"/>
  <c r="AI646" i="1"/>
  <c r="AG646" i="1"/>
  <c r="AE646" i="1"/>
  <c r="V646" i="1"/>
  <c r="Z646" i="1" s="1"/>
  <c r="N646" i="1" s="1"/>
  <c r="Q646" i="1"/>
  <c r="K646" i="1"/>
  <c r="F646" i="1"/>
  <c r="AL645" i="1"/>
  <c r="AI645" i="1"/>
  <c r="AG645" i="1"/>
  <c r="AE645" i="1"/>
  <c r="V645" i="1"/>
  <c r="Z645" i="1" s="1"/>
  <c r="N645" i="1" s="1"/>
  <c r="Q645" i="1"/>
  <c r="K645" i="1"/>
  <c r="AL644" i="1"/>
  <c r="AI644" i="1"/>
  <c r="AG644" i="1"/>
  <c r="AE644" i="1"/>
  <c r="V644" i="1"/>
  <c r="Z644" i="1" s="1"/>
  <c r="N644" i="1" s="1"/>
  <c r="Q644" i="1"/>
  <c r="K644" i="1"/>
  <c r="AL643" i="1"/>
  <c r="AI643" i="1"/>
  <c r="AG643" i="1"/>
  <c r="AE643" i="1"/>
  <c r="V643" i="1"/>
  <c r="Z643" i="1" s="1"/>
  <c r="N643" i="1" s="1"/>
  <c r="Q643" i="1"/>
  <c r="K643" i="1"/>
  <c r="AL642" i="1"/>
  <c r="AI642" i="1"/>
  <c r="AG642" i="1"/>
  <c r="AE642" i="1"/>
  <c r="V642" i="1"/>
  <c r="Z642" i="1" s="1"/>
  <c r="N642" i="1" s="1"/>
  <c r="Q642" i="1"/>
  <c r="K642" i="1"/>
  <c r="AL641" i="1"/>
  <c r="AI641" i="1"/>
  <c r="AG641" i="1"/>
  <c r="AE641" i="1"/>
  <c r="V641" i="1"/>
  <c r="Z641" i="1" s="1"/>
  <c r="N641" i="1" s="1"/>
  <c r="Q641" i="1"/>
  <c r="K641" i="1"/>
  <c r="AL640" i="1"/>
  <c r="AI640" i="1"/>
  <c r="AG640" i="1"/>
  <c r="AE640" i="1"/>
  <c r="V640" i="1"/>
  <c r="Z640" i="1" s="1"/>
  <c r="N640" i="1" s="1"/>
  <c r="Q640" i="1"/>
  <c r="K640" i="1"/>
  <c r="AL639" i="1"/>
  <c r="AI639" i="1"/>
  <c r="AG639" i="1"/>
  <c r="AE639" i="1"/>
  <c r="AC639" i="1"/>
  <c r="V639" i="1"/>
  <c r="Z639" i="1" s="1"/>
  <c r="N639" i="1" s="1"/>
  <c r="Q639" i="1"/>
  <c r="K639" i="1"/>
  <c r="F639" i="1"/>
  <c r="AL638" i="1"/>
  <c r="AI638" i="1"/>
  <c r="AG638" i="1"/>
  <c r="AE638" i="1"/>
  <c r="AC638" i="1"/>
  <c r="V638" i="1"/>
  <c r="Z638" i="1" s="1"/>
  <c r="N638" i="1" s="1"/>
  <c r="Q638" i="1"/>
  <c r="K638" i="1"/>
  <c r="F638" i="1"/>
  <c r="AL637" i="1"/>
  <c r="AI637" i="1"/>
  <c r="AG637" i="1"/>
  <c r="AE637" i="1"/>
  <c r="AC637" i="1"/>
  <c r="V637" i="1"/>
  <c r="Z637" i="1" s="1"/>
  <c r="N637" i="1" s="1"/>
  <c r="Q637" i="1"/>
  <c r="K637" i="1"/>
  <c r="F637" i="1"/>
  <c r="AL636" i="1"/>
  <c r="AI636" i="1"/>
  <c r="AG636" i="1"/>
  <c r="AE636" i="1"/>
  <c r="AC636" i="1"/>
  <c r="V636" i="1"/>
  <c r="Z636" i="1" s="1"/>
  <c r="N636" i="1" s="1"/>
  <c r="Q636" i="1"/>
  <c r="K636" i="1"/>
  <c r="F636" i="1"/>
  <c r="AL635" i="1"/>
  <c r="AI635" i="1"/>
  <c r="AG635" i="1"/>
  <c r="AE635" i="1"/>
  <c r="AC635" i="1"/>
  <c r="V635" i="1"/>
  <c r="Z635" i="1" s="1"/>
  <c r="N635" i="1" s="1"/>
  <c r="Q635" i="1"/>
  <c r="K635" i="1"/>
  <c r="F635" i="1"/>
  <c r="AL634" i="1"/>
  <c r="AI634" i="1"/>
  <c r="AG634" i="1"/>
  <c r="AE634" i="1"/>
  <c r="V634" i="1"/>
  <c r="Z634" i="1" s="1"/>
  <c r="N634" i="1" s="1"/>
  <c r="Q634" i="1"/>
  <c r="K634" i="1"/>
  <c r="AL633" i="1"/>
  <c r="AI633" i="1"/>
  <c r="AG633" i="1"/>
  <c r="AE633" i="1"/>
  <c r="V633" i="1"/>
  <c r="Z633" i="1" s="1"/>
  <c r="N633" i="1" s="1"/>
  <c r="Q633" i="1"/>
  <c r="K633" i="1"/>
  <c r="AL632" i="1"/>
  <c r="AI632" i="1"/>
  <c r="AG632" i="1"/>
  <c r="AE632" i="1"/>
  <c r="AC632" i="1"/>
  <c r="V632" i="1"/>
  <c r="Z632" i="1" s="1"/>
  <c r="N632" i="1" s="1"/>
  <c r="Q632" i="1"/>
  <c r="K632" i="1"/>
  <c r="F632" i="1"/>
  <c r="AL631" i="1"/>
  <c r="AI631" i="1"/>
  <c r="AG631" i="1"/>
  <c r="AE631" i="1"/>
  <c r="V631" i="1"/>
  <c r="Z631" i="1" s="1"/>
  <c r="N631" i="1" s="1"/>
  <c r="Q631" i="1"/>
  <c r="K631" i="1"/>
  <c r="AL630" i="1"/>
  <c r="AI630" i="1"/>
  <c r="AG630" i="1"/>
  <c r="AE630" i="1"/>
  <c r="AC630" i="1"/>
  <c r="V630" i="1"/>
  <c r="Z630" i="1" s="1"/>
  <c r="N630" i="1" s="1"/>
  <c r="Q630" i="1"/>
  <c r="K630" i="1"/>
  <c r="F630" i="1"/>
  <c r="AL629" i="1"/>
  <c r="AI629" i="1"/>
  <c r="AG629" i="1"/>
  <c r="AE629" i="1"/>
  <c r="AC629" i="1"/>
  <c r="V629" i="1"/>
  <c r="Z629" i="1" s="1"/>
  <c r="N629" i="1" s="1"/>
  <c r="Q629" i="1"/>
  <c r="K629" i="1"/>
  <c r="F629" i="1"/>
  <c r="AL628" i="1"/>
  <c r="AI628" i="1"/>
  <c r="AG628" i="1"/>
  <c r="AE628" i="1"/>
  <c r="AC628" i="1"/>
  <c r="V628" i="1"/>
  <c r="Z628" i="1" s="1"/>
  <c r="N628" i="1" s="1"/>
  <c r="Q628" i="1"/>
  <c r="K628" i="1"/>
  <c r="F628" i="1"/>
  <c r="AL627" i="1"/>
  <c r="AI627" i="1"/>
  <c r="AG627" i="1"/>
  <c r="AE627" i="1"/>
  <c r="AC627" i="1"/>
  <c r="V627" i="1"/>
  <c r="Z627" i="1" s="1"/>
  <c r="N627" i="1" s="1"/>
  <c r="Q627" i="1"/>
  <c r="K627" i="1"/>
  <c r="F627" i="1"/>
  <c r="AL626" i="1"/>
  <c r="AI626" i="1"/>
  <c r="AG626" i="1"/>
  <c r="AE626" i="1"/>
  <c r="AC626" i="1"/>
  <c r="V626" i="1"/>
  <c r="Z626" i="1" s="1"/>
  <c r="N626" i="1" s="1"/>
  <c r="Q626" i="1"/>
  <c r="K626" i="1"/>
  <c r="F626" i="1"/>
  <c r="AL625" i="1"/>
  <c r="AI625" i="1"/>
  <c r="AG625" i="1"/>
  <c r="AE625" i="1"/>
  <c r="AC625" i="1"/>
  <c r="V625" i="1"/>
  <c r="Z625" i="1" s="1"/>
  <c r="N625" i="1" s="1"/>
  <c r="Q625" i="1"/>
  <c r="K625" i="1"/>
  <c r="F625" i="1"/>
  <c r="AL624" i="1"/>
  <c r="AI624" i="1"/>
  <c r="AG624" i="1"/>
  <c r="AE624" i="1"/>
  <c r="V624" i="1"/>
  <c r="Z624" i="1" s="1"/>
  <c r="N624" i="1" s="1"/>
  <c r="Q624" i="1"/>
  <c r="K624" i="1"/>
  <c r="F624" i="1"/>
  <c r="AL623" i="1"/>
  <c r="AI623" i="1"/>
  <c r="AG623" i="1"/>
  <c r="AE623" i="1"/>
  <c r="V623" i="1"/>
  <c r="Z623" i="1" s="1"/>
  <c r="N623" i="1" s="1"/>
  <c r="Q623" i="1"/>
  <c r="K623" i="1"/>
  <c r="F623" i="1"/>
  <c r="AL622" i="1"/>
  <c r="AI622" i="1"/>
  <c r="AG622" i="1"/>
  <c r="AE622" i="1"/>
  <c r="AC622" i="1"/>
  <c r="V622" i="1"/>
  <c r="Z622" i="1" s="1"/>
  <c r="N622" i="1" s="1"/>
  <c r="Q622" i="1"/>
  <c r="K622" i="1"/>
  <c r="C808" i="9" s="1"/>
  <c r="AL621" i="1"/>
  <c r="AI621" i="1"/>
  <c r="AG621" i="1"/>
  <c r="AE621" i="1"/>
  <c r="AC621" i="1"/>
  <c r="Y621" i="1"/>
  <c r="V621" i="1"/>
  <c r="U621" i="1"/>
  <c r="Q621" i="1"/>
  <c r="K621" i="1"/>
  <c r="AL620" i="1"/>
  <c r="AI620" i="1"/>
  <c r="AG620" i="1"/>
  <c r="AE620" i="1"/>
  <c r="V620" i="1"/>
  <c r="Z620" i="1" s="1"/>
  <c r="N620" i="1" s="1"/>
  <c r="Q620" i="1"/>
  <c r="K620" i="1"/>
  <c r="F620" i="1"/>
  <c r="AL619" i="1"/>
  <c r="AI619" i="1"/>
  <c r="AG619" i="1"/>
  <c r="AE619" i="1"/>
  <c r="AC619" i="1"/>
  <c r="Y619" i="1"/>
  <c r="V619" i="1"/>
  <c r="U619" i="1"/>
  <c r="Q619" i="1"/>
  <c r="K619" i="1"/>
  <c r="AL618" i="1"/>
  <c r="AI618" i="1"/>
  <c r="AG618" i="1"/>
  <c r="AE618" i="1"/>
  <c r="AC618" i="1"/>
  <c r="Y618" i="1"/>
  <c r="U618" i="1"/>
  <c r="Q618" i="1"/>
  <c r="K618" i="1"/>
  <c r="F618" i="1"/>
  <c r="AL617" i="1"/>
  <c r="AI617" i="1"/>
  <c r="AG617" i="1"/>
  <c r="AE617" i="1"/>
  <c r="V617" i="1"/>
  <c r="Z617" i="1" s="1"/>
  <c r="N617" i="1" s="1"/>
  <c r="Q617" i="1"/>
  <c r="K617" i="1"/>
  <c r="F617" i="1"/>
  <c r="AL616" i="1"/>
  <c r="AI616" i="1"/>
  <c r="AG616" i="1"/>
  <c r="AE616" i="1"/>
  <c r="V616" i="1"/>
  <c r="Z616" i="1" s="1"/>
  <c r="N616" i="1" s="1"/>
  <c r="Q616" i="1"/>
  <c r="K616" i="1"/>
  <c r="F616" i="1"/>
  <c r="AL615" i="1"/>
  <c r="AI615" i="1"/>
  <c r="AG615" i="1"/>
  <c r="AE615" i="1"/>
  <c r="V615" i="1"/>
  <c r="Z615" i="1" s="1"/>
  <c r="N615" i="1" s="1"/>
  <c r="Q615" i="1"/>
  <c r="K615" i="1"/>
  <c r="F615" i="1"/>
  <c r="AL614" i="1"/>
  <c r="AI614" i="1"/>
  <c r="AE614" i="1"/>
  <c r="V614" i="1"/>
  <c r="Z614" i="1" s="1"/>
  <c r="N614" i="1" s="1"/>
  <c r="Q614" i="1"/>
  <c r="K614" i="1"/>
  <c r="F614" i="1"/>
  <c r="AL613" i="1"/>
  <c r="AI613" i="1"/>
  <c r="AG613" i="1"/>
  <c r="AE613" i="1"/>
  <c r="V613" i="1"/>
  <c r="Z613" i="1" s="1"/>
  <c r="N613" i="1" s="1"/>
  <c r="Q613" i="1"/>
  <c r="K613" i="1"/>
  <c r="F613" i="1"/>
  <c r="AL612" i="1"/>
  <c r="AI612" i="1"/>
  <c r="AG612" i="1"/>
  <c r="AE612" i="1"/>
  <c r="AC612" i="1"/>
  <c r="V612" i="1"/>
  <c r="Z612" i="1" s="1"/>
  <c r="N612" i="1" s="1"/>
  <c r="Q612" i="1"/>
  <c r="K612" i="1"/>
  <c r="C762" i="9" s="1"/>
  <c r="F612" i="1"/>
  <c r="AL611" i="1"/>
  <c r="AI611" i="1"/>
  <c r="AG611" i="1"/>
  <c r="AE611" i="1"/>
  <c r="V611" i="1"/>
  <c r="Z611" i="1" s="1"/>
  <c r="N611" i="1" s="1"/>
  <c r="Q611" i="1"/>
  <c r="K611" i="1"/>
  <c r="F611" i="1"/>
  <c r="AL610" i="1"/>
  <c r="AI610" i="1"/>
  <c r="AG610" i="1"/>
  <c r="AE610" i="1"/>
  <c r="AC610" i="1"/>
  <c r="V610" i="1"/>
  <c r="Z610" i="1" s="1"/>
  <c r="N610" i="1" s="1"/>
  <c r="Q610" i="1"/>
  <c r="K610" i="1"/>
  <c r="F610" i="1"/>
  <c r="AL609" i="1"/>
  <c r="AI609" i="1"/>
  <c r="AG609" i="1"/>
  <c r="AE609" i="1"/>
  <c r="AC609" i="1"/>
  <c r="V609" i="1"/>
  <c r="Z609" i="1" s="1"/>
  <c r="N609" i="1" s="1"/>
  <c r="Q609" i="1"/>
  <c r="K609" i="1"/>
  <c r="F609" i="1"/>
  <c r="AL608" i="1"/>
  <c r="AI608" i="1"/>
  <c r="AG608" i="1"/>
  <c r="AE608" i="1"/>
  <c r="AC608" i="1"/>
  <c r="V608" i="1"/>
  <c r="Z608" i="1" s="1"/>
  <c r="N608" i="1" s="1"/>
  <c r="Q608" i="1"/>
  <c r="K608" i="1"/>
  <c r="F608" i="1"/>
  <c r="AL607" i="1"/>
  <c r="AI607" i="1"/>
  <c r="AG607" i="1"/>
  <c r="AE607" i="1"/>
  <c r="AC607" i="1"/>
  <c r="Y607" i="1"/>
  <c r="V607" i="1"/>
  <c r="U607" i="1"/>
  <c r="Q607" i="1"/>
  <c r="K607" i="1"/>
  <c r="F607" i="1"/>
  <c r="AL606" i="1"/>
  <c r="AI606" i="1"/>
  <c r="AG606" i="1"/>
  <c r="AE606" i="1"/>
  <c r="AC606" i="1"/>
  <c r="V606" i="1"/>
  <c r="Z606" i="1" s="1"/>
  <c r="N606" i="1" s="1"/>
  <c r="Q606" i="1"/>
  <c r="K606" i="1"/>
  <c r="F606" i="1"/>
  <c r="AL605" i="1"/>
  <c r="AI605" i="1"/>
  <c r="AG605" i="1"/>
  <c r="AE605" i="1"/>
  <c r="AC605" i="1"/>
  <c r="Y605" i="1"/>
  <c r="V605" i="1"/>
  <c r="U605" i="1"/>
  <c r="Q605" i="1"/>
  <c r="K605" i="1"/>
  <c r="F605" i="1"/>
  <c r="AL604" i="1"/>
  <c r="AI604" i="1"/>
  <c r="AG604" i="1"/>
  <c r="AE604" i="1"/>
  <c r="AC604" i="1"/>
  <c r="V604" i="1"/>
  <c r="Z604" i="1" s="1"/>
  <c r="N604" i="1" s="1"/>
  <c r="Q604" i="1"/>
  <c r="K604" i="1"/>
  <c r="F604" i="1"/>
  <c r="AL603" i="1"/>
  <c r="AI603" i="1"/>
  <c r="AG603" i="1"/>
  <c r="AE603" i="1"/>
  <c r="AC603" i="1"/>
  <c r="V603" i="1"/>
  <c r="Z603" i="1" s="1"/>
  <c r="N603" i="1" s="1"/>
  <c r="Q603" i="1"/>
  <c r="K603" i="1"/>
  <c r="F603" i="1"/>
  <c r="AL602" i="1"/>
  <c r="AI602" i="1"/>
  <c r="AE602" i="1"/>
  <c r="V602" i="1"/>
  <c r="Z602" i="1" s="1"/>
  <c r="N602" i="1" s="1"/>
  <c r="Q602" i="1"/>
  <c r="K602" i="1"/>
  <c r="F602" i="1"/>
  <c r="AL601" i="1"/>
  <c r="AI601" i="1"/>
  <c r="AG601" i="1"/>
  <c r="AE601" i="1"/>
  <c r="AC601" i="1"/>
  <c r="V601" i="1"/>
  <c r="Z601" i="1" s="1"/>
  <c r="N601" i="1" s="1"/>
  <c r="Q601" i="1"/>
  <c r="K601" i="1"/>
  <c r="F601" i="1"/>
  <c r="AL600" i="1"/>
  <c r="AI600" i="1"/>
  <c r="AG600" i="1"/>
  <c r="AE600" i="1"/>
  <c r="V600" i="1"/>
  <c r="Z600" i="1" s="1"/>
  <c r="N600" i="1" s="1"/>
  <c r="Q600" i="1"/>
  <c r="K600" i="1"/>
  <c r="C757" i="9" s="1"/>
  <c r="F600" i="1"/>
  <c r="AL599" i="1"/>
  <c r="AI599" i="1"/>
  <c r="AG599" i="1"/>
  <c r="AE599" i="1"/>
  <c r="AC599" i="1"/>
  <c r="V599" i="1"/>
  <c r="Z599" i="1" s="1"/>
  <c r="N599" i="1" s="1"/>
  <c r="Q599" i="1"/>
  <c r="K599" i="1"/>
  <c r="F599" i="1"/>
  <c r="AL598" i="1"/>
  <c r="AI598" i="1"/>
  <c r="AG598" i="1"/>
  <c r="AE598" i="1"/>
  <c r="Y598" i="1"/>
  <c r="V598" i="1"/>
  <c r="Q598" i="1"/>
  <c r="K598" i="1"/>
  <c r="F598" i="1"/>
  <c r="AL597" i="1"/>
  <c r="AI597" i="1"/>
  <c r="AG597" i="1"/>
  <c r="AE597" i="1"/>
  <c r="Y597" i="1"/>
  <c r="V597" i="1"/>
  <c r="U597" i="1"/>
  <c r="Q597" i="1"/>
  <c r="K597" i="1"/>
  <c r="F597" i="1"/>
  <c r="AL596" i="1"/>
  <c r="AI596" i="1"/>
  <c r="AG596" i="1"/>
  <c r="AE596" i="1"/>
  <c r="Y596" i="1"/>
  <c r="V596" i="1"/>
  <c r="Q596" i="1"/>
  <c r="K596" i="1"/>
  <c r="F596" i="1"/>
  <c r="AL595" i="1"/>
  <c r="AI595" i="1"/>
  <c r="AG595" i="1"/>
  <c r="AE595" i="1"/>
  <c r="AC595" i="1"/>
  <c r="V595" i="1"/>
  <c r="Z595" i="1" s="1"/>
  <c r="N595" i="1" s="1"/>
  <c r="Q595" i="1"/>
  <c r="K595" i="1"/>
  <c r="F595" i="1"/>
  <c r="AL594" i="1"/>
  <c r="AI594" i="1"/>
  <c r="AG594" i="1"/>
  <c r="AE594" i="1"/>
  <c r="V594" i="1"/>
  <c r="Z594" i="1" s="1"/>
  <c r="N594" i="1" s="1"/>
  <c r="Q594" i="1"/>
  <c r="K594" i="1"/>
  <c r="F594" i="1"/>
  <c r="AL593" i="1"/>
  <c r="AI593" i="1"/>
  <c r="AG593" i="1"/>
  <c r="AE593" i="1"/>
  <c r="V593" i="1"/>
  <c r="Z593" i="1" s="1"/>
  <c r="N593" i="1" s="1"/>
  <c r="Q593" i="1"/>
  <c r="K593" i="1"/>
  <c r="AL592" i="1"/>
  <c r="AI592" i="1"/>
  <c r="AG592" i="1"/>
  <c r="AE592" i="1"/>
  <c r="V592" i="1"/>
  <c r="Z592" i="1" s="1"/>
  <c r="N592" i="1" s="1"/>
  <c r="Q592" i="1"/>
  <c r="K592" i="1"/>
  <c r="F592" i="1"/>
  <c r="AL591" i="1"/>
  <c r="AI591" i="1"/>
  <c r="AG591" i="1"/>
  <c r="AE591" i="1"/>
  <c r="V591" i="1"/>
  <c r="Z591" i="1" s="1"/>
  <c r="N591" i="1" s="1"/>
  <c r="Q591" i="1"/>
  <c r="K591" i="1"/>
  <c r="F591" i="1"/>
  <c r="AL590" i="1"/>
  <c r="AI590" i="1"/>
  <c r="AG590" i="1"/>
  <c r="AE590" i="1"/>
  <c r="V590" i="1"/>
  <c r="Z590" i="1" s="1"/>
  <c r="N590" i="1" s="1"/>
  <c r="Q590" i="1"/>
  <c r="K590" i="1"/>
  <c r="AL589" i="1"/>
  <c r="AI589" i="1"/>
  <c r="AG589" i="1"/>
  <c r="AE589" i="1"/>
  <c r="AC589" i="1"/>
  <c r="V589" i="1"/>
  <c r="Z589" i="1" s="1"/>
  <c r="N589" i="1" s="1"/>
  <c r="Q589" i="1"/>
  <c r="K589" i="1"/>
  <c r="F589" i="1"/>
  <c r="AL588" i="1"/>
  <c r="AI588" i="1"/>
  <c r="AG588" i="1"/>
  <c r="AE588" i="1"/>
  <c r="AC588" i="1"/>
  <c r="V588" i="1"/>
  <c r="Z588" i="1" s="1"/>
  <c r="N588" i="1" s="1"/>
  <c r="Q588" i="1"/>
  <c r="K588" i="1"/>
  <c r="F588" i="1"/>
  <c r="AL587" i="1"/>
  <c r="AI587" i="1"/>
  <c r="AG587" i="1"/>
  <c r="AE587" i="1"/>
  <c r="AC587" i="1"/>
  <c r="V587" i="1"/>
  <c r="Z587" i="1" s="1"/>
  <c r="N587" i="1" s="1"/>
  <c r="Q587" i="1"/>
  <c r="K587" i="1"/>
  <c r="F587" i="1"/>
  <c r="AL586" i="1"/>
  <c r="AI586" i="1"/>
  <c r="AG586" i="1"/>
  <c r="AE586" i="1"/>
  <c r="AC586" i="1"/>
  <c r="V586" i="1"/>
  <c r="Z586" i="1" s="1"/>
  <c r="N586" i="1" s="1"/>
  <c r="Q586" i="1"/>
  <c r="K586" i="1"/>
  <c r="F586" i="1"/>
  <c r="AL585" i="1"/>
  <c r="AI585" i="1"/>
  <c r="AG585" i="1"/>
  <c r="AE585" i="1"/>
  <c r="AC585" i="1"/>
  <c r="V585" i="1"/>
  <c r="Z585" i="1" s="1"/>
  <c r="N585" i="1" s="1"/>
  <c r="Q585" i="1"/>
  <c r="K585" i="1"/>
  <c r="C767" i="9" s="1"/>
  <c r="F585" i="1"/>
  <c r="AL584" i="1"/>
  <c r="AI584" i="1"/>
  <c r="AG584" i="1"/>
  <c r="AE584" i="1"/>
  <c r="AC584" i="1"/>
  <c r="Y584" i="1"/>
  <c r="V584" i="1"/>
  <c r="Q584" i="1"/>
  <c r="K584" i="1"/>
  <c r="F584" i="1"/>
  <c r="AL583" i="1"/>
  <c r="AI583" i="1"/>
  <c r="AG583" i="1"/>
  <c r="AE583" i="1"/>
  <c r="AC583" i="1"/>
  <c r="V583" i="1"/>
  <c r="Z583" i="1" s="1"/>
  <c r="N583" i="1" s="1"/>
  <c r="Q583" i="1"/>
  <c r="K583" i="1"/>
  <c r="F583" i="1"/>
  <c r="AL582" i="1"/>
  <c r="AI582" i="1"/>
  <c r="AG582" i="1"/>
  <c r="AE582" i="1"/>
  <c r="Y582" i="1"/>
  <c r="V582" i="1"/>
  <c r="Q582" i="1"/>
  <c r="K582" i="1"/>
  <c r="F582" i="1"/>
  <c r="AL581" i="1"/>
  <c r="AI581" i="1"/>
  <c r="AG581" i="1"/>
  <c r="AE581" i="1"/>
  <c r="AC581" i="1"/>
  <c r="V581" i="1"/>
  <c r="Z581" i="1" s="1"/>
  <c r="N581" i="1" s="1"/>
  <c r="Q581" i="1"/>
  <c r="K581" i="1"/>
  <c r="F581" i="1"/>
  <c r="AL580" i="1"/>
  <c r="AI580" i="1"/>
  <c r="AG580" i="1"/>
  <c r="AE580" i="1"/>
  <c r="AC580" i="1"/>
  <c r="V580" i="1"/>
  <c r="Z580" i="1" s="1"/>
  <c r="N580" i="1" s="1"/>
  <c r="Q580" i="1"/>
  <c r="K580" i="1"/>
  <c r="AL579" i="1"/>
  <c r="AI579" i="1"/>
  <c r="AE579" i="1"/>
  <c r="V579" i="1"/>
  <c r="Z579" i="1" s="1"/>
  <c r="N579" i="1" s="1"/>
  <c r="Q579" i="1"/>
  <c r="K579" i="1"/>
  <c r="F579" i="1"/>
  <c r="AL578" i="1"/>
  <c r="AI578" i="1"/>
  <c r="AG578" i="1"/>
  <c r="AE578" i="1"/>
  <c r="AC578" i="1"/>
  <c r="V578" i="1"/>
  <c r="Z578" i="1" s="1"/>
  <c r="N578" i="1" s="1"/>
  <c r="Q578" i="1"/>
  <c r="K578" i="1"/>
  <c r="F578" i="1"/>
  <c r="AL577" i="1"/>
  <c r="AI577" i="1"/>
  <c r="AG577" i="1"/>
  <c r="AE577" i="1"/>
  <c r="V577" i="1"/>
  <c r="Z577" i="1" s="1"/>
  <c r="N577" i="1" s="1"/>
  <c r="Q577" i="1"/>
  <c r="K577" i="1"/>
  <c r="F577" i="1"/>
  <c r="AL576" i="1"/>
  <c r="AI576" i="1"/>
  <c r="AG576" i="1"/>
  <c r="AE576" i="1"/>
  <c r="AC576" i="1"/>
  <c r="V576" i="1"/>
  <c r="Z576" i="1" s="1"/>
  <c r="N576" i="1" s="1"/>
  <c r="Q576" i="1"/>
  <c r="K576" i="1"/>
  <c r="F576" i="1"/>
  <c r="AL575" i="1"/>
  <c r="AI575" i="1"/>
  <c r="AG575" i="1"/>
  <c r="AE575" i="1"/>
  <c r="V575" i="1"/>
  <c r="Z575" i="1" s="1"/>
  <c r="N575" i="1" s="1"/>
  <c r="Q575" i="1"/>
  <c r="K575" i="1"/>
  <c r="F575" i="1"/>
  <c r="AL574" i="1"/>
  <c r="AI574" i="1"/>
  <c r="AG574" i="1"/>
  <c r="AE574" i="1"/>
  <c r="AC574" i="1"/>
  <c r="V574" i="1"/>
  <c r="Z574" i="1" s="1"/>
  <c r="N574" i="1" s="1"/>
  <c r="Q574" i="1"/>
  <c r="K574" i="1"/>
  <c r="F574" i="1"/>
  <c r="AL573" i="1"/>
  <c r="AI573" i="1"/>
  <c r="AG573" i="1"/>
  <c r="AE573" i="1"/>
  <c r="V573" i="1"/>
  <c r="Z573" i="1" s="1"/>
  <c r="N573" i="1" s="1"/>
  <c r="Q573" i="1"/>
  <c r="K573" i="1"/>
  <c r="F573" i="1"/>
  <c r="AL572" i="1"/>
  <c r="AI572" i="1"/>
  <c r="AG572" i="1"/>
  <c r="AE572" i="1"/>
  <c r="V572" i="1"/>
  <c r="Z572" i="1" s="1"/>
  <c r="N572" i="1" s="1"/>
  <c r="Q572" i="1"/>
  <c r="K572" i="1"/>
  <c r="F572" i="1"/>
  <c r="AL571" i="1"/>
  <c r="AI571" i="1"/>
  <c r="AG571" i="1"/>
  <c r="AE571" i="1"/>
  <c r="AC571" i="1"/>
  <c r="V571" i="1"/>
  <c r="Z571" i="1" s="1"/>
  <c r="N571" i="1" s="1"/>
  <c r="Q571" i="1"/>
  <c r="K571" i="1"/>
  <c r="F571" i="1"/>
  <c r="AL570" i="1"/>
  <c r="AI570" i="1"/>
  <c r="AG570" i="1"/>
  <c r="AE570" i="1"/>
  <c r="AC570" i="1"/>
  <c r="V570" i="1"/>
  <c r="Z570" i="1" s="1"/>
  <c r="N570" i="1" s="1"/>
  <c r="Q570" i="1"/>
  <c r="K570" i="1"/>
  <c r="F570" i="1"/>
  <c r="AL569" i="1"/>
  <c r="AI569" i="1"/>
  <c r="AG569" i="1"/>
  <c r="AE569" i="1"/>
  <c r="AC569" i="1"/>
  <c r="V569" i="1"/>
  <c r="Z569" i="1" s="1"/>
  <c r="N569" i="1" s="1"/>
  <c r="Q569" i="1"/>
  <c r="K569" i="1"/>
  <c r="F569" i="1"/>
  <c r="AL568" i="1"/>
  <c r="AI568" i="1"/>
  <c r="AG568" i="1"/>
  <c r="AE568" i="1"/>
  <c r="AC568" i="1"/>
  <c r="V568" i="1"/>
  <c r="Z568" i="1" s="1"/>
  <c r="N568" i="1" s="1"/>
  <c r="Q568" i="1"/>
  <c r="K568" i="1"/>
  <c r="F568" i="1"/>
  <c r="AL567" i="1"/>
  <c r="AI567" i="1"/>
  <c r="AG567" i="1"/>
  <c r="AE567" i="1"/>
  <c r="V567" i="1"/>
  <c r="Z567" i="1" s="1"/>
  <c r="N567" i="1" s="1"/>
  <c r="Q567" i="1"/>
  <c r="K567" i="1"/>
  <c r="F567" i="1"/>
  <c r="AL566" i="1"/>
  <c r="AI566" i="1"/>
  <c r="AG566" i="1"/>
  <c r="AE566" i="1"/>
  <c r="V566" i="1"/>
  <c r="Z566" i="1" s="1"/>
  <c r="N566" i="1" s="1"/>
  <c r="Q566" i="1"/>
  <c r="K566" i="1"/>
  <c r="F566" i="1"/>
  <c r="AL565" i="1"/>
  <c r="AI565" i="1"/>
  <c r="AG565" i="1"/>
  <c r="AE565" i="1"/>
  <c r="V565" i="1"/>
  <c r="Z565" i="1" s="1"/>
  <c r="N565" i="1" s="1"/>
  <c r="Q565" i="1"/>
  <c r="K565" i="1"/>
  <c r="F565" i="1"/>
  <c r="AL564" i="1"/>
  <c r="AI564" i="1"/>
  <c r="AE564" i="1"/>
  <c r="V564" i="1"/>
  <c r="Z564" i="1" s="1"/>
  <c r="N564" i="1" s="1"/>
  <c r="Q564" i="1"/>
  <c r="K564" i="1"/>
  <c r="F564" i="1"/>
  <c r="AL563" i="1"/>
  <c r="AI563" i="1"/>
  <c r="AG563" i="1"/>
  <c r="AE563" i="1"/>
  <c r="AC563" i="1"/>
  <c r="V563" i="1"/>
  <c r="Z563" i="1" s="1"/>
  <c r="N563" i="1" s="1"/>
  <c r="Q563" i="1"/>
  <c r="K563" i="1"/>
  <c r="F563" i="1"/>
  <c r="AL562" i="1"/>
  <c r="AI562" i="1"/>
  <c r="AG562" i="1"/>
  <c r="AE562" i="1"/>
  <c r="V562" i="1"/>
  <c r="Z562" i="1" s="1"/>
  <c r="N562" i="1" s="1"/>
  <c r="Q562" i="1"/>
  <c r="K562" i="1"/>
  <c r="F562" i="1"/>
  <c r="AL561" i="1"/>
  <c r="AI561" i="1"/>
  <c r="AG561" i="1"/>
  <c r="AE561" i="1"/>
  <c r="V561" i="1"/>
  <c r="Z561" i="1" s="1"/>
  <c r="N561" i="1" s="1"/>
  <c r="Q561" i="1"/>
  <c r="K561" i="1"/>
  <c r="F561" i="1"/>
  <c r="AL560" i="1"/>
  <c r="AI560" i="1"/>
  <c r="AG560" i="1"/>
  <c r="AE560" i="1"/>
  <c r="AC560" i="1"/>
  <c r="V560" i="1"/>
  <c r="Z560" i="1" s="1"/>
  <c r="N560" i="1" s="1"/>
  <c r="Q560" i="1"/>
  <c r="K560" i="1"/>
  <c r="F560" i="1"/>
  <c r="AL559" i="1"/>
  <c r="AI559" i="1"/>
  <c r="AG559" i="1"/>
  <c r="AE559" i="1"/>
  <c r="AC559" i="1"/>
  <c r="V559" i="1"/>
  <c r="Z559" i="1" s="1"/>
  <c r="N559" i="1" s="1"/>
  <c r="Q559" i="1"/>
  <c r="K559" i="1"/>
  <c r="F559" i="1"/>
  <c r="AL558" i="1"/>
  <c r="AI558" i="1"/>
  <c r="AG558" i="1"/>
  <c r="AE558" i="1"/>
  <c r="AC558" i="1"/>
  <c r="V558" i="1"/>
  <c r="Z558" i="1" s="1"/>
  <c r="N558" i="1" s="1"/>
  <c r="Q558" i="1"/>
  <c r="K558" i="1"/>
  <c r="F558" i="1"/>
  <c r="AL557" i="1"/>
  <c r="AI557" i="1"/>
  <c r="AE557" i="1"/>
  <c r="V557" i="1"/>
  <c r="Z557" i="1" s="1"/>
  <c r="N557" i="1" s="1"/>
  <c r="Q557" i="1"/>
  <c r="K557" i="1"/>
  <c r="F557" i="1"/>
  <c r="AL556" i="1"/>
  <c r="AI556" i="1"/>
  <c r="AE556" i="1"/>
  <c r="V556" i="1"/>
  <c r="Z556" i="1" s="1"/>
  <c r="Q556" i="1"/>
  <c r="K556" i="1"/>
  <c r="F556" i="1"/>
  <c r="AL555" i="1"/>
  <c r="AI555" i="1"/>
  <c r="AE555" i="1"/>
  <c r="V555" i="1"/>
  <c r="Z555" i="1" s="1"/>
  <c r="N555" i="1" s="1"/>
  <c r="Q555" i="1"/>
  <c r="K555" i="1"/>
  <c r="F555" i="1"/>
  <c r="AL554" i="1"/>
  <c r="AI554" i="1"/>
  <c r="AG554" i="1"/>
  <c r="AE554" i="1"/>
  <c r="V554" i="1"/>
  <c r="Z554" i="1" s="1"/>
  <c r="N554" i="1" s="1"/>
  <c r="Q554" i="1"/>
  <c r="K554" i="1"/>
  <c r="AL553" i="1"/>
  <c r="AI553" i="1"/>
  <c r="AG553" i="1"/>
  <c r="AE553" i="1"/>
  <c r="AC553" i="1"/>
  <c r="V553" i="1"/>
  <c r="Z553" i="1" s="1"/>
  <c r="N553" i="1" s="1"/>
  <c r="Q553" i="1"/>
  <c r="K553" i="1"/>
  <c r="F553" i="1"/>
  <c r="AL552" i="1"/>
  <c r="AI552" i="1"/>
  <c r="AG552" i="1"/>
  <c r="AE552" i="1"/>
  <c r="AC552" i="1"/>
  <c r="V552" i="1"/>
  <c r="Z552" i="1" s="1"/>
  <c r="N552" i="1" s="1"/>
  <c r="Q552" i="1"/>
  <c r="K552" i="1"/>
  <c r="F552" i="1"/>
  <c r="AL551" i="1"/>
  <c r="AI551" i="1"/>
  <c r="AG551" i="1"/>
  <c r="AE551" i="1"/>
  <c r="AC551" i="1"/>
  <c r="V551" i="1"/>
  <c r="Z551" i="1" s="1"/>
  <c r="N551" i="1" s="1"/>
  <c r="Q551" i="1"/>
  <c r="K551" i="1"/>
  <c r="F551" i="1"/>
  <c r="AL550" i="1"/>
  <c r="AI550" i="1"/>
  <c r="AG550" i="1"/>
  <c r="AE550" i="1"/>
  <c r="AC550" i="1"/>
  <c r="V550" i="1"/>
  <c r="Z550" i="1" s="1"/>
  <c r="N550" i="1" s="1"/>
  <c r="Q550" i="1"/>
  <c r="K550" i="1"/>
  <c r="F550" i="1"/>
  <c r="AL549" i="1"/>
  <c r="AI549" i="1"/>
  <c r="AE549" i="1"/>
  <c r="V549" i="1"/>
  <c r="Z549" i="1" s="1"/>
  <c r="Q549" i="1"/>
  <c r="K549" i="1"/>
  <c r="F549" i="1"/>
  <c r="AL548" i="1"/>
  <c r="AI548" i="1"/>
  <c r="AE548" i="1"/>
  <c r="V548" i="1"/>
  <c r="Z548" i="1" s="1"/>
  <c r="Q548" i="1"/>
  <c r="K548" i="1"/>
  <c r="F548" i="1"/>
  <c r="AL547" i="1"/>
  <c r="AI547" i="1"/>
  <c r="AE547" i="1"/>
  <c r="V547" i="1"/>
  <c r="Z547" i="1" s="1"/>
  <c r="N547" i="1" s="1"/>
  <c r="Q547" i="1"/>
  <c r="K547" i="1"/>
  <c r="F547" i="1"/>
  <c r="AL546" i="1"/>
  <c r="AI546" i="1"/>
  <c r="AE546" i="1"/>
  <c r="V546" i="1"/>
  <c r="Z546" i="1" s="1"/>
  <c r="N546" i="1" s="1"/>
  <c r="Q546" i="1"/>
  <c r="K546" i="1"/>
  <c r="F546" i="1"/>
  <c r="AL545" i="1"/>
  <c r="AI545" i="1"/>
  <c r="AE545" i="1"/>
  <c r="V545" i="1"/>
  <c r="Z545" i="1" s="1"/>
  <c r="Q545" i="1"/>
  <c r="K545" i="1"/>
  <c r="F545" i="1"/>
  <c r="AL544" i="1"/>
  <c r="AI544" i="1"/>
  <c r="AG544" i="1"/>
  <c r="AE544" i="1"/>
  <c r="V544" i="1"/>
  <c r="Z544" i="1" s="1"/>
  <c r="N544" i="1" s="1"/>
  <c r="Q544" i="1"/>
  <c r="K544" i="1"/>
  <c r="F544" i="1"/>
  <c r="AL543" i="1"/>
  <c r="AI543" i="1"/>
  <c r="AG543" i="1"/>
  <c r="AE543" i="1"/>
  <c r="V543" i="1"/>
  <c r="Z543" i="1" s="1"/>
  <c r="N543" i="1" s="1"/>
  <c r="Q543" i="1"/>
  <c r="K543" i="1"/>
  <c r="F543" i="1"/>
  <c r="AL542" i="1"/>
  <c r="AI542" i="1"/>
  <c r="AG542" i="1"/>
  <c r="AE542" i="1"/>
  <c r="V542" i="1"/>
  <c r="Z542" i="1" s="1"/>
  <c r="N542" i="1" s="1"/>
  <c r="Q542" i="1"/>
  <c r="K542" i="1"/>
  <c r="F542" i="1"/>
  <c r="AL541" i="1"/>
  <c r="AI541" i="1"/>
  <c r="AG541" i="1"/>
  <c r="AE541" i="1"/>
  <c r="V541" i="1"/>
  <c r="Z541" i="1" s="1"/>
  <c r="N541" i="1" s="1"/>
  <c r="Q541" i="1"/>
  <c r="K541" i="1"/>
  <c r="F541" i="1"/>
  <c r="AL540" i="1"/>
  <c r="AI540" i="1"/>
  <c r="AG540" i="1"/>
  <c r="AE540" i="1"/>
  <c r="V540" i="1"/>
  <c r="Z540" i="1" s="1"/>
  <c r="N540" i="1" s="1"/>
  <c r="Q540" i="1"/>
  <c r="K540" i="1"/>
  <c r="F540" i="1"/>
  <c r="AL539" i="1"/>
  <c r="AI539" i="1"/>
  <c r="AG539" i="1"/>
  <c r="AE539" i="1"/>
  <c r="V539" i="1"/>
  <c r="Z539" i="1" s="1"/>
  <c r="N539" i="1" s="1"/>
  <c r="Q539" i="1"/>
  <c r="K539" i="1"/>
  <c r="F539" i="1"/>
  <c r="AL538" i="1"/>
  <c r="AI538" i="1"/>
  <c r="AG538" i="1"/>
  <c r="AE538" i="1"/>
  <c r="V538" i="1"/>
  <c r="Z538" i="1" s="1"/>
  <c r="N538" i="1" s="1"/>
  <c r="Q538" i="1"/>
  <c r="K538" i="1"/>
  <c r="F538" i="1"/>
  <c r="AL537" i="1"/>
  <c r="AI537" i="1"/>
  <c r="AG537" i="1"/>
  <c r="AE537" i="1"/>
  <c r="V537" i="1"/>
  <c r="Z537" i="1" s="1"/>
  <c r="N537" i="1" s="1"/>
  <c r="Q537" i="1"/>
  <c r="K537" i="1"/>
  <c r="F537" i="1"/>
  <c r="AL536" i="1"/>
  <c r="AI536" i="1"/>
  <c r="AG536" i="1"/>
  <c r="AE536" i="1"/>
  <c r="V536" i="1"/>
  <c r="Z536" i="1" s="1"/>
  <c r="N536" i="1" s="1"/>
  <c r="Q536" i="1"/>
  <c r="K536" i="1"/>
  <c r="F536" i="1"/>
  <c r="AL535" i="1"/>
  <c r="AI535" i="1"/>
  <c r="AE535" i="1"/>
  <c r="V535" i="1"/>
  <c r="Z535" i="1" s="1"/>
  <c r="Q535" i="1"/>
  <c r="K535" i="1"/>
  <c r="F535" i="1"/>
  <c r="AL534" i="1"/>
  <c r="AI534" i="1"/>
  <c r="AG534" i="1"/>
  <c r="AE534" i="1"/>
  <c r="V534" i="1"/>
  <c r="Z534" i="1" s="1"/>
  <c r="N534" i="1" s="1"/>
  <c r="Q534" i="1"/>
  <c r="K534" i="1"/>
  <c r="F534" i="1"/>
  <c r="AL533" i="1"/>
  <c r="AI533" i="1"/>
  <c r="AG533" i="1"/>
  <c r="AE533" i="1"/>
  <c r="V533" i="1"/>
  <c r="Z533" i="1" s="1"/>
  <c r="N533" i="1" s="1"/>
  <c r="Q533" i="1"/>
  <c r="K533" i="1"/>
  <c r="AL532" i="1"/>
  <c r="AI532" i="1"/>
  <c r="AG532" i="1"/>
  <c r="AE532" i="1"/>
  <c r="V532" i="1"/>
  <c r="Z532" i="1" s="1"/>
  <c r="N532" i="1" s="1"/>
  <c r="Q532" i="1"/>
  <c r="K532" i="1"/>
  <c r="F532" i="1"/>
  <c r="AL531" i="1"/>
  <c r="AI531" i="1"/>
  <c r="AG531" i="1"/>
  <c r="AE531" i="1"/>
  <c r="V531" i="1"/>
  <c r="Z531" i="1" s="1"/>
  <c r="N531" i="1" s="1"/>
  <c r="Q531" i="1"/>
  <c r="K531" i="1"/>
  <c r="F531" i="1"/>
  <c r="AL530" i="1"/>
  <c r="AI530" i="1"/>
  <c r="AG530" i="1"/>
  <c r="AE530" i="1"/>
  <c r="V530" i="1"/>
  <c r="Z530" i="1" s="1"/>
  <c r="N530" i="1" s="1"/>
  <c r="Q530" i="1"/>
  <c r="K530" i="1"/>
  <c r="F530" i="1"/>
  <c r="AL529" i="1"/>
  <c r="AI529" i="1"/>
  <c r="AG529" i="1"/>
  <c r="AE529" i="1"/>
  <c r="AC529" i="1"/>
  <c r="V529" i="1"/>
  <c r="Z529" i="1" s="1"/>
  <c r="N529" i="1" s="1"/>
  <c r="Q529" i="1"/>
  <c r="K529" i="1"/>
  <c r="F529" i="1"/>
  <c r="AL528" i="1"/>
  <c r="AI528" i="1"/>
  <c r="AG528" i="1"/>
  <c r="AE528" i="1"/>
  <c r="AC528" i="1"/>
  <c r="V528" i="1"/>
  <c r="Z528" i="1" s="1"/>
  <c r="N528" i="1" s="1"/>
  <c r="Q528" i="1"/>
  <c r="K528" i="1"/>
  <c r="F528" i="1"/>
  <c r="AL527" i="1"/>
  <c r="AI527" i="1"/>
  <c r="AG527" i="1"/>
  <c r="AE527" i="1"/>
  <c r="AC527" i="1"/>
  <c r="V527" i="1"/>
  <c r="Z527" i="1" s="1"/>
  <c r="N527" i="1" s="1"/>
  <c r="Q527" i="1"/>
  <c r="K527" i="1"/>
  <c r="F527" i="1"/>
  <c r="AL526" i="1"/>
  <c r="AI526" i="1"/>
  <c r="AG526" i="1"/>
  <c r="AE526" i="1"/>
  <c r="AC526" i="1"/>
  <c r="V526" i="1"/>
  <c r="Z526" i="1" s="1"/>
  <c r="N526" i="1" s="1"/>
  <c r="Q526" i="1"/>
  <c r="K526" i="1"/>
  <c r="F526" i="1"/>
  <c r="AL525" i="1"/>
  <c r="AI525" i="1"/>
  <c r="AG525" i="1"/>
  <c r="AE525" i="1"/>
  <c r="AC525" i="1"/>
  <c r="V525" i="1"/>
  <c r="Z525" i="1" s="1"/>
  <c r="N525" i="1" s="1"/>
  <c r="Q525" i="1"/>
  <c r="K525" i="1"/>
  <c r="F525" i="1"/>
  <c r="AL524" i="1"/>
  <c r="AI524" i="1"/>
  <c r="AG524" i="1"/>
  <c r="AE524" i="1"/>
  <c r="AC524" i="1"/>
  <c r="V524" i="1"/>
  <c r="Z524" i="1" s="1"/>
  <c r="N524" i="1" s="1"/>
  <c r="Q524" i="1"/>
  <c r="K524" i="1"/>
  <c r="F524" i="1"/>
  <c r="AL523" i="1"/>
  <c r="AI523" i="1"/>
  <c r="AG523" i="1"/>
  <c r="AE523" i="1"/>
  <c r="AC523" i="1"/>
  <c r="V523" i="1"/>
  <c r="Z523" i="1" s="1"/>
  <c r="N523" i="1" s="1"/>
  <c r="Q523" i="1"/>
  <c r="K523" i="1"/>
  <c r="F523" i="1"/>
  <c r="AL522" i="1"/>
  <c r="AI522" i="1"/>
  <c r="AG522" i="1"/>
  <c r="AE522" i="1"/>
  <c r="AC522" i="1"/>
  <c r="V522" i="1"/>
  <c r="Z522" i="1" s="1"/>
  <c r="N522" i="1" s="1"/>
  <c r="Q522" i="1"/>
  <c r="K522" i="1"/>
  <c r="F522" i="1"/>
  <c r="AL521" i="1"/>
  <c r="AI521" i="1"/>
  <c r="AG521" i="1"/>
  <c r="AE521" i="1"/>
  <c r="AC521" i="1"/>
  <c r="V521" i="1"/>
  <c r="Z521" i="1" s="1"/>
  <c r="N521" i="1" s="1"/>
  <c r="Q521" i="1"/>
  <c r="K521" i="1"/>
  <c r="F521" i="1"/>
  <c r="AL520" i="1"/>
  <c r="AI520" i="1"/>
  <c r="AG520" i="1"/>
  <c r="AE520" i="1"/>
  <c r="AC520" i="1"/>
  <c r="V520" i="1"/>
  <c r="Z520" i="1" s="1"/>
  <c r="N520" i="1" s="1"/>
  <c r="Q520" i="1"/>
  <c r="K520" i="1"/>
  <c r="F520" i="1"/>
  <c r="AL519" i="1"/>
  <c r="AI519" i="1"/>
  <c r="AG519" i="1"/>
  <c r="AE519" i="1"/>
  <c r="AC519" i="1"/>
  <c r="V519" i="1"/>
  <c r="Z519" i="1" s="1"/>
  <c r="N519" i="1" s="1"/>
  <c r="Q519" i="1"/>
  <c r="K519" i="1"/>
  <c r="F519" i="1"/>
  <c r="AL518" i="1"/>
  <c r="AI518" i="1"/>
  <c r="AG518" i="1"/>
  <c r="AE518" i="1"/>
  <c r="AC518" i="1"/>
  <c r="V518" i="1"/>
  <c r="Z518" i="1" s="1"/>
  <c r="N518" i="1" s="1"/>
  <c r="Q518" i="1"/>
  <c r="K518" i="1"/>
  <c r="F518" i="1"/>
  <c r="AL517" i="1"/>
  <c r="AI517" i="1"/>
  <c r="AG517" i="1"/>
  <c r="AE517" i="1"/>
  <c r="AC517" i="1"/>
  <c r="V517" i="1"/>
  <c r="Z517" i="1" s="1"/>
  <c r="N517" i="1" s="1"/>
  <c r="Q517" i="1"/>
  <c r="K517" i="1"/>
  <c r="F517" i="1"/>
  <c r="AL516" i="1"/>
  <c r="AI516" i="1"/>
  <c r="AG516" i="1"/>
  <c r="AE516" i="1"/>
  <c r="AC516" i="1"/>
  <c r="V516" i="1"/>
  <c r="Z516" i="1" s="1"/>
  <c r="N516" i="1" s="1"/>
  <c r="Q516" i="1"/>
  <c r="K516" i="1"/>
  <c r="F516" i="1"/>
  <c r="AL515" i="1"/>
  <c r="AI515" i="1"/>
  <c r="AG515" i="1"/>
  <c r="AE515" i="1"/>
  <c r="AC515" i="1"/>
  <c r="V515" i="1"/>
  <c r="Z515" i="1" s="1"/>
  <c r="N515" i="1" s="1"/>
  <c r="Q515" i="1"/>
  <c r="K515" i="1"/>
  <c r="F515" i="1"/>
  <c r="AL514" i="1"/>
  <c r="AI514" i="1"/>
  <c r="AG514" i="1"/>
  <c r="AE514" i="1"/>
  <c r="AC514" i="1"/>
  <c r="V514" i="1"/>
  <c r="Z514" i="1" s="1"/>
  <c r="N514" i="1" s="1"/>
  <c r="Q514" i="1"/>
  <c r="K514" i="1"/>
  <c r="F514" i="1"/>
  <c r="AL513" i="1"/>
  <c r="AI513" i="1"/>
  <c r="AG513" i="1"/>
  <c r="AE513" i="1"/>
  <c r="AC513" i="1"/>
  <c r="V513" i="1"/>
  <c r="Z513" i="1" s="1"/>
  <c r="N513" i="1" s="1"/>
  <c r="Q513" i="1"/>
  <c r="K513" i="1"/>
  <c r="F513" i="1"/>
  <c r="AL512" i="1"/>
  <c r="AI512" i="1"/>
  <c r="AG512" i="1"/>
  <c r="AE512" i="1"/>
  <c r="V512" i="1"/>
  <c r="Z512" i="1" s="1"/>
  <c r="N512" i="1" s="1"/>
  <c r="Q512" i="1"/>
  <c r="K512" i="1"/>
  <c r="C787" i="9" s="1"/>
  <c r="AL511" i="1"/>
  <c r="AI511" i="1"/>
  <c r="AG511" i="1"/>
  <c r="AE511" i="1"/>
  <c r="AC511" i="1"/>
  <c r="V511" i="1"/>
  <c r="Z511" i="1" s="1"/>
  <c r="N511" i="1" s="1"/>
  <c r="Q511" i="1"/>
  <c r="K511" i="1"/>
  <c r="F511" i="1"/>
  <c r="AL510" i="1"/>
  <c r="AI510" i="1"/>
  <c r="AG510" i="1"/>
  <c r="AE510" i="1"/>
  <c r="AC510" i="1"/>
  <c r="V510" i="1"/>
  <c r="Z510" i="1" s="1"/>
  <c r="N510" i="1" s="1"/>
  <c r="Q510" i="1"/>
  <c r="K510" i="1"/>
  <c r="F510" i="1"/>
  <c r="AL509" i="1"/>
  <c r="AI509" i="1"/>
  <c r="AG509" i="1"/>
  <c r="AE509" i="1"/>
  <c r="AC509" i="1"/>
  <c r="V509" i="1"/>
  <c r="Z509" i="1" s="1"/>
  <c r="N509" i="1" s="1"/>
  <c r="Q509" i="1"/>
  <c r="K509" i="1"/>
  <c r="F509" i="1"/>
  <c r="AL508" i="1"/>
  <c r="AI508" i="1"/>
  <c r="AG508" i="1"/>
  <c r="AE508" i="1"/>
  <c r="AC508" i="1"/>
  <c r="V508" i="1"/>
  <c r="Z508" i="1" s="1"/>
  <c r="N508" i="1" s="1"/>
  <c r="Q508" i="1"/>
  <c r="K508" i="1"/>
  <c r="F508" i="1"/>
  <c r="AL507" i="1"/>
  <c r="AI507" i="1"/>
  <c r="AG507" i="1"/>
  <c r="AE507" i="1"/>
  <c r="AC507" i="1"/>
  <c r="V507" i="1"/>
  <c r="Z507" i="1" s="1"/>
  <c r="N507" i="1" s="1"/>
  <c r="Q507" i="1"/>
  <c r="K507" i="1"/>
  <c r="F507" i="1"/>
  <c r="AL506" i="1"/>
  <c r="AI506" i="1"/>
  <c r="AG506" i="1"/>
  <c r="AE506" i="1"/>
  <c r="AC506" i="1"/>
  <c r="V506" i="1"/>
  <c r="Z506" i="1" s="1"/>
  <c r="N506" i="1" s="1"/>
  <c r="Q506" i="1"/>
  <c r="K506" i="1"/>
  <c r="F506" i="1"/>
  <c r="AL505" i="1"/>
  <c r="AI505" i="1"/>
  <c r="AG505" i="1"/>
  <c r="AE505" i="1"/>
  <c r="V505" i="1"/>
  <c r="Z505" i="1" s="1"/>
  <c r="N505" i="1" s="1"/>
  <c r="Q505" i="1"/>
  <c r="K505" i="1"/>
  <c r="AL504" i="1"/>
  <c r="AI504" i="1"/>
  <c r="AG504" i="1"/>
  <c r="AE504" i="1"/>
  <c r="AC504" i="1"/>
  <c r="V504" i="1"/>
  <c r="Z504" i="1" s="1"/>
  <c r="N504" i="1" s="1"/>
  <c r="Q504" i="1"/>
  <c r="K504" i="1"/>
  <c r="F504" i="1"/>
  <c r="AL503" i="1"/>
  <c r="AI503" i="1"/>
  <c r="AG503" i="1"/>
  <c r="AE503" i="1"/>
  <c r="AC503" i="1"/>
  <c r="V503" i="1"/>
  <c r="Z503" i="1" s="1"/>
  <c r="N503" i="1" s="1"/>
  <c r="Q503" i="1"/>
  <c r="K503" i="1"/>
  <c r="F503" i="1"/>
  <c r="AL502" i="1"/>
  <c r="AI502" i="1"/>
  <c r="AG502" i="1"/>
  <c r="AE502" i="1"/>
  <c r="V502" i="1"/>
  <c r="Z502" i="1" s="1"/>
  <c r="N502" i="1" s="1"/>
  <c r="Q502" i="1"/>
  <c r="K502" i="1"/>
  <c r="F502" i="1"/>
  <c r="AL501" i="1"/>
  <c r="AI501" i="1"/>
  <c r="AG501" i="1"/>
  <c r="AE501" i="1"/>
  <c r="V501" i="1"/>
  <c r="Z501" i="1" s="1"/>
  <c r="N501" i="1" s="1"/>
  <c r="Q501" i="1"/>
  <c r="K501" i="1"/>
  <c r="F501" i="1"/>
  <c r="AL500" i="1"/>
  <c r="AI500" i="1"/>
  <c r="AG500" i="1"/>
  <c r="AE500" i="1"/>
  <c r="V500" i="1"/>
  <c r="Z500" i="1" s="1"/>
  <c r="N500" i="1" s="1"/>
  <c r="Q500" i="1"/>
  <c r="K500" i="1"/>
  <c r="F500" i="1"/>
  <c r="AL499" i="1"/>
  <c r="AI499" i="1"/>
  <c r="AG499" i="1"/>
  <c r="AE499" i="1"/>
  <c r="V499" i="1"/>
  <c r="Z499" i="1" s="1"/>
  <c r="N499" i="1" s="1"/>
  <c r="Q499" i="1"/>
  <c r="K499" i="1"/>
  <c r="F499" i="1"/>
  <c r="AL498" i="1"/>
  <c r="AI498" i="1"/>
  <c r="AG498" i="1"/>
  <c r="AE498" i="1"/>
  <c r="V498" i="1"/>
  <c r="Z498" i="1" s="1"/>
  <c r="N498" i="1" s="1"/>
  <c r="Q498" i="1"/>
  <c r="K498" i="1"/>
  <c r="F498" i="1"/>
  <c r="AL497" i="1"/>
  <c r="AI497" i="1"/>
  <c r="AG497" i="1"/>
  <c r="AE497" i="1"/>
  <c r="V497" i="1"/>
  <c r="Z497" i="1" s="1"/>
  <c r="N497" i="1" s="1"/>
  <c r="Q497" i="1"/>
  <c r="K497" i="1"/>
  <c r="F497" i="1"/>
  <c r="AL496" i="1"/>
  <c r="AI496" i="1"/>
  <c r="AG496" i="1"/>
  <c r="AE496" i="1"/>
  <c r="V496" i="1"/>
  <c r="Z496" i="1" s="1"/>
  <c r="N496" i="1" s="1"/>
  <c r="Q496" i="1"/>
  <c r="K496" i="1"/>
  <c r="F496" i="1"/>
  <c r="AL495" i="1"/>
  <c r="AI495" i="1"/>
  <c r="AG495" i="1"/>
  <c r="AE495" i="1"/>
  <c r="V495" i="1"/>
  <c r="Z495" i="1" s="1"/>
  <c r="N495" i="1" s="1"/>
  <c r="Q495" i="1"/>
  <c r="K495" i="1"/>
  <c r="F495" i="1"/>
  <c r="AL494" i="1"/>
  <c r="AI494" i="1"/>
  <c r="AG494" i="1"/>
  <c r="AE494" i="1"/>
  <c r="V494" i="1"/>
  <c r="Z494" i="1" s="1"/>
  <c r="N494" i="1" s="1"/>
  <c r="Q494" i="1"/>
  <c r="K494" i="1"/>
  <c r="F494" i="1"/>
  <c r="AL493" i="1"/>
  <c r="AI493" i="1"/>
  <c r="AG493" i="1"/>
  <c r="AE493" i="1"/>
  <c r="V493" i="1"/>
  <c r="Z493" i="1" s="1"/>
  <c r="N493" i="1" s="1"/>
  <c r="Q493" i="1"/>
  <c r="K493" i="1"/>
  <c r="F493" i="1"/>
  <c r="AL492" i="1"/>
  <c r="AI492" i="1"/>
  <c r="AG492" i="1"/>
  <c r="AE492" i="1"/>
  <c r="AC492" i="1"/>
  <c r="V492" i="1"/>
  <c r="Z492" i="1" s="1"/>
  <c r="N492" i="1" s="1"/>
  <c r="Q492" i="1"/>
  <c r="K492" i="1"/>
  <c r="F492" i="1"/>
  <c r="AL491" i="1"/>
  <c r="AI491" i="1"/>
  <c r="AG491" i="1"/>
  <c r="AE491" i="1"/>
  <c r="V491" i="1"/>
  <c r="Z491" i="1" s="1"/>
  <c r="N491" i="1" s="1"/>
  <c r="Q491" i="1"/>
  <c r="K491" i="1"/>
  <c r="F491" i="1"/>
  <c r="AL490" i="1"/>
  <c r="AI490" i="1"/>
  <c r="AG490" i="1"/>
  <c r="AE490" i="1"/>
  <c r="V490" i="1"/>
  <c r="Z490" i="1" s="1"/>
  <c r="N490" i="1" s="1"/>
  <c r="Q490" i="1"/>
  <c r="K490" i="1"/>
  <c r="F490" i="1"/>
  <c r="AL489" i="1"/>
  <c r="AI489" i="1"/>
  <c r="AG489" i="1"/>
  <c r="AE489" i="1"/>
  <c r="AC489" i="1"/>
  <c r="V489" i="1"/>
  <c r="Z489" i="1" s="1"/>
  <c r="N489" i="1" s="1"/>
  <c r="Q489" i="1"/>
  <c r="K489" i="1"/>
  <c r="F489" i="1"/>
  <c r="AL488" i="1"/>
  <c r="AI488" i="1"/>
  <c r="AG488" i="1"/>
  <c r="AE488" i="1"/>
  <c r="V488" i="1"/>
  <c r="Z488" i="1" s="1"/>
  <c r="N488" i="1" s="1"/>
  <c r="Q488" i="1"/>
  <c r="K488" i="1"/>
  <c r="F488" i="1"/>
  <c r="AL487" i="1"/>
  <c r="AI487" i="1"/>
  <c r="AG487" i="1"/>
  <c r="AE487" i="1"/>
  <c r="AC487" i="1"/>
  <c r="V487" i="1"/>
  <c r="Z487" i="1" s="1"/>
  <c r="N487" i="1" s="1"/>
  <c r="Q487" i="1"/>
  <c r="K487" i="1"/>
  <c r="F487" i="1"/>
  <c r="AL486" i="1"/>
  <c r="AI486" i="1"/>
  <c r="AG486" i="1"/>
  <c r="AE486" i="1"/>
  <c r="V486" i="1"/>
  <c r="Z486" i="1" s="1"/>
  <c r="N486" i="1" s="1"/>
  <c r="Q486" i="1"/>
  <c r="K486" i="1"/>
  <c r="AL485" i="1"/>
  <c r="AI485" i="1"/>
  <c r="AG485" i="1"/>
  <c r="AE485" i="1"/>
  <c r="AC485" i="1"/>
  <c r="V485" i="1"/>
  <c r="Z485" i="1" s="1"/>
  <c r="N485" i="1" s="1"/>
  <c r="Q485" i="1"/>
  <c r="K485" i="1"/>
  <c r="F485" i="1"/>
  <c r="AL484" i="1"/>
  <c r="AI484" i="1"/>
  <c r="AG484" i="1"/>
  <c r="AE484" i="1"/>
  <c r="AC484" i="1"/>
  <c r="V484" i="1"/>
  <c r="Z484" i="1" s="1"/>
  <c r="N484" i="1" s="1"/>
  <c r="Q484" i="1"/>
  <c r="K484" i="1"/>
  <c r="F484" i="1"/>
  <c r="AL483" i="1"/>
  <c r="AI483" i="1"/>
  <c r="AG483" i="1"/>
  <c r="AE483" i="1"/>
  <c r="AC483" i="1"/>
  <c r="V483" i="1"/>
  <c r="Z483" i="1" s="1"/>
  <c r="N483" i="1" s="1"/>
  <c r="Q483" i="1"/>
  <c r="K483" i="1"/>
  <c r="F483" i="1"/>
  <c r="AL482" i="1"/>
  <c r="AI482" i="1"/>
  <c r="AG482" i="1"/>
  <c r="AE482" i="1"/>
  <c r="AC482" i="1"/>
  <c r="V482" i="1"/>
  <c r="Z482" i="1" s="1"/>
  <c r="N482" i="1" s="1"/>
  <c r="Q482" i="1"/>
  <c r="K482" i="1"/>
  <c r="F482" i="1"/>
  <c r="AL481" i="1"/>
  <c r="AI481" i="1"/>
  <c r="AG481" i="1"/>
  <c r="AE481" i="1"/>
  <c r="V481" i="1"/>
  <c r="Z481" i="1" s="1"/>
  <c r="N481" i="1" s="1"/>
  <c r="Q481" i="1"/>
  <c r="K481" i="1"/>
  <c r="F481" i="1"/>
  <c r="AL480" i="1"/>
  <c r="AI480" i="1"/>
  <c r="AG480" i="1"/>
  <c r="AE480" i="1"/>
  <c r="AC480" i="1"/>
  <c r="V480" i="1"/>
  <c r="Z480" i="1" s="1"/>
  <c r="N480" i="1" s="1"/>
  <c r="Q480" i="1"/>
  <c r="K480" i="1"/>
  <c r="F480" i="1"/>
  <c r="AL479" i="1"/>
  <c r="AI479" i="1"/>
  <c r="AG479" i="1"/>
  <c r="AE479" i="1"/>
  <c r="AC479" i="1"/>
  <c r="V479" i="1"/>
  <c r="Z479" i="1" s="1"/>
  <c r="N479" i="1" s="1"/>
  <c r="Q479" i="1"/>
  <c r="K479" i="1"/>
  <c r="F479" i="1"/>
  <c r="AL478" i="1"/>
  <c r="AI478" i="1"/>
  <c r="AG478" i="1"/>
  <c r="AE478" i="1"/>
  <c r="AC478" i="1"/>
  <c r="V478" i="1"/>
  <c r="Z478" i="1" s="1"/>
  <c r="N478" i="1" s="1"/>
  <c r="Q478" i="1"/>
  <c r="K478" i="1"/>
  <c r="F478" i="1"/>
  <c r="AL477" i="1"/>
  <c r="AI477" i="1"/>
  <c r="AG477" i="1"/>
  <c r="AE477" i="1"/>
  <c r="AC477" i="1"/>
  <c r="V477" i="1"/>
  <c r="Z477" i="1" s="1"/>
  <c r="N477" i="1" s="1"/>
  <c r="Q477" i="1"/>
  <c r="K477" i="1"/>
  <c r="F477" i="1"/>
  <c r="AL476" i="1"/>
  <c r="AI476" i="1"/>
  <c r="AG476" i="1"/>
  <c r="AE476" i="1"/>
  <c r="AC476" i="1"/>
  <c r="V476" i="1"/>
  <c r="Z476" i="1" s="1"/>
  <c r="N476" i="1" s="1"/>
  <c r="Q476" i="1"/>
  <c r="K476" i="1"/>
  <c r="F476" i="1"/>
  <c r="AL475" i="1"/>
  <c r="AI475" i="1"/>
  <c r="AG475" i="1"/>
  <c r="AE475" i="1"/>
  <c r="AC475" i="1"/>
  <c r="V475" i="1"/>
  <c r="Z475" i="1" s="1"/>
  <c r="N475" i="1" s="1"/>
  <c r="Q475" i="1"/>
  <c r="K475" i="1"/>
  <c r="F475" i="1"/>
  <c r="AL474" i="1"/>
  <c r="AI474" i="1"/>
  <c r="AG474" i="1"/>
  <c r="AE474" i="1"/>
  <c r="AC474" i="1"/>
  <c r="V474" i="1"/>
  <c r="Z474" i="1" s="1"/>
  <c r="N474" i="1" s="1"/>
  <c r="Q474" i="1"/>
  <c r="K474" i="1"/>
  <c r="F474" i="1"/>
  <c r="AL473" i="1"/>
  <c r="AI473" i="1"/>
  <c r="AG473" i="1"/>
  <c r="AE473" i="1"/>
  <c r="AC473" i="1"/>
  <c r="V473" i="1"/>
  <c r="Z473" i="1" s="1"/>
  <c r="N473" i="1" s="1"/>
  <c r="Q473" i="1"/>
  <c r="K473" i="1"/>
  <c r="F473" i="1"/>
  <c r="AL472" i="1"/>
  <c r="AI472" i="1"/>
  <c r="AG472" i="1"/>
  <c r="AE472" i="1"/>
  <c r="AC472" i="1"/>
  <c r="V472" i="1"/>
  <c r="Z472" i="1" s="1"/>
  <c r="N472" i="1" s="1"/>
  <c r="Q472" i="1"/>
  <c r="K472" i="1"/>
  <c r="F472" i="1"/>
  <c r="AL471" i="1"/>
  <c r="AI471" i="1"/>
  <c r="AG471" i="1"/>
  <c r="AE471" i="1"/>
  <c r="AC471" i="1"/>
  <c r="V471" i="1"/>
  <c r="Z471" i="1" s="1"/>
  <c r="N471" i="1" s="1"/>
  <c r="Q471" i="1"/>
  <c r="K471" i="1"/>
  <c r="F471" i="1"/>
  <c r="AL470" i="1"/>
  <c r="AI470" i="1"/>
  <c r="AG470" i="1"/>
  <c r="AE470" i="1"/>
  <c r="AC470" i="1"/>
  <c r="V470" i="1"/>
  <c r="Z470" i="1" s="1"/>
  <c r="N470" i="1" s="1"/>
  <c r="Q470" i="1"/>
  <c r="K470" i="1"/>
  <c r="F470" i="1"/>
  <c r="AL469" i="1"/>
  <c r="AI469" i="1"/>
  <c r="AG469" i="1"/>
  <c r="AE469" i="1"/>
  <c r="AC469" i="1"/>
  <c r="V469" i="1"/>
  <c r="Z469" i="1" s="1"/>
  <c r="N469" i="1" s="1"/>
  <c r="Q469" i="1"/>
  <c r="K469" i="1"/>
  <c r="F469" i="1"/>
  <c r="AL468" i="1"/>
  <c r="AI468" i="1"/>
  <c r="AG468" i="1"/>
  <c r="AE468" i="1"/>
  <c r="AC468" i="1"/>
  <c r="V468" i="1"/>
  <c r="Z468" i="1" s="1"/>
  <c r="N468" i="1" s="1"/>
  <c r="Q468" i="1"/>
  <c r="K468" i="1"/>
  <c r="F468" i="1"/>
  <c r="AL467" i="1"/>
  <c r="AI467" i="1"/>
  <c r="AG467" i="1"/>
  <c r="AE467" i="1"/>
  <c r="AC467" i="1"/>
  <c r="V467" i="1"/>
  <c r="Z467" i="1" s="1"/>
  <c r="N467" i="1" s="1"/>
  <c r="Q467" i="1"/>
  <c r="K467" i="1"/>
  <c r="F467" i="1"/>
  <c r="AL466" i="1"/>
  <c r="AI466" i="1"/>
  <c r="AG466" i="1"/>
  <c r="AE466" i="1"/>
  <c r="AC466" i="1"/>
  <c r="V466" i="1"/>
  <c r="Z466" i="1" s="1"/>
  <c r="N466" i="1" s="1"/>
  <c r="Q466" i="1"/>
  <c r="K466" i="1"/>
  <c r="F466" i="1"/>
  <c r="AL465" i="1"/>
  <c r="AI465" i="1"/>
  <c r="AG465" i="1"/>
  <c r="AE465" i="1"/>
  <c r="AC465" i="1"/>
  <c r="V465" i="1"/>
  <c r="Z465" i="1" s="1"/>
  <c r="N465" i="1" s="1"/>
  <c r="Q465" i="1"/>
  <c r="K465" i="1"/>
  <c r="F465" i="1"/>
  <c r="AL464" i="1"/>
  <c r="AI464" i="1"/>
  <c r="AG464" i="1"/>
  <c r="AE464" i="1"/>
  <c r="AC464" i="1"/>
  <c r="V464" i="1"/>
  <c r="Z464" i="1" s="1"/>
  <c r="N464" i="1" s="1"/>
  <c r="Q464" i="1"/>
  <c r="K464" i="1"/>
  <c r="F464" i="1"/>
  <c r="AL463" i="1"/>
  <c r="AI463" i="1"/>
  <c r="AG463" i="1"/>
  <c r="AE463" i="1"/>
  <c r="AC463" i="1"/>
  <c r="V463" i="1"/>
  <c r="Z463" i="1" s="1"/>
  <c r="N463" i="1" s="1"/>
  <c r="Q463" i="1"/>
  <c r="K463" i="1"/>
  <c r="F463" i="1"/>
  <c r="AL462" i="1"/>
  <c r="AI462" i="1"/>
  <c r="AG462" i="1"/>
  <c r="AE462" i="1"/>
  <c r="AC462" i="1"/>
  <c r="V462" i="1"/>
  <c r="Z462" i="1" s="1"/>
  <c r="N462" i="1" s="1"/>
  <c r="Q462" i="1"/>
  <c r="K462" i="1"/>
  <c r="F462" i="1"/>
  <c r="AL461" i="1"/>
  <c r="AI461" i="1"/>
  <c r="AG461" i="1"/>
  <c r="AE461" i="1"/>
  <c r="AC461" i="1"/>
  <c r="V461" i="1"/>
  <c r="Z461" i="1" s="1"/>
  <c r="N461" i="1" s="1"/>
  <c r="Q461" i="1"/>
  <c r="K461" i="1"/>
  <c r="F461" i="1"/>
  <c r="AL460" i="1"/>
  <c r="AI460" i="1"/>
  <c r="AG460" i="1"/>
  <c r="AE460" i="1"/>
  <c r="AC460" i="1"/>
  <c r="V460" i="1"/>
  <c r="Z460" i="1" s="1"/>
  <c r="N460" i="1" s="1"/>
  <c r="Q460" i="1"/>
  <c r="K460" i="1"/>
  <c r="F460" i="1"/>
  <c r="AL459" i="1"/>
  <c r="AI459" i="1"/>
  <c r="AG459" i="1"/>
  <c r="AE459" i="1"/>
  <c r="AC459" i="1"/>
  <c r="V459" i="1"/>
  <c r="Z459" i="1" s="1"/>
  <c r="N459" i="1" s="1"/>
  <c r="Q459" i="1"/>
  <c r="K459" i="1"/>
  <c r="F459" i="1"/>
  <c r="AL458" i="1"/>
  <c r="AI458" i="1"/>
  <c r="AG458" i="1"/>
  <c r="AE458" i="1"/>
  <c r="AC458" i="1"/>
  <c r="V458" i="1"/>
  <c r="Z458" i="1" s="1"/>
  <c r="N458" i="1" s="1"/>
  <c r="Q458" i="1"/>
  <c r="K458" i="1"/>
  <c r="F458" i="1"/>
  <c r="AL457" i="1"/>
  <c r="AI457" i="1"/>
  <c r="AG457" i="1"/>
  <c r="AE457" i="1"/>
  <c r="AC457" i="1"/>
  <c r="V457" i="1"/>
  <c r="Z457" i="1" s="1"/>
  <c r="N457" i="1" s="1"/>
  <c r="Q457" i="1"/>
  <c r="K457" i="1"/>
  <c r="F457" i="1"/>
  <c r="AL456" i="1"/>
  <c r="AI456" i="1"/>
  <c r="AG456" i="1"/>
  <c r="AE456" i="1"/>
  <c r="AC456" i="1"/>
  <c r="V456" i="1"/>
  <c r="Z456" i="1" s="1"/>
  <c r="N456" i="1" s="1"/>
  <c r="Q456" i="1"/>
  <c r="K456" i="1"/>
  <c r="F456" i="1"/>
  <c r="AL455" i="1"/>
  <c r="AI455" i="1"/>
  <c r="AG455" i="1"/>
  <c r="AE455" i="1"/>
  <c r="AC455" i="1"/>
  <c r="V455" i="1"/>
  <c r="Z455" i="1" s="1"/>
  <c r="N455" i="1" s="1"/>
  <c r="Q455" i="1"/>
  <c r="K455" i="1"/>
  <c r="F455" i="1"/>
  <c r="AL454" i="1"/>
  <c r="AI454" i="1"/>
  <c r="AG454" i="1"/>
  <c r="AE454" i="1"/>
  <c r="AC454" i="1"/>
  <c r="V454" i="1"/>
  <c r="Z454" i="1" s="1"/>
  <c r="N454" i="1" s="1"/>
  <c r="Q454" i="1"/>
  <c r="K454" i="1"/>
  <c r="F454" i="1"/>
  <c r="AL453" i="1"/>
  <c r="AI453" i="1"/>
  <c r="AG453" i="1"/>
  <c r="AE453" i="1"/>
  <c r="AC453" i="1"/>
  <c r="V453" i="1"/>
  <c r="Z453" i="1" s="1"/>
  <c r="N453" i="1" s="1"/>
  <c r="Q453" i="1"/>
  <c r="K453" i="1"/>
  <c r="F453" i="1"/>
  <c r="AL452" i="1"/>
  <c r="AI452" i="1"/>
  <c r="AG452" i="1"/>
  <c r="AE452" i="1"/>
  <c r="AC452" i="1"/>
  <c r="V452" i="1"/>
  <c r="Z452" i="1" s="1"/>
  <c r="N452" i="1" s="1"/>
  <c r="Q452" i="1"/>
  <c r="K452" i="1"/>
  <c r="F452" i="1"/>
  <c r="AL451" i="1"/>
  <c r="AI451" i="1"/>
  <c r="AG451" i="1"/>
  <c r="AE451" i="1"/>
  <c r="AC451" i="1"/>
  <c r="V451" i="1"/>
  <c r="Z451" i="1" s="1"/>
  <c r="N451" i="1" s="1"/>
  <c r="Q451" i="1"/>
  <c r="K451" i="1"/>
  <c r="F451" i="1"/>
  <c r="AL450" i="1"/>
  <c r="AI450" i="1"/>
  <c r="AG450" i="1"/>
  <c r="AE450" i="1"/>
  <c r="AC450" i="1"/>
  <c r="V450" i="1"/>
  <c r="Z450" i="1" s="1"/>
  <c r="N450" i="1" s="1"/>
  <c r="Q450" i="1"/>
  <c r="K450" i="1"/>
  <c r="F450" i="1"/>
  <c r="AL449" i="1"/>
  <c r="AI449" i="1"/>
  <c r="AG449" i="1"/>
  <c r="AE449" i="1"/>
  <c r="AC449" i="1"/>
  <c r="V449" i="1"/>
  <c r="Z449" i="1" s="1"/>
  <c r="N449" i="1" s="1"/>
  <c r="Q449" i="1"/>
  <c r="K449" i="1"/>
  <c r="F449" i="1"/>
  <c r="AL448" i="1"/>
  <c r="AI448" i="1"/>
  <c r="AG448" i="1"/>
  <c r="AE448" i="1"/>
  <c r="AC448" i="1"/>
  <c r="V448" i="1"/>
  <c r="Z448" i="1" s="1"/>
  <c r="N448" i="1" s="1"/>
  <c r="Q448" i="1"/>
  <c r="K448" i="1"/>
  <c r="F448" i="1"/>
  <c r="AL447" i="1"/>
  <c r="AI447" i="1"/>
  <c r="AG447" i="1"/>
  <c r="AE447" i="1"/>
  <c r="AC447" i="1"/>
  <c r="V447" i="1"/>
  <c r="Z447" i="1" s="1"/>
  <c r="N447" i="1" s="1"/>
  <c r="Q447" i="1"/>
  <c r="K447" i="1"/>
  <c r="F447" i="1"/>
  <c r="AL446" i="1"/>
  <c r="AI446" i="1"/>
  <c r="AG446" i="1"/>
  <c r="AE446" i="1"/>
  <c r="AC446" i="1"/>
  <c r="V446" i="1"/>
  <c r="Z446" i="1" s="1"/>
  <c r="N446" i="1" s="1"/>
  <c r="Q446" i="1"/>
  <c r="K446" i="1"/>
  <c r="F446" i="1"/>
  <c r="AL445" i="1"/>
  <c r="AI445" i="1"/>
  <c r="AG445" i="1"/>
  <c r="AE445" i="1"/>
  <c r="AC445" i="1"/>
  <c r="V445" i="1"/>
  <c r="Z445" i="1" s="1"/>
  <c r="N445" i="1" s="1"/>
  <c r="Q445" i="1"/>
  <c r="K445" i="1"/>
  <c r="F445" i="1"/>
  <c r="AL444" i="1"/>
  <c r="AI444" i="1"/>
  <c r="AG444" i="1"/>
  <c r="AE444" i="1"/>
  <c r="AC444" i="1"/>
  <c r="V444" i="1"/>
  <c r="Z444" i="1" s="1"/>
  <c r="N444" i="1" s="1"/>
  <c r="Q444" i="1"/>
  <c r="K444" i="1"/>
  <c r="F444" i="1"/>
  <c r="AL443" i="1"/>
  <c r="AI443" i="1"/>
  <c r="AG443" i="1"/>
  <c r="AE443" i="1"/>
  <c r="AC443" i="1"/>
  <c r="V443" i="1"/>
  <c r="Z443" i="1" s="1"/>
  <c r="N443" i="1" s="1"/>
  <c r="Q443" i="1"/>
  <c r="K443" i="1"/>
  <c r="F443" i="1"/>
  <c r="AL442" i="1"/>
  <c r="AI442" i="1"/>
  <c r="AG442" i="1"/>
  <c r="AE442" i="1"/>
  <c r="AC442" i="1"/>
  <c r="V442" i="1"/>
  <c r="Z442" i="1" s="1"/>
  <c r="N442" i="1" s="1"/>
  <c r="Q442" i="1"/>
  <c r="K442" i="1"/>
  <c r="F442" i="1"/>
  <c r="AL441" i="1"/>
  <c r="AI441" i="1"/>
  <c r="AG441" i="1"/>
  <c r="AE441" i="1"/>
  <c r="AC441" i="1"/>
  <c r="V441" i="1"/>
  <c r="Z441" i="1" s="1"/>
  <c r="N441" i="1" s="1"/>
  <c r="Q441" i="1"/>
  <c r="K441" i="1"/>
  <c r="F441" i="1"/>
  <c r="AL440" i="1"/>
  <c r="AI440" i="1"/>
  <c r="AG440" i="1"/>
  <c r="AE440" i="1"/>
  <c r="AC440" i="1"/>
  <c r="V440" i="1"/>
  <c r="Z440" i="1" s="1"/>
  <c r="N440" i="1" s="1"/>
  <c r="Q440" i="1"/>
  <c r="K440" i="1"/>
  <c r="F440" i="1"/>
  <c r="AL439" i="1"/>
  <c r="AI439" i="1"/>
  <c r="AG439" i="1"/>
  <c r="AE439" i="1"/>
  <c r="V439" i="1"/>
  <c r="Z439" i="1" s="1"/>
  <c r="N439" i="1" s="1"/>
  <c r="Q439" i="1"/>
  <c r="K439" i="1"/>
  <c r="C432" i="9" s="1"/>
  <c r="F439" i="1"/>
  <c r="AL438" i="1"/>
  <c r="AI438" i="1"/>
  <c r="AG438" i="1"/>
  <c r="AE438" i="1"/>
  <c r="AC438" i="1"/>
  <c r="V438" i="1"/>
  <c r="Z438" i="1" s="1"/>
  <c r="N438" i="1" s="1"/>
  <c r="Q438" i="1"/>
  <c r="K438" i="1"/>
  <c r="F438" i="1"/>
  <c r="AL437" i="1"/>
  <c r="AI437" i="1"/>
  <c r="AG437" i="1"/>
  <c r="AE437" i="1"/>
  <c r="AC437" i="1"/>
  <c r="V437" i="1"/>
  <c r="Z437" i="1" s="1"/>
  <c r="N437" i="1" s="1"/>
  <c r="Q437" i="1"/>
  <c r="K437" i="1"/>
  <c r="F437" i="1"/>
  <c r="AL436" i="1"/>
  <c r="AI436" i="1"/>
  <c r="AG436" i="1"/>
  <c r="AE436" i="1"/>
  <c r="V436" i="1"/>
  <c r="Z436" i="1" s="1"/>
  <c r="N436" i="1" s="1"/>
  <c r="Q436" i="1"/>
  <c r="K436" i="1"/>
  <c r="F436" i="1"/>
  <c r="AL435" i="1"/>
  <c r="AI435" i="1"/>
  <c r="AG435" i="1"/>
  <c r="AE435" i="1"/>
  <c r="V435" i="1"/>
  <c r="Z435" i="1" s="1"/>
  <c r="N435" i="1" s="1"/>
  <c r="Q435" i="1"/>
  <c r="K435" i="1"/>
  <c r="F435" i="1"/>
  <c r="AL434" i="1"/>
  <c r="AI434" i="1"/>
  <c r="AG434" i="1"/>
  <c r="AE434" i="1"/>
  <c r="V434" i="1"/>
  <c r="Z434" i="1" s="1"/>
  <c r="N434" i="1" s="1"/>
  <c r="Q434" i="1"/>
  <c r="K434" i="1"/>
  <c r="F434" i="1"/>
  <c r="AL433" i="1"/>
  <c r="AI433" i="1"/>
  <c r="AG433" i="1"/>
  <c r="AE433" i="1"/>
  <c r="V433" i="1"/>
  <c r="Z433" i="1" s="1"/>
  <c r="N433" i="1" s="1"/>
  <c r="Q433" i="1"/>
  <c r="K433" i="1"/>
  <c r="F433" i="1"/>
  <c r="AL432" i="1"/>
  <c r="AI432" i="1"/>
  <c r="AG432" i="1"/>
  <c r="AE432" i="1"/>
  <c r="V432" i="1"/>
  <c r="Z432" i="1" s="1"/>
  <c r="N432" i="1" s="1"/>
  <c r="Q432" i="1"/>
  <c r="K432" i="1"/>
  <c r="F432" i="1"/>
  <c r="AL431" i="1"/>
  <c r="AI431" i="1"/>
  <c r="AG431" i="1"/>
  <c r="AE431" i="1"/>
  <c r="V431" i="1"/>
  <c r="Z431" i="1" s="1"/>
  <c r="N431" i="1" s="1"/>
  <c r="Q431" i="1"/>
  <c r="K431" i="1"/>
  <c r="F431" i="1"/>
  <c r="AL430" i="1"/>
  <c r="AI430" i="1"/>
  <c r="AE430" i="1"/>
  <c r="V430" i="1"/>
  <c r="Z430" i="1" s="1"/>
  <c r="N430" i="1" s="1"/>
  <c r="Q430" i="1"/>
  <c r="K430" i="1"/>
  <c r="F430" i="1"/>
  <c r="AL429" i="1"/>
  <c r="AI429" i="1"/>
  <c r="AG429" i="1"/>
  <c r="AE429" i="1"/>
  <c r="V429" i="1"/>
  <c r="Z429" i="1" s="1"/>
  <c r="N429" i="1" s="1"/>
  <c r="Q429" i="1"/>
  <c r="K429" i="1"/>
  <c r="F429" i="1"/>
  <c r="AL428" i="1"/>
  <c r="AI428" i="1"/>
  <c r="AG428" i="1"/>
  <c r="AE428" i="1"/>
  <c r="V428" i="1"/>
  <c r="Z428" i="1" s="1"/>
  <c r="N428" i="1" s="1"/>
  <c r="Q428" i="1"/>
  <c r="K428" i="1"/>
  <c r="F428" i="1"/>
  <c r="AL427" i="1"/>
  <c r="AI427" i="1"/>
  <c r="AG427" i="1"/>
  <c r="AE427" i="1"/>
  <c r="V427" i="1"/>
  <c r="Z427" i="1" s="1"/>
  <c r="N427" i="1" s="1"/>
  <c r="Q427" i="1"/>
  <c r="K427" i="1"/>
  <c r="F427" i="1"/>
  <c r="AL426" i="1"/>
  <c r="AI426" i="1"/>
  <c r="AG426" i="1"/>
  <c r="AE426" i="1"/>
  <c r="AC426" i="1"/>
  <c r="V426" i="1"/>
  <c r="Z426" i="1" s="1"/>
  <c r="N426" i="1" s="1"/>
  <c r="Q426" i="1"/>
  <c r="K426" i="1"/>
  <c r="F426" i="1"/>
  <c r="AL425" i="1"/>
  <c r="AI425" i="1"/>
  <c r="AG425" i="1"/>
  <c r="AE425" i="1"/>
  <c r="AC425" i="1"/>
  <c r="V425" i="1"/>
  <c r="Z425" i="1" s="1"/>
  <c r="N425" i="1" s="1"/>
  <c r="Q425" i="1"/>
  <c r="K425" i="1"/>
  <c r="F425" i="1"/>
  <c r="AL424" i="1"/>
  <c r="AI424" i="1"/>
  <c r="AG424" i="1"/>
  <c r="AE424" i="1"/>
  <c r="AC424" i="1"/>
  <c r="V424" i="1"/>
  <c r="Z424" i="1" s="1"/>
  <c r="N424" i="1" s="1"/>
  <c r="Q424" i="1"/>
  <c r="K424" i="1"/>
  <c r="F424" i="1"/>
  <c r="AL423" i="1"/>
  <c r="AI423" i="1"/>
  <c r="AG423" i="1"/>
  <c r="AE423" i="1"/>
  <c r="AC423" i="1"/>
  <c r="V423" i="1"/>
  <c r="Z423" i="1" s="1"/>
  <c r="N423" i="1" s="1"/>
  <c r="Q423" i="1"/>
  <c r="K423" i="1"/>
  <c r="F423" i="1"/>
  <c r="AL422" i="1"/>
  <c r="AI422" i="1"/>
  <c r="AG422" i="1"/>
  <c r="AE422" i="1"/>
  <c r="AC422" i="1"/>
  <c r="V422" i="1"/>
  <c r="Z422" i="1" s="1"/>
  <c r="N422" i="1" s="1"/>
  <c r="Q422" i="1"/>
  <c r="K422" i="1"/>
  <c r="F422" i="1"/>
  <c r="AL421" i="1"/>
  <c r="AI421" i="1"/>
  <c r="AG421" i="1"/>
  <c r="AE421" i="1"/>
  <c r="AC421" i="1"/>
  <c r="V421" i="1"/>
  <c r="Z421" i="1" s="1"/>
  <c r="N421" i="1" s="1"/>
  <c r="Q421" i="1"/>
  <c r="K421" i="1"/>
  <c r="F421" i="1"/>
  <c r="AL420" i="1"/>
  <c r="AI420" i="1"/>
  <c r="AG420" i="1"/>
  <c r="AE420" i="1"/>
  <c r="AC420" i="1"/>
  <c r="V420" i="1"/>
  <c r="Z420" i="1" s="1"/>
  <c r="N420" i="1" s="1"/>
  <c r="Q420" i="1"/>
  <c r="K420" i="1"/>
  <c r="F420" i="1"/>
  <c r="AL419" i="1"/>
  <c r="AI419" i="1"/>
  <c r="AG419" i="1"/>
  <c r="AE419" i="1"/>
  <c r="AC419" i="1"/>
  <c r="V419" i="1"/>
  <c r="Z419" i="1" s="1"/>
  <c r="N419" i="1" s="1"/>
  <c r="Q419" i="1"/>
  <c r="K419" i="1"/>
  <c r="F419" i="1"/>
  <c r="AL418" i="1"/>
  <c r="AI418" i="1"/>
  <c r="AG418" i="1"/>
  <c r="AE418" i="1"/>
  <c r="AC418" i="1"/>
  <c r="V418" i="1"/>
  <c r="Z418" i="1" s="1"/>
  <c r="N418" i="1" s="1"/>
  <c r="Q418" i="1"/>
  <c r="K418" i="1"/>
  <c r="F418" i="1"/>
  <c r="AL417" i="1"/>
  <c r="AI417" i="1"/>
  <c r="AG417" i="1"/>
  <c r="AE417" i="1"/>
  <c r="AC417" i="1"/>
  <c r="V417" i="1"/>
  <c r="Z417" i="1" s="1"/>
  <c r="N417" i="1" s="1"/>
  <c r="Q417" i="1"/>
  <c r="K417" i="1"/>
  <c r="F417" i="1"/>
  <c r="AL416" i="1"/>
  <c r="AI416" i="1"/>
  <c r="AG416" i="1"/>
  <c r="AE416" i="1"/>
  <c r="V416" i="1"/>
  <c r="Z416" i="1" s="1"/>
  <c r="N416" i="1" s="1"/>
  <c r="Q416" i="1"/>
  <c r="K416" i="1"/>
  <c r="F416" i="1"/>
  <c r="AL415" i="1"/>
  <c r="AI415" i="1"/>
  <c r="AG415" i="1"/>
  <c r="AE415" i="1"/>
  <c r="V415" i="1"/>
  <c r="Z415" i="1" s="1"/>
  <c r="N415" i="1" s="1"/>
  <c r="Q415" i="1"/>
  <c r="K415" i="1"/>
  <c r="F415" i="1"/>
  <c r="AL414" i="1"/>
  <c r="AI414" i="1"/>
  <c r="AE414" i="1"/>
  <c r="V414" i="1"/>
  <c r="Z414" i="1" s="1"/>
  <c r="N414" i="1" s="1"/>
  <c r="Q414" i="1"/>
  <c r="K414" i="1"/>
  <c r="F414" i="1"/>
  <c r="AL413" i="1"/>
  <c r="AI413" i="1"/>
  <c r="AG413" i="1"/>
  <c r="AE413" i="1"/>
  <c r="AC413" i="1"/>
  <c r="V413" i="1"/>
  <c r="Z413" i="1" s="1"/>
  <c r="N413" i="1" s="1"/>
  <c r="Q413" i="1"/>
  <c r="K413" i="1"/>
  <c r="F413" i="1"/>
  <c r="AL412" i="1"/>
  <c r="AI412" i="1"/>
  <c r="AG412" i="1"/>
  <c r="AE412" i="1"/>
  <c r="AC412" i="1"/>
  <c r="V412" i="1"/>
  <c r="Z412" i="1" s="1"/>
  <c r="N412" i="1" s="1"/>
  <c r="Q412" i="1"/>
  <c r="K412" i="1"/>
  <c r="F412" i="1"/>
  <c r="AL411" i="1"/>
  <c r="AI411" i="1"/>
  <c r="AG411" i="1"/>
  <c r="AE411" i="1"/>
  <c r="AC411" i="1"/>
  <c r="V411" i="1"/>
  <c r="Z411" i="1" s="1"/>
  <c r="N411" i="1" s="1"/>
  <c r="Q411" i="1"/>
  <c r="K411" i="1"/>
  <c r="F411" i="1"/>
  <c r="AL410" i="1"/>
  <c r="AI410" i="1"/>
  <c r="AG410" i="1"/>
  <c r="AE410" i="1"/>
  <c r="AC410" i="1"/>
  <c r="V410" i="1"/>
  <c r="Z410" i="1" s="1"/>
  <c r="N410" i="1" s="1"/>
  <c r="Q410" i="1"/>
  <c r="K410" i="1"/>
  <c r="F410" i="1"/>
  <c r="AL409" i="1"/>
  <c r="AI409" i="1"/>
  <c r="AG409" i="1"/>
  <c r="AE409" i="1"/>
  <c r="AC409" i="1"/>
  <c r="V409" i="1"/>
  <c r="Z409" i="1" s="1"/>
  <c r="N409" i="1" s="1"/>
  <c r="Q409" i="1"/>
  <c r="K409" i="1"/>
  <c r="F409" i="1"/>
  <c r="AL408" i="1"/>
  <c r="AI408" i="1"/>
  <c r="AG408" i="1"/>
  <c r="AE408" i="1"/>
  <c r="AC408" i="1"/>
  <c r="V408" i="1"/>
  <c r="Z408" i="1" s="1"/>
  <c r="N408" i="1" s="1"/>
  <c r="Q408" i="1"/>
  <c r="K408" i="1"/>
  <c r="F408" i="1"/>
  <c r="AL407" i="1"/>
  <c r="AI407" i="1"/>
  <c r="AG407" i="1"/>
  <c r="AE407" i="1"/>
  <c r="V407" i="1"/>
  <c r="Z407" i="1" s="1"/>
  <c r="N407" i="1" s="1"/>
  <c r="Q407" i="1"/>
  <c r="K407" i="1"/>
  <c r="AL406" i="1"/>
  <c r="AI406" i="1"/>
  <c r="AG406" i="1"/>
  <c r="AE406" i="1"/>
  <c r="AC406" i="1"/>
  <c r="V406" i="1"/>
  <c r="Z406" i="1" s="1"/>
  <c r="N406" i="1" s="1"/>
  <c r="Q406" i="1"/>
  <c r="K406" i="1"/>
  <c r="F406" i="1"/>
  <c r="AL405" i="1"/>
  <c r="AI405" i="1"/>
  <c r="AG405" i="1"/>
  <c r="AE405" i="1"/>
  <c r="V405" i="1"/>
  <c r="Z405" i="1" s="1"/>
  <c r="N405" i="1" s="1"/>
  <c r="Q405" i="1"/>
  <c r="K405" i="1"/>
  <c r="F405" i="1"/>
  <c r="AL404" i="1"/>
  <c r="AI404" i="1"/>
  <c r="AG404" i="1"/>
  <c r="AE404" i="1"/>
  <c r="AC404" i="1"/>
  <c r="V404" i="1"/>
  <c r="Z404" i="1" s="1"/>
  <c r="N404" i="1" s="1"/>
  <c r="Q404" i="1"/>
  <c r="K404" i="1"/>
  <c r="F404" i="1"/>
  <c r="AL403" i="1"/>
  <c r="AI403" i="1"/>
  <c r="AG403" i="1"/>
  <c r="AE403" i="1"/>
  <c r="AC403" i="1"/>
  <c r="V403" i="1"/>
  <c r="Z403" i="1" s="1"/>
  <c r="N403" i="1" s="1"/>
  <c r="Q403" i="1"/>
  <c r="K403" i="1"/>
  <c r="F403" i="1"/>
  <c r="AL402" i="1"/>
  <c r="AI402" i="1"/>
  <c r="AG402" i="1"/>
  <c r="AE402" i="1"/>
  <c r="V402" i="1"/>
  <c r="Z402" i="1" s="1"/>
  <c r="N402" i="1" s="1"/>
  <c r="Q402" i="1"/>
  <c r="K402" i="1"/>
  <c r="AL401" i="1"/>
  <c r="AI401" i="1"/>
  <c r="AG401" i="1"/>
  <c r="AE401" i="1"/>
  <c r="AC401" i="1"/>
  <c r="V401" i="1"/>
  <c r="Z401" i="1" s="1"/>
  <c r="N401" i="1" s="1"/>
  <c r="Q401" i="1"/>
  <c r="K401" i="1"/>
  <c r="F401" i="1"/>
  <c r="AL400" i="1"/>
  <c r="AI400" i="1"/>
  <c r="AG400" i="1"/>
  <c r="AE400" i="1"/>
  <c r="AC400" i="1"/>
  <c r="V400" i="1"/>
  <c r="Z400" i="1" s="1"/>
  <c r="N400" i="1" s="1"/>
  <c r="Q400" i="1"/>
  <c r="K400" i="1"/>
  <c r="F400" i="1"/>
  <c r="AL399" i="1"/>
  <c r="AI399" i="1"/>
  <c r="AG399" i="1"/>
  <c r="AE399" i="1"/>
  <c r="AC399" i="1"/>
  <c r="V399" i="1"/>
  <c r="Z399" i="1" s="1"/>
  <c r="N399" i="1" s="1"/>
  <c r="Q399" i="1"/>
  <c r="K399" i="1"/>
  <c r="F399" i="1"/>
  <c r="AL398" i="1"/>
  <c r="AI398" i="1"/>
  <c r="AG398" i="1"/>
  <c r="AE398" i="1"/>
  <c r="AC398" i="1"/>
  <c r="V398" i="1"/>
  <c r="Z398" i="1" s="1"/>
  <c r="N398" i="1" s="1"/>
  <c r="Q398" i="1"/>
  <c r="K398" i="1"/>
  <c r="F398" i="1"/>
  <c r="AL397" i="1"/>
  <c r="AI397" i="1"/>
  <c r="AG397" i="1"/>
  <c r="AE397" i="1"/>
  <c r="AC397" i="1"/>
  <c r="V397" i="1"/>
  <c r="Z397" i="1" s="1"/>
  <c r="N397" i="1" s="1"/>
  <c r="Q397" i="1"/>
  <c r="K397" i="1"/>
  <c r="F397" i="1"/>
  <c r="AL396" i="1"/>
  <c r="AI396" i="1"/>
  <c r="AG396" i="1"/>
  <c r="AE396" i="1"/>
  <c r="AC396" i="1"/>
  <c r="V396" i="1"/>
  <c r="Z396" i="1" s="1"/>
  <c r="N396" i="1" s="1"/>
  <c r="Q396" i="1"/>
  <c r="K396" i="1"/>
  <c r="F396" i="1"/>
  <c r="AL395" i="1"/>
  <c r="AI395" i="1"/>
  <c r="AG395" i="1"/>
  <c r="AE395" i="1"/>
  <c r="AC395" i="1"/>
  <c r="V395" i="1"/>
  <c r="Z395" i="1" s="1"/>
  <c r="N395" i="1" s="1"/>
  <c r="Q395" i="1"/>
  <c r="K395" i="1"/>
  <c r="F395" i="1"/>
  <c r="AL394" i="1"/>
  <c r="AI394" i="1"/>
  <c r="AG394" i="1"/>
  <c r="AE394" i="1"/>
  <c r="AC394" i="1"/>
  <c r="V394" i="1"/>
  <c r="Z394" i="1" s="1"/>
  <c r="N394" i="1" s="1"/>
  <c r="Q394" i="1"/>
  <c r="K394" i="1"/>
  <c r="F394" i="1"/>
  <c r="AL393" i="1"/>
  <c r="AI393" i="1"/>
  <c r="AG393" i="1"/>
  <c r="AE393" i="1"/>
  <c r="V393" i="1"/>
  <c r="Z393" i="1" s="1"/>
  <c r="N393" i="1" s="1"/>
  <c r="Q393" i="1"/>
  <c r="K393" i="1"/>
  <c r="F393" i="1"/>
  <c r="AL392" i="1"/>
  <c r="AI392" i="1"/>
  <c r="AG392" i="1"/>
  <c r="AE392" i="1"/>
  <c r="AC392" i="1"/>
  <c r="V392" i="1"/>
  <c r="Z392" i="1" s="1"/>
  <c r="N392" i="1" s="1"/>
  <c r="Q392" i="1"/>
  <c r="K392" i="1"/>
  <c r="F392" i="1"/>
  <c r="AL391" i="1"/>
  <c r="AI391" i="1"/>
  <c r="AG391" i="1"/>
  <c r="AE391" i="1"/>
  <c r="V391" i="1"/>
  <c r="Z391" i="1" s="1"/>
  <c r="N391" i="1" s="1"/>
  <c r="Q391" i="1"/>
  <c r="K391" i="1"/>
  <c r="F391" i="1"/>
  <c r="AL390" i="1"/>
  <c r="AI390" i="1"/>
  <c r="AG390" i="1"/>
  <c r="AE390" i="1"/>
  <c r="AC390" i="1"/>
  <c r="V390" i="1"/>
  <c r="Z390" i="1" s="1"/>
  <c r="N390" i="1" s="1"/>
  <c r="Q390" i="1"/>
  <c r="K390" i="1"/>
  <c r="F390" i="1"/>
  <c r="AL389" i="1"/>
  <c r="AI389" i="1"/>
  <c r="AG389" i="1"/>
  <c r="AE389" i="1"/>
  <c r="AC389" i="1"/>
  <c r="V389" i="1"/>
  <c r="Z389" i="1" s="1"/>
  <c r="N389" i="1" s="1"/>
  <c r="Q389" i="1"/>
  <c r="K389" i="1"/>
  <c r="F389" i="1"/>
  <c r="AL388" i="1"/>
  <c r="AI388" i="1"/>
  <c r="AG388" i="1"/>
  <c r="AE388" i="1"/>
  <c r="AC388" i="1"/>
  <c r="V388" i="1"/>
  <c r="Z388" i="1" s="1"/>
  <c r="N388" i="1" s="1"/>
  <c r="Q388" i="1"/>
  <c r="K388" i="1"/>
  <c r="F388" i="1"/>
  <c r="AL387" i="1"/>
  <c r="AI387" i="1"/>
  <c r="AG387" i="1"/>
  <c r="AE387" i="1"/>
  <c r="AC387" i="1"/>
  <c r="V387" i="1"/>
  <c r="Z387" i="1" s="1"/>
  <c r="N387" i="1" s="1"/>
  <c r="Q387" i="1"/>
  <c r="K387" i="1"/>
  <c r="F387" i="1"/>
  <c r="AL386" i="1"/>
  <c r="AI386" i="1"/>
  <c r="AG386" i="1"/>
  <c r="AE386" i="1"/>
  <c r="AC386" i="1"/>
  <c r="V386" i="1"/>
  <c r="Z386" i="1" s="1"/>
  <c r="N386" i="1" s="1"/>
  <c r="Q386" i="1"/>
  <c r="K386" i="1"/>
  <c r="F386" i="1"/>
  <c r="AL385" i="1"/>
  <c r="AI385" i="1"/>
  <c r="AG385" i="1"/>
  <c r="AE385" i="1"/>
  <c r="AC385" i="1"/>
  <c r="V385" i="1"/>
  <c r="Z385" i="1" s="1"/>
  <c r="N385" i="1" s="1"/>
  <c r="Q385" i="1"/>
  <c r="K385" i="1"/>
  <c r="F385" i="1"/>
  <c r="AL384" i="1"/>
  <c r="AI384" i="1"/>
  <c r="AG384" i="1"/>
  <c r="AE384" i="1"/>
  <c r="AC384" i="1"/>
  <c r="V384" i="1"/>
  <c r="Z384" i="1" s="1"/>
  <c r="N384" i="1" s="1"/>
  <c r="Q384" i="1"/>
  <c r="K384" i="1"/>
  <c r="F384" i="1"/>
  <c r="AL383" i="1"/>
  <c r="AI383" i="1"/>
  <c r="AG383" i="1"/>
  <c r="AE383" i="1"/>
  <c r="AC383" i="1"/>
  <c r="V383" i="1"/>
  <c r="Z383" i="1" s="1"/>
  <c r="N383" i="1" s="1"/>
  <c r="Q383" i="1"/>
  <c r="K383" i="1"/>
  <c r="F383" i="1"/>
  <c r="AL382" i="1"/>
  <c r="AI382" i="1"/>
  <c r="AG382" i="1"/>
  <c r="AE382" i="1"/>
  <c r="V382" i="1"/>
  <c r="Z382" i="1" s="1"/>
  <c r="N382" i="1" s="1"/>
  <c r="Q382" i="1"/>
  <c r="K382" i="1"/>
  <c r="F382" i="1"/>
  <c r="AL381" i="1"/>
  <c r="AI381" i="1"/>
  <c r="AG381" i="1"/>
  <c r="AE381" i="1"/>
  <c r="V381" i="1"/>
  <c r="Z381" i="1" s="1"/>
  <c r="N381" i="1" s="1"/>
  <c r="Q381" i="1"/>
  <c r="K381" i="1"/>
  <c r="F381" i="1"/>
  <c r="AL380" i="1"/>
  <c r="AI380" i="1"/>
  <c r="AG380" i="1"/>
  <c r="AE380" i="1"/>
  <c r="V380" i="1"/>
  <c r="Z380" i="1" s="1"/>
  <c r="N380" i="1" s="1"/>
  <c r="Q380" i="1"/>
  <c r="K380" i="1"/>
  <c r="F380" i="1"/>
  <c r="AL379" i="1"/>
  <c r="AI379" i="1"/>
  <c r="AG379" i="1"/>
  <c r="AE379" i="1"/>
  <c r="AC379" i="1"/>
  <c r="V379" i="1"/>
  <c r="Z379" i="1" s="1"/>
  <c r="N379" i="1" s="1"/>
  <c r="Q379" i="1"/>
  <c r="K379" i="1"/>
  <c r="F379" i="1"/>
  <c r="AL378" i="1"/>
  <c r="AI378" i="1"/>
  <c r="AG378" i="1"/>
  <c r="AE378" i="1"/>
  <c r="V378" i="1"/>
  <c r="Z378" i="1" s="1"/>
  <c r="N378" i="1" s="1"/>
  <c r="Q378" i="1"/>
  <c r="K378" i="1"/>
  <c r="F378" i="1"/>
  <c r="AL377" i="1"/>
  <c r="AI377" i="1"/>
  <c r="AG377" i="1"/>
  <c r="AE377" i="1"/>
  <c r="V377" i="1"/>
  <c r="Z377" i="1" s="1"/>
  <c r="N377" i="1" s="1"/>
  <c r="Q377" i="1"/>
  <c r="K377" i="1"/>
  <c r="F377" i="1"/>
  <c r="AL376" i="1"/>
  <c r="AI376" i="1"/>
  <c r="AG376" i="1"/>
  <c r="AE376" i="1"/>
  <c r="AC376" i="1"/>
  <c r="V376" i="1"/>
  <c r="Z376" i="1" s="1"/>
  <c r="N376" i="1" s="1"/>
  <c r="Q376" i="1"/>
  <c r="K376" i="1"/>
  <c r="F376" i="1"/>
  <c r="AL375" i="1"/>
  <c r="AI375" i="1"/>
  <c r="AG375" i="1"/>
  <c r="AE375" i="1"/>
  <c r="AC375" i="1"/>
  <c r="V375" i="1"/>
  <c r="Z375" i="1" s="1"/>
  <c r="N375" i="1" s="1"/>
  <c r="Q375" i="1"/>
  <c r="K375" i="1"/>
  <c r="F375" i="1"/>
  <c r="AL374" i="1"/>
  <c r="AI374" i="1"/>
  <c r="AG374" i="1"/>
  <c r="AE374" i="1"/>
  <c r="V374" i="1"/>
  <c r="Z374" i="1" s="1"/>
  <c r="N374" i="1" s="1"/>
  <c r="Q374" i="1"/>
  <c r="K374" i="1"/>
  <c r="F374" i="1"/>
  <c r="AL373" i="1"/>
  <c r="AI373" i="1"/>
  <c r="AG373" i="1"/>
  <c r="AE373" i="1"/>
  <c r="AC373" i="1"/>
  <c r="V373" i="1"/>
  <c r="Z373" i="1" s="1"/>
  <c r="N373" i="1" s="1"/>
  <c r="Q373" i="1"/>
  <c r="K373" i="1"/>
  <c r="F373" i="1"/>
  <c r="AL372" i="1"/>
  <c r="AI372" i="1"/>
  <c r="AG372" i="1"/>
  <c r="AE372" i="1"/>
  <c r="AC372" i="1"/>
  <c r="V372" i="1"/>
  <c r="Z372" i="1" s="1"/>
  <c r="N372" i="1" s="1"/>
  <c r="Q372" i="1"/>
  <c r="K372" i="1"/>
  <c r="F372" i="1"/>
  <c r="AL371" i="1"/>
  <c r="AI371" i="1"/>
  <c r="AG371" i="1"/>
  <c r="AE371" i="1"/>
  <c r="AC371" i="1"/>
  <c r="V371" i="1"/>
  <c r="Z371" i="1" s="1"/>
  <c r="N371" i="1" s="1"/>
  <c r="Q371" i="1"/>
  <c r="K371" i="1"/>
  <c r="F371" i="1"/>
  <c r="AL370" i="1"/>
  <c r="AI370" i="1"/>
  <c r="AG370" i="1"/>
  <c r="AE370" i="1"/>
  <c r="AC370" i="1"/>
  <c r="V370" i="1"/>
  <c r="Z370" i="1" s="1"/>
  <c r="N370" i="1" s="1"/>
  <c r="Q370" i="1"/>
  <c r="K370" i="1"/>
  <c r="F370" i="1"/>
  <c r="AL369" i="1"/>
  <c r="AI369" i="1"/>
  <c r="AG369" i="1"/>
  <c r="AE369" i="1"/>
  <c r="AC369" i="1"/>
  <c r="V369" i="1"/>
  <c r="Z369" i="1" s="1"/>
  <c r="N369" i="1" s="1"/>
  <c r="Q369" i="1"/>
  <c r="K369" i="1"/>
  <c r="F369" i="1"/>
  <c r="AL368" i="1"/>
  <c r="AI368" i="1"/>
  <c r="AG368" i="1"/>
  <c r="AE368" i="1"/>
  <c r="AC368" i="1"/>
  <c r="V368" i="1"/>
  <c r="Z368" i="1" s="1"/>
  <c r="N368" i="1" s="1"/>
  <c r="Q368" i="1"/>
  <c r="K368" i="1"/>
  <c r="F368" i="1"/>
  <c r="AL367" i="1"/>
  <c r="AI367" i="1"/>
  <c r="AG367" i="1"/>
  <c r="AE367" i="1"/>
  <c r="AC367" i="1"/>
  <c r="V367" i="1"/>
  <c r="Z367" i="1" s="1"/>
  <c r="N367" i="1" s="1"/>
  <c r="Q367" i="1"/>
  <c r="K367" i="1"/>
  <c r="F367" i="1"/>
  <c r="AL366" i="1"/>
  <c r="AI366" i="1"/>
  <c r="AG366" i="1"/>
  <c r="AE366" i="1"/>
  <c r="AC366" i="1"/>
  <c r="V366" i="1"/>
  <c r="Z366" i="1" s="1"/>
  <c r="N366" i="1" s="1"/>
  <c r="Q366" i="1"/>
  <c r="K366" i="1"/>
  <c r="F366" i="1"/>
  <c r="AL365" i="1"/>
  <c r="AI365" i="1"/>
  <c r="AG365" i="1"/>
  <c r="AE365" i="1"/>
  <c r="AC365" i="1"/>
  <c r="V365" i="1"/>
  <c r="Z365" i="1" s="1"/>
  <c r="N365" i="1" s="1"/>
  <c r="Q365" i="1"/>
  <c r="K365" i="1"/>
  <c r="F365" i="1"/>
  <c r="AL364" i="1"/>
  <c r="AI364" i="1"/>
  <c r="AG364" i="1"/>
  <c r="AE364" i="1"/>
  <c r="AC364" i="1"/>
  <c r="V364" i="1"/>
  <c r="Z364" i="1" s="1"/>
  <c r="N364" i="1" s="1"/>
  <c r="Q364" i="1"/>
  <c r="K364" i="1"/>
  <c r="F364" i="1"/>
  <c r="AL363" i="1"/>
  <c r="AI363" i="1"/>
  <c r="AG363" i="1"/>
  <c r="AE363" i="1"/>
  <c r="AC363" i="1"/>
  <c r="V363" i="1"/>
  <c r="Z363" i="1" s="1"/>
  <c r="N363" i="1" s="1"/>
  <c r="Q363" i="1"/>
  <c r="K363" i="1"/>
  <c r="F363" i="1"/>
  <c r="AL362" i="1"/>
  <c r="AI362" i="1"/>
  <c r="AG362" i="1"/>
  <c r="AE362" i="1"/>
  <c r="AC362" i="1"/>
  <c r="V362" i="1"/>
  <c r="Z362" i="1" s="1"/>
  <c r="N362" i="1" s="1"/>
  <c r="Q362" i="1"/>
  <c r="K362" i="1"/>
  <c r="F362" i="1"/>
  <c r="AL361" i="1"/>
  <c r="AI361" i="1"/>
  <c r="AG361" i="1"/>
  <c r="AE361" i="1"/>
  <c r="AC361" i="1"/>
  <c r="V361" i="1"/>
  <c r="Z361" i="1" s="1"/>
  <c r="N361" i="1" s="1"/>
  <c r="Q361" i="1"/>
  <c r="K361" i="1"/>
  <c r="F361" i="1"/>
  <c r="AL360" i="1"/>
  <c r="AI360" i="1"/>
  <c r="AG360" i="1"/>
  <c r="AE360" i="1"/>
  <c r="AC360" i="1"/>
  <c r="V360" i="1"/>
  <c r="Z360" i="1" s="1"/>
  <c r="N360" i="1" s="1"/>
  <c r="Q360" i="1"/>
  <c r="K360" i="1"/>
  <c r="F360" i="1"/>
  <c r="AL359" i="1"/>
  <c r="AI359" i="1"/>
  <c r="AG359" i="1"/>
  <c r="AE359" i="1"/>
  <c r="V359" i="1"/>
  <c r="Z359" i="1" s="1"/>
  <c r="N359" i="1" s="1"/>
  <c r="Q359" i="1"/>
  <c r="K359" i="1"/>
  <c r="F359" i="1"/>
  <c r="AL358" i="1"/>
  <c r="AI358" i="1"/>
  <c r="AG358" i="1"/>
  <c r="AE358" i="1"/>
  <c r="AC358" i="1"/>
  <c r="V358" i="1"/>
  <c r="Z358" i="1" s="1"/>
  <c r="N358" i="1" s="1"/>
  <c r="Q358" i="1"/>
  <c r="K358" i="1"/>
  <c r="F358" i="1"/>
  <c r="AL357" i="1"/>
  <c r="AI357" i="1"/>
  <c r="AG357" i="1"/>
  <c r="AE357" i="1"/>
  <c r="AC357" i="1"/>
  <c r="V357" i="1"/>
  <c r="Z357" i="1" s="1"/>
  <c r="N357" i="1" s="1"/>
  <c r="Q357" i="1"/>
  <c r="K357" i="1"/>
  <c r="F357" i="1"/>
  <c r="AL356" i="1"/>
  <c r="AI356" i="1"/>
  <c r="AG356" i="1"/>
  <c r="AE356" i="1"/>
  <c r="AC356" i="1"/>
  <c r="V356" i="1"/>
  <c r="Z356" i="1" s="1"/>
  <c r="N356" i="1" s="1"/>
  <c r="Q356" i="1"/>
  <c r="K356" i="1"/>
  <c r="F356" i="1"/>
  <c r="AL355" i="1"/>
  <c r="AI355" i="1"/>
  <c r="AG355" i="1"/>
  <c r="AE355" i="1"/>
  <c r="AC355" i="1"/>
  <c r="V355" i="1"/>
  <c r="Z355" i="1" s="1"/>
  <c r="N355" i="1" s="1"/>
  <c r="Q355" i="1"/>
  <c r="K355" i="1"/>
  <c r="F355" i="1"/>
  <c r="AL354" i="1"/>
  <c r="AI354" i="1"/>
  <c r="AG354" i="1"/>
  <c r="AE354" i="1"/>
  <c r="AC354" i="1"/>
  <c r="V354" i="1"/>
  <c r="Z354" i="1" s="1"/>
  <c r="N354" i="1" s="1"/>
  <c r="Q354" i="1"/>
  <c r="K354" i="1"/>
  <c r="F354" i="1"/>
  <c r="AL353" i="1"/>
  <c r="AI353" i="1"/>
  <c r="AG353" i="1"/>
  <c r="AE353" i="1"/>
  <c r="AC353" i="1"/>
  <c r="V353" i="1"/>
  <c r="Z353" i="1" s="1"/>
  <c r="N353" i="1" s="1"/>
  <c r="Q353" i="1"/>
  <c r="K353" i="1"/>
  <c r="F353" i="1"/>
  <c r="AL352" i="1"/>
  <c r="AI352" i="1"/>
  <c r="AG352" i="1"/>
  <c r="AE352" i="1"/>
  <c r="AC352" i="1"/>
  <c r="V352" i="1"/>
  <c r="Z352" i="1" s="1"/>
  <c r="N352" i="1" s="1"/>
  <c r="Q352" i="1"/>
  <c r="K352" i="1"/>
  <c r="F352" i="1"/>
  <c r="AL351" i="1"/>
  <c r="AI351" i="1"/>
  <c r="AG351" i="1"/>
  <c r="AE351" i="1"/>
  <c r="AC351" i="1"/>
  <c r="V351" i="1"/>
  <c r="Z351" i="1" s="1"/>
  <c r="N351" i="1" s="1"/>
  <c r="Q351" i="1"/>
  <c r="K351" i="1"/>
  <c r="F351" i="1"/>
  <c r="AL350" i="1"/>
  <c r="AI350" i="1"/>
  <c r="AG350" i="1"/>
  <c r="AE350" i="1"/>
  <c r="AC350" i="1"/>
  <c r="V350" i="1"/>
  <c r="Z350" i="1" s="1"/>
  <c r="N350" i="1" s="1"/>
  <c r="Q350" i="1"/>
  <c r="K350" i="1"/>
  <c r="F350" i="1"/>
  <c r="AL349" i="1"/>
  <c r="AI349" i="1"/>
  <c r="AG349" i="1"/>
  <c r="AE349" i="1"/>
  <c r="AC349" i="1"/>
  <c r="V349" i="1"/>
  <c r="Z349" i="1" s="1"/>
  <c r="N349" i="1" s="1"/>
  <c r="Q349" i="1"/>
  <c r="K349" i="1"/>
  <c r="F349" i="1"/>
  <c r="AL348" i="1"/>
  <c r="AI348" i="1"/>
  <c r="AG348" i="1"/>
  <c r="AE348" i="1"/>
  <c r="AC348" i="1"/>
  <c r="V348" i="1"/>
  <c r="Z348" i="1" s="1"/>
  <c r="N348" i="1" s="1"/>
  <c r="Q348" i="1"/>
  <c r="K348" i="1"/>
  <c r="F348" i="1"/>
  <c r="AL347" i="1"/>
  <c r="AI347" i="1"/>
  <c r="AG347" i="1"/>
  <c r="AE347" i="1"/>
  <c r="AC347" i="1"/>
  <c r="V347" i="1"/>
  <c r="Z347" i="1" s="1"/>
  <c r="N347" i="1" s="1"/>
  <c r="Q347" i="1"/>
  <c r="K347" i="1"/>
  <c r="F347" i="1"/>
  <c r="AL346" i="1"/>
  <c r="AI346" i="1"/>
  <c r="AG346" i="1"/>
  <c r="AE346" i="1"/>
  <c r="AC346" i="1"/>
  <c r="V346" i="1"/>
  <c r="Z346" i="1" s="1"/>
  <c r="N346" i="1" s="1"/>
  <c r="Q346" i="1"/>
  <c r="K346" i="1"/>
  <c r="F346" i="1"/>
  <c r="AL345" i="1"/>
  <c r="AI345" i="1"/>
  <c r="AG345" i="1"/>
  <c r="AE345" i="1"/>
  <c r="V345" i="1"/>
  <c r="Z345" i="1" s="1"/>
  <c r="N345" i="1" s="1"/>
  <c r="Q345" i="1"/>
  <c r="K345" i="1"/>
  <c r="F345" i="1"/>
  <c r="AL344" i="1"/>
  <c r="AI344" i="1"/>
  <c r="AG344" i="1"/>
  <c r="AE344" i="1"/>
  <c r="AC344" i="1"/>
  <c r="V344" i="1"/>
  <c r="Z344" i="1" s="1"/>
  <c r="N344" i="1" s="1"/>
  <c r="Q344" i="1"/>
  <c r="K344" i="1"/>
  <c r="F344" i="1"/>
  <c r="AL343" i="1"/>
  <c r="AI343" i="1"/>
  <c r="AG343" i="1"/>
  <c r="AE343" i="1"/>
  <c r="AC343" i="1"/>
  <c r="V343" i="1"/>
  <c r="Z343" i="1" s="1"/>
  <c r="N343" i="1" s="1"/>
  <c r="Q343" i="1"/>
  <c r="K343" i="1"/>
  <c r="F343" i="1"/>
  <c r="AL342" i="1"/>
  <c r="AI342" i="1"/>
  <c r="AG342" i="1"/>
  <c r="AE342" i="1"/>
  <c r="AC342" i="1"/>
  <c r="V342" i="1"/>
  <c r="Z342" i="1" s="1"/>
  <c r="N342" i="1" s="1"/>
  <c r="Q342" i="1"/>
  <c r="K342" i="1"/>
  <c r="F342" i="1"/>
  <c r="AL341" i="1"/>
  <c r="AI341" i="1"/>
  <c r="AG341" i="1"/>
  <c r="AE341" i="1"/>
  <c r="AC341" i="1"/>
  <c r="V341" i="1"/>
  <c r="Z341" i="1" s="1"/>
  <c r="N341" i="1" s="1"/>
  <c r="Q341" i="1"/>
  <c r="K341" i="1"/>
  <c r="F341" i="1"/>
  <c r="AL340" i="1"/>
  <c r="AI340" i="1"/>
  <c r="AG340" i="1"/>
  <c r="AE340" i="1"/>
  <c r="AC340" i="1"/>
  <c r="V340" i="1"/>
  <c r="Z340" i="1" s="1"/>
  <c r="N340" i="1" s="1"/>
  <c r="Q340" i="1"/>
  <c r="K340" i="1"/>
  <c r="F340" i="1"/>
  <c r="AL339" i="1"/>
  <c r="AI339" i="1"/>
  <c r="AG339" i="1"/>
  <c r="AE339" i="1"/>
  <c r="AC339" i="1"/>
  <c r="V339" i="1"/>
  <c r="Z339" i="1" s="1"/>
  <c r="N339" i="1" s="1"/>
  <c r="Q339" i="1"/>
  <c r="K339" i="1"/>
  <c r="F339" i="1"/>
  <c r="AL338" i="1"/>
  <c r="AI338" i="1"/>
  <c r="AG338" i="1"/>
  <c r="AE338" i="1"/>
  <c r="AC338" i="1"/>
  <c r="V338" i="1"/>
  <c r="Z338" i="1" s="1"/>
  <c r="N338" i="1" s="1"/>
  <c r="Q338" i="1"/>
  <c r="K338" i="1"/>
  <c r="F338" i="1"/>
  <c r="AL337" i="1"/>
  <c r="AI337" i="1"/>
  <c r="AG337" i="1"/>
  <c r="AE337" i="1"/>
  <c r="AC337" i="1"/>
  <c r="V337" i="1"/>
  <c r="Z337" i="1" s="1"/>
  <c r="N337" i="1" s="1"/>
  <c r="Q337" i="1"/>
  <c r="K337" i="1"/>
  <c r="F337" i="1"/>
  <c r="AL336" i="1"/>
  <c r="AI336" i="1"/>
  <c r="AG336" i="1"/>
  <c r="AE336" i="1"/>
  <c r="AC336" i="1"/>
  <c r="V336" i="1"/>
  <c r="Z336" i="1" s="1"/>
  <c r="N336" i="1" s="1"/>
  <c r="Q336" i="1"/>
  <c r="K336" i="1"/>
  <c r="F336" i="1"/>
  <c r="AL335" i="1"/>
  <c r="AI335" i="1"/>
  <c r="AG335" i="1"/>
  <c r="AE335" i="1"/>
  <c r="AC335" i="1"/>
  <c r="V335" i="1"/>
  <c r="Z335" i="1" s="1"/>
  <c r="N335" i="1" s="1"/>
  <c r="Q335" i="1"/>
  <c r="K335" i="1"/>
  <c r="F335" i="1"/>
  <c r="AL334" i="1"/>
  <c r="AI334" i="1"/>
  <c r="AG334" i="1"/>
  <c r="AE334" i="1"/>
  <c r="AC334" i="1"/>
  <c r="V334" i="1"/>
  <c r="Z334" i="1" s="1"/>
  <c r="N334" i="1" s="1"/>
  <c r="Q334" i="1"/>
  <c r="K334" i="1"/>
  <c r="F334" i="1"/>
  <c r="AL333" i="1"/>
  <c r="AI333" i="1"/>
  <c r="AG333" i="1"/>
  <c r="AE333" i="1"/>
  <c r="AC333" i="1"/>
  <c r="V333" i="1"/>
  <c r="Z333" i="1" s="1"/>
  <c r="N333" i="1" s="1"/>
  <c r="Q333" i="1"/>
  <c r="K333" i="1"/>
  <c r="F333" i="1"/>
  <c r="AL332" i="1"/>
  <c r="AI332" i="1"/>
  <c r="AG332" i="1"/>
  <c r="AE332" i="1"/>
  <c r="AC332" i="1"/>
  <c r="V332" i="1"/>
  <c r="Z332" i="1" s="1"/>
  <c r="N332" i="1" s="1"/>
  <c r="Q332" i="1"/>
  <c r="K332" i="1"/>
  <c r="F332" i="1"/>
  <c r="AL331" i="1"/>
  <c r="AI331" i="1"/>
  <c r="AG331" i="1"/>
  <c r="AE331" i="1"/>
  <c r="AC331" i="1"/>
  <c r="V331" i="1"/>
  <c r="Z331" i="1" s="1"/>
  <c r="N331" i="1" s="1"/>
  <c r="Q331" i="1"/>
  <c r="K331" i="1"/>
  <c r="F331" i="1"/>
  <c r="AL330" i="1"/>
  <c r="AI330" i="1"/>
  <c r="AG330" i="1"/>
  <c r="AE330" i="1"/>
  <c r="AC330" i="1"/>
  <c r="V330" i="1"/>
  <c r="Z330" i="1" s="1"/>
  <c r="N330" i="1" s="1"/>
  <c r="Q330" i="1"/>
  <c r="K330" i="1"/>
  <c r="F330" i="1"/>
  <c r="AL329" i="1"/>
  <c r="AI329" i="1"/>
  <c r="AG329" i="1"/>
  <c r="AE329" i="1"/>
  <c r="V329" i="1"/>
  <c r="Z329" i="1" s="1"/>
  <c r="N329" i="1" s="1"/>
  <c r="Q329" i="1"/>
  <c r="K329" i="1"/>
  <c r="F329" i="1"/>
  <c r="AL328" i="1"/>
  <c r="AI328" i="1"/>
  <c r="AG328" i="1"/>
  <c r="AE328" i="1"/>
  <c r="V328" i="1"/>
  <c r="Z328" i="1" s="1"/>
  <c r="N328" i="1" s="1"/>
  <c r="Q328" i="1"/>
  <c r="K328" i="1"/>
  <c r="F328" i="1"/>
  <c r="AL327" i="1"/>
  <c r="AI327" i="1"/>
  <c r="AG327" i="1"/>
  <c r="AE327" i="1"/>
  <c r="AC327" i="1"/>
  <c r="V327" i="1"/>
  <c r="Z327" i="1" s="1"/>
  <c r="N327" i="1" s="1"/>
  <c r="Q327" i="1"/>
  <c r="K327" i="1"/>
  <c r="F327" i="1"/>
  <c r="AL326" i="1"/>
  <c r="AI326" i="1"/>
  <c r="AG326" i="1"/>
  <c r="AE326" i="1"/>
  <c r="V326" i="1"/>
  <c r="Z326" i="1" s="1"/>
  <c r="N326" i="1" s="1"/>
  <c r="Q326" i="1"/>
  <c r="K326" i="1"/>
  <c r="F326" i="1"/>
  <c r="AL325" i="1"/>
  <c r="AI325" i="1"/>
  <c r="AE325" i="1"/>
  <c r="V325" i="1"/>
  <c r="Z325" i="1" s="1"/>
  <c r="N325" i="1" s="1"/>
  <c r="Q325" i="1"/>
  <c r="K325" i="1"/>
  <c r="F325" i="1"/>
  <c r="AL324" i="1"/>
  <c r="AI324" i="1"/>
  <c r="AG324" i="1"/>
  <c r="AE324" i="1"/>
  <c r="V324" i="1"/>
  <c r="Z324" i="1" s="1"/>
  <c r="N324" i="1" s="1"/>
  <c r="Q324" i="1"/>
  <c r="K324" i="1"/>
  <c r="F324" i="1"/>
  <c r="AL323" i="1"/>
  <c r="AI323" i="1"/>
  <c r="AG323" i="1"/>
  <c r="AE323" i="1"/>
  <c r="AC323" i="1"/>
  <c r="V323" i="1"/>
  <c r="Z323" i="1" s="1"/>
  <c r="N323" i="1" s="1"/>
  <c r="Q323" i="1"/>
  <c r="K323" i="1"/>
  <c r="F323" i="1"/>
  <c r="AL322" i="1"/>
  <c r="AI322" i="1"/>
  <c r="AG322" i="1"/>
  <c r="AE322" i="1"/>
  <c r="AC322" i="1"/>
  <c r="V322" i="1"/>
  <c r="Z322" i="1" s="1"/>
  <c r="N322" i="1" s="1"/>
  <c r="Q322" i="1"/>
  <c r="K322" i="1"/>
  <c r="F322" i="1"/>
  <c r="AL321" i="1"/>
  <c r="AI321" i="1"/>
  <c r="AG321" i="1"/>
  <c r="AE321" i="1"/>
  <c r="AC321" i="1"/>
  <c r="V321" i="1"/>
  <c r="Z321" i="1" s="1"/>
  <c r="N321" i="1" s="1"/>
  <c r="Q321" i="1"/>
  <c r="K321" i="1"/>
  <c r="F321" i="1"/>
  <c r="AL320" i="1"/>
  <c r="AI320" i="1"/>
  <c r="AG320" i="1"/>
  <c r="AE320" i="1"/>
  <c r="AC320" i="1"/>
  <c r="V320" i="1"/>
  <c r="Z320" i="1" s="1"/>
  <c r="N320" i="1" s="1"/>
  <c r="Q320" i="1"/>
  <c r="K320" i="1"/>
  <c r="F320" i="1"/>
  <c r="AL319" i="1"/>
  <c r="AI319" i="1"/>
  <c r="AG319" i="1"/>
  <c r="AE319" i="1"/>
  <c r="AC319" i="1"/>
  <c r="V319" i="1"/>
  <c r="Z319" i="1" s="1"/>
  <c r="N319" i="1" s="1"/>
  <c r="Q319" i="1"/>
  <c r="K319" i="1"/>
  <c r="F319" i="1"/>
  <c r="AL318" i="1"/>
  <c r="AI318" i="1"/>
  <c r="AG318" i="1"/>
  <c r="AE318" i="1"/>
  <c r="AC318" i="1"/>
  <c r="V318" i="1"/>
  <c r="Z318" i="1" s="1"/>
  <c r="N318" i="1" s="1"/>
  <c r="Q318" i="1"/>
  <c r="K318" i="1"/>
  <c r="F318" i="1"/>
  <c r="AL317" i="1"/>
  <c r="AI317" i="1"/>
  <c r="AG317" i="1"/>
  <c r="AE317" i="1"/>
  <c r="AC317" i="1"/>
  <c r="V317" i="1"/>
  <c r="Z317" i="1" s="1"/>
  <c r="N317" i="1" s="1"/>
  <c r="Q317" i="1"/>
  <c r="K317" i="1"/>
  <c r="F317" i="1"/>
  <c r="AL316" i="1"/>
  <c r="AI316" i="1"/>
  <c r="AG316" i="1"/>
  <c r="AE316" i="1"/>
  <c r="AC316" i="1"/>
  <c r="V316" i="1"/>
  <c r="Z316" i="1" s="1"/>
  <c r="N316" i="1" s="1"/>
  <c r="Q316" i="1"/>
  <c r="K316" i="1"/>
  <c r="F316" i="1"/>
  <c r="AL315" i="1"/>
  <c r="AI315" i="1"/>
  <c r="AG315" i="1"/>
  <c r="AE315" i="1"/>
  <c r="AC315" i="1"/>
  <c r="V315" i="1"/>
  <c r="Z315" i="1" s="1"/>
  <c r="N315" i="1" s="1"/>
  <c r="Q315" i="1"/>
  <c r="K315" i="1"/>
  <c r="F315" i="1"/>
  <c r="AL314" i="1"/>
  <c r="AI314" i="1"/>
  <c r="AG314" i="1"/>
  <c r="AE314" i="1"/>
  <c r="V314" i="1"/>
  <c r="Z314" i="1" s="1"/>
  <c r="N314" i="1" s="1"/>
  <c r="Q314" i="1"/>
  <c r="K314" i="1"/>
  <c r="F314" i="1"/>
  <c r="AL313" i="1"/>
  <c r="AI313" i="1"/>
  <c r="AG313" i="1"/>
  <c r="AE313" i="1"/>
  <c r="V313" i="1"/>
  <c r="Z313" i="1" s="1"/>
  <c r="N313" i="1" s="1"/>
  <c r="Q313" i="1"/>
  <c r="K313" i="1"/>
  <c r="F313" i="1"/>
  <c r="AL312" i="1"/>
  <c r="AI312" i="1"/>
  <c r="AG312" i="1"/>
  <c r="AE312" i="1"/>
  <c r="V312" i="1"/>
  <c r="Z312" i="1" s="1"/>
  <c r="N312" i="1" s="1"/>
  <c r="Q312" i="1"/>
  <c r="K312" i="1"/>
  <c r="F312" i="1"/>
  <c r="AL311" i="1"/>
  <c r="AI311" i="1"/>
  <c r="AG311" i="1"/>
  <c r="AE311" i="1"/>
  <c r="V311" i="1"/>
  <c r="Z311" i="1" s="1"/>
  <c r="N311" i="1" s="1"/>
  <c r="Q311" i="1"/>
  <c r="K311" i="1"/>
  <c r="F311" i="1"/>
  <c r="AL310" i="1"/>
  <c r="AI310" i="1"/>
  <c r="AG310" i="1"/>
  <c r="AE310" i="1"/>
  <c r="V310" i="1"/>
  <c r="Z310" i="1" s="1"/>
  <c r="N310" i="1" s="1"/>
  <c r="Q310" i="1"/>
  <c r="K310" i="1"/>
  <c r="F310" i="1"/>
  <c r="AL309" i="1"/>
  <c r="AI309" i="1"/>
  <c r="AG309" i="1"/>
  <c r="AE309" i="1"/>
  <c r="V309" i="1"/>
  <c r="Z309" i="1" s="1"/>
  <c r="N309" i="1" s="1"/>
  <c r="Q309" i="1"/>
  <c r="K309" i="1"/>
  <c r="F309" i="1"/>
  <c r="AL308" i="1"/>
  <c r="AI308" i="1"/>
  <c r="AG308" i="1"/>
  <c r="AE308" i="1"/>
  <c r="V308" i="1"/>
  <c r="Z308" i="1" s="1"/>
  <c r="N308" i="1" s="1"/>
  <c r="Q308" i="1"/>
  <c r="K308" i="1"/>
  <c r="F308" i="1"/>
  <c r="AL307" i="1"/>
  <c r="AI307" i="1"/>
  <c r="AG307" i="1"/>
  <c r="AE307" i="1"/>
  <c r="AC307" i="1"/>
  <c r="V307" i="1"/>
  <c r="Z307" i="1" s="1"/>
  <c r="N307" i="1" s="1"/>
  <c r="Q307" i="1"/>
  <c r="K307" i="1"/>
  <c r="F307" i="1"/>
  <c r="AL306" i="1"/>
  <c r="AI306" i="1"/>
  <c r="AG306" i="1"/>
  <c r="AE306" i="1"/>
  <c r="AC306" i="1"/>
  <c r="V306" i="1"/>
  <c r="Z306" i="1" s="1"/>
  <c r="N306" i="1" s="1"/>
  <c r="Q306" i="1"/>
  <c r="K306" i="1"/>
  <c r="F306" i="1"/>
  <c r="AL305" i="1"/>
  <c r="AI305" i="1"/>
  <c r="AG305" i="1"/>
  <c r="AE305" i="1"/>
  <c r="AC305" i="1"/>
  <c r="V305" i="1"/>
  <c r="Z305" i="1" s="1"/>
  <c r="N305" i="1" s="1"/>
  <c r="Q305" i="1"/>
  <c r="K305" i="1"/>
  <c r="F305" i="1"/>
  <c r="AL304" i="1"/>
  <c r="AI304" i="1"/>
  <c r="AG304" i="1"/>
  <c r="AE304" i="1"/>
  <c r="V304" i="1"/>
  <c r="Z304" i="1" s="1"/>
  <c r="N304" i="1" s="1"/>
  <c r="Q304" i="1"/>
  <c r="K304" i="1"/>
  <c r="F304" i="1"/>
  <c r="AL303" i="1"/>
  <c r="AI303" i="1"/>
  <c r="AG303" i="1"/>
  <c r="AE303" i="1"/>
  <c r="AC303" i="1"/>
  <c r="V303" i="1"/>
  <c r="Z303" i="1" s="1"/>
  <c r="N303" i="1" s="1"/>
  <c r="Q303" i="1"/>
  <c r="K303" i="1"/>
  <c r="F303" i="1"/>
  <c r="AL302" i="1"/>
  <c r="AI302" i="1"/>
  <c r="AG302" i="1"/>
  <c r="AE302" i="1"/>
  <c r="V302" i="1"/>
  <c r="Z302" i="1" s="1"/>
  <c r="N302" i="1" s="1"/>
  <c r="Q302" i="1"/>
  <c r="K302" i="1"/>
  <c r="F302" i="1"/>
  <c r="AL301" i="1"/>
  <c r="AI301" i="1"/>
  <c r="AG301" i="1"/>
  <c r="AE301" i="1"/>
  <c r="AC301" i="1"/>
  <c r="V301" i="1"/>
  <c r="Z301" i="1" s="1"/>
  <c r="N301" i="1" s="1"/>
  <c r="Q301" i="1"/>
  <c r="K301" i="1"/>
  <c r="F301" i="1"/>
  <c r="AL300" i="1"/>
  <c r="AI300" i="1"/>
  <c r="AG300" i="1"/>
  <c r="AE300" i="1"/>
  <c r="AC300" i="1"/>
  <c r="V300" i="1"/>
  <c r="Z300" i="1" s="1"/>
  <c r="N300" i="1" s="1"/>
  <c r="Q300" i="1"/>
  <c r="K300" i="1"/>
  <c r="F300" i="1"/>
  <c r="AL299" i="1"/>
  <c r="AI299" i="1"/>
  <c r="AG299" i="1"/>
  <c r="AE299" i="1"/>
  <c r="AC299" i="1"/>
  <c r="V299" i="1"/>
  <c r="Z299" i="1" s="1"/>
  <c r="N299" i="1" s="1"/>
  <c r="Q299" i="1"/>
  <c r="K299" i="1"/>
  <c r="F299" i="1"/>
  <c r="AL298" i="1"/>
  <c r="AI298" i="1"/>
  <c r="AG298" i="1"/>
  <c r="AE298" i="1"/>
  <c r="AC298" i="1"/>
  <c r="V298" i="1"/>
  <c r="Z298" i="1" s="1"/>
  <c r="N298" i="1" s="1"/>
  <c r="Q298" i="1"/>
  <c r="K298" i="1"/>
  <c r="F298" i="1"/>
  <c r="AL297" i="1"/>
  <c r="AI297" i="1"/>
  <c r="AG297" i="1"/>
  <c r="AE297" i="1"/>
  <c r="AC297" i="1"/>
  <c r="V297" i="1"/>
  <c r="Z297" i="1" s="1"/>
  <c r="N297" i="1" s="1"/>
  <c r="Q297" i="1"/>
  <c r="K297" i="1"/>
  <c r="F297" i="1"/>
  <c r="AL296" i="1"/>
  <c r="AI296" i="1"/>
  <c r="AG296" i="1"/>
  <c r="AE296" i="1"/>
  <c r="AC296" i="1"/>
  <c r="V296" i="1"/>
  <c r="Z296" i="1" s="1"/>
  <c r="N296" i="1" s="1"/>
  <c r="Q296" i="1"/>
  <c r="K296" i="1"/>
  <c r="F296" i="1"/>
  <c r="AL295" i="1"/>
  <c r="AI295" i="1"/>
  <c r="AG295" i="1"/>
  <c r="AE295" i="1"/>
  <c r="AC295" i="1"/>
  <c r="V295" i="1"/>
  <c r="Z295" i="1" s="1"/>
  <c r="N295" i="1" s="1"/>
  <c r="Q295" i="1"/>
  <c r="K295" i="1"/>
  <c r="F295" i="1"/>
  <c r="AL294" i="1"/>
  <c r="AI294" i="1"/>
  <c r="AG294" i="1"/>
  <c r="AE294" i="1"/>
  <c r="AC294" i="1"/>
  <c r="V294" i="1"/>
  <c r="Z294" i="1" s="1"/>
  <c r="N294" i="1" s="1"/>
  <c r="Q294" i="1"/>
  <c r="K294" i="1"/>
  <c r="F294" i="1"/>
  <c r="AL293" i="1"/>
  <c r="AI293" i="1"/>
  <c r="AG293" i="1"/>
  <c r="AE293" i="1"/>
  <c r="AC293" i="1"/>
  <c r="V293" i="1"/>
  <c r="Z293" i="1" s="1"/>
  <c r="N293" i="1" s="1"/>
  <c r="Q293" i="1"/>
  <c r="K293" i="1"/>
  <c r="F293" i="1"/>
  <c r="AL292" i="1"/>
  <c r="AI292" i="1"/>
  <c r="AG292" i="1"/>
  <c r="AE292" i="1"/>
  <c r="AC292" i="1"/>
  <c r="V292" i="1"/>
  <c r="Z292" i="1" s="1"/>
  <c r="N292" i="1" s="1"/>
  <c r="Q292" i="1"/>
  <c r="K292" i="1"/>
  <c r="F292" i="1"/>
  <c r="AL291" i="1"/>
  <c r="AI291" i="1"/>
  <c r="AG291" i="1"/>
  <c r="AE291" i="1"/>
  <c r="AC291" i="1"/>
  <c r="V291" i="1"/>
  <c r="Z291" i="1" s="1"/>
  <c r="N291" i="1" s="1"/>
  <c r="Q291" i="1"/>
  <c r="K291" i="1"/>
  <c r="F291" i="1"/>
  <c r="AL290" i="1"/>
  <c r="AI290" i="1"/>
  <c r="AG290" i="1"/>
  <c r="AE290" i="1"/>
  <c r="AC290" i="1"/>
  <c r="V290" i="1"/>
  <c r="Z290" i="1" s="1"/>
  <c r="N290" i="1" s="1"/>
  <c r="Q290" i="1"/>
  <c r="K290" i="1"/>
  <c r="F290" i="1"/>
  <c r="AL289" i="1"/>
  <c r="AI289" i="1"/>
  <c r="AG289" i="1"/>
  <c r="AE289" i="1"/>
  <c r="AC289" i="1"/>
  <c r="V289" i="1"/>
  <c r="Z289" i="1" s="1"/>
  <c r="N289" i="1" s="1"/>
  <c r="Q289" i="1"/>
  <c r="K289" i="1"/>
  <c r="F289" i="1"/>
  <c r="AL288" i="1"/>
  <c r="AI288" i="1"/>
  <c r="AG288" i="1"/>
  <c r="AE288" i="1"/>
  <c r="AC288" i="1"/>
  <c r="V288" i="1"/>
  <c r="Z288" i="1" s="1"/>
  <c r="N288" i="1" s="1"/>
  <c r="Q288" i="1"/>
  <c r="K288" i="1"/>
  <c r="F288" i="1"/>
  <c r="AL287" i="1"/>
  <c r="AI287" i="1"/>
  <c r="AG287" i="1"/>
  <c r="AE287" i="1"/>
  <c r="AC287" i="1"/>
  <c r="V287" i="1"/>
  <c r="Z287" i="1" s="1"/>
  <c r="N287" i="1" s="1"/>
  <c r="Q287" i="1"/>
  <c r="K287" i="1"/>
  <c r="F287" i="1"/>
  <c r="AL286" i="1"/>
  <c r="AI286" i="1"/>
  <c r="AG286" i="1"/>
  <c r="AE286" i="1"/>
  <c r="AC286" i="1"/>
  <c r="V286" i="1"/>
  <c r="Z286" i="1" s="1"/>
  <c r="N286" i="1" s="1"/>
  <c r="Q286" i="1"/>
  <c r="K286" i="1"/>
  <c r="F286" i="1"/>
  <c r="AL285" i="1"/>
  <c r="AI285" i="1"/>
  <c r="AG285" i="1"/>
  <c r="AE285" i="1"/>
  <c r="AC285" i="1"/>
  <c r="V285" i="1"/>
  <c r="Z285" i="1" s="1"/>
  <c r="N285" i="1" s="1"/>
  <c r="Q285" i="1"/>
  <c r="K285" i="1"/>
  <c r="F285" i="1"/>
  <c r="AL284" i="1"/>
  <c r="AI284" i="1"/>
  <c r="AG284" i="1"/>
  <c r="AE284" i="1"/>
  <c r="AC284" i="1"/>
  <c r="V284" i="1"/>
  <c r="Z284" i="1" s="1"/>
  <c r="N284" i="1" s="1"/>
  <c r="Q284" i="1"/>
  <c r="K284" i="1"/>
  <c r="F284" i="1"/>
  <c r="AL283" i="1"/>
  <c r="AI283" i="1"/>
  <c r="AG283" i="1"/>
  <c r="AE283" i="1"/>
  <c r="AC283" i="1"/>
  <c r="V283" i="1"/>
  <c r="Z283" i="1" s="1"/>
  <c r="N283" i="1" s="1"/>
  <c r="Q283" i="1"/>
  <c r="K283" i="1"/>
  <c r="F283" i="1"/>
  <c r="AL282" i="1"/>
  <c r="AI282" i="1"/>
  <c r="AG282" i="1"/>
  <c r="AE282" i="1"/>
  <c r="AC282" i="1"/>
  <c r="V282" i="1"/>
  <c r="Z282" i="1" s="1"/>
  <c r="N282" i="1" s="1"/>
  <c r="Q282" i="1"/>
  <c r="K282" i="1"/>
  <c r="F282" i="1"/>
  <c r="AL281" i="1"/>
  <c r="AI281" i="1"/>
  <c r="AG281" i="1"/>
  <c r="AE281" i="1"/>
  <c r="V281" i="1"/>
  <c r="Z281" i="1" s="1"/>
  <c r="N281" i="1" s="1"/>
  <c r="Q281" i="1"/>
  <c r="K281" i="1"/>
  <c r="F281" i="1"/>
  <c r="AL280" i="1"/>
  <c r="AI280" i="1"/>
  <c r="AG280" i="1"/>
  <c r="AE280" i="1"/>
  <c r="AC280" i="1"/>
  <c r="V280" i="1"/>
  <c r="Z280" i="1" s="1"/>
  <c r="N280" i="1" s="1"/>
  <c r="Q280" i="1"/>
  <c r="K280" i="1"/>
  <c r="F280" i="1"/>
  <c r="AL279" i="1"/>
  <c r="AI279" i="1"/>
  <c r="AG279" i="1"/>
  <c r="AE279" i="1"/>
  <c r="AC279" i="1"/>
  <c r="V279" i="1"/>
  <c r="Z279" i="1" s="1"/>
  <c r="N279" i="1" s="1"/>
  <c r="Q279" i="1"/>
  <c r="K279" i="1"/>
  <c r="F279" i="1"/>
  <c r="AL278" i="1"/>
  <c r="AI278" i="1"/>
  <c r="AG278" i="1"/>
  <c r="AE278" i="1"/>
  <c r="V278" i="1"/>
  <c r="Z278" i="1" s="1"/>
  <c r="N278" i="1" s="1"/>
  <c r="Q278" i="1"/>
  <c r="K278" i="1"/>
  <c r="F278" i="1"/>
  <c r="AL277" i="1"/>
  <c r="AI277" i="1"/>
  <c r="AG277" i="1"/>
  <c r="AE277" i="1"/>
  <c r="V277" i="1"/>
  <c r="Z277" i="1" s="1"/>
  <c r="N277" i="1" s="1"/>
  <c r="Q277" i="1"/>
  <c r="K277" i="1"/>
  <c r="F277" i="1"/>
  <c r="AL276" i="1"/>
  <c r="AI276" i="1"/>
  <c r="AG276" i="1"/>
  <c r="AE276" i="1"/>
  <c r="V276" i="1"/>
  <c r="Z276" i="1" s="1"/>
  <c r="N276" i="1" s="1"/>
  <c r="Q276" i="1"/>
  <c r="K276" i="1"/>
  <c r="F276" i="1"/>
  <c r="AL275" i="1"/>
  <c r="AI275" i="1"/>
  <c r="AG275" i="1"/>
  <c r="AE275" i="1"/>
  <c r="AC275" i="1"/>
  <c r="V275" i="1"/>
  <c r="Z275" i="1" s="1"/>
  <c r="N275" i="1" s="1"/>
  <c r="Q275" i="1"/>
  <c r="K275" i="1"/>
  <c r="F275" i="1"/>
  <c r="AL274" i="1"/>
  <c r="AI274" i="1"/>
  <c r="AG274" i="1"/>
  <c r="AE274" i="1"/>
  <c r="AC274" i="1"/>
  <c r="V274" i="1"/>
  <c r="Z274" i="1" s="1"/>
  <c r="N274" i="1" s="1"/>
  <c r="Q274" i="1"/>
  <c r="K274" i="1"/>
  <c r="F274" i="1"/>
  <c r="AL273" i="1"/>
  <c r="AI273" i="1"/>
  <c r="AG273" i="1"/>
  <c r="AE273" i="1"/>
  <c r="AC273" i="1"/>
  <c r="V273" i="1"/>
  <c r="Z273" i="1" s="1"/>
  <c r="N273" i="1" s="1"/>
  <c r="Q273" i="1"/>
  <c r="K273" i="1"/>
  <c r="F273" i="1"/>
  <c r="AL272" i="1"/>
  <c r="AI272" i="1"/>
  <c r="AG272" i="1"/>
  <c r="AE272" i="1"/>
  <c r="AC272" i="1"/>
  <c r="V272" i="1"/>
  <c r="Z272" i="1" s="1"/>
  <c r="N272" i="1" s="1"/>
  <c r="Q272" i="1"/>
  <c r="K272" i="1"/>
  <c r="F272" i="1"/>
  <c r="AL271" i="1"/>
  <c r="AI271" i="1"/>
  <c r="AG271" i="1"/>
  <c r="AE271" i="1"/>
  <c r="AC271" i="1"/>
  <c r="V271" i="1"/>
  <c r="Z271" i="1" s="1"/>
  <c r="N271" i="1" s="1"/>
  <c r="Q271" i="1"/>
  <c r="K271" i="1"/>
  <c r="F271" i="1"/>
  <c r="AL270" i="1"/>
  <c r="AI270" i="1"/>
  <c r="AG270" i="1"/>
  <c r="AE270" i="1"/>
  <c r="AC270" i="1"/>
  <c r="V270" i="1"/>
  <c r="Z270" i="1" s="1"/>
  <c r="N270" i="1" s="1"/>
  <c r="Q270" i="1"/>
  <c r="K270" i="1"/>
  <c r="F270" i="1"/>
  <c r="AL269" i="1"/>
  <c r="AI269" i="1"/>
  <c r="AG269" i="1"/>
  <c r="AE269" i="1"/>
  <c r="AC269" i="1"/>
  <c r="V269" i="1"/>
  <c r="Z269" i="1" s="1"/>
  <c r="N269" i="1" s="1"/>
  <c r="Q269" i="1"/>
  <c r="K269" i="1"/>
  <c r="F269" i="1"/>
  <c r="AL268" i="1"/>
  <c r="AI268" i="1"/>
  <c r="AG268" i="1"/>
  <c r="AE268" i="1"/>
  <c r="AC268" i="1"/>
  <c r="V268" i="1"/>
  <c r="Z268" i="1" s="1"/>
  <c r="N268" i="1" s="1"/>
  <c r="Q268" i="1"/>
  <c r="K268" i="1"/>
  <c r="F268" i="1"/>
  <c r="AL267" i="1"/>
  <c r="AI267" i="1"/>
  <c r="AG267" i="1"/>
  <c r="AE267" i="1"/>
  <c r="AC267" i="1"/>
  <c r="V267" i="1"/>
  <c r="Z267" i="1" s="1"/>
  <c r="N267" i="1" s="1"/>
  <c r="Q267" i="1"/>
  <c r="K267" i="1"/>
  <c r="F267" i="1"/>
  <c r="AL266" i="1"/>
  <c r="AI266" i="1"/>
  <c r="AG266" i="1"/>
  <c r="AE266" i="1"/>
  <c r="AC266" i="1"/>
  <c r="V266" i="1"/>
  <c r="Z266" i="1" s="1"/>
  <c r="N266" i="1" s="1"/>
  <c r="Q266" i="1"/>
  <c r="K266" i="1"/>
  <c r="F266" i="1"/>
  <c r="AL265" i="1"/>
  <c r="AI265" i="1"/>
  <c r="AG265" i="1"/>
  <c r="AE265" i="1"/>
  <c r="AC265" i="1"/>
  <c r="V265" i="1"/>
  <c r="Z265" i="1" s="1"/>
  <c r="N265" i="1" s="1"/>
  <c r="Q265" i="1"/>
  <c r="K265" i="1"/>
  <c r="F265" i="1"/>
  <c r="AL264" i="1"/>
  <c r="AI264" i="1"/>
  <c r="AG264" i="1"/>
  <c r="AE264" i="1"/>
  <c r="AC264" i="1"/>
  <c r="V264" i="1"/>
  <c r="Z264" i="1" s="1"/>
  <c r="N264" i="1" s="1"/>
  <c r="Q264" i="1"/>
  <c r="K264" i="1"/>
  <c r="F264" i="1"/>
  <c r="AL263" i="1"/>
  <c r="AI263" i="1"/>
  <c r="AG263" i="1"/>
  <c r="AE263" i="1"/>
  <c r="AC263" i="1"/>
  <c r="V263" i="1"/>
  <c r="Z263" i="1" s="1"/>
  <c r="N263" i="1" s="1"/>
  <c r="Q263" i="1"/>
  <c r="K263" i="1"/>
  <c r="F263" i="1"/>
  <c r="AL262" i="1"/>
  <c r="AI262" i="1"/>
  <c r="AG262" i="1"/>
  <c r="AE262" i="1"/>
  <c r="AC262" i="1"/>
  <c r="V262" i="1"/>
  <c r="Z262" i="1" s="1"/>
  <c r="N262" i="1" s="1"/>
  <c r="Q262" i="1"/>
  <c r="K262" i="1"/>
  <c r="F262" i="1"/>
  <c r="AL261" i="1"/>
  <c r="AI261" i="1"/>
  <c r="AG261" i="1"/>
  <c r="AE261" i="1"/>
  <c r="AC261" i="1"/>
  <c r="V261" i="1"/>
  <c r="Z261" i="1" s="1"/>
  <c r="N261" i="1" s="1"/>
  <c r="Q261" i="1"/>
  <c r="K261" i="1"/>
  <c r="F261" i="1"/>
  <c r="AL260" i="1"/>
  <c r="AI260" i="1"/>
  <c r="AG260" i="1"/>
  <c r="AE260" i="1"/>
  <c r="AC260" i="1"/>
  <c r="V260" i="1"/>
  <c r="Z260" i="1" s="1"/>
  <c r="N260" i="1" s="1"/>
  <c r="Q260" i="1"/>
  <c r="K260" i="1"/>
  <c r="F260" i="1"/>
  <c r="AL259" i="1"/>
  <c r="AI259" i="1"/>
  <c r="AG259" i="1"/>
  <c r="AE259" i="1"/>
  <c r="AC259" i="1"/>
  <c r="V259" i="1"/>
  <c r="Z259" i="1" s="1"/>
  <c r="N259" i="1" s="1"/>
  <c r="Q259" i="1"/>
  <c r="K259" i="1"/>
  <c r="F259" i="1"/>
  <c r="AL258" i="1"/>
  <c r="AI258" i="1"/>
  <c r="AG258" i="1"/>
  <c r="AE258" i="1"/>
  <c r="AC258" i="1"/>
  <c r="V258" i="1"/>
  <c r="Z258" i="1" s="1"/>
  <c r="N258" i="1" s="1"/>
  <c r="Q258" i="1"/>
  <c r="K258" i="1"/>
  <c r="F258" i="1"/>
  <c r="AL257" i="1"/>
  <c r="AI257" i="1"/>
  <c r="AG257" i="1"/>
  <c r="AE257" i="1"/>
  <c r="AC257" i="1"/>
  <c r="V257" i="1"/>
  <c r="Z257" i="1" s="1"/>
  <c r="N257" i="1" s="1"/>
  <c r="Q257" i="1"/>
  <c r="K257" i="1"/>
  <c r="F257" i="1"/>
  <c r="AL256" i="1"/>
  <c r="AI256" i="1"/>
  <c r="AG256" i="1"/>
  <c r="AE256" i="1"/>
  <c r="AC256" i="1"/>
  <c r="V256" i="1"/>
  <c r="Z256" i="1" s="1"/>
  <c r="N256" i="1" s="1"/>
  <c r="Q256" i="1"/>
  <c r="K256" i="1"/>
  <c r="F256" i="1"/>
  <c r="AL255" i="1"/>
  <c r="AI255" i="1"/>
  <c r="AE255" i="1"/>
  <c r="AC255" i="1"/>
  <c r="V255" i="1"/>
  <c r="Z255" i="1" s="1"/>
  <c r="N255" i="1" s="1"/>
  <c r="Q255" i="1"/>
  <c r="K255" i="1"/>
  <c r="F255" i="1"/>
  <c r="AL254" i="1"/>
  <c r="AI254" i="1"/>
  <c r="AG254" i="1"/>
  <c r="AE254" i="1"/>
  <c r="AC254" i="1"/>
  <c r="V254" i="1"/>
  <c r="Z254" i="1" s="1"/>
  <c r="N254" i="1" s="1"/>
  <c r="Q254" i="1"/>
  <c r="K254" i="1"/>
  <c r="F254" i="1"/>
  <c r="AL253" i="1"/>
  <c r="AI253" i="1"/>
  <c r="AG253" i="1"/>
  <c r="AE253" i="1"/>
  <c r="AC253" i="1"/>
  <c r="V253" i="1"/>
  <c r="Z253" i="1" s="1"/>
  <c r="N253" i="1" s="1"/>
  <c r="Q253" i="1"/>
  <c r="K253" i="1"/>
  <c r="F253" i="1"/>
  <c r="AL252" i="1"/>
  <c r="AI252" i="1"/>
  <c r="AG252" i="1"/>
  <c r="AE252" i="1"/>
  <c r="AC252" i="1"/>
  <c r="V252" i="1"/>
  <c r="Z252" i="1" s="1"/>
  <c r="N252" i="1" s="1"/>
  <c r="Q252" i="1"/>
  <c r="K252" i="1"/>
  <c r="F252" i="1"/>
  <c r="AL251" i="1"/>
  <c r="AI251" i="1"/>
  <c r="AG251" i="1"/>
  <c r="AE251" i="1"/>
  <c r="AC251" i="1"/>
  <c r="V251" i="1"/>
  <c r="Z251" i="1" s="1"/>
  <c r="N251" i="1" s="1"/>
  <c r="Q251" i="1"/>
  <c r="K251" i="1"/>
  <c r="F251" i="1"/>
  <c r="AL250" i="1"/>
  <c r="AI250" i="1"/>
  <c r="AG250" i="1"/>
  <c r="AE250" i="1"/>
  <c r="AC250" i="1"/>
  <c r="V250" i="1"/>
  <c r="Z250" i="1" s="1"/>
  <c r="N250" i="1" s="1"/>
  <c r="Q250" i="1"/>
  <c r="K250" i="1"/>
  <c r="F250" i="1"/>
  <c r="AL249" i="1"/>
  <c r="AI249" i="1"/>
  <c r="AG249" i="1"/>
  <c r="AE249" i="1"/>
  <c r="AC249" i="1"/>
  <c r="V249" i="1"/>
  <c r="Z249" i="1" s="1"/>
  <c r="N249" i="1" s="1"/>
  <c r="Q249" i="1"/>
  <c r="K249" i="1"/>
  <c r="F249" i="1"/>
  <c r="AL248" i="1"/>
  <c r="AI248" i="1"/>
  <c r="AG248" i="1"/>
  <c r="AE248" i="1"/>
  <c r="AC248" i="1"/>
  <c r="V248" i="1"/>
  <c r="Z248" i="1" s="1"/>
  <c r="N248" i="1" s="1"/>
  <c r="Q248" i="1"/>
  <c r="K248" i="1"/>
  <c r="F248" i="1"/>
  <c r="AL247" i="1"/>
  <c r="AI247" i="1"/>
  <c r="AG247" i="1"/>
  <c r="AE247" i="1"/>
  <c r="AC247" i="1"/>
  <c r="V247" i="1"/>
  <c r="Z247" i="1" s="1"/>
  <c r="N247" i="1" s="1"/>
  <c r="Q247" i="1"/>
  <c r="K247" i="1"/>
  <c r="F247" i="1"/>
  <c r="AL246" i="1"/>
  <c r="AI246" i="1"/>
  <c r="AG246" i="1"/>
  <c r="AE246" i="1"/>
  <c r="AC246" i="1"/>
  <c r="V246" i="1"/>
  <c r="Z246" i="1" s="1"/>
  <c r="N246" i="1" s="1"/>
  <c r="Q246" i="1"/>
  <c r="K246" i="1"/>
  <c r="F246" i="1"/>
  <c r="AL245" i="1"/>
  <c r="AI245" i="1"/>
  <c r="AG245" i="1"/>
  <c r="AE245" i="1"/>
  <c r="AC245" i="1"/>
  <c r="V245" i="1"/>
  <c r="Z245" i="1" s="1"/>
  <c r="N245" i="1" s="1"/>
  <c r="Q245" i="1"/>
  <c r="K245" i="1"/>
  <c r="F245" i="1"/>
  <c r="AL244" i="1"/>
  <c r="AI244" i="1"/>
  <c r="AG244" i="1"/>
  <c r="AE244" i="1"/>
  <c r="AC244" i="1"/>
  <c r="V244" i="1"/>
  <c r="Z244" i="1" s="1"/>
  <c r="N244" i="1" s="1"/>
  <c r="Q244" i="1"/>
  <c r="K244" i="1"/>
  <c r="F244" i="1"/>
  <c r="AL243" i="1"/>
  <c r="AI243" i="1"/>
  <c r="AG243" i="1"/>
  <c r="AE243" i="1"/>
  <c r="AC243" i="1"/>
  <c r="V243" i="1"/>
  <c r="Z243" i="1" s="1"/>
  <c r="N243" i="1" s="1"/>
  <c r="Q243" i="1"/>
  <c r="K243" i="1"/>
  <c r="F243" i="1"/>
  <c r="AL242" i="1"/>
  <c r="AI242" i="1"/>
  <c r="AG242" i="1"/>
  <c r="AE242" i="1"/>
  <c r="AC242" i="1"/>
  <c r="V242" i="1"/>
  <c r="Z242" i="1" s="1"/>
  <c r="N242" i="1" s="1"/>
  <c r="Q242" i="1"/>
  <c r="K242" i="1"/>
  <c r="F242" i="1"/>
  <c r="AL241" i="1"/>
  <c r="AI241" i="1"/>
  <c r="AG241" i="1"/>
  <c r="AE241" i="1"/>
  <c r="V241" i="1"/>
  <c r="Z241" i="1" s="1"/>
  <c r="N241" i="1" s="1"/>
  <c r="Q241" i="1"/>
  <c r="K241" i="1"/>
  <c r="F241" i="1"/>
  <c r="AL240" i="1"/>
  <c r="AI240" i="1"/>
  <c r="AG240" i="1"/>
  <c r="AE240" i="1"/>
  <c r="AC240" i="1"/>
  <c r="V240" i="1"/>
  <c r="Z240" i="1" s="1"/>
  <c r="N240" i="1" s="1"/>
  <c r="Q240" i="1"/>
  <c r="K240" i="1"/>
  <c r="F240" i="1"/>
  <c r="AL239" i="1"/>
  <c r="AI239" i="1"/>
  <c r="AG239" i="1"/>
  <c r="AE239" i="1"/>
  <c r="V239" i="1"/>
  <c r="Z239" i="1" s="1"/>
  <c r="N239" i="1" s="1"/>
  <c r="Q239" i="1"/>
  <c r="K239" i="1"/>
  <c r="F239" i="1"/>
  <c r="AL238" i="1"/>
  <c r="AI238" i="1"/>
  <c r="AG238" i="1"/>
  <c r="AE238" i="1"/>
  <c r="V238" i="1"/>
  <c r="Z238" i="1" s="1"/>
  <c r="N238" i="1" s="1"/>
  <c r="Q238" i="1"/>
  <c r="K238" i="1"/>
  <c r="F238" i="1"/>
  <c r="AL237" i="1"/>
  <c r="AI237" i="1"/>
  <c r="AG237" i="1"/>
  <c r="AE237" i="1"/>
  <c r="V237" i="1"/>
  <c r="Z237" i="1" s="1"/>
  <c r="N237" i="1" s="1"/>
  <c r="Q237" i="1"/>
  <c r="K237" i="1"/>
  <c r="F237" i="1"/>
  <c r="AL236" i="1"/>
  <c r="AI236" i="1"/>
  <c r="AG236" i="1"/>
  <c r="AE236" i="1"/>
  <c r="V236" i="1"/>
  <c r="Z236" i="1" s="1"/>
  <c r="N236" i="1" s="1"/>
  <c r="Q236" i="1"/>
  <c r="K236" i="1"/>
  <c r="F236" i="1"/>
  <c r="AL235" i="1"/>
  <c r="AI235" i="1"/>
  <c r="AG235" i="1"/>
  <c r="AE235" i="1"/>
  <c r="V235" i="1"/>
  <c r="Z235" i="1" s="1"/>
  <c r="N235" i="1" s="1"/>
  <c r="Q235" i="1"/>
  <c r="K235" i="1"/>
  <c r="F235" i="1"/>
  <c r="AL234" i="1"/>
  <c r="AI234" i="1"/>
  <c r="AG234" i="1"/>
  <c r="AE234" i="1"/>
  <c r="V234" i="1"/>
  <c r="Z234" i="1" s="1"/>
  <c r="N234" i="1" s="1"/>
  <c r="Q234" i="1"/>
  <c r="K234" i="1"/>
  <c r="F234" i="1"/>
  <c r="AL233" i="1"/>
  <c r="AI233" i="1"/>
  <c r="AG233" i="1"/>
  <c r="AE233" i="1"/>
  <c r="V233" i="1"/>
  <c r="Z233" i="1" s="1"/>
  <c r="N233" i="1" s="1"/>
  <c r="Q233" i="1"/>
  <c r="K233" i="1"/>
  <c r="F233" i="1"/>
  <c r="AL232" i="1"/>
  <c r="AI232" i="1"/>
  <c r="AG232" i="1"/>
  <c r="AE232" i="1"/>
  <c r="V232" i="1"/>
  <c r="Z232" i="1" s="1"/>
  <c r="N232" i="1" s="1"/>
  <c r="Q232" i="1"/>
  <c r="K232" i="1"/>
  <c r="F232" i="1"/>
  <c r="AL231" i="1"/>
  <c r="AI231" i="1"/>
  <c r="AG231" i="1"/>
  <c r="AE231" i="1"/>
  <c r="AC231" i="1"/>
  <c r="Y231" i="1"/>
  <c r="V231" i="1"/>
  <c r="Q231" i="1"/>
  <c r="K231" i="1"/>
  <c r="AL230" i="1"/>
  <c r="AI230" i="1"/>
  <c r="AG230" i="1"/>
  <c r="AE230" i="1"/>
  <c r="AC230" i="1"/>
  <c r="V230" i="1"/>
  <c r="Z230" i="1" s="1"/>
  <c r="N230" i="1" s="1"/>
  <c r="Q230" i="1"/>
  <c r="K230" i="1"/>
  <c r="AL229" i="1"/>
  <c r="AI229" i="1"/>
  <c r="AG229" i="1"/>
  <c r="AE229" i="1"/>
  <c r="AC229" i="1"/>
  <c r="Y229" i="1"/>
  <c r="V229" i="1"/>
  <c r="Q229" i="1"/>
  <c r="K229" i="1"/>
  <c r="F229" i="1"/>
  <c r="AL228" i="1"/>
  <c r="AI228" i="1"/>
  <c r="AG228" i="1"/>
  <c r="AE228" i="1"/>
  <c r="AC228" i="1"/>
  <c r="V228" i="1"/>
  <c r="Z228" i="1" s="1"/>
  <c r="N228" i="1" s="1"/>
  <c r="Q228" i="1"/>
  <c r="K228" i="1"/>
  <c r="F228" i="1"/>
  <c r="AL227" i="1"/>
  <c r="AI227" i="1"/>
  <c r="AG227" i="1"/>
  <c r="AE227" i="1"/>
  <c r="Y227" i="1"/>
  <c r="V227" i="1"/>
  <c r="Q227" i="1"/>
  <c r="K227" i="1"/>
  <c r="AL226" i="1"/>
  <c r="AI226" i="1"/>
  <c r="AE226" i="1"/>
  <c r="AC226" i="1"/>
  <c r="V226" i="1"/>
  <c r="Z226" i="1" s="1"/>
  <c r="Q226" i="1"/>
  <c r="K226" i="1"/>
  <c r="F226" i="1"/>
  <c r="AL225" i="1"/>
  <c r="AI225" i="1"/>
  <c r="AE225" i="1"/>
  <c r="AC225" i="1"/>
  <c r="Y225" i="1"/>
  <c r="V225" i="1"/>
  <c r="Q225" i="1"/>
  <c r="K225" i="1"/>
  <c r="F225" i="1"/>
  <c r="AL224" i="1"/>
  <c r="AI224" i="1"/>
  <c r="AG224" i="1"/>
  <c r="AE224" i="1"/>
  <c r="AC224" i="1"/>
  <c r="Y224" i="1"/>
  <c r="V224" i="1"/>
  <c r="U224" i="1"/>
  <c r="Q224" i="1"/>
  <c r="K224" i="1"/>
  <c r="AL223" i="1"/>
  <c r="AI223" i="1"/>
  <c r="AG223" i="1"/>
  <c r="AE223" i="1"/>
  <c r="Y223" i="1"/>
  <c r="V223" i="1"/>
  <c r="Q223" i="1"/>
  <c r="K223" i="1"/>
  <c r="AL222" i="1"/>
  <c r="AI222" i="1"/>
  <c r="AG222" i="1"/>
  <c r="AE222" i="1"/>
  <c r="AC222" i="1"/>
  <c r="V222" i="1"/>
  <c r="Z222" i="1" s="1"/>
  <c r="N222" i="1" s="1"/>
  <c r="Q222" i="1"/>
  <c r="K222" i="1"/>
  <c r="F222" i="1"/>
  <c r="AL221" i="1"/>
  <c r="AI221" i="1"/>
  <c r="AG221" i="1"/>
  <c r="AE221" i="1"/>
  <c r="AC221" i="1"/>
  <c r="V221" i="1"/>
  <c r="Z221" i="1" s="1"/>
  <c r="N221" i="1" s="1"/>
  <c r="Q221" i="1"/>
  <c r="K221" i="1"/>
  <c r="F221" i="1"/>
  <c r="AL220" i="1"/>
  <c r="AI220" i="1"/>
  <c r="AG220" i="1"/>
  <c r="AE220" i="1"/>
  <c r="AC220" i="1"/>
  <c r="V220" i="1"/>
  <c r="Z220" i="1" s="1"/>
  <c r="N220" i="1" s="1"/>
  <c r="Q220" i="1"/>
  <c r="K220" i="1"/>
  <c r="F220" i="1"/>
  <c r="AL219" i="1"/>
  <c r="AI219" i="1"/>
  <c r="AG219" i="1"/>
  <c r="AE219" i="1"/>
  <c r="AC219" i="1"/>
  <c r="V219" i="1"/>
  <c r="Z219" i="1" s="1"/>
  <c r="N219" i="1" s="1"/>
  <c r="Q219" i="1"/>
  <c r="K219" i="1"/>
  <c r="F219" i="1"/>
  <c r="AL218" i="1"/>
  <c r="AI218" i="1"/>
  <c r="AG218" i="1"/>
  <c r="AE218" i="1"/>
  <c r="AC218" i="1"/>
  <c r="V218" i="1"/>
  <c r="Z218" i="1" s="1"/>
  <c r="N218" i="1" s="1"/>
  <c r="Q218" i="1"/>
  <c r="K218" i="1"/>
  <c r="F218" i="1"/>
  <c r="AL217" i="1"/>
  <c r="AI217" i="1"/>
  <c r="AG217" i="1"/>
  <c r="AE217" i="1"/>
  <c r="AC217" i="1"/>
  <c r="V217" i="1"/>
  <c r="Z217" i="1" s="1"/>
  <c r="N217" i="1" s="1"/>
  <c r="Q217" i="1"/>
  <c r="K217" i="1"/>
  <c r="F217" i="1"/>
  <c r="AL216" i="1"/>
  <c r="AI216" i="1"/>
  <c r="AG216" i="1"/>
  <c r="AE216" i="1"/>
  <c r="AC216" i="1"/>
  <c r="V216" i="1"/>
  <c r="Z216" i="1" s="1"/>
  <c r="N216" i="1" s="1"/>
  <c r="Q216" i="1"/>
  <c r="K216" i="1"/>
  <c r="F216" i="1"/>
  <c r="AL215" i="1"/>
  <c r="AI215" i="1"/>
  <c r="AG215" i="1"/>
  <c r="AE215" i="1"/>
  <c r="AC215" i="1"/>
  <c r="V215" i="1"/>
  <c r="Z215" i="1" s="1"/>
  <c r="N215" i="1" s="1"/>
  <c r="Q215" i="1"/>
  <c r="K215" i="1"/>
  <c r="F215" i="1"/>
  <c r="AL214" i="1"/>
  <c r="AI214" i="1"/>
  <c r="AG214" i="1"/>
  <c r="AE214" i="1"/>
  <c r="AC214" i="1"/>
  <c r="V214" i="1"/>
  <c r="Z214" i="1" s="1"/>
  <c r="N214" i="1" s="1"/>
  <c r="Q214" i="1"/>
  <c r="K214" i="1"/>
  <c r="F214" i="1"/>
  <c r="AL213" i="1"/>
  <c r="AI213" i="1"/>
  <c r="AG213" i="1"/>
  <c r="AE213" i="1"/>
  <c r="AC213" i="1"/>
  <c r="V213" i="1"/>
  <c r="Z213" i="1" s="1"/>
  <c r="N213" i="1" s="1"/>
  <c r="Q213" i="1"/>
  <c r="K213" i="1"/>
  <c r="F213" i="1"/>
  <c r="AL212" i="1"/>
  <c r="AI212" i="1"/>
  <c r="AG212" i="1"/>
  <c r="AE212" i="1"/>
  <c r="AC212" i="1"/>
  <c r="V212" i="1"/>
  <c r="Z212" i="1" s="1"/>
  <c r="N212" i="1" s="1"/>
  <c r="Q212" i="1"/>
  <c r="K212" i="1"/>
  <c r="F212" i="1"/>
  <c r="AL211" i="1"/>
  <c r="AI211" i="1"/>
  <c r="AG211" i="1"/>
  <c r="AE211" i="1"/>
  <c r="AC211" i="1"/>
  <c r="V211" i="1"/>
  <c r="Z211" i="1" s="1"/>
  <c r="N211" i="1" s="1"/>
  <c r="Q211" i="1"/>
  <c r="K211" i="1"/>
  <c r="F211" i="1"/>
  <c r="AL210" i="1"/>
  <c r="AI210" i="1"/>
  <c r="AG210" i="1"/>
  <c r="AE210" i="1"/>
  <c r="AC210" i="1"/>
  <c r="V210" i="1"/>
  <c r="Z210" i="1" s="1"/>
  <c r="N210" i="1" s="1"/>
  <c r="Q210" i="1"/>
  <c r="K210" i="1"/>
  <c r="F210" i="1"/>
  <c r="AL209" i="1"/>
  <c r="AI209" i="1"/>
  <c r="AG209" i="1"/>
  <c r="AE209" i="1"/>
  <c r="AC209" i="1"/>
  <c r="V209" i="1"/>
  <c r="Z209" i="1" s="1"/>
  <c r="N209" i="1" s="1"/>
  <c r="Q209" i="1"/>
  <c r="K209" i="1"/>
  <c r="F209" i="1"/>
  <c r="AL208" i="1"/>
  <c r="AI208" i="1"/>
  <c r="AG208" i="1"/>
  <c r="AE208" i="1"/>
  <c r="AC208" i="1"/>
  <c r="V208" i="1"/>
  <c r="Z208" i="1" s="1"/>
  <c r="N208" i="1" s="1"/>
  <c r="Q208" i="1"/>
  <c r="K208" i="1"/>
  <c r="F208" i="1"/>
  <c r="AL207" i="1"/>
  <c r="AI207" i="1"/>
  <c r="AG207" i="1"/>
  <c r="AE207" i="1"/>
  <c r="AC207" i="1"/>
  <c r="V207" i="1"/>
  <c r="Z207" i="1" s="1"/>
  <c r="N207" i="1" s="1"/>
  <c r="Q207" i="1"/>
  <c r="K207" i="1"/>
  <c r="F207" i="1"/>
  <c r="AL206" i="1"/>
  <c r="AI206" i="1"/>
  <c r="AG206" i="1"/>
  <c r="AE206" i="1"/>
  <c r="AC206" i="1"/>
  <c r="V206" i="1"/>
  <c r="Z206" i="1" s="1"/>
  <c r="N206" i="1" s="1"/>
  <c r="Q206" i="1"/>
  <c r="K206" i="1"/>
  <c r="F206" i="1"/>
  <c r="AL205" i="1"/>
  <c r="AI205" i="1"/>
  <c r="AG205" i="1"/>
  <c r="AE205" i="1"/>
  <c r="AC205" i="1"/>
  <c r="V205" i="1"/>
  <c r="Z205" i="1" s="1"/>
  <c r="N205" i="1" s="1"/>
  <c r="Q205" i="1"/>
  <c r="K205" i="1"/>
  <c r="F205" i="1"/>
  <c r="AL204" i="1"/>
  <c r="AI204" i="1"/>
  <c r="AG204" i="1"/>
  <c r="AE204" i="1"/>
  <c r="AC204" i="1"/>
  <c r="V204" i="1"/>
  <c r="Z204" i="1" s="1"/>
  <c r="N204" i="1" s="1"/>
  <c r="Q204" i="1"/>
  <c r="K204" i="1"/>
  <c r="F204" i="1"/>
  <c r="AL203" i="1"/>
  <c r="AI203" i="1"/>
  <c r="AG203" i="1"/>
  <c r="AE203" i="1"/>
  <c r="AC203" i="1"/>
  <c r="V203" i="1"/>
  <c r="Z203" i="1" s="1"/>
  <c r="N203" i="1" s="1"/>
  <c r="Q203" i="1"/>
  <c r="K203" i="1"/>
  <c r="F203" i="1"/>
  <c r="AL202" i="1"/>
  <c r="AI202" i="1"/>
  <c r="AG202" i="1"/>
  <c r="AE202" i="1"/>
  <c r="AC202" i="1"/>
  <c r="V202" i="1"/>
  <c r="Z202" i="1" s="1"/>
  <c r="N202" i="1" s="1"/>
  <c r="Q202" i="1"/>
  <c r="K202" i="1"/>
  <c r="F202" i="1"/>
  <c r="AL201" i="1"/>
  <c r="AI201" i="1"/>
  <c r="AG201" i="1"/>
  <c r="AE201" i="1"/>
  <c r="AC201" i="1"/>
  <c r="V201" i="1"/>
  <c r="Z201" i="1" s="1"/>
  <c r="N201" i="1" s="1"/>
  <c r="Q201" i="1"/>
  <c r="K201" i="1"/>
  <c r="F201" i="1"/>
  <c r="AL200" i="1"/>
  <c r="AI200" i="1"/>
  <c r="AG200" i="1"/>
  <c r="AE200" i="1"/>
  <c r="AC200" i="1"/>
  <c r="V200" i="1"/>
  <c r="Z200" i="1" s="1"/>
  <c r="N200" i="1" s="1"/>
  <c r="Q200" i="1"/>
  <c r="K200" i="1"/>
  <c r="F200" i="1"/>
  <c r="AL199" i="1"/>
  <c r="AI199" i="1"/>
  <c r="AG199" i="1"/>
  <c r="AE199" i="1"/>
  <c r="AC199" i="1"/>
  <c r="V199" i="1"/>
  <c r="Z199" i="1" s="1"/>
  <c r="N199" i="1" s="1"/>
  <c r="Q199" i="1"/>
  <c r="K199" i="1"/>
  <c r="F199" i="1"/>
  <c r="AL198" i="1"/>
  <c r="AI198" i="1"/>
  <c r="AG198" i="1"/>
  <c r="AE198" i="1"/>
  <c r="AC198" i="1"/>
  <c r="V198" i="1"/>
  <c r="Z198" i="1" s="1"/>
  <c r="N198" i="1" s="1"/>
  <c r="Q198" i="1"/>
  <c r="K198" i="1"/>
  <c r="F198" i="1"/>
  <c r="AL197" i="1"/>
  <c r="AI197" i="1"/>
  <c r="AG197" i="1"/>
  <c r="AE197" i="1"/>
  <c r="AC197" i="1"/>
  <c r="V197" i="1"/>
  <c r="Z197" i="1" s="1"/>
  <c r="N197" i="1" s="1"/>
  <c r="Q197" i="1"/>
  <c r="K197" i="1"/>
  <c r="F197" i="1"/>
  <c r="AL196" i="1"/>
  <c r="AI196" i="1"/>
  <c r="AG196" i="1"/>
  <c r="AE196" i="1"/>
  <c r="AC196" i="1"/>
  <c r="V196" i="1"/>
  <c r="Z196" i="1" s="1"/>
  <c r="N196" i="1" s="1"/>
  <c r="Q196" i="1"/>
  <c r="K196" i="1"/>
  <c r="F196" i="1"/>
  <c r="AL195" i="1"/>
  <c r="AI195" i="1"/>
  <c r="AG195" i="1"/>
  <c r="AE195" i="1"/>
  <c r="AC195" i="1"/>
  <c r="V195" i="1"/>
  <c r="Z195" i="1" s="1"/>
  <c r="N195" i="1" s="1"/>
  <c r="Q195" i="1"/>
  <c r="K195" i="1"/>
  <c r="F195" i="1"/>
  <c r="AL194" i="1"/>
  <c r="AI194" i="1"/>
  <c r="AG194" i="1"/>
  <c r="AE194" i="1"/>
  <c r="AC194" i="1"/>
  <c r="V194" i="1"/>
  <c r="Z194" i="1" s="1"/>
  <c r="N194" i="1" s="1"/>
  <c r="Q194" i="1"/>
  <c r="K194" i="1"/>
  <c r="F194" i="1"/>
  <c r="AL193" i="1"/>
  <c r="AI193" i="1"/>
  <c r="AG193" i="1"/>
  <c r="AE193" i="1"/>
  <c r="AC193" i="1"/>
  <c r="V193" i="1"/>
  <c r="Z193" i="1" s="1"/>
  <c r="N193" i="1" s="1"/>
  <c r="Q193" i="1"/>
  <c r="K193" i="1"/>
  <c r="F193" i="1"/>
  <c r="AL192" i="1"/>
  <c r="AI192" i="1"/>
  <c r="AG192" i="1"/>
  <c r="AE192" i="1"/>
  <c r="AC192" i="1"/>
  <c r="V192" i="1"/>
  <c r="Z192" i="1" s="1"/>
  <c r="N192" i="1" s="1"/>
  <c r="Q192" i="1"/>
  <c r="K192" i="1"/>
  <c r="F192" i="1"/>
  <c r="AL191" i="1"/>
  <c r="AI191" i="1"/>
  <c r="AG191" i="1"/>
  <c r="AE191" i="1"/>
  <c r="AC191" i="1"/>
  <c r="V191" i="1"/>
  <c r="Z191" i="1" s="1"/>
  <c r="N191" i="1" s="1"/>
  <c r="Q191" i="1"/>
  <c r="K191" i="1"/>
  <c r="F191" i="1"/>
  <c r="AL190" i="1"/>
  <c r="AI190" i="1"/>
  <c r="AG190" i="1"/>
  <c r="AE190" i="1"/>
  <c r="AC190" i="1"/>
  <c r="V190" i="1"/>
  <c r="Z190" i="1" s="1"/>
  <c r="N190" i="1" s="1"/>
  <c r="Q190" i="1"/>
  <c r="K190" i="1"/>
  <c r="F190" i="1"/>
  <c r="AL189" i="1"/>
  <c r="AI189" i="1"/>
  <c r="AG189" i="1"/>
  <c r="AE189" i="1"/>
  <c r="AC189" i="1"/>
  <c r="V189" i="1"/>
  <c r="Z189" i="1" s="1"/>
  <c r="N189" i="1" s="1"/>
  <c r="Q189" i="1"/>
  <c r="K189" i="1"/>
  <c r="F189" i="1"/>
  <c r="AL188" i="1"/>
  <c r="AI188" i="1"/>
  <c r="AG188" i="1"/>
  <c r="AE188" i="1"/>
  <c r="AC188" i="1"/>
  <c r="V188" i="1"/>
  <c r="Z188" i="1" s="1"/>
  <c r="N188" i="1" s="1"/>
  <c r="Q188" i="1"/>
  <c r="K188" i="1"/>
  <c r="F188" i="1"/>
  <c r="AL187" i="1"/>
  <c r="AI187" i="1"/>
  <c r="AG187" i="1"/>
  <c r="AE187" i="1"/>
  <c r="AC187" i="1"/>
  <c r="V187" i="1"/>
  <c r="Z187" i="1" s="1"/>
  <c r="N187" i="1" s="1"/>
  <c r="Q187" i="1"/>
  <c r="K187" i="1"/>
  <c r="F187" i="1"/>
  <c r="AL186" i="1"/>
  <c r="AI186" i="1"/>
  <c r="AG186" i="1"/>
  <c r="AE186" i="1"/>
  <c r="AC186" i="1"/>
  <c r="V186" i="1"/>
  <c r="Z186" i="1" s="1"/>
  <c r="N186" i="1" s="1"/>
  <c r="Q186" i="1"/>
  <c r="K186" i="1"/>
  <c r="F186" i="1"/>
  <c r="AL185" i="1"/>
  <c r="AI185" i="1"/>
  <c r="AG185" i="1"/>
  <c r="AE185" i="1"/>
  <c r="AC185" i="1"/>
  <c r="V185" i="1"/>
  <c r="Z185" i="1" s="1"/>
  <c r="N185" i="1" s="1"/>
  <c r="Q185" i="1"/>
  <c r="K185" i="1"/>
  <c r="F185" i="1"/>
  <c r="AL184" i="1"/>
  <c r="AI184" i="1"/>
  <c r="AG184" i="1"/>
  <c r="AE184" i="1"/>
  <c r="AC184" i="1"/>
  <c r="V184" i="1"/>
  <c r="Z184" i="1" s="1"/>
  <c r="N184" i="1" s="1"/>
  <c r="Q184" i="1"/>
  <c r="K184" i="1"/>
  <c r="F184" i="1"/>
  <c r="AL183" i="1"/>
  <c r="AI183" i="1"/>
  <c r="AG183" i="1"/>
  <c r="AE183" i="1"/>
  <c r="AC183" i="1"/>
  <c r="V183" i="1"/>
  <c r="Z183" i="1" s="1"/>
  <c r="N183" i="1" s="1"/>
  <c r="Q183" i="1"/>
  <c r="K183" i="1"/>
  <c r="F183" i="1"/>
  <c r="AL182" i="1"/>
  <c r="AI182" i="1"/>
  <c r="AG182" i="1"/>
  <c r="AE182" i="1"/>
  <c r="AC182" i="1"/>
  <c r="V182" i="1"/>
  <c r="Z182" i="1" s="1"/>
  <c r="N182" i="1" s="1"/>
  <c r="Q182" i="1"/>
  <c r="K182" i="1"/>
  <c r="F182" i="1"/>
  <c r="AL181" i="1"/>
  <c r="AI181" i="1"/>
  <c r="AG181" i="1"/>
  <c r="AE181" i="1"/>
  <c r="AC181" i="1"/>
  <c r="V181" i="1"/>
  <c r="Z181" i="1" s="1"/>
  <c r="Q181" i="1"/>
  <c r="N181" i="1"/>
  <c r="K181" i="1"/>
  <c r="F181" i="1"/>
  <c r="AL180" i="1"/>
  <c r="AI180" i="1"/>
  <c r="AG180" i="1"/>
  <c r="AE180" i="1"/>
  <c r="AC180" i="1"/>
  <c r="V180" i="1"/>
  <c r="Z180" i="1" s="1"/>
  <c r="N180" i="1" s="1"/>
  <c r="Q180" i="1"/>
  <c r="K180" i="1"/>
  <c r="F180" i="1"/>
  <c r="AL179" i="1"/>
  <c r="AI179" i="1"/>
  <c r="AG179" i="1"/>
  <c r="AE179" i="1"/>
  <c r="AC179" i="1"/>
  <c r="V179" i="1"/>
  <c r="Z179" i="1" s="1"/>
  <c r="N179" i="1" s="1"/>
  <c r="Q179" i="1"/>
  <c r="K179" i="1"/>
  <c r="F179" i="1"/>
  <c r="AL178" i="1"/>
  <c r="AI178" i="1"/>
  <c r="AG178" i="1"/>
  <c r="AE178" i="1"/>
  <c r="AC178" i="1"/>
  <c r="V178" i="1"/>
  <c r="Z178" i="1" s="1"/>
  <c r="N178" i="1" s="1"/>
  <c r="Q178" i="1"/>
  <c r="K178" i="1"/>
  <c r="F178" i="1"/>
  <c r="AL177" i="1"/>
  <c r="AI177" i="1"/>
  <c r="AG177" i="1"/>
  <c r="AE177" i="1"/>
  <c r="AC177" i="1"/>
  <c r="V177" i="1"/>
  <c r="Z177" i="1" s="1"/>
  <c r="N177" i="1" s="1"/>
  <c r="Q177" i="1"/>
  <c r="K177" i="1"/>
  <c r="C769" i="9" s="1"/>
  <c r="F177" i="1"/>
  <c r="AL176" i="1"/>
  <c r="AI176" i="1"/>
  <c r="AG176" i="1"/>
  <c r="AE176" i="1"/>
  <c r="AC176" i="1"/>
  <c r="V176" i="1"/>
  <c r="Z176" i="1" s="1"/>
  <c r="N176" i="1" s="1"/>
  <c r="Q176" i="1"/>
  <c r="K176" i="1"/>
  <c r="F176" i="1"/>
  <c r="AL175" i="1"/>
  <c r="AI175" i="1"/>
  <c r="AG175" i="1"/>
  <c r="AE175" i="1"/>
  <c r="AC175" i="1"/>
  <c r="V175" i="1"/>
  <c r="Z175" i="1" s="1"/>
  <c r="N175" i="1" s="1"/>
  <c r="Q175" i="1"/>
  <c r="K175" i="1"/>
  <c r="F175" i="1"/>
  <c r="AL174" i="1"/>
  <c r="AI174" i="1"/>
  <c r="AG174" i="1"/>
  <c r="AE174" i="1"/>
  <c r="AC174" i="1"/>
  <c r="V174" i="1"/>
  <c r="Z174" i="1" s="1"/>
  <c r="N174" i="1" s="1"/>
  <c r="Q174" i="1"/>
  <c r="K174" i="1"/>
  <c r="F174" i="1"/>
  <c r="AL173" i="1"/>
  <c r="AI173" i="1"/>
  <c r="AG173" i="1"/>
  <c r="AE173" i="1"/>
  <c r="AC173" i="1"/>
  <c r="V173" i="1"/>
  <c r="Z173" i="1" s="1"/>
  <c r="N173" i="1" s="1"/>
  <c r="Q173" i="1"/>
  <c r="K173" i="1"/>
  <c r="F173" i="1"/>
  <c r="AL172" i="1"/>
  <c r="AI172" i="1"/>
  <c r="AG172" i="1"/>
  <c r="AE172" i="1"/>
  <c r="AC172" i="1"/>
  <c r="V172" i="1"/>
  <c r="Z172" i="1" s="1"/>
  <c r="N172" i="1" s="1"/>
  <c r="Q172" i="1"/>
  <c r="K172" i="1"/>
  <c r="F172" i="1"/>
  <c r="AL171" i="1"/>
  <c r="AI171" i="1"/>
  <c r="AG171" i="1"/>
  <c r="AE171" i="1"/>
  <c r="AC171" i="1"/>
  <c r="V171" i="1"/>
  <c r="Z171" i="1" s="1"/>
  <c r="N171" i="1" s="1"/>
  <c r="Q171" i="1"/>
  <c r="K171" i="1"/>
  <c r="F171" i="1"/>
  <c r="AL170" i="1"/>
  <c r="AI170" i="1"/>
  <c r="AG170" i="1"/>
  <c r="AE170" i="1"/>
  <c r="AC170" i="1"/>
  <c r="V170" i="1"/>
  <c r="Z170" i="1" s="1"/>
  <c r="N170" i="1" s="1"/>
  <c r="Q170" i="1"/>
  <c r="K170" i="1"/>
  <c r="F170" i="1"/>
  <c r="AL169" i="1"/>
  <c r="AI169" i="1"/>
  <c r="AG169" i="1"/>
  <c r="AE169" i="1"/>
  <c r="AC169" i="1"/>
  <c r="V169" i="1"/>
  <c r="Z169" i="1" s="1"/>
  <c r="N169" i="1" s="1"/>
  <c r="Q169" i="1"/>
  <c r="K169" i="1"/>
  <c r="F169" i="1"/>
  <c r="AL168" i="1"/>
  <c r="AI168" i="1"/>
  <c r="AG168" i="1"/>
  <c r="AE168" i="1"/>
  <c r="AC168" i="1"/>
  <c r="V168" i="1"/>
  <c r="Z168" i="1" s="1"/>
  <c r="N168" i="1" s="1"/>
  <c r="Q168" i="1"/>
  <c r="K168" i="1"/>
  <c r="F168" i="1"/>
  <c r="AL167" i="1"/>
  <c r="AI167" i="1"/>
  <c r="AG167" i="1"/>
  <c r="AE167" i="1"/>
  <c r="AC167" i="1"/>
  <c r="V167" i="1"/>
  <c r="Z167" i="1" s="1"/>
  <c r="N167" i="1" s="1"/>
  <c r="Q167" i="1"/>
  <c r="K167" i="1"/>
  <c r="F167" i="1"/>
  <c r="AL166" i="1"/>
  <c r="AI166" i="1"/>
  <c r="AG166" i="1"/>
  <c r="AE166" i="1"/>
  <c r="AC166" i="1"/>
  <c r="V166" i="1"/>
  <c r="Z166" i="1" s="1"/>
  <c r="N166" i="1" s="1"/>
  <c r="Q166" i="1"/>
  <c r="K166" i="1"/>
  <c r="F166" i="1"/>
  <c r="AL165" i="1"/>
  <c r="AI165" i="1"/>
  <c r="AG165" i="1"/>
  <c r="AE165" i="1"/>
  <c r="AC165" i="1"/>
  <c r="V165" i="1"/>
  <c r="Z165" i="1" s="1"/>
  <c r="N165" i="1" s="1"/>
  <c r="Q165" i="1"/>
  <c r="K165" i="1"/>
  <c r="F165" i="1"/>
  <c r="AL164" i="1"/>
  <c r="AI164" i="1"/>
  <c r="AG164" i="1"/>
  <c r="AE164" i="1"/>
  <c r="AC164" i="1"/>
  <c r="V164" i="1"/>
  <c r="Z164" i="1" s="1"/>
  <c r="N164" i="1" s="1"/>
  <c r="Q164" i="1"/>
  <c r="K164" i="1"/>
  <c r="F164" i="1"/>
  <c r="AL163" i="1"/>
  <c r="AI163" i="1"/>
  <c r="AG163" i="1"/>
  <c r="AE163" i="1"/>
  <c r="AC163" i="1"/>
  <c r="V163" i="1"/>
  <c r="Z163" i="1" s="1"/>
  <c r="N163" i="1" s="1"/>
  <c r="Q163" i="1"/>
  <c r="K163" i="1"/>
  <c r="F163" i="1"/>
  <c r="AL162" i="1"/>
  <c r="AI162" i="1"/>
  <c r="AG162" i="1"/>
  <c r="AE162" i="1"/>
  <c r="AC162" i="1"/>
  <c r="V162" i="1"/>
  <c r="Z162" i="1" s="1"/>
  <c r="N162" i="1" s="1"/>
  <c r="Q162" i="1"/>
  <c r="K162" i="1"/>
  <c r="F162" i="1"/>
  <c r="AL161" i="1"/>
  <c r="AI161" i="1"/>
  <c r="AG161" i="1"/>
  <c r="AE161" i="1"/>
  <c r="AC161" i="1"/>
  <c r="V161" i="1"/>
  <c r="Z161" i="1" s="1"/>
  <c r="N161" i="1" s="1"/>
  <c r="Q161" i="1"/>
  <c r="K161" i="1"/>
  <c r="F161" i="1"/>
  <c r="AL160" i="1"/>
  <c r="AI160" i="1"/>
  <c r="AG160" i="1"/>
  <c r="AE160" i="1"/>
  <c r="AC160" i="1"/>
  <c r="V160" i="1"/>
  <c r="Z160" i="1" s="1"/>
  <c r="N160" i="1" s="1"/>
  <c r="Q160" i="1"/>
  <c r="K160" i="1"/>
  <c r="F160" i="1"/>
  <c r="AL159" i="1"/>
  <c r="AI159" i="1"/>
  <c r="AG159" i="1"/>
  <c r="AE159" i="1"/>
  <c r="AC159" i="1"/>
  <c r="V159" i="1"/>
  <c r="Z159" i="1" s="1"/>
  <c r="N159" i="1" s="1"/>
  <c r="Q159" i="1"/>
  <c r="K159" i="1"/>
  <c r="F159" i="1"/>
  <c r="AL158" i="1"/>
  <c r="AI158" i="1"/>
  <c r="AG158" i="1"/>
  <c r="AE158" i="1"/>
  <c r="AC158" i="1"/>
  <c r="V158" i="1"/>
  <c r="Z158" i="1" s="1"/>
  <c r="N158" i="1" s="1"/>
  <c r="Q158" i="1"/>
  <c r="K158" i="1"/>
  <c r="F158" i="1"/>
  <c r="AL157" i="1"/>
  <c r="AI157" i="1"/>
  <c r="AG157" i="1"/>
  <c r="AE157" i="1"/>
  <c r="AC157" i="1"/>
  <c r="V157" i="1"/>
  <c r="Z157" i="1" s="1"/>
  <c r="N157" i="1" s="1"/>
  <c r="Q157" i="1"/>
  <c r="K157" i="1"/>
  <c r="F157" i="1"/>
  <c r="AL156" i="1"/>
  <c r="AI156" i="1"/>
  <c r="AG156" i="1"/>
  <c r="AE156" i="1"/>
  <c r="AC156" i="1"/>
  <c r="V156" i="1"/>
  <c r="Z156" i="1" s="1"/>
  <c r="N156" i="1" s="1"/>
  <c r="Q156" i="1"/>
  <c r="K156" i="1"/>
  <c r="F156" i="1"/>
  <c r="AL155" i="1"/>
  <c r="AI155" i="1"/>
  <c r="AG155" i="1"/>
  <c r="AE155" i="1"/>
  <c r="AC155" i="1"/>
  <c r="V155" i="1"/>
  <c r="Z155" i="1" s="1"/>
  <c r="N155" i="1" s="1"/>
  <c r="Q155" i="1"/>
  <c r="K155" i="1"/>
  <c r="F155" i="1"/>
  <c r="AL154" i="1"/>
  <c r="AI154" i="1"/>
  <c r="AG154" i="1"/>
  <c r="AE154" i="1"/>
  <c r="AC154" i="1"/>
  <c r="V154" i="1"/>
  <c r="Z154" i="1" s="1"/>
  <c r="N154" i="1" s="1"/>
  <c r="Q154" i="1"/>
  <c r="K154" i="1"/>
  <c r="F154" i="1"/>
  <c r="AL153" i="1"/>
  <c r="AI153" i="1"/>
  <c r="AG153" i="1"/>
  <c r="AE153" i="1"/>
  <c r="AC153" i="1"/>
  <c r="V153" i="1"/>
  <c r="Z153" i="1" s="1"/>
  <c r="N153" i="1" s="1"/>
  <c r="Q153" i="1"/>
  <c r="K153" i="1"/>
  <c r="F153" i="1"/>
  <c r="AL152" i="1"/>
  <c r="AI152" i="1"/>
  <c r="AG152" i="1"/>
  <c r="AE152" i="1"/>
  <c r="AC152" i="1"/>
  <c r="V152" i="1"/>
  <c r="Z152" i="1" s="1"/>
  <c r="N152" i="1" s="1"/>
  <c r="Q152" i="1"/>
  <c r="K152" i="1"/>
  <c r="F152" i="1"/>
  <c r="AL151" i="1"/>
  <c r="AI151" i="1"/>
  <c r="AG151" i="1"/>
  <c r="AE151" i="1"/>
  <c r="AC151" i="1"/>
  <c r="V151" i="1"/>
  <c r="Z151" i="1" s="1"/>
  <c r="N151" i="1" s="1"/>
  <c r="Q151" i="1"/>
  <c r="K151" i="1"/>
  <c r="F151" i="1"/>
  <c r="AL150" i="1"/>
  <c r="AI150" i="1"/>
  <c r="AG150" i="1"/>
  <c r="AE150" i="1"/>
  <c r="AC150" i="1"/>
  <c r="Y150" i="1"/>
  <c r="V150" i="1"/>
  <c r="Q150" i="1"/>
  <c r="K150" i="1"/>
  <c r="F150" i="1"/>
  <c r="AL149" i="1"/>
  <c r="AI149" i="1"/>
  <c r="AG149" i="1"/>
  <c r="AE149" i="1"/>
  <c r="AC149" i="1"/>
  <c r="V149" i="1"/>
  <c r="Z149" i="1" s="1"/>
  <c r="N149" i="1" s="1"/>
  <c r="Q149" i="1"/>
  <c r="K149" i="1"/>
  <c r="F149" i="1"/>
  <c r="AL148" i="1"/>
  <c r="AI148" i="1"/>
  <c r="AG148" i="1"/>
  <c r="AE148" i="1"/>
  <c r="AC148" i="1"/>
  <c r="V148" i="1"/>
  <c r="Z148" i="1" s="1"/>
  <c r="N148" i="1" s="1"/>
  <c r="Q148" i="1"/>
  <c r="K148" i="1"/>
  <c r="F148" i="1"/>
  <c r="AL147" i="1"/>
  <c r="AI147" i="1"/>
  <c r="AG147" i="1"/>
  <c r="AE147" i="1"/>
  <c r="AC147" i="1"/>
  <c r="V147" i="1"/>
  <c r="Z147" i="1" s="1"/>
  <c r="N147" i="1" s="1"/>
  <c r="Q147" i="1"/>
  <c r="K147" i="1"/>
  <c r="F147" i="1"/>
  <c r="AL146" i="1"/>
  <c r="AI146" i="1"/>
  <c r="AG146" i="1"/>
  <c r="AE146" i="1"/>
  <c r="V146" i="1"/>
  <c r="Z146" i="1" s="1"/>
  <c r="N146" i="1" s="1"/>
  <c r="Q146" i="1"/>
  <c r="K146" i="1"/>
  <c r="AL145" i="1"/>
  <c r="AI145" i="1"/>
  <c r="AG145" i="1"/>
  <c r="AE145" i="1"/>
  <c r="AC145" i="1"/>
  <c r="V145" i="1"/>
  <c r="Z145" i="1" s="1"/>
  <c r="N145" i="1" s="1"/>
  <c r="Q145" i="1"/>
  <c r="K145" i="1"/>
  <c r="F145" i="1"/>
  <c r="AL144" i="1"/>
  <c r="AI144" i="1"/>
  <c r="AG144" i="1"/>
  <c r="AE144" i="1"/>
  <c r="AC144" i="1"/>
  <c r="V144" i="1"/>
  <c r="Z144" i="1" s="1"/>
  <c r="N144" i="1" s="1"/>
  <c r="Q144" i="1"/>
  <c r="K144" i="1"/>
  <c r="F144" i="1"/>
  <c r="AL143" i="1"/>
  <c r="AI143" i="1"/>
  <c r="AG143" i="1"/>
  <c r="AE143" i="1"/>
  <c r="AC143" i="1"/>
  <c r="V143" i="1"/>
  <c r="Z143" i="1" s="1"/>
  <c r="N143" i="1" s="1"/>
  <c r="Q143" i="1"/>
  <c r="K143" i="1"/>
  <c r="F143" i="1"/>
  <c r="AL142" i="1"/>
  <c r="AI142" i="1"/>
  <c r="AG142" i="1"/>
  <c r="AE142" i="1"/>
  <c r="AC142" i="1"/>
  <c r="V142" i="1"/>
  <c r="Z142" i="1" s="1"/>
  <c r="N142" i="1" s="1"/>
  <c r="Q142" i="1"/>
  <c r="K142" i="1"/>
  <c r="F142" i="1"/>
  <c r="AL141" i="1"/>
  <c r="AI141" i="1"/>
  <c r="AG141" i="1"/>
  <c r="AE141" i="1"/>
  <c r="AC141" i="1"/>
  <c r="V141" i="1"/>
  <c r="Z141" i="1" s="1"/>
  <c r="N141" i="1" s="1"/>
  <c r="Q141" i="1"/>
  <c r="K141" i="1"/>
  <c r="F141" i="1"/>
  <c r="AL140" i="1"/>
  <c r="AI140" i="1"/>
  <c r="AG140" i="1"/>
  <c r="AE140" i="1"/>
  <c r="AC140" i="1"/>
  <c r="V140" i="1"/>
  <c r="Z140" i="1" s="1"/>
  <c r="N140" i="1" s="1"/>
  <c r="Q140" i="1"/>
  <c r="K140" i="1"/>
  <c r="F140" i="1"/>
  <c r="AL139" i="1"/>
  <c r="AI139" i="1"/>
  <c r="AG139" i="1"/>
  <c r="AE139" i="1"/>
  <c r="AC139" i="1"/>
  <c r="V139" i="1"/>
  <c r="Z139" i="1" s="1"/>
  <c r="N139" i="1" s="1"/>
  <c r="Q139" i="1"/>
  <c r="K139" i="1"/>
  <c r="F139" i="1"/>
  <c r="AL138" i="1"/>
  <c r="AI138" i="1"/>
  <c r="AG138" i="1"/>
  <c r="AE138" i="1"/>
  <c r="AC138" i="1"/>
  <c r="V138" i="1"/>
  <c r="Z138" i="1" s="1"/>
  <c r="N138" i="1" s="1"/>
  <c r="Q138" i="1"/>
  <c r="K138" i="1"/>
  <c r="F138" i="1"/>
  <c r="AL137" i="1"/>
  <c r="AI137" i="1"/>
  <c r="AG137" i="1"/>
  <c r="AE137" i="1"/>
  <c r="AC137" i="1"/>
  <c r="V137" i="1"/>
  <c r="Z137" i="1" s="1"/>
  <c r="N137" i="1" s="1"/>
  <c r="Q137" i="1"/>
  <c r="K137" i="1"/>
  <c r="F137" i="1"/>
  <c r="AL136" i="1"/>
  <c r="AI136" i="1"/>
  <c r="AG136" i="1"/>
  <c r="AE136" i="1"/>
  <c r="AC136" i="1"/>
  <c r="V136" i="1"/>
  <c r="Z136" i="1" s="1"/>
  <c r="N136" i="1" s="1"/>
  <c r="Q136" i="1"/>
  <c r="K136" i="1"/>
  <c r="F136" i="1"/>
  <c r="AL135" i="1"/>
  <c r="AI135" i="1"/>
  <c r="AG135" i="1"/>
  <c r="AE135" i="1"/>
  <c r="AC135" i="1"/>
  <c r="V135" i="1"/>
  <c r="Z135" i="1" s="1"/>
  <c r="N135" i="1" s="1"/>
  <c r="Q135" i="1"/>
  <c r="K135" i="1"/>
  <c r="F135" i="1"/>
  <c r="AL134" i="1"/>
  <c r="AI134" i="1"/>
  <c r="AG134" i="1"/>
  <c r="AE134" i="1"/>
  <c r="AC134" i="1"/>
  <c r="V134" i="1"/>
  <c r="Z134" i="1" s="1"/>
  <c r="N134" i="1" s="1"/>
  <c r="Q134" i="1"/>
  <c r="K134" i="1"/>
  <c r="F134" i="1"/>
  <c r="AL133" i="1"/>
  <c r="AI133" i="1"/>
  <c r="AG133" i="1"/>
  <c r="AE133" i="1"/>
  <c r="AC133" i="1"/>
  <c r="V133" i="1"/>
  <c r="Z133" i="1" s="1"/>
  <c r="N133" i="1" s="1"/>
  <c r="Q133" i="1"/>
  <c r="K133" i="1"/>
  <c r="F133" i="1"/>
  <c r="AL132" i="1"/>
  <c r="AI132" i="1"/>
  <c r="AG132" i="1"/>
  <c r="AE132" i="1"/>
  <c r="AC132" i="1"/>
  <c r="V132" i="1"/>
  <c r="Z132" i="1" s="1"/>
  <c r="N132" i="1" s="1"/>
  <c r="Q132" i="1"/>
  <c r="K132" i="1"/>
  <c r="F132" i="1"/>
  <c r="AL131" i="1"/>
  <c r="AI131" i="1"/>
  <c r="AG131" i="1"/>
  <c r="AE131" i="1"/>
  <c r="AC131" i="1"/>
  <c r="V131" i="1"/>
  <c r="Z131" i="1" s="1"/>
  <c r="N131" i="1" s="1"/>
  <c r="Q131" i="1"/>
  <c r="K131" i="1"/>
  <c r="F131" i="1"/>
  <c r="AL130" i="1"/>
  <c r="AI130" i="1"/>
  <c r="AG130" i="1"/>
  <c r="AE130" i="1"/>
  <c r="AC130" i="1"/>
  <c r="V130" i="1"/>
  <c r="Z130" i="1" s="1"/>
  <c r="N130" i="1" s="1"/>
  <c r="Q130" i="1"/>
  <c r="K130" i="1"/>
  <c r="F130" i="1"/>
  <c r="AL129" i="1"/>
  <c r="AI129" i="1"/>
  <c r="AG129" i="1"/>
  <c r="AE129" i="1"/>
  <c r="AC129" i="1"/>
  <c r="V129" i="1"/>
  <c r="Z129" i="1" s="1"/>
  <c r="N129" i="1" s="1"/>
  <c r="Q129" i="1"/>
  <c r="K129" i="1"/>
  <c r="F129" i="1"/>
  <c r="AL128" i="1"/>
  <c r="AI128" i="1"/>
  <c r="AG128" i="1"/>
  <c r="AE128" i="1"/>
  <c r="AC128" i="1"/>
  <c r="V128" i="1"/>
  <c r="Z128" i="1" s="1"/>
  <c r="N128" i="1" s="1"/>
  <c r="Q128" i="1"/>
  <c r="K128" i="1"/>
  <c r="F128" i="1"/>
  <c r="AL127" i="1"/>
  <c r="AI127" i="1"/>
  <c r="AG127" i="1"/>
  <c r="AE127" i="1"/>
  <c r="AC127" i="1"/>
  <c r="V127" i="1"/>
  <c r="Z127" i="1" s="1"/>
  <c r="N127" i="1" s="1"/>
  <c r="Q127" i="1"/>
  <c r="K127" i="1"/>
  <c r="F127" i="1"/>
  <c r="AL126" i="1"/>
  <c r="AI126" i="1"/>
  <c r="AG126" i="1"/>
  <c r="AE126" i="1"/>
  <c r="AC126" i="1"/>
  <c r="V126" i="1"/>
  <c r="Z126" i="1" s="1"/>
  <c r="N126" i="1" s="1"/>
  <c r="Q126" i="1"/>
  <c r="K126" i="1"/>
  <c r="F126" i="1"/>
  <c r="AL125" i="1"/>
  <c r="AI125" i="1"/>
  <c r="AG125" i="1"/>
  <c r="AE125" i="1"/>
  <c r="AC125" i="1"/>
  <c r="V125" i="1"/>
  <c r="Z125" i="1" s="1"/>
  <c r="N125" i="1" s="1"/>
  <c r="Q125" i="1"/>
  <c r="K125" i="1"/>
  <c r="F125" i="1"/>
  <c r="AL124" i="1"/>
  <c r="AI124" i="1"/>
  <c r="AG124" i="1"/>
  <c r="AE124" i="1"/>
  <c r="AC124" i="1"/>
  <c r="V124" i="1"/>
  <c r="Z124" i="1" s="1"/>
  <c r="N124" i="1" s="1"/>
  <c r="Q124" i="1"/>
  <c r="K124" i="1"/>
  <c r="F124" i="1"/>
  <c r="AL123" i="1"/>
  <c r="AI123" i="1"/>
  <c r="AG123" i="1"/>
  <c r="AE123" i="1"/>
  <c r="AC123" i="1"/>
  <c r="V123" i="1"/>
  <c r="Z123" i="1" s="1"/>
  <c r="N123" i="1" s="1"/>
  <c r="Q123" i="1"/>
  <c r="K123" i="1"/>
  <c r="F123" i="1"/>
  <c r="AL122" i="1"/>
  <c r="AI122" i="1"/>
  <c r="AG122" i="1"/>
  <c r="AE122" i="1"/>
  <c r="AC122" i="1"/>
  <c r="V122" i="1"/>
  <c r="Z122" i="1" s="1"/>
  <c r="N122" i="1" s="1"/>
  <c r="Q122" i="1"/>
  <c r="K122" i="1"/>
  <c r="F122" i="1"/>
  <c r="AL121" i="1"/>
  <c r="AI121" i="1"/>
  <c r="AG121" i="1"/>
  <c r="AE121" i="1"/>
  <c r="AC121" i="1"/>
  <c r="V121" i="1"/>
  <c r="Z121" i="1" s="1"/>
  <c r="N121" i="1" s="1"/>
  <c r="Q121" i="1"/>
  <c r="K121" i="1"/>
  <c r="F121" i="1"/>
  <c r="AL120" i="1"/>
  <c r="AI120" i="1"/>
  <c r="AG120" i="1"/>
  <c r="AE120" i="1"/>
  <c r="AC120" i="1"/>
  <c r="V120" i="1"/>
  <c r="Z120" i="1" s="1"/>
  <c r="N120" i="1" s="1"/>
  <c r="Q120" i="1"/>
  <c r="K120" i="1"/>
  <c r="F120" i="1"/>
  <c r="AL119" i="1"/>
  <c r="AI119" i="1"/>
  <c r="AG119" i="1"/>
  <c r="AE119" i="1"/>
  <c r="AC119" i="1"/>
  <c r="V119" i="1"/>
  <c r="Z119" i="1" s="1"/>
  <c r="N119" i="1" s="1"/>
  <c r="Q119" i="1"/>
  <c r="K119" i="1"/>
  <c r="F119" i="1"/>
  <c r="AL118" i="1"/>
  <c r="AI118" i="1"/>
  <c r="AG118" i="1"/>
  <c r="AE118" i="1"/>
  <c r="AC118" i="1"/>
  <c r="V118" i="1"/>
  <c r="Z118" i="1" s="1"/>
  <c r="N118" i="1" s="1"/>
  <c r="Q118" i="1"/>
  <c r="K118" i="1"/>
  <c r="F118" i="1"/>
  <c r="AL117" i="1"/>
  <c r="AI117" i="1"/>
  <c r="AG117" i="1"/>
  <c r="AE117" i="1"/>
  <c r="AC117" i="1"/>
  <c r="V117" i="1"/>
  <c r="Z117" i="1" s="1"/>
  <c r="N117" i="1" s="1"/>
  <c r="Q117" i="1"/>
  <c r="K117" i="1"/>
  <c r="F117" i="1"/>
  <c r="AL116" i="1"/>
  <c r="AI116" i="1"/>
  <c r="AG116" i="1"/>
  <c r="AE116" i="1"/>
  <c r="AC116" i="1"/>
  <c r="V116" i="1"/>
  <c r="Z116" i="1" s="1"/>
  <c r="N116" i="1" s="1"/>
  <c r="Q116" i="1"/>
  <c r="K116" i="1"/>
  <c r="F116" i="1"/>
  <c r="AL115" i="1"/>
  <c r="AI115" i="1"/>
  <c r="AG115" i="1"/>
  <c r="AE115" i="1"/>
  <c r="AC115" i="1"/>
  <c r="V115" i="1"/>
  <c r="Z115" i="1" s="1"/>
  <c r="N115" i="1" s="1"/>
  <c r="Q115" i="1"/>
  <c r="K115" i="1"/>
  <c r="F115" i="1"/>
  <c r="AL114" i="1"/>
  <c r="AI114" i="1"/>
  <c r="AG114" i="1"/>
  <c r="AE114" i="1"/>
  <c r="AC114" i="1"/>
  <c r="V114" i="1"/>
  <c r="Z114" i="1" s="1"/>
  <c r="N114" i="1" s="1"/>
  <c r="Q114" i="1"/>
  <c r="K114" i="1"/>
  <c r="F114" i="1"/>
  <c r="AL113" i="1"/>
  <c r="AI113" i="1"/>
  <c r="AG113" i="1"/>
  <c r="AE113" i="1"/>
  <c r="AC113" i="1"/>
  <c r="Y113" i="1"/>
  <c r="V113" i="1"/>
  <c r="U113" i="1"/>
  <c r="Q113" i="1"/>
  <c r="K113" i="1"/>
  <c r="F113" i="1"/>
  <c r="AL112" i="1"/>
  <c r="AI112" i="1"/>
  <c r="AG112" i="1"/>
  <c r="AE112" i="1"/>
  <c r="AC112" i="1"/>
  <c r="V112" i="1"/>
  <c r="Z112" i="1" s="1"/>
  <c r="N112" i="1" s="1"/>
  <c r="Q112" i="1"/>
  <c r="K112" i="1"/>
  <c r="F112" i="1"/>
  <c r="AL111" i="1"/>
  <c r="AI111" i="1"/>
  <c r="AG111" i="1"/>
  <c r="AE111" i="1"/>
  <c r="AC111" i="1"/>
  <c r="V111" i="1"/>
  <c r="Z111" i="1" s="1"/>
  <c r="N111" i="1" s="1"/>
  <c r="Q111" i="1"/>
  <c r="K111" i="1"/>
  <c r="F111" i="1"/>
  <c r="AL110" i="1"/>
  <c r="AI110" i="1"/>
  <c r="AG110" i="1"/>
  <c r="AE110" i="1"/>
  <c r="AC110" i="1"/>
  <c r="V110" i="1"/>
  <c r="Z110" i="1" s="1"/>
  <c r="N110" i="1" s="1"/>
  <c r="Q110" i="1"/>
  <c r="K110" i="1"/>
  <c r="F110" i="1"/>
  <c r="AL109" i="1"/>
  <c r="AI109" i="1"/>
  <c r="AG109" i="1"/>
  <c r="AE109" i="1"/>
  <c r="AC109" i="1"/>
  <c r="V109" i="1"/>
  <c r="Z109" i="1" s="1"/>
  <c r="N109" i="1" s="1"/>
  <c r="Q109" i="1"/>
  <c r="K109" i="1"/>
  <c r="F109" i="1"/>
  <c r="AL108" i="1"/>
  <c r="AI108" i="1"/>
  <c r="AG108" i="1"/>
  <c r="AE108" i="1"/>
  <c r="AC108" i="1"/>
  <c r="V108" i="1"/>
  <c r="Z108" i="1" s="1"/>
  <c r="N108" i="1" s="1"/>
  <c r="Q108" i="1"/>
  <c r="K108" i="1"/>
  <c r="F108" i="1"/>
  <c r="AL107" i="1"/>
  <c r="AI107" i="1"/>
  <c r="AG107" i="1"/>
  <c r="AE107" i="1"/>
  <c r="AC107" i="1"/>
  <c r="V107" i="1"/>
  <c r="Z107" i="1" s="1"/>
  <c r="N107" i="1" s="1"/>
  <c r="Q107" i="1"/>
  <c r="K107" i="1"/>
  <c r="F107" i="1"/>
  <c r="AL106" i="1"/>
  <c r="AI106" i="1"/>
  <c r="AG106" i="1"/>
  <c r="AE106" i="1"/>
  <c r="AC106" i="1"/>
  <c r="V106" i="1"/>
  <c r="Z106" i="1" s="1"/>
  <c r="N106" i="1" s="1"/>
  <c r="Q106" i="1"/>
  <c r="K106" i="1"/>
  <c r="F106" i="1"/>
  <c r="AL105" i="1"/>
  <c r="AI105" i="1"/>
  <c r="AG105" i="1"/>
  <c r="AE105" i="1"/>
  <c r="AC105" i="1"/>
  <c r="V105" i="1"/>
  <c r="Z105" i="1" s="1"/>
  <c r="N105" i="1" s="1"/>
  <c r="Q105" i="1"/>
  <c r="K105" i="1"/>
  <c r="F105" i="1"/>
  <c r="AL104" i="1"/>
  <c r="AI104" i="1"/>
  <c r="AG104" i="1"/>
  <c r="AE104" i="1"/>
  <c r="AC104" i="1"/>
  <c r="V104" i="1"/>
  <c r="Z104" i="1" s="1"/>
  <c r="N104" i="1" s="1"/>
  <c r="Q104" i="1"/>
  <c r="K104" i="1"/>
  <c r="F104" i="1"/>
  <c r="AL103" i="1"/>
  <c r="AI103" i="1"/>
  <c r="AG103" i="1"/>
  <c r="AE103" i="1"/>
  <c r="AC103" i="1"/>
  <c r="V103" i="1"/>
  <c r="Z103" i="1" s="1"/>
  <c r="N103" i="1" s="1"/>
  <c r="Q103" i="1"/>
  <c r="K103" i="1"/>
  <c r="F103" i="1"/>
  <c r="AL102" i="1"/>
  <c r="AI102" i="1"/>
  <c r="AG102" i="1"/>
  <c r="AE102" i="1"/>
  <c r="AC102" i="1"/>
  <c r="V102" i="1"/>
  <c r="Z102" i="1" s="1"/>
  <c r="N102" i="1" s="1"/>
  <c r="Q102" i="1"/>
  <c r="K102" i="1"/>
  <c r="F102" i="1"/>
  <c r="AL101" i="1"/>
  <c r="AI101" i="1"/>
  <c r="AG101" i="1"/>
  <c r="AE101" i="1"/>
  <c r="AC101" i="1"/>
  <c r="V101" i="1"/>
  <c r="Z101" i="1" s="1"/>
  <c r="N101" i="1" s="1"/>
  <c r="Q101" i="1"/>
  <c r="K101" i="1"/>
  <c r="F101" i="1"/>
  <c r="AL100" i="1"/>
  <c r="AI100" i="1"/>
  <c r="AG100" i="1"/>
  <c r="AE100" i="1"/>
  <c r="AC100" i="1"/>
  <c r="V100" i="1"/>
  <c r="Z100" i="1" s="1"/>
  <c r="N100" i="1" s="1"/>
  <c r="Q100" i="1"/>
  <c r="K100" i="1"/>
  <c r="F100" i="1"/>
  <c r="AL99" i="1"/>
  <c r="AI99" i="1"/>
  <c r="AG99" i="1"/>
  <c r="AE99" i="1"/>
  <c r="AC99" i="1"/>
  <c r="V99" i="1"/>
  <c r="Z99" i="1" s="1"/>
  <c r="N99" i="1" s="1"/>
  <c r="Q99" i="1"/>
  <c r="K99" i="1"/>
  <c r="F99" i="1"/>
  <c r="AL98" i="1"/>
  <c r="AI98" i="1"/>
  <c r="AG98" i="1"/>
  <c r="AE98" i="1"/>
  <c r="AC98" i="1"/>
  <c r="V98" i="1"/>
  <c r="Z98" i="1" s="1"/>
  <c r="N98" i="1" s="1"/>
  <c r="Q98" i="1"/>
  <c r="K98" i="1"/>
  <c r="F98" i="1"/>
  <c r="AL97" i="1"/>
  <c r="AI97" i="1"/>
  <c r="AG97" i="1"/>
  <c r="AE97" i="1"/>
  <c r="AC97" i="1"/>
  <c r="V97" i="1"/>
  <c r="Z97" i="1" s="1"/>
  <c r="N97" i="1" s="1"/>
  <c r="Q97" i="1"/>
  <c r="K97" i="1"/>
  <c r="F97" i="1"/>
  <c r="AL96" i="1"/>
  <c r="AI96" i="1"/>
  <c r="AG96" i="1"/>
  <c r="AE96" i="1"/>
  <c r="AC96" i="1"/>
  <c r="V96" i="1"/>
  <c r="Z96" i="1" s="1"/>
  <c r="N96" i="1" s="1"/>
  <c r="Q96" i="1"/>
  <c r="K96" i="1"/>
  <c r="F96" i="1"/>
  <c r="AL95" i="1"/>
  <c r="AI95" i="1"/>
  <c r="AG95" i="1"/>
  <c r="AE95" i="1"/>
  <c r="AC95" i="1"/>
  <c r="V95" i="1"/>
  <c r="Z95" i="1" s="1"/>
  <c r="N95" i="1" s="1"/>
  <c r="Q95" i="1"/>
  <c r="K95" i="1"/>
  <c r="F95" i="1"/>
  <c r="AL94" i="1"/>
  <c r="AI94" i="1"/>
  <c r="AG94" i="1"/>
  <c r="AE94" i="1"/>
  <c r="AC94" i="1"/>
  <c r="V94" i="1"/>
  <c r="Z94" i="1" s="1"/>
  <c r="N94" i="1" s="1"/>
  <c r="Q94" i="1"/>
  <c r="K94" i="1"/>
  <c r="F94" i="1"/>
  <c r="AL93" i="1"/>
  <c r="AI93" i="1"/>
  <c r="AG93" i="1"/>
  <c r="AE93" i="1"/>
  <c r="AC93" i="1"/>
  <c r="V93" i="1"/>
  <c r="Z93" i="1" s="1"/>
  <c r="N93" i="1" s="1"/>
  <c r="Q93" i="1"/>
  <c r="K93" i="1"/>
  <c r="F93" i="1"/>
  <c r="AL92" i="1"/>
  <c r="AI92" i="1"/>
  <c r="AG92" i="1"/>
  <c r="AE92" i="1"/>
  <c r="AC92" i="1"/>
  <c r="V92" i="1"/>
  <c r="Z92" i="1" s="1"/>
  <c r="N92" i="1" s="1"/>
  <c r="Q92" i="1"/>
  <c r="K92" i="1"/>
  <c r="F92" i="1"/>
  <c r="AL91" i="1"/>
  <c r="AI91" i="1"/>
  <c r="AG91" i="1"/>
  <c r="AE91" i="1"/>
  <c r="AC91" i="1"/>
  <c r="V91" i="1"/>
  <c r="Z91" i="1" s="1"/>
  <c r="N91" i="1" s="1"/>
  <c r="Q91" i="1"/>
  <c r="K91" i="1"/>
  <c r="F91" i="1"/>
  <c r="AL90" i="1"/>
  <c r="AI90" i="1"/>
  <c r="AG90" i="1"/>
  <c r="AE90" i="1"/>
  <c r="AC90" i="1"/>
  <c r="V90" i="1"/>
  <c r="Z90" i="1" s="1"/>
  <c r="N90" i="1" s="1"/>
  <c r="Q90" i="1"/>
  <c r="K90" i="1"/>
  <c r="F90" i="1"/>
  <c r="AL89" i="1"/>
  <c r="AI89" i="1"/>
  <c r="AG89" i="1"/>
  <c r="AE89" i="1"/>
  <c r="AC89" i="1"/>
  <c r="V89" i="1"/>
  <c r="Z89" i="1" s="1"/>
  <c r="N89" i="1" s="1"/>
  <c r="Q89" i="1"/>
  <c r="K89" i="1"/>
  <c r="F89" i="1"/>
  <c r="AL88" i="1"/>
  <c r="AI88" i="1"/>
  <c r="AG88" i="1"/>
  <c r="AE88" i="1"/>
  <c r="AC88" i="1"/>
  <c r="V88" i="1"/>
  <c r="Z88" i="1" s="1"/>
  <c r="N88" i="1" s="1"/>
  <c r="Q88" i="1"/>
  <c r="K88" i="1"/>
  <c r="F88" i="1"/>
  <c r="AL87" i="1"/>
  <c r="AI87" i="1"/>
  <c r="AG87" i="1"/>
  <c r="AE87" i="1"/>
  <c r="AC87" i="1"/>
  <c r="V87" i="1"/>
  <c r="Z87" i="1" s="1"/>
  <c r="N87" i="1" s="1"/>
  <c r="Q87" i="1"/>
  <c r="K87" i="1"/>
  <c r="F87" i="1"/>
  <c r="AL86" i="1"/>
  <c r="AI86" i="1"/>
  <c r="AG86" i="1"/>
  <c r="AE86" i="1"/>
  <c r="AC86" i="1"/>
  <c r="V86" i="1"/>
  <c r="Z86" i="1" s="1"/>
  <c r="N86" i="1" s="1"/>
  <c r="Q86" i="1"/>
  <c r="K86" i="1"/>
  <c r="F86" i="1"/>
  <c r="AL85" i="1"/>
  <c r="AI85" i="1"/>
  <c r="AG85" i="1"/>
  <c r="AE85" i="1"/>
  <c r="AC85" i="1"/>
  <c r="V85" i="1"/>
  <c r="Z85" i="1" s="1"/>
  <c r="N85" i="1" s="1"/>
  <c r="Q85" i="1"/>
  <c r="K85" i="1"/>
  <c r="F85" i="1"/>
  <c r="AL84" i="1"/>
  <c r="AI84" i="1"/>
  <c r="AG84" i="1"/>
  <c r="AE84" i="1"/>
  <c r="AC84" i="1"/>
  <c r="V84" i="1"/>
  <c r="Z84" i="1" s="1"/>
  <c r="N84" i="1" s="1"/>
  <c r="Q84" i="1"/>
  <c r="K84" i="1"/>
  <c r="F84" i="1"/>
  <c r="AL83" i="1"/>
  <c r="AI83" i="1"/>
  <c r="AG83" i="1"/>
  <c r="AE83" i="1"/>
  <c r="AC83" i="1"/>
  <c r="V83" i="1"/>
  <c r="Z83" i="1" s="1"/>
  <c r="N83" i="1" s="1"/>
  <c r="Q83" i="1"/>
  <c r="K83" i="1"/>
  <c r="F83" i="1"/>
  <c r="AL82" i="1"/>
  <c r="AI82" i="1"/>
  <c r="AG82" i="1"/>
  <c r="AE82" i="1"/>
  <c r="AC82" i="1"/>
  <c r="V82" i="1"/>
  <c r="Z82" i="1" s="1"/>
  <c r="N82" i="1" s="1"/>
  <c r="Q82" i="1"/>
  <c r="K82" i="1"/>
  <c r="F82" i="1"/>
  <c r="AL81" i="1"/>
  <c r="AI81" i="1"/>
  <c r="AG81" i="1"/>
  <c r="AE81" i="1"/>
  <c r="AC81" i="1"/>
  <c r="V81" i="1"/>
  <c r="Z81" i="1" s="1"/>
  <c r="N81" i="1" s="1"/>
  <c r="Q81" i="1"/>
  <c r="K81" i="1"/>
  <c r="F81" i="1"/>
  <c r="AL80" i="1"/>
  <c r="AI80" i="1"/>
  <c r="AG80" i="1"/>
  <c r="AE80" i="1"/>
  <c r="AC80" i="1"/>
  <c r="V80" i="1"/>
  <c r="Z80" i="1" s="1"/>
  <c r="N80" i="1" s="1"/>
  <c r="Q80" i="1"/>
  <c r="K80" i="1"/>
  <c r="F80" i="1"/>
  <c r="AL79" i="1"/>
  <c r="AI79" i="1"/>
  <c r="AG79" i="1"/>
  <c r="AE79" i="1"/>
  <c r="AC79" i="1"/>
  <c r="V79" i="1"/>
  <c r="Z79" i="1" s="1"/>
  <c r="N79" i="1" s="1"/>
  <c r="Q79" i="1"/>
  <c r="K79" i="1"/>
  <c r="F79" i="1"/>
  <c r="AL78" i="1"/>
  <c r="AI78" i="1"/>
  <c r="AG78" i="1"/>
  <c r="AE78" i="1"/>
  <c r="AC78" i="1"/>
  <c r="V78" i="1"/>
  <c r="Z78" i="1" s="1"/>
  <c r="N78" i="1" s="1"/>
  <c r="Q78" i="1"/>
  <c r="K78" i="1"/>
  <c r="F78" i="1"/>
  <c r="AL77" i="1"/>
  <c r="AI77" i="1"/>
  <c r="AG77" i="1"/>
  <c r="AE77" i="1"/>
  <c r="AC77" i="1"/>
  <c r="V77" i="1"/>
  <c r="Z77" i="1" s="1"/>
  <c r="N77" i="1" s="1"/>
  <c r="Q77" i="1"/>
  <c r="K77" i="1"/>
  <c r="F77" i="1"/>
  <c r="AL76" i="1"/>
  <c r="AI76" i="1"/>
  <c r="AG76" i="1"/>
  <c r="AE76" i="1"/>
  <c r="AC76" i="1"/>
  <c r="V76" i="1"/>
  <c r="Z76" i="1" s="1"/>
  <c r="N76" i="1" s="1"/>
  <c r="Q76" i="1"/>
  <c r="K76" i="1"/>
  <c r="F76" i="1"/>
  <c r="AL75" i="1"/>
  <c r="AI75" i="1"/>
  <c r="AG75" i="1"/>
  <c r="AE75" i="1"/>
  <c r="AC75" i="1"/>
  <c r="V75" i="1"/>
  <c r="Z75" i="1" s="1"/>
  <c r="N75" i="1" s="1"/>
  <c r="Q75" i="1"/>
  <c r="K75" i="1"/>
  <c r="F75" i="1"/>
  <c r="AL74" i="1"/>
  <c r="AI74" i="1"/>
  <c r="AG74" i="1"/>
  <c r="AE74" i="1"/>
  <c r="AC74" i="1"/>
  <c r="V74" i="1"/>
  <c r="Z74" i="1" s="1"/>
  <c r="N74" i="1" s="1"/>
  <c r="Q74" i="1"/>
  <c r="K74" i="1"/>
  <c r="F74" i="1"/>
  <c r="AL73" i="1"/>
  <c r="AI73" i="1"/>
  <c r="AG73" i="1"/>
  <c r="AE73" i="1"/>
  <c r="AC73" i="1"/>
  <c r="V73" i="1"/>
  <c r="Z73" i="1" s="1"/>
  <c r="N73" i="1" s="1"/>
  <c r="Q73" i="1"/>
  <c r="K73" i="1"/>
  <c r="F73" i="1"/>
  <c r="AL72" i="1"/>
  <c r="AI72" i="1"/>
  <c r="AG72" i="1"/>
  <c r="AE72" i="1"/>
  <c r="AC72" i="1"/>
  <c r="V72" i="1"/>
  <c r="Z72" i="1" s="1"/>
  <c r="N72" i="1" s="1"/>
  <c r="Q72" i="1"/>
  <c r="K72" i="1"/>
  <c r="F72" i="1"/>
  <c r="AL71" i="1"/>
  <c r="AI71" i="1"/>
  <c r="AG71" i="1"/>
  <c r="AE71" i="1"/>
  <c r="AC71" i="1"/>
  <c r="V71" i="1"/>
  <c r="Z71" i="1" s="1"/>
  <c r="N71" i="1" s="1"/>
  <c r="Q71" i="1"/>
  <c r="K71" i="1"/>
  <c r="F71" i="1"/>
  <c r="AL70" i="1"/>
  <c r="AI70" i="1"/>
  <c r="AG70" i="1"/>
  <c r="AE70" i="1"/>
  <c r="AC70" i="1"/>
  <c r="V70" i="1"/>
  <c r="Z70" i="1" s="1"/>
  <c r="N70" i="1" s="1"/>
  <c r="Q70" i="1"/>
  <c r="K70" i="1"/>
  <c r="F70" i="1"/>
  <c r="AL69" i="1"/>
  <c r="AI69" i="1"/>
  <c r="AG69" i="1"/>
  <c r="AE69" i="1"/>
  <c r="AC69" i="1"/>
  <c r="V69" i="1"/>
  <c r="Z69" i="1" s="1"/>
  <c r="N69" i="1" s="1"/>
  <c r="Q69" i="1"/>
  <c r="K69" i="1"/>
  <c r="F69" i="1"/>
  <c r="AL68" i="1"/>
  <c r="AI68" i="1"/>
  <c r="AG68" i="1"/>
  <c r="AE68" i="1"/>
  <c r="AC68" i="1"/>
  <c r="V68" i="1"/>
  <c r="Z68" i="1" s="1"/>
  <c r="N68" i="1" s="1"/>
  <c r="Q68" i="1"/>
  <c r="K68" i="1"/>
  <c r="F68" i="1"/>
  <c r="AL67" i="1"/>
  <c r="AI67" i="1"/>
  <c r="AG67" i="1"/>
  <c r="AE67" i="1"/>
  <c r="AC67" i="1"/>
  <c r="V67" i="1"/>
  <c r="Z67" i="1" s="1"/>
  <c r="N67" i="1" s="1"/>
  <c r="Q67" i="1"/>
  <c r="K67" i="1"/>
  <c r="F67" i="1"/>
  <c r="AL66" i="1"/>
  <c r="AI66" i="1"/>
  <c r="AG66" i="1"/>
  <c r="AE66" i="1"/>
  <c r="AC66" i="1"/>
  <c r="V66" i="1"/>
  <c r="Z66" i="1" s="1"/>
  <c r="N66" i="1" s="1"/>
  <c r="Q66" i="1"/>
  <c r="K66" i="1"/>
  <c r="F66" i="1"/>
  <c r="AL65" i="1"/>
  <c r="AI65" i="1"/>
  <c r="AG65" i="1"/>
  <c r="AE65" i="1"/>
  <c r="AC65" i="1"/>
  <c r="V65" i="1"/>
  <c r="Z65" i="1" s="1"/>
  <c r="N65" i="1" s="1"/>
  <c r="Q65" i="1"/>
  <c r="K65" i="1"/>
  <c r="F65" i="1"/>
  <c r="AL64" i="1"/>
  <c r="AI64" i="1"/>
  <c r="AE64" i="1"/>
  <c r="AC64" i="1"/>
  <c r="V64" i="1"/>
  <c r="Z64" i="1" s="1"/>
  <c r="N64" i="1" s="1"/>
  <c r="Q64" i="1"/>
  <c r="K64" i="1"/>
  <c r="F64" i="1"/>
  <c r="AL63" i="1"/>
  <c r="AI63" i="1"/>
  <c r="AG63" i="1"/>
  <c r="AE63" i="1"/>
  <c r="AC63" i="1"/>
  <c r="V63" i="1"/>
  <c r="Z63" i="1" s="1"/>
  <c r="N63" i="1" s="1"/>
  <c r="Q63" i="1"/>
  <c r="K63" i="1"/>
  <c r="F63" i="1"/>
  <c r="AL62" i="1"/>
  <c r="AI62" i="1"/>
  <c r="AG62" i="1"/>
  <c r="AE62" i="1"/>
  <c r="AC62" i="1"/>
  <c r="V62" i="1"/>
  <c r="Z62" i="1" s="1"/>
  <c r="N62" i="1" s="1"/>
  <c r="Q62" i="1"/>
  <c r="K62" i="1"/>
  <c r="F62" i="1"/>
  <c r="AL61" i="1"/>
  <c r="AI61" i="1"/>
  <c r="AG61" i="1"/>
  <c r="AE61" i="1"/>
  <c r="AC61" i="1"/>
  <c r="V61" i="1"/>
  <c r="Z61" i="1" s="1"/>
  <c r="N61" i="1" s="1"/>
  <c r="Q61" i="1"/>
  <c r="K61" i="1"/>
  <c r="F61" i="1"/>
  <c r="AL60" i="1"/>
  <c r="AI60" i="1"/>
  <c r="AG60" i="1"/>
  <c r="AE60" i="1"/>
  <c r="AC60" i="1"/>
  <c r="V60" i="1"/>
  <c r="Z60" i="1" s="1"/>
  <c r="N60" i="1" s="1"/>
  <c r="Q60" i="1"/>
  <c r="K60" i="1"/>
  <c r="F60" i="1"/>
  <c r="AL59" i="1"/>
  <c r="AI59" i="1"/>
  <c r="AG59" i="1"/>
  <c r="AE59" i="1"/>
  <c r="AC59" i="1"/>
  <c r="V59" i="1"/>
  <c r="Z59" i="1" s="1"/>
  <c r="N59" i="1" s="1"/>
  <c r="Q59" i="1"/>
  <c r="K59" i="1"/>
  <c r="F59" i="1"/>
  <c r="AL58" i="1"/>
  <c r="AI58" i="1"/>
  <c r="AG58" i="1"/>
  <c r="AE58" i="1"/>
  <c r="AC58" i="1"/>
  <c r="V58" i="1"/>
  <c r="Z58" i="1" s="1"/>
  <c r="N58" i="1" s="1"/>
  <c r="Q58" i="1"/>
  <c r="K58" i="1"/>
  <c r="F58" i="1"/>
  <c r="AL57" i="1"/>
  <c r="AI57" i="1"/>
  <c r="AG57" i="1"/>
  <c r="AE57" i="1"/>
  <c r="AC57" i="1"/>
  <c r="V57" i="1"/>
  <c r="Z57" i="1" s="1"/>
  <c r="N57" i="1" s="1"/>
  <c r="Q57" i="1"/>
  <c r="K57" i="1"/>
  <c r="F57" i="1"/>
  <c r="AL56" i="1"/>
  <c r="AI56" i="1"/>
  <c r="AE56" i="1"/>
  <c r="AC56" i="1"/>
  <c r="V56" i="1"/>
  <c r="Z56" i="1" s="1"/>
  <c r="N56" i="1" s="1"/>
  <c r="Q56" i="1"/>
  <c r="K56" i="1"/>
  <c r="F56" i="1"/>
  <c r="AL55" i="1"/>
  <c r="AI55" i="1"/>
  <c r="AG55" i="1"/>
  <c r="AE55" i="1"/>
  <c r="AC55" i="1"/>
  <c r="V55" i="1"/>
  <c r="Z55" i="1" s="1"/>
  <c r="N55" i="1" s="1"/>
  <c r="Q55" i="1"/>
  <c r="K55" i="1"/>
  <c r="F55" i="1"/>
  <c r="AL54" i="1"/>
  <c r="AI54" i="1"/>
  <c r="AG54" i="1"/>
  <c r="AE54" i="1"/>
  <c r="AC54" i="1"/>
  <c r="V54" i="1"/>
  <c r="Z54" i="1" s="1"/>
  <c r="N54" i="1" s="1"/>
  <c r="Q54" i="1"/>
  <c r="K54" i="1"/>
  <c r="F54" i="1"/>
  <c r="AL53" i="1"/>
  <c r="AI53" i="1"/>
  <c r="AG53" i="1"/>
  <c r="AE53" i="1"/>
  <c r="AC53" i="1"/>
  <c r="V53" i="1"/>
  <c r="Z53" i="1" s="1"/>
  <c r="N53" i="1" s="1"/>
  <c r="Q53" i="1"/>
  <c r="K53" i="1"/>
  <c r="F53" i="1"/>
  <c r="AL52" i="1"/>
  <c r="AI52" i="1"/>
  <c r="AG52" i="1"/>
  <c r="AE52" i="1"/>
  <c r="AC52" i="1"/>
  <c r="V52" i="1"/>
  <c r="Z52" i="1" s="1"/>
  <c r="N52" i="1" s="1"/>
  <c r="Q52" i="1"/>
  <c r="K52" i="1"/>
  <c r="F52" i="1"/>
  <c r="AL51" i="1"/>
  <c r="AI51" i="1"/>
  <c r="AG51" i="1"/>
  <c r="AE51" i="1"/>
  <c r="AC51" i="1"/>
  <c r="V51" i="1"/>
  <c r="Z51" i="1" s="1"/>
  <c r="N51" i="1" s="1"/>
  <c r="Q51" i="1"/>
  <c r="K51" i="1"/>
  <c r="F51" i="1"/>
  <c r="AL50" i="1"/>
  <c r="AI50" i="1"/>
  <c r="AG50" i="1"/>
  <c r="AE50" i="1"/>
  <c r="AC50" i="1"/>
  <c r="V50" i="1"/>
  <c r="Z50" i="1" s="1"/>
  <c r="N50" i="1" s="1"/>
  <c r="Q50" i="1"/>
  <c r="K50" i="1"/>
  <c r="F50" i="1"/>
  <c r="AL49" i="1"/>
  <c r="AI49" i="1"/>
  <c r="AG49" i="1"/>
  <c r="AE49" i="1"/>
  <c r="AC49" i="1"/>
  <c r="V49" i="1"/>
  <c r="Z49" i="1" s="1"/>
  <c r="N49" i="1" s="1"/>
  <c r="Q49" i="1"/>
  <c r="K49" i="1"/>
  <c r="F49" i="1"/>
  <c r="AL48" i="1"/>
  <c r="AI48" i="1"/>
  <c r="AG48" i="1"/>
  <c r="AE48" i="1"/>
  <c r="AC48" i="1"/>
  <c r="V48" i="1"/>
  <c r="Z48" i="1" s="1"/>
  <c r="N48" i="1" s="1"/>
  <c r="Q48" i="1"/>
  <c r="K48" i="1"/>
  <c r="F48" i="1"/>
  <c r="AL47" i="1"/>
  <c r="AI47" i="1"/>
  <c r="AG47" i="1"/>
  <c r="AE47" i="1"/>
  <c r="AC47" i="1"/>
  <c r="V47" i="1"/>
  <c r="Z47" i="1" s="1"/>
  <c r="N47" i="1" s="1"/>
  <c r="Q47" i="1"/>
  <c r="K47" i="1"/>
  <c r="F47" i="1"/>
  <c r="AL46" i="1"/>
  <c r="AI46" i="1"/>
  <c r="AG46" i="1"/>
  <c r="AE46" i="1"/>
  <c r="AC46" i="1"/>
  <c r="V46" i="1"/>
  <c r="Z46" i="1" s="1"/>
  <c r="N46" i="1" s="1"/>
  <c r="Q46" i="1"/>
  <c r="K46" i="1"/>
  <c r="F46" i="1"/>
  <c r="AL45" i="1"/>
  <c r="AI45" i="1"/>
  <c r="AG45" i="1"/>
  <c r="AE45" i="1"/>
  <c r="AC45" i="1"/>
  <c r="V45" i="1"/>
  <c r="Z45" i="1" s="1"/>
  <c r="N45" i="1" s="1"/>
  <c r="Q45" i="1"/>
  <c r="K45" i="1"/>
  <c r="F45" i="1"/>
  <c r="AL44" i="1"/>
  <c r="AI44" i="1"/>
  <c r="AG44" i="1"/>
  <c r="AE44" i="1"/>
  <c r="AC44" i="1"/>
  <c r="V44" i="1"/>
  <c r="Z44" i="1" s="1"/>
  <c r="N44" i="1" s="1"/>
  <c r="Q44" i="1"/>
  <c r="K44" i="1"/>
  <c r="F44" i="1"/>
  <c r="AL43" i="1"/>
  <c r="AI43" i="1"/>
  <c r="AG43" i="1"/>
  <c r="AE43" i="1"/>
  <c r="AC43" i="1"/>
  <c r="Y43" i="1"/>
  <c r="U43" i="1"/>
  <c r="Q43" i="1"/>
  <c r="K43" i="1"/>
  <c r="F43" i="1"/>
  <c r="AL42" i="1"/>
  <c r="AI42" i="1"/>
  <c r="AG42" i="1"/>
  <c r="AE42" i="1"/>
  <c r="AC42" i="1"/>
  <c r="V42" i="1"/>
  <c r="Z42" i="1" s="1"/>
  <c r="N42" i="1" s="1"/>
  <c r="Q42" i="1"/>
  <c r="K42" i="1"/>
  <c r="F42" i="1"/>
  <c r="AL41" i="1"/>
  <c r="AI41" i="1"/>
  <c r="AG41" i="1"/>
  <c r="AE41" i="1"/>
  <c r="AC41" i="1"/>
  <c r="V41" i="1"/>
  <c r="Z41" i="1" s="1"/>
  <c r="N41" i="1" s="1"/>
  <c r="Q41" i="1"/>
  <c r="K41" i="1"/>
  <c r="F41" i="1"/>
  <c r="AL40" i="1"/>
  <c r="AI40" i="1"/>
  <c r="AG40" i="1"/>
  <c r="AE40" i="1"/>
  <c r="AC40" i="1"/>
  <c r="V40" i="1"/>
  <c r="Z40" i="1" s="1"/>
  <c r="N40" i="1" s="1"/>
  <c r="Q40" i="1"/>
  <c r="K40" i="1"/>
  <c r="F40" i="1"/>
  <c r="AL39" i="1"/>
  <c r="AI39" i="1"/>
  <c r="AG39" i="1"/>
  <c r="AE39" i="1"/>
  <c r="AC39" i="1"/>
  <c r="V39" i="1"/>
  <c r="Z39" i="1" s="1"/>
  <c r="N39" i="1" s="1"/>
  <c r="Q39" i="1"/>
  <c r="K39" i="1"/>
  <c r="F39" i="1"/>
  <c r="AL38" i="1"/>
  <c r="AI38" i="1"/>
  <c r="AE38" i="1"/>
  <c r="V38" i="1"/>
  <c r="Z38" i="1" s="1"/>
  <c r="N38" i="1" s="1"/>
  <c r="Q38" i="1"/>
  <c r="K38" i="1"/>
  <c r="F38" i="1"/>
  <c r="AL37" i="1"/>
  <c r="AI37" i="1"/>
  <c r="AG37" i="1"/>
  <c r="AE37" i="1"/>
  <c r="AC37" i="1"/>
  <c r="V37" i="1"/>
  <c r="Z37" i="1" s="1"/>
  <c r="N37" i="1" s="1"/>
  <c r="Q37" i="1"/>
  <c r="K37" i="1"/>
  <c r="F37" i="1"/>
  <c r="AL36" i="1"/>
  <c r="AI36" i="1"/>
  <c r="AE36" i="1"/>
  <c r="V36" i="1"/>
  <c r="Z36" i="1" s="1"/>
  <c r="N36" i="1" s="1"/>
  <c r="Q36" i="1"/>
  <c r="K36" i="1"/>
  <c r="F36" i="1"/>
  <c r="AL35" i="1"/>
  <c r="AI35" i="1"/>
  <c r="AG35" i="1"/>
  <c r="AE35" i="1"/>
  <c r="AC35" i="1"/>
  <c r="V35" i="1"/>
  <c r="Z35" i="1" s="1"/>
  <c r="N35" i="1" s="1"/>
  <c r="Q35" i="1"/>
  <c r="K35" i="1"/>
  <c r="F35" i="1"/>
  <c r="AL34" i="1"/>
  <c r="AI34" i="1"/>
  <c r="AG34" i="1"/>
  <c r="AE34" i="1"/>
  <c r="AC34" i="1"/>
  <c r="V34" i="1"/>
  <c r="Z34" i="1" s="1"/>
  <c r="N34" i="1" s="1"/>
  <c r="Q34" i="1"/>
  <c r="K34" i="1"/>
  <c r="F34" i="1"/>
  <c r="AL33" i="1"/>
  <c r="AI33" i="1"/>
  <c r="AG33" i="1"/>
  <c r="AE33" i="1"/>
  <c r="AC33" i="1"/>
  <c r="V33" i="1"/>
  <c r="Z33" i="1" s="1"/>
  <c r="N33" i="1" s="1"/>
  <c r="Q33" i="1"/>
  <c r="K33" i="1"/>
  <c r="F33" i="1"/>
  <c r="AL32" i="1"/>
  <c r="AI32" i="1"/>
  <c r="AG32" i="1"/>
  <c r="AE32" i="1"/>
  <c r="AC32" i="1"/>
  <c r="V32" i="1"/>
  <c r="Z32" i="1" s="1"/>
  <c r="N32" i="1" s="1"/>
  <c r="Q32" i="1"/>
  <c r="K32" i="1"/>
  <c r="F32" i="1"/>
  <c r="AL31" i="1"/>
  <c r="AI31" i="1"/>
  <c r="AG31" i="1"/>
  <c r="AE31" i="1"/>
  <c r="AC31" i="1"/>
  <c r="V31" i="1"/>
  <c r="Z31" i="1" s="1"/>
  <c r="N31" i="1" s="1"/>
  <c r="Q31" i="1"/>
  <c r="K31" i="1"/>
  <c r="F31" i="1"/>
  <c r="AL30" i="1"/>
  <c r="AI30" i="1"/>
  <c r="AG30" i="1"/>
  <c r="AE30" i="1"/>
  <c r="AC30" i="1"/>
  <c r="V30" i="1"/>
  <c r="Z30" i="1" s="1"/>
  <c r="N30" i="1" s="1"/>
  <c r="Q30" i="1"/>
  <c r="K30" i="1"/>
  <c r="F30" i="1"/>
  <c r="AL29" i="1"/>
  <c r="AI29" i="1"/>
  <c r="AG29" i="1"/>
  <c r="AE29" i="1"/>
  <c r="AC29" i="1"/>
  <c r="V29" i="1"/>
  <c r="Z29" i="1" s="1"/>
  <c r="N29" i="1" s="1"/>
  <c r="Q29" i="1"/>
  <c r="K29" i="1"/>
  <c r="F29" i="1"/>
  <c r="AL28" i="1"/>
  <c r="AI28" i="1"/>
  <c r="AG28" i="1"/>
  <c r="AE28" i="1"/>
  <c r="AC28" i="1"/>
  <c r="V28" i="1"/>
  <c r="U28" i="1"/>
  <c r="Q28" i="1"/>
  <c r="K28" i="1"/>
  <c r="F28" i="1"/>
  <c r="AL27" i="1"/>
  <c r="AI27" i="1"/>
  <c r="AG27" i="1"/>
  <c r="AE27" i="1"/>
  <c r="AC27" i="1"/>
  <c r="V27" i="1"/>
  <c r="Z27" i="1" s="1"/>
  <c r="N27" i="1" s="1"/>
  <c r="Q27" i="1"/>
  <c r="K27" i="1"/>
  <c r="F27" i="1"/>
  <c r="AL26" i="1"/>
  <c r="AI26" i="1"/>
  <c r="AG26" i="1"/>
  <c r="AE26" i="1"/>
  <c r="AC26" i="1"/>
  <c r="V26" i="1"/>
  <c r="U26" i="1"/>
  <c r="Q26" i="1"/>
  <c r="K26" i="1"/>
  <c r="F26" i="1"/>
  <c r="AL25" i="1"/>
  <c r="AI25" i="1"/>
  <c r="AG25" i="1"/>
  <c r="AE25" i="1"/>
  <c r="AC25" i="1"/>
  <c r="V25" i="1"/>
  <c r="Z25" i="1" s="1"/>
  <c r="N25" i="1" s="1"/>
  <c r="Q25" i="1"/>
  <c r="K25" i="1"/>
  <c r="F25" i="1"/>
  <c r="AL24" i="1"/>
  <c r="AI24" i="1"/>
  <c r="AG24" i="1"/>
  <c r="AE24" i="1"/>
  <c r="AC24" i="1"/>
  <c r="V24" i="1"/>
  <c r="Z24" i="1" s="1"/>
  <c r="N24" i="1" s="1"/>
  <c r="Q24" i="1"/>
  <c r="K24" i="1"/>
  <c r="F24" i="1"/>
  <c r="AL23" i="1"/>
  <c r="AI23" i="1"/>
  <c r="AG23" i="1"/>
  <c r="AE23" i="1"/>
  <c r="AC23" i="1"/>
  <c r="V23" i="1"/>
  <c r="Z23" i="1" s="1"/>
  <c r="N23" i="1" s="1"/>
  <c r="Q23" i="1"/>
  <c r="K23" i="1"/>
  <c r="F23" i="1"/>
  <c r="AL22" i="1"/>
  <c r="AI22" i="1"/>
  <c r="AG22" i="1"/>
  <c r="AE22" i="1"/>
  <c r="AC22" i="1"/>
  <c r="V22" i="1"/>
  <c r="Z22" i="1" s="1"/>
  <c r="N22" i="1" s="1"/>
  <c r="Q22" i="1"/>
  <c r="K22" i="1"/>
  <c r="F22" i="1"/>
  <c r="AL21" i="1"/>
  <c r="AI21" i="1"/>
  <c r="AG21" i="1"/>
  <c r="AE21" i="1"/>
  <c r="AC21" i="1"/>
  <c r="V21" i="1"/>
  <c r="Z21" i="1" s="1"/>
  <c r="N21" i="1" s="1"/>
  <c r="Q21" i="1"/>
  <c r="K21" i="1"/>
  <c r="F21" i="1"/>
  <c r="AL20" i="1"/>
  <c r="AI20" i="1"/>
  <c r="AG20" i="1"/>
  <c r="AE20" i="1"/>
  <c r="AC20" i="1"/>
  <c r="V20" i="1"/>
  <c r="Z20" i="1" s="1"/>
  <c r="N20" i="1" s="1"/>
  <c r="Q20" i="1"/>
  <c r="K20" i="1"/>
  <c r="F20" i="1"/>
  <c r="AL19" i="1"/>
  <c r="AI19" i="1"/>
  <c r="AG19" i="1"/>
  <c r="AE19" i="1"/>
  <c r="AC19" i="1"/>
  <c r="V19" i="1"/>
  <c r="U19" i="1"/>
  <c r="Q19" i="1"/>
  <c r="K19" i="1"/>
  <c r="F19" i="1"/>
  <c r="AL18" i="1"/>
  <c r="AI18" i="1"/>
  <c r="AG18" i="1"/>
  <c r="AE18" i="1"/>
  <c r="AC18" i="1"/>
  <c r="V18" i="1"/>
  <c r="Z18" i="1" s="1"/>
  <c r="N18" i="1" s="1"/>
  <c r="Q18" i="1"/>
  <c r="K18" i="1"/>
  <c r="F18" i="1"/>
  <c r="AL17" i="1"/>
  <c r="AI17" i="1"/>
  <c r="AG17" i="1"/>
  <c r="AE17" i="1"/>
  <c r="AC17" i="1"/>
  <c r="V17" i="1"/>
  <c r="Z17" i="1" s="1"/>
  <c r="N17" i="1" s="1"/>
  <c r="Q17" i="1"/>
  <c r="K17" i="1"/>
  <c r="F17" i="1"/>
  <c r="AL16" i="1"/>
  <c r="AI16" i="1"/>
  <c r="AG16" i="1"/>
  <c r="AE16" i="1"/>
  <c r="AC16" i="1"/>
  <c r="V16" i="1"/>
  <c r="Z16" i="1" s="1"/>
  <c r="N16" i="1" s="1"/>
  <c r="Q16" i="1"/>
  <c r="K16" i="1"/>
  <c r="AL15" i="1"/>
  <c r="AI15" i="1"/>
  <c r="AG15" i="1"/>
  <c r="AE15" i="1"/>
  <c r="AC15" i="1"/>
  <c r="V15" i="1"/>
  <c r="Z15" i="1" s="1"/>
  <c r="N15" i="1" s="1"/>
  <c r="Q15" i="1"/>
  <c r="K15" i="1"/>
  <c r="F15" i="1"/>
  <c r="AL14" i="1"/>
  <c r="AI14" i="1"/>
  <c r="AG14" i="1"/>
  <c r="AE14" i="1"/>
  <c r="AC14" i="1"/>
  <c r="V14" i="1"/>
  <c r="Z14" i="1" s="1"/>
  <c r="N14" i="1" s="1"/>
  <c r="Q14" i="1"/>
  <c r="K14" i="1"/>
  <c r="F14" i="1"/>
  <c r="AL13" i="1"/>
  <c r="AI13" i="1"/>
  <c r="AG13" i="1"/>
  <c r="AE13" i="1"/>
  <c r="AC13" i="1"/>
  <c r="V13" i="1"/>
  <c r="Z13" i="1" s="1"/>
  <c r="N13" i="1" s="1"/>
  <c r="Q13" i="1"/>
  <c r="K13" i="1"/>
  <c r="F13" i="1"/>
  <c r="AL12" i="1"/>
  <c r="AI12" i="1"/>
  <c r="AG12" i="1"/>
  <c r="AE12" i="1"/>
  <c r="V12" i="1"/>
  <c r="Z12" i="1" s="1"/>
  <c r="N12" i="1" s="1"/>
  <c r="Q12" i="1"/>
  <c r="K12" i="1"/>
  <c r="F12" i="1"/>
  <c r="AL11" i="1"/>
  <c r="AI11" i="1"/>
  <c r="AG11" i="1"/>
  <c r="AE11" i="1"/>
  <c r="V11" i="1"/>
  <c r="Z11" i="1" s="1"/>
  <c r="N11" i="1" s="1"/>
  <c r="Q11" i="1"/>
  <c r="K11" i="1"/>
  <c r="F11" i="1"/>
  <c r="AL10" i="1"/>
  <c r="AI10" i="1"/>
  <c r="AG10" i="1"/>
  <c r="AE10" i="1"/>
  <c r="V10" i="1"/>
  <c r="Z10" i="1" s="1"/>
  <c r="N10" i="1" s="1"/>
  <c r="Q10" i="1"/>
  <c r="K10" i="1"/>
  <c r="F10" i="1"/>
  <c r="AL9" i="1"/>
  <c r="AI9" i="1"/>
  <c r="AG9" i="1"/>
  <c r="AE9" i="1"/>
  <c r="V9" i="1"/>
  <c r="Z9" i="1" s="1"/>
  <c r="N9" i="1" s="1"/>
  <c r="Q9" i="1"/>
  <c r="K9" i="1"/>
  <c r="F9" i="1"/>
  <c r="AL8" i="1"/>
  <c r="AI8" i="1"/>
  <c r="AG8" i="1"/>
  <c r="AE8" i="1"/>
  <c r="V8" i="1"/>
  <c r="Z8" i="1" s="1"/>
  <c r="N8" i="1" s="1"/>
  <c r="Q8" i="1"/>
  <c r="K8" i="1"/>
  <c r="F8" i="1"/>
  <c r="AL7" i="1"/>
  <c r="AI7" i="1"/>
  <c r="AG7" i="1"/>
  <c r="AE7" i="1"/>
  <c r="V7" i="1"/>
  <c r="Z7" i="1" s="1"/>
  <c r="N7" i="1" s="1"/>
  <c r="Q7" i="1"/>
  <c r="K7" i="1"/>
  <c r="F7" i="1"/>
  <c r="AL6" i="1"/>
  <c r="AI6" i="1"/>
  <c r="AG6" i="1"/>
  <c r="AE6" i="1"/>
  <c r="AC6" i="1"/>
  <c r="V6" i="1"/>
  <c r="Z6" i="1" s="1"/>
  <c r="N6" i="1" s="1"/>
  <c r="Q6" i="1"/>
  <c r="K6" i="1"/>
  <c r="AL5" i="1"/>
  <c r="AI5" i="1"/>
  <c r="AG5" i="1"/>
  <c r="AE5" i="1"/>
  <c r="V5" i="1"/>
  <c r="Z5" i="1" s="1"/>
  <c r="N5" i="1" s="1"/>
  <c r="Q5" i="1"/>
  <c r="K5" i="1"/>
  <c r="F5" i="1"/>
  <c r="AL4" i="1"/>
  <c r="AI4" i="1"/>
  <c r="AG4" i="1"/>
  <c r="AE4" i="1"/>
  <c r="AC4" i="1"/>
  <c r="V4" i="1"/>
  <c r="Z4" i="1" s="1"/>
  <c r="N4" i="1" s="1"/>
  <c r="Q4" i="1"/>
  <c r="K4" i="1"/>
  <c r="F4" i="1"/>
  <c r="AL3" i="1"/>
  <c r="AI3" i="1"/>
  <c r="AG3" i="1"/>
  <c r="AE3" i="1"/>
  <c r="AC3" i="1"/>
  <c r="V3" i="1"/>
  <c r="Z3" i="1" s="1"/>
  <c r="N3" i="1" s="1"/>
  <c r="Q3" i="1"/>
  <c r="K3" i="1"/>
  <c r="F3" i="1"/>
  <c r="AL2" i="1"/>
  <c r="AI2" i="1"/>
  <c r="AG2" i="1"/>
  <c r="AE2" i="1"/>
  <c r="AC2" i="1"/>
  <c r="V2" i="1"/>
  <c r="Z2" i="1" s="1"/>
  <c r="N2" i="1" s="1"/>
  <c r="Q2" i="1"/>
  <c r="K2" i="1"/>
  <c r="F2" i="1"/>
  <c r="C401" i="9"/>
  <c r="D1213" i="9" l="1"/>
  <c r="D399" i="9"/>
  <c r="Z2405" i="1"/>
  <c r="N2405" i="1" s="1"/>
  <c r="Z886" i="1"/>
  <c r="N886" i="1" s="1"/>
  <c r="Z887" i="1"/>
  <c r="N887" i="1" s="1"/>
  <c r="Z2429" i="1"/>
  <c r="N2429" i="1" s="1"/>
  <c r="Z225" i="1"/>
  <c r="N225" i="1" s="1"/>
  <c r="Z2287" i="1"/>
  <c r="N2287" i="1" s="1"/>
  <c r="Z2291" i="1"/>
  <c r="N2291" i="1" s="1"/>
  <c r="Z2673" i="1"/>
  <c r="N2673" i="1" s="1"/>
  <c r="Z2688" i="1"/>
  <c r="N2688" i="1" s="1"/>
  <c r="Z2103" i="1"/>
  <c r="N2103" i="1" s="1"/>
  <c r="Z2115" i="1"/>
  <c r="N2115" i="1" s="1"/>
  <c r="Z150" i="1"/>
  <c r="N150" i="1" s="1"/>
  <c r="Z1634" i="1"/>
  <c r="N1634" i="1" s="1"/>
  <c r="Z1691" i="1"/>
  <c r="N1691" i="1" s="1"/>
  <c r="Z1699" i="1"/>
  <c r="N1699" i="1" s="1"/>
  <c r="Z1860" i="1"/>
  <c r="N1860" i="1" s="1"/>
  <c r="Z2177" i="1"/>
  <c r="N2177" i="1" s="1"/>
  <c r="Z2181" i="1"/>
  <c r="N2181" i="1" s="1"/>
  <c r="Z2201" i="1"/>
  <c r="N2201" i="1" s="1"/>
  <c r="Z2353" i="1"/>
  <c r="N2353" i="1" s="1"/>
  <c r="Z2381" i="1"/>
  <c r="N2381" i="1" s="1"/>
  <c r="Z2414" i="1"/>
  <c r="N2414" i="1" s="1"/>
  <c r="Z2418" i="1"/>
  <c r="N2418" i="1" s="1"/>
  <c r="Z2423" i="1"/>
  <c r="N2423" i="1" s="1"/>
  <c r="Z2431" i="1"/>
  <c r="N2431" i="1" s="1"/>
  <c r="Z2439" i="1"/>
  <c r="N2439" i="1" s="1"/>
  <c r="Z2452" i="1"/>
  <c r="N2452" i="1" s="1"/>
  <c r="Z2468" i="1"/>
  <c r="N2468" i="1" s="1"/>
  <c r="Z2473" i="1"/>
  <c r="N2473" i="1" s="1"/>
  <c r="Z2479" i="1"/>
  <c r="N2479" i="1" s="1"/>
  <c r="Z2624" i="1"/>
  <c r="N2624" i="1" s="1"/>
  <c r="Z1183" i="1"/>
  <c r="N1183" i="1" s="1"/>
  <c r="Z1371" i="1"/>
  <c r="N1371" i="1" s="1"/>
  <c r="Z2160" i="1"/>
  <c r="N2160" i="1" s="1"/>
  <c r="Z2167" i="1"/>
  <c r="N2167" i="1" s="1"/>
  <c r="Z2265" i="1"/>
  <c r="N2265" i="1" s="1"/>
  <c r="Z2489" i="1"/>
  <c r="N2489" i="1" s="1"/>
  <c r="Z2523" i="1"/>
  <c r="N2523" i="1" s="1"/>
  <c r="Z2562" i="1"/>
  <c r="N2562" i="1" s="1"/>
  <c r="Z1818" i="1"/>
  <c r="N1818" i="1" s="1"/>
  <c r="Z1874" i="1"/>
  <c r="N1874" i="1" s="1"/>
  <c r="Z2256" i="1"/>
  <c r="N2256" i="1" s="1"/>
  <c r="Z2677" i="1"/>
  <c r="N2677" i="1" s="1"/>
  <c r="Z2679" i="1"/>
  <c r="N2679" i="1" s="1"/>
  <c r="Z2682" i="1"/>
  <c r="N2682" i="1" s="1"/>
  <c r="Z2684" i="1"/>
  <c r="N2684" i="1" s="1"/>
  <c r="Z2686" i="1"/>
  <c r="N2686" i="1" s="1"/>
  <c r="Z28" i="1"/>
  <c r="N28" i="1" s="1"/>
  <c r="Z1012" i="1"/>
  <c r="N1012" i="1" s="1"/>
  <c r="Z1243" i="1"/>
  <c r="N1243" i="1" s="1"/>
  <c r="Z1400" i="1"/>
  <c r="N1400" i="1" s="1"/>
  <c r="Z1805" i="1"/>
  <c r="N1805" i="1" s="1"/>
  <c r="Z1973" i="1"/>
  <c r="N1973" i="1" s="1"/>
  <c r="Z2262" i="1"/>
  <c r="N2262" i="1" s="1"/>
  <c r="Z2318" i="1"/>
  <c r="N2318" i="1" s="1"/>
  <c r="Z2506" i="1"/>
  <c r="N2506" i="1" s="1"/>
  <c r="Z2583" i="1"/>
  <c r="N2583" i="1" s="1"/>
  <c r="Z2659" i="1"/>
  <c r="N2659" i="1" s="1"/>
  <c r="Z1876" i="1"/>
  <c r="N1876" i="1" s="1"/>
  <c r="Z1905" i="1"/>
  <c r="N1905" i="1" s="1"/>
  <c r="Z2083" i="1"/>
  <c r="N2083" i="1" s="1"/>
  <c r="Z2085" i="1"/>
  <c r="N2085" i="1" s="1"/>
  <c r="Z2616" i="1"/>
  <c r="N2616" i="1" s="1"/>
  <c r="Z2619" i="1"/>
  <c r="N2619" i="1" s="1"/>
  <c r="Z2620" i="1"/>
  <c r="N2620" i="1" s="1"/>
  <c r="Z2627" i="1"/>
  <c r="N2627" i="1" s="1"/>
  <c r="Z2628" i="1"/>
  <c r="N2628" i="1" s="1"/>
  <c r="Z113" i="1"/>
  <c r="N113" i="1" s="1"/>
  <c r="Z1558" i="1"/>
  <c r="N1558" i="1" s="1"/>
  <c r="Z2445" i="1"/>
  <c r="N2445" i="1" s="1"/>
  <c r="Z2455" i="1"/>
  <c r="N2455" i="1" s="1"/>
  <c r="Z2499" i="1"/>
  <c r="N2499" i="1" s="1"/>
  <c r="Z835" i="1"/>
  <c r="N835" i="1" s="1"/>
  <c r="Z1648" i="1"/>
  <c r="N1648" i="1" s="1"/>
  <c r="Z1904" i="1"/>
  <c r="N1904" i="1" s="1"/>
  <c r="Z1906" i="1"/>
  <c r="N1906" i="1" s="1"/>
  <c r="Z1997" i="1"/>
  <c r="N1997" i="1" s="1"/>
  <c r="Z2178" i="1"/>
  <c r="N2178" i="1" s="1"/>
  <c r="Z2339" i="1"/>
  <c r="N2339" i="1" s="1"/>
  <c r="Z2518" i="1"/>
  <c r="N2518" i="1" s="1"/>
  <c r="Z2531" i="1"/>
  <c r="N2531" i="1" s="1"/>
  <c r="Z2543" i="1"/>
  <c r="N2543" i="1" s="1"/>
  <c r="Z2564" i="1"/>
  <c r="N2564" i="1" s="1"/>
  <c r="Z2599" i="1"/>
  <c r="N2599" i="1" s="1"/>
  <c r="Z2602" i="1"/>
  <c r="N2602" i="1" s="1"/>
  <c r="Z2629" i="1"/>
  <c r="N2629" i="1" s="1"/>
  <c r="Z2658" i="1"/>
  <c r="N2658" i="1" s="1"/>
  <c r="Z2666" i="1"/>
  <c r="N2666" i="1" s="1"/>
  <c r="Z2707" i="1"/>
  <c r="N2707" i="1" s="1"/>
  <c r="Z2290" i="1"/>
  <c r="N2290" i="1" s="1"/>
  <c r="Z2292" i="1"/>
  <c r="N2292" i="1" s="1"/>
  <c r="Z2297" i="1"/>
  <c r="N2297" i="1" s="1"/>
  <c r="Z2298" i="1"/>
  <c r="N2298" i="1" s="1"/>
  <c r="Z2304" i="1"/>
  <c r="N2304" i="1" s="1"/>
  <c r="Z2326" i="1"/>
  <c r="N2326" i="1" s="1"/>
  <c r="Z2330" i="1"/>
  <c r="N2330" i="1" s="1"/>
  <c r="Z2334" i="1"/>
  <c r="N2334" i="1" s="1"/>
  <c r="Z2342" i="1"/>
  <c r="N2342" i="1" s="1"/>
  <c r="Z2346" i="1"/>
  <c r="N2346" i="1" s="1"/>
  <c r="Z2359" i="1"/>
  <c r="N2359" i="1" s="1"/>
  <c r="Z2375" i="1"/>
  <c r="N2375" i="1" s="1"/>
  <c r="Z618" i="1"/>
  <c r="N618" i="1" s="1"/>
  <c r="Z1142" i="1"/>
  <c r="N1142" i="1" s="1"/>
  <c r="Z1315" i="1"/>
  <c r="N1315" i="1" s="1"/>
  <c r="Z1535" i="1"/>
  <c r="N1535" i="1" s="1"/>
  <c r="Z1584" i="1"/>
  <c r="N1584" i="1" s="1"/>
  <c r="Z43" i="1"/>
  <c r="N43" i="1" s="1"/>
  <c r="Z224" i="1"/>
  <c r="N224" i="1" s="1"/>
  <c r="Z607" i="1"/>
  <c r="N607" i="1" s="1"/>
  <c r="Z798" i="1"/>
  <c r="N798" i="1" s="1"/>
  <c r="Z1015" i="1"/>
  <c r="N1015" i="1" s="1"/>
  <c r="Z1556" i="1"/>
  <c r="N1556" i="1" s="1"/>
  <c r="Z1557" i="1"/>
  <c r="N1557" i="1" s="1"/>
  <c r="Z1703" i="1"/>
  <c r="N1703" i="1" s="1"/>
  <c r="Z1730" i="1"/>
  <c r="N1730" i="1" s="1"/>
  <c r="Z1777" i="1"/>
  <c r="N1777" i="1" s="1"/>
  <c r="Z1814" i="1"/>
  <c r="N1814" i="1" s="1"/>
  <c r="Z1846" i="1"/>
  <c r="N1846" i="1" s="1"/>
  <c r="Z1850" i="1"/>
  <c r="N1850" i="1" s="1"/>
  <c r="Z2137" i="1"/>
  <c r="N2137" i="1" s="1"/>
  <c r="Z2139" i="1"/>
  <c r="N2139" i="1" s="1"/>
  <c r="Z2338" i="1"/>
  <c r="N2338" i="1" s="1"/>
  <c r="Z2385" i="1"/>
  <c r="N2385" i="1" s="1"/>
  <c r="Z2487" i="1"/>
  <c r="N2487" i="1" s="1"/>
  <c r="Z2500" i="1"/>
  <c r="N2500" i="1" s="1"/>
  <c r="Z2507" i="1"/>
  <c r="N2507" i="1" s="1"/>
  <c r="Z2515" i="1"/>
  <c r="N2515" i="1" s="1"/>
  <c r="Z2519" i="1"/>
  <c r="N2519" i="1" s="1"/>
  <c r="Z2528" i="1"/>
  <c r="N2528" i="1" s="1"/>
  <c r="Z2532" i="1"/>
  <c r="N2532" i="1" s="1"/>
  <c r="Z231" i="1"/>
  <c r="N231" i="1" s="1"/>
  <c r="Z584" i="1"/>
  <c r="N584" i="1" s="1"/>
  <c r="Z1469" i="1"/>
  <c r="N1469" i="1" s="1"/>
  <c r="Z1725" i="1"/>
  <c r="N1725" i="1" s="1"/>
  <c r="Z1815" i="1"/>
  <c r="N1815" i="1" s="1"/>
  <c r="Z1855" i="1"/>
  <c r="N1855" i="1" s="1"/>
  <c r="Z1945" i="1"/>
  <c r="N1945" i="1" s="1"/>
  <c r="Z1996" i="1"/>
  <c r="N1996" i="1" s="1"/>
  <c r="Z2029" i="1"/>
  <c r="N2029" i="1" s="1"/>
  <c r="Z2030" i="1"/>
  <c r="N2030" i="1" s="1"/>
  <c r="Z2033" i="1"/>
  <c r="N2033" i="1" s="1"/>
  <c r="Z2034" i="1"/>
  <c r="N2034" i="1" s="1"/>
  <c r="Z2051" i="1"/>
  <c r="N2051" i="1" s="1"/>
  <c r="Z2053" i="1"/>
  <c r="N2053" i="1" s="1"/>
  <c r="Z2055" i="1"/>
  <c r="N2055" i="1" s="1"/>
  <c r="Z2057" i="1"/>
  <c r="N2057" i="1" s="1"/>
  <c r="Z2063" i="1"/>
  <c r="N2063" i="1" s="1"/>
  <c r="Z2080" i="1"/>
  <c r="N2080" i="1" s="1"/>
  <c r="Z2145" i="1"/>
  <c r="N2145" i="1" s="1"/>
  <c r="Z2264" i="1"/>
  <c r="N2264" i="1" s="1"/>
  <c r="Z2280" i="1"/>
  <c r="Z2358" i="1"/>
  <c r="N2358" i="1" s="1"/>
  <c r="Z2369" i="1"/>
  <c r="N2369" i="1" s="1"/>
  <c r="Z2377" i="1"/>
  <c r="N2377" i="1" s="1"/>
  <c r="Z2396" i="1"/>
  <c r="N2396" i="1" s="1"/>
  <c r="Z2410" i="1"/>
  <c r="N2410" i="1" s="1"/>
  <c r="Z2546" i="1"/>
  <c r="N2546" i="1" s="1"/>
  <c r="Z2550" i="1"/>
  <c r="N2550" i="1" s="1"/>
  <c r="Z2556" i="1"/>
  <c r="N2556" i="1" s="1"/>
  <c r="Z2577" i="1"/>
  <c r="N2577" i="1" s="1"/>
  <c r="Z2584" i="1"/>
  <c r="N2584" i="1" s="1"/>
  <c r="Z2591" i="1"/>
  <c r="N2591" i="1" s="1"/>
  <c r="Z1999" i="1"/>
  <c r="N1999" i="1" s="1"/>
  <c r="Z2001" i="1"/>
  <c r="N2001" i="1" s="1"/>
  <c r="Z2087" i="1"/>
  <c r="N2087" i="1" s="1"/>
  <c r="Z2211" i="1"/>
  <c r="N2211" i="1" s="1"/>
  <c r="Z2284" i="1"/>
  <c r="N2284" i="1" s="1"/>
  <c r="Z2288" i="1"/>
  <c r="N2288" i="1" s="1"/>
  <c r="Z2317" i="1"/>
  <c r="N2317" i="1" s="1"/>
  <c r="Z2321" i="1"/>
  <c r="N2321" i="1" s="1"/>
  <c r="Z2325" i="1"/>
  <c r="N2325" i="1" s="1"/>
  <c r="Z2341" i="1"/>
  <c r="N2341" i="1" s="1"/>
  <c r="Z2348" i="1"/>
  <c r="N2348" i="1" s="1"/>
  <c r="Z2352" i="1"/>
  <c r="N2352" i="1" s="1"/>
  <c r="Z2356" i="1"/>
  <c r="N2356" i="1" s="1"/>
  <c r="Z2376" i="1"/>
  <c r="N2376" i="1" s="1"/>
  <c r="Z2384" i="1"/>
  <c r="N2384" i="1" s="1"/>
  <c r="Z2388" i="1"/>
  <c r="N2388" i="1" s="1"/>
  <c r="Z2392" i="1"/>
  <c r="N2392" i="1" s="1"/>
  <c r="Z2421" i="1"/>
  <c r="N2421" i="1" s="1"/>
  <c r="Z2424" i="1"/>
  <c r="N2424" i="1" s="1"/>
  <c r="Z2432" i="1"/>
  <c r="N2432" i="1" s="1"/>
  <c r="Z2437" i="1"/>
  <c r="N2437" i="1" s="1"/>
  <c r="Z2440" i="1"/>
  <c r="N2440" i="1" s="1"/>
  <c r="Z2444" i="1"/>
  <c r="N2444" i="1" s="1"/>
  <c r="Z2454" i="1"/>
  <c r="N2454" i="1" s="1"/>
  <c r="Z2470" i="1"/>
  <c r="N2470" i="1" s="1"/>
  <c r="Z2471" i="1"/>
  <c r="N2471" i="1" s="1"/>
  <c r="Z2474" i="1"/>
  <c r="N2474" i="1" s="1"/>
  <c r="Z2476" i="1"/>
  <c r="N2476" i="1" s="1"/>
  <c r="Z2480" i="1"/>
  <c r="N2480" i="1" s="1"/>
  <c r="Z2482" i="1"/>
  <c r="N2482" i="1" s="1"/>
  <c r="Z2485" i="1"/>
  <c r="N2485" i="1" s="1"/>
  <c r="Z2490" i="1"/>
  <c r="N2490" i="1" s="1"/>
  <c r="Z2496" i="1"/>
  <c r="N2496" i="1" s="1"/>
  <c r="Z2520" i="1"/>
  <c r="N2520" i="1" s="1"/>
  <c r="Z2530" i="1"/>
  <c r="N2530" i="1" s="1"/>
  <c r="Z2534" i="1"/>
  <c r="N2534" i="1" s="1"/>
  <c r="Z2544" i="1"/>
  <c r="N2544" i="1" s="1"/>
  <c r="Z2547" i="1"/>
  <c r="N2547" i="1" s="1"/>
  <c r="Z2551" i="1"/>
  <c r="N2551" i="1" s="1"/>
  <c r="Z2552" i="1"/>
  <c r="N2552" i="1" s="1"/>
  <c r="Z2555" i="1"/>
  <c r="N2555" i="1" s="1"/>
  <c r="Z2563" i="1"/>
  <c r="N2563" i="1" s="1"/>
  <c r="Z2565" i="1"/>
  <c r="N2565" i="1" s="1"/>
  <c r="Z2576" i="1"/>
  <c r="N2576" i="1" s="1"/>
  <c r="Z2585" i="1"/>
  <c r="N2585" i="1" s="1"/>
  <c r="Z2586" i="1"/>
  <c r="N2586" i="1" s="1"/>
  <c r="Z2600" i="1"/>
  <c r="N2600" i="1" s="1"/>
  <c r="Z2607" i="1"/>
  <c r="N2607" i="1" s="1"/>
  <c r="Z2608" i="1"/>
  <c r="N2608" i="1" s="1"/>
  <c r="Z2612" i="1"/>
  <c r="N2612" i="1" s="1"/>
  <c r="Z2617" i="1"/>
  <c r="N2617" i="1" s="1"/>
  <c r="Z2632" i="1"/>
  <c r="N2632" i="1" s="1"/>
  <c r="Z2634" i="1"/>
  <c r="N2634" i="1" s="1"/>
  <c r="Z2636" i="1"/>
  <c r="N2636" i="1" s="1"/>
  <c r="Z2638" i="1"/>
  <c r="N2638" i="1" s="1"/>
  <c r="Z2640" i="1"/>
  <c r="N2640" i="1" s="1"/>
  <c r="Z2650" i="1"/>
  <c r="N2650" i="1" s="1"/>
  <c r="Z2654" i="1"/>
  <c r="N2654" i="1" s="1"/>
  <c r="Z2669" i="1"/>
  <c r="N2669" i="1" s="1"/>
  <c r="Z2675" i="1"/>
  <c r="N2675" i="1" s="1"/>
  <c r="Z2702" i="1"/>
  <c r="N2702" i="1" s="1"/>
  <c r="Z2710" i="1"/>
  <c r="N2710" i="1" s="1"/>
  <c r="Z2625" i="1"/>
  <c r="N2625" i="1" s="1"/>
  <c r="Z2633" i="1"/>
  <c r="N2633" i="1" s="1"/>
  <c r="Z2635" i="1"/>
  <c r="N2635" i="1" s="1"/>
  <c r="Z2637" i="1"/>
  <c r="N2637" i="1" s="1"/>
  <c r="Z2639" i="1"/>
  <c r="N2639" i="1" s="1"/>
  <c r="Z2641" i="1"/>
  <c r="N2641" i="1" s="1"/>
  <c r="Z2663" i="1"/>
  <c r="N2663" i="1" s="1"/>
  <c r="Z1847" i="1"/>
  <c r="N1847" i="1" s="1"/>
  <c r="Z19" i="1"/>
  <c r="N19" i="1" s="1"/>
  <c r="Z605" i="1"/>
  <c r="N605" i="1" s="1"/>
  <c r="Z1513" i="1"/>
  <c r="N1513" i="1" s="1"/>
  <c r="Z227" i="1"/>
  <c r="N227" i="1" s="1"/>
  <c r="Z596" i="1"/>
  <c r="N596" i="1" s="1"/>
  <c r="Z757" i="1"/>
  <c r="N757" i="1" s="1"/>
  <c r="Z804" i="1"/>
  <c r="N804" i="1" s="1"/>
  <c r="Z908" i="1"/>
  <c r="N908" i="1" s="1"/>
  <c r="Z1141" i="1"/>
  <c r="N1141" i="1" s="1"/>
  <c r="Z1143" i="1"/>
  <c r="N1143" i="1" s="1"/>
  <c r="Z1182" i="1"/>
  <c r="N1182" i="1" s="1"/>
  <c r="Z1222" i="1"/>
  <c r="N1222" i="1" s="1"/>
  <c r="Z1724" i="1"/>
  <c r="N1724" i="1" s="1"/>
  <c r="Z2281" i="1"/>
  <c r="N2281" i="1" s="1"/>
  <c r="Z1865" i="1"/>
  <c r="N1865" i="1" s="1"/>
  <c r="Z1867" i="1"/>
  <c r="N1867" i="1" s="1"/>
  <c r="Z1881" i="1"/>
  <c r="N1881" i="1" s="1"/>
  <c r="Z1912" i="1"/>
  <c r="N1912" i="1" s="1"/>
  <c r="Z1915" i="1"/>
  <c r="N1915" i="1" s="1"/>
  <c r="Z1976" i="1"/>
  <c r="N1976" i="1" s="1"/>
  <c r="Z2092" i="1"/>
  <c r="N2092" i="1" s="1"/>
  <c r="Z2127" i="1"/>
  <c r="N2127" i="1" s="1"/>
  <c r="Z2128" i="1"/>
  <c r="N2128" i="1" s="1"/>
  <c r="Z2267" i="1"/>
  <c r="N2267" i="1" s="1"/>
  <c r="Z1229" i="1"/>
  <c r="N1229" i="1" s="1"/>
  <c r="Z1341" i="1"/>
  <c r="N1341" i="1" s="1"/>
  <c r="Z1626" i="1"/>
  <c r="N1626" i="1" s="1"/>
  <c r="Z1669" i="1"/>
  <c r="N1669" i="1" s="1"/>
  <c r="Z1820" i="1"/>
  <c r="N1820" i="1" s="1"/>
  <c r="Z1873" i="1"/>
  <c r="N1873" i="1" s="1"/>
  <c r="Z1902" i="1"/>
  <c r="N1902" i="1" s="1"/>
  <c r="Z2022" i="1"/>
  <c r="N2022" i="1" s="1"/>
  <c r="Z2032" i="1"/>
  <c r="N2032" i="1" s="1"/>
  <c r="Z2090" i="1"/>
  <c r="N2090" i="1" s="1"/>
  <c r="Z2203" i="1"/>
  <c r="N2203" i="1" s="1"/>
  <c r="Z2186" i="1"/>
  <c r="N2186" i="1" s="1"/>
  <c r="Z2260" i="1"/>
  <c r="N2260" i="1" s="1"/>
  <c r="Z2283" i="1"/>
  <c r="N2283" i="1" s="1"/>
  <c r="Z2294" i="1"/>
  <c r="N2294" i="1" s="1"/>
  <c r="Z2295" i="1"/>
  <c r="N2295" i="1" s="1"/>
  <c r="Z2324" i="1"/>
  <c r="N2324" i="1" s="1"/>
  <c r="Z2333" i="1"/>
  <c r="N2333" i="1" s="1"/>
  <c r="Z2337" i="1"/>
  <c r="N2337" i="1" s="1"/>
  <c r="Z2349" i="1"/>
  <c r="N2349" i="1" s="1"/>
  <c r="Z2360" i="1"/>
  <c r="N2360" i="1" s="1"/>
  <c r="Z2367" i="1"/>
  <c r="N2367" i="1" s="1"/>
  <c r="Z2368" i="1"/>
  <c r="N2368" i="1" s="1"/>
  <c r="Z2389" i="1"/>
  <c r="N2389" i="1" s="1"/>
  <c r="Z2397" i="1"/>
  <c r="N2397" i="1" s="1"/>
  <c r="Z2406" i="1"/>
  <c r="N2406" i="1" s="1"/>
  <c r="Z2411" i="1"/>
  <c r="N2411" i="1" s="1"/>
  <c r="Z2430" i="1"/>
  <c r="N2430" i="1" s="1"/>
  <c r="Z2443" i="1"/>
  <c r="N2443" i="1" s="1"/>
  <c r="Z2463" i="1"/>
  <c r="N2463" i="1" s="1"/>
  <c r="Z2477" i="1"/>
  <c r="N2477" i="1" s="1"/>
  <c r="Z2495" i="1"/>
  <c r="N2495" i="1" s="1"/>
  <c r="Z2513" i="1"/>
  <c r="N2513" i="1" s="1"/>
  <c r="Z2538" i="1"/>
  <c r="N2538" i="1" s="1"/>
  <c r="Z2540" i="1"/>
  <c r="N2540" i="1" s="1"/>
  <c r="Z2542" i="1"/>
  <c r="N2542" i="1" s="1"/>
  <c r="Z2567" i="1"/>
  <c r="N2567" i="1" s="1"/>
  <c r="Z2569" i="1"/>
  <c r="N2569" i="1" s="1"/>
  <c r="Z2571" i="1"/>
  <c r="N2571" i="1" s="1"/>
  <c r="Z2575" i="1"/>
  <c r="N2575" i="1" s="1"/>
  <c r="Z2589" i="1"/>
  <c r="N2589" i="1" s="1"/>
  <c r="Z2603" i="1"/>
  <c r="N2603" i="1" s="1"/>
  <c r="Z2611" i="1"/>
  <c r="N2611" i="1" s="1"/>
  <c r="Z2614" i="1"/>
  <c r="N2614" i="1" s="1"/>
  <c r="Z2622" i="1"/>
  <c r="N2622" i="1" s="1"/>
  <c r="Z2643" i="1"/>
  <c r="N2643" i="1" s="1"/>
  <c r="Z2646" i="1"/>
  <c r="N2646" i="1" s="1"/>
  <c r="Z2647" i="1"/>
  <c r="N2647" i="1" s="1"/>
  <c r="Z2651" i="1"/>
  <c r="N2651" i="1" s="1"/>
  <c r="Z2662" i="1"/>
  <c r="N2662" i="1" s="1"/>
  <c r="Z2674" i="1"/>
  <c r="N2674" i="1" s="1"/>
  <c r="Z2699" i="1"/>
  <c r="N2699" i="1" s="1"/>
  <c r="Z2701" i="1"/>
  <c r="N2701" i="1" s="1"/>
  <c r="Z2709" i="1"/>
  <c r="N2709" i="1" s="1"/>
  <c r="Z2130" i="1"/>
  <c r="N2130" i="1" s="1"/>
  <c r="Z2175" i="1"/>
  <c r="N2175" i="1" s="1"/>
  <c r="Z2179" i="1"/>
  <c r="N2179" i="1" s="1"/>
  <c r="Z2180" i="1"/>
  <c r="N2180" i="1" s="1"/>
  <c r="Z2230" i="1"/>
  <c r="N2230" i="1" s="1"/>
  <c r="Z2231" i="1"/>
  <c r="N2231" i="1" s="1"/>
  <c r="Z2263" i="1"/>
  <c r="N2263" i="1" s="1"/>
  <c r="Z2268" i="1"/>
  <c r="N2268" i="1" s="1"/>
  <c r="Z2305" i="1"/>
  <c r="N2305" i="1" s="1"/>
  <c r="Z2316" i="1"/>
  <c r="N2316" i="1" s="1"/>
  <c r="Z2320" i="1"/>
  <c r="N2320" i="1" s="1"/>
  <c r="Z2329" i="1"/>
  <c r="N2329" i="1" s="1"/>
  <c r="Z2371" i="1"/>
  <c r="N2371" i="1" s="1"/>
  <c r="Z2379" i="1"/>
  <c r="N2379" i="1" s="1"/>
  <c r="Z2386" i="1"/>
  <c r="N2386" i="1" s="1"/>
  <c r="Z2390" i="1"/>
  <c r="N2390" i="1" s="1"/>
  <c r="Z2400" i="1"/>
  <c r="N2400" i="1" s="1"/>
  <c r="Z2422" i="1"/>
  <c r="N2422" i="1" s="1"/>
  <c r="Z2438" i="1"/>
  <c r="N2438" i="1" s="1"/>
  <c r="Z2453" i="1"/>
  <c r="N2453" i="1" s="1"/>
  <c r="Z2483" i="1"/>
  <c r="N2483" i="1" s="1"/>
  <c r="Z2512" i="1"/>
  <c r="N2512" i="1" s="1"/>
  <c r="Z2514" i="1"/>
  <c r="N2514" i="1" s="1"/>
  <c r="Z2536" i="1"/>
  <c r="N2536" i="1" s="1"/>
  <c r="Z2537" i="1"/>
  <c r="N2537" i="1" s="1"/>
  <c r="Z2539" i="1"/>
  <c r="N2539" i="1" s="1"/>
  <c r="Z2541" i="1"/>
  <c r="N2541" i="1" s="1"/>
  <c r="Z2594" i="1"/>
  <c r="N2594" i="1" s="1"/>
  <c r="Z2595" i="1"/>
  <c r="N2595" i="1" s="1"/>
  <c r="Z2615" i="1"/>
  <c r="N2615" i="1" s="1"/>
  <c r="Z2618" i="1"/>
  <c r="N2618" i="1" s="1"/>
  <c r="Z2623" i="1"/>
  <c r="N2623" i="1" s="1"/>
  <c r="Z2626" i="1"/>
  <c r="N2626" i="1" s="1"/>
  <c r="Z2645" i="1"/>
  <c r="N2645" i="1" s="1"/>
  <c r="Z2649" i="1"/>
  <c r="N2649" i="1" s="1"/>
  <c r="Z2676" i="1"/>
  <c r="N2676" i="1" s="1"/>
  <c r="Z2681" i="1"/>
  <c r="N2681" i="1" s="1"/>
  <c r="Z2683" i="1"/>
  <c r="N2683" i="1" s="1"/>
  <c r="Z2685" i="1"/>
  <c r="N2685" i="1" s="1"/>
  <c r="Z2687" i="1"/>
  <c r="N2687" i="1" s="1"/>
  <c r="Z2692" i="1"/>
  <c r="N2692" i="1" s="1"/>
  <c r="Z2592" i="1"/>
  <c r="N2592" i="1" s="1"/>
  <c r="Z2613" i="1"/>
  <c r="N2613" i="1" s="1"/>
  <c r="Z2621" i="1"/>
  <c r="N2621" i="1" s="1"/>
  <c r="Z2653" i="1"/>
  <c r="N2653" i="1" s="1"/>
  <c r="Z2655" i="1"/>
  <c r="N2655" i="1" s="1"/>
  <c r="Z2661" i="1"/>
  <c r="N2661" i="1" s="1"/>
  <c r="Z2665" i="1"/>
  <c r="N2665" i="1" s="1"/>
  <c r="Z2667" i="1"/>
  <c r="N2667" i="1" s="1"/>
  <c r="Z2689" i="1"/>
  <c r="N2689" i="1" s="1"/>
  <c r="Z2691" i="1"/>
  <c r="N2691" i="1" s="1"/>
  <c r="Z2700" i="1"/>
  <c r="N2700" i="1" s="1"/>
  <c r="Z2704" i="1"/>
  <c r="N2704" i="1" s="1"/>
  <c r="Z2705" i="1"/>
  <c r="N2705" i="1" s="1"/>
  <c r="Z223" i="1"/>
  <c r="N223" i="1" s="1"/>
  <c r="Z229" i="1"/>
  <c r="N229" i="1" s="1"/>
  <c r="Z597" i="1"/>
  <c r="N597" i="1" s="1"/>
  <c r="Z582" i="1"/>
  <c r="N582" i="1" s="1"/>
  <c r="Z598" i="1"/>
  <c r="N598" i="1" s="1"/>
  <c r="Z619" i="1"/>
  <c r="N619" i="1" s="1"/>
  <c r="Z621" i="1"/>
  <c r="N621" i="1" s="1"/>
  <c r="Z917" i="1"/>
  <c r="N917" i="1" s="1"/>
  <c r="Z1408" i="1"/>
  <c r="N1408" i="1" s="1"/>
  <c r="Z1468" i="1"/>
  <c r="N1468" i="1" s="1"/>
  <c r="Z1489" i="1"/>
  <c r="N1489" i="1" s="1"/>
  <c r="Z1517" i="1"/>
  <c r="N1517" i="1" s="1"/>
  <c r="Z793" i="1"/>
  <c r="N793" i="1" s="1"/>
  <c r="Z845" i="1"/>
  <c r="N845" i="1" s="1"/>
  <c r="Z876" i="1"/>
  <c r="N876" i="1" s="1"/>
  <c r="Z888" i="1"/>
  <c r="N888" i="1" s="1"/>
  <c r="Z907" i="1"/>
  <c r="N907" i="1" s="1"/>
  <c r="Z1208" i="1"/>
  <c r="N1208" i="1" s="1"/>
  <c r="Z1490" i="1"/>
  <c r="N1490" i="1" s="1"/>
  <c r="Z1589" i="1"/>
  <c r="N1589" i="1" s="1"/>
  <c r="Z1914" i="1"/>
  <c r="N1914" i="1" s="1"/>
  <c r="Z1974" i="1"/>
  <c r="N1974" i="1" s="1"/>
  <c r="Z2052" i="1"/>
  <c r="N2052" i="1" s="1"/>
  <c r="Z2054" i="1"/>
  <c r="N2054" i="1" s="1"/>
  <c r="Z2056" i="1"/>
  <c r="N2056" i="1" s="1"/>
  <c r="Z2266" i="1"/>
  <c r="N2266" i="1" s="1"/>
  <c r="Z1176" i="1"/>
  <c r="N1176" i="1" s="1"/>
  <c r="Z1363" i="1"/>
  <c r="N1363" i="1" s="1"/>
  <c r="Z1412" i="1"/>
  <c r="N1412" i="1" s="1"/>
  <c r="Z1512" i="1"/>
  <c r="N1512" i="1" s="1"/>
  <c r="Z1559" i="1"/>
  <c r="N1559" i="1" s="1"/>
  <c r="Z1615" i="1"/>
  <c r="N1615" i="1" s="1"/>
  <c r="Z1690" i="1"/>
  <c r="N1690" i="1" s="1"/>
  <c r="Z1693" i="1"/>
  <c r="N1693" i="1" s="1"/>
  <c r="Z1727" i="1"/>
  <c r="N1727" i="1" s="1"/>
  <c r="Z1729" i="1"/>
  <c r="N1729" i="1" s="1"/>
  <c r="Z1825" i="1"/>
  <c r="N1825" i="1" s="1"/>
  <c r="Z1882" i="1"/>
  <c r="N1882" i="1" s="1"/>
  <c r="Z1992" i="1"/>
  <c r="N1992" i="1" s="1"/>
  <c r="Z2084" i="1"/>
  <c r="N2084" i="1" s="1"/>
  <c r="Z1697" i="1"/>
  <c r="N1697" i="1" s="1"/>
  <c r="Z1745" i="1"/>
  <c r="N1745" i="1" s="1"/>
  <c r="Z1781" i="1"/>
  <c r="N1781" i="1" s="1"/>
  <c r="Z1800" i="1"/>
  <c r="N1800" i="1" s="1"/>
  <c r="Z1819" i="1"/>
  <c r="N1819" i="1" s="1"/>
  <c r="Z1861" i="1"/>
  <c r="N1861" i="1" s="1"/>
  <c r="Z1862" i="1"/>
  <c r="N1862" i="1" s="1"/>
  <c r="Z2094" i="1"/>
  <c r="N2094" i="1" s="1"/>
  <c r="Z1816" i="1"/>
  <c r="N1816" i="1" s="1"/>
  <c r="Z1849" i="1"/>
  <c r="N1849" i="1" s="1"/>
  <c r="Z1851" i="1"/>
  <c r="N1851" i="1" s="1"/>
  <c r="Z1853" i="1"/>
  <c r="N1853" i="1" s="1"/>
  <c r="Z1869" i="1"/>
  <c r="N1869" i="1" s="1"/>
  <c r="Z1877" i="1"/>
  <c r="N1877" i="1" s="1"/>
  <c r="Z1883" i="1"/>
  <c r="N1883" i="1" s="1"/>
  <c r="Z1932" i="1"/>
  <c r="N1932" i="1" s="1"/>
  <c r="Z1941" i="1"/>
  <c r="N1941" i="1" s="1"/>
  <c r="Z1944" i="1"/>
  <c r="N1944" i="1" s="1"/>
  <c r="Z2031" i="1"/>
  <c r="N2031" i="1" s="1"/>
  <c r="Z2102" i="1"/>
  <c r="N2102" i="1" s="1"/>
  <c r="Z2135" i="1"/>
  <c r="N2135" i="1" s="1"/>
  <c r="Z2261" i="1"/>
  <c r="N2261" i="1" s="1"/>
  <c r="Z2286" i="1"/>
  <c r="N2286" i="1" s="1"/>
  <c r="Z2159" i="1"/>
  <c r="N2159" i="1" s="1"/>
  <c r="Z2269" i="1"/>
  <c r="N2269" i="1" s="1"/>
  <c r="Z2282" i="1"/>
  <c r="N2282" i="1" s="1"/>
  <c r="Z2285" i="1"/>
  <c r="N2285" i="1" s="1"/>
  <c r="Z2289" i="1"/>
  <c r="N2289" i="1" s="1"/>
  <c r="Z2293" i="1"/>
  <c r="N2293" i="1" s="1"/>
  <c r="Z2296" i="1"/>
  <c r="N2296" i="1" s="1"/>
  <c r="Z2299" i="1"/>
  <c r="N2299" i="1" s="1"/>
  <c r="Z2307" i="1"/>
  <c r="N2307" i="1" s="1"/>
  <c r="Z2306" i="1"/>
  <c r="N2306" i="1" s="1"/>
  <c r="Z2322" i="1"/>
  <c r="N2322" i="1" s="1"/>
  <c r="Z2323" i="1"/>
  <c r="N2323" i="1" s="1"/>
  <c r="Z2331" i="1"/>
  <c r="N2331" i="1" s="1"/>
  <c r="Z2332" i="1"/>
  <c r="N2332" i="1" s="1"/>
  <c r="Z2345" i="1"/>
  <c r="N2345" i="1" s="1"/>
  <c r="Z2354" i="1"/>
  <c r="N2354" i="1" s="1"/>
  <c r="Z2355" i="1"/>
  <c r="N2355" i="1" s="1"/>
  <c r="Z2363" i="1"/>
  <c r="N2363" i="1" s="1"/>
  <c r="Z2366" i="1"/>
  <c r="N2366" i="1" s="1"/>
  <c r="Z2373" i="1"/>
  <c r="N2373" i="1" s="1"/>
  <c r="Z2380" i="1"/>
  <c r="N2380" i="1" s="1"/>
  <c r="Z2383" i="1"/>
  <c r="N2383" i="1" s="1"/>
  <c r="Z2387" i="1"/>
  <c r="N2387" i="1" s="1"/>
  <c r="Z2391" i="1"/>
  <c r="N2391" i="1" s="1"/>
  <c r="Z2393" i="1"/>
  <c r="N2393" i="1" s="1"/>
  <c r="Z2399" i="1"/>
  <c r="N2399" i="1" s="1"/>
  <c r="Z2401" i="1"/>
  <c r="N2401" i="1" s="1"/>
  <c r="Z2404" i="1"/>
  <c r="N2404" i="1" s="1"/>
  <c r="Z2407" i="1"/>
  <c r="N2407" i="1" s="1"/>
  <c r="Z2409" i="1"/>
  <c r="N2409" i="1" s="1"/>
  <c r="Z2412" i="1"/>
  <c r="N2412" i="1" s="1"/>
  <c r="Z2417" i="1"/>
  <c r="N2417" i="1" s="1"/>
  <c r="Z2420" i="1"/>
  <c r="N2420" i="1" s="1"/>
  <c r="Z2427" i="1"/>
  <c r="N2427" i="1" s="1"/>
  <c r="Z2433" i="1"/>
  <c r="N2433" i="1" s="1"/>
  <c r="Z2436" i="1"/>
  <c r="N2436" i="1" s="1"/>
  <c r="Z2446" i="1"/>
  <c r="N2446" i="1" s="1"/>
  <c r="Z2448" i="1"/>
  <c r="N2448" i="1" s="1"/>
  <c r="Z2451" i="1"/>
  <c r="N2451" i="1" s="1"/>
  <c r="Z2457" i="1"/>
  <c r="N2457" i="1" s="1"/>
  <c r="Z2491" i="1"/>
  <c r="N2491" i="1" s="1"/>
  <c r="Z2493" i="1"/>
  <c r="N2493" i="1" s="1"/>
  <c r="Z2498" i="1"/>
  <c r="N2498" i="1" s="1"/>
  <c r="Z2501" i="1"/>
  <c r="N2501" i="1" s="1"/>
  <c r="Z2504" i="1"/>
  <c r="N2504" i="1" s="1"/>
  <c r="Z2509" i="1"/>
  <c r="N2509" i="1" s="1"/>
  <c r="Z2511" i="1"/>
  <c r="N2511" i="1" s="1"/>
  <c r="Z2516" i="1"/>
  <c r="N2516" i="1" s="1"/>
  <c r="Z2521" i="1"/>
  <c r="N2521" i="1" s="1"/>
  <c r="Z2525" i="1"/>
  <c r="N2525" i="1" s="1"/>
  <c r="Z2561" i="1"/>
  <c r="N2561" i="1" s="1"/>
  <c r="Z2535" i="1"/>
  <c r="N2535" i="1" s="1"/>
  <c r="Z2557" i="1"/>
  <c r="N2557" i="1" s="1"/>
  <c r="Z2581" i="1"/>
  <c r="N2581" i="1" s="1"/>
  <c r="Z2315" i="1"/>
  <c r="N2315" i="1" s="1"/>
  <c r="Z2319" i="1"/>
  <c r="N2319" i="1" s="1"/>
  <c r="Z2327" i="1"/>
  <c r="N2327" i="1" s="1"/>
  <c r="Z2328" i="1"/>
  <c r="N2328" i="1" s="1"/>
  <c r="Z2335" i="1"/>
  <c r="N2335" i="1" s="1"/>
  <c r="Z2336" i="1"/>
  <c r="N2336" i="1" s="1"/>
  <c r="Z2340" i="1"/>
  <c r="N2340" i="1" s="1"/>
  <c r="Z2343" i="1"/>
  <c r="N2343" i="1" s="1"/>
  <c r="Z2350" i="1"/>
  <c r="N2350" i="1" s="1"/>
  <c r="Z2351" i="1"/>
  <c r="N2351" i="1" s="1"/>
  <c r="Z2374" i="1"/>
  <c r="N2374" i="1" s="1"/>
  <c r="Z2398" i="1"/>
  <c r="N2398" i="1" s="1"/>
  <c r="Z2403" i="1"/>
  <c r="N2403" i="1" s="1"/>
  <c r="Z2408" i="1"/>
  <c r="N2408" i="1" s="1"/>
  <c r="Z2413" i="1"/>
  <c r="N2413" i="1" s="1"/>
  <c r="Z2416" i="1"/>
  <c r="N2416" i="1" s="1"/>
  <c r="Z2425" i="1"/>
  <c r="N2425" i="1" s="1"/>
  <c r="Z2428" i="1"/>
  <c r="N2428" i="1" s="1"/>
  <c r="Z2435" i="1"/>
  <c r="N2435" i="1" s="1"/>
  <c r="Z2441" i="1"/>
  <c r="N2441" i="1" s="1"/>
  <c r="Z2447" i="1"/>
  <c r="N2447" i="1" s="1"/>
  <c r="Z2450" i="1"/>
  <c r="N2450" i="1" s="1"/>
  <c r="Z2456" i="1"/>
  <c r="N2456" i="1" s="1"/>
  <c r="Z2459" i="1"/>
  <c r="N2459" i="1" s="1"/>
  <c r="Z2478" i="1"/>
  <c r="N2478" i="1" s="1"/>
  <c r="Z2566" i="1"/>
  <c r="N2566" i="1" s="1"/>
  <c r="Z2568" i="1"/>
  <c r="N2568" i="1" s="1"/>
  <c r="Z2570" i="1"/>
  <c r="N2570" i="1" s="1"/>
  <c r="Z2572" i="1"/>
  <c r="N2572" i="1" s="1"/>
  <c r="Z2578" i="1"/>
  <c r="N2578" i="1" s="1"/>
  <c r="Z2610" i="1"/>
  <c r="N2610" i="1" s="1"/>
  <c r="Z2652" i="1"/>
  <c r="N2652" i="1" s="1"/>
  <c r="Z2656" i="1"/>
  <c r="N2656" i="1" s="1"/>
  <c r="Z2660" i="1"/>
  <c r="N2660" i="1" s="1"/>
  <c r="Z2672" i="1"/>
  <c r="N2672" i="1" s="1"/>
  <c r="Z2415" i="1"/>
  <c r="N2415" i="1" s="1"/>
  <c r="Z2426" i="1"/>
  <c r="N2426" i="1" s="1"/>
  <c r="Z2434" i="1"/>
  <c r="N2434" i="1" s="1"/>
  <c r="Z2442" i="1"/>
  <c r="N2442" i="1" s="1"/>
  <c r="Z2449" i="1"/>
  <c r="N2449" i="1" s="1"/>
  <c r="Z2458" i="1"/>
  <c r="N2458" i="1" s="1"/>
  <c r="Z2462" i="1"/>
  <c r="N2462" i="1" s="1"/>
  <c r="Z2466" i="1"/>
  <c r="N2466" i="1" s="1"/>
  <c r="Z2472" i="1"/>
  <c r="N2472" i="1" s="1"/>
  <c r="Z2492" i="1"/>
  <c r="N2492" i="1" s="1"/>
  <c r="Z2494" i="1"/>
  <c r="N2494" i="1" s="1"/>
  <c r="Z2497" i="1"/>
  <c r="N2497" i="1" s="1"/>
  <c r="Z2502" i="1"/>
  <c r="N2502" i="1" s="1"/>
  <c r="Z2505" i="1"/>
  <c r="N2505" i="1" s="1"/>
  <c r="Z2508" i="1"/>
  <c r="N2508" i="1" s="1"/>
  <c r="Z2510" i="1"/>
  <c r="N2510" i="1" s="1"/>
  <c r="Z2517" i="1"/>
  <c r="N2517" i="1" s="1"/>
  <c r="Z2522" i="1"/>
  <c r="N2522" i="1" s="1"/>
  <c r="Z2529" i="1"/>
  <c r="N2529" i="1" s="1"/>
  <c r="Z2548" i="1"/>
  <c r="N2548" i="1" s="1"/>
  <c r="Z2553" i="1"/>
  <c r="N2553" i="1" s="1"/>
  <c r="Z2558" i="1"/>
  <c r="N2558" i="1" s="1"/>
  <c r="Z2574" i="1"/>
  <c r="N2574" i="1" s="1"/>
  <c r="Z2579" i="1"/>
  <c r="N2579" i="1" s="1"/>
  <c r="Z2582" i="1"/>
  <c r="N2582" i="1" s="1"/>
  <c r="Z2587" i="1"/>
  <c r="N2587" i="1" s="1"/>
  <c r="Z2590" i="1"/>
  <c r="N2590" i="1" s="1"/>
  <c r="Z2598" i="1"/>
  <c r="N2598" i="1" s="1"/>
  <c r="Z2606" i="1"/>
  <c r="N2606" i="1" s="1"/>
  <c r="Z2664" i="1"/>
  <c r="N2664" i="1" s="1"/>
  <c r="Z2668" i="1"/>
  <c r="N2668" i="1" s="1"/>
  <c r="Z2596" i="1"/>
  <c r="N2596" i="1" s="1"/>
  <c r="Z2604" i="1"/>
  <c r="N2604" i="1" s="1"/>
  <c r="Z2644" i="1"/>
  <c r="N2644" i="1" s="1"/>
  <c r="Z2670" i="1"/>
  <c r="N2670" i="1" s="1"/>
  <c r="Z2671" i="1"/>
  <c r="N2671" i="1" s="1"/>
  <c r="Z2680" i="1"/>
  <c r="N2680" i="1" s="1"/>
  <c r="Z2690" i="1"/>
  <c r="N2690" i="1" s="1"/>
  <c r="Z2698" i="1"/>
  <c r="N2698" i="1" s="1"/>
  <c r="Z2703" i="1"/>
  <c r="N2703" i="1" s="1"/>
  <c r="Z2708" i="1"/>
  <c r="N2708" i="1" s="1"/>
  <c r="Z2711" i="1"/>
  <c r="N2711" i="1" s="1"/>
  <c r="Z26" i="1"/>
  <c r="N26" i="1" s="1"/>
  <c r="Z955" i="1"/>
  <c r="N955" i="1" s="1"/>
  <c r="Z870" i="1"/>
  <c r="N870" i="1" s="1"/>
  <c r="Z885" i="1"/>
  <c r="N885" i="1" s="1"/>
  <c r="Z946" i="1"/>
  <c r="N946" i="1" s="1"/>
  <c r="Z1665" i="1"/>
  <c r="N1665" i="1" s="1"/>
  <c r="Z1627" i="1"/>
  <c r="N1627" i="1" s="1"/>
  <c r="Z1856" i="1"/>
  <c r="N1856" i="1" s="1"/>
  <c r="Z1863" i="1"/>
  <c r="N1863" i="1" s="1"/>
  <c r="Z1925" i="1"/>
  <c r="N1925" i="1" s="1"/>
  <c r="Z1961" i="1"/>
  <c r="N1961" i="1" s="1"/>
  <c r="Z2000" i="1"/>
  <c r="N2000" i="1" s="1"/>
  <c r="Z2079" i="1"/>
  <c r="N2079" i="1" s="1"/>
  <c r="Z2088" i="1"/>
  <c r="N2088" i="1" s="1"/>
  <c r="Z2093" i="1"/>
  <c r="N2093" i="1" s="1"/>
  <c r="Z2138" i="1"/>
  <c r="N2138" i="1" s="1"/>
  <c r="Z2081" i="1"/>
  <c r="N2081" i="1" s="1"/>
  <c r="Z2475" i="1"/>
  <c r="N2475" i="1" s="1"/>
  <c r="Z2357" i="1"/>
  <c r="N2357" i="1" s="1"/>
  <c r="Z2361" i="1"/>
  <c r="N2361" i="1" s="1"/>
  <c r="Z2648" i="1"/>
  <c r="N2648" i="1" s="1"/>
  <c r="Z2524" i="1"/>
  <c r="N2524" i="1" s="1"/>
  <c r="Z2526" i="1"/>
  <c r="N2526" i="1" s="1"/>
  <c r="Z2533" i="1"/>
  <c r="N2533" i="1" s="1"/>
  <c r="Z2545" i="1"/>
  <c r="N2545" i="1" s="1"/>
  <c r="Z2549" i="1"/>
  <c r="N2549" i="1" s="1"/>
  <c r="Z2554" i="1"/>
  <c r="N2554" i="1" s="1"/>
  <c r="Z2560" i="1"/>
  <c r="N2560" i="1" s="1"/>
  <c r="Z2593" i="1"/>
  <c r="N2593" i="1" s="1"/>
  <c r="Z2597" i="1"/>
  <c r="N2597" i="1" s="1"/>
  <c r="Z2601" i="1"/>
  <c r="N2601" i="1" s="1"/>
  <c r="Z2605" i="1"/>
  <c r="N2605" i="1" s="1"/>
  <c r="Z2609" i="1"/>
  <c r="N2609" i="1" s="1"/>
  <c r="Z2580" i="1"/>
  <c r="N2580" i="1" s="1"/>
  <c r="Z2588" i="1"/>
  <c r="N2588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samuel oliveira</author>
  </authors>
  <commentList>
    <comment ref="E493" authorId="0" shapeId="0" xr:uid="{C7A7D789-3DEE-4E01-B37D-7B2645ACD4F5}">
      <text>
        <r>
          <rPr>
            <sz val="10"/>
            <color rgb="FF000000"/>
            <rFont val="Calibri"/>
            <family val="2"/>
            <scheme val="minor"/>
          </rPr>
          <t>samuel oliveira:
FERNANDA INFORMOU QUE ESSAS PASSAGENS, SÃO PASSAGENS DE CABO.</t>
        </r>
      </text>
    </comment>
  </commentList>
</comments>
</file>

<file path=xl/sharedStrings.xml><?xml version="1.0" encoding="utf-8"?>
<sst xmlns="http://schemas.openxmlformats.org/spreadsheetml/2006/main" count="56515" uniqueCount="1784">
  <si>
    <t>FECHAMENTO</t>
  </si>
  <si>
    <t xml:space="preserve">Descrição Macro Pendência </t>
  </si>
  <si>
    <t>Macro</t>
  </si>
  <si>
    <t>Contem Pendência</t>
  </si>
  <si>
    <t>OC2</t>
  </si>
  <si>
    <t>Numero do Serviço</t>
  </si>
  <si>
    <t>Quantidade Defeitos</t>
  </si>
  <si>
    <t>PEP/ORDEM</t>
  </si>
  <si>
    <t>Equipamento</t>
  </si>
  <si>
    <t>ALIMENTADOR</t>
  </si>
  <si>
    <t>PI</t>
  </si>
  <si>
    <t>Tipo de Atendimento</t>
  </si>
  <si>
    <t>TIPO DE EQUIPE</t>
  </si>
  <si>
    <t xml:space="preserve">STATUS MACRO
</t>
  </si>
  <si>
    <t>LOCAL</t>
  </si>
  <si>
    <t>TIPO DE SERVIÇO</t>
  </si>
  <si>
    <t>SATUS SAP</t>
  </si>
  <si>
    <t>DATA DE ENVIO</t>
  </si>
  <si>
    <t>MÊS DE MEDIÇÃO</t>
  </si>
  <si>
    <t>CAPEXOPEX</t>
  </si>
  <si>
    <t>MAT APLICADO</t>
  </si>
  <si>
    <t xml:space="preserve">EVIDÊNCIA </t>
  </si>
  <si>
    <t xml:space="preserve">AEO E ACOS </t>
  </si>
  <si>
    <t xml:space="preserve">ASBUILT </t>
  </si>
  <si>
    <t>MEDIÇÃO</t>
  </si>
  <si>
    <t>Per</t>
  </si>
  <si>
    <t>VALOR PREVISTO</t>
  </si>
  <si>
    <t>SITUAÇÃO</t>
  </si>
  <si>
    <t>TÉCNICOS</t>
  </si>
  <si>
    <t>Data Técnica_SAP</t>
  </si>
  <si>
    <t>PRODUTIVIDADE_SAP</t>
  </si>
  <si>
    <t>Validação Equatorial</t>
  </si>
  <si>
    <t xml:space="preserve">VALOR GLOBAL </t>
  </si>
  <si>
    <t xml:space="preserve">Meta Contrato </t>
  </si>
  <si>
    <t>CALC_METADIA</t>
  </si>
  <si>
    <t xml:space="preserve">REQUISIÇÃO </t>
  </si>
  <si>
    <t>VALOR MEDIDO</t>
  </si>
  <si>
    <t>RESPONSABILIDADE DE RESOLUÇÃO</t>
  </si>
  <si>
    <t>OBRAS COMS</t>
  </si>
  <si>
    <t>OK</t>
  </si>
  <si>
    <t>Não</t>
  </si>
  <si>
    <t>RS-2402304EME1.F.0232</t>
  </si>
  <si>
    <t>Ciclo Concluido</t>
  </si>
  <si>
    <t xml:space="preserve">Procedimento Anterior </t>
  </si>
  <si>
    <t xml:space="preserve">LINHA VIVA </t>
  </si>
  <si>
    <t>PORTO ALEGRE</t>
  </si>
  <si>
    <t xml:space="preserve">SUBS DE CHAVE FACA </t>
  </si>
  <si>
    <t>Outubro</t>
  </si>
  <si>
    <t>CAPEX</t>
  </si>
  <si>
    <t>ANEXADO</t>
  </si>
  <si>
    <t>Passivo</t>
  </si>
  <si>
    <t xml:space="preserve">Programado </t>
  </si>
  <si>
    <t>Sem Defeito</t>
  </si>
  <si>
    <t>RS-2403004MMT1.1.0247</t>
  </si>
  <si>
    <t>LINHA MORTA</t>
  </si>
  <si>
    <t xml:space="preserve">SUBS DE POSTE </t>
  </si>
  <si>
    <t>Setembro</t>
  </si>
  <si>
    <t>Faturamento Enviado</t>
  </si>
  <si>
    <t>LOGISTICA EQUATORIAL</t>
  </si>
  <si>
    <t>Obras para tratar junto Equatorial.</t>
  </si>
  <si>
    <t>Logistica Equatorial</t>
  </si>
  <si>
    <t xml:space="preserve">Sim </t>
  </si>
  <si>
    <t>RS-2402304EME1.G.0005</t>
  </si>
  <si>
    <t>Sem necessidade</t>
  </si>
  <si>
    <t>VIAMÃO</t>
  </si>
  <si>
    <t>SUBS DE TRAFO</t>
  </si>
  <si>
    <t>Dezembro</t>
  </si>
  <si>
    <t>NOK</t>
  </si>
  <si>
    <t>Em andamento</t>
  </si>
  <si>
    <t xml:space="preserve">EQUIPE PODA </t>
  </si>
  <si>
    <t xml:space="preserve">PODA </t>
  </si>
  <si>
    <t>Agosto</t>
  </si>
  <si>
    <t>OPEX</t>
  </si>
  <si>
    <t>LUISA ALMEIDA</t>
  </si>
  <si>
    <t>369.3</t>
  </si>
  <si>
    <t>Programado</t>
  </si>
  <si>
    <t>PODA</t>
  </si>
  <si>
    <t xml:space="preserve"> PORTO ALEGRE</t>
  </si>
  <si>
    <t>APRUMO DE  POSTE</t>
  </si>
  <si>
    <t>FECHAMENTO DE CAVA</t>
  </si>
  <si>
    <t>GUAÍBA</t>
  </si>
  <si>
    <t>TALA</t>
  </si>
  <si>
    <t>Julho</t>
  </si>
  <si>
    <t>369.4</t>
  </si>
  <si>
    <t>BUTIÁ</t>
  </si>
  <si>
    <t>SUBS DE ESTRUTURA MT</t>
  </si>
  <si>
    <t xml:space="preserve">REGULAGEM </t>
  </si>
  <si>
    <t>RS-2402304EME1.G.0002</t>
  </si>
  <si>
    <t>RS-2402304EME1.G.0028</t>
  </si>
  <si>
    <t>RS-2402304EME1.G.0016</t>
  </si>
  <si>
    <t> 602712</t>
  </si>
  <si>
    <t>RS-2402304EME1.G.0027</t>
  </si>
  <si>
    <t> 622760</t>
  </si>
  <si>
    <t>RS-2402304EME1.G.0089</t>
  </si>
  <si>
    <t>RS-2402304EME1.G.0090</t>
  </si>
  <si>
    <t>ELDORADO DO SU</t>
  </si>
  <si>
    <t>RS-2402304EME1.G.0087</t>
  </si>
  <si>
    <t>RS-2402304EME1.G.0091</t>
  </si>
  <si>
    <t>RS-2402304EME1.G.0157</t>
  </si>
  <si>
    <t xml:space="preserve">LINHA MORTA </t>
  </si>
  <si>
    <t>GUAIBA</t>
  </si>
  <si>
    <t xml:space="preserve">SUBS DE POSTE E TRAFO </t>
  </si>
  <si>
    <t>2-553316</t>
  </si>
  <si>
    <t>ARMAÇÃO E OUTROS</t>
  </si>
  <si>
    <t xml:space="preserve">ESPAÇADOR </t>
  </si>
  <si>
    <t>BARRA DO RIBEIRO</t>
  </si>
  <si>
    <t>ALMOXARIFADO</t>
  </si>
  <si>
    <t>Já Possui</t>
  </si>
  <si>
    <t>SUBS DE CHAVE FUS</t>
  </si>
  <si>
    <t>Identificar Equipamento</t>
  </si>
  <si>
    <t>CONEXÃO</t>
  </si>
  <si>
    <t>TAT</t>
  </si>
  <si>
    <t>ELO FUSIVEL</t>
  </si>
  <si>
    <t>2-553429</t>
  </si>
  <si>
    <t>FLY-TAP</t>
  </si>
  <si>
    <t> 630348</t>
  </si>
  <si>
    <t>RS-2402304EME1.G.0086</t>
  </si>
  <si>
    <t>ELDORADO DO SUL</t>
  </si>
  <si>
    <t>GLV-CONEXÃO-ARMAÇÃO</t>
  </si>
  <si>
    <t>RS-2402304EME1.G.0096</t>
  </si>
  <si>
    <t>RS-2402304EME1.G.0111</t>
  </si>
  <si>
    <t>SUBS CONDUTOR</t>
  </si>
  <si>
    <t>ARROIO DOS RATOS</t>
  </si>
  <si>
    <t>XANGRI-LÁ</t>
  </si>
  <si>
    <t>564590 E 569397</t>
  </si>
  <si>
    <t>569495 e 570556</t>
  </si>
  <si>
    <t>572355 E 572739</t>
  </si>
  <si>
    <t>1-555966</t>
  </si>
  <si>
    <t>2-555966</t>
  </si>
  <si>
    <t>1-536484</t>
  </si>
  <si>
    <t>2-536484</t>
  </si>
  <si>
    <t>1-554167</t>
  </si>
  <si>
    <t>2-554167</t>
  </si>
  <si>
    <t>1-563779</t>
  </si>
  <si>
    <t>2-563779</t>
  </si>
  <si>
    <t>RS-2402304EME1.G.0113</t>
  </si>
  <si>
    <t>Emergencial</t>
  </si>
  <si>
    <t>ALVORADA</t>
  </si>
  <si>
    <t>3-563779</t>
  </si>
  <si>
    <t>4-563779</t>
  </si>
  <si>
    <t>RS-2402304EME1.G.0128</t>
  </si>
  <si>
    <t>323103/ 643206</t>
  </si>
  <si>
    <t>RS-2402304EME1.G.0279</t>
  </si>
  <si>
    <t>PENDÊNCIA FECHAMENTO</t>
  </si>
  <si>
    <t xml:space="preserve">Avaliar toda obra. </t>
  </si>
  <si>
    <t>Avaliação completa</t>
  </si>
  <si>
    <t>RS-2402304EME1.F.0218</t>
  </si>
  <si>
    <t>MARIANA PIMENTEL</t>
  </si>
  <si>
    <t xml:space="preserve">SEM ANEXO </t>
  </si>
  <si>
    <t>RS-2402304EME1.G.0045</t>
  </si>
  <si>
    <t>1-563740</t>
  </si>
  <si>
    <t>2-563740</t>
  </si>
  <si>
    <t>3-563740</t>
  </si>
  <si>
    <t> 568384</t>
  </si>
  <si>
    <t>RS-2402304EME1.G.0064</t>
  </si>
  <si>
    <t xml:space="preserve">GUAÍBA </t>
  </si>
  <si>
    <t>Poligonal Programado Andamento</t>
  </si>
  <si>
    <t>RS-2402304EME1.G.0278</t>
  </si>
  <si>
    <t>RS-2402304EME1.G.0100</t>
  </si>
  <si>
    <t>584809/ 585006</t>
  </si>
  <si>
    <t>MINAS DO LEÃO</t>
  </si>
  <si>
    <t xml:space="preserve"> 584240, 584999, 585205</t>
  </si>
  <si>
    <t>RS-2402304EME1.G.0108</t>
  </si>
  <si>
    <t>RS-2402304EME1.G.0114</t>
  </si>
  <si>
    <t>RS-2402304EME1.G.0127</t>
  </si>
  <si>
    <t>Novembro</t>
  </si>
  <si>
    <t xml:space="preserve">Enviado Equatorial </t>
  </si>
  <si>
    <t>RS-2402304EME1.G.0126</t>
  </si>
  <si>
    <t>RS-2402304EME1.G.0134</t>
  </si>
  <si>
    <t>RS-2402304EME1.G.0135</t>
  </si>
  <si>
    <t>586803, 586814</t>
  </si>
  <si>
    <t>RS-2402304EME1.G.0168</t>
  </si>
  <si>
    <t>RS-2402304EME1.G.0161</t>
  </si>
  <si>
    <t>RS-2402304EME1.G.0232</t>
  </si>
  <si>
    <t>RS-2402304EME1.G.0233</t>
  </si>
  <si>
    <t>RS-2402304EME1.G.0265</t>
  </si>
  <si>
    <t>RS-2402304EME1.G.0235</t>
  </si>
  <si>
    <t>RS-2402304EME1.G.0277</t>
  </si>
  <si>
    <t>RS-2402304EME1.G.0140</t>
  </si>
  <si>
    <t>RS-2402304EME1.G.0142</t>
  </si>
  <si>
    <t xml:space="preserve">Em andamento </t>
  </si>
  <si>
    <t>RS-2402304EME1.D.0284</t>
  </si>
  <si>
    <t>LUCAS ANDRADE</t>
  </si>
  <si>
    <t>PENDÊNCIA PLANEJAMENTO</t>
  </si>
  <si>
    <t>Falta Croqui do serviço executado</t>
  </si>
  <si>
    <t>Croqui</t>
  </si>
  <si>
    <t>RS-2402704ERD1.1.0472</t>
  </si>
  <si>
    <t>CH REPETIDORA</t>
  </si>
  <si>
    <t>Falta evidência do serviço concluido</t>
  </si>
  <si>
    <t>Evidência</t>
  </si>
  <si>
    <t>RS-2402304EME1.G.0119</t>
  </si>
  <si>
    <t>27833458/ 650531</t>
  </si>
  <si>
    <t>RS-2402304EME1.G.0153</t>
  </si>
  <si>
    <t>Pendente</t>
  </si>
  <si>
    <t xml:space="preserve"> R$                              -  </t>
  </si>
  <si>
    <t>RS-2402704ERD1.1.0447</t>
  </si>
  <si>
    <t>RS-2402304EME1.G.0254</t>
  </si>
  <si>
    <t xml:space="preserve">ELDORADO DO SUL </t>
  </si>
  <si>
    <t>6042-4</t>
  </si>
  <si>
    <t>RS-2402304EME1.H.0042</t>
  </si>
  <si>
    <t>BUTIA</t>
  </si>
  <si>
    <t>RS-2402304EME1.G.0270</t>
  </si>
  <si>
    <t xml:space="preserve">PORTO ALEGRE </t>
  </si>
  <si>
    <t>RS-2402304EME1.H.0044</t>
  </si>
  <si>
    <t>RS-2402304EME1.F.0157</t>
  </si>
  <si>
    <t>RS-2402304EME1.F.0170</t>
  </si>
  <si>
    <t>RS-2402304EME1.F.0221</t>
  </si>
  <si>
    <t>RS-2402304EME1.F.0223</t>
  </si>
  <si>
    <t>RS-2402304EME1.F.0225</t>
  </si>
  <si>
    <t>RS-2402304EME1.F.0226</t>
  </si>
  <si>
    <t>RS-2403004MMT1.1.0295</t>
  </si>
  <si>
    <t>RS-2402304EME1.F.0234</t>
  </si>
  <si>
    <t>RS-2402304EME1.F.0236</t>
  </si>
  <si>
    <t>591055-27727233</t>
  </si>
  <si>
    <t>CHAVE FUSIVEL</t>
  </si>
  <si>
    <t>597333 E 596848</t>
  </si>
  <si>
    <t>RS-2402304EME1.F.0241</t>
  </si>
  <si>
    <t>RS-2403004MMT1.1.0163</t>
  </si>
  <si>
    <t>CHAVE REPETIDORA</t>
  </si>
  <si>
    <t>RS-2402704ERD1.1.0453</t>
  </si>
  <si>
    <t>RS-2402304EME1.G.0003</t>
  </si>
  <si>
    <t>SÃO JERÔNIMO</t>
  </si>
  <si>
    <t>RS-2402304EME1.G.0009</t>
  </si>
  <si>
    <t>GAUIBA</t>
  </si>
  <si>
    <t>RS-2402304EME1.G.0021</t>
  </si>
  <si>
    <t>RS-2402304EME1.G.0029</t>
  </si>
  <si>
    <t>RS-2402304EME1.G.0033</t>
  </si>
  <si>
    <t>CHAVE FACA</t>
  </si>
  <si>
    <t>RS-2402304EME1.G.0063</t>
  </si>
  <si>
    <t> 622255</t>
  </si>
  <si>
    <t>RS-2402304EME1.G.0094</t>
  </si>
  <si>
    <t>RS-2402704ERD1.1.0444</t>
  </si>
  <si>
    <t>RS-2402704ERD1.1.0471</t>
  </si>
  <si>
    <t>RS-2402704ERD1.1.0258</t>
  </si>
  <si>
    <t>603693, 605824</t>
  </si>
  <si>
    <t>RS-2402704ERD1.1.0445</t>
  </si>
  <si>
    <t>RS-2402304EME1.F.0219</t>
  </si>
  <si>
    <t>3861,,41</t>
  </si>
  <si>
    <t> 588955</t>
  </si>
  <si>
    <t>RS-2402304EME1.F.0220</t>
  </si>
  <si>
    <t>RS-2402304EME1.F.0178</t>
  </si>
  <si>
    <t>RS-2402304EME1.F.0179</t>
  </si>
  <si>
    <t>MUFLA</t>
  </si>
  <si>
    <t>JOSÉ GARIBALDI</t>
  </si>
  <si>
    <t>RS-2402304EME1.G.0004</t>
  </si>
  <si>
    <t>CHARQUEADAS</t>
  </si>
  <si>
    <t>RS-2402304EME1.G.0047</t>
  </si>
  <si>
    <t>RS-2402304EME1.G.0062</t>
  </si>
  <si>
    <t>RS-2402304EME1.G.0101</t>
  </si>
  <si>
    <t>RS-2402704ERD1.1.0436</t>
  </si>
  <si>
    <t>RS-2402704ERD1.1.0437</t>
  </si>
  <si>
    <t>RS-2402304EME1.F.0159</t>
  </si>
  <si>
    <t>RS-2402304EME1.A.0495</t>
  </si>
  <si>
    <t>SEM LOCALIDADE</t>
  </si>
  <si>
    <t>TRATATIVA AIC</t>
  </si>
  <si>
    <t>ISOLADOR</t>
  </si>
  <si>
    <t>RS-2402304EME1.F.0086</t>
  </si>
  <si>
    <t>RS-2402304EME1.F.0167</t>
  </si>
  <si>
    <t>RS-2402304EME1.C.0134</t>
  </si>
  <si>
    <t>623317 E 619912</t>
  </si>
  <si>
    <t>RS-2402304EME1.F.0105</t>
  </si>
  <si>
    <t>RS-2402304EME1.F.0107</t>
  </si>
  <si>
    <t>606305, 627873</t>
  </si>
  <si>
    <t>616617 E 625352</t>
  </si>
  <si>
    <t>RS-2402304EME1.F.0103</t>
  </si>
  <si>
    <t>RS-2402304EME1.F.0121</t>
  </si>
  <si>
    <t>RS-2402304EME1.C.0237</t>
  </si>
  <si>
    <t xml:space="preserve">CONEXÃO </t>
  </si>
  <si>
    <t xml:space="preserve">CONEXÃO E PASSAGEM </t>
  </si>
  <si>
    <t>635099 E 631701</t>
  </si>
  <si>
    <t>ELDORADO DO SUL E MARIANA PIMENTEL</t>
  </si>
  <si>
    <t>RICARDO SILVEIRA</t>
  </si>
  <si>
    <t xml:space="preserve">CHARQUEADAS </t>
  </si>
  <si>
    <t>PORTO ALGRE</t>
  </si>
  <si>
    <t>RS-2402304EME1.F.0089</t>
  </si>
  <si>
    <t>PEP</t>
  </si>
  <si>
    <t>RS-2402704ERD1.1.0536</t>
  </si>
  <si>
    <t xml:space="preserve">RELIGADOR </t>
  </si>
  <si>
    <t>RS-2402304EME1.G.0017</t>
  </si>
  <si>
    <t>RS-2402704ERD1.1.0380</t>
  </si>
  <si>
    <t>RS-2402304EME1.F.0106</t>
  </si>
  <si>
    <t>RS-2402304EME1.F.0109</t>
  </si>
  <si>
    <t>RS-2402304EME1.F.0119</t>
  </si>
  <si>
    <t>PENDÊNCIA CONSTRUTIVA</t>
  </si>
  <si>
    <t xml:space="preserve">RETIRAR TOCO </t>
  </si>
  <si>
    <t xml:space="preserve">TOCO </t>
  </si>
  <si>
    <t xml:space="preserve">SIM </t>
  </si>
  <si>
    <t>TRONCO</t>
  </si>
  <si>
    <t>PAL0226</t>
  </si>
  <si>
    <t>Poligonal Programado Concluido</t>
  </si>
  <si>
    <t>RS-2402304EME1.A.0179</t>
  </si>
  <si>
    <t xml:space="preserve">PLANTÃO </t>
  </si>
  <si>
    <t>RS-2402304EME1.I.0109</t>
  </si>
  <si>
    <t>PODA ESPAÇADOR</t>
  </si>
  <si>
    <t>CHARQUEADA</t>
  </si>
  <si>
    <t>Realizado</t>
  </si>
  <si>
    <t xml:space="preserve"> R$                     2.358,86</t>
  </si>
  <si>
    <t>25187631</t>
  </si>
  <si>
    <t>SAMUEL OLIVEIRA</t>
  </si>
  <si>
    <t>GUA-110</t>
  </si>
  <si>
    <t>RS-2402304EME1.F.0122</t>
  </si>
  <si>
    <t>RS-2402304EME1.A.0362</t>
  </si>
  <si>
    <t>RS-2402304EME1.1.0067</t>
  </si>
  <si>
    <t>RS-2402304EME1.B.0171</t>
  </si>
  <si>
    <t>RS-2402304EME1.B.0214</t>
  </si>
  <si>
    <t>RS-2402304EME1.C.0137</t>
  </si>
  <si>
    <t>RS-2402304EME1.C.0011</t>
  </si>
  <si>
    <t>RS-2402304EME1.1.0028</t>
  </si>
  <si>
    <t>RS-2402304EME1.1.0020</t>
  </si>
  <si>
    <t>RS-2402304EME1.B.0097</t>
  </si>
  <si>
    <t>RS-2402304EME1.D.0073</t>
  </si>
  <si>
    <t>RS-2402304EME1.C.0064</t>
  </si>
  <si>
    <t>RS-2402304EME1.D.0041</t>
  </si>
  <si>
    <t>NAO_DEFINIDO</t>
  </si>
  <si>
    <t>RS-2402304EME1.D.0014</t>
  </si>
  <si>
    <t>RS-2402304EME1.A.0140</t>
  </si>
  <si>
    <t>Criar requisição</t>
  </si>
  <si>
    <t>Requisição</t>
  </si>
  <si>
    <t>RS-2402304EME1.F.0180</t>
  </si>
  <si>
    <t>RS-2402304EME1.C.0138</t>
  </si>
  <si>
    <t>RS-2402304EME1.G.0008</t>
  </si>
  <si>
    <t>AIC</t>
  </si>
  <si>
    <t>RS-2402304EME1.A.0184</t>
  </si>
  <si>
    <t>RS-2402304EME1.F.0153</t>
  </si>
  <si>
    <t>RS-2402304EME1.F.0165</t>
  </si>
  <si>
    <t>Defeito P1</t>
  </si>
  <si>
    <t>RS-2402304EME1.F.0160</t>
  </si>
  <si>
    <t> 624829</t>
  </si>
  <si>
    <t>RS-2402304EME1.G.0068</t>
  </si>
  <si>
    <t>RS-2402304EME1.F.0168</t>
  </si>
  <si>
    <t>RS-2402304EME1.F.0247</t>
  </si>
  <si>
    <t>RS-2402304EME1.G.0117</t>
  </si>
  <si>
    <t>GUA-12</t>
  </si>
  <si>
    <t>RS-2402304EME1.G.0149</t>
  </si>
  <si>
    <t>CANCELAR PEP</t>
  </si>
  <si>
    <t>RS-2303004MMT1.1.0276</t>
  </si>
  <si>
    <t>Evidênciar foto da Estrutura Sec inst</t>
  </si>
  <si>
    <t xml:space="preserve">Evidência </t>
  </si>
  <si>
    <t>RS-2402304EME1.G.008</t>
  </si>
  <si>
    <t xml:space="preserve">BARRA DO RIBEIRO </t>
  </si>
  <si>
    <t>TIME REGIS 1</t>
  </si>
  <si>
    <t>RS-2402704ERD1.1.0416</t>
  </si>
  <si>
    <t>ERICA FRAGOSO</t>
  </si>
  <si>
    <t>RS-2402704ERD1.1.0448</t>
  </si>
  <si>
    <t xml:space="preserve">Dezembro </t>
  </si>
  <si>
    <t>Enviado Equatorial</t>
  </si>
  <si>
    <t>RS-2402304EME1.F.0065</t>
  </si>
  <si>
    <t>RICARDO VARGAS</t>
  </si>
  <si>
    <t>RS-2402304EME1.G.0121</t>
  </si>
  <si>
    <t> </t>
  </si>
  <si>
    <t>Precisa de solicitação de serviço por se tratar de TR particular</t>
  </si>
  <si>
    <t>Solicitação de serviço em TR Particular</t>
  </si>
  <si>
    <t>RS-2402304EME1.G.0039</t>
  </si>
  <si>
    <t>RS-2402304EME1.D.0024</t>
  </si>
  <si>
    <t>Sim</t>
  </si>
  <si>
    <t>RS-2402304EME1.F.0100</t>
  </si>
  <si>
    <t>RS-2402304EME1.F.0163</t>
  </si>
  <si>
    <t>RS-2402304EME1.F.0169</t>
  </si>
  <si>
    <t>4.258,42</t>
  </si>
  <si>
    <t>RS-2402304EME1.C.0140</t>
  </si>
  <si>
    <t>Falta evidência do serviço concluido(Croqui)</t>
  </si>
  <si>
    <t>Evidência e Croqui</t>
  </si>
  <si>
    <t>RS-2402704ERD1.1.0441</t>
  </si>
  <si>
    <t>RS-2402704ERD1.1.0440</t>
  </si>
  <si>
    <t>RS-2402704ERD1.1.0439</t>
  </si>
  <si>
    <t>OBRAS CONC</t>
  </si>
  <si>
    <t xml:space="preserve">GUA0112 </t>
  </si>
  <si>
    <t>ARE-1</t>
  </si>
  <si>
    <t>ELD-6</t>
  </si>
  <si>
    <t>ALV-2</t>
  </si>
  <si>
    <t>VIA 2-28</t>
  </si>
  <si>
    <t>RETIRAR TOCO, PEND DE ALIM.</t>
  </si>
  <si>
    <t>TOCO E ALIMEN.</t>
  </si>
  <si>
    <t xml:space="preserve">poda  </t>
  </si>
  <si>
    <t>poda</t>
  </si>
  <si>
    <t>PAL14-148</t>
  </si>
  <si>
    <t>PAL0459</t>
  </si>
  <si>
    <t>ARE-4</t>
  </si>
  <si>
    <t>ok</t>
  </si>
  <si>
    <t>PAL14-142</t>
  </si>
  <si>
    <t>GUA-13</t>
  </si>
  <si>
    <t>RS-2402304EME1.G.0095</t>
  </si>
  <si>
    <t>48353 E 48352</t>
  </si>
  <si>
    <t>-</t>
  </si>
  <si>
    <t>776947 E 776948</t>
  </si>
  <si>
    <t>776944 e 776953</t>
  </si>
  <si>
    <t>6569-2</t>
  </si>
  <si>
    <t>7614-7</t>
  </si>
  <si>
    <t>137424 E 137432</t>
  </si>
  <si>
    <t xml:space="preserve"> 11087-6</t>
  </si>
  <si>
    <t>050049 E 050054</t>
  </si>
  <si>
    <t>RS-2402704ERD1.1.0438</t>
  </si>
  <si>
    <t>RS-2402304EME1.F.0181</t>
  </si>
  <si>
    <t>95401 E 86916</t>
  </si>
  <si>
    <t>1.849,64</t>
  </si>
  <si>
    <t>SOBRE AVISO</t>
  </si>
  <si>
    <t>SOBREAVISO Linha Morta_Julho</t>
  </si>
  <si>
    <t>Sobre Aviso</t>
  </si>
  <si>
    <t xml:space="preserve">Metropolitana </t>
  </si>
  <si>
    <t xml:space="preserve">SOBRE AVISO </t>
  </si>
  <si>
    <t>SOBREAVISO Linha Viva_Julho</t>
  </si>
  <si>
    <t>DISPONIBILIDADE</t>
  </si>
  <si>
    <t>DISPONIBILIDADE INC SISTEM</t>
  </si>
  <si>
    <t>Disponibilidade</t>
  </si>
  <si>
    <t>MAURICIO ALVES</t>
  </si>
  <si>
    <t>196400 E 198409</t>
  </si>
  <si>
    <t>RS-2402704ERD1.1.0435</t>
  </si>
  <si>
    <t xml:space="preserve"> R$                        945,50</t>
  </si>
  <si>
    <t>464.6</t>
  </si>
  <si>
    <t>Falta Evidência fotografica</t>
  </si>
  <si>
    <t>RS-2402304EME1.G.0285</t>
  </si>
  <si>
    <t>JONAS OLIVEIRA</t>
  </si>
  <si>
    <t>383.4</t>
  </si>
  <si>
    <t>SISGB</t>
  </si>
  <si>
    <t>RS-2402704ERD1.1.0251</t>
  </si>
  <si>
    <t>RS-2402304EME1.I.0090</t>
  </si>
  <si>
    <t>RS-2402304EME1.I.0088</t>
  </si>
  <si>
    <t>RS-2402304EME1.I.0079</t>
  </si>
  <si>
    <t>RS-2402304EME1.I.0077</t>
  </si>
  <si>
    <t>RS-2402304EME1.I.0074</t>
  </si>
  <si>
    <t>LINHA VIVA</t>
  </si>
  <si>
    <t>RS-2402304EME1.I.0073</t>
  </si>
  <si>
    <t xml:space="preserve">ARROIO DOS RATOS </t>
  </si>
  <si>
    <t>RS-2402304EME1.I.0072</t>
  </si>
  <si>
    <t>RS-2402304EME1.I.0070</t>
  </si>
  <si>
    <t>3.503,70</t>
  </si>
  <si>
    <t>1.751,85</t>
  </si>
  <si>
    <t>RS-2402304EME1.I.0067</t>
  </si>
  <si>
    <t>RS-2402304EME1.I.0066</t>
  </si>
  <si>
    <t>RS-2402304EME1.I.0065</t>
  </si>
  <si>
    <t>RS-2402304EME1.I.0062</t>
  </si>
  <si>
    <t>RS-2402304EME1.I.0057</t>
  </si>
  <si>
    <t>PTR502</t>
  </si>
  <si>
    <t>PARA RAIO</t>
  </si>
  <si>
    <t xml:space="preserve">SAMUEL OLIVEIRA </t>
  </si>
  <si>
    <t>RS-2402304EME1.I.0056</t>
  </si>
  <si>
    <t>RS-2402304EME1.H.0068</t>
  </si>
  <si>
    <t>CH FACA</t>
  </si>
  <si>
    <t>PTR581</t>
  </si>
  <si>
    <t>NIVELAMNETO DE ESTRUTURA</t>
  </si>
  <si>
    <t>DISPONIBILIDADE CONTRATO</t>
  </si>
  <si>
    <t>RECOLHA</t>
  </si>
  <si>
    <t>QUALIDADE</t>
  </si>
  <si>
    <t>EQUIPAMENTOS</t>
  </si>
  <si>
    <t>DISPONIBILIDADE Agosto</t>
  </si>
  <si>
    <t>RS-2402304EME1.I.0042</t>
  </si>
  <si>
    <t>RS-2402304EME1.I.0039</t>
  </si>
  <si>
    <t>RS-2402304EME1.I.0028</t>
  </si>
  <si>
    <t>RS-2402304EME1.I.0026</t>
  </si>
  <si>
    <t>RS-2402304EME1.I.0021</t>
  </si>
  <si>
    <t>RS-2402304EME1.I.0016</t>
  </si>
  <si>
    <t>RS-2402304EME1.I.0015</t>
  </si>
  <si>
    <t>RS-2402304EME1.A.0370</t>
  </si>
  <si>
    <t>477.1</t>
  </si>
  <si>
    <t>477.2</t>
  </si>
  <si>
    <t>477.3</t>
  </si>
  <si>
    <t>477.4</t>
  </si>
  <si>
    <t>RS-2402304EME1.I.0013</t>
  </si>
  <si>
    <t>RS-2402304EME1.I.0012</t>
  </si>
  <si>
    <t>RS-2402304EME1.I.0008</t>
  </si>
  <si>
    <t>RS-2402304EME1.H.0070</t>
  </si>
  <si>
    <t>INSTALAÇÃO POSTE</t>
  </si>
  <si>
    <t>RS-2402304EME1.H.0073</t>
  </si>
  <si>
    <t>BAIXA ODI - 3855366</t>
  </si>
  <si>
    <t>RS-2402304EME1.I.0006</t>
  </si>
  <si>
    <t xml:space="preserve"> M11 ESTORNO-4906482678
BAIXA ODD - 3928653
REQUISIÇÃO-CABO</t>
  </si>
  <si>
    <t>RS-2402304EME1.H.0148</t>
  </si>
  <si>
    <t>PANTANO GRANDE</t>
  </si>
  <si>
    <t>RS-2402304EME1.H.0143</t>
  </si>
  <si>
    <t>RS-2402304EME1.H.0142</t>
  </si>
  <si>
    <t>RS-2402304EME1.H.0139</t>
  </si>
  <si>
    <t>RS-2402304EME1.H.0077</t>
  </si>
  <si>
    <t>sem defeito</t>
  </si>
  <si>
    <t>não</t>
  </si>
  <si>
    <t>RS-2402304EME1.H.0084</t>
  </si>
  <si>
    <t>RS-2402304EME1.G.0282</t>
  </si>
  <si>
    <t>Ajuste AssBuilt</t>
  </si>
  <si>
    <t>AsBuilt</t>
  </si>
  <si>
    <t>RS-2402304EME1.H.0132</t>
  </si>
  <si>
    <t>RS-2402304EME1.G.0266</t>
  </si>
  <si>
    <t>MARIANA PIMNTEL</t>
  </si>
  <si>
    <t>sem defeitos</t>
  </si>
  <si>
    <t>RS-2402304EME1.G.0271</t>
  </si>
  <si>
    <t>INSTALAÇÃO TR</t>
  </si>
  <si>
    <t xml:space="preserve">Enviar Evidência e Croqui de serviço </t>
  </si>
  <si>
    <t>107,108,109</t>
  </si>
  <si>
    <t>RS-2402304EME1.G.0276</t>
  </si>
  <si>
    <t>RS-2402304EME1.H.0124</t>
  </si>
  <si>
    <t>CANCELAR PEP e fazer ordem para cobrança de Aprumo de Poste</t>
  </si>
  <si>
    <t xml:space="preserve">Não </t>
  </si>
  <si>
    <t>RS-2402304EME1.H.0123</t>
  </si>
  <si>
    <t>SAO JERONIMO</t>
  </si>
  <si>
    <t>RS-2402304EME1.H.0121</t>
  </si>
  <si>
    <t>525.1</t>
  </si>
  <si>
    <t>RS-2402304EME1.H.0117</t>
  </si>
  <si>
    <t>RS-2402304EME1.H.0113</t>
  </si>
  <si>
    <t>Rever Obra</t>
  </si>
  <si>
    <t xml:space="preserve">Rever Obra </t>
  </si>
  <si>
    <t>RS-2402304EME1.H.0110</t>
  </si>
  <si>
    <t>MINAS DO LEAO</t>
  </si>
  <si>
    <t>RS-2402304EME1.H.0108</t>
  </si>
  <si>
    <t>RS-2402304EME1.H.0107</t>
  </si>
  <si>
    <t xml:space="preserve">CRUZETA </t>
  </si>
  <si>
    <t>RS-2402304EME1.H.0097</t>
  </si>
  <si>
    <t>RS-2402304EME1.H.0090</t>
  </si>
  <si>
    <t>sf</t>
  </si>
  <si>
    <t>TAT04</t>
  </si>
  <si>
    <t>RS-2402304EME1.H.0086</t>
  </si>
  <si>
    <t>RS-2402304EME1.H.0079</t>
  </si>
  <si>
    <t>RS-2402304EME1.G.0268</t>
  </si>
  <si>
    <t>RS-2402304EME1.G.0264</t>
  </si>
  <si>
    <t>22956/ 82024</t>
  </si>
  <si>
    <t>RS-2402304EME1.G.0274</t>
  </si>
  <si>
    <t>Sem Ordem/PEP para tratativa</t>
  </si>
  <si>
    <t>Criar PEP</t>
  </si>
  <si>
    <t>reaperto n4</t>
  </si>
  <si>
    <t>PT1448</t>
  </si>
  <si>
    <t>RS-2402304EME1.I.0010</t>
  </si>
  <si>
    <t xml:space="preserve">PARA RAIO </t>
  </si>
  <si>
    <t>323,25</t>
  </si>
  <si>
    <t>RS-2402704ERD1.1.0267</t>
  </si>
  <si>
    <t>QUAL O NÚMERO DO SERVIÇO</t>
  </si>
  <si>
    <t>4502/4500</t>
  </si>
  <si>
    <t>TAT02</t>
  </si>
  <si>
    <t>ESPAÇADOR</t>
  </si>
  <si>
    <t xml:space="preserve">LUISA ALMEIDA </t>
  </si>
  <si>
    <t xml:space="preserve">PODA E ESPAÇADORES </t>
  </si>
  <si>
    <t>3.741,70</t>
  </si>
  <si>
    <t>RS-2402304EME1.H.0082</t>
  </si>
  <si>
    <t>1.860,70</t>
  </si>
  <si>
    <t xml:space="preserve">para raio </t>
  </si>
  <si>
    <t>754,83</t>
  </si>
  <si>
    <t>RS-2402304EME1.H.0149</t>
  </si>
  <si>
    <t>RS-2402304EME1.H.0098</t>
  </si>
  <si>
    <t>SUBS DE ESTRUTURA BT</t>
  </si>
  <si>
    <t>RS-2402304EME1.H.0112</t>
  </si>
  <si>
    <t>RS-2402504MBT1.10202</t>
  </si>
  <si>
    <t>CRUZETA</t>
  </si>
  <si>
    <t>PODA E ESPAÇADOR</t>
  </si>
  <si>
    <t>6.499,77</t>
  </si>
  <si>
    <t>REAPERTO</t>
  </si>
  <si>
    <t>TAT03</t>
  </si>
  <si>
    <t>TAT01</t>
  </si>
  <si>
    <t>poda e espaçadores</t>
  </si>
  <si>
    <t>1.611,19</t>
  </si>
  <si>
    <t>REGULADOR</t>
  </si>
  <si>
    <t>abate</t>
  </si>
  <si>
    <t>383.2</t>
  </si>
  <si>
    <t>383.3</t>
  </si>
  <si>
    <t>PODA E ESPAÇADORES</t>
  </si>
  <si>
    <t>163.1</t>
  </si>
  <si>
    <t>BELEM VELHO</t>
  </si>
  <si>
    <t>4.251,66</t>
  </si>
  <si>
    <t xml:space="preserve">O SERVIÇO COMPLETO FOI UMA TROCA DE POSTE, NÃO PODE COBRAR METADE NO CAPEX E METADE NO OPEX. ESTORNAR MATERIAL EM ORDEM E CANCELAR ORDEM </t>
  </si>
  <si>
    <t>APOIO 5H</t>
  </si>
  <si>
    <t>PARQUE ELDORADO</t>
  </si>
  <si>
    <t>1.005,56</t>
  </si>
  <si>
    <t>INFORMA PARA CRIAR ORDEM,  MAS ESTÁ COMO PROGRAMADO</t>
  </si>
  <si>
    <t xml:space="preserve">Criar Ordem </t>
  </si>
  <si>
    <t>GUA-05</t>
  </si>
  <si>
    <t>APOIO A 5H</t>
  </si>
  <si>
    <t>464.1</t>
  </si>
  <si>
    <t>464.2</t>
  </si>
  <si>
    <t>464.3</t>
  </si>
  <si>
    <t>464.4</t>
  </si>
  <si>
    <t>464.5</t>
  </si>
  <si>
    <t>464.7</t>
  </si>
  <si>
    <t>418.1</t>
  </si>
  <si>
    <t>466.1</t>
  </si>
  <si>
    <t>3546-2</t>
  </si>
  <si>
    <t>3707/ 3852</t>
  </si>
  <si>
    <t>170.1</t>
  </si>
  <si>
    <t>4.433,30</t>
  </si>
  <si>
    <t>ESP</t>
  </si>
  <si>
    <t>191.1</t>
  </si>
  <si>
    <t>PO</t>
  </si>
  <si>
    <t>192.1</t>
  </si>
  <si>
    <t>198.1</t>
  </si>
  <si>
    <t>62.1</t>
  </si>
  <si>
    <t>62.2</t>
  </si>
  <si>
    <t>62.3</t>
  </si>
  <si>
    <t>62.4</t>
  </si>
  <si>
    <t>62.5</t>
  </si>
  <si>
    <t>1.738,15</t>
  </si>
  <si>
    <t>384.1</t>
  </si>
  <si>
    <t>RS-2402304EME1.D.0091</t>
  </si>
  <si>
    <t>1.986,25</t>
  </si>
  <si>
    <t>RS-2402304EME1.A.0456</t>
  </si>
  <si>
    <t>3.079,44</t>
  </si>
  <si>
    <t>RS-2402304EME1.D.0016</t>
  </si>
  <si>
    <t>RS-2402304EME1.D.0027</t>
  </si>
  <si>
    <t>RS-2402304EME1.1.0068</t>
  </si>
  <si>
    <t>RS-2402304EME1.B.0049</t>
  </si>
  <si>
    <t>RS-2402304EME1.H.0057</t>
  </si>
  <si>
    <t>RS-2402704ERD1.1.0541</t>
  </si>
  <si>
    <t>FALTA DE FOTOS DO POSTE NOVO (ESTRUTURA COMPLETA )</t>
  </si>
  <si>
    <t>RS-2402304EME1.H.0085</t>
  </si>
  <si>
    <t>TIME REGIS 2</t>
  </si>
  <si>
    <t>4382/4348</t>
  </si>
  <si>
    <t>5688/5765</t>
  </si>
  <si>
    <t>LUCAS</t>
  </si>
  <si>
    <t>RS-2402304EME1.H.0153</t>
  </si>
  <si>
    <t>SANS SOUCI</t>
  </si>
  <si>
    <t>5731/5257</t>
  </si>
  <si>
    <t>5924, 5262</t>
  </si>
  <si>
    <t>369.1</t>
  </si>
  <si>
    <t>369.2</t>
  </si>
  <si>
    <t>ELD-4</t>
  </si>
  <si>
    <t>RS-2402304EME1.H.0147</t>
  </si>
  <si>
    <t xml:space="preserve"> </t>
  </si>
  <si>
    <t>504.1</t>
  </si>
  <si>
    <t>181,80,</t>
  </si>
  <si>
    <t>RS-2402304EME1.I.0018</t>
  </si>
  <si>
    <t xml:space="preserve">Enviar melhores fotos do serviço executado. </t>
  </si>
  <si>
    <t>RS-2402304EME1.I.0040</t>
  </si>
  <si>
    <t>510.1</t>
  </si>
  <si>
    <t>510.2</t>
  </si>
  <si>
    <t>511.1</t>
  </si>
  <si>
    <t>CHARQUEDAS</t>
  </si>
  <si>
    <t>1- PO</t>
  </si>
  <si>
    <t>2 - PO</t>
  </si>
  <si>
    <t>RS-2402304EME1.I.0292</t>
  </si>
  <si>
    <t xml:space="preserve">MARIANA PIMENTEL </t>
  </si>
  <si>
    <t xml:space="preserve">RICARDO SILVEIRA </t>
  </si>
  <si>
    <t>209.1</t>
  </si>
  <si>
    <t>MONTE CASTELO</t>
  </si>
  <si>
    <t xml:space="preserve">Criar PEP </t>
  </si>
  <si>
    <t>RS-2402304EME1.G.0152</t>
  </si>
  <si>
    <t>RS-2402304EME1.I.0014</t>
  </si>
  <si>
    <t>CRUZETA E PODA</t>
  </si>
  <si>
    <t xml:space="preserve">EMENDAS </t>
  </si>
  <si>
    <t>5292/5580</t>
  </si>
  <si>
    <t>Estornar Material e fechar como Opex</t>
  </si>
  <si>
    <t>RS-2402304EME1.I.0058</t>
  </si>
  <si>
    <t>495.1</t>
  </si>
  <si>
    <t>495.2</t>
  </si>
  <si>
    <t>INSTALAÇÃO DE CRUZAMENTO</t>
  </si>
  <si>
    <t>RS-2402304EME1.I.0068</t>
  </si>
  <si>
    <t>AMARRAÇÃO</t>
  </si>
  <si>
    <t>NIVELAMENTO DE ESTRUTURA</t>
  </si>
  <si>
    <t>CRUZAMENTO</t>
  </si>
  <si>
    <t>PÓDA</t>
  </si>
  <si>
    <t>PAL0668</t>
  </si>
  <si>
    <t>VIA 1-18</t>
  </si>
  <si>
    <t>1.155,57</t>
  </si>
  <si>
    <t>RS-2402304EME1.I.0085</t>
  </si>
  <si>
    <t>ELORADO DO SUL</t>
  </si>
  <si>
    <t>RS-2402304EME1.I.0102</t>
  </si>
  <si>
    <t>RS-2402304EME1.I.0118</t>
  </si>
  <si>
    <t>RS-2402304EME1.I.0119</t>
  </si>
  <si>
    <t>744,27</t>
  </si>
  <si>
    <t>1.192,56</t>
  </si>
  <si>
    <t>opex</t>
  </si>
  <si>
    <t>EMENDA</t>
  </si>
  <si>
    <t>RS-2402304EME1.I.0106</t>
  </si>
  <si>
    <t>AMARRAÇÕES</t>
  </si>
  <si>
    <t>PT1444</t>
  </si>
  <si>
    <t>PTR1483</t>
  </si>
  <si>
    <t>CE1</t>
  </si>
  <si>
    <t>RS-2402304EME1.I.0129</t>
  </si>
  <si>
    <t>PTR1502</t>
  </si>
  <si>
    <t>Giro</t>
  </si>
  <si>
    <t xml:space="preserve">ORDEM NÃO RELACIONADA COM A LISTA DA EQUATORIAL </t>
  </si>
  <si>
    <t xml:space="preserve">2024-9-110 </t>
  </si>
  <si>
    <t>PAL16-162</t>
  </si>
  <si>
    <t>RS-2402304EME1.I.0101</t>
  </si>
  <si>
    <t>RS-2402304EME1.I.0120</t>
  </si>
  <si>
    <t>2024-9-117</t>
  </si>
  <si>
    <t>2024-9-124</t>
  </si>
  <si>
    <t>emendas</t>
  </si>
  <si>
    <t>RS-2402304EME1.I.0135</t>
  </si>
  <si>
    <t>ENCRUZILHADA DO SUL</t>
  </si>
  <si>
    <t>RS-2402304EME1.I.0134</t>
  </si>
  <si>
    <t xml:space="preserve">ARROIO GRANDE </t>
  </si>
  <si>
    <t>RS-2402304EME1.I.0133</t>
  </si>
  <si>
    <t>RS-2402304EME1.I.0136</t>
  </si>
  <si>
    <t xml:space="preserve">NIVELAMENTO DE ESTRUTURA </t>
  </si>
  <si>
    <t>Criar Ordem</t>
  </si>
  <si>
    <t>RS-2402304EME1.I.0132</t>
  </si>
  <si>
    <t>Sem Necessidade</t>
  </si>
  <si>
    <t>Recolha</t>
  </si>
  <si>
    <t xml:space="preserve">Qualidade </t>
  </si>
  <si>
    <t>Equipamentos</t>
  </si>
  <si>
    <t>Sobre Aviso Linha Morta Setembro</t>
  </si>
  <si>
    <t>Sobre Aviso Viva Setembro</t>
  </si>
  <si>
    <t>2024-9-121</t>
  </si>
  <si>
    <t>espaçador</t>
  </si>
  <si>
    <t>PODA/ EMENDA</t>
  </si>
  <si>
    <t>87659-9-2024</t>
  </si>
  <si>
    <t>RS-2402304EME1.I.0156</t>
  </si>
  <si>
    <t>RS-2402704ERD1.1.0547</t>
  </si>
  <si>
    <t>RS-2402704ERD1.1.0537</t>
  </si>
  <si>
    <t>RS-2402304EME1.I.0137</t>
  </si>
  <si>
    <t>PODA, CRUZETA, AMARRAÇÃO</t>
  </si>
  <si>
    <t>PTR1622</t>
  </si>
  <si>
    <t>REGULAGEM, REAPERTO</t>
  </si>
  <si>
    <t>RS-2402304EME1.I.0285</t>
  </si>
  <si>
    <t xml:space="preserve">CHAVE FACA </t>
  </si>
  <si>
    <t>RS-2402304EME1.I.0171</t>
  </si>
  <si>
    <t>RS-2402304EME1.I.0168</t>
  </si>
  <si>
    <t>TR</t>
  </si>
  <si>
    <t>TR PARTICULAR FALTA CROQUI</t>
  </si>
  <si>
    <t>RS-2402304EME1.I.0155</t>
  </si>
  <si>
    <t>RS-2402304EME1.I.0160</t>
  </si>
  <si>
    <t xml:space="preserve">PANTANO GRANDE </t>
  </si>
  <si>
    <t>POSTE</t>
  </si>
  <si>
    <t>REAPERTO E REGULAGEM</t>
  </si>
  <si>
    <t xml:space="preserve">ESPAÇ/ RETIRADA DE TUFO </t>
  </si>
  <si>
    <t>ABATE</t>
  </si>
  <si>
    <t xml:space="preserve">RETIRADA DE GALHO </t>
  </si>
  <si>
    <t>VIA0113</t>
  </si>
  <si>
    <t>ESPAÇ/ PODA</t>
  </si>
  <si>
    <t>006004129</t>
  </si>
  <si>
    <t>VIA0226</t>
  </si>
  <si>
    <t>EVIDÊNCIA</t>
  </si>
  <si>
    <t>SIM</t>
  </si>
  <si>
    <t xml:space="preserve">ABATE </t>
  </si>
  <si>
    <t>RS-2402304EME1.I.0166</t>
  </si>
  <si>
    <t>RS-2402304EME1.I.0189</t>
  </si>
  <si>
    <t>RS-2402304EME1.I.0192</t>
  </si>
  <si>
    <t>TR/ ESPAÇADOR</t>
  </si>
  <si>
    <t>RS-2402304EME1.I.0188</t>
  </si>
  <si>
    <t>APRUMAR POSTE</t>
  </si>
  <si>
    <t>RS-2402304EME1.I.0170</t>
  </si>
  <si>
    <t>247.1</t>
  </si>
  <si>
    <t>RS-2402304EME1.I.0154</t>
  </si>
  <si>
    <t xml:space="preserve">RECOMPOSIÇÃO DA REDE </t>
  </si>
  <si>
    <t>RS-2402304EME1.I.0222</t>
  </si>
  <si>
    <t>PROGRAMADO</t>
  </si>
  <si>
    <t>RS-2402304EME1.I.0226</t>
  </si>
  <si>
    <t>CH FACAS</t>
  </si>
  <si>
    <t>RS-2402304EME1.I.0172</t>
  </si>
  <si>
    <t>EMENDAS</t>
  </si>
  <si>
    <t>ESPAÇ/ EMENDA</t>
  </si>
  <si>
    <t>ESP/PODA/FUSIVEL</t>
  </si>
  <si>
    <t>FUSIVEL</t>
  </si>
  <si>
    <t>RS-2402304EME1.I.0227</t>
  </si>
  <si>
    <t>RS-2402304EME1.I.0235</t>
  </si>
  <si>
    <t>RS-2402304EME1.I.0219</t>
  </si>
  <si>
    <t>RS-2402304EME1.I.0220</t>
  </si>
  <si>
    <t>RS-2402304EME1.I.0191</t>
  </si>
  <si>
    <t>CH FUSIVEL</t>
  </si>
  <si>
    <t>PODA/ESPAÇ</t>
  </si>
  <si>
    <t>ESPAÇ</t>
  </si>
  <si>
    <t>89461-9-2024</t>
  </si>
  <si>
    <t>BUTÍA</t>
  </si>
  <si>
    <t>RS-2402304EME1.I.0190</t>
  </si>
  <si>
    <t>RS-2402304EME1.I.0207</t>
  </si>
  <si>
    <t>123402-9-2024</t>
  </si>
  <si>
    <t>PARARAIO</t>
  </si>
  <si>
    <t xml:space="preserve">VIAMAO </t>
  </si>
  <si>
    <t>VIA0118</t>
  </si>
  <si>
    <t>VIAMAO</t>
  </si>
  <si>
    <t xml:space="preserve">ESPAÇADORES </t>
  </si>
  <si>
    <t>DELTA ANTIGO</t>
  </si>
  <si>
    <t>RS-2402304EME1.I.0250</t>
  </si>
  <si>
    <t>RS-2402304EME1.I.0259</t>
  </si>
  <si>
    <t>RS-2402304EME1.I.0251</t>
  </si>
  <si>
    <t>RS-2402304EME1.I.0252</t>
  </si>
  <si>
    <t>ELO FUSIVEL/PODA</t>
  </si>
  <si>
    <t>PORTA FUSIVEL/ ELO</t>
  </si>
  <si>
    <t>144064-9</t>
  </si>
  <si>
    <t>12268-9-2024</t>
  </si>
  <si>
    <t>SÃO JERONIMO</t>
  </si>
  <si>
    <t>PODA/ ESPAÇADOR</t>
  </si>
  <si>
    <t>ELOS / PODA</t>
  </si>
  <si>
    <t>400,07</t>
  </si>
  <si>
    <t>93,96</t>
  </si>
  <si>
    <t>RS-2402304EME1.I.0239</t>
  </si>
  <si>
    <t>Carregar linhas excluidas</t>
  </si>
  <si>
    <t xml:space="preserve">Linhas excluidas </t>
  </si>
  <si>
    <t>RS-2402304EME1.I.0262</t>
  </si>
  <si>
    <t>RS-2402304EME1.I.0263</t>
  </si>
  <si>
    <t>RS-2402304EME1.I.0258</t>
  </si>
  <si>
    <t>RS-2402304EME1.I.0221</t>
  </si>
  <si>
    <t>RS-2402304EME1.I.0161</t>
  </si>
  <si>
    <t>RS-2402304EME1.I.0200</t>
  </si>
  <si>
    <t>RS-2402304EME1.I.0240</t>
  </si>
  <si>
    <t xml:space="preserve">Enviar evidência de estrutura secundária. </t>
  </si>
  <si>
    <t>RS-2402304EME1.I.0203</t>
  </si>
  <si>
    <t>RS-2402304EME1.I.0233</t>
  </si>
  <si>
    <t>RS-2402304EME1.I.0260</t>
  </si>
  <si>
    <t>RS-2402304EME1.I.0261</t>
  </si>
  <si>
    <t>RS-2402304EME1.I.0267</t>
  </si>
  <si>
    <t>RS-2402304EME1.I.0268</t>
  </si>
  <si>
    <t>RS-2402304EME1.I.0237</t>
  </si>
  <si>
    <t>DPA2O03731</t>
  </si>
  <si>
    <t>ESP/PODA</t>
  </si>
  <si>
    <t>RS-2402304EME1.I.0238</t>
  </si>
  <si>
    <t>GLÓRIA</t>
  </si>
  <si>
    <t>RS-2402304EME1.I.0277</t>
  </si>
  <si>
    <t>RS-2402304EME1.I.0241</t>
  </si>
  <si>
    <t>RS-2402304EME1.I.0278</t>
  </si>
  <si>
    <t>RS-2402304EME1.I.0270</t>
  </si>
  <si>
    <t>CONEXAO</t>
  </si>
  <si>
    <t>RS-2402304EME1.I.0266</t>
  </si>
  <si>
    <t xml:space="preserve">053500074 </t>
  </si>
  <si>
    <t>CHA2-3</t>
  </si>
  <si>
    <t>RS-2402304EME1.I.0187</t>
  </si>
  <si>
    <t>TIME REGIS 3</t>
  </si>
  <si>
    <t>Endereço da Obra e coordenadas.</t>
  </si>
  <si>
    <t>Endereço e Coordenadas</t>
  </si>
  <si>
    <t>RS-2402304EME1.J.0005</t>
  </si>
  <si>
    <t>RS-2402304EME1.J.0019</t>
  </si>
  <si>
    <t>RS-2402304EME1.I.0247</t>
  </si>
  <si>
    <t>REAPERTO E REGULAGEM CH FACA</t>
  </si>
  <si>
    <t>RS-2402304EME1.J.0010</t>
  </si>
  <si>
    <t>RS-2402304EME1.J.0014</t>
  </si>
  <si>
    <t xml:space="preserve">POSTE </t>
  </si>
  <si>
    <t>GRAMINEAS/PODA/ESP</t>
  </si>
  <si>
    <t>RS-2402304EME1.J.0013</t>
  </si>
  <si>
    <t>RS-2402304EME1.J.0048</t>
  </si>
  <si>
    <t>RS-2402304EME1.J.0025</t>
  </si>
  <si>
    <t>719.1</t>
  </si>
  <si>
    <t>PARA RAIO/ PODA/ NIVELAMENTO</t>
  </si>
  <si>
    <t>CRUZETA/ AMARRAÇÃO</t>
  </si>
  <si>
    <t>APRUMO POSTE</t>
  </si>
  <si>
    <t>RS-2402304EME1.J.0015</t>
  </si>
  <si>
    <t>POSTE E TALA</t>
  </si>
  <si>
    <t>RS-2402304EME1.J.0067</t>
  </si>
  <si>
    <t>RS-2402304EME1.J.0032</t>
  </si>
  <si>
    <t>RS-2402304EME1.J.0017</t>
  </si>
  <si>
    <t>Pendência Serial do TR</t>
  </si>
  <si>
    <t>Planejamento</t>
  </si>
  <si>
    <t>RS-2402304EME1.J.0001</t>
  </si>
  <si>
    <t>POSTE E TR</t>
  </si>
  <si>
    <t>RS-2402304EME1.I.0167</t>
  </si>
  <si>
    <t>CONECTORES</t>
  </si>
  <si>
    <t>PAL04-42</t>
  </si>
  <si>
    <t>RS-2402304EME1.J.0069</t>
  </si>
  <si>
    <t>RS-2402304EME1.J.0068</t>
  </si>
  <si>
    <t>RS-2402304EME1.J.0053</t>
  </si>
  <si>
    <t>ESPAÇADOR/GRAMINEOS</t>
  </si>
  <si>
    <t>1 - poda</t>
  </si>
  <si>
    <t>ESPAÇADORES/ PODA</t>
  </si>
  <si>
    <t>288.1</t>
  </si>
  <si>
    <t>1 - espaçador</t>
  </si>
  <si>
    <t>PARQUE FLORIDA</t>
  </si>
  <si>
    <t>FALTAM FOTOS DO TRANSFORMADOR INSTALADO NO POSTE NOVO</t>
  </si>
  <si>
    <t>RS-2402304EME1.I.0143</t>
  </si>
  <si>
    <t>RS-2402304EME1.J.0077</t>
  </si>
  <si>
    <t>Falta evidência da estruturas secundárias(Antes e Depois)</t>
  </si>
  <si>
    <t>RS-2402304EME1.J.0072</t>
  </si>
  <si>
    <t xml:space="preserve">RECONDICIONAMENTO </t>
  </si>
  <si>
    <t>RS-2402304EME1.J.0060</t>
  </si>
  <si>
    <t>RS-2402304EME1.J.0008</t>
  </si>
  <si>
    <t>RS-2402304EME1.I.0244</t>
  </si>
  <si>
    <t>RS-2402304EME1.J.0085</t>
  </si>
  <si>
    <t>RS-2402304EME1.J.0033</t>
  </si>
  <si>
    <t>RSPELP001M</t>
  </si>
  <si>
    <t>PODA/ CABO</t>
  </si>
  <si>
    <t>CONECÇÃO</t>
  </si>
  <si>
    <t>RSPELV002M</t>
  </si>
  <si>
    <t>RS-2402304EME1.J.0089</t>
  </si>
  <si>
    <t>RS-2402304EME1.J.0090</t>
  </si>
  <si>
    <t>RS-2402304EME1.J.0110</t>
  </si>
  <si>
    <t xml:space="preserve">GUAIBA </t>
  </si>
  <si>
    <t>GRAMÍNEAS /ESPAÇADORES</t>
  </si>
  <si>
    <t>PODA/EMENDA / ESPA</t>
  </si>
  <si>
    <t>ESPAÇADORES</t>
  </si>
  <si>
    <t>GRAMINIAS/ ESPAÇ</t>
  </si>
  <si>
    <t>PODA/ESPAÇ/GRAMINIAS</t>
  </si>
  <si>
    <t>294.1</t>
  </si>
  <si>
    <t>RS-2409304SEQ1.1.0085</t>
  </si>
  <si>
    <t>CRUZERA</t>
  </si>
  <si>
    <t>RS-2402304EME1.J.0080</t>
  </si>
  <si>
    <t>PODA/ESPAÇ/GRAMÍNEAS</t>
  </si>
  <si>
    <t>PODAS</t>
  </si>
  <si>
    <t>RS-2402304EME1.J.0049</t>
  </si>
  <si>
    <t>RS-2402304EME1.J.0009</t>
  </si>
  <si>
    <t>31160/ 38205</t>
  </si>
  <si>
    <t>RS-2402304EME1.J.0076</t>
  </si>
  <si>
    <t>REGULAGEM</t>
  </si>
  <si>
    <t>RS-2402304EME1.J.0114</t>
  </si>
  <si>
    <t>Falta localização dos postes.</t>
  </si>
  <si>
    <t>RS-2402304EME1.J.0079</t>
  </si>
  <si>
    <t>44698977/10267</t>
  </si>
  <si>
    <t xml:space="preserve">PODA/ ESPAÇADORES </t>
  </si>
  <si>
    <t>ESTRUTURAS</t>
  </si>
  <si>
    <t>RS-2402304EME1.J.0096</t>
  </si>
  <si>
    <t xml:space="preserve">REGULADORES </t>
  </si>
  <si>
    <t>RS-2402304EME1.J.0071</t>
  </si>
  <si>
    <t>Evidênciar placa do Equipamento</t>
  </si>
  <si>
    <t>RS-2402304EME1.J.0122</t>
  </si>
  <si>
    <t>CH FUSIVEWL</t>
  </si>
  <si>
    <t>RS-2402304EME1.J.0120</t>
  </si>
  <si>
    <t xml:space="preserve">EMERGENCIA </t>
  </si>
  <si>
    <t xml:space="preserve">GRAMÍNEAS/ ESPAÇ </t>
  </si>
  <si>
    <t>PAL13-1313</t>
  </si>
  <si>
    <t>RS-2402304EME1.J.0125</t>
  </si>
  <si>
    <t>RS-2402304EME1.J.0119</t>
  </si>
  <si>
    <t>EQUIPE PODA</t>
  </si>
  <si>
    <t>RS-2402304EME1.J.0124</t>
  </si>
  <si>
    <t xml:space="preserve">Ajuste de Requisição de Compra e AsBuilt </t>
  </si>
  <si>
    <t>AJuste em toda Obra</t>
  </si>
  <si>
    <t>RS-2402304EME1.J.0121</t>
  </si>
  <si>
    <t>RS-2402304EME1.J.0137</t>
  </si>
  <si>
    <t>RS-2402304EME1.J.0012</t>
  </si>
  <si>
    <t>PAL0447</t>
  </si>
  <si>
    <t>PAL1002</t>
  </si>
  <si>
    <t>INSTALAÇÃO N1</t>
  </si>
  <si>
    <t xml:space="preserve">NIVELAMENTO </t>
  </si>
  <si>
    <t>Evidênica</t>
  </si>
  <si>
    <t>RS-2402304EME1.J.0123</t>
  </si>
  <si>
    <t xml:space="preserve">MONTAGEM DE ESTRUTURAS </t>
  </si>
  <si>
    <t xml:space="preserve">TOCO, ALIMEN E PODAS JÁ COBRADAS </t>
  </si>
  <si>
    <t>VIA0117</t>
  </si>
  <si>
    <t>3623/2701</t>
  </si>
  <si>
    <t xml:space="preserve">TAT </t>
  </si>
  <si>
    <t>DISPONIBILIDADE NOTURNA</t>
  </si>
  <si>
    <t>DISPONIBILIDADE NOITE</t>
  </si>
  <si>
    <t xml:space="preserve">Cobrança Set </t>
  </si>
  <si>
    <t>PODA/ESPAÇADOR</t>
  </si>
  <si>
    <t>x</t>
  </si>
  <si>
    <t>GRAMÍNEAS/ ESPAÇADOR</t>
  </si>
  <si>
    <t xml:space="preserve">ARROIO OS RATOS </t>
  </si>
  <si>
    <t>MDE0104</t>
  </si>
  <si>
    <t>PODA/ESPAÇADOR/GRAMÍNEAS</t>
  </si>
  <si>
    <t>EQUPES TREINAMENTO</t>
  </si>
  <si>
    <t>PENDÊNCIA. REVISAR EVIDÊNCIA DA SEGUNDA TALA, ANEXAR UMA COM MELHOR QUALIDADE</t>
  </si>
  <si>
    <t>SOBRE AVISO OUTUBRO</t>
  </si>
  <si>
    <t>SOBREAVISO</t>
  </si>
  <si>
    <t>PENDÊNCIA. PDF DE EVIDÊNCIAS ESTÁ CORTADO</t>
  </si>
  <si>
    <t>RS-2402304EME1.J.0150</t>
  </si>
  <si>
    <t>RS-2402304EME1.J.0148</t>
  </si>
  <si>
    <t>RS-2402304EME1.J.0147</t>
  </si>
  <si>
    <t>RS-2402304EME1.J.0157</t>
  </si>
  <si>
    <t>RS-2402304EME1.J.0158</t>
  </si>
  <si>
    <t>RS-2402304EME1.J.0170</t>
  </si>
  <si>
    <t>Sem numero do Circuito</t>
  </si>
  <si>
    <t>Informação de Circuito</t>
  </si>
  <si>
    <t>RS-2402304EME1.J.0159</t>
  </si>
  <si>
    <t>RS-2402304EME1.J.0152</t>
  </si>
  <si>
    <t>RS-2402304EME1.J.0176</t>
  </si>
  <si>
    <t>INST CABO</t>
  </si>
  <si>
    <t>RS-2402304EME1.J.0166</t>
  </si>
  <si>
    <t>RS-2402304EME1.J.0171</t>
  </si>
  <si>
    <t>RS-2402304EME1.J.0088</t>
  </si>
  <si>
    <t>DISPONIBILIDADE DMAE</t>
  </si>
  <si>
    <t xml:space="preserve">RECOLHA </t>
  </si>
  <si>
    <t>RS-2402704ERD1.1.0543</t>
  </si>
  <si>
    <t>RS-2402304EME1.J.0304</t>
  </si>
  <si>
    <t>RS-2402304EME1.J.0151</t>
  </si>
  <si>
    <t>RS-2402304EME1.J.0167</t>
  </si>
  <si>
    <t>CH/ MUFLA</t>
  </si>
  <si>
    <t>RS-2402304EME1.J.0156</t>
  </si>
  <si>
    <t>CH</t>
  </si>
  <si>
    <t>AMARRAÇÃO/ ESP</t>
  </si>
  <si>
    <t>PODA/GRAMÍNEAS/ESPAÇADOR</t>
  </si>
  <si>
    <t>809.1</t>
  </si>
  <si>
    <t>EMERGENCIAL</t>
  </si>
  <si>
    <t xml:space="preserve">Cobrança Out </t>
  </si>
  <si>
    <t>RS-2402304EME1.C.0233</t>
  </si>
  <si>
    <t>RS-2402304EME1.J.0165</t>
  </si>
  <si>
    <t>Identificar serviço de serviço realizado(Evidência eCroqui)</t>
  </si>
  <si>
    <t>RS-2402304EME1.J.0160</t>
  </si>
  <si>
    <t>RS-2402304EME1.J.0178</t>
  </si>
  <si>
    <t>RS-2402304EME1.J.0161</t>
  </si>
  <si>
    <t>RS-2402304EME1.J.0177</t>
  </si>
  <si>
    <t>RS-2402304EME1.J.0179</t>
  </si>
  <si>
    <t>RS-2402304EME1.J.0175</t>
  </si>
  <si>
    <t>RS-2402304EME1.J.0190</t>
  </si>
  <si>
    <t>TALA/ EMENDA</t>
  </si>
  <si>
    <t>LIMPEZA DE REDE</t>
  </si>
  <si>
    <t>PODA/LIMPEZA DE REDE/ ELO</t>
  </si>
  <si>
    <t>11174/202410258</t>
  </si>
  <si>
    <t>GUA0110</t>
  </si>
  <si>
    <t>EMENDA/ESPAÇADORES/ELO</t>
  </si>
  <si>
    <t>JUMPER</t>
  </si>
  <si>
    <t>CONECTOR</t>
  </si>
  <si>
    <t>NIVELAMENTO</t>
  </si>
  <si>
    <t>RS-2402704ERD1.1.0539</t>
  </si>
  <si>
    <t>RS-2402304EME1.J.0213</t>
  </si>
  <si>
    <t>RS-2402304EME1.J.0217</t>
  </si>
  <si>
    <t>RS-2402304EME1.J.0218</t>
  </si>
  <si>
    <t>RS-2402304EME1.J.0220</t>
  </si>
  <si>
    <t>PAL16-166</t>
  </si>
  <si>
    <t>PODA E ELOS</t>
  </si>
  <si>
    <t>ELO FUSIVEL/EMENDA</t>
  </si>
  <si>
    <t>CONDUTOR</t>
  </si>
  <si>
    <t>PASSAGEM E AMARREAÇÃO</t>
  </si>
  <si>
    <t>PODA E CONEXÃO</t>
  </si>
  <si>
    <t>RS-2402304EME1.J.0200</t>
  </si>
  <si>
    <t>POETE E TR</t>
  </si>
  <si>
    <t>RS-2402304EME1.J.0198</t>
  </si>
  <si>
    <t>RS-2402304EME1.J.0222</t>
  </si>
  <si>
    <t>RS-2402304EME1.J.0211</t>
  </si>
  <si>
    <t>RS-2402304EME1.J.0199</t>
  </si>
  <si>
    <t>RS-2402304EME1.J.0193</t>
  </si>
  <si>
    <t>ESPAÇ/PODA/CONECXÃO</t>
  </si>
  <si>
    <t>RS-2402304EME1.J.0225</t>
  </si>
  <si>
    <t>CH, PODA, NIVELAMENTO</t>
  </si>
  <si>
    <t>RS-2402304EME1.J.0215</t>
  </si>
  <si>
    <t>VIA0222</t>
  </si>
  <si>
    <t>RS-2402304EME1.J.0231</t>
  </si>
  <si>
    <t>GRAMÍNEAS/ ESPAÇ</t>
  </si>
  <si>
    <t>PANTANO</t>
  </si>
  <si>
    <t>ESPAÇ/ AMARRAÇÃO</t>
  </si>
  <si>
    <t>PASSAGEM/ PARA RAIO</t>
  </si>
  <si>
    <t>RS-2402304EME1.J.0247</t>
  </si>
  <si>
    <t xml:space="preserve">Ocorrência demostra dois serviços troca de poste de BR e Trafo, porem , lugares diferentes e análisar crooqui esta incoerente.Em andamento </t>
  </si>
  <si>
    <t>RS-2402304EME1.J.0246</t>
  </si>
  <si>
    <t>RS-2402304EME1.J.0259</t>
  </si>
  <si>
    <t>PORTO LEGRE</t>
  </si>
  <si>
    <t>RS-2402304EME1.J.0260</t>
  </si>
  <si>
    <t>CRISTIANO MASTER</t>
  </si>
  <si>
    <t>CRUZETA E AMARRAÇÕES</t>
  </si>
  <si>
    <t>GRAMÍNEAS/ESPAÇ</t>
  </si>
  <si>
    <t>LIMPEZA DE POSTE</t>
  </si>
  <si>
    <t>PODAS /ESPAÇADOR</t>
  </si>
  <si>
    <t>866.1</t>
  </si>
  <si>
    <t>866.2</t>
  </si>
  <si>
    <t>866.3</t>
  </si>
  <si>
    <t>067603128</t>
  </si>
  <si>
    <t>RS-2402304EME1.J.0264</t>
  </si>
  <si>
    <t>RS-2402304EME1.J.0271</t>
  </si>
  <si>
    <t>RS-2402304EME1.K.0014</t>
  </si>
  <si>
    <t>RS-2402304EME1.K.0012</t>
  </si>
  <si>
    <t>RS-2402304EME1.J.0273</t>
  </si>
  <si>
    <t>RS-2402304EME1.K.0010</t>
  </si>
  <si>
    <t>TR/ POSTE</t>
  </si>
  <si>
    <t>RS-2402304EME1.J.0272</t>
  </si>
  <si>
    <t>FALTA LOCALIZAÇÃO DO SERVIÇO</t>
  </si>
  <si>
    <t>RS-2402304EME1.J.0265</t>
  </si>
  <si>
    <t xml:space="preserve">EMENDAS E TALA </t>
  </si>
  <si>
    <t>267, 410</t>
  </si>
  <si>
    <t>RS-2402704ERD1.1.0498</t>
  </si>
  <si>
    <t>PODA/ESP</t>
  </si>
  <si>
    <t>PASSAGEM/ CONEXÃO</t>
  </si>
  <si>
    <t>PENDÊNCIAEVIDÊNCIAS DE PODA RUINS, ALTERAR COBRANÇA OU ANEXAR NOVAS FOTOS.</t>
  </si>
  <si>
    <t>ELD0104</t>
  </si>
  <si>
    <t>PODA/ AMARRAÇÃO</t>
  </si>
  <si>
    <t>RS-2402304EME1.K.0028</t>
  </si>
  <si>
    <t xml:space="preserve">CH </t>
  </si>
  <si>
    <t>RS-2402304EME1.K.0027</t>
  </si>
  <si>
    <t>RS-2402304EME1.K.0033</t>
  </si>
  <si>
    <t>RS-2402304EME1.K.0030</t>
  </si>
  <si>
    <t>ESPAÇ/GRAMÍNEAS/ PODA</t>
  </si>
  <si>
    <t>343.1</t>
  </si>
  <si>
    <t>PODA/CONEXÃO</t>
  </si>
  <si>
    <t>PODA/AMARRAÇÃO</t>
  </si>
  <si>
    <t>RS-2402304EME1.K.0011</t>
  </si>
  <si>
    <t>RS-2402304EME1.K.0035</t>
  </si>
  <si>
    <t>CRUZETA /PODA</t>
  </si>
  <si>
    <t>RS-2402304EME1.K.0052</t>
  </si>
  <si>
    <t>RS-2402304EME1.K.0053</t>
  </si>
  <si>
    <t>RS-2402304EME1.K.0013</t>
  </si>
  <si>
    <t>RIN0106</t>
  </si>
  <si>
    <t>GIOVANNI LARONDE</t>
  </si>
  <si>
    <t>RS-2402304EME1.K.0063</t>
  </si>
  <si>
    <t>CONEXÃO/ PODA</t>
  </si>
  <si>
    <t>VIA0227</t>
  </si>
  <si>
    <t>RS-2402304EME1.K.0077</t>
  </si>
  <si>
    <t>RS-2402304EME1.K.0076</t>
  </si>
  <si>
    <t>RS-2402304EME1.K.0073</t>
  </si>
  <si>
    <t>RS-2402304EME1.K.0061</t>
  </si>
  <si>
    <t>PAL1314</t>
  </si>
  <si>
    <t>ESPAÇ/GRAMÍNEAS</t>
  </si>
  <si>
    <t>DOUGLAS LOPES</t>
  </si>
  <si>
    <t>RS-2402304EME1.J.0233</t>
  </si>
  <si>
    <t>PODA/ROÇADA</t>
  </si>
  <si>
    <t>RS-2402304EME1.K.0100</t>
  </si>
  <si>
    <t>RS-2402304EME1.K.0099</t>
  </si>
  <si>
    <t>356..1</t>
  </si>
  <si>
    <t>RS-2402304EME1.A.0252</t>
  </si>
  <si>
    <t>RS-2402304EME1.E.0016</t>
  </si>
  <si>
    <t>RS-2402304EME1.E.0157</t>
  </si>
  <si>
    <t>RS-2402304EME1.E.0184</t>
  </si>
  <si>
    <t xml:space="preserve">SÃO JERONIMO </t>
  </si>
  <si>
    <t>RS-2402304EME1.F.0152</t>
  </si>
  <si>
    <t>RS-2402304EME1.G.0032</t>
  </si>
  <si>
    <t>RS-2402304EME1.G.0040</t>
  </si>
  <si>
    <t>RS-2402304EME1.H.0045</t>
  </si>
  <si>
    <t>RS-2402304EME1.H.0122</t>
  </si>
  <si>
    <t>RS-2402704ERD1.1.0514</t>
  </si>
  <si>
    <t>RS-2402704ERD1.1.0518</t>
  </si>
  <si>
    <t>RS-2402704ERD1.1.0490</t>
  </si>
  <si>
    <t>RS-2402704ERD1.1.0489</t>
  </si>
  <si>
    <t>RS-2402704ERD1.1.0450</t>
  </si>
  <si>
    <t>RS-2402704ERD1.1.0443</t>
  </si>
  <si>
    <t>RS-2402704ERD1.1.0430</t>
  </si>
  <si>
    <t>RS-2402304EME1.F.0092</t>
  </si>
  <si>
    <t>RS-2402304EME1.F.0102</t>
  </si>
  <si>
    <t>RS-2402304EME1.F.0126</t>
  </si>
  <si>
    <t>RS-2402304EME1.G.0066</t>
  </si>
  <si>
    <t>RS-2402304EME1.G.0267</t>
  </si>
  <si>
    <t>RS-2402304EME1.G.0272</t>
  </si>
  <si>
    <t>PAL0998</t>
  </si>
  <si>
    <t>MARIA PIMENTEL</t>
  </si>
  <si>
    <t>TROCA PARA RAIO</t>
  </si>
  <si>
    <t>RS-2402304EME1.K.0115</t>
  </si>
  <si>
    <t>465/466</t>
  </si>
  <si>
    <t>PAL0886</t>
  </si>
  <si>
    <t>RS-2402304EME1.K.0118</t>
  </si>
  <si>
    <t>RS-2402304EME1.K.0031</t>
  </si>
  <si>
    <t xml:space="preserve">   R$                                 13862,96</t>
  </si>
  <si>
    <t>006015140</t>
  </si>
  <si>
    <t>VIA0225</t>
  </si>
  <si>
    <t>RIN0111</t>
  </si>
  <si>
    <t xml:space="preserve">NOK </t>
  </si>
  <si>
    <t>PAL2008</t>
  </si>
  <si>
    <t>VIA0221</t>
  </si>
  <si>
    <t>CE1A</t>
  </si>
  <si>
    <t>VIA 1-16</t>
  </si>
  <si>
    <t xml:space="preserve">PODAS </t>
  </si>
  <si>
    <t>ACL-02</t>
  </si>
  <si>
    <t>PAL12-1210</t>
  </si>
  <si>
    <t xml:space="preserve">GIOVANNI LARONDE </t>
  </si>
  <si>
    <t xml:space="preserve">                               201,51</t>
  </si>
  <si>
    <t>474 , 303</t>
  </si>
  <si>
    <t>RS-2402304EME1.K.0109</t>
  </si>
  <si>
    <t>RS-2402304EME1.K.0126</t>
  </si>
  <si>
    <t>PAL20-2002</t>
  </si>
  <si>
    <t xml:space="preserve">TALA </t>
  </si>
  <si>
    <t>nok</t>
  </si>
  <si>
    <t>RS-2402304EME1.K.0129</t>
  </si>
  <si>
    <t>RS-2402304EME1.K.0135</t>
  </si>
  <si>
    <t>RS-2402304EME1.K.0134</t>
  </si>
  <si>
    <t>RS-2402304EME1.K.0142</t>
  </si>
  <si>
    <t>RS-2402304EME1.K.0123</t>
  </si>
  <si>
    <t>RS-2402304EME1.K.0124</t>
  </si>
  <si>
    <t>Evidencias não estão nitidas da troca da chave faca(Imagens com qualidade ruim)</t>
  </si>
  <si>
    <t>RS-2402304EME1.H.0140</t>
  </si>
  <si>
    <t>RS-2402304EME1.I.0094</t>
  </si>
  <si>
    <t>26368100 - 26368093</t>
  </si>
  <si>
    <t>RS-2403004MMT1.1.0214</t>
  </si>
  <si>
    <t>RS-2402304EME1.G.0057</t>
  </si>
  <si>
    <t>26367746 - 26367735</t>
  </si>
  <si>
    <t>RS-2402304EME1.K.0136</t>
  </si>
  <si>
    <t>RS-2402304EME1.K.0141</t>
  </si>
  <si>
    <t xml:space="preserve">TR/ POSTE </t>
  </si>
  <si>
    <t xml:space="preserve">Cobraça Nov </t>
  </si>
  <si>
    <t>SOBRE AVISO NOVEMBRO</t>
  </si>
  <si>
    <t>DISPONIBILIDADE CONTINGÊNCIA</t>
  </si>
  <si>
    <t>ACL-04</t>
  </si>
  <si>
    <t xml:space="preserve">ESPAÇ/ PODA </t>
  </si>
  <si>
    <t>PAL16-165</t>
  </si>
  <si>
    <t>JÁ POSSUI</t>
  </si>
  <si>
    <t>JA POSSUI</t>
  </si>
  <si>
    <t>VIA 1-14</t>
  </si>
  <si>
    <t>MDE-4</t>
  </si>
  <si>
    <t>PODAS/ ESPAÇ</t>
  </si>
  <si>
    <t>PAL12-1212</t>
  </si>
  <si>
    <t>VIA 1-12</t>
  </si>
  <si>
    <t>GUA-11</t>
  </si>
  <si>
    <t>PAL16-168</t>
  </si>
  <si>
    <t>290/ 291</t>
  </si>
  <si>
    <t>PAL9-99</t>
  </si>
  <si>
    <t>VIA 2-21</t>
  </si>
  <si>
    <t>PAL3-35</t>
  </si>
  <si>
    <t>45027374/ 45027375</t>
  </si>
  <si>
    <t xml:space="preserve">RICARDO VARGAS </t>
  </si>
  <si>
    <t>GUA0111</t>
  </si>
  <si>
    <t>ELD-5</t>
  </si>
  <si>
    <t>GLV</t>
  </si>
  <si>
    <t>RS-2402304EME1.K.0111</t>
  </si>
  <si>
    <t>ALV-5</t>
  </si>
  <si>
    <t xml:space="preserve">LUCAS </t>
  </si>
  <si>
    <t>RS-2402304EME1.K.0117</t>
  </si>
  <si>
    <t>RS-2402304EME1.K.0131</t>
  </si>
  <si>
    <t>RS-2402304EME1.K.0272</t>
  </si>
  <si>
    <t>OSO1-16</t>
  </si>
  <si>
    <t>OSÓRIO</t>
  </si>
  <si>
    <t>GUA0114</t>
  </si>
  <si>
    <t>PASSAGEM</t>
  </si>
  <si>
    <t>RS-2402304EME1.K.0130</t>
  </si>
  <si>
    <t>PAL04-43</t>
  </si>
  <si>
    <t>VIA0114</t>
  </si>
  <si>
    <t>RIN-08</t>
  </si>
  <si>
    <t>317/ 318</t>
  </si>
  <si>
    <t>RS-2402304EME1.K.0147</t>
  </si>
  <si>
    <t>ESP/ AMAR/ CRUZETA</t>
  </si>
  <si>
    <t>PAL2007</t>
  </si>
  <si>
    <t>321/ 322</t>
  </si>
  <si>
    <t>PAL1332</t>
  </si>
  <si>
    <t>GUA-15</t>
  </si>
  <si>
    <t>PAL2-210</t>
  </si>
  <si>
    <t>PAL1229</t>
  </si>
  <si>
    <t>PAL12-122</t>
  </si>
  <si>
    <t>PODA/ CONEXÃO</t>
  </si>
  <si>
    <t>PODA/ ESP</t>
  </si>
  <si>
    <t>PAL1004</t>
  </si>
  <si>
    <t>PAL0111</t>
  </si>
  <si>
    <t/>
  </si>
  <si>
    <t>RS-2402304EME1.K.0150</t>
  </si>
  <si>
    <t>CHA2-1</t>
  </si>
  <si>
    <t>67823/ 66392</t>
  </si>
  <si>
    <t>RS-2402304EME1.K.0149</t>
  </si>
  <si>
    <t>RS-2402304EME1.K.0146</t>
  </si>
  <si>
    <t>RS-2402304EME1.K.0164</t>
  </si>
  <si>
    <t>TR/ TALA</t>
  </si>
  <si>
    <t>RS-2402304EME1.K.0162</t>
  </si>
  <si>
    <t>RS-2402304EME1.K.0133</t>
  </si>
  <si>
    <t>CHA2-4</t>
  </si>
  <si>
    <t xml:space="preserve">TALA/ PODA </t>
  </si>
  <si>
    <t>CRIAR PEP</t>
  </si>
  <si>
    <t>CRIAR PEP - SERVIÇO É CAPEX</t>
  </si>
  <si>
    <t>PODA/ LINHA VIVA</t>
  </si>
  <si>
    <t>GUA-111</t>
  </si>
  <si>
    <t>PODA/ ESPAÇ</t>
  </si>
  <si>
    <t xml:space="preserve"> NOK</t>
  </si>
  <si>
    <t>RS-2402304EME1.K.0190</t>
  </si>
  <si>
    <t>ORDEM EMERGENCIAL OU PROGAMADA?</t>
  </si>
  <si>
    <t xml:space="preserve">IDENTIFICAR TIPO DE ORDEM </t>
  </si>
  <si>
    <t>Custeio</t>
  </si>
  <si>
    <t>4.735,67</t>
  </si>
  <si>
    <t>RS-2402304EME1.K.0201</t>
  </si>
  <si>
    <t>PAL1009</t>
  </si>
  <si>
    <t>RS-2402304EME1.K.0199</t>
  </si>
  <si>
    <t>PAL9-91</t>
  </si>
  <si>
    <t>019000014</t>
  </si>
  <si>
    <t>RS-2402304EME1.K.0167</t>
  </si>
  <si>
    <t>RS-2402304EME1.K.0192</t>
  </si>
  <si>
    <t>RS-2402304EME1.K.0197</t>
  </si>
  <si>
    <t>RS-2402304EME1.K.0168</t>
  </si>
  <si>
    <t>RS-2402304EME1.K.0202</t>
  </si>
  <si>
    <t>RS-2402304EME1.K.0198</t>
  </si>
  <si>
    <t>RS-2402304EME1.K.0175</t>
  </si>
  <si>
    <t>PAL13-134</t>
  </si>
  <si>
    <t>PAL0995</t>
  </si>
  <si>
    <t>468,79</t>
  </si>
  <si>
    <t>143,02</t>
  </si>
  <si>
    <t>PAL 2-24</t>
  </si>
  <si>
    <t>PAL10-101</t>
  </si>
  <si>
    <t>76,26</t>
  </si>
  <si>
    <t>4.284,33</t>
  </si>
  <si>
    <t>PAL04-46</t>
  </si>
  <si>
    <t>RS-2402304EME1.K.0163</t>
  </si>
  <si>
    <t>PAL14-143</t>
  </si>
  <si>
    <t>RS-2402304EME1.K.0195</t>
  </si>
  <si>
    <t>RET POSTE</t>
  </si>
  <si>
    <t>RS-2402304EME1.K.0200</t>
  </si>
  <si>
    <t>RS-2402304EME1.K.0216</t>
  </si>
  <si>
    <t>PAL6-613</t>
  </si>
  <si>
    <t>RS-2402304EME1.K.0174</t>
  </si>
  <si>
    <t>RS-2402304EME1.K.0217</t>
  </si>
  <si>
    <t>RS-2402304EME1.K.0218</t>
  </si>
  <si>
    <t>RS-2402304EME1.K.0220</t>
  </si>
  <si>
    <t xml:space="preserve">LANÇAMENTO DE CABOS </t>
  </si>
  <si>
    <t>RS-2402304EME1.K.0215</t>
  </si>
  <si>
    <t>RS-2402304EME1.K.0233</t>
  </si>
  <si>
    <t>RS-2402304EME1.K.0231</t>
  </si>
  <si>
    <t>PAL9-92</t>
  </si>
  <si>
    <t>RS-2402304EME1.K.0214</t>
  </si>
  <si>
    <t>RS-2402304EME1.K.0219</t>
  </si>
  <si>
    <t>RS-2402304EME1.K.0194</t>
  </si>
  <si>
    <t>CANCELAR PEP - CRIAR ORDEM</t>
  </si>
  <si>
    <t>RS-2402304EME1.K.0240</t>
  </si>
  <si>
    <t>RS-2402304EME1.K.0241</t>
  </si>
  <si>
    <t xml:space="preserve">EQUIPE DE PODA </t>
  </si>
  <si>
    <t>PAL1212</t>
  </si>
  <si>
    <t>RIN0110</t>
  </si>
  <si>
    <t>PAL1010</t>
  </si>
  <si>
    <t>RIN0109</t>
  </si>
  <si>
    <t>ALV02-00209</t>
  </si>
  <si>
    <t>RIN-09</t>
  </si>
  <si>
    <t>006006700</t>
  </si>
  <si>
    <t>PAL0451</t>
  </si>
  <si>
    <t>RS-2402304EME1.K.0249</t>
  </si>
  <si>
    <t>Identificar serviço de serviço realizado(SINALIZAR EM VERMELHO</t>
  </si>
  <si>
    <t>PODA/ LV</t>
  </si>
  <si>
    <t>RS-2402304EME1.K.0250</t>
  </si>
  <si>
    <t>RS-2402304EME1.K.0242</t>
  </si>
  <si>
    <t>RS-2402304EME1.K.0221</t>
  </si>
  <si>
    <t>RS-2402304EME1.K.0259</t>
  </si>
  <si>
    <t>RS-2402304EME1.K.0260</t>
  </si>
  <si>
    <t>RS-2402304EME1.K.0232</t>
  </si>
  <si>
    <t>PODA/ ELO</t>
  </si>
  <si>
    <t>RS-2402304EME1.K.0262</t>
  </si>
  <si>
    <t>RS-2402304EME1.K.0251</t>
  </si>
  <si>
    <t>RS-2402304EME1.K.0247</t>
  </si>
  <si>
    <t>PAL14-144</t>
  </si>
  <si>
    <t>ELD-1</t>
  </si>
  <si>
    <t>RS-2402304EME1.K.0246</t>
  </si>
  <si>
    <t>RS-2402304EME1.L.0012</t>
  </si>
  <si>
    <t>ELO</t>
  </si>
  <si>
    <t>PAL1223</t>
  </si>
  <si>
    <t>ELO, LIMPEZA</t>
  </si>
  <si>
    <t>MDE0108</t>
  </si>
  <si>
    <t>GUA0112</t>
  </si>
  <si>
    <t>PODA/ELO</t>
  </si>
  <si>
    <t>PAL2-22</t>
  </si>
  <si>
    <t>VIA0112</t>
  </si>
  <si>
    <t>ELOS</t>
  </si>
  <si>
    <t>CPV-2</t>
  </si>
  <si>
    <t xml:space="preserve">ELO/ EMENDA </t>
  </si>
  <si>
    <t>VIA0115</t>
  </si>
  <si>
    <t>PODA/EMENDA/ELO</t>
  </si>
  <si>
    <t>PODA/ LUMINARIA</t>
  </si>
  <si>
    <t>PAL5-511</t>
  </si>
  <si>
    <t>PAL04-451</t>
  </si>
  <si>
    <t>152,78</t>
  </si>
  <si>
    <t>PAL0889</t>
  </si>
  <si>
    <t>COLOCAÇÃO PUNHO</t>
  </si>
  <si>
    <t>EMENDA/ ELO/ESP</t>
  </si>
  <si>
    <t>993,25</t>
  </si>
  <si>
    <t>06615</t>
  </si>
  <si>
    <t>006011411</t>
  </si>
  <si>
    <t>VIA0111</t>
  </si>
  <si>
    <t>PAL0667</t>
  </si>
  <si>
    <t>TOCO</t>
  </si>
  <si>
    <t xml:space="preserve">CRIAR PEP </t>
  </si>
  <si>
    <t>PAL1444</t>
  </si>
  <si>
    <t xml:space="preserve">LUCAS ANDRADE </t>
  </si>
  <si>
    <t>PAL1443</t>
  </si>
  <si>
    <t>PAL1313</t>
  </si>
  <si>
    <t>61846/ 61993</t>
  </si>
  <si>
    <t>PAL0462</t>
  </si>
  <si>
    <t>158,11</t>
  </si>
  <si>
    <t>006003126</t>
  </si>
  <si>
    <t>104,80</t>
  </si>
  <si>
    <t>ARE-2</t>
  </si>
  <si>
    <t>EME/ ESPAÇ</t>
  </si>
  <si>
    <t>112,17</t>
  </si>
  <si>
    <t>1.656,59</t>
  </si>
  <si>
    <t>1.913,99</t>
  </si>
  <si>
    <t>371,36</t>
  </si>
  <si>
    <t>ELD0105</t>
  </si>
  <si>
    <t>33,12</t>
  </si>
  <si>
    <t>GAMBIARRA</t>
  </si>
  <si>
    <t>ALV-4</t>
  </si>
  <si>
    <t>603,11</t>
  </si>
  <si>
    <t>1.079,19</t>
  </si>
  <si>
    <t>325,42</t>
  </si>
  <si>
    <t>PODA/ REGULAGEM</t>
  </si>
  <si>
    <t>5830/ 4663</t>
  </si>
  <si>
    <t>PAL7-712</t>
  </si>
  <si>
    <t>REGULAGEM/ REAPERTO</t>
  </si>
  <si>
    <t>PAL0224</t>
  </si>
  <si>
    <t>VIA0116</t>
  </si>
  <si>
    <t>RS-2502304EME1.1.0006</t>
  </si>
  <si>
    <t>EMENDA/ ESPAÇ</t>
  </si>
  <si>
    <t>RS-2402304EME1.L.0014</t>
  </si>
  <si>
    <t>RS-2502304EME1.1.0014</t>
  </si>
  <si>
    <t>PAL0113</t>
  </si>
  <si>
    <t>2.150,08</t>
  </si>
  <si>
    <t>1.075,04</t>
  </si>
  <si>
    <t>711,91</t>
  </si>
  <si>
    <t>RS-2402304EME1.L.0011</t>
  </si>
  <si>
    <t>RS-2502304EME1.1.0009</t>
  </si>
  <si>
    <t>ALV20-00209</t>
  </si>
  <si>
    <t>711,94</t>
  </si>
  <si>
    <t>RS-2502304EME1.1.0008</t>
  </si>
  <si>
    <t>RS-2502304EME1.1.0023</t>
  </si>
  <si>
    <t>RS-2502304EME1.1.0028</t>
  </si>
  <si>
    <t>RS-2502304EME1.1.0027</t>
  </si>
  <si>
    <t>RS-2502304EME1.1.0020</t>
  </si>
  <si>
    <t>RS-2502304EME1.1.0025</t>
  </si>
  <si>
    <t>RS-2502304EME1.1.0026</t>
  </si>
  <si>
    <t>DOM FELICIANO</t>
  </si>
  <si>
    <t>RS-2502304EME1.1.0013</t>
  </si>
  <si>
    <t>RS-2502304EME1.1.0015</t>
  </si>
  <si>
    <t>RS-2502304EME1.1.0016</t>
  </si>
  <si>
    <t>RS-2502304EME1.1.0012</t>
  </si>
  <si>
    <t>RS-2502304EME1.1.0018</t>
  </si>
  <si>
    <t>093000097</t>
  </si>
  <si>
    <t>GUA110</t>
  </si>
  <si>
    <t>RS-2470604ECE2.1.0010</t>
  </si>
  <si>
    <t>OC-47399</t>
  </si>
  <si>
    <t>RS-2402304EME1.H.0081</t>
  </si>
  <si>
    <t>237677883 - 237690161</t>
  </si>
  <si>
    <t>GUA0113</t>
  </si>
  <si>
    <t>PAL16-164</t>
  </si>
  <si>
    <t>PAL08-81</t>
  </si>
  <si>
    <t>PODA/ AMAR</t>
  </si>
  <si>
    <t>EMENDA/ CONEC</t>
  </si>
  <si>
    <t>PODAS/ EMENDAS</t>
  </si>
  <si>
    <t>CPV-03</t>
  </si>
  <si>
    <t>RIO PARDO</t>
  </si>
  <si>
    <t>66,24</t>
  </si>
  <si>
    <t>ALV02-00207</t>
  </si>
  <si>
    <t>FECHAMENTO CH</t>
  </si>
  <si>
    <t>11,04</t>
  </si>
  <si>
    <t>PAL0991</t>
  </si>
  <si>
    <t>EMENDA/ CH</t>
  </si>
  <si>
    <t>SAO JERONMO</t>
  </si>
  <si>
    <t>PODA/ N1</t>
  </si>
  <si>
    <t>PODA/ NIVELAMENTO</t>
  </si>
  <si>
    <t>PAL0884</t>
  </si>
  <si>
    <t>AA0500</t>
  </si>
  <si>
    <t>PAL3-37</t>
  </si>
  <si>
    <t>CONEXÃO/ NIVELAMENTO</t>
  </si>
  <si>
    <t>PAL1222</t>
  </si>
  <si>
    <t>PAL12-129</t>
  </si>
  <si>
    <t>PODA/ CH</t>
  </si>
  <si>
    <t>PAL0443</t>
  </si>
  <si>
    <t>RS-2502304EME1.1.0035</t>
  </si>
  <si>
    <t>VIA0223</t>
  </si>
  <si>
    <t>RS-2502304EME1.1.0021</t>
  </si>
  <si>
    <t>PAL15-01516</t>
  </si>
  <si>
    <t>RS-2502304EME1.1.0039</t>
  </si>
  <si>
    <t>RS-2502304EME1.1.0029</t>
  </si>
  <si>
    <t>RS-2502304EME1.1.0032</t>
  </si>
  <si>
    <t>RS-2502304EME1.1.0031</t>
  </si>
  <si>
    <t>974,93</t>
  </si>
  <si>
    <t>RS-2502304EME1.1.0017</t>
  </si>
  <si>
    <t>?</t>
  </si>
  <si>
    <t>Identificar Alimentador</t>
  </si>
  <si>
    <t>TALA/ CH</t>
  </si>
  <si>
    <t>387,36</t>
  </si>
  <si>
    <t>ORDEM</t>
  </si>
  <si>
    <t>Pendência</t>
  </si>
  <si>
    <t>RS-2502304EME1.1.0079</t>
  </si>
  <si>
    <t>RS-2502304EME1.1.0078</t>
  </si>
  <si>
    <t>RS-2402304EME1.I.0229</t>
  </si>
  <si>
    <t>RS-2402304EME1.I.0205</t>
  </si>
  <si>
    <t>RS-2502304EME1.1.0043</t>
  </si>
  <si>
    <t>RS-2502304EME1.1.0038</t>
  </si>
  <si>
    <t>RS-2502304EME1.1.0030</t>
  </si>
  <si>
    <t>RS-2502304EME1.1.0076</t>
  </si>
  <si>
    <t>RS-2502304EME1.1.0081</t>
  </si>
  <si>
    <t>RS-2502304EME1.1.0092</t>
  </si>
  <si>
    <t>RS-2502304EME1.1.0034</t>
  </si>
  <si>
    <t>RS-2502304EME1.1.0072</t>
  </si>
  <si>
    <t>Rótulos de Linha</t>
  </si>
  <si>
    <t>Total Geral</t>
  </si>
  <si>
    <t>Soma de VALOR MEDIDO</t>
  </si>
  <si>
    <t>(Vários itens)</t>
  </si>
  <si>
    <t>Valor</t>
  </si>
  <si>
    <t>SET&gt;NOR&gt;ALV&gt;MAN_TAT&gt;DEZ24</t>
  </si>
  <si>
    <t>SET&gt;NOR&gt;BUT&gt;MAN_TAT&gt;DEZ24</t>
  </si>
  <si>
    <t>SET&gt;NOR&gt;GUA&gt;MAN_TAT&gt;DEZ24</t>
  </si>
  <si>
    <t>SET&gt;NOR&gt;POA&gt;MAN_TAT&gt;DEZ24</t>
  </si>
  <si>
    <t>SET&gt;NOR&gt;VIA&gt;MAN_TAT&gt;DEZ24</t>
  </si>
  <si>
    <t>SET&gt;NOR&gt;ART&gt;MAN_TAT&gt;DEZ24</t>
  </si>
  <si>
    <t>SET&gt;NOR&gt;ELD&gt;MAN_TAT&gt;DEZ24</t>
  </si>
  <si>
    <t>SET&gt;NOR&gt;ELD&gt;MAN_LV&gt;DEZ24</t>
  </si>
  <si>
    <t>SET&gt;NOR&gt;GUA&gt;MAN_LV&gt;DEZ24</t>
  </si>
  <si>
    <t>SET&gt;NOR&gt;VIA&gt;MAN_LV&gt;DEZ24</t>
  </si>
  <si>
    <t>SET&gt;NOR&gt;ALV&gt;MAN_LV&gt;DEZ24</t>
  </si>
  <si>
    <t>SET&gt;NOR&gt;ART&gt;MAN_LV&gt;DEZ24</t>
  </si>
  <si>
    <t>SET&gt;NOR&gt;BRI&gt;MAN_LV&gt;DEZ24</t>
  </si>
  <si>
    <t>SET&gt;NOR&gt;CHA&gt;MAN_LV&gt;DEZ24</t>
  </si>
  <si>
    <t>SET&gt;NOR&gt;PGR&gt;MAN_LV&gt;DEZ24</t>
  </si>
  <si>
    <t>SET&gt;NOR&gt;POA&gt;MAN_LV&gt;DEZ24</t>
  </si>
  <si>
    <t>SET&gt;NOR&gt;ALV&gt;MAN_LM&gt;DEZ24</t>
  </si>
  <si>
    <t>SET&gt;NOR&gt;BRI&gt;MAN_LM&gt;DEZ24</t>
  </si>
  <si>
    <t>SET&gt;NOR&gt;ELD&gt;MAN_LM&gt;DEZ24</t>
  </si>
  <si>
    <t>SET&gt;NOR&gt;GUA&gt;MAN_LM&gt;DEZ24</t>
  </si>
  <si>
    <t>SET&gt;NOR&gt;POA&gt;MAN_LM&gt;DEZ24</t>
  </si>
  <si>
    <t>SET&gt;NOR&gt;VIA&gt;MAN_LM&gt;DEZ24</t>
  </si>
  <si>
    <t>SET&gt;NOR&gt;SJE&gt;MAN_LM&gt;DEZ24</t>
  </si>
  <si>
    <t>Soma de Valor</t>
  </si>
  <si>
    <t>Corrigido</t>
  </si>
  <si>
    <t>RS-2402304EME1.I.0283</t>
  </si>
  <si>
    <t>RS-2402304EME1.F.0114</t>
  </si>
  <si>
    <t>(vazio)</t>
  </si>
  <si>
    <t>GERÊNCIA</t>
  </si>
  <si>
    <t>REGIONAL</t>
  </si>
  <si>
    <t>NORTE</t>
  </si>
  <si>
    <t>MANUTENÇÃO</t>
  </si>
  <si>
    <t>Aqui eu pego o que enviei e vejo o que foi pago</t>
  </si>
  <si>
    <t xml:space="preserve">Diferencia </t>
  </si>
  <si>
    <t>O que foi pago mas não foi enviado</t>
  </si>
  <si>
    <t>EME</t>
  </si>
  <si>
    <t>ERD</t>
  </si>
  <si>
    <t>PI - Teste</t>
  </si>
  <si>
    <t>PI o que recebeu</t>
  </si>
  <si>
    <t>O que foi enviado</t>
  </si>
  <si>
    <t>O que recebeu</t>
  </si>
  <si>
    <t>Distribuidora</t>
  </si>
  <si>
    <t>Regional</t>
  </si>
  <si>
    <t>Contrato</t>
  </si>
  <si>
    <t>Tipo de Medição
(Cust/Invest/Ativ)</t>
  </si>
  <si>
    <t>Estrutura
(Prod/Disp)</t>
  </si>
  <si>
    <t>Medição
(Ciclo/Final/Pend)</t>
  </si>
  <si>
    <t>Período de Medição</t>
  </si>
  <si>
    <t>Parceiro</t>
  </si>
  <si>
    <t>Município</t>
  </si>
  <si>
    <t>Equipe</t>
  </si>
  <si>
    <t>Descrição Da Nota Fiscal</t>
  </si>
  <si>
    <t>Folha de registro de serviços</t>
  </si>
  <si>
    <t xml:space="preserve">Data De Envio Do Boletim </t>
  </si>
  <si>
    <t>Origem de Lançamento
(PEP, Diagr, Ord, CC)</t>
  </si>
  <si>
    <t>Departamento</t>
  </si>
  <si>
    <t>CEEE-D</t>
  </si>
  <si>
    <t>SETUP SERVICOS ESPECIALIZADOS</t>
  </si>
  <si>
    <t>Porto Alegre</t>
  </si>
  <si>
    <t>Serviço de Poda</t>
  </si>
  <si>
    <t>Opex</t>
  </si>
  <si>
    <t>6000814328</t>
  </si>
  <si>
    <t>Mariana Pimentel</t>
  </si>
  <si>
    <t>6000816845</t>
  </si>
  <si>
    <t>6000817768</t>
  </si>
  <si>
    <t>6000816843</t>
  </si>
  <si>
    <t>6000817651</t>
  </si>
  <si>
    <t>6000846953</t>
  </si>
  <si>
    <t>6000846947</t>
  </si>
  <si>
    <t>6000847182</t>
  </si>
  <si>
    <t>6000847183</t>
  </si>
  <si>
    <t>Guaíba</t>
  </si>
  <si>
    <t>6000846456</t>
  </si>
  <si>
    <t>São Jerônimo</t>
  </si>
  <si>
    <t>6000829628</t>
  </si>
  <si>
    <t>6000851265</t>
  </si>
  <si>
    <t>6000851263</t>
  </si>
  <si>
    <t>6000851262</t>
  </si>
  <si>
    <t>6000852050</t>
  </si>
  <si>
    <t>Eldorado do Sul</t>
  </si>
  <si>
    <t>6000677000</t>
  </si>
  <si>
    <t>6000829625</t>
  </si>
  <si>
    <t>6000829629</t>
  </si>
  <si>
    <t>6000852055</t>
  </si>
  <si>
    <t>6000852054</t>
  </si>
  <si>
    <t>6000847308</t>
  </si>
  <si>
    <t>6000852820</t>
  </si>
  <si>
    <t>6000677005</t>
  </si>
  <si>
    <t>6000677006</t>
  </si>
  <si>
    <t>6000827264</t>
  </si>
  <si>
    <t>6000853752</t>
  </si>
  <si>
    <t>6000854398</t>
  </si>
  <si>
    <t>6000804659</t>
  </si>
  <si>
    <t>6000817637</t>
  </si>
  <si>
    <t>6000817672</t>
  </si>
  <si>
    <t>6000783799</t>
  </si>
  <si>
    <t>6000826351</t>
  </si>
  <si>
    <t>6000779535</t>
  </si>
  <si>
    <t>Viamão</t>
  </si>
  <si>
    <t>6000830682</t>
  </si>
  <si>
    <t>6000830684</t>
  </si>
  <si>
    <t>6000831085</t>
  </si>
  <si>
    <t>6000829140</t>
  </si>
  <si>
    <t>6000829141</t>
  </si>
  <si>
    <t>6000853753</t>
  </si>
  <si>
    <t>6000829147</t>
  </si>
  <si>
    <t>6000854404</t>
  </si>
  <si>
    <t>6000854402</t>
  </si>
  <si>
    <t>6000681459</t>
  </si>
  <si>
    <t>6000854403</t>
  </si>
  <si>
    <t>6000854557</t>
  </si>
  <si>
    <t>6000854558</t>
  </si>
  <si>
    <t>6000854559</t>
  </si>
  <si>
    <t>6000854660</t>
  </si>
  <si>
    <t>6000854661</t>
  </si>
  <si>
    <t>6000855169</t>
  </si>
  <si>
    <t>6000855078</t>
  </si>
  <si>
    <t>6000856129</t>
  </si>
  <si>
    <t>6000856132</t>
  </si>
  <si>
    <t>6000856133</t>
  </si>
  <si>
    <t>6000856131</t>
  </si>
  <si>
    <t>6000856130</t>
  </si>
  <si>
    <t>6000857127</t>
  </si>
  <si>
    <t>6000832147</t>
  </si>
  <si>
    <t>Alvorada</t>
  </si>
  <si>
    <t>6000832015</t>
  </si>
  <si>
    <t>6000832019</t>
  </si>
  <si>
    <t>6000832013</t>
  </si>
  <si>
    <t>6000832146</t>
  </si>
  <si>
    <t>6000833472</t>
  </si>
  <si>
    <t>6000857126</t>
  </si>
  <si>
    <t>6000857120</t>
  </si>
  <si>
    <t>6000857121</t>
  </si>
  <si>
    <t>6000857123</t>
  </si>
  <si>
    <t>6000857175</t>
  </si>
  <si>
    <t>6000857096</t>
  </si>
  <si>
    <t>6000857122</t>
  </si>
  <si>
    <t>6000857176</t>
  </si>
  <si>
    <t>6000857097</t>
  </si>
  <si>
    <t>6000857098</t>
  </si>
  <si>
    <t>6000857124</t>
  </si>
  <si>
    <t>6000832204</t>
  </si>
  <si>
    <t>Charqueadas</t>
  </si>
  <si>
    <t>6000833118</t>
  </si>
  <si>
    <t>6000833119</t>
  </si>
  <si>
    <t>6000833416</t>
  </si>
  <si>
    <t>6000841189</t>
  </si>
  <si>
    <t>6000841709</t>
  </si>
  <si>
    <t>6000809402</t>
  </si>
  <si>
    <t>6000845605</t>
  </si>
  <si>
    <t>6000845554</t>
  </si>
  <si>
    <t>6000845555</t>
  </si>
  <si>
    <t>6000845607</t>
  </si>
  <si>
    <t>6000845608</t>
  </si>
  <si>
    <t>6000845615</t>
  </si>
  <si>
    <t>6000846495</t>
  </si>
  <si>
    <t>6000846497</t>
  </si>
  <si>
    <t>6000841525</t>
  </si>
  <si>
    <t>6000846459</t>
  </si>
  <si>
    <t>Sobre aviso</t>
  </si>
  <si>
    <t>1009665295</t>
  </si>
  <si>
    <t>6000858200</t>
  </si>
  <si>
    <t>Disponibilidade de contrato</t>
  </si>
  <si>
    <t>1009665288</t>
  </si>
  <si>
    <t>Serviço de Manutenção</t>
  </si>
  <si>
    <t>1009665290</t>
  </si>
  <si>
    <t>6000858117</t>
  </si>
  <si>
    <t>1009677300</t>
  </si>
  <si>
    <t>NORTE_SET</t>
  </si>
  <si>
    <t>01.11.2024</t>
  </si>
  <si>
    <t>30.11.2024</t>
  </si>
  <si>
    <t>Serviços de manutenção em rede de distribuição de energia elétrica no contrato 4600018665</t>
  </si>
  <si>
    <t>Medição Única</t>
  </si>
  <si>
    <t>12.12.2024</t>
  </si>
  <si>
    <t>MED_ÚNICA&gt;RS-2402304EME1.I.0067</t>
  </si>
  <si>
    <t>Capex</t>
  </si>
  <si>
    <t>MED_ÚNICA&gt;RS-2402304EME1.I.0079</t>
  </si>
  <si>
    <t>MED_ÚNICA&gt;RS-2402304EME1.I.0120</t>
  </si>
  <si>
    <t>MED_ÚNICA&gt;RS-2402304EME1.J.0017</t>
  </si>
  <si>
    <t>MED_ÚNICA&gt;RS-2402304EME1.I.0042</t>
  </si>
  <si>
    <t>MED_ÚNICA&gt;RS-2402304EME1.G.0095</t>
  </si>
  <si>
    <t>MED_ÚNICA&gt;RS-2402304EME1.A.0252</t>
  </si>
  <si>
    <t>MED_ÚNICA&gt;RS-2402304EME1.H.0112</t>
  </si>
  <si>
    <t>MED_ÚNICA&gt;RS-2402304EME1.I.0118</t>
  </si>
  <si>
    <t>MED_ÚNICA&gt;RS-2402304EME1.I.0137</t>
  </si>
  <si>
    <t>MED_ÚNICA&gt;RS-2402304EME1.I.0028</t>
  </si>
  <si>
    <t>MED_ÚNICA&gt;RS-2402304EME1.I.0065</t>
  </si>
  <si>
    <t>MED_ÚNICA&gt;RS-2402304EME1.I.0066</t>
  </si>
  <si>
    <t>MED_ÚNICA&gt;RS-2402304EME1.I.0119</t>
  </si>
  <si>
    <t>MED_ÚNICA&gt;RS-2402304EME1.I.0166</t>
  </si>
  <si>
    <t>MED_ÚNICA&gt;RS-2402304EME1.I.0192</t>
  </si>
  <si>
    <t>MED_ÚNICA&gt;RS-2402304EME1.I.0220</t>
  </si>
  <si>
    <t>MED_ÚNICA&gt;RS-2402304EME1.I.0252</t>
  </si>
  <si>
    <t>MED_ÚNICA&gt;RS-2402304EME1.I.0268</t>
  </si>
  <si>
    <t>MED_ÚNICA&gt;RS-2402304EME1.J.0009</t>
  </si>
  <si>
    <t>MED_ÚNICA&gt;RS-2402304EME1.J.0048</t>
  </si>
  <si>
    <t>MED_ÚNICA&gt;RS-2402304EME1.J.0271</t>
  </si>
  <si>
    <t>MED_ÚNICA&gt;RS-2402304EME1.I.0056</t>
  </si>
  <si>
    <t>MED_ÚNICA&gt;RS-2402304EME1.I.0057</t>
  </si>
  <si>
    <t>MED_ÚNICA&gt;RS-2402304EME1.J.0010</t>
  </si>
  <si>
    <t>MED_ÚNICA&gt;RS-2402304EME1.J.0085</t>
  </si>
  <si>
    <t>Investimento</t>
  </si>
  <si>
    <t>13.12.2024</t>
  </si>
  <si>
    <t>MED_ÚNICA&gt;RS-2402304EME1.I.0067.D</t>
  </si>
  <si>
    <t>MED_ÚNICA&gt;RS-2402304EME1.I.0067.I</t>
  </si>
  <si>
    <t>MED_ÚNICA&gt;RS-2402304EME1.F.0152.D</t>
  </si>
  <si>
    <t>MED_ÚNICA&gt;RS-2402304EME1.F.0152.I</t>
  </si>
  <si>
    <t>MED_ÚNICA&gt;RS-2402304EME1.G.0267.D</t>
  </si>
  <si>
    <t>MED_ÚNICA&gt;RS-2402304EME1.G.0267.I</t>
  </si>
  <si>
    <t>MED_ÚNICA&gt;RS-2402304EME1.I.0079.D</t>
  </si>
  <si>
    <t>MED_ÚNICA&gt;RS-2402304EME1.I.0079.I</t>
  </si>
  <si>
    <t>MED_ÚNICA&gt;RS-2402304EME1.I.0120.D</t>
  </si>
  <si>
    <t>MED_ÚNICA&gt;RS-2402304EME1.I.0120.I</t>
  </si>
  <si>
    <t>MED_ÚNICA&gt;RS-2402304EME1.J.0017.D</t>
  </si>
  <si>
    <t>MED_ÚNICA&gt;RS-2402304EME1.J.0017.I</t>
  </si>
  <si>
    <t>MED_ÚNICA&gt;RS-2402304EME1.E.0016.I</t>
  </si>
  <si>
    <t>MED_ÚNICA&gt;RS-2402304EME1.I.0042.D</t>
  </si>
  <si>
    <t>MED_ÚNICA&gt;RS-2402304EME1.I.0042.I</t>
  </si>
  <si>
    <t>MED_ÚNICA&gt;RS-2402304EME1.F.0065.D</t>
  </si>
  <si>
    <t>MED_ÚNICA&gt;RS-2402304EME1.F.0065.I</t>
  </si>
  <si>
    <t>MED_ÚNICA&gt;RS-2402304EME1.G.0095.D</t>
  </si>
  <si>
    <t>MED_ÚNICA&gt;RS-2402304EME1.G.0095.I</t>
  </si>
  <si>
    <t>MED_ÚNICA&gt;RS-2402304EME1.G.0272.D</t>
  </si>
  <si>
    <t>MED_ÚNICA&gt;RS-2402304EME1.G.0272.I</t>
  </si>
  <si>
    <t>MED_ÚNICA&gt;RS-2402304EME1.I.0283.D</t>
  </si>
  <si>
    <t>MED_ÚNICA&gt;RS-2402304EME1.I.0283.I</t>
  </si>
  <si>
    <t>MED_ÚNICA&gt;RS-2402304EME1.A.0252.D</t>
  </si>
  <si>
    <t>MED_ÚNICA&gt;RS-2402304EME1.A.0252.I</t>
  </si>
  <si>
    <t>MED_ÚNICA&gt;RS-2402304EME1.F.0102.D</t>
  </si>
  <si>
    <t>MED_ÚNICA&gt;RS-2402304EME1.F.0102.I</t>
  </si>
  <si>
    <t>MED_ÚNICA&gt;RS-2402304EME1.G.0040.D</t>
  </si>
  <si>
    <t>MED_ÚNICA&gt;RS-2402304EME1.G.0040.I</t>
  </si>
  <si>
    <t>MED_ÚNICA&gt;RS-2402304EME1.G.0066.D</t>
  </si>
  <si>
    <t>MED_ÚNICA&gt;RS-2402304EME1.G.0066.I</t>
  </si>
  <si>
    <t>MED_ÚNICA&gt;RS-2402304EME1.G.0127.D</t>
  </si>
  <si>
    <t>MED_ÚNICA&gt;RS-2402304EME1.G.0127.I</t>
  </si>
  <si>
    <t>MED_ÚNICA&gt;RS-2402304EME1.H.0045.D</t>
  </si>
  <si>
    <t>MED_ÚNICA&gt;RS-2402304EME1.H.0045.I</t>
  </si>
  <si>
    <t>MED_ÚNICA&gt;RS-2402304EME1.H.0112.D</t>
  </si>
  <si>
    <t>MED_ÚNICA&gt;RS-2402304EME1.H.0112.I</t>
  </si>
  <si>
    <t>MED_ÚNICA&gt;RS-2402304EME1.H.0113.D</t>
  </si>
  <si>
    <t>MED_ÚNICA&gt;RS-2402304EME1.H.0113.I</t>
  </si>
  <si>
    <t>MED_ÚNICA&gt;RS-2402304EME1.I.0106.D</t>
  </si>
  <si>
    <t>MED_ÚNICA&gt;RS-2402304EME1.I.0106.I</t>
  </si>
  <si>
    <t>MED_ÚNICA&gt;RS-2402304EME1.I.0118.D</t>
  </si>
  <si>
    <t>MED_ÚNICA&gt;RS-2402304EME1.I.0118.I</t>
  </si>
  <si>
    <t>MED_ÚNICA&gt;RS-2402304EME1.I.0137.D</t>
  </si>
  <si>
    <t>MED_ÚNICA&gt;RS-2402304EME1.I.0137.I</t>
  </si>
  <si>
    <t>MED_ÚNICA&gt;RS-2402304EME1.F.0169.D</t>
  </si>
  <si>
    <t>MED_ÚNICA&gt;RS-2402304EME1.F.0169.I</t>
  </si>
  <si>
    <t>MED_ÚNICA&gt;RS-2402304EME1.H.0122.D</t>
  </si>
  <si>
    <t>MED_ÚNICA&gt;RS-2402304EME1.H.0122.I</t>
  </si>
  <si>
    <t>MED_ÚNICA&gt;RS-2402304EME1.F.0092.D</t>
  </si>
  <si>
    <t>MED_ÚNICA&gt;RS-2402304EME1.F.0092.I</t>
  </si>
  <si>
    <t>MED_ÚNICA&gt;RS-2402304EME1.F.0126.D</t>
  </si>
  <si>
    <t>MED_ÚNICA&gt;RS-2402304EME1.F.0126.I</t>
  </si>
  <si>
    <t>MED_ÚNICA&gt;RS-2402304EME1.G.0032.D</t>
  </si>
  <si>
    <t>MED_ÚNICA&gt;RS-2402304EME1.G.0032.I</t>
  </si>
  <si>
    <t>MED_ÚNICA&gt;RS-2402304EME1.G.0068.D</t>
  </si>
  <si>
    <t>MED_ÚNICA&gt;RS-2402304EME1.G.0068.I</t>
  </si>
  <si>
    <t>MED_ÚNICA&gt;RS-2402304EME1.I.0021.D</t>
  </si>
  <si>
    <t>MED_ÚNICA&gt;RS-2402304EME1.I.0021.I</t>
  </si>
  <si>
    <t>MED_ÚNICA&gt;RS-2402304EME1.I.0028.D</t>
  </si>
  <si>
    <t>MED_ÚNICA&gt;RS-2402304EME1.I.0028.I</t>
  </si>
  <si>
    <t>MED_ÚNICA&gt;RS-2402304EME1.I.0065.D</t>
  </si>
  <si>
    <t>MED_ÚNICA&gt;RS-2402304EME1.I.0065.I</t>
  </si>
  <si>
    <t>MED_ÚNICA&gt;RS-2402304EME1.I.0066.D</t>
  </si>
  <si>
    <t>MED_ÚNICA&gt;RS-2402304EME1.I.0066.I</t>
  </si>
  <si>
    <t>MED_ÚNICA&gt;RS-2402304EME1.I.0109.D</t>
  </si>
  <si>
    <t>MED_ÚNICA&gt;RS-2402304EME1.I.0109.I</t>
  </si>
  <si>
    <t>MED_ÚNICA&gt;RS-2402304EME1.I.0119.D</t>
  </si>
  <si>
    <t>MED_ÚNICA&gt;RS-2402304EME1.I.0119.I</t>
  </si>
  <si>
    <t>MED_ÚNICA&gt;RS-2402304EME1.I.0166.D</t>
  </si>
  <si>
    <t>MED_ÚNICA&gt;RS-2402304EME1.I.0166.I</t>
  </si>
  <si>
    <t>MED_ÚNICA&gt;RS-2402304EME1.I.0192.D</t>
  </si>
  <si>
    <t>MED_ÚNICA&gt;RS-2402304EME1.I.0192.I</t>
  </si>
  <si>
    <t>MED_ÚNICA&gt;RS-2402304EME1.I.0220.D</t>
  </si>
  <si>
    <t>MED_ÚNICA&gt;RS-2402304EME1.I.0220.I</t>
  </si>
  <si>
    <t>MED_ÚNICA&gt;RS-2402304EME1.I.0252.D</t>
  </si>
  <si>
    <t>MED_ÚNICA&gt;RS-2402304EME1.I.0252.I</t>
  </si>
  <si>
    <t>MED_ÚNICA&gt;RS-2402304EME1.I.0263.D</t>
  </si>
  <si>
    <t>MED_ÚNICA&gt;RS-2402304EME1.I.0263.I</t>
  </si>
  <si>
    <t>MED_ÚNICA&gt;RS-2402304EME1.I.0268.D</t>
  </si>
  <si>
    <t>MED_ÚNICA&gt;RS-2402304EME1.I.0268.I</t>
  </si>
  <si>
    <t>MED_ÚNICA&gt;RS-2402304EME1.J.0009.D</t>
  </si>
  <si>
    <t>MED_ÚNICA&gt;RS-2402304EME1.J.0009.I</t>
  </si>
  <si>
    <t>MED_ÚNICA&gt;RS-2402304EME1.J.0048.D</t>
  </si>
  <si>
    <t>MED_ÚNICA&gt;RS-2402304EME1.J.0048.I</t>
  </si>
  <si>
    <t>MED_ÚNICA&gt;RS-2402304EME1.J.0178.D</t>
  </si>
  <si>
    <t>MED_ÚNICA&gt;RS-2402304EME1.J.0178.I</t>
  </si>
  <si>
    <t>MED_ÚNICA&gt;RS-2402304EME1.J.0271.D</t>
  </si>
  <si>
    <t>MED_ÚNICA&gt;RS-2402304EME1.J.0271.I</t>
  </si>
  <si>
    <t>MED_ÚNICA&gt;RS-2402304EME1.F.0114.D</t>
  </si>
  <si>
    <t>MED_ÚNICA&gt;RS-2402304EME1.F.0114.I</t>
  </si>
  <si>
    <t>MED_ÚNICA&gt;RS-2402304EME1.I.0056.D</t>
  </si>
  <si>
    <t>MED_ÚNICA&gt;RS-2402304EME1.I.0056.I</t>
  </si>
  <si>
    <t>MED_ÚNICA&gt;RS-2402304EME1.I.0057.D</t>
  </si>
  <si>
    <t>MED_ÚNICA&gt;RS-2402304EME1.I.0057.I</t>
  </si>
  <si>
    <t>MED_ÚNICA&gt;RS-2402304EME1.J.0010.D</t>
  </si>
  <si>
    <t>MED_ÚNICA&gt;RS-2402304EME1.J.0010.I</t>
  </si>
  <si>
    <t>MED_ÚNICA&gt;RS-2402304EME1.J.0019.D</t>
  </si>
  <si>
    <t>MED_ÚNICA&gt;RS-2402304EME1.J.0019.I</t>
  </si>
  <si>
    <t>MED_ÚNICA&gt;RS-2402304EME1.J.0085.D</t>
  </si>
  <si>
    <t>MED_ÚNICA&gt;RS-2402304EME1.J.0085.I</t>
  </si>
  <si>
    <t>CEEE | Eqtl</t>
  </si>
  <si>
    <t>Gerência de Manutenção - Norte</t>
  </si>
  <si>
    <t>Ciclo</t>
  </si>
  <si>
    <t>01.11.2024 a 30.11.2024</t>
  </si>
  <si>
    <t>SETUP SERVIÇOS ESPECIALIZADOS LTDA</t>
  </si>
  <si>
    <t>Medição POA</t>
  </si>
  <si>
    <t>Serviços de manutenção em redes de distribuição - EQUIPAMENTOS</t>
  </si>
  <si>
    <t>1009686593</t>
  </si>
  <si>
    <t>CEEE EQTL</t>
  </si>
  <si>
    <t>Produtividade</t>
  </si>
  <si>
    <t>01 a 30.11.2024</t>
  </si>
  <si>
    <t>SETUP</t>
  </si>
  <si>
    <t>Medição RS</t>
  </si>
  <si>
    <t>1009683993</t>
  </si>
  <si>
    <t>16.12.2024</t>
  </si>
  <si>
    <t>1009684003</t>
  </si>
  <si>
    <t>1009684016</t>
  </si>
  <si>
    <t>1009684028</t>
  </si>
  <si>
    <t>1009684036</t>
  </si>
  <si>
    <t>1009684046</t>
  </si>
  <si>
    <t>1009684074</t>
  </si>
  <si>
    <t xml:space="preserve">Serviço de Manutenção em LV </t>
  </si>
  <si>
    <t>1009684004</t>
  </si>
  <si>
    <t>1009684006</t>
  </si>
  <si>
    <t>1009684032</t>
  </si>
  <si>
    <t>1009684037</t>
  </si>
  <si>
    <t>1009684038</t>
  </si>
  <si>
    <t>1009684039</t>
  </si>
  <si>
    <t>1009684040</t>
  </si>
  <si>
    <t>1009684053</t>
  </si>
  <si>
    <t>1009684054</t>
  </si>
  <si>
    <t>Serviço de Manutenção em LM</t>
  </si>
  <si>
    <t>1009683986</t>
  </si>
  <si>
    <t>1009683988</t>
  </si>
  <si>
    <t>1009683989</t>
  </si>
  <si>
    <t>1009683990</t>
  </si>
  <si>
    <t>1009684012</t>
  </si>
  <si>
    <t>1009684025</t>
  </si>
  <si>
    <t>1009684070</t>
  </si>
  <si>
    <t>FEV / MAR / ABR</t>
  </si>
  <si>
    <t>Serviços de manutenção em redes de distribuição - KM EXCEDENTE - LM</t>
  </si>
  <si>
    <t xml:space="preserve">Serviços de manutenção em redes de distribuição - KM EXCEDENTE - LV </t>
  </si>
  <si>
    <t>Serviços de manutenção em redes de distribuição - KM EXCEDENTE - TAT</t>
  </si>
  <si>
    <t>SUL</t>
  </si>
  <si>
    <t>Barra do Ribeiro</t>
  </si>
  <si>
    <t>não tem</t>
  </si>
  <si>
    <t>Rótulos de Coluna</t>
  </si>
  <si>
    <t>Valores Recebido do Custeio</t>
  </si>
  <si>
    <t>Forma que pagam o custeio</t>
  </si>
  <si>
    <t>Descrição Nota Fiscal</t>
  </si>
  <si>
    <t>Total</t>
  </si>
  <si>
    <t xml:space="preserve">Resumo </t>
  </si>
  <si>
    <t xml:space="preserve">Total Enviado </t>
  </si>
  <si>
    <t>Total Pago (Capex + Opex)</t>
  </si>
  <si>
    <t>Diferença</t>
  </si>
  <si>
    <t xml:space="preserve">Valores </t>
  </si>
  <si>
    <t>Tirando dados indesejado</t>
  </si>
  <si>
    <t>Valor Pago</t>
  </si>
  <si>
    <t xml:space="preserve">Diferença </t>
  </si>
  <si>
    <t>Valor Cusuteio</t>
  </si>
  <si>
    <t>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</si>
</sst>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8" formatCode="&quot;R$&quot;\ #,##0.00;[Red]\-&quot;R$&quot;\ #,##0.00"/>
    <numFmt numFmtId="44" formatCode="_-&quot;R$&quot;\ * #,##0.00_-;\-&quot;R$&quot;\ * #,##0.00_-;_-&quot;R$&quot;\ * &quot;-&quot;??_-;_-@_-"/>
    <numFmt numFmtId="164" formatCode="_-[$R$-416]\ * #,##0.00_-;\-[$R$-416]\ * #,##0.00_-;_-[$R$-416]\ * &quot;-&quot;??_-;_-@_-"/>
    <numFmt numFmtId="165" formatCode="&quot;R$&quot;\ #,##0.00"/>
    <numFmt numFmtId="166" formatCode="dd/mm/yy;@"/>
    <numFmt numFmtId="167" formatCode="&quot;$&quot;#,##0.00"/>
    <numFmt numFmtId="169" formatCode="d/m;@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theme="0"/>
      <name val="Aptos Narrow"/>
      <family val="2"/>
    </font>
    <font>
      <b/>
      <sz val="11"/>
      <color rgb="FF339966"/>
      <name val="Aptos Narrow"/>
      <family val="2"/>
    </font>
    <font>
      <b/>
      <sz val="10"/>
      <color rgb="FF339966"/>
      <name val="Aptos Narrow"/>
      <family val="2"/>
    </font>
    <font>
      <b/>
      <sz val="10"/>
      <color rgb="FFFF0000"/>
      <name val="Aptos Narrow"/>
      <family val="2"/>
    </font>
    <font>
      <b/>
      <sz val="11"/>
      <color theme="0"/>
      <name val="Aptos Narrow"/>
      <family val="2"/>
    </font>
    <font>
      <sz val="12"/>
      <color theme="0"/>
      <name val="Aptos Narrow"/>
      <family val="2"/>
    </font>
    <font>
      <b/>
      <sz val="11"/>
      <color theme="1"/>
      <name val="Aptos Narrow"/>
      <family val="2"/>
    </font>
    <font>
      <b/>
      <sz val="11"/>
      <color rgb="FF000000"/>
      <name val="Arial"/>
      <family val="2"/>
    </font>
    <font>
      <sz val="10"/>
      <color theme="0"/>
      <name val="Calibri"/>
      <family val="2"/>
      <scheme val="minor"/>
    </font>
    <font>
      <b/>
      <sz val="11"/>
      <color theme="0"/>
      <name val="Arial"/>
      <family val="2"/>
    </font>
    <font>
      <sz val="11"/>
      <color rgb="FF000000"/>
      <name val="Arial"/>
      <family val="2"/>
    </font>
    <font>
      <u/>
      <sz val="10"/>
      <color theme="10"/>
      <name val="Calibri"/>
      <family val="2"/>
      <scheme val="minor"/>
    </font>
    <font>
      <sz val="12"/>
      <color rgb="FF000000"/>
      <name val="Arial"/>
      <family val="2"/>
    </font>
    <font>
      <sz val="11"/>
      <color rgb="FF000000"/>
      <name val="Arial"/>
    </font>
    <font>
      <u/>
      <sz val="10"/>
      <color theme="10"/>
      <name val="Arial"/>
      <family val="2"/>
    </font>
    <font>
      <sz val="10"/>
      <color rgb="FF000000"/>
      <name val="Arial"/>
    </font>
    <font>
      <sz val="11"/>
      <color rgb="FF000000"/>
      <name val="Calibri"/>
      <charset val="1"/>
    </font>
    <font>
      <b/>
      <sz val="11"/>
      <color rgb="FF006100"/>
      <name val="Arial"/>
      <family val="2"/>
    </font>
    <font>
      <sz val="11"/>
      <color theme="1"/>
      <name val="Arial"/>
      <charset val="1"/>
    </font>
    <font>
      <u/>
      <sz val="10"/>
      <color rgb="FF1155CC"/>
      <name val="Arial"/>
      <family val="2"/>
    </font>
    <font>
      <b/>
      <sz val="11"/>
      <color rgb="FFFFFFFF"/>
      <name val="Arial"/>
      <family val="2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</font>
    <font>
      <sz val="12"/>
      <color rgb="FF000000"/>
      <name val="Calibri"/>
      <family val="2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</font>
    <font>
      <sz val="12"/>
      <color rgb="FF000000"/>
      <name val="Arial"/>
    </font>
    <font>
      <u/>
      <sz val="10"/>
      <color theme="0"/>
      <name val="Calibri"/>
      <family val="2"/>
      <scheme val="minor"/>
    </font>
    <font>
      <u/>
      <sz val="10"/>
      <color rgb="FFFF0000"/>
      <name val="Calibri"/>
      <family val="2"/>
      <scheme val="minor"/>
    </font>
    <font>
      <sz val="11"/>
      <color rgb="FF000000"/>
      <name val="Calibri"/>
      <scheme val="minor"/>
    </font>
    <font>
      <sz val="11"/>
      <color rgb="FF000000"/>
      <name val="Arial"/>
      <charset val="1"/>
    </font>
    <font>
      <sz val="10"/>
      <color rgb="FF000000"/>
      <name val="Arial"/>
      <charset val="1"/>
    </font>
    <font>
      <sz val="12"/>
      <color rgb="FF000000"/>
      <name val="Calibri"/>
      <charset val="1"/>
    </font>
    <font>
      <u/>
      <sz val="9"/>
      <color rgb="FF1155CC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.5"/>
      <color theme="0"/>
      <name val="Calibri"/>
      <family val="2"/>
      <scheme val="minor"/>
    </font>
    <font>
      <sz val="9.5"/>
      <name val="Calibri"/>
      <family val="2"/>
      <scheme val="minor"/>
    </font>
    <font>
      <sz val="1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34A853"/>
        <bgColor rgb="FF000000"/>
      </patternFill>
    </fill>
    <fill>
      <patternFill patternType="solid">
        <fgColor rgb="FFD9E1F2"/>
        <bgColor indexed="64"/>
      </patternFill>
    </fill>
    <fill>
      <patternFill patternType="solid">
        <fgColor rgb="FFC0E6F5"/>
        <bgColor rgb="FFC0E6F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indexed="64"/>
      </patternFill>
    </fill>
    <fill>
      <patternFill patternType="solid">
        <fgColor theme="4" tint="-0.249977111117893"/>
        <bgColor indexed="64"/>
      </patternFill>
    </fill>
  </fills>
  <borders count="27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/>
      <top style="thin">
        <color rgb="FFA9D08E"/>
      </top>
      <bottom style="thin">
        <color rgb="FFA9D08E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44B3E1"/>
      </left>
      <right/>
      <top style="thin">
        <color rgb="FF44B3E1"/>
      </top>
      <bottom style="thin">
        <color rgb="FF44B3E1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CCCCCC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2" fillId="0" borderId="0"/>
    <xf numFmtId="0" fontId="14" fillId="0" borderId="0" applyNumberFormat="0" applyFill="0" applyBorder="0" applyAlignment="0" applyProtection="0"/>
  </cellStyleXfs>
  <cellXfs count="280">
    <xf numFmtId="0" fontId="0" fillId="0" borderId="0" xfId="0"/>
    <xf numFmtId="20" fontId="3" fillId="2" borderId="1" xfId="2" applyNumberFormat="1" applyFont="1" applyFill="1" applyBorder="1" applyAlignment="1">
      <alignment horizontal="center" vertical="center"/>
    </xf>
    <xf numFmtId="0" fontId="4" fillId="3" borderId="2" xfId="2" applyFont="1" applyFill="1" applyBorder="1" applyAlignment="1">
      <alignment horizontal="center" vertical="center" wrapText="1"/>
    </xf>
    <xf numFmtId="20" fontId="5" fillId="3" borderId="2" xfId="2" applyNumberFormat="1" applyFont="1" applyFill="1" applyBorder="1" applyAlignment="1">
      <alignment horizontal="center" vertical="center" wrapText="1"/>
    </xf>
    <xf numFmtId="0" fontId="6" fillId="3" borderId="2" xfId="2" applyFont="1" applyFill="1" applyBorder="1" applyAlignment="1">
      <alignment horizontal="center" vertical="center" wrapText="1"/>
    </xf>
    <xf numFmtId="0" fontId="7" fillId="4" borderId="2" xfId="2" applyFont="1" applyFill="1" applyBorder="1" applyAlignment="1">
      <alignment horizontal="center" vertical="center" wrapText="1"/>
    </xf>
    <xf numFmtId="0" fontId="8" fillId="2" borderId="2" xfId="2" applyFont="1" applyFill="1" applyBorder="1" applyAlignment="1">
      <alignment horizontal="center" vertical="center"/>
    </xf>
    <xf numFmtId="0" fontId="8" fillId="2" borderId="3" xfId="2" applyFont="1" applyFill="1" applyBorder="1" applyAlignment="1">
      <alignment horizontal="center" vertical="center" wrapText="1"/>
    </xf>
    <xf numFmtId="0" fontId="8" fillId="2" borderId="4" xfId="2" applyFont="1" applyFill="1" applyBorder="1" applyAlignment="1">
      <alignment horizontal="center" vertical="center" wrapText="1"/>
    </xf>
    <xf numFmtId="0" fontId="8" fillId="5" borderId="1" xfId="2" applyFont="1" applyFill="1" applyBorder="1" applyAlignment="1">
      <alignment horizontal="center" vertical="center"/>
    </xf>
    <xf numFmtId="0" fontId="3" fillId="2" borderId="2" xfId="2" applyFont="1" applyFill="1" applyBorder="1" applyAlignment="1">
      <alignment horizontal="center" vertical="center"/>
    </xf>
    <xf numFmtId="0" fontId="3" fillId="2" borderId="2" xfId="2" applyFont="1" applyFill="1" applyBorder="1" applyAlignment="1">
      <alignment horizontal="center" vertical="center" wrapText="1"/>
    </xf>
    <xf numFmtId="0" fontId="9" fillId="3" borderId="2" xfId="2" applyFont="1" applyFill="1" applyBorder="1" applyAlignment="1">
      <alignment horizontal="center" vertical="center"/>
    </xf>
    <xf numFmtId="14" fontId="8" fillId="2" borderId="2" xfId="2" applyNumberFormat="1" applyFont="1" applyFill="1" applyBorder="1" applyAlignment="1">
      <alignment horizontal="center" vertical="center"/>
    </xf>
    <xf numFmtId="9" fontId="10" fillId="0" borderId="4" xfId="2" applyNumberFormat="1" applyFont="1" applyBorder="1" applyAlignment="1">
      <alignment horizontal="center" vertical="center"/>
    </xf>
    <xf numFmtId="164" fontId="3" fillId="2" borderId="2" xfId="2" applyNumberFormat="1" applyFont="1" applyFill="1" applyBorder="1" applyAlignment="1">
      <alignment horizontal="center" vertical="center"/>
    </xf>
    <xf numFmtId="44" fontId="9" fillId="3" borderId="2" xfId="2" applyNumberFormat="1" applyFont="1" applyFill="1" applyBorder="1" applyAlignment="1">
      <alignment horizontal="center" vertical="center"/>
    </xf>
    <xf numFmtId="165" fontId="3" fillId="2" borderId="2" xfId="2" applyNumberFormat="1" applyFont="1" applyFill="1" applyBorder="1" applyAlignment="1">
      <alignment horizontal="center" vertical="center"/>
    </xf>
    <xf numFmtId="166" fontId="3" fillId="6" borderId="2" xfId="2" applyNumberFormat="1" applyFont="1" applyFill="1" applyBorder="1" applyAlignment="1">
      <alignment horizontal="center" vertical="center"/>
    </xf>
    <xf numFmtId="14" fontId="3" fillId="6" borderId="2" xfId="2" applyNumberFormat="1" applyFont="1" applyFill="1" applyBorder="1" applyAlignment="1">
      <alignment horizontal="center" vertical="center"/>
    </xf>
    <xf numFmtId="1" fontId="3" fillId="2" borderId="2" xfId="2" applyNumberFormat="1" applyFont="1" applyFill="1" applyBorder="1" applyAlignment="1">
      <alignment horizontal="center" vertical="center" wrapText="1"/>
    </xf>
    <xf numFmtId="164" fontId="3" fillId="2" borderId="3" xfId="2" applyNumberFormat="1" applyFont="1" applyFill="1" applyBorder="1" applyAlignment="1">
      <alignment horizontal="center" vertical="center"/>
    </xf>
    <xf numFmtId="44" fontId="11" fillId="6" borderId="2" xfId="2" applyNumberFormat="1" applyFont="1" applyFill="1" applyBorder="1" applyAlignment="1">
      <alignment horizontal="center" vertical="center"/>
    </xf>
    <xf numFmtId="1" fontId="3" fillId="2" borderId="2" xfId="2" applyNumberFormat="1" applyFont="1" applyFill="1" applyBorder="1" applyAlignment="1">
      <alignment horizontal="center" vertical="center"/>
    </xf>
    <xf numFmtId="164" fontId="9" fillId="3" borderId="3" xfId="2" applyNumberFormat="1" applyFont="1" applyFill="1" applyBorder="1" applyAlignment="1">
      <alignment horizontal="center" vertical="center"/>
    </xf>
    <xf numFmtId="164" fontId="12" fillId="7" borderId="2" xfId="2" applyNumberFormat="1" applyFont="1" applyFill="1" applyBorder="1" applyAlignment="1">
      <alignment horizontal="center" vertical="center" wrapText="1"/>
    </xf>
    <xf numFmtId="0" fontId="13" fillId="0" borderId="4" xfId="2" applyFont="1" applyBorder="1" applyAlignment="1">
      <alignment horizontal="center" vertical="center"/>
    </xf>
    <xf numFmtId="0" fontId="14" fillId="0" borderId="4" xfId="3" applyFill="1" applyBorder="1" applyAlignment="1">
      <alignment horizontal="center" vertical="center" wrapText="1"/>
    </xf>
    <xf numFmtId="0" fontId="14" fillId="0" borderId="5" xfId="3" applyNumberFormat="1" applyFill="1" applyBorder="1" applyAlignment="1">
      <alignment horizontal="center" vertical="center" wrapText="1"/>
    </xf>
    <xf numFmtId="0" fontId="13" fillId="0" borderId="5" xfId="2" applyFont="1" applyBorder="1" applyAlignment="1">
      <alignment horizontal="center" vertical="center"/>
    </xf>
    <xf numFmtId="0" fontId="13" fillId="0" borderId="4" xfId="2" applyFont="1" applyBorder="1" applyAlignment="1">
      <alignment horizontal="center" vertical="center" wrapText="1"/>
    </xf>
    <xf numFmtId="14" fontId="15" fillId="0" borderId="4" xfId="2" applyNumberFormat="1" applyFont="1" applyBorder="1" applyAlignment="1">
      <alignment horizontal="center" vertical="center"/>
    </xf>
    <xf numFmtId="14" fontId="13" fillId="0" borderId="4" xfId="2" applyNumberFormat="1" applyFont="1" applyBorder="1" applyAlignment="1">
      <alignment horizontal="center" vertical="center"/>
    </xf>
    <xf numFmtId="0" fontId="10" fillId="0" borderId="4" xfId="2" applyFont="1" applyBorder="1" applyAlignment="1">
      <alignment horizontal="center" vertical="center"/>
    </xf>
    <xf numFmtId="164" fontId="13" fillId="0" borderId="4" xfId="2" applyNumberFormat="1" applyFont="1" applyBorder="1" applyAlignment="1">
      <alignment horizontal="center" vertical="center"/>
    </xf>
    <xf numFmtId="0" fontId="2" fillId="0" borderId="4" xfId="2" applyBorder="1" applyAlignment="1">
      <alignment horizontal="center" vertical="center"/>
    </xf>
    <xf numFmtId="165" fontId="13" fillId="0" borderId="4" xfId="2" applyNumberFormat="1" applyFont="1" applyBorder="1" applyAlignment="1">
      <alignment horizontal="center" vertical="center"/>
    </xf>
    <xf numFmtId="166" fontId="13" fillId="0" borderId="4" xfId="2" applyNumberFormat="1" applyFont="1" applyBorder="1" applyAlignment="1">
      <alignment horizontal="center" vertical="center"/>
    </xf>
    <xf numFmtId="0" fontId="2" fillId="0" borderId="4" xfId="2" applyBorder="1" applyAlignment="1">
      <alignment horizontal="left" vertical="center"/>
    </xf>
    <xf numFmtId="164" fontId="2" fillId="0" borderId="4" xfId="2" applyNumberFormat="1" applyBorder="1" applyAlignment="1">
      <alignment horizontal="center" vertical="center"/>
    </xf>
    <xf numFmtId="44" fontId="0" fillId="0" borderId="4" xfId="2" applyNumberFormat="1" applyFont="1" applyBorder="1" applyAlignment="1">
      <alignment vertical="center"/>
    </xf>
    <xf numFmtId="1" fontId="13" fillId="0" borderId="4" xfId="2" applyNumberFormat="1" applyFont="1" applyBorder="1" applyAlignment="1">
      <alignment horizontal="center" vertical="center"/>
    </xf>
    <xf numFmtId="164" fontId="13" fillId="0" borderId="6" xfId="2" applyNumberFormat="1" applyFont="1" applyBorder="1" applyAlignment="1">
      <alignment horizontal="center" vertical="center"/>
    </xf>
    <xf numFmtId="0" fontId="13" fillId="0" borderId="7" xfId="2" applyFont="1" applyBorder="1" applyAlignment="1">
      <alignment horizontal="center" vertical="center"/>
    </xf>
    <xf numFmtId="0" fontId="13" fillId="0" borderId="6" xfId="2" applyFont="1" applyBorder="1" applyAlignment="1">
      <alignment horizontal="center" vertical="center"/>
    </xf>
    <xf numFmtId="0" fontId="13" fillId="0" borderId="4" xfId="0" applyFont="1" applyBorder="1" applyAlignment="1">
      <alignment horizontal="center"/>
    </xf>
    <xf numFmtId="0" fontId="14" fillId="0" borderId="4" xfId="3" applyBorder="1" applyAlignment="1">
      <alignment horizontal="center" vertical="center" wrapText="1"/>
    </xf>
    <xf numFmtId="0" fontId="16" fillId="0" borderId="4" xfId="2" applyFont="1" applyBorder="1" applyAlignment="1">
      <alignment horizontal="center" vertical="center"/>
    </xf>
    <xf numFmtId="164" fontId="16" fillId="0" borderId="4" xfId="2" applyNumberFormat="1" applyFont="1" applyBorder="1" applyAlignment="1">
      <alignment horizontal="center" vertical="center"/>
    </xf>
    <xf numFmtId="164" fontId="0" fillId="0" borderId="4" xfId="2" applyNumberFormat="1" applyFont="1" applyBorder="1" applyAlignment="1">
      <alignment horizontal="center" vertical="center"/>
    </xf>
    <xf numFmtId="0" fontId="0" fillId="0" borderId="4" xfId="2" applyFont="1" applyBorder="1" applyAlignment="1">
      <alignment horizontal="center" vertical="center"/>
    </xf>
    <xf numFmtId="44" fontId="13" fillId="0" borderId="6" xfId="2" applyNumberFormat="1" applyFon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0" fontId="14" fillId="0" borderId="4" xfId="3" applyBorder="1" applyAlignment="1">
      <alignment horizontal="center"/>
    </xf>
    <xf numFmtId="0" fontId="14" fillId="0" borderId="4" xfId="3" applyFill="1" applyBorder="1" applyAlignment="1">
      <alignment horizontal="center" vertical="center"/>
    </xf>
    <xf numFmtId="0" fontId="13" fillId="0" borderId="2" xfId="2" applyFont="1" applyBorder="1" applyAlignment="1">
      <alignment horizontal="center" vertical="center"/>
    </xf>
    <xf numFmtId="1" fontId="13" fillId="0" borderId="4" xfId="2" applyNumberFormat="1" applyFont="1" applyBorder="1" applyAlignment="1">
      <alignment horizontal="center" vertical="center" wrapText="1"/>
    </xf>
    <xf numFmtId="44" fontId="2" fillId="0" borderId="6" xfId="2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7" fillId="0" borderId="4" xfId="3" applyFont="1" applyFill="1" applyBorder="1" applyAlignment="1">
      <alignment horizontal="center" vertical="center" wrapText="1"/>
    </xf>
    <xf numFmtId="164" fontId="18" fillId="0" borderId="4" xfId="0" applyNumberFormat="1" applyFont="1" applyBorder="1" applyAlignment="1">
      <alignment horizontal="center"/>
    </xf>
    <xf numFmtId="0" fontId="14" fillId="0" borderId="4" xfId="3" applyBorder="1" applyAlignment="1">
      <alignment horizontal="center" vertical="center"/>
    </xf>
    <xf numFmtId="0" fontId="14" fillId="8" borderId="4" xfId="3" applyFill="1" applyBorder="1" applyAlignment="1">
      <alignment horizontal="center"/>
    </xf>
    <xf numFmtId="8" fontId="19" fillId="0" borderId="4" xfId="0" applyNumberFormat="1" applyFont="1" applyBorder="1"/>
    <xf numFmtId="0" fontId="20" fillId="9" borderId="4" xfId="0" applyFont="1" applyFill="1" applyBorder="1" applyAlignment="1">
      <alignment horizontal="center"/>
    </xf>
    <xf numFmtId="44" fontId="0" fillId="0" borderId="6" xfId="2" applyNumberFormat="1" applyFont="1" applyBorder="1" applyAlignment="1">
      <alignment horizontal="center" vertical="center"/>
    </xf>
    <xf numFmtId="0" fontId="21" fillId="0" borderId="4" xfId="0" applyFont="1" applyBorder="1" applyAlignment="1">
      <alignment horizontal="center"/>
    </xf>
    <xf numFmtId="0" fontId="14" fillId="0" borderId="4" xfId="3" applyNumberFormat="1" applyFill="1" applyBorder="1" applyAlignment="1">
      <alignment horizontal="center" vertical="center" wrapText="1"/>
    </xf>
    <xf numFmtId="0" fontId="13" fillId="0" borderId="6" xfId="2" applyFont="1" applyBorder="1" applyAlignment="1">
      <alignment horizontal="center" vertical="center" wrapText="1"/>
    </xf>
    <xf numFmtId="0" fontId="0" fillId="0" borderId="0" xfId="2" applyFont="1" applyAlignment="1">
      <alignment horizontal="center" vertical="center"/>
    </xf>
    <xf numFmtId="166" fontId="16" fillId="0" borderId="4" xfId="2" applyNumberFormat="1" applyFont="1" applyBorder="1" applyAlignment="1">
      <alignment horizontal="center" vertical="center"/>
    </xf>
    <xf numFmtId="167" fontId="20" fillId="9" borderId="4" xfId="0" applyNumberFormat="1" applyFont="1" applyFill="1" applyBorder="1" applyAlignment="1">
      <alignment horizontal="center"/>
    </xf>
    <xf numFmtId="0" fontId="22" fillId="10" borderId="4" xfId="0" applyFont="1" applyFill="1" applyBorder="1" applyAlignment="1">
      <alignment horizontal="center" wrapText="1"/>
    </xf>
    <xf numFmtId="0" fontId="23" fillId="11" borderId="4" xfId="0" applyFont="1" applyFill="1" applyBorder="1" applyAlignment="1">
      <alignment horizontal="center"/>
    </xf>
    <xf numFmtId="0" fontId="16" fillId="0" borderId="4" xfId="0" applyFont="1" applyBorder="1" applyAlignment="1">
      <alignment horizontal="center"/>
    </xf>
    <xf numFmtId="164" fontId="18" fillId="0" borderId="4" xfId="0" applyNumberFormat="1" applyFont="1" applyBorder="1"/>
    <xf numFmtId="164" fontId="24" fillId="0" borderId="4" xfId="2" applyNumberFormat="1" applyFont="1" applyBorder="1" applyAlignment="1">
      <alignment horizontal="center" vertical="center"/>
    </xf>
    <xf numFmtId="164" fontId="2" fillId="0" borderId="6" xfId="2" applyNumberFormat="1" applyBorder="1" applyAlignment="1">
      <alignment horizontal="center" vertical="center"/>
    </xf>
    <xf numFmtId="164" fontId="2" fillId="0" borderId="4" xfId="2" applyNumberFormat="1" applyBorder="1" applyAlignment="1">
      <alignment vertical="center"/>
    </xf>
    <xf numFmtId="0" fontId="14" fillId="8" borderId="4" xfId="3" applyFill="1" applyBorder="1" applyAlignment="1">
      <alignment horizontal="center" vertical="center" wrapText="1"/>
    </xf>
    <xf numFmtId="44" fontId="13" fillId="0" borderId="6" xfId="0" applyNumberFormat="1" applyFont="1" applyBorder="1" applyAlignment="1">
      <alignment horizontal="center"/>
    </xf>
    <xf numFmtId="1" fontId="0" fillId="0" borderId="4" xfId="2" applyNumberFormat="1" applyFont="1" applyBorder="1" applyAlignment="1">
      <alignment horizontal="center" vertical="center"/>
    </xf>
    <xf numFmtId="0" fontId="14" fillId="0" borderId="4" xfId="3" applyFill="1" applyBorder="1" applyAlignment="1">
      <alignment horizontal="center" wrapText="1"/>
    </xf>
    <xf numFmtId="0" fontId="23" fillId="12" borderId="4" xfId="0" applyFont="1" applyFill="1" applyBorder="1" applyAlignment="1">
      <alignment horizontal="center"/>
    </xf>
    <xf numFmtId="164" fontId="25" fillId="0" borderId="4" xfId="0" applyNumberFormat="1" applyFont="1" applyBorder="1" applyAlignment="1">
      <alignment horizontal="center"/>
    </xf>
    <xf numFmtId="49" fontId="16" fillId="0" borderId="4" xfId="0" applyNumberFormat="1" applyFont="1" applyBorder="1" applyAlignment="1">
      <alignment horizontal="center"/>
    </xf>
    <xf numFmtId="0" fontId="14" fillId="0" borderId="4" xfId="3" applyFill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22" fillId="0" borderId="4" xfId="0" applyFont="1" applyBorder="1" applyAlignment="1">
      <alignment horizontal="center" wrapText="1"/>
    </xf>
    <xf numFmtId="44" fontId="13" fillId="0" borderId="6" xfId="2" applyNumberFormat="1" applyFont="1" applyBorder="1" applyAlignment="1">
      <alignment vertical="center"/>
    </xf>
    <xf numFmtId="0" fontId="13" fillId="0" borderId="0" xfId="0" applyFont="1" applyAlignment="1">
      <alignment horizontal="center"/>
    </xf>
    <xf numFmtId="0" fontId="14" fillId="0" borderId="4" xfId="3" applyBorder="1" applyAlignment="1">
      <alignment horizontal="center" wrapText="1"/>
    </xf>
    <xf numFmtId="1" fontId="13" fillId="0" borderId="0" xfId="2" applyNumberFormat="1" applyFont="1" applyAlignment="1">
      <alignment horizontal="center" vertical="center"/>
    </xf>
    <xf numFmtId="165" fontId="13" fillId="0" borderId="0" xfId="2" applyNumberFormat="1" applyFont="1" applyAlignment="1">
      <alignment horizontal="center" vertical="center"/>
    </xf>
    <xf numFmtId="166" fontId="16" fillId="0" borderId="0" xfId="2" applyNumberFormat="1" applyFont="1" applyAlignment="1">
      <alignment horizontal="center" vertical="center"/>
    </xf>
    <xf numFmtId="1" fontId="2" fillId="0" borderId="4" xfId="2" applyNumberFormat="1" applyBorder="1" applyAlignment="1">
      <alignment horizontal="center" vertical="center"/>
    </xf>
    <xf numFmtId="0" fontId="26" fillId="0" borderId="0" xfId="0" applyFont="1"/>
    <xf numFmtId="0" fontId="26" fillId="0" borderId="4" xfId="0" applyFont="1" applyBorder="1"/>
    <xf numFmtId="0" fontId="13" fillId="8" borderId="4" xfId="2" applyFont="1" applyFill="1" applyBorder="1" applyAlignment="1">
      <alignment horizontal="center" vertical="center"/>
    </xf>
    <xf numFmtId="14" fontId="13" fillId="0" borderId="7" xfId="2" applyNumberFormat="1" applyFont="1" applyBorder="1" applyAlignment="1">
      <alignment horizontal="center" vertical="center"/>
    </xf>
    <xf numFmtId="44" fontId="27" fillId="0" borderId="8" xfId="0" applyNumberFormat="1" applyFont="1" applyBorder="1" applyAlignment="1">
      <alignment wrapText="1"/>
    </xf>
    <xf numFmtId="164" fontId="16" fillId="0" borderId="4" xfId="2" applyNumberFormat="1" applyFont="1" applyBorder="1" applyAlignment="1">
      <alignment horizontal="right" vertical="center"/>
    </xf>
    <xf numFmtId="0" fontId="0" fillId="0" borderId="6" xfId="2" applyFont="1" applyBorder="1" applyAlignment="1">
      <alignment horizontal="center" vertical="center"/>
    </xf>
    <xf numFmtId="165" fontId="13" fillId="0" borderId="5" xfId="2" applyNumberFormat="1" applyFont="1" applyBorder="1" applyAlignment="1">
      <alignment horizontal="center" vertical="center"/>
    </xf>
    <xf numFmtId="165" fontId="13" fillId="0" borderId="7" xfId="2" applyNumberFormat="1" applyFont="1" applyBorder="1" applyAlignment="1">
      <alignment horizontal="center" vertical="center"/>
    </xf>
    <xf numFmtId="44" fontId="16" fillId="0" borderId="6" xfId="2" applyNumberFormat="1" applyFont="1" applyBorder="1" applyAlignment="1">
      <alignment horizontal="center" vertical="center"/>
    </xf>
    <xf numFmtId="0" fontId="28" fillId="0" borderId="4" xfId="2" applyFont="1" applyBorder="1" applyAlignment="1">
      <alignment horizontal="center" vertical="center" wrapText="1"/>
    </xf>
    <xf numFmtId="166" fontId="16" fillId="0" borderId="7" xfId="2" applyNumberFormat="1" applyFont="1" applyBorder="1" applyAlignment="1">
      <alignment horizontal="center" vertical="center"/>
    </xf>
    <xf numFmtId="0" fontId="29" fillId="0" borderId="0" xfId="0" applyFont="1"/>
    <xf numFmtId="165" fontId="13" fillId="0" borderId="2" xfId="2" applyNumberFormat="1" applyFont="1" applyBorder="1" applyAlignment="1">
      <alignment horizontal="center" vertical="center"/>
    </xf>
    <xf numFmtId="1" fontId="16" fillId="0" borderId="4" xfId="2" applyNumberFormat="1" applyFont="1" applyBorder="1" applyAlignment="1">
      <alignment horizontal="center" vertical="center"/>
    </xf>
    <xf numFmtId="44" fontId="13" fillId="0" borderId="4" xfId="2" applyNumberFormat="1" applyFont="1" applyBorder="1" applyAlignment="1">
      <alignment horizontal="center" vertical="center"/>
    </xf>
    <xf numFmtId="0" fontId="13" fillId="0" borderId="7" xfId="0" applyFont="1" applyBorder="1" applyAlignment="1">
      <alignment horizontal="center"/>
    </xf>
    <xf numFmtId="1" fontId="0" fillId="0" borderId="0" xfId="2" applyNumberFormat="1" applyFont="1" applyAlignment="1">
      <alignment horizontal="center" vertical="center"/>
    </xf>
    <xf numFmtId="0" fontId="0" fillId="0" borderId="4" xfId="2" applyFont="1" applyBorder="1" applyAlignment="1">
      <alignment horizontal="left" vertical="center"/>
    </xf>
    <xf numFmtId="0" fontId="14" fillId="0" borderId="0" xfId="3" applyBorder="1" applyAlignment="1">
      <alignment horizontal="center" vertical="center" wrapText="1"/>
    </xf>
    <xf numFmtId="44" fontId="13" fillId="0" borderId="0" xfId="2" applyNumberFormat="1" applyFont="1" applyAlignment="1">
      <alignment horizontal="center" vertical="center"/>
    </xf>
    <xf numFmtId="0" fontId="14" fillId="0" borderId="7" xfId="3" applyFill="1" applyBorder="1" applyAlignment="1">
      <alignment horizontal="center" vertical="center" wrapText="1"/>
    </xf>
    <xf numFmtId="0" fontId="14" fillId="0" borderId="7" xfId="3" applyNumberFormat="1" applyFill="1" applyBorder="1" applyAlignment="1">
      <alignment horizontal="center" vertical="center" wrapText="1"/>
    </xf>
    <xf numFmtId="0" fontId="16" fillId="0" borderId="7" xfId="2" applyFont="1" applyBorder="1" applyAlignment="1">
      <alignment horizontal="center" vertical="center"/>
    </xf>
    <xf numFmtId="0" fontId="10" fillId="0" borderId="7" xfId="2" applyFont="1" applyBorder="1" applyAlignment="1">
      <alignment horizontal="center" vertical="center"/>
    </xf>
    <xf numFmtId="164" fontId="16" fillId="0" borderId="7" xfId="2" applyNumberFormat="1" applyFont="1" applyBorder="1" applyAlignment="1">
      <alignment horizontal="center" vertical="center"/>
    </xf>
    <xf numFmtId="164" fontId="2" fillId="0" borderId="7" xfId="2" applyNumberFormat="1" applyBorder="1" applyAlignment="1">
      <alignment horizontal="center" vertical="center"/>
    </xf>
    <xf numFmtId="0" fontId="2" fillId="0" borderId="7" xfId="2" applyBorder="1" applyAlignment="1">
      <alignment horizontal="center" vertical="center"/>
    </xf>
    <xf numFmtId="1" fontId="16" fillId="0" borderId="7" xfId="2" applyNumberFormat="1" applyFont="1" applyBorder="1" applyAlignment="1">
      <alignment horizontal="center" vertical="center"/>
    </xf>
    <xf numFmtId="44" fontId="16" fillId="0" borderId="9" xfId="2" applyNumberFormat="1" applyFont="1" applyBorder="1" applyAlignment="1">
      <alignment horizontal="center" vertical="center"/>
    </xf>
    <xf numFmtId="164" fontId="0" fillId="0" borderId="7" xfId="2" applyNumberFormat="1" applyFont="1" applyBorder="1" applyAlignment="1">
      <alignment horizontal="center" vertical="center"/>
    </xf>
    <xf numFmtId="0" fontId="0" fillId="0" borderId="7" xfId="2" applyFont="1" applyBorder="1" applyAlignment="1">
      <alignment horizontal="center" vertical="center"/>
    </xf>
    <xf numFmtId="0" fontId="14" fillId="8" borderId="4" xfId="3" applyNumberFormat="1" applyFill="1" applyBorder="1" applyAlignment="1">
      <alignment horizontal="center" vertical="center" wrapText="1"/>
    </xf>
    <xf numFmtId="0" fontId="16" fillId="8" borderId="4" xfId="2" applyFont="1" applyFill="1" applyBorder="1" applyAlignment="1">
      <alignment horizontal="center" vertical="center"/>
    </xf>
    <xf numFmtId="14" fontId="15" fillId="8" borderId="4" xfId="2" applyNumberFormat="1" applyFont="1" applyFill="1" applyBorder="1" applyAlignment="1">
      <alignment horizontal="center" vertical="center"/>
    </xf>
    <xf numFmtId="0" fontId="16" fillId="8" borderId="7" xfId="2" applyFont="1" applyFill="1" applyBorder="1" applyAlignment="1">
      <alignment horizontal="center" vertical="center"/>
    </xf>
    <xf numFmtId="164" fontId="16" fillId="8" borderId="4" xfId="2" applyNumberFormat="1" applyFont="1" applyFill="1" applyBorder="1" applyAlignment="1">
      <alignment horizontal="center" vertical="center"/>
    </xf>
    <xf numFmtId="164" fontId="2" fillId="8" borderId="4" xfId="2" applyNumberFormat="1" applyFill="1" applyBorder="1" applyAlignment="1">
      <alignment horizontal="center" vertical="center"/>
    </xf>
    <xf numFmtId="0" fontId="2" fillId="8" borderId="4" xfId="2" applyFill="1" applyBorder="1" applyAlignment="1">
      <alignment horizontal="center" vertical="center"/>
    </xf>
    <xf numFmtId="14" fontId="30" fillId="0" borderId="4" xfId="2" applyNumberFormat="1" applyFont="1" applyBorder="1" applyAlignment="1">
      <alignment horizontal="center" vertical="center"/>
    </xf>
    <xf numFmtId="14" fontId="30" fillId="0" borderId="7" xfId="2" applyNumberFormat="1" applyFont="1" applyBorder="1" applyAlignment="1">
      <alignment horizontal="center" vertical="center"/>
    </xf>
    <xf numFmtId="14" fontId="15" fillId="0" borderId="7" xfId="2" applyNumberFormat="1" applyFont="1" applyBorder="1" applyAlignment="1">
      <alignment horizontal="center" vertical="center"/>
    </xf>
    <xf numFmtId="0" fontId="13" fillId="0" borderId="4" xfId="0" quotePrefix="1" applyFont="1" applyBorder="1" applyAlignment="1">
      <alignment horizontal="center"/>
    </xf>
    <xf numFmtId="164" fontId="24" fillId="0" borderId="7" xfId="2" applyNumberFormat="1" applyFont="1" applyBorder="1" applyAlignment="1">
      <alignment horizontal="center" vertical="center"/>
    </xf>
    <xf numFmtId="0" fontId="31" fillId="8" borderId="4" xfId="3" applyFont="1" applyFill="1" applyBorder="1" applyAlignment="1">
      <alignment horizontal="center" vertical="center" wrapText="1"/>
    </xf>
    <xf numFmtId="0" fontId="31" fillId="8" borderId="7" xfId="3" applyFont="1" applyFill="1" applyBorder="1" applyAlignment="1">
      <alignment horizontal="center" vertical="center" wrapText="1"/>
    </xf>
    <xf numFmtId="44" fontId="2" fillId="0" borderId="9" xfId="2" applyNumberFormat="1" applyBorder="1" applyAlignment="1">
      <alignment horizontal="center" vertical="center"/>
    </xf>
    <xf numFmtId="0" fontId="14" fillId="0" borderId="7" xfId="3" applyBorder="1" applyAlignment="1">
      <alignment horizontal="center" vertical="center" wrapText="1"/>
    </xf>
    <xf numFmtId="1" fontId="16" fillId="8" borderId="4" xfId="2" applyNumberFormat="1" applyFont="1" applyFill="1" applyBorder="1" applyAlignment="1">
      <alignment horizontal="center" vertical="center"/>
    </xf>
    <xf numFmtId="0" fontId="32" fillId="8" borderId="4" xfId="3" applyFont="1" applyFill="1" applyBorder="1" applyAlignment="1">
      <alignment horizontal="center" vertical="center" wrapText="1"/>
    </xf>
    <xf numFmtId="0" fontId="13" fillId="0" borderId="4" xfId="0" applyFont="1" applyBorder="1"/>
    <xf numFmtId="0" fontId="13" fillId="0" borderId="5" xfId="0" applyFont="1" applyBorder="1"/>
    <xf numFmtId="0" fontId="33" fillId="0" borderId="10" xfId="0" applyFont="1" applyBorder="1" applyAlignment="1">
      <alignment horizontal="center" readingOrder="1"/>
    </xf>
    <xf numFmtId="0" fontId="33" fillId="0" borderId="11" xfId="0" applyFont="1" applyBorder="1" applyAlignment="1">
      <alignment horizontal="center" readingOrder="1"/>
    </xf>
    <xf numFmtId="0" fontId="33" fillId="0" borderId="12" xfId="0" applyFont="1" applyBorder="1" applyAlignment="1">
      <alignment horizontal="center" readingOrder="1"/>
    </xf>
    <xf numFmtId="0" fontId="29" fillId="0" borderId="13" xfId="0" applyFont="1" applyBorder="1" applyAlignment="1">
      <alignment wrapText="1"/>
    </xf>
    <xf numFmtId="1" fontId="2" fillId="0" borderId="0" xfId="2" applyNumberFormat="1" applyAlignment="1">
      <alignment horizontal="center" vertical="center"/>
    </xf>
    <xf numFmtId="0" fontId="13" fillId="0" borderId="7" xfId="2" applyFont="1" applyBorder="1" applyAlignment="1">
      <alignment horizontal="center" vertical="center" wrapText="1"/>
    </xf>
    <xf numFmtId="164" fontId="0" fillId="0" borderId="6" xfId="2" applyNumberFormat="1" applyFont="1" applyBorder="1" applyAlignment="1">
      <alignment horizontal="center" vertical="center"/>
    </xf>
    <xf numFmtId="164" fontId="0" fillId="0" borderId="9" xfId="2" applyNumberFormat="1" applyFont="1" applyBorder="1" applyAlignment="1">
      <alignment horizontal="center" vertical="center"/>
    </xf>
    <xf numFmtId="164" fontId="2" fillId="0" borderId="9" xfId="2" applyNumberFormat="1" applyBorder="1" applyAlignment="1">
      <alignment horizontal="center" vertical="center"/>
    </xf>
    <xf numFmtId="0" fontId="13" fillId="8" borderId="6" xfId="2" applyFont="1" applyFill="1" applyBorder="1" applyAlignment="1">
      <alignment horizontal="center" vertical="center"/>
    </xf>
    <xf numFmtId="0" fontId="34" fillId="0" borderId="12" xfId="0" applyFont="1" applyBorder="1" applyAlignment="1">
      <alignment horizontal="center" readingOrder="1"/>
    </xf>
    <xf numFmtId="0" fontId="34" fillId="13" borderId="12" xfId="0" applyFont="1" applyFill="1" applyBorder="1" applyAlignment="1">
      <alignment readingOrder="1"/>
    </xf>
    <xf numFmtId="0" fontId="34" fillId="0" borderId="12" xfId="0" applyFont="1" applyBorder="1" applyAlignment="1">
      <alignment readingOrder="1"/>
    </xf>
    <xf numFmtId="0" fontId="35" fillId="0" borderId="0" xfId="0" applyFont="1"/>
    <xf numFmtId="44" fontId="13" fillId="0" borderId="9" xfId="2" applyNumberFormat="1" applyFont="1" applyBorder="1" applyAlignment="1">
      <alignment horizontal="center" vertical="center"/>
    </xf>
    <xf numFmtId="44" fontId="13" fillId="0" borderId="14" xfId="2" applyNumberFormat="1" applyFont="1" applyBorder="1" applyAlignment="1">
      <alignment horizontal="center" vertical="center"/>
    </xf>
    <xf numFmtId="164" fontId="2" fillId="0" borderId="3" xfId="2" applyNumberFormat="1" applyBorder="1" applyAlignment="1">
      <alignment horizontal="center" vertical="center"/>
    </xf>
    <xf numFmtId="164" fontId="2" fillId="0" borderId="14" xfId="2" applyNumberFormat="1" applyBorder="1" applyAlignment="1">
      <alignment horizontal="center" vertical="center"/>
    </xf>
    <xf numFmtId="0" fontId="28" fillId="0" borderId="0" xfId="2" applyFont="1" applyAlignment="1">
      <alignment horizontal="center" vertical="center" wrapText="1"/>
    </xf>
    <xf numFmtId="0" fontId="14" fillId="0" borderId="6" xfId="3" applyBorder="1" applyAlignment="1">
      <alignment horizontal="center" vertical="center" wrapText="1"/>
    </xf>
    <xf numFmtId="0" fontId="35" fillId="0" borderId="15" xfId="0" applyFont="1" applyBorder="1" applyAlignment="1">
      <alignment horizontal="center" readingOrder="1"/>
    </xf>
    <xf numFmtId="0" fontId="35" fillId="0" borderId="16" xfId="0" applyFont="1" applyBorder="1" applyAlignment="1">
      <alignment horizontal="center" readingOrder="1"/>
    </xf>
    <xf numFmtId="0" fontId="35" fillId="0" borderId="17" xfId="0" applyFont="1" applyBorder="1" applyAlignment="1">
      <alignment horizontal="center" readingOrder="1"/>
    </xf>
    <xf numFmtId="0" fontId="36" fillId="0" borderId="11" xfId="0" applyFont="1" applyBorder="1" applyAlignment="1">
      <alignment horizontal="center" readingOrder="1"/>
    </xf>
    <xf numFmtId="0" fontId="34" fillId="0" borderId="0" xfId="0" applyFont="1" applyAlignment="1">
      <alignment wrapText="1"/>
    </xf>
    <xf numFmtId="0" fontId="36" fillId="0" borderId="12" xfId="0" applyFont="1" applyBorder="1" applyAlignment="1">
      <alignment horizontal="center" readingOrder="1"/>
    </xf>
    <xf numFmtId="0" fontId="18" fillId="14" borderId="18" xfId="0" applyFont="1" applyFill="1" applyBorder="1"/>
    <xf numFmtId="0" fontId="14" fillId="0" borderId="19" xfId="3" applyNumberFormat="1" applyFill="1" applyBorder="1" applyAlignment="1">
      <alignment horizontal="center" vertical="center" wrapText="1"/>
    </xf>
    <xf numFmtId="0" fontId="14" fillId="0" borderId="5" xfId="3" applyFill="1" applyBorder="1" applyAlignment="1">
      <alignment horizontal="center" vertical="center" wrapText="1"/>
    </xf>
    <xf numFmtId="0" fontId="14" fillId="0" borderId="9" xfId="3" applyBorder="1" applyAlignment="1">
      <alignment horizontal="center" vertical="center" wrapText="1"/>
    </xf>
    <xf numFmtId="0" fontId="14" fillId="0" borderId="6" xfId="3" applyNumberFormat="1" applyFill="1" applyBorder="1" applyAlignment="1">
      <alignment horizontal="center" vertical="center" wrapText="1"/>
    </xf>
    <xf numFmtId="0" fontId="28" fillId="0" borderId="7" xfId="2" applyFont="1" applyBorder="1" applyAlignment="1">
      <alignment horizontal="center" vertical="center" wrapText="1"/>
    </xf>
    <xf numFmtId="0" fontId="14" fillId="0" borderId="20" xfId="3" applyNumberFormat="1" applyFill="1" applyBorder="1" applyAlignment="1">
      <alignment horizontal="center" vertical="center" wrapText="1"/>
    </xf>
    <xf numFmtId="0" fontId="16" fillId="0" borderId="6" xfId="3" applyFont="1" applyFill="1" applyBorder="1" applyAlignment="1">
      <alignment horizontal="center" vertical="center"/>
    </xf>
    <xf numFmtId="0" fontId="16" fillId="0" borderId="19" xfId="2" applyFont="1" applyBorder="1" applyAlignment="1">
      <alignment horizontal="center" vertical="center"/>
    </xf>
    <xf numFmtId="0" fontId="16" fillId="0" borderId="4" xfId="3" applyFont="1" applyFill="1" applyBorder="1" applyAlignment="1">
      <alignment horizontal="center" vertical="center"/>
    </xf>
    <xf numFmtId="0" fontId="28" fillId="0" borderId="2" xfId="2" applyFont="1" applyBorder="1" applyAlignment="1">
      <alignment horizontal="center" vertical="center" wrapText="1"/>
    </xf>
    <xf numFmtId="164" fontId="0" fillId="0" borderId="4" xfId="2" applyNumberFormat="1" applyFont="1" applyBorder="1" applyAlignment="1">
      <alignment horizontal="right" vertical="center"/>
    </xf>
    <xf numFmtId="44" fontId="0" fillId="0" borderId="6" xfId="2" applyNumberFormat="1" applyFont="1" applyBorder="1" applyAlignment="1">
      <alignment horizontal="right" vertical="center"/>
    </xf>
    <xf numFmtId="0" fontId="16" fillId="0" borderId="20" xfId="2" applyFont="1" applyBorder="1" applyAlignment="1">
      <alignment horizontal="center" vertical="center"/>
    </xf>
    <xf numFmtId="0" fontId="16" fillId="0" borderId="4" xfId="3" applyFont="1" applyBorder="1" applyAlignment="1">
      <alignment horizontal="center" vertical="center"/>
    </xf>
    <xf numFmtId="8" fontId="13" fillId="0" borderId="7" xfId="2" applyNumberFormat="1" applyFont="1" applyBorder="1" applyAlignment="1">
      <alignment horizontal="center" vertical="center"/>
    </xf>
    <xf numFmtId="0" fontId="34" fillId="0" borderId="0" xfId="0" applyFont="1"/>
    <xf numFmtId="164" fontId="0" fillId="0" borderId="0" xfId="2" applyNumberFormat="1" applyFont="1" applyAlignment="1">
      <alignment horizontal="center" vertical="center"/>
    </xf>
    <xf numFmtId="0" fontId="14" fillId="0" borderId="20" xfId="3" applyBorder="1" applyAlignment="1">
      <alignment horizontal="center" vertical="center" wrapText="1"/>
    </xf>
    <xf numFmtId="164" fontId="2" fillId="0" borderId="6" xfId="2" quotePrefix="1" applyNumberForma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2" fillId="0" borderId="6" xfId="3" applyFont="1" applyBorder="1" applyAlignment="1">
      <alignment horizontal="center" vertical="center" wrapText="1"/>
    </xf>
    <xf numFmtId="0" fontId="16" fillId="0" borderId="6" xfId="2" applyFont="1" applyBorder="1" applyAlignment="1">
      <alignment horizontal="center" vertical="center"/>
    </xf>
    <xf numFmtId="164" fontId="2" fillId="0" borderId="4" xfId="2" applyNumberFormat="1" applyBorder="1" applyAlignment="1">
      <alignment horizontal="right" vertical="center"/>
    </xf>
    <xf numFmtId="44" fontId="13" fillId="0" borderId="6" xfId="2" applyNumberFormat="1" applyFont="1" applyBorder="1" applyAlignment="1">
      <alignment horizontal="right"/>
    </xf>
    <xf numFmtId="0" fontId="16" fillId="0" borderId="9" xfId="2" applyFont="1" applyBorder="1" applyAlignment="1">
      <alignment horizontal="center" vertical="center"/>
    </xf>
    <xf numFmtId="0" fontId="13" fillId="0" borderId="19" xfId="2" applyFont="1" applyBorder="1" applyAlignment="1">
      <alignment horizontal="center" vertical="center"/>
    </xf>
    <xf numFmtId="0" fontId="36" fillId="0" borderId="4" xfId="0" applyFont="1" applyBorder="1" applyAlignment="1">
      <alignment horizontal="center" readingOrder="1"/>
    </xf>
    <xf numFmtId="0" fontId="13" fillId="0" borderId="20" xfId="2" applyFont="1" applyBorder="1" applyAlignment="1">
      <alignment horizontal="center" vertical="center"/>
    </xf>
    <xf numFmtId="0" fontId="36" fillId="0" borderId="2" xfId="0" applyFont="1" applyBorder="1" applyAlignment="1">
      <alignment horizontal="center" readingOrder="1"/>
    </xf>
    <xf numFmtId="0" fontId="36" fillId="0" borderId="7" xfId="0" applyFont="1" applyBorder="1" applyAlignment="1">
      <alignment horizontal="center" readingOrder="1"/>
    </xf>
    <xf numFmtId="0" fontId="36" fillId="0" borderId="5" xfId="0" applyFont="1" applyBorder="1" applyAlignment="1">
      <alignment horizontal="center" readingOrder="1"/>
    </xf>
    <xf numFmtId="0" fontId="13" fillId="0" borderId="2" xfId="0" applyFont="1" applyBorder="1" applyAlignment="1">
      <alignment horizontal="center"/>
    </xf>
    <xf numFmtId="0" fontId="36" fillId="0" borderId="21" xfId="0" applyFont="1" applyBorder="1" applyAlignment="1">
      <alignment horizontal="center" readingOrder="1"/>
    </xf>
    <xf numFmtId="0" fontId="13" fillId="0" borderId="5" xfId="0" applyFont="1" applyBorder="1" applyAlignment="1">
      <alignment horizontal="center"/>
    </xf>
    <xf numFmtId="0" fontId="37" fillId="0" borderId="22" xfId="0" applyFont="1" applyBorder="1" applyAlignment="1">
      <alignment wrapText="1"/>
    </xf>
    <xf numFmtId="0" fontId="37" fillId="0" borderId="23" xfId="0" applyFont="1" applyBorder="1" applyAlignment="1">
      <alignment wrapText="1"/>
    </xf>
    <xf numFmtId="164" fontId="29" fillId="0" borderId="0" xfId="0" applyNumberFormat="1" applyFont="1"/>
    <xf numFmtId="0" fontId="16" fillId="8" borderId="9" xfId="0" applyFont="1" applyFill="1" applyBorder="1" applyAlignment="1">
      <alignment horizontal="center" vertical="center"/>
    </xf>
    <xf numFmtId="164" fontId="2" fillId="0" borderId="7" xfId="2" applyNumberFormat="1" applyBorder="1" applyAlignment="1">
      <alignment horizontal="left" vertical="center"/>
    </xf>
    <xf numFmtId="0" fontId="16" fillId="8" borderId="9" xfId="2" applyFont="1" applyFill="1" applyBorder="1" applyAlignment="1">
      <alignment horizontal="center" vertical="center"/>
    </xf>
    <xf numFmtId="0" fontId="0" fillId="0" borderId="6" xfId="3" applyFont="1" applyBorder="1" applyAlignment="1">
      <alignment horizontal="center" vertical="center" wrapText="1"/>
    </xf>
    <xf numFmtId="164" fontId="2" fillId="0" borderId="4" xfId="2" applyNumberFormat="1" applyBorder="1" applyAlignment="1">
      <alignment horizontal="left" vertical="center"/>
    </xf>
    <xf numFmtId="0" fontId="14" fillId="0" borderId="4" xfId="3" quotePrefix="1" applyNumberFormat="1" applyFill="1" applyBorder="1" applyAlignment="1">
      <alignment horizontal="center" vertical="center" wrapText="1"/>
    </xf>
    <xf numFmtId="0" fontId="13" fillId="0" borderId="9" xfId="2" applyFont="1" applyBorder="1" applyAlignment="1">
      <alignment horizontal="center" vertical="center"/>
    </xf>
    <xf numFmtId="0" fontId="13" fillId="0" borderId="7" xfId="0" quotePrefix="1" applyFont="1" applyBorder="1" applyAlignment="1">
      <alignment horizontal="center"/>
    </xf>
    <xf numFmtId="0" fontId="35" fillId="0" borderId="24" xfId="0" applyFont="1" applyBorder="1" applyAlignment="1">
      <alignment horizontal="center" readingOrder="1"/>
    </xf>
    <xf numFmtId="2" fontId="29" fillId="0" borderId="6" xfId="0" applyNumberFormat="1" applyFont="1" applyBorder="1"/>
    <xf numFmtId="0" fontId="0" fillId="0" borderId="7" xfId="2" applyFont="1" applyBorder="1" applyAlignment="1">
      <alignment horizontal="left" vertical="center"/>
    </xf>
    <xf numFmtId="0" fontId="14" fillId="0" borderId="19" xfId="3" applyFill="1" applyBorder="1" applyAlignment="1">
      <alignment horizontal="center" vertical="center" wrapText="1"/>
    </xf>
    <xf numFmtId="0" fontId="14" fillId="0" borderId="2" xfId="3" applyBorder="1" applyAlignment="1">
      <alignment horizontal="center" vertical="center" wrapText="1"/>
    </xf>
    <xf numFmtId="0" fontId="14" fillId="0" borderId="20" xfId="3" applyFill="1" applyBorder="1" applyAlignment="1">
      <alignment horizontal="center" vertical="center" wrapText="1"/>
    </xf>
    <xf numFmtId="0" fontId="13" fillId="0" borderId="9" xfId="0" applyFont="1" applyBorder="1"/>
    <xf numFmtId="0" fontId="24" fillId="0" borderId="7" xfId="2" applyFont="1" applyBorder="1" applyAlignment="1">
      <alignment horizontal="center" vertical="center"/>
    </xf>
    <xf numFmtId="9" fontId="10" fillId="0" borderId="7" xfId="2" applyNumberFormat="1" applyFont="1" applyBorder="1" applyAlignment="1">
      <alignment horizontal="center" vertical="center"/>
    </xf>
    <xf numFmtId="166" fontId="13" fillId="0" borderId="7" xfId="2" applyNumberFormat="1" applyFont="1" applyBorder="1" applyAlignment="1">
      <alignment horizontal="center" vertical="center"/>
    </xf>
    <xf numFmtId="44" fontId="2" fillId="0" borderId="7" xfId="2" applyNumberFormat="1" applyBorder="1" applyAlignment="1">
      <alignment vertical="center"/>
    </xf>
    <xf numFmtId="0" fontId="24" fillId="0" borderId="4" xfId="2" applyFont="1" applyBorder="1" applyAlignment="1">
      <alignment horizontal="center" vertical="center"/>
    </xf>
    <xf numFmtId="44" fontId="2" fillId="0" borderId="4" xfId="2" applyNumberFormat="1" applyBorder="1" applyAlignment="1">
      <alignment vertical="center"/>
    </xf>
    <xf numFmtId="0" fontId="2" fillId="0" borderId="7" xfId="2" applyBorder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1" applyFont="1"/>
    <xf numFmtId="4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4" fontId="0" fillId="0" borderId="0" xfId="0" applyNumberFormat="1" applyAlignment="1">
      <alignment horizontal="center" vertical="center"/>
    </xf>
    <xf numFmtId="44" fontId="0" fillId="0" borderId="0" xfId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0" fillId="0" borderId="0" xfId="0" pivotButton="1" applyAlignment="1">
      <alignment horizontal="center"/>
    </xf>
    <xf numFmtId="44" fontId="38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 applyAlignment="1">
      <alignment horizontal="center" vertical="center"/>
    </xf>
    <xf numFmtId="0" fontId="42" fillId="16" borderId="25" xfId="0" applyFont="1" applyFill="1" applyBorder="1" applyAlignment="1">
      <alignment horizontal="center" vertical="center"/>
    </xf>
    <xf numFmtId="169" fontId="42" fillId="16" borderId="25" xfId="0" applyNumberFormat="1" applyFont="1" applyFill="1" applyBorder="1" applyAlignment="1">
      <alignment horizontal="center" vertical="center"/>
    </xf>
    <xf numFmtId="39" fontId="42" fillId="16" borderId="25" xfId="1" applyNumberFormat="1" applyFont="1" applyFill="1" applyBorder="1" applyAlignment="1">
      <alignment horizontal="center" vertical="center"/>
    </xf>
    <xf numFmtId="14" fontId="42" fillId="16" borderId="25" xfId="0" applyNumberFormat="1" applyFont="1" applyFill="1" applyBorder="1" applyAlignment="1">
      <alignment horizontal="center" vertical="center"/>
    </xf>
    <xf numFmtId="0" fontId="43" fillId="0" borderId="25" xfId="0" applyFont="1" applyBorder="1" applyAlignment="1">
      <alignment horizontal="center" vertical="center"/>
    </xf>
    <xf numFmtId="169" fontId="43" fillId="0" borderId="25" xfId="0" applyNumberFormat="1" applyFont="1" applyBorder="1" applyAlignment="1">
      <alignment horizontal="center" vertical="center"/>
    </xf>
    <xf numFmtId="0" fontId="43" fillId="0" borderId="25" xfId="0" applyFont="1" applyBorder="1" applyAlignment="1">
      <alignment horizontal="left" vertical="center"/>
    </xf>
    <xf numFmtId="44" fontId="43" fillId="3" borderId="25" xfId="1" applyFont="1" applyFill="1" applyBorder="1" applyAlignment="1">
      <alignment vertical="center"/>
    </xf>
    <xf numFmtId="14" fontId="43" fillId="0" borderId="25" xfId="0" applyNumberFormat="1" applyFont="1" applyBorder="1" applyAlignment="1">
      <alignment horizontal="center" vertical="center"/>
    </xf>
    <xf numFmtId="0" fontId="44" fillId="0" borderId="25" xfId="0" applyFont="1" applyBorder="1" applyAlignment="1">
      <alignment horizontal="center" vertical="top"/>
    </xf>
    <xf numFmtId="0" fontId="43" fillId="0" borderId="0" xfId="0" applyFont="1" applyAlignment="1">
      <alignment horizontal="center" vertical="center"/>
    </xf>
    <xf numFmtId="4" fontId="44" fillId="0" borderId="25" xfId="0" applyNumberFormat="1" applyFont="1" applyBorder="1" applyAlignment="1">
      <alignment horizontal="center" vertical="top"/>
    </xf>
    <xf numFmtId="44" fontId="43" fillId="6" borderId="25" xfId="1" applyFont="1" applyFill="1" applyBorder="1" applyAlignment="1">
      <alignment vertical="center"/>
    </xf>
    <xf numFmtId="0" fontId="42" fillId="16" borderId="0" xfId="0" applyFont="1" applyFill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44" fontId="0" fillId="0" borderId="0" xfId="0" pivotButton="1" applyNumberFormat="1" applyAlignment="1">
      <alignment horizontal="center" vertical="center"/>
    </xf>
    <xf numFmtId="0" fontId="0" fillId="0" borderId="22" xfId="0" applyBorder="1" applyAlignment="1">
      <alignment horizontal="center" vertical="center"/>
    </xf>
    <xf numFmtId="44" fontId="0" fillId="0" borderId="22" xfId="1" applyFont="1" applyBorder="1" applyAlignment="1">
      <alignment horizontal="center" vertical="center"/>
    </xf>
    <xf numFmtId="0" fontId="39" fillId="17" borderId="22" xfId="0" applyFont="1" applyFill="1" applyBorder="1" applyAlignment="1">
      <alignment horizontal="center" vertical="center"/>
    </xf>
    <xf numFmtId="44" fontId="39" fillId="17" borderId="26" xfId="1" applyFont="1" applyFill="1" applyBorder="1" applyAlignment="1">
      <alignment horizontal="center" vertical="center"/>
    </xf>
    <xf numFmtId="0" fontId="0" fillId="0" borderId="22" xfId="0" applyBorder="1" applyAlignment="1">
      <alignment horizontal="center"/>
    </xf>
    <xf numFmtId="44" fontId="0" fillId="0" borderId="22" xfId="1" applyFont="1" applyBorder="1"/>
    <xf numFmtId="0" fontId="0" fillId="0" borderId="22" xfId="0" applyBorder="1"/>
    <xf numFmtId="0" fontId="0" fillId="0" borderId="22" xfId="0" pivotButton="1" applyBorder="1" applyAlignment="1">
      <alignment horizontal="center"/>
    </xf>
    <xf numFmtId="44" fontId="0" fillId="0" borderId="22" xfId="0" applyNumberFormat="1" applyBorder="1" applyAlignment="1">
      <alignment horizontal="center"/>
    </xf>
    <xf numFmtId="44" fontId="38" fillId="0" borderId="22" xfId="0" applyNumberFormat="1" applyFont="1" applyBorder="1" applyAlignment="1">
      <alignment horizontal="center"/>
    </xf>
    <xf numFmtId="44" fontId="0" fillId="0" borderId="22" xfId="0" applyNumberFormat="1" applyBorder="1" applyAlignment="1">
      <alignment horizontal="center" vertical="center"/>
    </xf>
    <xf numFmtId="0" fontId="40" fillId="15" borderId="22" xfId="0" applyFont="1" applyFill="1" applyBorder="1" applyAlignment="1">
      <alignment horizontal="center"/>
    </xf>
    <xf numFmtId="0" fontId="41" fillId="17" borderId="22" xfId="0" applyFont="1" applyFill="1" applyBorder="1" applyAlignment="1">
      <alignment horizontal="center"/>
    </xf>
    <xf numFmtId="44" fontId="41" fillId="17" borderId="22" xfId="1" applyFont="1" applyFill="1" applyBorder="1"/>
  </cellXfs>
  <cellStyles count="4">
    <cellStyle name="Hyperlink" xfId="3" xr:uid="{29EAD0C1-05BC-45C6-9CCF-FEBBDC67CB4C}"/>
    <cellStyle name="Moeda" xfId="1" builtinId="4"/>
    <cellStyle name="Normal" xfId="0" builtinId="0"/>
    <cellStyle name="Normal 2" xfId="2" xr:uid="{4FDAD3BE-E74C-4872-96FB-27E959209265}"/>
  </cellStyles>
  <dxfs count="719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 patternType="solid">
          <bgColor theme="7"/>
        </patternFill>
      </fill>
    </dxf>
    <dxf>
      <font>
        <b/>
        <i val="0"/>
        <color theme="0"/>
      </font>
      <fill>
        <patternFill patternType="solid"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b/>
        <i val="0"/>
        <color theme="0"/>
      </font>
      <fill>
        <patternFill patternType="solid">
          <bgColor theme="7"/>
        </patternFill>
      </fill>
    </dxf>
    <dxf>
      <font>
        <b/>
        <i val="0"/>
        <color theme="0"/>
      </font>
      <fill>
        <patternFill patternType="solid"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 patternType="solid">
          <bgColor theme="7"/>
        </patternFill>
      </fill>
    </dxf>
    <dxf>
      <font>
        <b/>
        <i val="0"/>
        <color theme="0"/>
      </font>
      <fill>
        <patternFill patternType="solid"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 patternType="solid">
          <bgColor theme="7"/>
        </patternFill>
      </fill>
    </dxf>
    <dxf>
      <font>
        <b/>
        <i val="0"/>
        <color theme="0"/>
      </font>
      <fill>
        <patternFill patternType="solid"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 patternType="solid">
          <bgColor theme="7"/>
        </patternFill>
      </fill>
    </dxf>
    <dxf>
      <font>
        <b/>
        <i val="0"/>
        <color theme="0"/>
      </font>
      <fill>
        <patternFill patternType="solid">
          <bgColor rgb="FFFF0000"/>
        </patternFill>
      </fill>
    </dxf>
    <dxf>
      <font>
        <b/>
        <i val="0"/>
        <color theme="0"/>
      </font>
      <fill>
        <patternFill patternType="solid">
          <bgColor theme="7"/>
        </patternFill>
      </fill>
    </dxf>
    <dxf>
      <font>
        <b/>
        <i val="0"/>
        <color theme="0"/>
      </font>
      <fill>
        <patternFill patternType="solid">
          <bgColor rgb="FFFF0000"/>
        </patternFill>
      </fill>
    </dxf>
    <dxf>
      <font>
        <b/>
        <i val="0"/>
        <color theme="0"/>
      </font>
      <fill>
        <patternFill patternType="solid">
          <bgColor theme="7"/>
        </patternFill>
      </fill>
    </dxf>
    <dxf>
      <font>
        <b/>
        <i val="0"/>
        <color theme="0"/>
      </font>
      <fill>
        <patternFill patternType="solid">
          <bgColor rgb="FFFF0000"/>
        </patternFill>
      </fill>
    </dxf>
    <dxf>
      <font>
        <b/>
        <i val="0"/>
        <color theme="0"/>
      </font>
      <fill>
        <patternFill patternType="solid">
          <bgColor theme="7"/>
        </patternFill>
      </fill>
    </dxf>
    <dxf>
      <font>
        <b/>
        <i val="0"/>
        <color theme="0"/>
      </font>
      <fill>
        <patternFill patternType="solid">
          <bgColor rgb="FFFF0000"/>
        </patternFill>
      </fill>
    </dxf>
    <dxf>
      <font>
        <b/>
        <i val="0"/>
        <color theme="0"/>
      </font>
      <fill>
        <patternFill patternType="solid">
          <bgColor theme="7"/>
        </patternFill>
      </fill>
    </dxf>
    <dxf>
      <font>
        <b/>
        <i val="0"/>
        <color theme="0"/>
      </font>
      <fill>
        <patternFill patternType="solid">
          <bgColor rgb="FFFF0000"/>
        </patternFill>
      </fill>
    </dxf>
    <dxf>
      <font>
        <b/>
        <i val="0"/>
        <color theme="0"/>
      </font>
      <fill>
        <patternFill patternType="solid">
          <bgColor theme="7"/>
        </patternFill>
      </fill>
    </dxf>
    <dxf>
      <font>
        <b/>
        <i val="0"/>
        <color theme="0"/>
      </font>
      <fill>
        <patternFill patternType="solid">
          <bgColor rgb="FFFF0000"/>
        </patternFill>
      </fill>
    </dxf>
    <dxf>
      <font>
        <b/>
        <i val="0"/>
        <color theme="0"/>
      </font>
      <fill>
        <patternFill patternType="solid">
          <bgColor theme="7"/>
        </patternFill>
      </fill>
    </dxf>
    <dxf>
      <font>
        <b/>
        <i val="0"/>
        <color theme="0"/>
      </font>
      <fill>
        <patternFill patternType="solid"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b/>
        <i val="0"/>
        <color theme="0"/>
      </font>
      <fill>
        <patternFill patternType="solid">
          <bgColor theme="7"/>
        </patternFill>
      </fill>
    </dxf>
    <dxf>
      <font>
        <b/>
        <i val="0"/>
        <color theme="0"/>
      </font>
      <fill>
        <patternFill patternType="solid"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 patternType="solid">
          <bgColor theme="7"/>
        </patternFill>
      </fill>
    </dxf>
    <dxf>
      <font>
        <b/>
        <i val="0"/>
        <color theme="0"/>
      </font>
      <fill>
        <patternFill patternType="solid">
          <bgColor rgb="FFFF0000"/>
        </patternFill>
      </fill>
    </dxf>
    <dxf>
      <font>
        <b/>
        <i val="0"/>
        <color theme="0"/>
      </font>
      <fill>
        <patternFill patternType="solid">
          <bgColor theme="7"/>
        </patternFill>
      </fill>
    </dxf>
    <dxf>
      <font>
        <b/>
        <i val="0"/>
        <color theme="0"/>
      </font>
      <fill>
        <patternFill patternType="solid">
          <bgColor rgb="FFFF0000"/>
        </patternFill>
      </fill>
    </dxf>
    <dxf>
      <font>
        <b/>
        <i val="0"/>
        <color theme="0"/>
      </font>
      <fill>
        <patternFill patternType="solid">
          <bgColor theme="7"/>
        </patternFill>
      </fill>
    </dxf>
    <dxf>
      <font>
        <b/>
        <i val="0"/>
        <color theme="0"/>
      </font>
      <fill>
        <patternFill patternType="solid">
          <bgColor rgb="FFFF0000"/>
        </patternFill>
      </fill>
    </dxf>
    <dxf>
      <font>
        <b/>
        <i val="0"/>
        <color theme="0"/>
      </font>
      <fill>
        <patternFill patternType="solid">
          <bgColor theme="7"/>
        </patternFill>
      </fill>
    </dxf>
    <dxf>
      <font>
        <b/>
        <i val="0"/>
        <color theme="0"/>
      </font>
      <fill>
        <patternFill patternType="solid">
          <bgColor rgb="FFFF0000"/>
        </patternFill>
      </fill>
    </dxf>
    <dxf>
      <font>
        <b/>
        <i val="0"/>
        <color theme="0"/>
      </font>
      <fill>
        <patternFill patternType="solid">
          <bgColor theme="7"/>
        </patternFill>
      </fill>
    </dxf>
    <dxf>
      <font>
        <b/>
        <i val="0"/>
        <color theme="0"/>
      </font>
      <fill>
        <patternFill patternType="solid">
          <bgColor rgb="FFFF0000"/>
        </patternFill>
      </fill>
    </dxf>
    <dxf>
      <font>
        <b/>
        <i val="0"/>
        <color theme="0"/>
      </font>
      <fill>
        <patternFill patternType="solid">
          <bgColor theme="7"/>
        </patternFill>
      </fill>
    </dxf>
    <dxf>
      <font>
        <b/>
        <i val="0"/>
        <color theme="0"/>
      </font>
      <fill>
        <patternFill patternType="solid">
          <bgColor rgb="FFFF0000"/>
        </patternFill>
      </fill>
    </dxf>
    <dxf>
      <font>
        <b/>
        <i val="0"/>
        <color theme="0"/>
      </font>
      <fill>
        <patternFill patternType="solid">
          <bgColor theme="7"/>
        </patternFill>
      </fill>
    </dxf>
    <dxf>
      <font>
        <b/>
        <i val="0"/>
        <color theme="0"/>
      </font>
      <fill>
        <patternFill patternType="solid">
          <bgColor rgb="FFFF0000"/>
        </patternFill>
      </fill>
    </dxf>
    <dxf>
      <font>
        <b/>
        <i val="0"/>
        <color theme="0"/>
      </font>
      <fill>
        <patternFill patternType="solid">
          <bgColor theme="7"/>
        </patternFill>
      </fill>
    </dxf>
    <dxf>
      <font>
        <b/>
        <i val="0"/>
        <color theme="0"/>
      </font>
      <fill>
        <patternFill patternType="solid"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 patternType="solid">
          <bgColor theme="7"/>
        </patternFill>
      </fill>
    </dxf>
    <dxf>
      <font>
        <b/>
        <i val="0"/>
        <color theme="0"/>
      </font>
      <fill>
        <patternFill patternType="solid">
          <bgColor rgb="FFFF0000"/>
        </patternFill>
      </fill>
    </dxf>
    <dxf>
      <font>
        <b/>
        <i val="0"/>
        <color theme="0"/>
      </font>
      <fill>
        <patternFill patternType="solid">
          <bgColor theme="7"/>
        </patternFill>
      </fill>
    </dxf>
    <dxf>
      <font>
        <b/>
        <i val="0"/>
        <color theme="0"/>
      </font>
      <fill>
        <patternFill patternType="solid"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b/>
        <i val="0"/>
        <color theme="0"/>
      </font>
      <fill>
        <patternFill patternType="solid">
          <bgColor theme="7"/>
        </patternFill>
      </fill>
    </dxf>
    <dxf>
      <font>
        <b/>
        <i val="0"/>
        <color theme="0"/>
      </font>
      <fill>
        <patternFill patternType="solid">
          <bgColor rgb="FFFF0000"/>
        </patternFill>
      </fill>
    </dxf>
    <dxf>
      <font>
        <b/>
        <i val="0"/>
        <color theme="0"/>
      </font>
      <fill>
        <patternFill patternType="solid">
          <bgColor theme="7"/>
        </patternFill>
      </fill>
    </dxf>
    <dxf>
      <font>
        <b/>
        <i val="0"/>
        <color theme="0"/>
      </font>
      <fill>
        <patternFill patternType="solid"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color theme="0"/>
      </font>
      <fill>
        <patternFill patternType="solid"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lor rgb="FFFF0000"/>
      </font>
      <fill>
        <patternFill patternType="solid">
          <bgColor theme="0"/>
        </patternFill>
      </fill>
    </dxf>
    <dxf>
      <font>
        <b/>
        <i val="0"/>
        <color theme="0"/>
      </font>
      <fill>
        <patternFill patternType="solid">
          <bgColor theme="7"/>
        </patternFill>
      </fill>
    </dxf>
    <dxf>
      <font>
        <b/>
        <i val="0"/>
        <color theme="0"/>
      </font>
      <fill>
        <patternFill patternType="solid"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4" formatCode="_-&quot;R$&quot;\ * #,##0.00_-;\-&quot;R$&quot;\ * #,##0.00_-;_-&quot;R$&quot;\ * &quot;-&quot;??_-;_-@_-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_-[$R$-416]\ * #,##0.00_-;\-[$R$-416]\ * #,##0.00_-;_-[$R$-416]\ * &quot;-&quot;??_-;_-@_-"/>
      <fill>
        <patternFill patternType="none">
          <fgColor indexed="64"/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numFmt numFmtId="164" formatCode="_-[$R$-416]\ * #,##0.00_-;\-[$R$-416]\ * #,##0.00_-;_-[$R$-416]\ * &quot;-&quot;??_-;_-@_-"/>
      <fill>
        <patternFill patternType="none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1" formatCode="0"/>
      <fill>
        <patternFill patternType="none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0" formatCode="General"/>
      <fill>
        <patternFill patternType="none">
          <fgColor indexed="64"/>
          <bgColor rgb="FFFFFF00"/>
        </patternFill>
      </fill>
      <alignment horizont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numFmt numFmtId="34" formatCode="_-&quot;R$&quot;\ * #,##0.00_-;\-&quot;R$&quot;\ * #,##0.00_-;_-&quot;R$&quot;\ * &quot;-&quot;??_-;_-@_-"/>
      <fill>
        <patternFill patternType="none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164" formatCode="_-[$R$-416]\ * #,##0.00_-;\-[$R$-416]\ * #,##0.00_-;_-[$R$-416]\ * &quot;-&quot;??_-;_-@_-"/>
      <fill>
        <patternFill patternType="none">
          <fgColor indexed="64"/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numFmt numFmtId="0" formatCode="General"/>
      <fill>
        <patternFill patternType="none">
          <fgColor indexed="64"/>
          <bgColor rgb="FFFFFF00"/>
        </patternFill>
      </fill>
      <alignment horizontal="left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9" formatCode="dd/mm/yyyy"/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5" formatCode="&quot;R$&quot;\ #,##0.00"/>
      <fill>
        <patternFill patternType="none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sz val="11"/>
        <family val="2"/>
      </font>
      <numFmt numFmtId="164" formatCode="_-[$R$-416]\ * #,##0.00_-;\-[$R$-416]\ * #,##0.00_-;_-[$R$-416]\ * &quot;-&quot;??_-;_-@_-"/>
      <fill>
        <patternFill patternType="none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164" formatCode="_-[$R$-416]\ * #,##0.00_-;\-[$R$-416]\ * #,##0.00_-;_-[$R$-416]\ * &quot;-&quot;??_-;_-@_-"/>
      <fill>
        <patternFill patternType="none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3" formatCode="0%"/>
      <fill>
        <patternFill patternType="none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fill>
        <patternFill patternType="none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fill>
        <patternFill patternType="none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fill>
        <patternFill patternType="none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8" formatCode="m/d/yyyy"/>
      <fill>
        <patternFill patternType="none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scheme val="none"/>
      </font>
      <numFmt numFmtId="19" formatCode="dd/mm/yyyy"/>
      <fill>
        <patternFill patternType="none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0" formatCode="General"/>
      <fill>
        <patternFill patternType="none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fill>
        <patternFill patternType="none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fill>
        <patternFill patternType="none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0" formatCode="General"/>
      <fill>
        <patternFill patternType="none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fill>
        <patternFill patternType="none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u val="none"/>
        <sz val="11"/>
        <family val="2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/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fill>
        <patternFill patternType="none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ill>
        <patternFill patternType="none">
          <fgColor indexed="64"/>
          <bgColor rgb="FFFFFF0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fill>
        <patternFill patternType="none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>
        <top style="thin">
          <color rgb="FF000000"/>
        </top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none">
          <fgColor indexed="64"/>
          <bgColor rgb="FFFFFF00"/>
        </patternFill>
      </fill>
    </dxf>
    <dxf>
      <border>
        <bottom style="thin">
          <color rgb="FF000000"/>
        </bottom>
      </border>
    </dxf>
    <dxf>
      <alignment horizontal="center" vertical="center"/>
      <border>
        <left style="thin">
          <color rgb="FF000000"/>
        </left>
        <right style="thin">
          <color rgb="FF000000"/>
        </right>
        <top/>
        <bottom/>
        <vertical style="thin">
          <color rgb="FF000000"/>
        </vertical>
        <horizontal style="thin">
          <color rgb="FF000000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34" formatCode="_-&quot;R$&quot;\ * #,##0.00_-;\-&quot;R$&quot;\ * #,##0.00_-;_-&quot;R$&quot;\ 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64.xml"/><Relationship Id="rId21" Type="http://schemas.openxmlformats.org/officeDocument/2006/relationships/customXml" Target="../ink/ink15.xml"/><Relationship Id="rId42" Type="http://schemas.openxmlformats.org/officeDocument/2006/relationships/image" Target="../media/image1302.png"/><Relationship Id="rId63" Type="http://schemas.openxmlformats.org/officeDocument/2006/relationships/customXml" Target="../ink/ink37.xml"/><Relationship Id="rId84" Type="http://schemas.openxmlformats.org/officeDocument/2006/relationships/image" Target="../media/image1313.png"/><Relationship Id="rId138" Type="http://schemas.openxmlformats.org/officeDocument/2006/relationships/image" Target="../media/image13021.png"/><Relationship Id="rId159" Type="http://schemas.openxmlformats.org/officeDocument/2006/relationships/customXml" Target="../ink/ink85.xml"/><Relationship Id="rId170" Type="http://schemas.openxmlformats.org/officeDocument/2006/relationships/image" Target="../media/image13020.png"/><Relationship Id="rId191" Type="http://schemas.openxmlformats.org/officeDocument/2006/relationships/customXml" Target="../ink/ink101.xml"/><Relationship Id="rId205" Type="http://schemas.openxmlformats.org/officeDocument/2006/relationships/customXml" Target="../ink/ink108.xml"/><Relationship Id="rId226" Type="http://schemas.openxmlformats.org/officeDocument/2006/relationships/image" Target="../media/image130130.png"/><Relationship Id="rId107" Type="http://schemas.openxmlformats.org/officeDocument/2006/relationships/customXml" Target="../ink/ink59.xml"/><Relationship Id="rId11" Type="http://schemas.openxmlformats.org/officeDocument/2006/relationships/customXml" Target="../ink/ink7.xml"/><Relationship Id="rId32" Type="http://schemas.openxmlformats.org/officeDocument/2006/relationships/image" Target="../media/image1325.png"/><Relationship Id="rId53" Type="http://schemas.openxmlformats.org/officeDocument/2006/relationships/customXml" Target="../ink/ink32.xml"/><Relationship Id="rId74" Type="http://schemas.openxmlformats.org/officeDocument/2006/relationships/image" Target="../media/image1306.png"/><Relationship Id="rId128" Type="http://schemas.openxmlformats.org/officeDocument/2006/relationships/image" Target="../media/image1327.png"/><Relationship Id="rId149" Type="http://schemas.openxmlformats.org/officeDocument/2006/relationships/customXml" Target="../ink/ink80.xml"/><Relationship Id="rId5" Type="http://schemas.openxmlformats.org/officeDocument/2006/relationships/customXml" Target="../ink/ink3.xml"/><Relationship Id="rId95" Type="http://schemas.openxmlformats.org/officeDocument/2006/relationships/customXml" Target="../ink/ink53.xml"/><Relationship Id="rId160" Type="http://schemas.openxmlformats.org/officeDocument/2006/relationships/image" Target="../media/image13250.png"/><Relationship Id="rId181" Type="http://schemas.openxmlformats.org/officeDocument/2006/relationships/customXml" Target="../ink/ink96.xml"/><Relationship Id="rId216" Type="http://schemas.openxmlformats.org/officeDocument/2006/relationships/image" Target="../media/image1390.png"/><Relationship Id="rId237" Type="http://schemas.openxmlformats.org/officeDocument/2006/relationships/customXml" Target="../ink/ink124.xml"/><Relationship Id="rId22" Type="http://schemas.openxmlformats.org/officeDocument/2006/relationships/customXml" Target="../ink/ink16.xml"/><Relationship Id="rId43" Type="http://schemas.openxmlformats.org/officeDocument/2006/relationships/customXml" Target="../ink/ink27.xml"/><Relationship Id="rId64" Type="http://schemas.openxmlformats.org/officeDocument/2006/relationships/image" Target="../media/image1321.png"/><Relationship Id="rId118" Type="http://schemas.openxmlformats.org/officeDocument/2006/relationships/image" Target="../media/image13005.png"/><Relationship Id="rId139" Type="http://schemas.openxmlformats.org/officeDocument/2006/relationships/customXml" Target="../ink/ink75.xml"/><Relationship Id="rId85" Type="http://schemas.openxmlformats.org/officeDocument/2006/relationships/customXml" Target="../ink/ink48.xml"/><Relationship Id="rId150" Type="http://schemas.openxmlformats.org/officeDocument/2006/relationships/image" Target="../media/image130011.png"/><Relationship Id="rId171" Type="http://schemas.openxmlformats.org/officeDocument/2006/relationships/customXml" Target="../ink/ink91.xml"/><Relationship Id="rId192" Type="http://schemas.openxmlformats.org/officeDocument/2006/relationships/image" Target="../media/image13210.png"/><Relationship Id="rId206" Type="http://schemas.openxmlformats.org/officeDocument/2006/relationships/image" Target="../media/image13070.png"/><Relationship Id="rId227" Type="http://schemas.openxmlformats.org/officeDocument/2006/relationships/customXml" Target="../ink/ink119.xml"/><Relationship Id="rId12" Type="http://schemas.openxmlformats.org/officeDocument/2006/relationships/image" Target="../media/image131.png"/><Relationship Id="rId33" Type="http://schemas.openxmlformats.org/officeDocument/2006/relationships/customXml" Target="../ink/ink22.xml"/><Relationship Id="rId108" Type="http://schemas.openxmlformats.org/officeDocument/2006/relationships/image" Target="../media/image1317.png"/><Relationship Id="rId129" Type="http://schemas.openxmlformats.org/officeDocument/2006/relationships/customXml" Target="../ink/ink70.xml"/><Relationship Id="rId54" Type="http://schemas.openxmlformats.org/officeDocument/2006/relationships/image" Target="../media/image13001.png"/><Relationship Id="rId75" Type="http://schemas.openxmlformats.org/officeDocument/2006/relationships/customXml" Target="../ink/ink43.xml"/><Relationship Id="rId96" Type="http://schemas.openxmlformats.org/officeDocument/2006/relationships/image" Target="../media/image1323.png"/><Relationship Id="rId140" Type="http://schemas.openxmlformats.org/officeDocument/2006/relationships/image" Target="../media/image1341.png"/><Relationship Id="rId161" Type="http://schemas.openxmlformats.org/officeDocument/2006/relationships/customXml" Target="../ink/ink86.xml"/><Relationship Id="rId182" Type="http://schemas.openxmlformats.org/officeDocument/2006/relationships/image" Target="../media/image130010.png"/><Relationship Id="rId217" Type="http://schemas.openxmlformats.org/officeDocument/2006/relationships/customXml" Target="../ink/ink114.xml"/><Relationship Id="rId6" Type="http://schemas.openxmlformats.org/officeDocument/2006/relationships/customXml" Target="../ink/ink4.xml"/><Relationship Id="rId238" Type="http://schemas.openxmlformats.org/officeDocument/2006/relationships/image" Target="../media/image130150.png"/><Relationship Id="rId23" Type="http://schemas.openxmlformats.org/officeDocument/2006/relationships/customXml" Target="../ink/ink17.xml"/><Relationship Id="rId119" Type="http://schemas.openxmlformats.org/officeDocument/2006/relationships/customXml" Target="../ink/ink65.xml"/><Relationship Id="rId44" Type="http://schemas.openxmlformats.org/officeDocument/2006/relationships/image" Target="../media/image134.png"/><Relationship Id="rId65" Type="http://schemas.openxmlformats.org/officeDocument/2006/relationships/customXml" Target="../ink/ink38.xml"/><Relationship Id="rId86" Type="http://schemas.openxmlformats.org/officeDocument/2006/relationships/image" Target="../media/image13003.png"/><Relationship Id="rId130" Type="http://schemas.openxmlformats.org/officeDocument/2006/relationships/image" Target="../media/image130110.png"/><Relationship Id="rId151" Type="http://schemas.openxmlformats.org/officeDocument/2006/relationships/customXml" Target="../ink/ink81.xml"/><Relationship Id="rId172" Type="http://schemas.openxmlformats.org/officeDocument/2006/relationships/image" Target="../media/image1340.png"/><Relationship Id="rId193" Type="http://schemas.openxmlformats.org/officeDocument/2006/relationships/customXml" Target="../ink/ink102.xml"/><Relationship Id="rId207" Type="http://schemas.openxmlformats.org/officeDocument/2006/relationships/customXml" Target="../ink/ink109.xml"/><Relationship Id="rId228" Type="http://schemas.openxmlformats.org/officeDocument/2006/relationships/image" Target="../media/image13150.png"/><Relationship Id="rId13" Type="http://schemas.openxmlformats.org/officeDocument/2006/relationships/customXml" Target="../ink/ink8.xml"/><Relationship Id="rId109" Type="http://schemas.openxmlformats.org/officeDocument/2006/relationships/customXml" Target="../ink/ink60.xml"/><Relationship Id="rId34" Type="http://schemas.openxmlformats.org/officeDocument/2006/relationships/image" Target="../media/image13018.png"/><Relationship Id="rId55" Type="http://schemas.openxmlformats.org/officeDocument/2006/relationships/customXml" Target="../ink/ink33.xml"/><Relationship Id="rId76" Type="http://schemas.openxmlformats.org/officeDocument/2006/relationships/image" Target="../media/image138.png"/><Relationship Id="rId97" Type="http://schemas.openxmlformats.org/officeDocument/2006/relationships/customXml" Target="../ink/ink54.xml"/><Relationship Id="rId120" Type="http://schemas.openxmlformats.org/officeDocument/2006/relationships/image" Target="../media/image1326.png"/><Relationship Id="rId141" Type="http://schemas.openxmlformats.org/officeDocument/2006/relationships/customXml" Target="../ink/ink76.xml"/><Relationship Id="rId7" Type="http://schemas.openxmlformats.org/officeDocument/2006/relationships/customXml" Target="../ink/ink5.xml"/><Relationship Id="rId162" Type="http://schemas.openxmlformats.org/officeDocument/2006/relationships/image" Target="../media/image130180.png"/><Relationship Id="rId183" Type="http://schemas.openxmlformats.org/officeDocument/2006/relationships/customXml" Target="../ink/ink97.xml"/><Relationship Id="rId218" Type="http://schemas.openxmlformats.org/officeDocument/2006/relationships/image" Target="../media/image13080.png"/><Relationship Id="rId239" Type="http://schemas.openxmlformats.org/officeDocument/2006/relationships/customXml" Target="../ink/ink125.xml"/><Relationship Id="rId24" Type="http://schemas.openxmlformats.org/officeDocument/2006/relationships/image" Target="../media/image1319.png"/><Relationship Id="rId45" Type="http://schemas.openxmlformats.org/officeDocument/2006/relationships/customXml" Target="../ink/ink28.xml"/><Relationship Id="rId66" Type="http://schemas.openxmlformats.org/officeDocument/2006/relationships/image" Target="../media/image13011.png"/><Relationship Id="rId87" Type="http://schemas.openxmlformats.org/officeDocument/2006/relationships/customXml" Target="../ink/ink49.xml"/><Relationship Id="rId110" Type="http://schemas.openxmlformats.org/officeDocument/2006/relationships/image" Target="../media/image13015.png"/><Relationship Id="rId131" Type="http://schemas.openxmlformats.org/officeDocument/2006/relationships/customXml" Target="../ink/ink71.xml"/><Relationship Id="rId152" Type="http://schemas.openxmlformats.org/officeDocument/2006/relationships/image" Target="../media/image13190.png"/><Relationship Id="rId173" Type="http://schemas.openxmlformats.org/officeDocument/2006/relationships/customXml" Target="../ink/ink92.xml"/><Relationship Id="rId194" Type="http://schemas.openxmlformats.org/officeDocument/2006/relationships/image" Target="../media/image130111.png"/><Relationship Id="rId208" Type="http://schemas.openxmlformats.org/officeDocument/2006/relationships/image" Target="../media/image13220.png"/><Relationship Id="rId229" Type="http://schemas.openxmlformats.org/officeDocument/2006/relationships/customXml" Target="../ink/ink120.xml"/><Relationship Id="rId240" Type="http://schemas.openxmlformats.org/officeDocument/2006/relationships/image" Target="../media/image13240.png"/><Relationship Id="rId14" Type="http://schemas.openxmlformats.org/officeDocument/2006/relationships/image" Target="../media/image1300.png"/><Relationship Id="rId35" Type="http://schemas.openxmlformats.org/officeDocument/2006/relationships/customXml" Target="../ink/ink23.xml"/><Relationship Id="rId56" Type="http://schemas.openxmlformats.org/officeDocument/2006/relationships/image" Target="../media/image135.png"/><Relationship Id="rId77" Type="http://schemas.openxmlformats.org/officeDocument/2006/relationships/customXml" Target="../ink/ink44.xml"/><Relationship Id="rId100" Type="http://schemas.openxmlformats.org/officeDocument/2006/relationships/image" Target="../media/image1315.png"/><Relationship Id="rId8" Type="http://schemas.openxmlformats.org/officeDocument/2006/relationships/image" Target="../media/image132.png"/><Relationship Id="rId98" Type="http://schemas.openxmlformats.org/officeDocument/2006/relationships/image" Target="../media/image13013.png"/><Relationship Id="rId121" Type="http://schemas.openxmlformats.org/officeDocument/2006/relationships/customXml" Target="../ink/ink66.xml"/><Relationship Id="rId142" Type="http://schemas.openxmlformats.org/officeDocument/2006/relationships/image" Target="../media/image13031.png"/><Relationship Id="rId163" Type="http://schemas.openxmlformats.org/officeDocument/2006/relationships/customXml" Target="../ink/ink87.xml"/><Relationship Id="rId184" Type="http://schemas.openxmlformats.org/officeDocument/2006/relationships/image" Target="../media/image1350.png"/><Relationship Id="rId219" Type="http://schemas.openxmlformats.org/officeDocument/2006/relationships/customXml" Target="../ink/ink115.xml"/><Relationship Id="rId230" Type="http://schemas.openxmlformats.org/officeDocument/2006/relationships/image" Target="../media/image130040.png"/><Relationship Id="rId25" Type="http://schemas.openxmlformats.org/officeDocument/2006/relationships/customXml" Target="../ink/ink18.xml"/><Relationship Id="rId46" Type="http://schemas.openxmlformats.org/officeDocument/2006/relationships/image" Target="../media/image1303.png"/><Relationship Id="rId67" Type="http://schemas.openxmlformats.org/officeDocument/2006/relationships/customXml" Target="../ink/ink39.xml"/><Relationship Id="rId88" Type="http://schemas.openxmlformats.org/officeDocument/2006/relationships/image" Target="../media/image139.png"/><Relationship Id="rId111" Type="http://schemas.openxmlformats.org/officeDocument/2006/relationships/customXml" Target="../ink/ink61.xml"/><Relationship Id="rId132" Type="http://schemas.openxmlformats.org/officeDocument/2006/relationships/image" Target="../media/image13101.png"/><Relationship Id="rId153" Type="http://schemas.openxmlformats.org/officeDocument/2006/relationships/customXml" Target="../ink/ink82.xml"/><Relationship Id="rId174" Type="http://schemas.openxmlformats.org/officeDocument/2006/relationships/image" Target="../media/image13030.png"/><Relationship Id="rId195" Type="http://schemas.openxmlformats.org/officeDocument/2006/relationships/customXml" Target="../ink/ink103.xml"/><Relationship Id="rId209" Type="http://schemas.openxmlformats.org/officeDocument/2006/relationships/customXml" Target="../ink/ink110.xml"/><Relationship Id="rId220" Type="http://schemas.openxmlformats.org/officeDocument/2006/relationships/image" Target="../media/image13140.png"/><Relationship Id="rId241" Type="http://schemas.openxmlformats.org/officeDocument/2006/relationships/customXml" Target="../ink/ink126.xml"/><Relationship Id="rId15" Type="http://schemas.openxmlformats.org/officeDocument/2006/relationships/customXml" Target="../ink/ink9.xml"/><Relationship Id="rId36" Type="http://schemas.openxmlformats.org/officeDocument/2006/relationships/image" Target="../media/image1310.png"/><Relationship Id="rId57" Type="http://schemas.openxmlformats.org/officeDocument/2006/relationships/customXml" Target="../ink/ink34.xml"/><Relationship Id="rId10" Type="http://schemas.openxmlformats.org/officeDocument/2006/relationships/image" Target="../media/image1301.png"/><Relationship Id="rId31" Type="http://schemas.openxmlformats.org/officeDocument/2006/relationships/customXml" Target="../ink/ink21.xml"/><Relationship Id="rId52" Type="http://schemas.openxmlformats.org/officeDocument/2006/relationships/image" Target="../media/image1311.png"/><Relationship Id="rId73" Type="http://schemas.openxmlformats.org/officeDocument/2006/relationships/customXml" Target="../ink/ink42.xml"/><Relationship Id="rId78" Type="http://schemas.openxmlformats.org/officeDocument/2006/relationships/image" Target="../media/image1307.png"/><Relationship Id="rId94" Type="http://schemas.openxmlformats.org/officeDocument/2006/relationships/image" Target="../media/image1309.png"/><Relationship Id="rId99" Type="http://schemas.openxmlformats.org/officeDocument/2006/relationships/customXml" Target="../ink/ink55.xml"/><Relationship Id="rId101" Type="http://schemas.openxmlformats.org/officeDocument/2006/relationships/customXml" Target="../ink/ink56.xml"/><Relationship Id="rId122" Type="http://schemas.openxmlformats.org/officeDocument/2006/relationships/image" Target="../media/image13019.png"/><Relationship Id="rId143" Type="http://schemas.openxmlformats.org/officeDocument/2006/relationships/customXml" Target="../ink/ink77.xml"/><Relationship Id="rId148" Type="http://schemas.openxmlformats.org/officeDocument/2006/relationships/image" Target="../media/image13113.png"/><Relationship Id="rId164" Type="http://schemas.openxmlformats.org/officeDocument/2006/relationships/image" Target="../media/image13100.png"/><Relationship Id="rId169" Type="http://schemas.openxmlformats.org/officeDocument/2006/relationships/customXml" Target="../ink/ink90.xml"/><Relationship Id="rId185" Type="http://schemas.openxmlformats.org/officeDocument/2006/relationships/customXml" Target="../ink/ink98.xml"/><Relationship Id="rId4" Type="http://schemas.openxmlformats.org/officeDocument/2006/relationships/image" Target="../media/image130.png"/><Relationship Id="rId9" Type="http://schemas.openxmlformats.org/officeDocument/2006/relationships/customXml" Target="../ink/ink6.xml"/><Relationship Id="rId180" Type="http://schemas.openxmlformats.org/officeDocument/2006/relationships/image" Target="../media/image13111.png"/><Relationship Id="rId210" Type="http://schemas.openxmlformats.org/officeDocument/2006/relationships/image" Target="../media/image130120.png"/><Relationship Id="rId215" Type="http://schemas.openxmlformats.org/officeDocument/2006/relationships/customXml" Target="../ink/ink113.xml"/><Relationship Id="rId236" Type="http://schemas.openxmlformats.org/officeDocument/2006/relationships/image" Target="../media/image13170.png"/><Relationship Id="rId26" Type="http://schemas.openxmlformats.org/officeDocument/2006/relationships/image" Target="../media/image13017.png"/><Relationship Id="rId231" Type="http://schemas.openxmlformats.org/officeDocument/2006/relationships/customXml" Target="../ink/ink121.xml"/><Relationship Id="rId47" Type="http://schemas.openxmlformats.org/officeDocument/2006/relationships/customXml" Target="../ink/ink29.xml"/><Relationship Id="rId68" Type="http://schemas.openxmlformats.org/officeDocument/2006/relationships/image" Target="../media/image1312.png"/><Relationship Id="rId89" Type="http://schemas.openxmlformats.org/officeDocument/2006/relationships/customXml" Target="../ink/ink50.xml"/><Relationship Id="rId112" Type="http://schemas.openxmlformats.org/officeDocument/2006/relationships/image" Target="../media/image1324.png"/><Relationship Id="rId133" Type="http://schemas.openxmlformats.org/officeDocument/2006/relationships/customXml" Target="../ink/ink72.xml"/><Relationship Id="rId154" Type="http://schemas.openxmlformats.org/officeDocument/2006/relationships/image" Target="../media/image130170.png"/><Relationship Id="rId175" Type="http://schemas.openxmlformats.org/officeDocument/2006/relationships/customXml" Target="../ink/ink93.xml"/><Relationship Id="rId196" Type="http://schemas.openxmlformats.org/officeDocument/2006/relationships/image" Target="../media/image13120.png"/><Relationship Id="rId200" Type="http://schemas.openxmlformats.org/officeDocument/2006/relationships/image" Target="../media/image1370.png"/><Relationship Id="rId16" Type="http://schemas.openxmlformats.org/officeDocument/2006/relationships/customXml" Target="../ink/ink10.xml"/><Relationship Id="rId221" Type="http://schemas.openxmlformats.org/officeDocument/2006/relationships/customXml" Target="../ink/ink116.xml"/><Relationship Id="rId242" Type="http://schemas.openxmlformats.org/officeDocument/2006/relationships/image" Target="../media/image130160.png"/><Relationship Id="rId37" Type="http://schemas.openxmlformats.org/officeDocument/2006/relationships/customXml" Target="../ink/ink24.xml"/><Relationship Id="rId58" Type="http://schemas.openxmlformats.org/officeDocument/2006/relationships/image" Target="../media/image1304.png"/><Relationship Id="rId79" Type="http://schemas.openxmlformats.org/officeDocument/2006/relationships/customXml" Target="../ink/ink45.xml"/><Relationship Id="rId102" Type="http://schemas.openxmlformats.org/officeDocument/2006/relationships/image" Target="../media/image13004.png"/><Relationship Id="rId123" Type="http://schemas.openxmlformats.org/officeDocument/2006/relationships/customXml" Target="../ink/ink67.xml"/><Relationship Id="rId144" Type="http://schemas.openxmlformats.org/officeDocument/2006/relationships/image" Target="../media/image13201.png"/><Relationship Id="rId90" Type="http://schemas.openxmlformats.org/officeDocument/2006/relationships/image" Target="../media/image1308.png"/><Relationship Id="rId165" Type="http://schemas.openxmlformats.org/officeDocument/2006/relationships/customXml" Target="../ink/ink88.xml"/><Relationship Id="rId186" Type="http://schemas.openxmlformats.org/officeDocument/2006/relationships/image" Target="../media/image13040.png"/><Relationship Id="rId211" Type="http://schemas.openxmlformats.org/officeDocument/2006/relationships/customXml" Target="../ink/ink111.xml"/><Relationship Id="rId232" Type="http://schemas.openxmlformats.org/officeDocument/2006/relationships/image" Target="../media/image13160.png"/><Relationship Id="rId27" Type="http://schemas.openxmlformats.org/officeDocument/2006/relationships/customXml" Target="../ink/ink19.xml"/><Relationship Id="rId48" Type="http://schemas.openxmlformats.org/officeDocument/2006/relationships/image" Target="../media/image1320.png"/><Relationship Id="rId69" Type="http://schemas.openxmlformats.org/officeDocument/2006/relationships/customXml" Target="../ink/ink40.xml"/><Relationship Id="rId113" Type="http://schemas.openxmlformats.org/officeDocument/2006/relationships/customXml" Target="../ink/ink62.xml"/><Relationship Id="rId134" Type="http://schemas.openxmlformats.org/officeDocument/2006/relationships/image" Target="../media/image130001.png"/><Relationship Id="rId80" Type="http://schemas.openxmlformats.org/officeDocument/2006/relationships/image" Target="../media/image1322.png"/><Relationship Id="rId155" Type="http://schemas.openxmlformats.org/officeDocument/2006/relationships/customXml" Target="../ink/ink83.xml"/><Relationship Id="rId176" Type="http://schemas.openxmlformats.org/officeDocument/2006/relationships/image" Target="../media/image13200.png"/><Relationship Id="rId197" Type="http://schemas.openxmlformats.org/officeDocument/2006/relationships/customXml" Target="../ink/ink104.xml"/><Relationship Id="rId201" Type="http://schemas.openxmlformats.org/officeDocument/2006/relationships/customXml" Target="../ink/ink106.xml"/><Relationship Id="rId222" Type="http://schemas.openxmlformats.org/officeDocument/2006/relationships/image" Target="../media/image13090.png"/><Relationship Id="rId243" Type="http://schemas.openxmlformats.org/officeDocument/2006/relationships/customXml" Target="../ink/ink127.xml"/><Relationship Id="rId17" Type="http://schemas.openxmlformats.org/officeDocument/2006/relationships/customXml" Target="../ink/ink11.xml"/><Relationship Id="rId38" Type="http://schemas.openxmlformats.org/officeDocument/2006/relationships/image" Target="../media/image13000.png"/><Relationship Id="rId59" Type="http://schemas.openxmlformats.org/officeDocument/2006/relationships/customXml" Target="../ink/ink35.xml"/><Relationship Id="rId103" Type="http://schemas.openxmlformats.org/officeDocument/2006/relationships/customXml" Target="../ink/ink57.xml"/><Relationship Id="rId124" Type="http://schemas.openxmlformats.org/officeDocument/2006/relationships/image" Target="../media/image13112.png"/><Relationship Id="rId70" Type="http://schemas.openxmlformats.org/officeDocument/2006/relationships/image" Target="../media/image13002.png"/><Relationship Id="rId91" Type="http://schemas.openxmlformats.org/officeDocument/2006/relationships/customXml" Target="../ink/ink51.xml"/><Relationship Id="rId145" Type="http://schemas.openxmlformats.org/officeDocument/2006/relationships/customXml" Target="../ink/ink78.xml"/><Relationship Id="rId166" Type="http://schemas.openxmlformats.org/officeDocument/2006/relationships/image" Target="../media/image130000.png"/><Relationship Id="rId187" Type="http://schemas.openxmlformats.org/officeDocument/2006/relationships/customXml" Target="../ink/ink99.xml"/><Relationship Id="rId1" Type="http://schemas.openxmlformats.org/officeDocument/2006/relationships/customXml" Target="../ink/ink1.xml"/><Relationship Id="rId212" Type="http://schemas.openxmlformats.org/officeDocument/2006/relationships/image" Target="../media/image13130.png"/><Relationship Id="rId233" Type="http://schemas.openxmlformats.org/officeDocument/2006/relationships/customXml" Target="../ink/ink122.xml"/><Relationship Id="rId28" Type="http://schemas.openxmlformats.org/officeDocument/2006/relationships/image" Target="../media/image13110.png"/><Relationship Id="rId49" Type="http://schemas.openxmlformats.org/officeDocument/2006/relationships/customXml" Target="../ink/ink30.xml"/><Relationship Id="rId114" Type="http://schemas.openxmlformats.org/officeDocument/2006/relationships/image" Target="../media/image13016.png"/><Relationship Id="rId60" Type="http://schemas.openxmlformats.org/officeDocument/2006/relationships/image" Target="../media/image136.png"/><Relationship Id="rId81" Type="http://schemas.openxmlformats.org/officeDocument/2006/relationships/customXml" Target="../ink/ink46.xml"/><Relationship Id="rId135" Type="http://schemas.openxmlformats.org/officeDocument/2006/relationships/customXml" Target="../ink/ink73.xml"/><Relationship Id="rId156" Type="http://schemas.openxmlformats.org/officeDocument/2006/relationships/image" Target="../media/image131100.png"/><Relationship Id="rId177" Type="http://schemas.openxmlformats.org/officeDocument/2006/relationships/customXml" Target="../ink/ink94.xml"/><Relationship Id="rId198" Type="http://schemas.openxmlformats.org/officeDocument/2006/relationships/image" Target="../media/image130020.png"/><Relationship Id="rId202" Type="http://schemas.openxmlformats.org/officeDocument/2006/relationships/image" Target="../media/image13060.png"/><Relationship Id="rId223" Type="http://schemas.openxmlformats.org/officeDocument/2006/relationships/customXml" Target="../ink/ink117.xml"/><Relationship Id="rId244" Type="http://schemas.openxmlformats.org/officeDocument/2006/relationships/image" Target="../media/image13180.png"/><Relationship Id="rId18" Type="http://schemas.openxmlformats.org/officeDocument/2006/relationships/customXml" Target="../ink/ink12.xml"/><Relationship Id="rId39" Type="http://schemas.openxmlformats.org/officeDocument/2006/relationships/customXml" Target="../ink/ink25.xml"/><Relationship Id="rId50" Type="http://schemas.openxmlformats.org/officeDocument/2006/relationships/image" Target="../media/image13010.png"/><Relationship Id="rId104" Type="http://schemas.openxmlformats.org/officeDocument/2006/relationships/image" Target="../media/image1316.png"/><Relationship Id="rId125" Type="http://schemas.openxmlformats.org/officeDocument/2006/relationships/customXml" Target="../ink/ink68.xml"/><Relationship Id="rId146" Type="http://schemas.openxmlformats.org/officeDocument/2006/relationships/image" Target="../media/image130101.png"/><Relationship Id="rId167" Type="http://schemas.openxmlformats.org/officeDocument/2006/relationships/customXml" Target="../ink/ink89.xml"/><Relationship Id="rId188" Type="http://schemas.openxmlformats.org/officeDocument/2006/relationships/image" Target="../media/image1360.png"/><Relationship Id="rId71" Type="http://schemas.openxmlformats.org/officeDocument/2006/relationships/customXml" Target="../ink/ink41.xml"/><Relationship Id="rId92" Type="http://schemas.openxmlformats.org/officeDocument/2006/relationships/image" Target="../media/image1314.png"/><Relationship Id="rId213" Type="http://schemas.openxmlformats.org/officeDocument/2006/relationships/customXml" Target="../ink/ink112.xml"/><Relationship Id="rId234" Type="http://schemas.openxmlformats.org/officeDocument/2006/relationships/image" Target="../media/image130140.png"/><Relationship Id="rId2" Type="http://schemas.openxmlformats.org/officeDocument/2006/relationships/image" Target="../media/image13.png"/><Relationship Id="rId29" Type="http://schemas.openxmlformats.org/officeDocument/2006/relationships/customXml" Target="../ink/ink20.xml"/><Relationship Id="rId40" Type="http://schemas.openxmlformats.org/officeDocument/2006/relationships/image" Target="../media/image133.png"/><Relationship Id="rId115" Type="http://schemas.openxmlformats.org/officeDocument/2006/relationships/customXml" Target="../ink/ink63.xml"/><Relationship Id="rId136" Type="http://schemas.openxmlformats.org/officeDocument/2006/relationships/image" Target="../media/image1331.png"/><Relationship Id="rId157" Type="http://schemas.openxmlformats.org/officeDocument/2006/relationships/customXml" Target="../ink/ink84.xml"/><Relationship Id="rId178" Type="http://schemas.openxmlformats.org/officeDocument/2006/relationships/image" Target="../media/image130100.png"/><Relationship Id="rId61" Type="http://schemas.openxmlformats.org/officeDocument/2006/relationships/customXml" Target="../ink/ink36.xml"/><Relationship Id="rId82" Type="http://schemas.openxmlformats.org/officeDocument/2006/relationships/image" Target="../media/image13012.png"/><Relationship Id="rId199" Type="http://schemas.openxmlformats.org/officeDocument/2006/relationships/customXml" Target="../ink/ink105.xml"/><Relationship Id="rId203" Type="http://schemas.openxmlformats.org/officeDocument/2006/relationships/customXml" Target="../ink/ink107.xml"/><Relationship Id="rId19" Type="http://schemas.openxmlformats.org/officeDocument/2006/relationships/customXml" Target="../ink/ink13.xml"/><Relationship Id="rId224" Type="http://schemas.openxmlformats.org/officeDocument/2006/relationships/image" Target="../media/image13230.png"/><Relationship Id="rId245" Type="http://schemas.openxmlformats.org/officeDocument/2006/relationships/customXml" Target="../ink/ink128.xml"/><Relationship Id="rId30" Type="http://schemas.openxmlformats.org/officeDocument/2006/relationships/image" Target="../media/image13006.png"/><Relationship Id="rId105" Type="http://schemas.openxmlformats.org/officeDocument/2006/relationships/customXml" Target="../ink/ink58.xml"/><Relationship Id="rId126" Type="http://schemas.openxmlformats.org/officeDocument/2006/relationships/image" Target="../media/image13007.png"/><Relationship Id="rId147" Type="http://schemas.openxmlformats.org/officeDocument/2006/relationships/customXml" Target="../ink/ink79.xml"/><Relationship Id="rId168" Type="http://schemas.openxmlformats.org/officeDocument/2006/relationships/image" Target="../media/image1330.png"/><Relationship Id="rId51" Type="http://schemas.openxmlformats.org/officeDocument/2006/relationships/customXml" Target="../ink/ink31.xml"/><Relationship Id="rId72" Type="http://schemas.openxmlformats.org/officeDocument/2006/relationships/image" Target="../media/image137.png"/><Relationship Id="rId93" Type="http://schemas.openxmlformats.org/officeDocument/2006/relationships/customXml" Target="../ink/ink52.xml"/><Relationship Id="rId189" Type="http://schemas.openxmlformats.org/officeDocument/2006/relationships/customXml" Target="../ink/ink100.xml"/><Relationship Id="rId3" Type="http://schemas.openxmlformats.org/officeDocument/2006/relationships/customXml" Target="../ink/ink2.xml"/><Relationship Id="rId214" Type="http://schemas.openxmlformats.org/officeDocument/2006/relationships/image" Target="../media/image130030.png"/><Relationship Id="rId235" Type="http://schemas.openxmlformats.org/officeDocument/2006/relationships/customXml" Target="../ink/ink123.xml"/><Relationship Id="rId116" Type="http://schemas.openxmlformats.org/officeDocument/2006/relationships/image" Target="../media/image1318.png"/><Relationship Id="rId137" Type="http://schemas.openxmlformats.org/officeDocument/2006/relationships/customXml" Target="../ink/ink74.xml"/><Relationship Id="rId158" Type="http://schemas.openxmlformats.org/officeDocument/2006/relationships/image" Target="../media/image130060.png"/><Relationship Id="rId20" Type="http://schemas.openxmlformats.org/officeDocument/2006/relationships/customXml" Target="../ink/ink14.xml"/><Relationship Id="rId41" Type="http://schemas.openxmlformats.org/officeDocument/2006/relationships/customXml" Target="../ink/ink26.xml"/><Relationship Id="rId62" Type="http://schemas.openxmlformats.org/officeDocument/2006/relationships/image" Target="../media/image1305.png"/><Relationship Id="rId83" Type="http://schemas.openxmlformats.org/officeDocument/2006/relationships/customXml" Target="../ink/ink47.xml"/><Relationship Id="rId179" Type="http://schemas.openxmlformats.org/officeDocument/2006/relationships/customXml" Target="../ink/ink95.xml"/><Relationship Id="rId190" Type="http://schemas.openxmlformats.org/officeDocument/2006/relationships/image" Target="../media/image13050.png"/><Relationship Id="rId204" Type="http://schemas.openxmlformats.org/officeDocument/2006/relationships/image" Target="../media/image1380.png"/><Relationship Id="rId225" Type="http://schemas.openxmlformats.org/officeDocument/2006/relationships/customXml" Target="../ink/ink118.xml"/><Relationship Id="rId246" Type="http://schemas.openxmlformats.org/officeDocument/2006/relationships/image" Target="../media/image130050.png"/><Relationship Id="rId106" Type="http://schemas.openxmlformats.org/officeDocument/2006/relationships/image" Target="../media/image13014.png"/><Relationship Id="rId127" Type="http://schemas.openxmlformats.org/officeDocument/2006/relationships/customXml" Target="../ink/ink6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Tinta 1">
              <a:extLst>
                <a:ext uri="{FF2B5EF4-FFF2-40B4-BE49-F238E27FC236}">
                  <a16:creationId xmlns:a16="http://schemas.microsoft.com/office/drawing/2014/main" id="{B7B1E088-344C-414D-9F5C-41E07D0E6219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Tinta 2">
              <a:extLst>
                <a:ext uri="{FF2B5EF4-FFF2-40B4-BE49-F238E27FC236}">
                  <a16:creationId xmlns:a16="http://schemas.microsoft.com/office/drawing/2014/main" id="{68AB2D3E-9A55-44F7-8AE2-F91A462349F6}"/>
                </a:ext>
                <a:ext uri="{147F2762-F138-4A5C-976F-8EAC2B608ADB}">
                  <a16:predDERef xmlns:a16="http://schemas.microsoft.com/office/drawing/2014/main" pred="{949D3CF6-80A4-4833-BCB2-C5E5BCAFDC0F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4" name="Tinta 3">
              <a:extLst>
                <a:ext uri="{FF2B5EF4-FFF2-40B4-BE49-F238E27FC236}">
                  <a16:creationId xmlns:a16="http://schemas.microsoft.com/office/drawing/2014/main" id="{FBD20939-265B-4B86-9D2E-C07CE66E9DAE}"/>
                </a:ext>
                <a:ext uri="{147F2762-F138-4A5C-976F-8EAC2B608ADB}">
                  <a16:predDERef xmlns:a16="http://schemas.microsoft.com/office/drawing/2014/main" pred="{F79EBFBA-1D83-4046-A947-77A209A713D3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5" name="Tinta 4">
              <a:extLst>
                <a:ext uri="{FF2B5EF4-FFF2-40B4-BE49-F238E27FC236}">
                  <a16:creationId xmlns:a16="http://schemas.microsoft.com/office/drawing/2014/main" id="{35B4398B-087A-4B99-B4F9-FB0F8DA4FC4D}"/>
                </a:ext>
                <a:ext uri="{147F2762-F138-4A5C-976F-8EAC2B608ADB}">
                  <a16:predDERef xmlns:a16="http://schemas.microsoft.com/office/drawing/2014/main" pred="{FA03BDA1-4FA5-477F-9BC9-9E253B4EC2AA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6" name="Tinta 5">
              <a:extLst>
                <a:ext uri="{FF2B5EF4-FFF2-40B4-BE49-F238E27FC236}">
                  <a16:creationId xmlns:a16="http://schemas.microsoft.com/office/drawing/2014/main" id="{B04BD514-496F-4A79-B9CB-1E43D08147BC}"/>
                </a:ext>
                <a:ext uri="{147F2762-F138-4A5C-976F-8EAC2B608ADB}">
                  <a16:predDERef xmlns:a16="http://schemas.microsoft.com/office/drawing/2014/main" pred="{EF53FFBC-B295-4AF8-9EA6-338FDC854222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7" name="Tinta 1">
              <a:extLst>
                <a:ext uri="{FF2B5EF4-FFF2-40B4-BE49-F238E27FC236}">
                  <a16:creationId xmlns:a16="http://schemas.microsoft.com/office/drawing/2014/main" id="{C590D856-E343-49D1-A294-6DD2BD0E9760}"/>
                </a:ext>
                <a:ext uri="{147F2762-F138-4A5C-976F-8EAC2B608ADB}">
                  <a16:predDERef xmlns:a16="http://schemas.microsoft.com/office/drawing/2014/main" pred="{796A5756-E94D-41B9-AFE6-3493EB917B67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8" name="Tinta 2">
              <a:extLst>
                <a:ext uri="{FF2B5EF4-FFF2-40B4-BE49-F238E27FC236}">
                  <a16:creationId xmlns:a16="http://schemas.microsoft.com/office/drawing/2014/main" id="{460D79EF-C7BF-43B8-BD34-5D05DAAECD0C}"/>
                </a:ext>
                <a:ext uri="{147F2762-F138-4A5C-976F-8EAC2B608ADB}">
                  <a16:predDERef xmlns:a16="http://schemas.microsoft.com/office/drawing/2014/main" pred="{6C6AB127-5AB8-41E7-9461-22A9A535992C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9" name="Tinta 3">
              <a:extLst>
                <a:ext uri="{FF2B5EF4-FFF2-40B4-BE49-F238E27FC236}">
                  <a16:creationId xmlns:a16="http://schemas.microsoft.com/office/drawing/2014/main" id="{FE2CE3C7-082F-488B-A440-225D156E5565}"/>
                </a:ext>
                <a:ext uri="{147F2762-F138-4A5C-976F-8EAC2B608ADB}">
                  <a16:predDERef xmlns:a16="http://schemas.microsoft.com/office/drawing/2014/main" pred="{B2278FC3-A680-4CD6-9B9F-6C032921EEAF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0</xdr:row>
      <xdr:rowOff>0</xdr:rowOff>
    </xdr:from>
    <xdr:to>
      <xdr:col>28</xdr:col>
      <xdr:colOff>723900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0" name="Tinta 5">
              <a:extLst>
                <a:ext uri="{FF2B5EF4-FFF2-40B4-BE49-F238E27FC236}">
                  <a16:creationId xmlns:a16="http://schemas.microsoft.com/office/drawing/2014/main" id="{A127E8EF-76FF-4FC2-854F-ED26E3FF10BE}"/>
                </a:ext>
                <a:ext uri="{147F2762-F138-4A5C-976F-8EAC2B608ADB}">
                  <a16:predDERef xmlns:a16="http://schemas.microsoft.com/office/drawing/2014/main" pred="{519C341E-9534-4E00-A468-CAA3B8692EC6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0</xdr:row>
      <xdr:rowOff>0</xdr:rowOff>
    </xdr:from>
    <xdr:to>
      <xdr:col>28</xdr:col>
      <xdr:colOff>723900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1" name="Tinta 1">
              <a:extLst>
                <a:ext uri="{FF2B5EF4-FFF2-40B4-BE49-F238E27FC236}">
                  <a16:creationId xmlns:a16="http://schemas.microsoft.com/office/drawing/2014/main" id="{8D366CDA-1EB4-441E-BD52-2EA668B7998C}"/>
                </a:ext>
                <a:ext uri="{147F2762-F138-4A5C-976F-8EAC2B608ADB}">
                  <a16:predDERef xmlns:a16="http://schemas.microsoft.com/office/drawing/2014/main" pred="{795A5764-9FC2-4CEA-8FF6-57079F50FDCB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0</xdr:row>
      <xdr:rowOff>0</xdr:rowOff>
    </xdr:from>
    <xdr:to>
      <xdr:col>28</xdr:col>
      <xdr:colOff>723900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2" name="Tinta 2">
              <a:extLst>
                <a:ext uri="{FF2B5EF4-FFF2-40B4-BE49-F238E27FC236}">
                  <a16:creationId xmlns:a16="http://schemas.microsoft.com/office/drawing/2014/main" id="{705D75A5-D3C8-46F4-A81B-9C092D9E6062}"/>
                </a:ext>
                <a:ext uri="{147F2762-F138-4A5C-976F-8EAC2B608ADB}">
                  <a16:predDERef xmlns:a16="http://schemas.microsoft.com/office/drawing/2014/main" pred="{6F404F8D-28B3-44AF-B1FB-892F6748C0B8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0</xdr:row>
      <xdr:rowOff>0</xdr:rowOff>
    </xdr:from>
    <xdr:to>
      <xdr:col>28</xdr:col>
      <xdr:colOff>723900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3" name="Tinta 3">
              <a:extLst>
                <a:ext uri="{FF2B5EF4-FFF2-40B4-BE49-F238E27FC236}">
                  <a16:creationId xmlns:a16="http://schemas.microsoft.com/office/drawing/2014/main" id="{4423EBA9-8BEE-4BE9-9474-BB669FDFBF8A}"/>
                </a:ext>
                <a:ext uri="{147F2762-F138-4A5C-976F-8EAC2B608ADB}">
                  <a16:predDERef xmlns:a16="http://schemas.microsoft.com/office/drawing/2014/main" pred="{7E3CDE7A-23B7-44C7-8576-44BAC0E8F476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4" name="Tinta 5">
              <a:extLst>
                <a:ext uri="{FF2B5EF4-FFF2-40B4-BE49-F238E27FC236}">
                  <a16:creationId xmlns:a16="http://schemas.microsoft.com/office/drawing/2014/main" id="{AE381350-F191-4633-B56D-81410FD712CE}"/>
                </a:ext>
                <a:ext uri="{147F2762-F138-4A5C-976F-8EAC2B608ADB}">
                  <a16:predDERef xmlns:a16="http://schemas.microsoft.com/office/drawing/2014/main" pred="{648B0671-A2A4-4503-A6BA-1729849D4794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5" name="Tinta 1">
              <a:extLst>
                <a:ext uri="{FF2B5EF4-FFF2-40B4-BE49-F238E27FC236}">
                  <a16:creationId xmlns:a16="http://schemas.microsoft.com/office/drawing/2014/main" id="{3AF97620-2634-44FA-8FF6-DCF51F61271A}"/>
                </a:ext>
                <a:ext uri="{147F2762-F138-4A5C-976F-8EAC2B608ADB}">
                  <a16:predDERef xmlns:a16="http://schemas.microsoft.com/office/drawing/2014/main" pred="{0F2F5D17-48FE-4C77-B940-45A8A240EC55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6" name="Tinta 2">
              <a:extLst>
                <a:ext uri="{FF2B5EF4-FFF2-40B4-BE49-F238E27FC236}">
                  <a16:creationId xmlns:a16="http://schemas.microsoft.com/office/drawing/2014/main" id="{CB9141D7-8CC8-484F-8356-1D9E553A11EA}"/>
                </a:ext>
                <a:ext uri="{147F2762-F138-4A5C-976F-8EAC2B608ADB}">
                  <a16:predDERef xmlns:a16="http://schemas.microsoft.com/office/drawing/2014/main" pred="{6037EC43-1EBF-4E08-B68B-51AC7BE40C07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7" name="Tinta 3">
              <a:extLst>
                <a:ext uri="{FF2B5EF4-FFF2-40B4-BE49-F238E27FC236}">
                  <a16:creationId xmlns:a16="http://schemas.microsoft.com/office/drawing/2014/main" id="{D5BA816F-71DE-41BB-8E13-D7B258F96701}"/>
                </a:ext>
                <a:ext uri="{147F2762-F138-4A5C-976F-8EAC2B608ADB}">
                  <a16:predDERef xmlns:a16="http://schemas.microsoft.com/office/drawing/2014/main" pred="{060CABA1-B99C-4CE1-81C5-3F4245A9B4C9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0</xdr:row>
      <xdr:rowOff>0</xdr:rowOff>
    </xdr:from>
    <xdr:to>
      <xdr:col>28</xdr:col>
      <xdr:colOff>723900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8" name="Tinta 5">
              <a:extLst>
                <a:ext uri="{FF2B5EF4-FFF2-40B4-BE49-F238E27FC236}">
                  <a16:creationId xmlns:a16="http://schemas.microsoft.com/office/drawing/2014/main" id="{04AF425E-9D55-487E-82CC-5217CEBDFE0F}"/>
                </a:ext>
                <a:ext uri="{147F2762-F138-4A5C-976F-8EAC2B608ADB}">
                  <a16:predDERef xmlns:a16="http://schemas.microsoft.com/office/drawing/2014/main" pred="{FB247FC2-8913-413A-8996-08051E52534A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0</xdr:row>
      <xdr:rowOff>0</xdr:rowOff>
    </xdr:from>
    <xdr:to>
      <xdr:col>28</xdr:col>
      <xdr:colOff>723900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9" name="Tinta 1">
              <a:extLst>
                <a:ext uri="{FF2B5EF4-FFF2-40B4-BE49-F238E27FC236}">
                  <a16:creationId xmlns:a16="http://schemas.microsoft.com/office/drawing/2014/main" id="{3FD6D845-6450-4638-82B6-4D2244EDED10}"/>
                </a:ext>
                <a:ext uri="{147F2762-F138-4A5C-976F-8EAC2B608ADB}">
                  <a16:predDERef xmlns:a16="http://schemas.microsoft.com/office/drawing/2014/main" pred="{795A47B4-4CDB-4FB3-976F-EE79B3BC5B6A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0</xdr:row>
      <xdr:rowOff>0</xdr:rowOff>
    </xdr:from>
    <xdr:to>
      <xdr:col>28</xdr:col>
      <xdr:colOff>723900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20" name="Tinta 2">
              <a:extLst>
                <a:ext uri="{FF2B5EF4-FFF2-40B4-BE49-F238E27FC236}">
                  <a16:creationId xmlns:a16="http://schemas.microsoft.com/office/drawing/2014/main" id="{63AAC99D-A130-4BCF-BD39-D1C086F2CA9D}"/>
                </a:ext>
                <a:ext uri="{147F2762-F138-4A5C-976F-8EAC2B608ADB}">
                  <a16:predDERef xmlns:a16="http://schemas.microsoft.com/office/drawing/2014/main" pred="{BF6FB09B-69A1-4047-8465-945C042C6151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0</xdr:row>
      <xdr:rowOff>0</xdr:rowOff>
    </xdr:from>
    <xdr:to>
      <xdr:col>28</xdr:col>
      <xdr:colOff>723900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21" name="Tinta 3">
              <a:extLst>
                <a:ext uri="{FF2B5EF4-FFF2-40B4-BE49-F238E27FC236}">
                  <a16:creationId xmlns:a16="http://schemas.microsoft.com/office/drawing/2014/main" id="{1E067946-A832-4F7A-9C1C-9A0D045467D7}"/>
                </a:ext>
                <a:ext uri="{147F2762-F138-4A5C-976F-8EAC2B608ADB}">
                  <a16:predDERef xmlns:a16="http://schemas.microsoft.com/office/drawing/2014/main" pred="{981CE8FF-5C8F-4D80-8ACE-2EA1E6CFEF0D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22" name="Tinta 5">
              <a:extLst>
                <a:ext uri="{FF2B5EF4-FFF2-40B4-BE49-F238E27FC236}">
                  <a16:creationId xmlns:a16="http://schemas.microsoft.com/office/drawing/2014/main" id="{001F8996-7EE2-48A9-ADDA-AA0DB7F80CBD}"/>
                </a:ext>
                <a:ext uri="{147F2762-F138-4A5C-976F-8EAC2B608ADB}">
                  <a16:predDERef xmlns:a16="http://schemas.microsoft.com/office/drawing/2014/main" pred="{0D88AE54-272C-41EA-AFC4-046D5CBB6A5B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23" name="Tinta 1">
              <a:extLst>
                <a:ext uri="{FF2B5EF4-FFF2-40B4-BE49-F238E27FC236}">
                  <a16:creationId xmlns:a16="http://schemas.microsoft.com/office/drawing/2014/main" id="{D2FDF672-9A05-4429-A951-A7EB4A20256E}"/>
                </a:ext>
                <a:ext uri="{147F2762-F138-4A5C-976F-8EAC2B608ADB}">
                  <a16:predDERef xmlns:a16="http://schemas.microsoft.com/office/drawing/2014/main" pred="{3EC6BAC5-60FD-4C24-94D6-5BCF866BDE93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24" name="Tinta 2">
              <a:extLst>
                <a:ext uri="{FF2B5EF4-FFF2-40B4-BE49-F238E27FC236}">
                  <a16:creationId xmlns:a16="http://schemas.microsoft.com/office/drawing/2014/main" id="{9B0A8D76-F703-4306-B8D3-C04711B4B2EF}"/>
                </a:ext>
                <a:ext uri="{147F2762-F138-4A5C-976F-8EAC2B608ADB}">
                  <a16:predDERef xmlns:a16="http://schemas.microsoft.com/office/drawing/2014/main" pred="{ACB7A4E6-5B4D-469B-BF10-EA21DFD679F9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5" name="Tinta 3">
              <a:extLst>
                <a:ext uri="{FF2B5EF4-FFF2-40B4-BE49-F238E27FC236}">
                  <a16:creationId xmlns:a16="http://schemas.microsoft.com/office/drawing/2014/main" id="{D05A8EFC-176D-4494-B11F-7C801E3E0459}"/>
                </a:ext>
                <a:ext uri="{147F2762-F138-4A5C-976F-8EAC2B608ADB}">
                  <a16:predDERef xmlns:a16="http://schemas.microsoft.com/office/drawing/2014/main" pred="{F3E774E0-F439-4CC2-83A0-03E9F9C643D9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0</xdr:row>
      <xdr:rowOff>0</xdr:rowOff>
    </xdr:from>
    <xdr:to>
      <xdr:col>28</xdr:col>
      <xdr:colOff>723900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6" name="Tinta 5">
              <a:extLst>
                <a:ext uri="{FF2B5EF4-FFF2-40B4-BE49-F238E27FC236}">
                  <a16:creationId xmlns:a16="http://schemas.microsoft.com/office/drawing/2014/main" id="{55FC999F-BFE6-43EC-ABC8-264EEB9EC004}"/>
                </a:ext>
                <a:ext uri="{147F2762-F138-4A5C-976F-8EAC2B608ADB}">
                  <a16:predDERef xmlns:a16="http://schemas.microsoft.com/office/drawing/2014/main" pred="{416384F0-5B9E-4163-838C-7E53DF4927A5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0</xdr:row>
      <xdr:rowOff>0</xdr:rowOff>
    </xdr:from>
    <xdr:to>
      <xdr:col>28</xdr:col>
      <xdr:colOff>723900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7" name="Tinta 1">
              <a:extLst>
                <a:ext uri="{FF2B5EF4-FFF2-40B4-BE49-F238E27FC236}">
                  <a16:creationId xmlns:a16="http://schemas.microsoft.com/office/drawing/2014/main" id="{1CF1616E-E914-4A9A-9381-D8B94DA92551}"/>
                </a:ext>
                <a:ext uri="{147F2762-F138-4A5C-976F-8EAC2B608ADB}">
                  <a16:predDERef xmlns:a16="http://schemas.microsoft.com/office/drawing/2014/main" pred="{AE0485C0-2A8C-42AA-9E73-0B3B4AFBC203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0</xdr:row>
      <xdr:rowOff>0</xdr:rowOff>
    </xdr:from>
    <xdr:to>
      <xdr:col>28</xdr:col>
      <xdr:colOff>723900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8" name="Tinta 2">
              <a:extLst>
                <a:ext uri="{FF2B5EF4-FFF2-40B4-BE49-F238E27FC236}">
                  <a16:creationId xmlns:a16="http://schemas.microsoft.com/office/drawing/2014/main" id="{FE196FBA-DDF4-4BD6-A2B1-BF59C3093DD7}"/>
                </a:ext>
                <a:ext uri="{147F2762-F138-4A5C-976F-8EAC2B608ADB}">
                  <a16:predDERef xmlns:a16="http://schemas.microsoft.com/office/drawing/2014/main" pred="{2438A7E6-373A-4CBB-BF80-7EAA6B42FA8A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0</xdr:row>
      <xdr:rowOff>0</xdr:rowOff>
    </xdr:from>
    <xdr:to>
      <xdr:col>28</xdr:col>
      <xdr:colOff>723900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9" name="Tinta 3">
              <a:extLst>
                <a:ext uri="{FF2B5EF4-FFF2-40B4-BE49-F238E27FC236}">
                  <a16:creationId xmlns:a16="http://schemas.microsoft.com/office/drawing/2014/main" id="{0371940B-3630-4ECE-BAD8-E9BC09C06CC2}"/>
                </a:ext>
                <a:ext uri="{147F2762-F138-4A5C-976F-8EAC2B608ADB}">
                  <a16:predDERef xmlns:a16="http://schemas.microsoft.com/office/drawing/2014/main" pred="{77E6FEBE-24F7-4169-AF37-70294A5365FD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30" name="Tinta 5">
              <a:extLst>
                <a:ext uri="{FF2B5EF4-FFF2-40B4-BE49-F238E27FC236}">
                  <a16:creationId xmlns:a16="http://schemas.microsoft.com/office/drawing/2014/main" id="{7BC46652-57C9-4A91-96D7-852907A36DC0}"/>
                </a:ext>
                <a:ext uri="{147F2762-F138-4A5C-976F-8EAC2B608ADB}">
                  <a16:predDERef xmlns:a16="http://schemas.microsoft.com/office/drawing/2014/main" pred="{9ADC548E-68BA-452A-BD39-B83EBCF00693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31" name="Tinta 1">
              <a:extLst>
                <a:ext uri="{FF2B5EF4-FFF2-40B4-BE49-F238E27FC236}">
                  <a16:creationId xmlns:a16="http://schemas.microsoft.com/office/drawing/2014/main" id="{403540EB-4369-4C38-BF0C-471AD9144E50}"/>
                </a:ext>
                <a:ext uri="{147F2762-F138-4A5C-976F-8EAC2B608ADB}">
                  <a16:predDERef xmlns:a16="http://schemas.microsoft.com/office/drawing/2014/main" pred="{1E47825B-EE9A-48EE-B404-34633FB1AA01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32" name="Tinta 2">
              <a:extLst>
                <a:ext uri="{FF2B5EF4-FFF2-40B4-BE49-F238E27FC236}">
                  <a16:creationId xmlns:a16="http://schemas.microsoft.com/office/drawing/2014/main" id="{5EABAAEA-A336-40D9-A521-E5AC453FB0E1}"/>
                </a:ext>
                <a:ext uri="{147F2762-F138-4A5C-976F-8EAC2B608ADB}">
                  <a16:predDERef xmlns:a16="http://schemas.microsoft.com/office/drawing/2014/main" pred="{ABF08856-E5CE-432B-A65D-ADE04712FB5A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33" name="Tinta 3">
              <a:extLst>
                <a:ext uri="{FF2B5EF4-FFF2-40B4-BE49-F238E27FC236}">
                  <a16:creationId xmlns:a16="http://schemas.microsoft.com/office/drawing/2014/main" id="{AEB43223-ED3D-4196-B0CD-250993C9A2E4}"/>
                </a:ext>
                <a:ext uri="{147F2762-F138-4A5C-976F-8EAC2B608ADB}">
                  <a16:predDERef xmlns:a16="http://schemas.microsoft.com/office/drawing/2014/main" pred="{81D84CE5-EAC1-4F8D-89BE-684C42FCFC57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0</xdr:row>
      <xdr:rowOff>0</xdr:rowOff>
    </xdr:from>
    <xdr:to>
      <xdr:col>28</xdr:col>
      <xdr:colOff>723900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34" name="Tinta 5">
              <a:extLst>
                <a:ext uri="{FF2B5EF4-FFF2-40B4-BE49-F238E27FC236}">
                  <a16:creationId xmlns:a16="http://schemas.microsoft.com/office/drawing/2014/main" id="{6B68CAC1-80A5-4E9F-8173-110632496370}"/>
                </a:ext>
                <a:ext uri="{147F2762-F138-4A5C-976F-8EAC2B608ADB}">
                  <a16:predDERef xmlns:a16="http://schemas.microsoft.com/office/drawing/2014/main" pred="{EEC592FD-3400-4A85-BB93-A034364B1667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0</xdr:row>
      <xdr:rowOff>0</xdr:rowOff>
    </xdr:from>
    <xdr:to>
      <xdr:col>28</xdr:col>
      <xdr:colOff>723900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35" name="Tinta 1">
              <a:extLst>
                <a:ext uri="{FF2B5EF4-FFF2-40B4-BE49-F238E27FC236}">
                  <a16:creationId xmlns:a16="http://schemas.microsoft.com/office/drawing/2014/main" id="{503127C6-312E-45F5-BE47-C4229F281C9F}"/>
                </a:ext>
                <a:ext uri="{147F2762-F138-4A5C-976F-8EAC2B608ADB}">
                  <a16:predDERef xmlns:a16="http://schemas.microsoft.com/office/drawing/2014/main" pred="{523133BC-B2FC-4EAB-A7CF-F279A8174E8D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0</xdr:row>
      <xdr:rowOff>0</xdr:rowOff>
    </xdr:from>
    <xdr:to>
      <xdr:col>28</xdr:col>
      <xdr:colOff>723900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6" name="Tinta 2">
              <a:extLst>
                <a:ext uri="{FF2B5EF4-FFF2-40B4-BE49-F238E27FC236}">
                  <a16:creationId xmlns:a16="http://schemas.microsoft.com/office/drawing/2014/main" id="{B6CF74E4-ADBC-4798-AC04-1B6CA61DE83F}"/>
                </a:ext>
                <a:ext uri="{147F2762-F138-4A5C-976F-8EAC2B608ADB}">
                  <a16:predDERef xmlns:a16="http://schemas.microsoft.com/office/drawing/2014/main" pred="{D36844C0-2EB0-4AEB-8020-D95F8D3AD1C8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0</xdr:row>
      <xdr:rowOff>0</xdr:rowOff>
    </xdr:from>
    <xdr:to>
      <xdr:col>28</xdr:col>
      <xdr:colOff>723900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37" name="Tinta 3">
              <a:extLst>
                <a:ext uri="{FF2B5EF4-FFF2-40B4-BE49-F238E27FC236}">
                  <a16:creationId xmlns:a16="http://schemas.microsoft.com/office/drawing/2014/main" id="{3F04A363-418A-4376-8B24-01EE9D879F54}"/>
                </a:ext>
                <a:ext uri="{147F2762-F138-4A5C-976F-8EAC2B608ADB}">
                  <a16:predDERef xmlns:a16="http://schemas.microsoft.com/office/drawing/2014/main" pred="{85D38873-BA89-4BFB-8C83-61D4AA60C4DC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38" name="Tinta 5">
              <a:extLst>
                <a:ext uri="{FF2B5EF4-FFF2-40B4-BE49-F238E27FC236}">
                  <a16:creationId xmlns:a16="http://schemas.microsoft.com/office/drawing/2014/main" id="{98383377-6E31-4487-B566-60FD4788308B}"/>
                </a:ext>
                <a:ext uri="{147F2762-F138-4A5C-976F-8EAC2B608ADB}">
                  <a16:predDERef xmlns:a16="http://schemas.microsoft.com/office/drawing/2014/main" pred="{86A12543-2785-408C-B1E8-9B8CDD0572B3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39" name="Tinta 1">
              <a:extLst>
                <a:ext uri="{FF2B5EF4-FFF2-40B4-BE49-F238E27FC236}">
                  <a16:creationId xmlns:a16="http://schemas.microsoft.com/office/drawing/2014/main" id="{0EA77643-4F8B-4863-9A0E-6679BCD68928}"/>
                </a:ext>
                <a:ext uri="{147F2762-F138-4A5C-976F-8EAC2B608ADB}">
                  <a16:predDERef xmlns:a16="http://schemas.microsoft.com/office/drawing/2014/main" pred="{56048A8F-0C74-490B-A364-90866FB0F4D9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40" name="Tinta 2">
              <a:extLst>
                <a:ext uri="{FF2B5EF4-FFF2-40B4-BE49-F238E27FC236}">
                  <a16:creationId xmlns:a16="http://schemas.microsoft.com/office/drawing/2014/main" id="{62B4018F-3ADA-43A6-A77E-20C79D52DD12}"/>
                </a:ext>
                <a:ext uri="{147F2762-F138-4A5C-976F-8EAC2B608ADB}">
                  <a16:predDERef xmlns:a16="http://schemas.microsoft.com/office/drawing/2014/main" pred="{FB5F8B71-CDAF-4D2E-95B3-FAAC122BFF45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41" name="Tinta 3">
              <a:extLst>
                <a:ext uri="{FF2B5EF4-FFF2-40B4-BE49-F238E27FC236}">
                  <a16:creationId xmlns:a16="http://schemas.microsoft.com/office/drawing/2014/main" id="{AEC3FF5B-6BD2-44B5-A4DC-5A164F1A12C6}"/>
                </a:ext>
                <a:ext uri="{147F2762-F138-4A5C-976F-8EAC2B608ADB}">
                  <a16:predDERef xmlns:a16="http://schemas.microsoft.com/office/drawing/2014/main" pred="{9BA2DBC0-7B92-4CD7-ADA7-C999500D29BF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0</xdr:row>
      <xdr:rowOff>0</xdr:rowOff>
    </xdr:from>
    <xdr:to>
      <xdr:col>28</xdr:col>
      <xdr:colOff>723900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42" name="Tinta 5">
              <a:extLst>
                <a:ext uri="{FF2B5EF4-FFF2-40B4-BE49-F238E27FC236}">
                  <a16:creationId xmlns:a16="http://schemas.microsoft.com/office/drawing/2014/main" id="{4E7F481A-1422-40B9-A6EA-558ACEBFEE1E}"/>
                </a:ext>
                <a:ext uri="{147F2762-F138-4A5C-976F-8EAC2B608ADB}">
                  <a16:predDERef xmlns:a16="http://schemas.microsoft.com/office/drawing/2014/main" pred="{912030F4-2866-4EBF-B8BF-26F9F098DF11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0</xdr:row>
      <xdr:rowOff>0</xdr:rowOff>
    </xdr:from>
    <xdr:to>
      <xdr:col>28</xdr:col>
      <xdr:colOff>723900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43" name="Tinta 1">
              <a:extLst>
                <a:ext uri="{FF2B5EF4-FFF2-40B4-BE49-F238E27FC236}">
                  <a16:creationId xmlns:a16="http://schemas.microsoft.com/office/drawing/2014/main" id="{D375F457-6849-41FB-8FB5-95E6F1FAA61B}"/>
                </a:ext>
                <a:ext uri="{147F2762-F138-4A5C-976F-8EAC2B608ADB}">
                  <a16:predDERef xmlns:a16="http://schemas.microsoft.com/office/drawing/2014/main" pred="{9190183B-3E1F-4796-B95C-63F61D2CF4F1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0</xdr:row>
      <xdr:rowOff>0</xdr:rowOff>
    </xdr:from>
    <xdr:to>
      <xdr:col>28</xdr:col>
      <xdr:colOff>723900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44" name="Tinta 2">
              <a:extLst>
                <a:ext uri="{FF2B5EF4-FFF2-40B4-BE49-F238E27FC236}">
                  <a16:creationId xmlns:a16="http://schemas.microsoft.com/office/drawing/2014/main" id="{BADB9001-3C9D-4C30-AFE5-DFF87642F041}"/>
                </a:ext>
                <a:ext uri="{147F2762-F138-4A5C-976F-8EAC2B608ADB}">
                  <a16:predDERef xmlns:a16="http://schemas.microsoft.com/office/drawing/2014/main" pred="{57CAAD8D-BD87-4317-A5FC-1CAB83CE2AB3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0</xdr:row>
      <xdr:rowOff>0</xdr:rowOff>
    </xdr:from>
    <xdr:to>
      <xdr:col>28</xdr:col>
      <xdr:colOff>723900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45" name="Tinta 3">
              <a:extLst>
                <a:ext uri="{FF2B5EF4-FFF2-40B4-BE49-F238E27FC236}">
                  <a16:creationId xmlns:a16="http://schemas.microsoft.com/office/drawing/2014/main" id="{5982C157-34E2-48B2-B1A8-660926692D85}"/>
                </a:ext>
                <a:ext uri="{147F2762-F138-4A5C-976F-8EAC2B608ADB}">
                  <a16:predDERef xmlns:a16="http://schemas.microsoft.com/office/drawing/2014/main" pred="{8D5A4E02-D9A0-4872-B997-89A57C3D25F6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46" name="Tinta 5">
              <a:extLst>
                <a:ext uri="{FF2B5EF4-FFF2-40B4-BE49-F238E27FC236}">
                  <a16:creationId xmlns:a16="http://schemas.microsoft.com/office/drawing/2014/main" id="{25135272-8FE2-47D4-9251-6A7F3FD11540}"/>
                </a:ext>
                <a:ext uri="{147F2762-F138-4A5C-976F-8EAC2B608ADB}">
                  <a16:predDERef xmlns:a16="http://schemas.microsoft.com/office/drawing/2014/main" pred="{69B06D61-9A51-4E17-B940-C2B5BF873B62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47" name="Tinta 1">
              <a:extLst>
                <a:ext uri="{FF2B5EF4-FFF2-40B4-BE49-F238E27FC236}">
                  <a16:creationId xmlns:a16="http://schemas.microsoft.com/office/drawing/2014/main" id="{5E52658A-B29C-49FC-8630-7A0069BC647C}"/>
                </a:ext>
                <a:ext uri="{147F2762-F138-4A5C-976F-8EAC2B608ADB}">
                  <a16:predDERef xmlns:a16="http://schemas.microsoft.com/office/drawing/2014/main" pred="{283ED084-F411-4545-A377-92DF50F15E5F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48" name="Tinta 2">
              <a:extLst>
                <a:ext uri="{FF2B5EF4-FFF2-40B4-BE49-F238E27FC236}">
                  <a16:creationId xmlns:a16="http://schemas.microsoft.com/office/drawing/2014/main" id="{394F1AB3-4366-4923-AC81-E259B48D580B}"/>
                </a:ext>
                <a:ext uri="{147F2762-F138-4A5C-976F-8EAC2B608ADB}">
                  <a16:predDERef xmlns:a16="http://schemas.microsoft.com/office/drawing/2014/main" pred="{BB3F7FE6-0D3C-4A7C-A886-3935539B630E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49" name="Tinta 3">
              <a:extLst>
                <a:ext uri="{FF2B5EF4-FFF2-40B4-BE49-F238E27FC236}">
                  <a16:creationId xmlns:a16="http://schemas.microsoft.com/office/drawing/2014/main" id="{E113DC90-72D9-441D-BC84-AF3FC185A908}"/>
                </a:ext>
                <a:ext uri="{147F2762-F138-4A5C-976F-8EAC2B608ADB}">
                  <a16:predDERef xmlns:a16="http://schemas.microsoft.com/office/drawing/2014/main" pred="{FF4E5841-DA6E-4695-A816-B12A01913AD7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0</xdr:row>
      <xdr:rowOff>0</xdr:rowOff>
    </xdr:from>
    <xdr:to>
      <xdr:col>28</xdr:col>
      <xdr:colOff>723900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50" name="Tinta 5">
              <a:extLst>
                <a:ext uri="{FF2B5EF4-FFF2-40B4-BE49-F238E27FC236}">
                  <a16:creationId xmlns:a16="http://schemas.microsoft.com/office/drawing/2014/main" id="{E239367D-B74A-42FD-86EC-178769B458D2}"/>
                </a:ext>
                <a:ext uri="{147F2762-F138-4A5C-976F-8EAC2B608ADB}">
                  <a16:predDERef xmlns:a16="http://schemas.microsoft.com/office/drawing/2014/main" pred="{DFB9DC2F-BAAC-4FEE-ACE2-738D40760AA9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0</xdr:row>
      <xdr:rowOff>0</xdr:rowOff>
    </xdr:from>
    <xdr:to>
      <xdr:col>28</xdr:col>
      <xdr:colOff>723900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51" name="Tinta 1">
              <a:extLst>
                <a:ext uri="{FF2B5EF4-FFF2-40B4-BE49-F238E27FC236}">
                  <a16:creationId xmlns:a16="http://schemas.microsoft.com/office/drawing/2014/main" id="{4EF64FB0-3277-46EC-929D-2CD801D40693}"/>
                </a:ext>
                <a:ext uri="{147F2762-F138-4A5C-976F-8EAC2B608ADB}">
                  <a16:predDERef xmlns:a16="http://schemas.microsoft.com/office/drawing/2014/main" pred="{E8AA2BD7-2A95-43A8-B67B-0A5AADB82F5D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0</xdr:row>
      <xdr:rowOff>0</xdr:rowOff>
    </xdr:from>
    <xdr:to>
      <xdr:col>28</xdr:col>
      <xdr:colOff>723900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52" name="Tinta 2">
              <a:extLst>
                <a:ext uri="{FF2B5EF4-FFF2-40B4-BE49-F238E27FC236}">
                  <a16:creationId xmlns:a16="http://schemas.microsoft.com/office/drawing/2014/main" id="{9167141B-18D8-4C40-A09A-30B35D166EF3}"/>
                </a:ext>
                <a:ext uri="{147F2762-F138-4A5C-976F-8EAC2B608ADB}">
                  <a16:predDERef xmlns:a16="http://schemas.microsoft.com/office/drawing/2014/main" pred="{18471DBD-BF79-40A2-AD2F-239576A5A179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0</xdr:row>
      <xdr:rowOff>0</xdr:rowOff>
    </xdr:from>
    <xdr:to>
      <xdr:col>28</xdr:col>
      <xdr:colOff>723900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53" name="Tinta 3">
              <a:extLst>
                <a:ext uri="{FF2B5EF4-FFF2-40B4-BE49-F238E27FC236}">
                  <a16:creationId xmlns:a16="http://schemas.microsoft.com/office/drawing/2014/main" id="{B4F022C1-D3FC-49DB-86FE-09731C0579A2}"/>
                </a:ext>
                <a:ext uri="{147F2762-F138-4A5C-976F-8EAC2B608ADB}">
                  <a16:predDERef xmlns:a16="http://schemas.microsoft.com/office/drawing/2014/main" pred="{12DCDA20-20EC-4B3A-906D-6BCF26D71AB3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54" name="Tinta 5">
              <a:extLst>
                <a:ext uri="{FF2B5EF4-FFF2-40B4-BE49-F238E27FC236}">
                  <a16:creationId xmlns:a16="http://schemas.microsoft.com/office/drawing/2014/main" id="{290CFD7A-BD8C-4645-8C2D-6297F45F6F17}"/>
                </a:ext>
                <a:ext uri="{147F2762-F138-4A5C-976F-8EAC2B608ADB}">
                  <a16:predDERef xmlns:a16="http://schemas.microsoft.com/office/drawing/2014/main" pred="{D9E09036-7553-4344-A506-422C21C88643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55" name="Tinta 1">
              <a:extLst>
                <a:ext uri="{FF2B5EF4-FFF2-40B4-BE49-F238E27FC236}">
                  <a16:creationId xmlns:a16="http://schemas.microsoft.com/office/drawing/2014/main" id="{1C898473-ABB8-45E7-8601-B4BDE8F0883D}"/>
                </a:ext>
                <a:ext uri="{147F2762-F138-4A5C-976F-8EAC2B608ADB}">
                  <a16:predDERef xmlns:a16="http://schemas.microsoft.com/office/drawing/2014/main" pred="{C4FACD83-69E7-43B5-A395-5ABB50B75590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56" name="Tinta 2">
              <a:extLst>
                <a:ext uri="{FF2B5EF4-FFF2-40B4-BE49-F238E27FC236}">
                  <a16:creationId xmlns:a16="http://schemas.microsoft.com/office/drawing/2014/main" id="{E2359F73-FEC6-4EFF-BC2D-C966E8686FB9}"/>
                </a:ext>
                <a:ext uri="{147F2762-F138-4A5C-976F-8EAC2B608ADB}">
                  <a16:predDERef xmlns:a16="http://schemas.microsoft.com/office/drawing/2014/main" pred="{916E3C12-436A-4E49-B86E-BC3B47CFF91C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57" name="Tinta 3">
              <a:extLst>
                <a:ext uri="{FF2B5EF4-FFF2-40B4-BE49-F238E27FC236}">
                  <a16:creationId xmlns:a16="http://schemas.microsoft.com/office/drawing/2014/main" id="{AB987A54-5C5A-4EDD-9A88-251FF045965C}"/>
                </a:ext>
                <a:ext uri="{147F2762-F138-4A5C-976F-8EAC2B608ADB}">
                  <a16:predDERef xmlns:a16="http://schemas.microsoft.com/office/drawing/2014/main" pred="{CD107141-B89F-4A18-A798-60AA1B2FFCA1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0</xdr:row>
      <xdr:rowOff>0</xdr:rowOff>
    </xdr:from>
    <xdr:to>
      <xdr:col>28</xdr:col>
      <xdr:colOff>723900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58" name="Tinta 5">
              <a:extLst>
                <a:ext uri="{FF2B5EF4-FFF2-40B4-BE49-F238E27FC236}">
                  <a16:creationId xmlns:a16="http://schemas.microsoft.com/office/drawing/2014/main" id="{5FAA5587-6421-4535-BB42-D2DD3CCC6D0C}"/>
                </a:ext>
                <a:ext uri="{147F2762-F138-4A5C-976F-8EAC2B608ADB}">
                  <a16:predDERef xmlns:a16="http://schemas.microsoft.com/office/drawing/2014/main" pred="{AFEA65AA-3680-42AA-A0BA-DEB32A1AB5B0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0</xdr:row>
      <xdr:rowOff>0</xdr:rowOff>
    </xdr:from>
    <xdr:to>
      <xdr:col>28</xdr:col>
      <xdr:colOff>723900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59" name="Tinta 1">
              <a:extLst>
                <a:ext uri="{FF2B5EF4-FFF2-40B4-BE49-F238E27FC236}">
                  <a16:creationId xmlns:a16="http://schemas.microsoft.com/office/drawing/2014/main" id="{2BDF407F-C65B-46E7-A83F-7C8685F7AD8B}"/>
                </a:ext>
                <a:ext uri="{147F2762-F138-4A5C-976F-8EAC2B608ADB}">
                  <a16:predDERef xmlns:a16="http://schemas.microsoft.com/office/drawing/2014/main" pred="{D00A2DFC-9D8A-4B94-A5B8-783B8BBC118D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0</xdr:row>
      <xdr:rowOff>0</xdr:rowOff>
    </xdr:from>
    <xdr:to>
      <xdr:col>28</xdr:col>
      <xdr:colOff>723900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60" name="Tinta 2">
              <a:extLst>
                <a:ext uri="{FF2B5EF4-FFF2-40B4-BE49-F238E27FC236}">
                  <a16:creationId xmlns:a16="http://schemas.microsoft.com/office/drawing/2014/main" id="{9B7A7247-8917-4864-8E85-5CF59B4E916C}"/>
                </a:ext>
                <a:ext uri="{147F2762-F138-4A5C-976F-8EAC2B608ADB}">
                  <a16:predDERef xmlns:a16="http://schemas.microsoft.com/office/drawing/2014/main" pred="{7406251E-79C6-42B2-BE2E-3F34586FBE04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0</xdr:row>
      <xdr:rowOff>0</xdr:rowOff>
    </xdr:from>
    <xdr:to>
      <xdr:col>28</xdr:col>
      <xdr:colOff>723900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61" name="Tinta 3">
              <a:extLst>
                <a:ext uri="{FF2B5EF4-FFF2-40B4-BE49-F238E27FC236}">
                  <a16:creationId xmlns:a16="http://schemas.microsoft.com/office/drawing/2014/main" id="{F53E15DE-CC1E-4D92-BD2B-3D30AF2D7874}"/>
                </a:ext>
                <a:ext uri="{147F2762-F138-4A5C-976F-8EAC2B608ADB}">
                  <a16:predDERef xmlns:a16="http://schemas.microsoft.com/office/drawing/2014/main" pred="{3EE4052E-1017-4BC9-9D5C-4D0C9DCE60FA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62" name="Tinta 5">
              <a:extLst>
                <a:ext uri="{FF2B5EF4-FFF2-40B4-BE49-F238E27FC236}">
                  <a16:creationId xmlns:a16="http://schemas.microsoft.com/office/drawing/2014/main" id="{AD7D35D9-3A47-4F90-9122-8B9D987D9185}"/>
                </a:ext>
                <a:ext uri="{147F2762-F138-4A5C-976F-8EAC2B608ADB}">
                  <a16:predDERef xmlns:a16="http://schemas.microsoft.com/office/drawing/2014/main" pred="{4C38026F-D246-4C0E-8E08-F64FCB702877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63" name="Tinta 1">
              <a:extLst>
                <a:ext uri="{FF2B5EF4-FFF2-40B4-BE49-F238E27FC236}">
                  <a16:creationId xmlns:a16="http://schemas.microsoft.com/office/drawing/2014/main" id="{97D94D2B-4E44-4654-83C5-E21535FFD898}"/>
                </a:ext>
                <a:ext uri="{147F2762-F138-4A5C-976F-8EAC2B608ADB}">
                  <a16:predDERef xmlns:a16="http://schemas.microsoft.com/office/drawing/2014/main" pred="{75E32275-386E-4FA3-8F65-3B2435AADBB4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64" name="Tinta 2">
              <a:extLst>
                <a:ext uri="{FF2B5EF4-FFF2-40B4-BE49-F238E27FC236}">
                  <a16:creationId xmlns:a16="http://schemas.microsoft.com/office/drawing/2014/main" id="{B13076B7-150B-4EAB-84C4-7E614F7EBC4C}"/>
                </a:ext>
                <a:ext uri="{147F2762-F138-4A5C-976F-8EAC2B608ADB}">
                  <a16:predDERef xmlns:a16="http://schemas.microsoft.com/office/drawing/2014/main" pred="{BA4FA622-B8A1-41D6-8190-6D8E74BA9315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65" name="Tinta 3">
              <a:extLst>
                <a:ext uri="{FF2B5EF4-FFF2-40B4-BE49-F238E27FC236}">
                  <a16:creationId xmlns:a16="http://schemas.microsoft.com/office/drawing/2014/main" id="{6EF3D4E9-85CD-4E44-8A2F-CD06B99193EC}"/>
                </a:ext>
                <a:ext uri="{147F2762-F138-4A5C-976F-8EAC2B608ADB}">
                  <a16:predDERef xmlns:a16="http://schemas.microsoft.com/office/drawing/2014/main" pred="{FCDDE7AB-7F99-45A1-979E-5C67AF587E0B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66" name="Tinta 5">
              <a:extLst>
                <a:ext uri="{FF2B5EF4-FFF2-40B4-BE49-F238E27FC236}">
                  <a16:creationId xmlns:a16="http://schemas.microsoft.com/office/drawing/2014/main" id="{3AD3012D-6CCB-45F5-BA92-78D2BB30F73D}"/>
                </a:ext>
                <a:ext uri="{147F2762-F138-4A5C-976F-8EAC2B608ADB}">
                  <a16:predDERef xmlns:a16="http://schemas.microsoft.com/office/drawing/2014/main" pred="{ACE5229C-F828-4DC6-87DE-40E78CDEDF79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67" name="Tinta 1">
              <a:extLst>
                <a:ext uri="{FF2B5EF4-FFF2-40B4-BE49-F238E27FC236}">
                  <a16:creationId xmlns:a16="http://schemas.microsoft.com/office/drawing/2014/main" id="{5E7755CB-CF24-49FA-A93F-78F519F16942}"/>
                </a:ext>
                <a:ext uri="{147F2762-F138-4A5C-976F-8EAC2B608ADB}">
                  <a16:predDERef xmlns:a16="http://schemas.microsoft.com/office/drawing/2014/main" pred="{E1CA2178-EEA5-4F85-A52E-7DDEFEFEE6F6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68" name="Tinta 2">
              <a:extLst>
                <a:ext uri="{FF2B5EF4-FFF2-40B4-BE49-F238E27FC236}">
                  <a16:creationId xmlns:a16="http://schemas.microsoft.com/office/drawing/2014/main" id="{0C5123B7-B014-43A6-B5E0-C27312A56DC9}"/>
                </a:ext>
                <a:ext uri="{147F2762-F138-4A5C-976F-8EAC2B608ADB}">
                  <a16:predDERef xmlns:a16="http://schemas.microsoft.com/office/drawing/2014/main" pred="{6FE26584-F996-4203-8A06-ECFD92953AF8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69" name="Tinta 3">
              <a:extLst>
                <a:ext uri="{FF2B5EF4-FFF2-40B4-BE49-F238E27FC236}">
                  <a16:creationId xmlns:a16="http://schemas.microsoft.com/office/drawing/2014/main" id="{D07C057D-42A0-44AE-9701-F2AEAD965591}"/>
                </a:ext>
                <a:ext uri="{147F2762-F138-4A5C-976F-8EAC2B608ADB}">
                  <a16:predDERef xmlns:a16="http://schemas.microsoft.com/office/drawing/2014/main" pred="{22537220-E0A7-4B57-93C0-F1D15CDD16BA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70" name="Tinta 5">
              <a:extLst>
                <a:ext uri="{FF2B5EF4-FFF2-40B4-BE49-F238E27FC236}">
                  <a16:creationId xmlns:a16="http://schemas.microsoft.com/office/drawing/2014/main" id="{DDBDBC2C-D7C8-45C8-8D6A-11F7F00BE01B}"/>
                </a:ext>
                <a:ext uri="{147F2762-F138-4A5C-976F-8EAC2B608ADB}">
                  <a16:predDERef xmlns:a16="http://schemas.microsoft.com/office/drawing/2014/main" pred="{93426EA2-243D-4C8E-AE02-BB850D193844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71" name="Tinta 1">
              <a:extLst>
                <a:ext uri="{FF2B5EF4-FFF2-40B4-BE49-F238E27FC236}">
                  <a16:creationId xmlns:a16="http://schemas.microsoft.com/office/drawing/2014/main" id="{F3FEA943-6B46-4839-B075-66182130AFDF}"/>
                </a:ext>
                <a:ext uri="{147F2762-F138-4A5C-976F-8EAC2B608ADB}">
                  <a16:predDERef xmlns:a16="http://schemas.microsoft.com/office/drawing/2014/main" pred="{61E90075-B4D7-4155-ACD5-D782AA702C94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72" name="Tinta 2">
              <a:extLst>
                <a:ext uri="{FF2B5EF4-FFF2-40B4-BE49-F238E27FC236}">
                  <a16:creationId xmlns:a16="http://schemas.microsoft.com/office/drawing/2014/main" id="{EAD4E2AA-59BD-4F2C-AE7C-D753C52AD386}"/>
                </a:ext>
                <a:ext uri="{147F2762-F138-4A5C-976F-8EAC2B608ADB}">
                  <a16:predDERef xmlns:a16="http://schemas.microsoft.com/office/drawing/2014/main" pred="{5AAA51CE-1CDA-4B96-93D8-500119BB74FB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73" name="Tinta 3">
              <a:extLst>
                <a:ext uri="{FF2B5EF4-FFF2-40B4-BE49-F238E27FC236}">
                  <a16:creationId xmlns:a16="http://schemas.microsoft.com/office/drawing/2014/main" id="{1287A58D-9DAF-4422-9528-8E8094A3649C}"/>
                </a:ext>
                <a:ext uri="{147F2762-F138-4A5C-976F-8EAC2B608ADB}">
                  <a16:predDERef xmlns:a16="http://schemas.microsoft.com/office/drawing/2014/main" pred="{9D9F79D0-5134-48DC-A466-76A96A967D00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74" name="Tinta 5">
              <a:extLst>
                <a:ext uri="{FF2B5EF4-FFF2-40B4-BE49-F238E27FC236}">
                  <a16:creationId xmlns:a16="http://schemas.microsoft.com/office/drawing/2014/main" id="{18A8035A-412F-4296-94F0-ACC2725B6904}"/>
                </a:ext>
                <a:ext uri="{147F2762-F138-4A5C-976F-8EAC2B608ADB}">
                  <a16:predDERef xmlns:a16="http://schemas.microsoft.com/office/drawing/2014/main" pred="{A82C41E3-AB8E-491D-9E26-14D552B3026D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75" name="Tinta 1">
              <a:extLst>
                <a:ext uri="{FF2B5EF4-FFF2-40B4-BE49-F238E27FC236}">
                  <a16:creationId xmlns:a16="http://schemas.microsoft.com/office/drawing/2014/main" id="{ED10E9C3-7F49-4FD5-8396-67B72A8D9BDE}"/>
                </a:ext>
                <a:ext uri="{147F2762-F138-4A5C-976F-8EAC2B608ADB}">
                  <a16:predDERef xmlns:a16="http://schemas.microsoft.com/office/drawing/2014/main" pred="{DCABBF76-EB35-466D-9D15-33293D3CCB58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76" name="Tinta 2">
              <a:extLst>
                <a:ext uri="{FF2B5EF4-FFF2-40B4-BE49-F238E27FC236}">
                  <a16:creationId xmlns:a16="http://schemas.microsoft.com/office/drawing/2014/main" id="{57175DFA-CD3F-4DF7-9652-A0C0722FF5C8}"/>
                </a:ext>
                <a:ext uri="{147F2762-F138-4A5C-976F-8EAC2B608ADB}">
                  <a16:predDERef xmlns:a16="http://schemas.microsoft.com/office/drawing/2014/main" pred="{50F1B0F1-0E32-461B-AE2A-AE361D861888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77" name="Tinta 3">
              <a:extLst>
                <a:ext uri="{FF2B5EF4-FFF2-40B4-BE49-F238E27FC236}">
                  <a16:creationId xmlns:a16="http://schemas.microsoft.com/office/drawing/2014/main" id="{0D79BD90-DE00-4B6B-BAB6-85604477F2A6}"/>
                </a:ext>
                <a:ext uri="{147F2762-F138-4A5C-976F-8EAC2B608ADB}">
                  <a16:predDERef xmlns:a16="http://schemas.microsoft.com/office/drawing/2014/main" pred="{EAA33422-CDB4-4B68-AC83-FF820824B643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78" name="Tinta 5">
              <a:extLst>
                <a:ext uri="{FF2B5EF4-FFF2-40B4-BE49-F238E27FC236}">
                  <a16:creationId xmlns:a16="http://schemas.microsoft.com/office/drawing/2014/main" id="{B9923B99-C07F-48E3-BFA4-4218667A6918}"/>
                </a:ext>
                <a:ext uri="{147F2762-F138-4A5C-976F-8EAC2B608ADB}">
                  <a16:predDERef xmlns:a16="http://schemas.microsoft.com/office/drawing/2014/main" pred="{D3C96872-C357-4D29-94EA-504310CBE666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79" name="Tinta 1">
              <a:extLst>
                <a:ext uri="{FF2B5EF4-FFF2-40B4-BE49-F238E27FC236}">
                  <a16:creationId xmlns:a16="http://schemas.microsoft.com/office/drawing/2014/main" id="{1DB84705-4195-46E8-820E-42E12BABC989}"/>
                </a:ext>
                <a:ext uri="{147F2762-F138-4A5C-976F-8EAC2B608ADB}">
                  <a16:predDERef xmlns:a16="http://schemas.microsoft.com/office/drawing/2014/main" pred="{BAA2E4EC-6CB8-4220-861D-54776D1B37BD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80" name="Tinta 2">
              <a:extLst>
                <a:ext uri="{FF2B5EF4-FFF2-40B4-BE49-F238E27FC236}">
                  <a16:creationId xmlns:a16="http://schemas.microsoft.com/office/drawing/2014/main" id="{78265406-B020-41F0-8A4D-F33208B89772}"/>
                </a:ext>
                <a:ext uri="{147F2762-F138-4A5C-976F-8EAC2B608ADB}">
                  <a16:predDERef xmlns:a16="http://schemas.microsoft.com/office/drawing/2014/main" pred="{EB0153E7-32BE-4AEF-9D36-30D3F1270B44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81" name="Tinta 3">
              <a:extLst>
                <a:ext uri="{FF2B5EF4-FFF2-40B4-BE49-F238E27FC236}">
                  <a16:creationId xmlns:a16="http://schemas.microsoft.com/office/drawing/2014/main" id="{9154AC9E-DDEB-4B49-BB4D-5BA471E4B474}"/>
                </a:ext>
                <a:ext uri="{147F2762-F138-4A5C-976F-8EAC2B608ADB}">
                  <a16:predDERef xmlns:a16="http://schemas.microsoft.com/office/drawing/2014/main" pred="{DA71DC17-F0DD-4686-91CD-418E99D536A2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82" name="Tinta 5">
              <a:extLst>
                <a:ext uri="{FF2B5EF4-FFF2-40B4-BE49-F238E27FC236}">
                  <a16:creationId xmlns:a16="http://schemas.microsoft.com/office/drawing/2014/main" id="{84055806-4CC4-412D-8475-F402965C0EE3}"/>
                </a:ext>
                <a:ext uri="{147F2762-F138-4A5C-976F-8EAC2B608ADB}">
                  <a16:predDERef xmlns:a16="http://schemas.microsoft.com/office/drawing/2014/main" pred="{3817A785-0CA4-4F0F-9D3C-97AA24FC04EB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83" name="Tinta 1">
              <a:extLst>
                <a:ext uri="{FF2B5EF4-FFF2-40B4-BE49-F238E27FC236}">
                  <a16:creationId xmlns:a16="http://schemas.microsoft.com/office/drawing/2014/main" id="{93136373-0956-488E-8593-04796FADA801}"/>
                </a:ext>
                <a:ext uri="{147F2762-F138-4A5C-976F-8EAC2B608ADB}">
                  <a16:predDERef xmlns:a16="http://schemas.microsoft.com/office/drawing/2014/main" pred="{F4A1DB25-214D-4744-BFAA-F72439322199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84" name="Tinta 2">
              <a:extLst>
                <a:ext uri="{FF2B5EF4-FFF2-40B4-BE49-F238E27FC236}">
                  <a16:creationId xmlns:a16="http://schemas.microsoft.com/office/drawing/2014/main" id="{FF40EB89-6BE4-4100-9974-E516CF50A6C7}"/>
                </a:ext>
                <a:ext uri="{147F2762-F138-4A5C-976F-8EAC2B608ADB}">
                  <a16:predDERef xmlns:a16="http://schemas.microsoft.com/office/drawing/2014/main" pred="{9919A558-5E8E-4D31-BFDF-C9A6CD6DC54C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85" name="Tinta 3">
              <a:extLst>
                <a:ext uri="{FF2B5EF4-FFF2-40B4-BE49-F238E27FC236}">
                  <a16:creationId xmlns:a16="http://schemas.microsoft.com/office/drawing/2014/main" id="{D73CEEC8-0E03-4B2B-A879-D0EE2DA54F1D}"/>
                </a:ext>
                <a:ext uri="{147F2762-F138-4A5C-976F-8EAC2B608ADB}">
                  <a16:predDERef xmlns:a16="http://schemas.microsoft.com/office/drawing/2014/main" pred="{5A562D76-717D-49B4-A23E-8F1171D9DF44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86" name="Tinta 5">
              <a:extLst>
                <a:ext uri="{FF2B5EF4-FFF2-40B4-BE49-F238E27FC236}">
                  <a16:creationId xmlns:a16="http://schemas.microsoft.com/office/drawing/2014/main" id="{B766660A-8D73-478C-A33C-5ED385F31116}"/>
                </a:ext>
                <a:ext uri="{147F2762-F138-4A5C-976F-8EAC2B608ADB}">
                  <a16:predDERef xmlns:a16="http://schemas.microsoft.com/office/drawing/2014/main" pred="{8E3C5F39-C1A2-4271-A19C-B982A6EDBE3B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87" name="Tinta 1">
              <a:extLst>
                <a:ext uri="{FF2B5EF4-FFF2-40B4-BE49-F238E27FC236}">
                  <a16:creationId xmlns:a16="http://schemas.microsoft.com/office/drawing/2014/main" id="{02F8E539-D5F9-47CB-A609-8396F87DB6E6}"/>
                </a:ext>
                <a:ext uri="{147F2762-F138-4A5C-976F-8EAC2B608ADB}">
                  <a16:predDERef xmlns:a16="http://schemas.microsoft.com/office/drawing/2014/main" pred="{ED2D66A9-032B-41EA-86A5-44CA26AA9C57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88" name="Tinta 2">
              <a:extLst>
                <a:ext uri="{FF2B5EF4-FFF2-40B4-BE49-F238E27FC236}">
                  <a16:creationId xmlns:a16="http://schemas.microsoft.com/office/drawing/2014/main" id="{154A3D5D-1667-4348-BAB8-5F4423486F1C}"/>
                </a:ext>
                <a:ext uri="{147F2762-F138-4A5C-976F-8EAC2B608ADB}">
                  <a16:predDERef xmlns:a16="http://schemas.microsoft.com/office/drawing/2014/main" pred="{92994158-40ED-4ECE-8E82-007922E5D206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89" name="Tinta 3">
              <a:extLst>
                <a:ext uri="{FF2B5EF4-FFF2-40B4-BE49-F238E27FC236}">
                  <a16:creationId xmlns:a16="http://schemas.microsoft.com/office/drawing/2014/main" id="{86E65549-562B-4E37-A8AC-414379D6CFC7}"/>
                </a:ext>
                <a:ext uri="{147F2762-F138-4A5C-976F-8EAC2B608ADB}">
                  <a16:predDERef xmlns:a16="http://schemas.microsoft.com/office/drawing/2014/main" pred="{C9DE9E60-C2E5-4426-8FB3-096885E13E19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90" name="Tinta 5">
              <a:extLst>
                <a:ext uri="{FF2B5EF4-FFF2-40B4-BE49-F238E27FC236}">
                  <a16:creationId xmlns:a16="http://schemas.microsoft.com/office/drawing/2014/main" id="{F9EF958A-EA8F-4515-BB92-47C1BEA1D1B0}"/>
                </a:ext>
                <a:ext uri="{147F2762-F138-4A5C-976F-8EAC2B608ADB}">
                  <a16:predDERef xmlns:a16="http://schemas.microsoft.com/office/drawing/2014/main" pred="{27B7B040-FBE4-42FB-A45D-7273FC01135E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91" name="Tinta 1">
              <a:extLst>
                <a:ext uri="{FF2B5EF4-FFF2-40B4-BE49-F238E27FC236}">
                  <a16:creationId xmlns:a16="http://schemas.microsoft.com/office/drawing/2014/main" id="{1493FCB0-FACD-4130-B7A4-644A32024B0F}"/>
                </a:ext>
                <a:ext uri="{147F2762-F138-4A5C-976F-8EAC2B608ADB}">
                  <a16:predDERef xmlns:a16="http://schemas.microsoft.com/office/drawing/2014/main" pred="{347BEDB7-80B3-40CC-90AA-4CBB51169F14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92" name="Tinta 2">
              <a:extLst>
                <a:ext uri="{FF2B5EF4-FFF2-40B4-BE49-F238E27FC236}">
                  <a16:creationId xmlns:a16="http://schemas.microsoft.com/office/drawing/2014/main" id="{D3DB480C-A49B-4BEC-89DF-43228660EA7B}"/>
                </a:ext>
                <a:ext uri="{147F2762-F138-4A5C-976F-8EAC2B608ADB}">
                  <a16:predDERef xmlns:a16="http://schemas.microsoft.com/office/drawing/2014/main" pred="{4E25CCFA-A202-4981-B09C-52A47C89A81B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93" name="Tinta 3">
              <a:extLst>
                <a:ext uri="{FF2B5EF4-FFF2-40B4-BE49-F238E27FC236}">
                  <a16:creationId xmlns:a16="http://schemas.microsoft.com/office/drawing/2014/main" id="{D6831C1A-2873-485D-9911-AF43E7F576BD}"/>
                </a:ext>
                <a:ext uri="{147F2762-F138-4A5C-976F-8EAC2B608ADB}">
                  <a16:predDERef xmlns:a16="http://schemas.microsoft.com/office/drawing/2014/main" pred="{0179CA1A-AD87-4DC7-BD85-12892D60EE66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94" name="Tinta 5">
              <a:extLst>
                <a:ext uri="{FF2B5EF4-FFF2-40B4-BE49-F238E27FC236}">
                  <a16:creationId xmlns:a16="http://schemas.microsoft.com/office/drawing/2014/main" id="{49D79D02-BB57-40E6-A099-5AE2C7EFE006}"/>
                </a:ext>
                <a:ext uri="{147F2762-F138-4A5C-976F-8EAC2B608ADB}">
                  <a16:predDERef xmlns:a16="http://schemas.microsoft.com/office/drawing/2014/main" pred="{F4FC78DF-CF9C-44EE-B35D-75C71650B1D7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95" name="Tinta 1">
              <a:extLst>
                <a:ext uri="{FF2B5EF4-FFF2-40B4-BE49-F238E27FC236}">
                  <a16:creationId xmlns:a16="http://schemas.microsoft.com/office/drawing/2014/main" id="{49D4EB94-A751-4C44-BF97-397AA10714B9}"/>
                </a:ext>
                <a:ext uri="{147F2762-F138-4A5C-976F-8EAC2B608ADB}">
                  <a16:predDERef xmlns:a16="http://schemas.microsoft.com/office/drawing/2014/main" pred="{57BABAC1-A8FE-4432-A532-1B51F2BB6F75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96" name="Tinta 2">
              <a:extLst>
                <a:ext uri="{FF2B5EF4-FFF2-40B4-BE49-F238E27FC236}">
                  <a16:creationId xmlns:a16="http://schemas.microsoft.com/office/drawing/2014/main" id="{78D1385F-87AB-46D8-8B97-6D2E94C220E5}"/>
                </a:ext>
                <a:ext uri="{147F2762-F138-4A5C-976F-8EAC2B608ADB}">
                  <a16:predDERef xmlns:a16="http://schemas.microsoft.com/office/drawing/2014/main" pred="{7E5F2815-34E4-44E5-98DC-72531D3D384F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97" name="Tinta 3">
              <a:extLst>
                <a:ext uri="{FF2B5EF4-FFF2-40B4-BE49-F238E27FC236}">
                  <a16:creationId xmlns:a16="http://schemas.microsoft.com/office/drawing/2014/main" id="{6E009D77-2A5B-4663-91E2-E51018DAC4A2}"/>
                </a:ext>
                <a:ext uri="{147F2762-F138-4A5C-976F-8EAC2B608ADB}">
                  <a16:predDERef xmlns:a16="http://schemas.microsoft.com/office/drawing/2014/main" pred="{FAF7D84D-5A1C-4395-A391-12E9FE660074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98" name="Tinta 5">
              <a:extLst>
                <a:ext uri="{FF2B5EF4-FFF2-40B4-BE49-F238E27FC236}">
                  <a16:creationId xmlns:a16="http://schemas.microsoft.com/office/drawing/2014/main" id="{A751149F-39B7-439D-8EC6-153E02E5CE47}"/>
                </a:ext>
                <a:ext uri="{147F2762-F138-4A5C-976F-8EAC2B608ADB}">
                  <a16:predDERef xmlns:a16="http://schemas.microsoft.com/office/drawing/2014/main" pred="{51FA7C14-2C6D-4E47-A5BE-85C832BF0740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99" name="Tinta 1">
              <a:extLst>
                <a:ext uri="{FF2B5EF4-FFF2-40B4-BE49-F238E27FC236}">
                  <a16:creationId xmlns:a16="http://schemas.microsoft.com/office/drawing/2014/main" id="{A883E257-964D-453F-80F0-F5CEB550D317}"/>
                </a:ext>
                <a:ext uri="{147F2762-F138-4A5C-976F-8EAC2B608ADB}">
                  <a16:predDERef xmlns:a16="http://schemas.microsoft.com/office/drawing/2014/main" pred="{5E2733D1-D01D-40CA-B252-F41F2F78A4D5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100" name="Tinta 2">
              <a:extLst>
                <a:ext uri="{FF2B5EF4-FFF2-40B4-BE49-F238E27FC236}">
                  <a16:creationId xmlns:a16="http://schemas.microsoft.com/office/drawing/2014/main" id="{30FF3392-DBE7-4F59-903D-F0A659ED5FA1}"/>
                </a:ext>
                <a:ext uri="{147F2762-F138-4A5C-976F-8EAC2B608ADB}">
                  <a16:predDERef xmlns:a16="http://schemas.microsoft.com/office/drawing/2014/main" pred="{1BD5C952-9CF8-44A8-A2FA-7B0023EB7AE0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101" name="Tinta 3">
              <a:extLst>
                <a:ext uri="{FF2B5EF4-FFF2-40B4-BE49-F238E27FC236}">
                  <a16:creationId xmlns:a16="http://schemas.microsoft.com/office/drawing/2014/main" id="{99F1E7D6-AF8E-416C-88F6-5E8B9B19A539}"/>
                </a:ext>
                <a:ext uri="{147F2762-F138-4A5C-976F-8EAC2B608ADB}">
                  <a16:predDERef xmlns:a16="http://schemas.microsoft.com/office/drawing/2014/main" pred="{C9E73E7C-197B-464B-98A3-AF3CF1B358AD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102" name="Tinta 5">
              <a:extLst>
                <a:ext uri="{FF2B5EF4-FFF2-40B4-BE49-F238E27FC236}">
                  <a16:creationId xmlns:a16="http://schemas.microsoft.com/office/drawing/2014/main" id="{6846904F-B04F-4F42-8CD0-9381579D0D29}"/>
                </a:ext>
                <a:ext uri="{147F2762-F138-4A5C-976F-8EAC2B608ADB}">
                  <a16:predDERef xmlns:a16="http://schemas.microsoft.com/office/drawing/2014/main" pred="{3B8372AC-DB59-49FD-B15C-F6688E56D5FB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103" name="Tinta 1">
              <a:extLst>
                <a:ext uri="{FF2B5EF4-FFF2-40B4-BE49-F238E27FC236}">
                  <a16:creationId xmlns:a16="http://schemas.microsoft.com/office/drawing/2014/main" id="{F056D7B9-C5BD-47FA-8434-A79EA50EF444}"/>
                </a:ext>
                <a:ext uri="{147F2762-F138-4A5C-976F-8EAC2B608ADB}">
                  <a16:predDERef xmlns:a16="http://schemas.microsoft.com/office/drawing/2014/main" pred="{FCA59F5E-4CF5-4D9D-A683-1AA1DD373D44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104" name="Tinta 2">
              <a:extLst>
                <a:ext uri="{FF2B5EF4-FFF2-40B4-BE49-F238E27FC236}">
                  <a16:creationId xmlns:a16="http://schemas.microsoft.com/office/drawing/2014/main" id="{3CB00CD0-9A90-4F59-BBCE-338A8F4799C0}"/>
                </a:ext>
                <a:ext uri="{147F2762-F138-4A5C-976F-8EAC2B608ADB}">
                  <a16:predDERef xmlns:a16="http://schemas.microsoft.com/office/drawing/2014/main" pred="{B205AE9F-3991-4EDA-85DC-532DBE4F71D6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105" name="Tinta 3">
              <a:extLst>
                <a:ext uri="{FF2B5EF4-FFF2-40B4-BE49-F238E27FC236}">
                  <a16:creationId xmlns:a16="http://schemas.microsoft.com/office/drawing/2014/main" id="{1F50D03E-55C4-4771-875E-E161DF780CA6}"/>
                </a:ext>
                <a:ext uri="{147F2762-F138-4A5C-976F-8EAC2B608ADB}">
                  <a16:predDERef xmlns:a16="http://schemas.microsoft.com/office/drawing/2014/main" pred="{D46BF862-9CA9-42DD-B59E-91D1123FE7E2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">
          <xdr14:nvContentPartPr>
            <xdr14:cNvPr id="106" name="Tinta 5">
              <a:extLst>
                <a:ext uri="{FF2B5EF4-FFF2-40B4-BE49-F238E27FC236}">
                  <a16:creationId xmlns:a16="http://schemas.microsoft.com/office/drawing/2014/main" id="{BAF05A74-596C-4E37-9E5E-DA8BA2BB36C6}"/>
                </a:ext>
                <a:ext uri="{147F2762-F138-4A5C-976F-8EAC2B608ADB}">
                  <a16:predDERef xmlns:a16="http://schemas.microsoft.com/office/drawing/2014/main" pred="{93F955E9-02BB-4332-9813-2D3BE6B85339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">
          <xdr14:nvContentPartPr>
            <xdr14:cNvPr id="107" name="Tinta 1">
              <a:extLst>
                <a:ext uri="{FF2B5EF4-FFF2-40B4-BE49-F238E27FC236}">
                  <a16:creationId xmlns:a16="http://schemas.microsoft.com/office/drawing/2014/main" id="{8A4B7F8C-1DC9-4887-8A56-CF66D88088DE}"/>
                </a:ext>
                <a:ext uri="{147F2762-F138-4A5C-976F-8EAC2B608ADB}">
                  <a16:predDERef xmlns:a16="http://schemas.microsoft.com/office/drawing/2014/main" pred="{8FA4BC0D-2FCC-491E-9B2E-334F865B1140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">
          <xdr14:nvContentPartPr>
            <xdr14:cNvPr id="108" name="Tinta 2">
              <a:extLst>
                <a:ext uri="{FF2B5EF4-FFF2-40B4-BE49-F238E27FC236}">
                  <a16:creationId xmlns:a16="http://schemas.microsoft.com/office/drawing/2014/main" id="{6E809A82-A3EA-489F-A01C-0DC764E63CDC}"/>
                </a:ext>
                <a:ext uri="{147F2762-F138-4A5C-976F-8EAC2B608ADB}">
                  <a16:predDERef xmlns:a16="http://schemas.microsoft.com/office/drawing/2014/main" pred="{729490F6-6592-4991-B823-A2EA20C64638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">
          <xdr14:nvContentPartPr>
            <xdr14:cNvPr id="109" name="Tinta 3">
              <a:extLst>
                <a:ext uri="{FF2B5EF4-FFF2-40B4-BE49-F238E27FC236}">
                  <a16:creationId xmlns:a16="http://schemas.microsoft.com/office/drawing/2014/main" id="{E0D7C229-8EFA-4B9B-99E3-FC3B52A7987F}"/>
                </a:ext>
                <a:ext uri="{147F2762-F138-4A5C-976F-8EAC2B608ADB}">
                  <a16:predDERef xmlns:a16="http://schemas.microsoft.com/office/drawing/2014/main" pred="{BB89081D-1176-4A7C-A2AC-C611B893AAD6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">
          <xdr14:nvContentPartPr>
            <xdr14:cNvPr id="110" name="Tinta 5">
              <a:extLst>
                <a:ext uri="{FF2B5EF4-FFF2-40B4-BE49-F238E27FC236}">
                  <a16:creationId xmlns:a16="http://schemas.microsoft.com/office/drawing/2014/main" id="{872616DF-25F7-4E59-A95D-BCD1BEB33D3D}"/>
                </a:ext>
                <a:ext uri="{147F2762-F138-4A5C-976F-8EAC2B608ADB}">
                  <a16:predDERef xmlns:a16="http://schemas.microsoft.com/office/drawing/2014/main" pred="{3D75137A-FE3F-4F8E-BE56-B6DA09AC09E3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">
          <xdr14:nvContentPartPr>
            <xdr14:cNvPr id="111" name="Tinta 1">
              <a:extLst>
                <a:ext uri="{FF2B5EF4-FFF2-40B4-BE49-F238E27FC236}">
                  <a16:creationId xmlns:a16="http://schemas.microsoft.com/office/drawing/2014/main" id="{C282817B-4F76-40B8-9300-C335ED709775}"/>
                </a:ext>
                <a:ext uri="{147F2762-F138-4A5C-976F-8EAC2B608ADB}">
                  <a16:predDERef xmlns:a16="http://schemas.microsoft.com/office/drawing/2014/main" pred="{0F040D52-064C-4BEF-92BE-20FCE1A22D5B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">
          <xdr14:nvContentPartPr>
            <xdr14:cNvPr id="112" name="Tinta 2">
              <a:extLst>
                <a:ext uri="{FF2B5EF4-FFF2-40B4-BE49-F238E27FC236}">
                  <a16:creationId xmlns:a16="http://schemas.microsoft.com/office/drawing/2014/main" id="{C3CBC89B-8B13-4944-9785-828C02BCBD4A}"/>
                </a:ext>
                <a:ext uri="{147F2762-F138-4A5C-976F-8EAC2B608ADB}">
                  <a16:predDERef xmlns:a16="http://schemas.microsoft.com/office/drawing/2014/main" pred="{9FD811C0-5F6D-4A06-8774-08798684D1B4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12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">
          <xdr14:nvContentPartPr>
            <xdr14:cNvPr id="113" name="Tinta 3">
              <a:extLst>
                <a:ext uri="{FF2B5EF4-FFF2-40B4-BE49-F238E27FC236}">
                  <a16:creationId xmlns:a16="http://schemas.microsoft.com/office/drawing/2014/main" id="{B85174F0-5E44-4319-BAB2-C571CD83D629}"/>
                </a:ext>
                <a:ext uri="{147F2762-F138-4A5C-976F-8EAC2B608ADB}">
                  <a16:predDERef xmlns:a16="http://schemas.microsoft.com/office/drawing/2014/main" pred="{75C12CCB-FD03-47CD-ABBC-DD8DA1D09A4C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">
          <xdr14:nvContentPartPr>
            <xdr14:cNvPr id="114" name="Tinta 5">
              <a:extLst>
                <a:ext uri="{FF2B5EF4-FFF2-40B4-BE49-F238E27FC236}">
                  <a16:creationId xmlns:a16="http://schemas.microsoft.com/office/drawing/2014/main" id="{E8EC61A8-4515-4F7A-8933-4B2E9557807B}"/>
                </a:ext>
                <a:ext uri="{147F2762-F138-4A5C-976F-8EAC2B608ADB}">
                  <a16:predDERef xmlns:a16="http://schemas.microsoft.com/office/drawing/2014/main" pred="{C2692382-83AA-4C73-B8A9-BF0C2FC37EE7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115" name="Tinta 1">
              <a:extLst>
                <a:ext uri="{FF2B5EF4-FFF2-40B4-BE49-F238E27FC236}">
                  <a16:creationId xmlns:a16="http://schemas.microsoft.com/office/drawing/2014/main" id="{39EAD42C-F76D-44B7-8C0E-E5A86AE940D8}"/>
                </a:ext>
                <a:ext uri="{147F2762-F138-4A5C-976F-8EAC2B608ADB}">
                  <a16:predDERef xmlns:a16="http://schemas.microsoft.com/office/drawing/2014/main" pred="{6AB40A3B-0AB7-48D9-AC8B-F54815490263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">
          <xdr14:nvContentPartPr>
            <xdr14:cNvPr id="116" name="Tinta 2">
              <a:extLst>
                <a:ext uri="{FF2B5EF4-FFF2-40B4-BE49-F238E27FC236}">
                  <a16:creationId xmlns:a16="http://schemas.microsoft.com/office/drawing/2014/main" id="{8EBD3BC7-1489-4BCE-A404-DC182241E8C9}"/>
                </a:ext>
                <a:ext uri="{147F2762-F138-4A5C-976F-8EAC2B608ADB}">
                  <a16:predDERef xmlns:a16="http://schemas.microsoft.com/office/drawing/2014/main" pred="{D3A04712-4943-44BC-9A55-2208441ABE7F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20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">
          <xdr14:nvContentPartPr>
            <xdr14:cNvPr id="117" name="Tinta 3">
              <a:extLst>
                <a:ext uri="{FF2B5EF4-FFF2-40B4-BE49-F238E27FC236}">
                  <a16:creationId xmlns:a16="http://schemas.microsoft.com/office/drawing/2014/main" id="{184B333F-F74B-4FDD-B952-1AAC96F912A6}"/>
                </a:ext>
                <a:ext uri="{147F2762-F138-4A5C-976F-8EAC2B608ADB}">
                  <a16:predDERef xmlns:a16="http://schemas.microsoft.com/office/drawing/2014/main" pred="{FD627643-4D00-4358-81FC-906FCE2E1107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22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">
          <xdr14:nvContentPartPr>
            <xdr14:cNvPr id="118" name="Tinta 5">
              <a:extLst>
                <a:ext uri="{FF2B5EF4-FFF2-40B4-BE49-F238E27FC236}">
                  <a16:creationId xmlns:a16="http://schemas.microsoft.com/office/drawing/2014/main" id="{F2C28F39-53DF-4F5A-9781-6091B765E8CF}"/>
                </a:ext>
                <a:ext uri="{147F2762-F138-4A5C-976F-8EAC2B608ADB}">
                  <a16:predDERef xmlns:a16="http://schemas.microsoft.com/office/drawing/2014/main" pred="{0FA2E930-CA91-4699-83B4-1C46E1303031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2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">
          <xdr14:nvContentPartPr>
            <xdr14:cNvPr id="119" name="Tinta 1">
              <a:extLst>
                <a:ext uri="{FF2B5EF4-FFF2-40B4-BE49-F238E27FC236}">
                  <a16:creationId xmlns:a16="http://schemas.microsoft.com/office/drawing/2014/main" id="{A60D817C-E3B8-4E72-A233-140D38671936}"/>
                </a:ext>
                <a:ext uri="{147F2762-F138-4A5C-976F-8EAC2B608ADB}">
                  <a16:predDERef xmlns:a16="http://schemas.microsoft.com/office/drawing/2014/main" pred="{6BCC0F2E-8FA6-4BE4-9DB4-3F67D49E2312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26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">
          <xdr14:nvContentPartPr>
            <xdr14:cNvPr id="120" name="Tinta 2">
              <a:extLst>
                <a:ext uri="{FF2B5EF4-FFF2-40B4-BE49-F238E27FC236}">
                  <a16:creationId xmlns:a16="http://schemas.microsoft.com/office/drawing/2014/main" id="{D9C29F1B-1FB5-43CC-94A2-1AD9D2DB7143}"/>
                </a:ext>
                <a:ext uri="{147F2762-F138-4A5C-976F-8EAC2B608ADB}">
                  <a16:predDERef xmlns:a16="http://schemas.microsoft.com/office/drawing/2014/main" pred="{E83F874D-0522-473B-BAE1-1AD35BD09C0D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28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">
          <xdr14:nvContentPartPr>
            <xdr14:cNvPr id="121" name="Tinta 3">
              <a:extLst>
                <a:ext uri="{FF2B5EF4-FFF2-40B4-BE49-F238E27FC236}">
                  <a16:creationId xmlns:a16="http://schemas.microsoft.com/office/drawing/2014/main" id="{6226B2C3-F674-4F5C-96F5-E0B54529036C}"/>
                </a:ext>
                <a:ext uri="{147F2762-F138-4A5C-976F-8EAC2B608ADB}">
                  <a16:predDERef xmlns:a16="http://schemas.microsoft.com/office/drawing/2014/main" pred="{1F08D30E-131B-466F-A338-9145467D671D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30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1">
          <xdr14:nvContentPartPr>
            <xdr14:cNvPr id="122" name="Tinta 5">
              <a:extLst>
                <a:ext uri="{FF2B5EF4-FFF2-40B4-BE49-F238E27FC236}">
                  <a16:creationId xmlns:a16="http://schemas.microsoft.com/office/drawing/2014/main" id="{F8C96E7D-2700-4355-9D55-9DD8C5B7A33E}"/>
                </a:ext>
                <a:ext uri="{147F2762-F138-4A5C-976F-8EAC2B608ADB}">
                  <a16:predDERef xmlns:a16="http://schemas.microsoft.com/office/drawing/2014/main" pred="{FF252FD0-84B0-4A3C-BA33-2AB6ECEE6898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32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3">
          <xdr14:nvContentPartPr>
            <xdr14:cNvPr id="123" name="Tinta 1">
              <a:extLst>
                <a:ext uri="{FF2B5EF4-FFF2-40B4-BE49-F238E27FC236}">
                  <a16:creationId xmlns:a16="http://schemas.microsoft.com/office/drawing/2014/main" id="{09B93C74-8FCD-498E-8DF7-35F455D7F268}"/>
                </a:ext>
                <a:ext uri="{147F2762-F138-4A5C-976F-8EAC2B608ADB}">
                  <a16:predDERef xmlns:a16="http://schemas.microsoft.com/office/drawing/2014/main" pred="{3B014576-853E-4124-92E3-8F97575F56E2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3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5">
          <xdr14:nvContentPartPr>
            <xdr14:cNvPr id="124" name="Tinta 2">
              <a:extLst>
                <a:ext uri="{FF2B5EF4-FFF2-40B4-BE49-F238E27FC236}">
                  <a16:creationId xmlns:a16="http://schemas.microsoft.com/office/drawing/2014/main" id="{58E28D1D-72B5-43CC-8ADC-DEB64C9AC039}"/>
                </a:ext>
                <a:ext uri="{147F2762-F138-4A5C-976F-8EAC2B608ADB}">
                  <a16:predDERef xmlns:a16="http://schemas.microsoft.com/office/drawing/2014/main" pred="{0A2A8CAF-5EB8-4C0C-AC61-2C3F0F3D0311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36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723900</xdr:colOff>
      <xdr:row>1</xdr:row>
      <xdr:rowOff>0</xdr:rowOff>
    </xdr:from>
    <xdr:to>
      <xdr:col>28</xdr:col>
      <xdr:colOff>723900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7">
          <xdr14:nvContentPartPr>
            <xdr14:cNvPr id="125" name="Tinta 3">
              <a:extLst>
                <a:ext uri="{FF2B5EF4-FFF2-40B4-BE49-F238E27FC236}">
                  <a16:creationId xmlns:a16="http://schemas.microsoft.com/office/drawing/2014/main" id="{F241AC43-DF7F-459E-B36E-457A66238E79}"/>
                </a:ext>
                <a:ext uri="{147F2762-F138-4A5C-976F-8EAC2B608ADB}">
                  <a16:predDERef xmlns:a16="http://schemas.microsoft.com/office/drawing/2014/main" pred="{7E8943CA-F4ED-4E8F-B0A2-0959F1C35034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38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9">
          <xdr14:nvContentPartPr>
            <xdr14:cNvPr id="126" name="Tinta 5">
              <a:extLst>
                <a:ext uri="{FF2B5EF4-FFF2-40B4-BE49-F238E27FC236}">
                  <a16:creationId xmlns:a16="http://schemas.microsoft.com/office/drawing/2014/main" id="{F46F742E-1534-42F7-8F4A-7F82B15F2E97}"/>
                </a:ext>
                <a:ext uri="{147F2762-F138-4A5C-976F-8EAC2B608ADB}">
                  <a16:predDERef xmlns:a16="http://schemas.microsoft.com/office/drawing/2014/main" pred="{2DE9F4C6-CB50-4EAB-9DE4-0747A345D548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40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1">
          <xdr14:nvContentPartPr>
            <xdr14:cNvPr id="127" name="Tinta 1">
              <a:extLst>
                <a:ext uri="{FF2B5EF4-FFF2-40B4-BE49-F238E27FC236}">
                  <a16:creationId xmlns:a16="http://schemas.microsoft.com/office/drawing/2014/main" id="{0C815BB8-1DE4-443E-9381-0296A6BF99D6}"/>
                </a:ext>
                <a:ext uri="{147F2762-F138-4A5C-976F-8EAC2B608ADB}">
                  <a16:predDERef xmlns:a16="http://schemas.microsoft.com/office/drawing/2014/main" pred="{7A0AB88D-3C77-4F41-ADEE-FFDA3AFD4C69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42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3">
          <xdr14:nvContentPartPr>
            <xdr14:cNvPr id="128" name="Tinta 2">
              <a:extLst>
                <a:ext uri="{FF2B5EF4-FFF2-40B4-BE49-F238E27FC236}">
                  <a16:creationId xmlns:a16="http://schemas.microsoft.com/office/drawing/2014/main" id="{8E6CD9AA-C201-4C2A-BB46-F49B902D6227}"/>
                </a:ext>
                <a:ext uri="{147F2762-F138-4A5C-976F-8EAC2B608ADB}">
                  <a16:predDERef xmlns:a16="http://schemas.microsoft.com/office/drawing/2014/main" pred="{C039D39D-7FAA-4D93-BDAF-708CB1AE1CFB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44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5">
          <xdr14:nvContentPartPr>
            <xdr14:cNvPr id="129" name="Tinta 3">
              <a:extLst>
                <a:ext uri="{FF2B5EF4-FFF2-40B4-BE49-F238E27FC236}">
                  <a16:creationId xmlns:a16="http://schemas.microsoft.com/office/drawing/2014/main" id="{D9A4BA69-A6CD-43D0-9E76-257863DAF654}"/>
                </a:ext>
                <a:ext uri="{147F2762-F138-4A5C-976F-8EAC2B608ADB}">
                  <a16:predDERef xmlns:a16="http://schemas.microsoft.com/office/drawing/2014/main" pred="{FA27A94C-8A1B-4D73-B353-73A4AE737EF0}"/>
                </a:ext>
              </a:extLst>
            </xdr14:cNvPr>
            <xdr14:cNvContentPartPr/>
          </xdr14:nvContentPartPr>
          <xdr14:nvPr macro=""/>
          <xdr14:xfrm>
            <a:off x="22126575" y="857250"/>
            <a:ext cx="0" cy="0"/>
          </xdr14:xfrm>
        </xdr:contentPart>
      </mc:Choice>
      <mc:Fallback xmlns="">
        <xdr:pic>
          <xdr:nvPicPr>
            <xdr:cNvPr id="6" name="">
              <a:extLst>
                <a:ext uri="{FF2B5EF4-FFF2-40B4-BE49-F238E27FC236}">
                  <a16:creationId xmlns:a16="http://schemas.microsoft.com/office/drawing/2014/main" id="{949D3CF6-80A4-4833-BCB2-C5E5BCAFDC0F}"/>
                </a:ext>
                <a:ext uri="{147F2762-F138-4A5C-976F-8EAC2B608ADB}">
                  <a16:predDERef xmlns:a16="http://schemas.microsoft.com/office/drawing/2014/main" pred="{EFC66209-C7AF-4AC6-B63D-5E7240B38445}"/>
                </a:ext>
              </a:extLst>
            </xdr:cNvPr>
            <xdr:cNvPicPr/>
          </xdr:nvPicPr>
          <xdr:blipFill>
            <a:blip xmlns:r="http://schemas.openxmlformats.org/officeDocument/2006/relationships" r:embed="rId246"/>
            <a:stretch>
              <a:fillRect/>
            </a:stretch>
          </xdr:blipFill>
          <xdr:spPr>
            <a:xfrm>
              <a:off x="22126575" y="8572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igino\Downloads\Medi&#231;&#227;o_Manuten&#231;&#227;o_Norte_Final.xlsx" TargetMode="External"/><Relationship Id="rId1" Type="http://schemas.openxmlformats.org/officeDocument/2006/relationships/externalLinkPath" Target="/Users/Higino/Downloads/Medi&#231;&#227;o_Manuten&#231;&#227;o_Norte_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lanilha6"/>
      <sheetName val="MACRO"/>
      <sheetName val="EM ESTEIRA(MANUTENÇÃO)"/>
      <sheetName val="Planilha9"/>
      <sheetName val="Planilha7"/>
      <sheetName val="Planilha1"/>
      <sheetName val="Planilha10"/>
      <sheetName val="Planilha5"/>
      <sheetName val="Planilha8"/>
      <sheetName val="DASHBOARD_1"/>
      <sheetName val="DASHBOARD_2"/>
      <sheetName val="Envio Equatorial "/>
      <sheetName val="Planilha11"/>
      <sheetName val="FORMULÁRIO-PODA"/>
      <sheetName val="FORMULÁRIO-TAT"/>
      <sheetName val="ACOMP_AIC"/>
      <sheetName val="Produtividade_CAPEX"/>
      <sheetName val="Produtividade_OPEX"/>
      <sheetName val="Planilha4"/>
      <sheetName val="DIN_AIC"/>
      <sheetName val="CALC"/>
      <sheetName val="BASE"/>
      <sheetName val="Planilha3"/>
      <sheetName val="Planilha2"/>
      <sheetName val="LOCALIDADES-RS"/>
      <sheetName val="ENVIADO EQUATORIAL "/>
      <sheetName val="CODIGO DE SERVIÇO TAT"/>
      <sheetName val="CODIGO DE SERVIÇO PODA"/>
      <sheetName val="Planilha12"/>
      <sheetName val="Planilha13"/>
      <sheetName val="ACOMPANHAMENTO_PENDÊNCIA _OPEX"/>
      <sheetName val="Planilha16"/>
      <sheetName val="Planilha15"/>
      <sheetName val="Planilha14"/>
      <sheetName val="Planilha19"/>
      <sheetName val="Planilha20"/>
      <sheetName val="ACOMP_MANUTENÇÃO"/>
      <sheetName val="STATUS_OPEX"/>
      <sheetName val="STATUS_CAPEX"/>
      <sheetName val="Planilha17"/>
      <sheetName val="Medição_Manutenção_Norte_Fi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">
          <cell r="G1">
            <v>887394.2799999977</v>
          </cell>
        </row>
        <row r="2">
          <cell r="B2" t="str">
            <v>PEP/ORDEM</v>
          </cell>
          <cell r="C2" t="str">
            <v>SATUS SAP</v>
          </cell>
          <cell r="D2" t="str">
            <v>MÊS DE MEDIÇÃO</v>
          </cell>
          <cell r="E2" t="str">
            <v>CAPEXOPEX</v>
          </cell>
          <cell r="F2" t="str">
            <v xml:space="preserve">REQUISIÇÃO </v>
          </cell>
          <cell r="G2" t="str">
            <v>VALOR MEDIDO</v>
          </cell>
          <cell r="H2" t="str">
            <v xml:space="preserve">SITUAÇÃO </v>
          </cell>
        </row>
        <row r="3">
          <cell r="B3" t="str">
            <v>RS-2402304EME1.F.0089</v>
          </cell>
          <cell r="C3" t="str">
            <v>LIB // MED</v>
          </cell>
          <cell r="D3" t="str">
            <v>Julho</v>
          </cell>
          <cell r="E3" t="str">
            <v>CAPEX</v>
          </cell>
          <cell r="F3">
            <v>24642503</v>
          </cell>
          <cell r="G3">
            <v>3109.53</v>
          </cell>
          <cell r="H3" t="str">
            <v xml:space="preserve">Enviado Equatorial </v>
          </cell>
        </row>
        <row r="4">
          <cell r="B4" t="str">
            <v>RS-2402704ERD1.1.0536</v>
          </cell>
          <cell r="C4" t="str">
            <v>LIB // MED</v>
          </cell>
          <cell r="D4" t="str">
            <v>Julho</v>
          </cell>
          <cell r="E4" t="str">
            <v>CAPEX</v>
          </cell>
          <cell r="F4">
            <v>24590042</v>
          </cell>
          <cell r="G4">
            <v>23706</v>
          </cell>
          <cell r="H4" t="str">
            <v xml:space="preserve">Enviado Equatorial </v>
          </cell>
        </row>
        <row r="5">
          <cell r="B5" t="str">
            <v>RS-2402304EME1.F.0106</v>
          </cell>
          <cell r="C5" t="str">
            <v>LIB //COMS</v>
          </cell>
          <cell r="D5" t="str">
            <v>Julho</v>
          </cell>
          <cell r="E5" t="str">
            <v>CAPEX</v>
          </cell>
          <cell r="F5">
            <v>24612803</v>
          </cell>
          <cell r="G5">
            <v>3569.65</v>
          </cell>
          <cell r="H5" t="str">
            <v xml:space="preserve">Enviado Equatorial </v>
          </cell>
        </row>
        <row r="6">
          <cell r="B6" t="str">
            <v>RS-2402304EME1.F.0109</v>
          </cell>
          <cell r="C6" t="str">
            <v>LIB //COMS</v>
          </cell>
          <cell r="D6" t="str">
            <v>Julho</v>
          </cell>
          <cell r="E6" t="str">
            <v>CAPEX</v>
          </cell>
          <cell r="F6">
            <v>24626297</v>
          </cell>
          <cell r="G6">
            <v>3647.05</v>
          </cell>
          <cell r="H6" t="str">
            <v xml:space="preserve">Enviado Equatorial </v>
          </cell>
        </row>
        <row r="7">
          <cell r="B7" t="str">
            <v>RS-2402304EME1.F.0119</v>
          </cell>
          <cell r="C7" t="str">
            <v>LIB //COMS</v>
          </cell>
          <cell r="D7" t="str">
            <v>Julho</v>
          </cell>
          <cell r="E7" t="str">
            <v>CAPEX</v>
          </cell>
          <cell r="F7">
            <v>24613229</v>
          </cell>
          <cell r="G7">
            <v>4217.05</v>
          </cell>
          <cell r="H7" t="str">
            <v xml:space="preserve">Enviado Equatorial </v>
          </cell>
        </row>
        <row r="8">
          <cell r="B8" t="str">
            <v>RS-2402304EME1.A.0362</v>
          </cell>
          <cell r="C8" t="str">
            <v>LIB //COMS</v>
          </cell>
          <cell r="D8" t="str">
            <v>Julho</v>
          </cell>
          <cell r="E8" t="str">
            <v>CAPEX</v>
          </cell>
          <cell r="F8">
            <v>24704849</v>
          </cell>
          <cell r="G8">
            <v>4825.1499999999996</v>
          </cell>
          <cell r="H8" t="str">
            <v xml:space="preserve">Enviado Equatorial </v>
          </cell>
        </row>
        <row r="9">
          <cell r="B9" t="str">
            <v>RS-2402304EME1.A.0495</v>
          </cell>
          <cell r="C9" t="str">
            <v>LIB //COMS</v>
          </cell>
          <cell r="D9" t="str">
            <v>Julho</v>
          </cell>
          <cell r="E9" t="str">
            <v>CAPEX</v>
          </cell>
          <cell r="F9">
            <v>24704968</v>
          </cell>
          <cell r="G9">
            <v>3781.21</v>
          </cell>
          <cell r="H9" t="str">
            <v xml:space="preserve">Enviado Equatorial </v>
          </cell>
        </row>
        <row r="10">
          <cell r="B10" t="str">
            <v>RS-2402304EME1.D.0024</v>
          </cell>
          <cell r="C10" t="str">
            <v>LIB //COMS</v>
          </cell>
          <cell r="D10" t="str">
            <v>Julho</v>
          </cell>
          <cell r="E10" t="str">
            <v>CAPEX</v>
          </cell>
          <cell r="F10">
            <v>24739509</v>
          </cell>
          <cell r="G10">
            <v>4857.87</v>
          </cell>
          <cell r="H10" t="str">
            <v xml:space="preserve">Enviado Equatorial </v>
          </cell>
        </row>
        <row r="11">
          <cell r="B11" t="str">
            <v>RS-2402304EME1.F.0168</v>
          </cell>
          <cell r="C11" t="str">
            <v>LIB //CONC</v>
          </cell>
          <cell r="D11" t="str">
            <v>Julho</v>
          </cell>
          <cell r="E11" t="str">
            <v>CAPEX</v>
          </cell>
          <cell r="F11">
            <v>24680960</v>
          </cell>
          <cell r="G11">
            <v>4334.7</v>
          </cell>
          <cell r="H11" t="str">
            <v xml:space="preserve">Enviado Equatorial </v>
          </cell>
        </row>
        <row r="12">
          <cell r="B12" t="str">
            <v>RS-2402304EME1.F.0159</v>
          </cell>
          <cell r="C12" t="str">
            <v>LIB //CONC</v>
          </cell>
          <cell r="D12" t="str">
            <v>Julho</v>
          </cell>
          <cell r="E12" t="str">
            <v>CAPEX</v>
          </cell>
          <cell r="F12">
            <v>24740150</v>
          </cell>
          <cell r="G12">
            <v>3647.05</v>
          </cell>
          <cell r="H12" t="str">
            <v xml:space="preserve">Enviado Equatorial </v>
          </cell>
        </row>
        <row r="13">
          <cell r="B13" t="str">
            <v>RS-2402704ERD1.1.0380</v>
          </cell>
          <cell r="C13" t="str">
            <v>LIB //CONC</v>
          </cell>
          <cell r="D13" t="str">
            <v>Julho</v>
          </cell>
          <cell r="E13" t="str">
            <v>CAPEX</v>
          </cell>
          <cell r="F13">
            <v>24770898</v>
          </cell>
          <cell r="G13">
            <v>14811.83</v>
          </cell>
          <cell r="H13" t="str">
            <v xml:space="preserve">Enviado Equatorial </v>
          </cell>
        </row>
        <row r="14">
          <cell r="B14" t="str">
            <v>RS-2402304EME1.F.0086</v>
          </cell>
          <cell r="C14" t="str">
            <v>LIB //CONC</v>
          </cell>
          <cell r="D14" t="str">
            <v>Julho</v>
          </cell>
          <cell r="E14" t="str">
            <v>CAPEX</v>
          </cell>
          <cell r="F14">
            <v>24612619</v>
          </cell>
          <cell r="G14">
            <v>2089.58</v>
          </cell>
          <cell r="H14" t="str">
            <v xml:space="preserve">Enviado Equatorial </v>
          </cell>
        </row>
        <row r="15">
          <cell r="B15" t="str">
            <v>RS-2402304EME1.F.0122</v>
          </cell>
          <cell r="C15" t="str">
            <v>LIB //CONC</v>
          </cell>
          <cell r="D15" t="str">
            <v>Julho</v>
          </cell>
          <cell r="E15" t="str">
            <v>CAPEX</v>
          </cell>
          <cell r="F15">
            <v>24669756</v>
          </cell>
          <cell r="G15">
            <v>2422.0300000000002</v>
          </cell>
          <cell r="H15" t="str">
            <v xml:space="preserve">Enviado Equatorial </v>
          </cell>
        </row>
        <row r="16">
          <cell r="B16" t="str">
            <v>RS-2402304EME1.F.0167</v>
          </cell>
          <cell r="C16" t="str">
            <v>LIB //CONC</v>
          </cell>
          <cell r="D16" t="str">
            <v>Julho</v>
          </cell>
          <cell r="E16" t="str">
            <v>CAPEX</v>
          </cell>
          <cell r="F16">
            <v>24680773</v>
          </cell>
          <cell r="G16">
            <v>2187.37</v>
          </cell>
          <cell r="H16" t="str">
            <v xml:space="preserve">Enviado Equatorial </v>
          </cell>
        </row>
        <row r="17">
          <cell r="B17" t="str">
            <v>RS-2402304EME1.1.0028</v>
          </cell>
          <cell r="C17" t="str">
            <v>LIB //CONC</v>
          </cell>
          <cell r="D17" t="str">
            <v>Julho</v>
          </cell>
          <cell r="E17" t="str">
            <v>CAPEX</v>
          </cell>
          <cell r="F17">
            <v>24719483</v>
          </cell>
          <cell r="G17">
            <v>603.15</v>
          </cell>
          <cell r="H17" t="str">
            <v xml:space="preserve">Enviado Equatorial </v>
          </cell>
        </row>
        <row r="18">
          <cell r="B18" t="str">
            <v>RS-2402304EME1.1.0067</v>
          </cell>
          <cell r="C18" t="str">
            <v>LIB //CONC</v>
          </cell>
          <cell r="D18" t="str">
            <v>Julho</v>
          </cell>
          <cell r="E18" t="str">
            <v>CAPEX</v>
          </cell>
          <cell r="F18">
            <v>24704725</v>
          </cell>
          <cell r="G18">
            <v>2034.68</v>
          </cell>
          <cell r="H18" t="str">
            <v xml:space="preserve">Enviado Equatorial </v>
          </cell>
        </row>
        <row r="19">
          <cell r="B19" t="str">
            <v>RS-2402304EME1.1.0056</v>
          </cell>
          <cell r="C19" t="str">
            <v>LIB //CONC</v>
          </cell>
          <cell r="D19" t="str">
            <v>Julho</v>
          </cell>
          <cell r="E19" t="str">
            <v>CAPEX</v>
          </cell>
          <cell r="F19">
            <v>24705048</v>
          </cell>
          <cell r="G19">
            <v>4044.18</v>
          </cell>
          <cell r="H19" t="str">
            <v xml:space="preserve">Enviado Equatorial </v>
          </cell>
        </row>
        <row r="20">
          <cell r="B20" t="str">
            <v>RS-2402304EME1.1.0020</v>
          </cell>
          <cell r="C20" t="str">
            <v>LIB //CONC</v>
          </cell>
          <cell r="D20" t="str">
            <v>Julho</v>
          </cell>
          <cell r="E20" t="str">
            <v>CAPEX</v>
          </cell>
          <cell r="F20">
            <v>24719461</v>
          </cell>
          <cell r="G20">
            <v>2978.06</v>
          </cell>
          <cell r="H20" t="str">
            <v xml:space="preserve">Enviado Equatorial </v>
          </cell>
        </row>
        <row r="21">
          <cell r="B21" t="str">
            <v>RS-2402304EME1.B.0097</v>
          </cell>
          <cell r="C21" t="str">
            <v>LIB //CONC</v>
          </cell>
          <cell r="D21" t="str">
            <v>Julho</v>
          </cell>
          <cell r="E21" t="str">
            <v>CAPEX</v>
          </cell>
          <cell r="F21">
            <v>24715356</v>
          </cell>
          <cell r="G21">
            <v>16248.5</v>
          </cell>
          <cell r="H21" t="str">
            <v xml:space="preserve">Enviado Equatorial </v>
          </cell>
        </row>
        <row r="22">
          <cell r="B22" t="str">
            <v>RS-2402304EME1.C.0140</v>
          </cell>
          <cell r="C22" t="str">
            <v>LIB //CONC</v>
          </cell>
          <cell r="D22" t="str">
            <v>Julho</v>
          </cell>
          <cell r="E22" t="str">
            <v>CAPEX</v>
          </cell>
          <cell r="F22">
            <v>24739636</v>
          </cell>
          <cell r="G22">
            <v>1758.13</v>
          </cell>
          <cell r="H22" t="str">
            <v xml:space="preserve">Enviado Equatorial </v>
          </cell>
        </row>
        <row r="23">
          <cell r="B23" t="str">
            <v>RS-2402304EME1.D.0073</v>
          </cell>
          <cell r="C23" t="str">
            <v>LIB //CONC</v>
          </cell>
          <cell r="D23" t="str">
            <v>Julho</v>
          </cell>
          <cell r="E23" t="str">
            <v>CAPEX</v>
          </cell>
          <cell r="F23">
            <v>24739587</v>
          </cell>
          <cell r="G23">
            <v>6901.92</v>
          </cell>
          <cell r="H23" t="str">
            <v xml:space="preserve">Enviado Equatorial </v>
          </cell>
        </row>
        <row r="24">
          <cell r="B24" t="str">
            <v>RS-2402304EME1.C.0138</v>
          </cell>
          <cell r="C24" t="str">
            <v>LIB //CONC</v>
          </cell>
          <cell r="D24" t="str">
            <v>Julho</v>
          </cell>
          <cell r="E24" t="str">
            <v>CAPEX</v>
          </cell>
          <cell r="F24">
            <v>24719414</v>
          </cell>
          <cell r="G24">
            <v>1365.1</v>
          </cell>
          <cell r="H24" t="str">
            <v xml:space="preserve">Enviado Equatorial </v>
          </cell>
        </row>
        <row r="25">
          <cell r="B25" t="str">
            <v>RS-2402304EME1.C.0134</v>
          </cell>
          <cell r="C25" t="str">
            <v>LIB //CONC</v>
          </cell>
          <cell r="D25" t="str">
            <v>Julho</v>
          </cell>
          <cell r="E25" t="str">
            <v>CAPEX</v>
          </cell>
          <cell r="F25">
            <v>24719416</v>
          </cell>
          <cell r="G25">
            <v>2784.39</v>
          </cell>
          <cell r="H25" t="str">
            <v xml:space="preserve">Enviado Equatorial </v>
          </cell>
        </row>
        <row r="26">
          <cell r="B26" t="str">
            <v>RS-2402304EME1.C.0237</v>
          </cell>
          <cell r="C26" t="str">
            <v>LIB //CONC</v>
          </cell>
          <cell r="D26" t="str">
            <v>Julho</v>
          </cell>
          <cell r="E26" t="str">
            <v>CAPEX</v>
          </cell>
          <cell r="F26">
            <v>24719457</v>
          </cell>
          <cell r="G26">
            <v>7452</v>
          </cell>
          <cell r="H26" t="str">
            <v xml:space="preserve">Enviado Equatorial </v>
          </cell>
        </row>
        <row r="27">
          <cell r="B27" t="str">
            <v>RS-2402304EME1.C.0137</v>
          </cell>
          <cell r="C27" t="str">
            <v>LIB //CONC</v>
          </cell>
          <cell r="D27" t="str">
            <v>Julho</v>
          </cell>
          <cell r="E27" t="str">
            <v>CAPEX</v>
          </cell>
          <cell r="F27">
            <v>24719458</v>
          </cell>
          <cell r="G27">
            <v>382.58</v>
          </cell>
          <cell r="H27" t="str">
            <v xml:space="preserve">Enviado Equatorial </v>
          </cell>
        </row>
        <row r="28">
          <cell r="B28" t="str">
            <v>RS-2402304EME1.D.0014</v>
          </cell>
          <cell r="C28" t="str">
            <v>LIB //PEND</v>
          </cell>
          <cell r="D28" t="str">
            <v>Julho</v>
          </cell>
          <cell r="E28" t="str">
            <v>CAPEX</v>
          </cell>
          <cell r="F28">
            <v>24719460</v>
          </cell>
          <cell r="G28">
            <v>6085.08</v>
          </cell>
          <cell r="H28" t="str">
            <v xml:space="preserve">Enviado Equatorial </v>
          </cell>
        </row>
        <row r="29">
          <cell r="B29">
            <v>6000778398</v>
          </cell>
          <cell r="C29" t="str">
            <v>LIB//CONC</v>
          </cell>
          <cell r="D29" t="str">
            <v>Julho</v>
          </cell>
          <cell r="E29" t="str">
            <v>OPEX</v>
          </cell>
          <cell r="F29">
            <v>24704591</v>
          </cell>
          <cell r="G29">
            <v>2615.9899999999998</v>
          </cell>
          <cell r="H29" t="str">
            <v xml:space="preserve">Enviado Equatorial </v>
          </cell>
        </row>
        <row r="30">
          <cell r="B30">
            <v>6000779258</v>
          </cell>
          <cell r="C30" t="str">
            <v>LIB//CONC</v>
          </cell>
          <cell r="D30" t="str">
            <v>Julho</v>
          </cell>
          <cell r="E30" t="str">
            <v>OPEX</v>
          </cell>
          <cell r="F30">
            <v>24715361</v>
          </cell>
          <cell r="G30">
            <v>3223.07</v>
          </cell>
          <cell r="H30" t="str">
            <v xml:space="preserve">Enviado Equatorial </v>
          </cell>
        </row>
        <row r="31">
          <cell r="B31">
            <v>6000779463</v>
          </cell>
          <cell r="C31" t="str">
            <v>LIB//CONC</v>
          </cell>
          <cell r="D31" t="str">
            <v>Julho</v>
          </cell>
          <cell r="E31" t="str">
            <v>OPEX</v>
          </cell>
          <cell r="F31">
            <v>24693349</v>
          </cell>
          <cell r="G31">
            <v>34.880000000000003</v>
          </cell>
          <cell r="H31" t="str">
            <v xml:space="preserve">Enviado Equatorial </v>
          </cell>
        </row>
        <row r="32">
          <cell r="B32">
            <v>6000784963</v>
          </cell>
          <cell r="C32" t="str">
            <v>LIB//CONC</v>
          </cell>
          <cell r="D32" t="str">
            <v>Julho</v>
          </cell>
          <cell r="E32" t="str">
            <v>OPEX</v>
          </cell>
          <cell r="F32">
            <v>24759767</v>
          </cell>
          <cell r="G32">
            <v>5102.66</v>
          </cell>
          <cell r="H32" t="str">
            <v xml:space="preserve">Enviado Equatorial </v>
          </cell>
        </row>
        <row r="33">
          <cell r="B33">
            <v>6000780159</v>
          </cell>
          <cell r="C33" t="str">
            <v>LIB//CONC</v>
          </cell>
          <cell r="D33" t="str">
            <v>Julho</v>
          </cell>
          <cell r="E33" t="str">
            <v>OPEX</v>
          </cell>
          <cell r="F33">
            <v>24715327</v>
          </cell>
          <cell r="G33">
            <v>2511.9</v>
          </cell>
          <cell r="H33" t="str">
            <v xml:space="preserve">Enviado Equatorial </v>
          </cell>
        </row>
        <row r="34">
          <cell r="B34">
            <v>6000779113</v>
          </cell>
          <cell r="C34" t="str">
            <v>LIB//CONC</v>
          </cell>
          <cell r="D34" t="str">
            <v>Julho</v>
          </cell>
          <cell r="E34" t="str">
            <v>OPEX</v>
          </cell>
          <cell r="F34">
            <v>24660191</v>
          </cell>
          <cell r="G34">
            <v>2334.2199999999998</v>
          </cell>
          <cell r="H34" t="str">
            <v xml:space="preserve">Enviado Equatorial </v>
          </cell>
        </row>
        <row r="35">
          <cell r="B35">
            <v>6000779114</v>
          </cell>
          <cell r="C35" t="str">
            <v>LIB//CONC</v>
          </cell>
          <cell r="D35" t="str">
            <v>Julho</v>
          </cell>
          <cell r="E35" t="str">
            <v>OPEX</v>
          </cell>
          <cell r="F35">
            <v>24660193</v>
          </cell>
          <cell r="G35">
            <v>6257.44</v>
          </cell>
          <cell r="H35" t="str">
            <v xml:space="preserve">Enviado Equatorial </v>
          </cell>
        </row>
        <row r="36">
          <cell r="B36">
            <v>6000779115</v>
          </cell>
          <cell r="C36" t="str">
            <v>LIB//CONC</v>
          </cell>
          <cell r="D36" t="str">
            <v>Julho</v>
          </cell>
          <cell r="E36" t="str">
            <v>OPEX</v>
          </cell>
          <cell r="F36">
            <v>24660197</v>
          </cell>
          <cell r="G36">
            <v>3898.58</v>
          </cell>
          <cell r="H36" t="str">
            <v xml:space="preserve">Enviado Equatorial </v>
          </cell>
        </row>
        <row r="37">
          <cell r="B37">
            <v>6000779116</v>
          </cell>
          <cell r="C37" t="str">
            <v>LIB//CONC</v>
          </cell>
          <cell r="D37" t="str">
            <v>Julho</v>
          </cell>
          <cell r="E37" t="str">
            <v>OPEX</v>
          </cell>
          <cell r="F37">
            <v>24660251</v>
          </cell>
          <cell r="G37">
            <v>794.5</v>
          </cell>
          <cell r="H37" t="str">
            <v xml:space="preserve">Enviado Equatorial </v>
          </cell>
        </row>
        <row r="38">
          <cell r="B38">
            <v>6000779421</v>
          </cell>
          <cell r="C38" t="str">
            <v>LIB//CONC</v>
          </cell>
          <cell r="D38" t="str">
            <v>Julho</v>
          </cell>
          <cell r="E38" t="str">
            <v>OPEX</v>
          </cell>
          <cell r="F38">
            <v>24660753</v>
          </cell>
          <cell r="G38">
            <v>5114.97</v>
          </cell>
          <cell r="H38" t="str">
            <v xml:space="preserve">Enviado Equatorial </v>
          </cell>
        </row>
        <row r="39">
          <cell r="B39">
            <v>6000779422</v>
          </cell>
          <cell r="C39" t="str">
            <v>LIB//CONC</v>
          </cell>
          <cell r="D39" t="str">
            <v>Julho</v>
          </cell>
          <cell r="E39" t="str">
            <v>OPEX</v>
          </cell>
          <cell r="F39">
            <v>24669771</v>
          </cell>
          <cell r="G39">
            <v>5065.6899999999996</v>
          </cell>
          <cell r="H39" t="str">
            <v xml:space="preserve">Enviado Equatorial </v>
          </cell>
        </row>
        <row r="40">
          <cell r="B40">
            <v>6000779423</v>
          </cell>
          <cell r="C40" t="str">
            <v>LIB//CONC</v>
          </cell>
          <cell r="D40" t="str">
            <v>Julho</v>
          </cell>
          <cell r="E40" t="str">
            <v>OPEX</v>
          </cell>
          <cell r="F40">
            <v>24669835</v>
          </cell>
          <cell r="G40">
            <v>4369.75</v>
          </cell>
          <cell r="H40" t="str">
            <v xml:space="preserve">Enviado Equatorial </v>
          </cell>
        </row>
        <row r="41">
          <cell r="B41">
            <v>6000779424</v>
          </cell>
          <cell r="C41" t="str">
            <v>LIB//CONC</v>
          </cell>
          <cell r="D41" t="str">
            <v>Julho</v>
          </cell>
          <cell r="E41" t="str">
            <v>OPEX</v>
          </cell>
          <cell r="F41">
            <v>24669877</v>
          </cell>
          <cell r="G41">
            <v>4438.41</v>
          </cell>
          <cell r="H41" t="str">
            <v xml:space="preserve">Enviado Equatorial </v>
          </cell>
        </row>
        <row r="42">
          <cell r="B42">
            <v>6000779425</v>
          </cell>
          <cell r="C42" t="str">
            <v>LIB//CONC</v>
          </cell>
          <cell r="D42" t="str">
            <v>Julho</v>
          </cell>
          <cell r="E42" t="str">
            <v>OPEX</v>
          </cell>
          <cell r="F42">
            <v>24670124</v>
          </cell>
          <cell r="G42">
            <v>1936.97</v>
          </cell>
          <cell r="H42" t="str">
            <v xml:space="preserve">Enviado Equatorial </v>
          </cell>
        </row>
        <row r="43">
          <cell r="B43">
            <v>6000779456</v>
          </cell>
          <cell r="C43" t="str">
            <v>LIB//CONC</v>
          </cell>
          <cell r="D43" t="str">
            <v>Julho</v>
          </cell>
          <cell r="E43" t="str">
            <v>OPEX</v>
          </cell>
          <cell r="F43">
            <v>24670140</v>
          </cell>
          <cell r="G43">
            <v>3153.36</v>
          </cell>
          <cell r="H43" t="str">
            <v xml:space="preserve">Enviado Equatorial </v>
          </cell>
        </row>
        <row r="44">
          <cell r="B44">
            <v>6000779457</v>
          </cell>
          <cell r="C44" t="str">
            <v>LIB//CONC</v>
          </cell>
          <cell r="D44" t="str">
            <v>Julho</v>
          </cell>
          <cell r="E44" t="str">
            <v>OPEX</v>
          </cell>
          <cell r="F44">
            <v>24670166</v>
          </cell>
          <cell r="G44">
            <v>1539.72</v>
          </cell>
          <cell r="H44" t="str">
            <v xml:space="preserve">Enviado Equatorial </v>
          </cell>
        </row>
        <row r="45">
          <cell r="B45">
            <v>6000779458</v>
          </cell>
          <cell r="C45" t="str">
            <v>LIB//CONC</v>
          </cell>
          <cell r="D45" t="str">
            <v>Julho</v>
          </cell>
          <cell r="E45" t="str">
            <v>OPEX</v>
          </cell>
          <cell r="F45">
            <v>24670170</v>
          </cell>
          <cell r="G45">
            <v>6630.05</v>
          </cell>
          <cell r="H45" t="str">
            <v xml:space="preserve">Enviado Equatorial </v>
          </cell>
        </row>
        <row r="46">
          <cell r="B46">
            <v>6000779459</v>
          </cell>
          <cell r="C46" t="str">
            <v>LIB//CONC</v>
          </cell>
          <cell r="D46" t="str">
            <v>Julho</v>
          </cell>
          <cell r="E46" t="str">
            <v>OPEX</v>
          </cell>
          <cell r="F46">
            <v>24670240</v>
          </cell>
          <cell r="G46">
            <v>5487.58</v>
          </cell>
          <cell r="H46" t="str">
            <v xml:space="preserve">Enviado Equatorial </v>
          </cell>
        </row>
        <row r="47">
          <cell r="B47">
            <v>6000779480</v>
          </cell>
          <cell r="C47" t="str">
            <v>LIB//CONC</v>
          </cell>
          <cell r="D47" t="str">
            <v>Julho</v>
          </cell>
          <cell r="E47" t="str">
            <v>OPEX</v>
          </cell>
          <cell r="F47">
            <v>24670291</v>
          </cell>
          <cell r="G47">
            <v>2309.58</v>
          </cell>
          <cell r="H47" t="str">
            <v xml:space="preserve">Enviado Equatorial </v>
          </cell>
        </row>
        <row r="48">
          <cell r="B48">
            <v>6000779482</v>
          </cell>
          <cell r="C48" t="str">
            <v>LIB//CONC</v>
          </cell>
          <cell r="D48" t="str">
            <v>Julho</v>
          </cell>
          <cell r="E48" t="str">
            <v>OPEX</v>
          </cell>
          <cell r="F48">
            <v>24670329</v>
          </cell>
          <cell r="G48">
            <v>2358.86</v>
          </cell>
          <cell r="H48" t="str">
            <v xml:space="preserve">Enviado Equatorial </v>
          </cell>
        </row>
        <row r="49">
          <cell r="B49">
            <v>6000779483</v>
          </cell>
          <cell r="C49" t="str">
            <v>LIB//CONC</v>
          </cell>
          <cell r="D49" t="str">
            <v>Julho</v>
          </cell>
          <cell r="E49" t="str">
            <v>OPEX</v>
          </cell>
          <cell r="F49">
            <v>24715281</v>
          </cell>
          <cell r="G49">
            <v>1241.3499999999999</v>
          </cell>
          <cell r="H49" t="str">
            <v xml:space="preserve">Enviado Equatorial </v>
          </cell>
        </row>
        <row r="50">
          <cell r="B50">
            <v>6000779486</v>
          </cell>
          <cell r="C50" t="str">
            <v>LIB//CONC</v>
          </cell>
          <cell r="D50" t="str">
            <v>Julho</v>
          </cell>
          <cell r="E50" t="str">
            <v>OPEX</v>
          </cell>
          <cell r="F50">
            <v>24670456</v>
          </cell>
          <cell r="G50">
            <v>1123.01</v>
          </cell>
          <cell r="H50" t="str">
            <v xml:space="preserve">Enviado Equatorial </v>
          </cell>
        </row>
        <row r="51">
          <cell r="B51">
            <v>6000779792</v>
          </cell>
          <cell r="C51" t="str">
            <v>LIB//CONC</v>
          </cell>
          <cell r="D51" t="str">
            <v>Julho</v>
          </cell>
          <cell r="E51" t="str">
            <v>OPEX</v>
          </cell>
          <cell r="F51">
            <v>24670498</v>
          </cell>
          <cell r="G51">
            <v>3913.04</v>
          </cell>
          <cell r="H51" t="str">
            <v xml:space="preserve">Enviado Equatorial </v>
          </cell>
        </row>
        <row r="52">
          <cell r="B52">
            <v>6000779793</v>
          </cell>
          <cell r="C52" t="str">
            <v>LIB//CONC</v>
          </cell>
          <cell r="D52" t="str">
            <v>Julho</v>
          </cell>
          <cell r="E52" t="str">
            <v>OPEX</v>
          </cell>
          <cell r="F52">
            <v>24670501</v>
          </cell>
          <cell r="G52">
            <v>1508.34</v>
          </cell>
          <cell r="H52" t="str">
            <v xml:space="preserve">Enviado Equatorial </v>
          </cell>
        </row>
        <row r="53">
          <cell r="B53">
            <v>6000779796</v>
          </cell>
          <cell r="C53" t="str">
            <v>LIB//CONC</v>
          </cell>
          <cell r="D53" t="str">
            <v>Julho</v>
          </cell>
          <cell r="E53" t="str">
            <v>OPEX</v>
          </cell>
          <cell r="F53">
            <v>24670554</v>
          </cell>
          <cell r="G53">
            <v>2687.29</v>
          </cell>
          <cell r="H53" t="str">
            <v xml:space="preserve">Enviado Equatorial </v>
          </cell>
        </row>
        <row r="54">
          <cell r="B54">
            <v>6000779821</v>
          </cell>
          <cell r="C54" t="str">
            <v>LIB//CONC</v>
          </cell>
          <cell r="D54" t="str">
            <v>Julho</v>
          </cell>
          <cell r="E54" t="str">
            <v>OPEX</v>
          </cell>
          <cell r="F54">
            <v>24693104</v>
          </cell>
          <cell r="G54">
            <v>487.18</v>
          </cell>
          <cell r="H54" t="str">
            <v xml:space="preserve">Enviado Equatorial </v>
          </cell>
        </row>
        <row r="55">
          <cell r="B55">
            <v>6000779813</v>
          </cell>
          <cell r="C55" t="str">
            <v>LIB//CONC</v>
          </cell>
          <cell r="D55" t="str">
            <v>Julho</v>
          </cell>
          <cell r="E55" t="str">
            <v>OPEX</v>
          </cell>
          <cell r="F55">
            <v>24680753</v>
          </cell>
          <cell r="G55">
            <v>1477.14</v>
          </cell>
          <cell r="H55" t="str">
            <v xml:space="preserve">Enviado Equatorial </v>
          </cell>
        </row>
        <row r="56">
          <cell r="B56">
            <v>6000779814</v>
          </cell>
          <cell r="C56" t="str">
            <v>LIB//CONC</v>
          </cell>
          <cell r="D56" t="str">
            <v>Julho</v>
          </cell>
          <cell r="E56" t="str">
            <v>OPEX</v>
          </cell>
          <cell r="F56">
            <v>24680758</v>
          </cell>
          <cell r="G56">
            <v>2498.3000000000002</v>
          </cell>
          <cell r="H56" t="str">
            <v xml:space="preserve">Enviado Equatorial </v>
          </cell>
        </row>
        <row r="57">
          <cell r="B57">
            <v>6000779815</v>
          </cell>
          <cell r="C57" t="str">
            <v>LIB//CONC</v>
          </cell>
          <cell r="D57" t="str">
            <v>Julho</v>
          </cell>
          <cell r="E57" t="str">
            <v>OPEX</v>
          </cell>
          <cell r="F57">
            <v>24680771</v>
          </cell>
          <cell r="G57">
            <v>3410.26</v>
          </cell>
          <cell r="H57" t="str">
            <v xml:space="preserve">Enviado Equatorial </v>
          </cell>
        </row>
        <row r="58">
          <cell r="B58">
            <v>6000779817</v>
          </cell>
          <cell r="C58" t="str">
            <v>LIB//CONC</v>
          </cell>
          <cell r="D58" t="str">
            <v>Julho</v>
          </cell>
          <cell r="E58" t="str">
            <v>OPEX</v>
          </cell>
          <cell r="F58">
            <v>24681730</v>
          </cell>
          <cell r="G58">
            <v>8582.7999999999993</v>
          </cell>
          <cell r="H58" t="str">
            <v xml:space="preserve">Enviado Equatorial </v>
          </cell>
        </row>
        <row r="59">
          <cell r="B59">
            <v>6000779819</v>
          </cell>
          <cell r="C59" t="str">
            <v>LIB//CONC</v>
          </cell>
          <cell r="D59" t="str">
            <v>Julho</v>
          </cell>
          <cell r="E59" t="str">
            <v>OPEX</v>
          </cell>
          <cell r="F59">
            <v>24693186</v>
          </cell>
          <cell r="G59">
            <v>2335.31</v>
          </cell>
          <cell r="H59" t="str">
            <v xml:space="preserve">Enviado Equatorial </v>
          </cell>
        </row>
        <row r="60">
          <cell r="B60">
            <v>6000779840</v>
          </cell>
          <cell r="C60" t="str">
            <v>LIB//CONC</v>
          </cell>
          <cell r="D60" t="str">
            <v>Julho</v>
          </cell>
          <cell r="E60" t="str">
            <v>OPEX</v>
          </cell>
          <cell r="F60">
            <v>24693192</v>
          </cell>
          <cell r="G60">
            <v>837.3</v>
          </cell>
          <cell r="H60" t="str">
            <v xml:space="preserve">Enviado Equatorial </v>
          </cell>
        </row>
        <row r="61">
          <cell r="B61">
            <v>6000779841</v>
          </cell>
          <cell r="C61" t="str">
            <v>LIB//CONC</v>
          </cell>
          <cell r="D61" t="str">
            <v>Julho</v>
          </cell>
          <cell r="E61" t="str">
            <v>OPEX</v>
          </cell>
          <cell r="F61">
            <v>24693256</v>
          </cell>
          <cell r="G61">
            <v>5563.08</v>
          </cell>
          <cell r="H61" t="str">
            <v xml:space="preserve">Enviado Equatorial </v>
          </cell>
        </row>
        <row r="62">
          <cell r="B62">
            <v>6000779842</v>
          </cell>
          <cell r="C62" t="str">
            <v>LIB//CONC</v>
          </cell>
          <cell r="D62" t="str">
            <v>Julho</v>
          </cell>
          <cell r="E62" t="str">
            <v>OPEX</v>
          </cell>
          <cell r="F62">
            <v>24715306</v>
          </cell>
          <cell r="G62">
            <v>8019.82</v>
          </cell>
          <cell r="H62" t="str">
            <v xml:space="preserve">Enviado Equatorial </v>
          </cell>
        </row>
        <row r="63">
          <cell r="B63">
            <v>6000779843</v>
          </cell>
          <cell r="C63" t="str">
            <v>LIB//CONC</v>
          </cell>
          <cell r="D63" t="str">
            <v>Julho</v>
          </cell>
          <cell r="E63" t="str">
            <v>OPEX</v>
          </cell>
          <cell r="F63">
            <v>24693282</v>
          </cell>
          <cell r="G63">
            <v>2511.9</v>
          </cell>
          <cell r="H63" t="str">
            <v xml:space="preserve">Enviado Equatorial </v>
          </cell>
        </row>
        <row r="64">
          <cell r="B64">
            <v>6000779844</v>
          </cell>
          <cell r="C64" t="str">
            <v>LIB//CONC</v>
          </cell>
          <cell r="D64" t="str">
            <v>Julho</v>
          </cell>
          <cell r="E64" t="str">
            <v>OPEX</v>
          </cell>
          <cell r="F64">
            <v>24693302</v>
          </cell>
          <cell r="G64">
            <v>8935.98</v>
          </cell>
          <cell r="H64" t="str">
            <v xml:space="preserve">Enviado Equatorial </v>
          </cell>
        </row>
        <row r="65">
          <cell r="B65">
            <v>6000780242</v>
          </cell>
          <cell r="C65" t="str">
            <v>LIB//CONC</v>
          </cell>
          <cell r="D65" t="str">
            <v>Julho</v>
          </cell>
          <cell r="E65" t="str">
            <v>OPEX</v>
          </cell>
          <cell r="F65">
            <v>24704486</v>
          </cell>
          <cell r="G65">
            <v>5507.92</v>
          </cell>
          <cell r="H65" t="str">
            <v xml:space="preserve">Enviado Equatorial </v>
          </cell>
        </row>
        <row r="66">
          <cell r="B66">
            <v>6000780240</v>
          </cell>
          <cell r="C66" t="str">
            <v>LIB//CONC</v>
          </cell>
          <cell r="D66" t="str">
            <v>Julho</v>
          </cell>
          <cell r="E66" t="str">
            <v>OPEX</v>
          </cell>
          <cell r="F66">
            <v>24704538</v>
          </cell>
          <cell r="G66">
            <v>5861.1</v>
          </cell>
          <cell r="H66" t="str">
            <v xml:space="preserve">Enviado Equatorial </v>
          </cell>
        </row>
        <row r="67">
          <cell r="B67">
            <v>6000780241</v>
          </cell>
          <cell r="C67" t="str">
            <v>LIB//CONC</v>
          </cell>
          <cell r="D67" t="str">
            <v>Julho</v>
          </cell>
          <cell r="E67" t="str">
            <v>OPEX</v>
          </cell>
          <cell r="F67">
            <v>24704558</v>
          </cell>
          <cell r="G67">
            <v>7535.7</v>
          </cell>
          <cell r="H67" t="str">
            <v xml:space="preserve">Enviado Equatorial </v>
          </cell>
        </row>
        <row r="68">
          <cell r="B68">
            <v>6000777834</v>
          </cell>
          <cell r="C68" t="str">
            <v>LIB//CONC</v>
          </cell>
          <cell r="D68" t="str">
            <v>Julho</v>
          </cell>
          <cell r="E68" t="str">
            <v>OPEX</v>
          </cell>
          <cell r="F68">
            <v>24626429</v>
          </cell>
          <cell r="G68">
            <v>4643.8</v>
          </cell>
          <cell r="H68" t="str">
            <v xml:space="preserve">Enviado Equatorial </v>
          </cell>
        </row>
        <row r="69">
          <cell r="B69">
            <v>6000777701</v>
          </cell>
          <cell r="C69" t="str">
            <v>LIB//CONC</v>
          </cell>
          <cell r="D69" t="str">
            <v>Julho</v>
          </cell>
          <cell r="E69" t="str">
            <v>OPEX</v>
          </cell>
          <cell r="F69">
            <v>24626465</v>
          </cell>
          <cell r="G69">
            <v>5162.83</v>
          </cell>
          <cell r="H69" t="str">
            <v xml:space="preserve">Enviado Equatorial </v>
          </cell>
        </row>
        <row r="70">
          <cell r="B70">
            <v>6000777703</v>
          </cell>
          <cell r="C70" t="str">
            <v>LIB//CONC</v>
          </cell>
          <cell r="D70" t="str">
            <v>Julho</v>
          </cell>
          <cell r="E70" t="str">
            <v>OPEX</v>
          </cell>
          <cell r="F70">
            <v>24626477</v>
          </cell>
          <cell r="G70">
            <v>1589</v>
          </cell>
          <cell r="H70" t="str">
            <v xml:space="preserve">Enviado Equatorial </v>
          </cell>
        </row>
        <row r="71">
          <cell r="B71">
            <v>6000777710</v>
          </cell>
          <cell r="C71" t="str">
            <v>LIB//CONC</v>
          </cell>
          <cell r="D71" t="str">
            <v>Julho</v>
          </cell>
          <cell r="E71" t="str">
            <v>OPEX</v>
          </cell>
          <cell r="F71">
            <v>24626515</v>
          </cell>
          <cell r="G71">
            <v>6353.16</v>
          </cell>
          <cell r="H71" t="str">
            <v xml:space="preserve">Enviado Equatorial </v>
          </cell>
        </row>
        <row r="72">
          <cell r="B72">
            <v>6000777718</v>
          </cell>
          <cell r="C72" t="str">
            <v>LIB//CONC</v>
          </cell>
          <cell r="D72" t="str">
            <v>Julho</v>
          </cell>
          <cell r="E72" t="str">
            <v>OPEX</v>
          </cell>
          <cell r="F72">
            <v>24626548</v>
          </cell>
          <cell r="G72">
            <v>5090.33</v>
          </cell>
          <cell r="H72" t="str">
            <v xml:space="preserve">Enviado Equatorial </v>
          </cell>
        </row>
        <row r="73">
          <cell r="B73">
            <v>6000777846</v>
          </cell>
          <cell r="C73" t="str">
            <v>LIB//CONC</v>
          </cell>
          <cell r="D73" t="str">
            <v>Julho</v>
          </cell>
          <cell r="E73" t="str">
            <v>OPEX</v>
          </cell>
          <cell r="F73">
            <v>24626554</v>
          </cell>
          <cell r="G73">
            <v>3079.44</v>
          </cell>
          <cell r="H73" t="str">
            <v xml:space="preserve">Enviado Equatorial </v>
          </cell>
        </row>
        <row r="74">
          <cell r="B74">
            <v>6000777952</v>
          </cell>
          <cell r="C74" t="str">
            <v>LIB//CONC</v>
          </cell>
          <cell r="D74" t="str">
            <v>Julho</v>
          </cell>
          <cell r="E74" t="str">
            <v>OPEX</v>
          </cell>
          <cell r="F74">
            <v>24626562</v>
          </cell>
          <cell r="G74">
            <v>4320.47</v>
          </cell>
          <cell r="H74" t="str">
            <v xml:space="preserve">Enviado Equatorial </v>
          </cell>
        </row>
        <row r="75">
          <cell r="B75">
            <v>6000777969</v>
          </cell>
          <cell r="C75" t="str">
            <v>LIB//CONC</v>
          </cell>
          <cell r="D75" t="str">
            <v>Julho</v>
          </cell>
          <cell r="E75" t="str">
            <v>OPEX</v>
          </cell>
          <cell r="F75">
            <v>24626581</v>
          </cell>
          <cell r="G75">
            <v>6928.74</v>
          </cell>
          <cell r="H75" t="str">
            <v xml:space="preserve">Enviado Equatorial </v>
          </cell>
        </row>
        <row r="76">
          <cell r="B76">
            <v>6000777970</v>
          </cell>
          <cell r="C76" t="str">
            <v>LIB//CONC</v>
          </cell>
          <cell r="D76" t="str">
            <v>Julho</v>
          </cell>
          <cell r="E76" t="str">
            <v>OPEX</v>
          </cell>
          <cell r="F76">
            <v>24626584</v>
          </cell>
          <cell r="G76">
            <v>3079.44</v>
          </cell>
          <cell r="H76" t="str">
            <v xml:space="preserve">Enviado Equatorial </v>
          </cell>
        </row>
        <row r="77">
          <cell r="B77">
            <v>6000777984</v>
          </cell>
          <cell r="C77" t="str">
            <v>LIB//CONC</v>
          </cell>
          <cell r="D77" t="str">
            <v>Julho</v>
          </cell>
          <cell r="E77" t="str">
            <v>OPEX</v>
          </cell>
          <cell r="F77">
            <v>24626607</v>
          </cell>
          <cell r="G77">
            <v>7027.3</v>
          </cell>
          <cell r="H77" t="str">
            <v xml:space="preserve">Enviado Equatorial </v>
          </cell>
        </row>
        <row r="78">
          <cell r="B78">
            <v>6000778082</v>
          </cell>
          <cell r="C78" t="str">
            <v>LIB//CONC</v>
          </cell>
          <cell r="D78" t="str">
            <v>Julho</v>
          </cell>
          <cell r="E78" t="str">
            <v>OPEX</v>
          </cell>
          <cell r="F78">
            <v>24626616</v>
          </cell>
          <cell r="G78">
            <v>4850.1400000000003</v>
          </cell>
          <cell r="H78" t="str">
            <v xml:space="preserve">Enviado Equatorial </v>
          </cell>
        </row>
        <row r="79">
          <cell r="B79">
            <v>6000778029</v>
          </cell>
          <cell r="C79" t="str">
            <v>LIB//CONC</v>
          </cell>
          <cell r="D79" t="str">
            <v>Julho</v>
          </cell>
          <cell r="E79" t="str">
            <v>OPEX</v>
          </cell>
          <cell r="F79">
            <v>24626669</v>
          </cell>
          <cell r="G79">
            <v>5041.05</v>
          </cell>
          <cell r="H79" t="str">
            <v xml:space="preserve">Enviado Equatorial </v>
          </cell>
        </row>
        <row r="80">
          <cell r="B80">
            <v>6000777993</v>
          </cell>
          <cell r="C80" t="str">
            <v>LIB//CONC</v>
          </cell>
          <cell r="D80" t="str">
            <v>Julho</v>
          </cell>
          <cell r="E80" t="str">
            <v>OPEX</v>
          </cell>
          <cell r="F80">
            <v>24626673</v>
          </cell>
          <cell r="G80">
            <v>5041.05</v>
          </cell>
          <cell r="H80" t="str">
            <v xml:space="preserve">Enviado Equatorial </v>
          </cell>
        </row>
        <row r="81">
          <cell r="B81">
            <v>6000778022</v>
          </cell>
          <cell r="C81" t="str">
            <v>LIB//CONC</v>
          </cell>
          <cell r="D81" t="str">
            <v>Julho</v>
          </cell>
          <cell r="E81" t="str">
            <v>OPEX</v>
          </cell>
          <cell r="F81">
            <v>24626734</v>
          </cell>
          <cell r="G81">
            <v>3550.61</v>
          </cell>
          <cell r="H81" t="str">
            <v xml:space="preserve">Enviado Equatorial </v>
          </cell>
        </row>
        <row r="82">
          <cell r="B82">
            <v>6000778090</v>
          </cell>
          <cell r="C82" t="str">
            <v>LIB//CONC</v>
          </cell>
          <cell r="D82" t="str">
            <v>Julho</v>
          </cell>
          <cell r="E82" t="str">
            <v>OPEX</v>
          </cell>
          <cell r="F82">
            <v>24626770</v>
          </cell>
          <cell r="G82">
            <v>1774.6</v>
          </cell>
          <cell r="H82" t="str">
            <v xml:space="preserve">Enviado Equatorial </v>
          </cell>
        </row>
        <row r="83">
          <cell r="B83">
            <v>6000778093</v>
          </cell>
          <cell r="C83" t="str">
            <v>LIB//CONC</v>
          </cell>
          <cell r="D83" t="str">
            <v>Julho</v>
          </cell>
          <cell r="E83" t="str">
            <v>OPEX</v>
          </cell>
          <cell r="F83">
            <v>24626823</v>
          </cell>
          <cell r="G83">
            <v>2827.71</v>
          </cell>
          <cell r="H83" t="str">
            <v xml:space="preserve">Enviado Equatorial </v>
          </cell>
        </row>
        <row r="84">
          <cell r="B84">
            <v>6000776323</v>
          </cell>
          <cell r="C84" t="str">
            <v>LIB//CONC</v>
          </cell>
          <cell r="D84" t="str">
            <v>Julho</v>
          </cell>
          <cell r="E84" t="str">
            <v>OPEX</v>
          </cell>
          <cell r="F84">
            <v>24626845</v>
          </cell>
          <cell r="G84">
            <v>706.43</v>
          </cell>
          <cell r="H84" t="str">
            <v xml:space="preserve">Enviado Equatorial </v>
          </cell>
        </row>
        <row r="85">
          <cell r="B85">
            <v>6000778113</v>
          </cell>
          <cell r="C85" t="str">
            <v>LIB//CONC</v>
          </cell>
          <cell r="D85" t="str">
            <v>Julho</v>
          </cell>
          <cell r="E85" t="str">
            <v>OPEX</v>
          </cell>
          <cell r="F85">
            <v>24626860</v>
          </cell>
          <cell r="G85">
            <v>2756.11</v>
          </cell>
          <cell r="H85" t="str">
            <v xml:space="preserve">Enviado Equatorial </v>
          </cell>
        </row>
        <row r="86">
          <cell r="B86">
            <v>6000778115</v>
          </cell>
          <cell r="C86" t="str">
            <v>LIB//CONC</v>
          </cell>
          <cell r="D86" t="str">
            <v>Julho</v>
          </cell>
          <cell r="E86" t="str">
            <v>OPEX</v>
          </cell>
          <cell r="F86">
            <v>24626866</v>
          </cell>
          <cell r="G86">
            <v>7049.12</v>
          </cell>
          <cell r="H86" t="str">
            <v xml:space="preserve">Enviado Equatorial </v>
          </cell>
        </row>
        <row r="87">
          <cell r="B87">
            <v>6000778116</v>
          </cell>
          <cell r="C87" t="str">
            <v>LIB//CONC</v>
          </cell>
          <cell r="D87" t="str">
            <v>Julho</v>
          </cell>
          <cell r="E87" t="str">
            <v>OPEX</v>
          </cell>
          <cell r="F87">
            <v>24626901</v>
          </cell>
          <cell r="G87">
            <v>9238.32</v>
          </cell>
          <cell r="H87" t="str">
            <v xml:space="preserve">Enviado Equatorial </v>
          </cell>
        </row>
        <row r="88">
          <cell r="B88">
            <v>6000778118</v>
          </cell>
          <cell r="C88" t="str">
            <v>LIB//CONC</v>
          </cell>
          <cell r="D88" t="str">
            <v>Julho</v>
          </cell>
          <cell r="E88" t="str">
            <v>OPEX</v>
          </cell>
          <cell r="F88">
            <v>24626902</v>
          </cell>
          <cell r="G88">
            <v>769.86</v>
          </cell>
          <cell r="H88" t="str">
            <v xml:space="preserve">Enviado Equatorial </v>
          </cell>
        </row>
        <row r="89">
          <cell r="B89">
            <v>6000778119</v>
          </cell>
          <cell r="C89" t="str">
            <v>LIB//CONC</v>
          </cell>
          <cell r="D89" t="str">
            <v>Julho</v>
          </cell>
          <cell r="E89" t="str">
            <v>OPEX</v>
          </cell>
          <cell r="F89">
            <v>24626917</v>
          </cell>
          <cell r="G89">
            <v>3079.44</v>
          </cell>
          <cell r="H89" t="str">
            <v xml:space="preserve">Enviado Equatorial </v>
          </cell>
        </row>
        <row r="90">
          <cell r="B90">
            <v>6000778181</v>
          </cell>
          <cell r="C90" t="str">
            <v>LIB//CONC</v>
          </cell>
          <cell r="D90" t="str">
            <v>Julho</v>
          </cell>
          <cell r="E90" t="str">
            <v>OPEX</v>
          </cell>
          <cell r="F90">
            <v>24626918</v>
          </cell>
          <cell r="G90">
            <v>2309.58</v>
          </cell>
          <cell r="H90" t="str">
            <v xml:space="preserve">Enviado Equatorial </v>
          </cell>
        </row>
        <row r="91">
          <cell r="B91">
            <v>6000778183</v>
          </cell>
          <cell r="C91" t="str">
            <v>LIB//CONC</v>
          </cell>
          <cell r="D91" t="str">
            <v>Julho</v>
          </cell>
          <cell r="E91" t="str">
            <v>OPEX</v>
          </cell>
          <cell r="F91">
            <v>24626913</v>
          </cell>
          <cell r="G91">
            <v>5509.4</v>
          </cell>
          <cell r="H91" t="str">
            <v xml:space="preserve">Enviado Equatorial </v>
          </cell>
        </row>
        <row r="92">
          <cell r="B92">
            <v>6000778359</v>
          </cell>
          <cell r="C92" t="str">
            <v>LIB//CONC</v>
          </cell>
          <cell r="D92" t="str">
            <v>Julho</v>
          </cell>
          <cell r="E92" t="str">
            <v>OPEX</v>
          </cell>
          <cell r="F92">
            <v>24626919</v>
          </cell>
          <cell r="G92">
            <v>23109.38</v>
          </cell>
          <cell r="H92" t="str">
            <v xml:space="preserve">Enviado Equatorial </v>
          </cell>
        </row>
        <row r="93">
          <cell r="B93">
            <v>6000778375</v>
          </cell>
          <cell r="C93" t="str">
            <v>LIB//CONC</v>
          </cell>
          <cell r="D93" t="str">
            <v>Julho</v>
          </cell>
          <cell r="E93" t="str">
            <v>OPEX</v>
          </cell>
          <cell r="F93">
            <v>24626907</v>
          </cell>
          <cell r="G93">
            <v>974.36</v>
          </cell>
          <cell r="H93" t="str">
            <v xml:space="preserve">Enviado Equatorial </v>
          </cell>
        </row>
        <row r="94">
          <cell r="B94">
            <v>6000778376</v>
          </cell>
          <cell r="C94" t="str">
            <v>LIB//CONC</v>
          </cell>
          <cell r="D94" t="str">
            <v>Julho</v>
          </cell>
          <cell r="E94" t="str">
            <v>OPEX</v>
          </cell>
          <cell r="F94">
            <v>24626846</v>
          </cell>
          <cell r="G94">
            <v>487.18</v>
          </cell>
          <cell r="H94" t="str">
            <v xml:space="preserve">Enviado Equatorial </v>
          </cell>
        </row>
        <row r="95">
          <cell r="B95">
            <v>6000778596</v>
          </cell>
          <cell r="C95" t="str">
            <v>LIB//CONC</v>
          </cell>
          <cell r="D95" t="str">
            <v>Julho</v>
          </cell>
          <cell r="E95" t="str">
            <v>OPEX</v>
          </cell>
          <cell r="F95">
            <v>24642683</v>
          </cell>
          <cell r="G95">
            <v>2756.11</v>
          </cell>
          <cell r="H95" t="str">
            <v xml:space="preserve">Enviado Equatorial </v>
          </cell>
        </row>
        <row r="96">
          <cell r="B96">
            <v>6000778695</v>
          </cell>
          <cell r="C96" t="str">
            <v>LIB//CONC</v>
          </cell>
          <cell r="D96" t="str">
            <v>Julho</v>
          </cell>
          <cell r="E96" t="str">
            <v>OPEX</v>
          </cell>
          <cell r="F96">
            <v>24642874</v>
          </cell>
          <cell r="G96">
            <v>2309.58</v>
          </cell>
          <cell r="H96" t="str">
            <v xml:space="preserve">Enviado Equatorial </v>
          </cell>
        </row>
        <row r="97">
          <cell r="B97">
            <v>6000778853</v>
          </cell>
          <cell r="C97" t="str">
            <v>LIB//CONC</v>
          </cell>
          <cell r="D97" t="str">
            <v>Julho</v>
          </cell>
          <cell r="E97" t="str">
            <v>OPEX</v>
          </cell>
          <cell r="F97">
            <v>24659456</v>
          </cell>
          <cell r="G97">
            <v>7772.52</v>
          </cell>
          <cell r="H97" t="str">
            <v xml:space="preserve">Enviado Equatorial </v>
          </cell>
        </row>
        <row r="98">
          <cell r="B98">
            <v>6000778855</v>
          </cell>
          <cell r="C98" t="str">
            <v>LIB//CONC</v>
          </cell>
          <cell r="D98" t="str">
            <v>Julho</v>
          </cell>
          <cell r="E98" t="str">
            <v>OPEX</v>
          </cell>
          <cell r="F98">
            <v>24659457</v>
          </cell>
          <cell r="G98">
            <v>1936.97</v>
          </cell>
          <cell r="H98" t="str">
            <v xml:space="preserve">Enviado Equatorial </v>
          </cell>
        </row>
        <row r="99">
          <cell r="B99">
            <v>6000778858</v>
          </cell>
          <cell r="C99" t="str">
            <v>LIB//CONC</v>
          </cell>
          <cell r="D99" t="str">
            <v>Julho</v>
          </cell>
          <cell r="E99" t="str">
            <v>OPEX</v>
          </cell>
          <cell r="F99">
            <v>24659479</v>
          </cell>
          <cell r="G99">
            <v>2309.58</v>
          </cell>
          <cell r="H99" t="str">
            <v xml:space="preserve">Enviado Equatorial </v>
          </cell>
        </row>
        <row r="100">
          <cell r="B100">
            <v>6000779102</v>
          </cell>
          <cell r="C100" t="str">
            <v>LIB//CONC</v>
          </cell>
          <cell r="D100" t="str">
            <v>Julho</v>
          </cell>
          <cell r="E100" t="str">
            <v>OPEX</v>
          </cell>
          <cell r="F100">
            <v>24659491</v>
          </cell>
          <cell r="G100">
            <v>3550.61</v>
          </cell>
          <cell r="H100" t="str">
            <v xml:space="preserve">Enviado Equatorial </v>
          </cell>
        </row>
        <row r="101">
          <cell r="B101">
            <v>6000777863</v>
          </cell>
          <cell r="C101" t="str">
            <v>LIB//CONC</v>
          </cell>
          <cell r="D101" t="str">
            <v>Julho</v>
          </cell>
          <cell r="E101" t="str">
            <v>OPEX</v>
          </cell>
          <cell r="F101">
            <v>24704802</v>
          </cell>
          <cell r="G101">
            <v>8894.1</v>
          </cell>
          <cell r="H101" t="str">
            <v xml:space="preserve">Enviado Equatorial </v>
          </cell>
        </row>
        <row r="102">
          <cell r="B102">
            <v>6000780158</v>
          </cell>
          <cell r="C102" t="str">
            <v>LIB//CONC</v>
          </cell>
          <cell r="D102" t="str">
            <v>Julho</v>
          </cell>
          <cell r="E102" t="str">
            <v>OPEX</v>
          </cell>
          <cell r="F102">
            <v>24715145</v>
          </cell>
          <cell r="G102">
            <v>6521.81</v>
          </cell>
          <cell r="H102" t="str">
            <v xml:space="preserve">Enviado Equatorial </v>
          </cell>
        </row>
        <row r="103">
          <cell r="B103">
            <v>6000780157</v>
          </cell>
          <cell r="C103" t="str">
            <v>LIB//CONC</v>
          </cell>
          <cell r="D103" t="str">
            <v>Julho</v>
          </cell>
          <cell r="E103" t="str">
            <v>OPEX</v>
          </cell>
          <cell r="F103">
            <v>24681102</v>
          </cell>
          <cell r="G103">
            <v>974.36</v>
          </cell>
          <cell r="H103" t="str">
            <v xml:space="preserve">Enviado Equatorial </v>
          </cell>
        </row>
        <row r="104">
          <cell r="B104">
            <v>6000780243</v>
          </cell>
          <cell r="C104" t="str">
            <v>LIB//CONC</v>
          </cell>
          <cell r="D104" t="str">
            <v>Julho</v>
          </cell>
          <cell r="E104" t="str">
            <v>OPEX</v>
          </cell>
          <cell r="F104">
            <v>24681105</v>
          </cell>
          <cell r="G104">
            <v>1461.54</v>
          </cell>
          <cell r="H104" t="str">
            <v xml:space="preserve">Enviado Equatorial </v>
          </cell>
        </row>
        <row r="105">
          <cell r="B105">
            <v>6000780244</v>
          </cell>
          <cell r="C105" t="str">
            <v>LIB//CONC</v>
          </cell>
          <cell r="D105" t="str">
            <v>Julho</v>
          </cell>
          <cell r="E105" t="str">
            <v>OPEX</v>
          </cell>
          <cell r="F105">
            <v>24681181</v>
          </cell>
          <cell r="G105">
            <v>487.18</v>
          </cell>
          <cell r="H105" t="str">
            <v xml:space="preserve">Enviado Equatorial </v>
          </cell>
        </row>
        <row r="106">
          <cell r="B106">
            <v>6000780245</v>
          </cell>
          <cell r="C106" t="str">
            <v>LIB//CONC</v>
          </cell>
          <cell r="D106" t="str">
            <v>Julho</v>
          </cell>
          <cell r="E106" t="str">
            <v>OPEX</v>
          </cell>
          <cell r="F106">
            <v>24681207</v>
          </cell>
          <cell r="G106">
            <v>3425.86</v>
          </cell>
          <cell r="H106" t="str">
            <v xml:space="preserve">Enviado Equatorial </v>
          </cell>
        </row>
        <row r="107">
          <cell r="B107">
            <v>6000780246</v>
          </cell>
          <cell r="C107" t="str">
            <v>LIB//CONC</v>
          </cell>
          <cell r="D107" t="str">
            <v>Julho</v>
          </cell>
          <cell r="E107" t="str">
            <v>OPEX</v>
          </cell>
          <cell r="F107">
            <v>24681225</v>
          </cell>
          <cell r="G107">
            <v>1964.32</v>
          </cell>
          <cell r="H107" t="str">
            <v xml:space="preserve">Enviado Equatorial </v>
          </cell>
        </row>
        <row r="108">
          <cell r="B108">
            <v>6000780247</v>
          </cell>
          <cell r="C108" t="str">
            <v>LIB//CONC</v>
          </cell>
          <cell r="D108" t="str">
            <v>Julho</v>
          </cell>
          <cell r="E108" t="str">
            <v>OPEX</v>
          </cell>
          <cell r="F108">
            <v>24681255</v>
          </cell>
          <cell r="G108">
            <v>3840.6</v>
          </cell>
          <cell r="H108" t="str">
            <v xml:space="preserve">Enviado Equatorial </v>
          </cell>
        </row>
        <row r="109">
          <cell r="B109">
            <v>6000780248</v>
          </cell>
          <cell r="C109" t="str">
            <v>LIB//CONC</v>
          </cell>
          <cell r="D109" t="str">
            <v>Julho</v>
          </cell>
          <cell r="E109" t="str">
            <v>OPEX</v>
          </cell>
          <cell r="F109">
            <v>24681282</v>
          </cell>
          <cell r="G109">
            <v>871.62</v>
          </cell>
          <cell r="H109" t="str">
            <v xml:space="preserve">Enviado Equatorial </v>
          </cell>
        </row>
        <row r="110">
          <cell r="B110">
            <v>6000780249</v>
          </cell>
          <cell r="C110" t="str">
            <v>LIB//CONC</v>
          </cell>
          <cell r="D110" t="str">
            <v>Julho</v>
          </cell>
          <cell r="E110" t="str">
            <v>OPEX</v>
          </cell>
          <cell r="F110">
            <v>24681292</v>
          </cell>
          <cell r="G110">
            <v>2614.86</v>
          </cell>
          <cell r="H110" t="str">
            <v xml:space="preserve">Enviado Equatorial </v>
          </cell>
        </row>
        <row r="111">
          <cell r="B111">
            <v>6000780251</v>
          </cell>
          <cell r="C111" t="str">
            <v>LIB//CONC</v>
          </cell>
          <cell r="D111" t="str">
            <v>Julho</v>
          </cell>
          <cell r="E111" t="str">
            <v>OPEX</v>
          </cell>
          <cell r="F111">
            <v>24681389</v>
          </cell>
          <cell r="G111">
            <v>5462.94</v>
          </cell>
          <cell r="H111" t="str">
            <v xml:space="preserve">Enviado Equatorial </v>
          </cell>
        </row>
        <row r="112">
          <cell r="B112">
            <v>6000780252</v>
          </cell>
          <cell r="C112" t="str">
            <v>LIB//CONC</v>
          </cell>
          <cell r="D112" t="str">
            <v>Julho</v>
          </cell>
          <cell r="E112" t="str">
            <v>OPEX</v>
          </cell>
          <cell r="F112">
            <v>24681394</v>
          </cell>
          <cell r="G112">
            <v>3898.58</v>
          </cell>
          <cell r="H112" t="str">
            <v xml:space="preserve">Enviado Equatorial </v>
          </cell>
        </row>
        <row r="113">
          <cell r="B113">
            <v>6000780396</v>
          </cell>
          <cell r="C113" t="str">
            <v>LIB//CONC</v>
          </cell>
          <cell r="D113" t="str">
            <v>Julho</v>
          </cell>
          <cell r="E113" t="str">
            <v>OPEX</v>
          </cell>
          <cell r="F113">
            <v>24681421</v>
          </cell>
          <cell r="G113">
            <v>4320.47</v>
          </cell>
          <cell r="H113" t="str">
            <v xml:space="preserve">Enviado Equatorial </v>
          </cell>
        </row>
        <row r="114">
          <cell r="B114">
            <v>6000780397</v>
          </cell>
          <cell r="C114" t="str">
            <v>LIB//CONC</v>
          </cell>
          <cell r="D114" t="str">
            <v>Julho</v>
          </cell>
          <cell r="E114" t="str">
            <v>OPEX</v>
          </cell>
          <cell r="F114">
            <v>24681469</v>
          </cell>
          <cell r="G114">
            <v>8317.61</v>
          </cell>
          <cell r="H114" t="str">
            <v xml:space="preserve">Enviado Equatorial </v>
          </cell>
        </row>
        <row r="115">
          <cell r="B115">
            <v>6000780399</v>
          </cell>
          <cell r="C115" t="str">
            <v>LIB//CONC</v>
          </cell>
          <cell r="D115" t="str">
            <v>Julho</v>
          </cell>
          <cell r="E115" t="str">
            <v>OPEX</v>
          </cell>
          <cell r="F115">
            <v>24681473</v>
          </cell>
          <cell r="G115">
            <v>2706.83</v>
          </cell>
          <cell r="H115" t="str">
            <v xml:space="preserve">Enviado Equatorial </v>
          </cell>
        </row>
        <row r="116">
          <cell r="B116">
            <v>6000780440</v>
          </cell>
          <cell r="C116" t="str">
            <v>LIB//CONC</v>
          </cell>
          <cell r="D116" t="str">
            <v>Julho</v>
          </cell>
          <cell r="E116" t="str">
            <v>OPEX</v>
          </cell>
          <cell r="F116">
            <v>24681572</v>
          </cell>
          <cell r="G116">
            <v>2309.58</v>
          </cell>
          <cell r="H116" t="str">
            <v xml:space="preserve">Enviado Equatorial </v>
          </cell>
        </row>
        <row r="117">
          <cell r="B117">
            <v>6000780441</v>
          </cell>
          <cell r="C117" t="str">
            <v>LIB//CONC</v>
          </cell>
          <cell r="D117" t="str">
            <v>Julho</v>
          </cell>
          <cell r="E117" t="str">
            <v>OPEX</v>
          </cell>
          <cell r="F117">
            <v>24681612</v>
          </cell>
          <cell r="G117">
            <v>7375.27</v>
          </cell>
          <cell r="H117" t="str">
            <v xml:space="preserve">Enviado Equatorial </v>
          </cell>
        </row>
        <row r="118">
          <cell r="B118">
            <v>6000780442</v>
          </cell>
          <cell r="C118" t="str">
            <v>LIB//CONC</v>
          </cell>
          <cell r="D118" t="str">
            <v>Julho</v>
          </cell>
          <cell r="E118" t="str">
            <v>OPEX</v>
          </cell>
          <cell r="F118">
            <v>24681652</v>
          </cell>
          <cell r="G118">
            <v>7027.3</v>
          </cell>
          <cell r="H118" t="str">
            <v xml:space="preserve">Enviado Equatorial </v>
          </cell>
        </row>
        <row r="119">
          <cell r="B119">
            <v>6000780444</v>
          </cell>
          <cell r="C119" t="str">
            <v>LIB//CONC</v>
          </cell>
          <cell r="D119" t="str">
            <v>Julho</v>
          </cell>
          <cell r="E119" t="str">
            <v>OPEX</v>
          </cell>
          <cell r="F119">
            <v>24681657</v>
          </cell>
          <cell r="G119">
            <v>4246.55</v>
          </cell>
          <cell r="H119" t="str">
            <v xml:space="preserve">Enviado Equatorial </v>
          </cell>
        </row>
        <row r="120">
          <cell r="B120">
            <v>6000780445</v>
          </cell>
          <cell r="C120" t="str">
            <v>LIB//CONC</v>
          </cell>
          <cell r="D120" t="str">
            <v>Julho</v>
          </cell>
          <cell r="E120" t="str">
            <v>OPEX</v>
          </cell>
          <cell r="F120">
            <v>24681728</v>
          </cell>
          <cell r="G120">
            <v>6282.08</v>
          </cell>
          <cell r="H120" t="str">
            <v xml:space="preserve">Enviado Equatorial </v>
          </cell>
        </row>
        <row r="121">
          <cell r="B121">
            <v>6000780446</v>
          </cell>
          <cell r="C121" t="str">
            <v>LIB//CONC</v>
          </cell>
          <cell r="D121" t="str">
            <v>Julho</v>
          </cell>
          <cell r="E121" t="str">
            <v>OPEX</v>
          </cell>
          <cell r="F121">
            <v>24681729</v>
          </cell>
          <cell r="G121">
            <v>6306.72</v>
          </cell>
          <cell r="H121" t="str">
            <v xml:space="preserve">Enviado Equatorial </v>
          </cell>
        </row>
        <row r="122">
          <cell r="B122">
            <v>6000780447</v>
          </cell>
          <cell r="C122" t="str">
            <v>LIB//CONC</v>
          </cell>
          <cell r="D122" t="str">
            <v>Julho</v>
          </cell>
          <cell r="E122" t="str">
            <v>OPEX</v>
          </cell>
          <cell r="F122">
            <v>24693382</v>
          </cell>
          <cell r="G122">
            <v>1564.36</v>
          </cell>
          <cell r="H122" t="str">
            <v xml:space="preserve">Enviado Equatorial </v>
          </cell>
        </row>
        <row r="123">
          <cell r="B123">
            <v>6000780448</v>
          </cell>
          <cell r="C123" t="str">
            <v>LIB//CONC</v>
          </cell>
          <cell r="D123" t="str">
            <v>Julho</v>
          </cell>
          <cell r="E123" t="str">
            <v>OPEX</v>
          </cell>
          <cell r="F123">
            <v>24693422</v>
          </cell>
          <cell r="G123">
            <v>4668.4399999999996</v>
          </cell>
          <cell r="H123" t="str">
            <v xml:space="preserve">Enviado Equatorial </v>
          </cell>
        </row>
        <row r="124">
          <cell r="B124">
            <v>6000780449</v>
          </cell>
          <cell r="C124" t="str">
            <v>LIB//CONC</v>
          </cell>
          <cell r="D124" t="str">
            <v>Julho</v>
          </cell>
          <cell r="E124" t="str">
            <v>OPEX</v>
          </cell>
          <cell r="F124">
            <v>24693442</v>
          </cell>
          <cell r="G124">
            <v>3079.44</v>
          </cell>
          <cell r="H124" t="str">
            <v xml:space="preserve">Enviado Equatorial </v>
          </cell>
        </row>
        <row r="125">
          <cell r="B125">
            <v>6000780450</v>
          </cell>
          <cell r="C125" t="str">
            <v>LIB//CONC</v>
          </cell>
          <cell r="D125" t="str">
            <v>Julho</v>
          </cell>
          <cell r="E125" t="str">
            <v>OPEX</v>
          </cell>
          <cell r="F125">
            <v>24693500</v>
          </cell>
          <cell r="G125">
            <v>6183.52</v>
          </cell>
          <cell r="H125" t="str">
            <v xml:space="preserve">Enviado Equatorial </v>
          </cell>
        </row>
        <row r="126">
          <cell r="B126">
            <v>6000780451</v>
          </cell>
          <cell r="C126" t="str">
            <v>LIB//CONC</v>
          </cell>
          <cell r="D126" t="str">
            <v>Julho</v>
          </cell>
          <cell r="E126" t="str">
            <v>OPEX</v>
          </cell>
          <cell r="F126">
            <v>24693529</v>
          </cell>
          <cell r="G126">
            <v>3898.58</v>
          </cell>
          <cell r="H126" t="str">
            <v xml:space="preserve">Enviado Equatorial </v>
          </cell>
        </row>
        <row r="127">
          <cell r="B127">
            <v>6000780452</v>
          </cell>
          <cell r="C127" t="str">
            <v>LIB//CONC</v>
          </cell>
          <cell r="D127" t="str">
            <v>Julho</v>
          </cell>
          <cell r="E127" t="str">
            <v>OPEX</v>
          </cell>
          <cell r="F127">
            <v>24693530</v>
          </cell>
          <cell r="G127">
            <v>8542.3799999999992</v>
          </cell>
          <cell r="H127" t="str">
            <v xml:space="preserve">Enviado Equatorial </v>
          </cell>
        </row>
        <row r="128">
          <cell r="B128">
            <v>6000780857</v>
          </cell>
          <cell r="C128" t="str">
            <v>LIB//CONC</v>
          </cell>
          <cell r="D128" t="str">
            <v>Julho</v>
          </cell>
          <cell r="E128" t="str">
            <v>OPEX</v>
          </cell>
          <cell r="F128">
            <v>24693586</v>
          </cell>
          <cell r="G128">
            <v>7846.44</v>
          </cell>
          <cell r="H128" t="str">
            <v xml:space="preserve">Enviado Equatorial </v>
          </cell>
        </row>
        <row r="129">
          <cell r="B129">
            <v>6000780858</v>
          </cell>
          <cell r="C129" t="str">
            <v>LIB//CONC</v>
          </cell>
          <cell r="D129" t="str">
            <v>Julho</v>
          </cell>
          <cell r="E129" t="str">
            <v>OPEX</v>
          </cell>
          <cell r="F129">
            <v>24693654</v>
          </cell>
          <cell r="G129">
            <v>5884.83</v>
          </cell>
          <cell r="H129" t="str">
            <v xml:space="preserve">Enviado Equatorial </v>
          </cell>
        </row>
        <row r="130">
          <cell r="B130">
            <v>6000780859</v>
          </cell>
          <cell r="C130" t="str">
            <v>LIB//CONC</v>
          </cell>
          <cell r="D130" t="str">
            <v>Julho</v>
          </cell>
          <cell r="E130" t="str">
            <v>OPEX</v>
          </cell>
          <cell r="F130">
            <v>24693685</v>
          </cell>
          <cell r="G130">
            <v>2334.2199999999998</v>
          </cell>
          <cell r="H130" t="str">
            <v xml:space="preserve">Enviado Equatorial </v>
          </cell>
        </row>
        <row r="131">
          <cell r="B131">
            <v>6000780880</v>
          </cell>
          <cell r="C131" t="str">
            <v>LIB//CONC</v>
          </cell>
          <cell r="D131" t="str">
            <v>Julho</v>
          </cell>
          <cell r="E131" t="str">
            <v>OPEX</v>
          </cell>
          <cell r="F131">
            <v>24693688</v>
          </cell>
          <cell r="G131">
            <v>3476.69</v>
          </cell>
          <cell r="H131" t="str">
            <v xml:space="preserve">Enviado Equatorial </v>
          </cell>
        </row>
        <row r="132">
          <cell r="B132">
            <v>6000780882</v>
          </cell>
          <cell r="C132" t="str">
            <v>LIB//CONC</v>
          </cell>
          <cell r="D132" t="str">
            <v>Julho</v>
          </cell>
          <cell r="E132" t="str">
            <v>OPEX</v>
          </cell>
          <cell r="F132">
            <v>24693730</v>
          </cell>
          <cell r="G132">
            <v>4767</v>
          </cell>
          <cell r="H132" t="str">
            <v xml:space="preserve">Enviado Equatorial </v>
          </cell>
        </row>
        <row r="133">
          <cell r="B133">
            <v>6000780883</v>
          </cell>
          <cell r="C133" t="str">
            <v>LIB//CONC</v>
          </cell>
          <cell r="D133" t="str">
            <v>Julho</v>
          </cell>
          <cell r="E133" t="str">
            <v>OPEX</v>
          </cell>
          <cell r="F133">
            <v>24693779</v>
          </cell>
          <cell r="G133">
            <v>1377.35</v>
          </cell>
          <cell r="H133" t="str">
            <v xml:space="preserve">Enviado Equatorial </v>
          </cell>
        </row>
        <row r="134">
          <cell r="B134">
            <v>6000780884</v>
          </cell>
          <cell r="C134" t="str">
            <v>LIB//CONC</v>
          </cell>
          <cell r="D134" t="str">
            <v>Julho</v>
          </cell>
          <cell r="E134" t="str">
            <v>OPEX</v>
          </cell>
          <cell r="F134">
            <v>24693799</v>
          </cell>
          <cell r="G134">
            <v>3153.36</v>
          </cell>
          <cell r="H134" t="str">
            <v xml:space="preserve">Enviado Equatorial </v>
          </cell>
        </row>
        <row r="135">
          <cell r="B135">
            <v>6000781283</v>
          </cell>
          <cell r="C135" t="str">
            <v>LIB//CONC</v>
          </cell>
          <cell r="D135" t="str">
            <v>Julho</v>
          </cell>
          <cell r="E135" t="str">
            <v>OPEX</v>
          </cell>
          <cell r="F135">
            <v>24704375</v>
          </cell>
          <cell r="G135">
            <v>2467.1</v>
          </cell>
          <cell r="H135" t="str">
            <v xml:space="preserve">Enviado Equatorial </v>
          </cell>
        </row>
        <row r="136">
          <cell r="B136">
            <v>6000781281</v>
          </cell>
          <cell r="C136" t="str">
            <v>LIB//CONC</v>
          </cell>
          <cell r="D136" t="str">
            <v>Julho</v>
          </cell>
          <cell r="E136" t="str">
            <v>OPEX</v>
          </cell>
          <cell r="F136">
            <v>24704347</v>
          </cell>
          <cell r="G136">
            <v>738.57</v>
          </cell>
          <cell r="H136" t="str">
            <v xml:space="preserve">Enviado Equatorial </v>
          </cell>
        </row>
        <row r="137">
          <cell r="B137">
            <v>6000781280</v>
          </cell>
          <cell r="C137" t="str">
            <v>LIB//CONC</v>
          </cell>
          <cell r="D137" t="str">
            <v>Julho</v>
          </cell>
          <cell r="E137" t="str">
            <v>OPEX</v>
          </cell>
          <cell r="F137">
            <v>24704301</v>
          </cell>
          <cell r="G137">
            <v>989.96</v>
          </cell>
          <cell r="H137" t="str">
            <v xml:space="preserve">Enviado Equatorial </v>
          </cell>
        </row>
        <row r="138">
          <cell r="B138">
            <v>6000780999</v>
          </cell>
          <cell r="C138" t="str">
            <v>LIB//CONC</v>
          </cell>
          <cell r="D138" t="str">
            <v>Julho</v>
          </cell>
          <cell r="E138" t="str">
            <v>OPEX</v>
          </cell>
          <cell r="F138">
            <v>24704260</v>
          </cell>
          <cell r="G138">
            <v>4636.01</v>
          </cell>
          <cell r="H138" t="str">
            <v xml:space="preserve">Enviado Equatorial </v>
          </cell>
        </row>
        <row r="139">
          <cell r="B139">
            <v>6000780885</v>
          </cell>
          <cell r="C139" t="str">
            <v>LIB//CONC</v>
          </cell>
          <cell r="D139" t="str">
            <v>Julho</v>
          </cell>
          <cell r="E139" t="str">
            <v>OPEX</v>
          </cell>
          <cell r="F139">
            <v>24693800</v>
          </cell>
          <cell r="G139">
            <v>2309.58</v>
          </cell>
          <cell r="H139" t="str">
            <v xml:space="preserve">Enviado Equatorial </v>
          </cell>
        </row>
        <row r="140">
          <cell r="B140">
            <v>6000780886</v>
          </cell>
          <cell r="C140" t="str">
            <v>LIB//CONC</v>
          </cell>
          <cell r="D140" t="str">
            <v>Julho</v>
          </cell>
          <cell r="E140" t="str">
            <v>OPEX</v>
          </cell>
          <cell r="F140">
            <v>24693830</v>
          </cell>
          <cell r="G140">
            <v>1539.72</v>
          </cell>
          <cell r="H140" t="str">
            <v xml:space="preserve">Enviado Equatorial </v>
          </cell>
        </row>
        <row r="141">
          <cell r="B141">
            <v>6000780887</v>
          </cell>
          <cell r="C141" t="str">
            <v>LIB//CONC</v>
          </cell>
          <cell r="D141" t="str">
            <v>Julho</v>
          </cell>
          <cell r="E141" t="str">
            <v>OPEX</v>
          </cell>
          <cell r="F141">
            <v>24693870</v>
          </cell>
          <cell r="G141">
            <v>5887.77</v>
          </cell>
          <cell r="H141" t="str">
            <v xml:space="preserve">Enviado Equatorial </v>
          </cell>
        </row>
        <row r="142">
          <cell r="B142">
            <v>6000780888</v>
          </cell>
          <cell r="C142" t="str">
            <v>LIB//CONC</v>
          </cell>
          <cell r="D142" t="str">
            <v>Julho</v>
          </cell>
          <cell r="E142" t="str">
            <v>OPEX</v>
          </cell>
          <cell r="F142">
            <v>24693799</v>
          </cell>
          <cell r="G142">
            <v>8145.13</v>
          </cell>
          <cell r="H142" t="str">
            <v xml:space="preserve">Enviado Equatorial </v>
          </cell>
        </row>
        <row r="143">
          <cell r="B143">
            <v>6000780890</v>
          </cell>
          <cell r="C143" t="str">
            <v>LIB//CONC</v>
          </cell>
          <cell r="D143" t="str">
            <v>Julho</v>
          </cell>
          <cell r="E143" t="str">
            <v>OPEX</v>
          </cell>
          <cell r="F143">
            <v>24704027</v>
          </cell>
          <cell r="G143">
            <v>1564.36</v>
          </cell>
          <cell r="H143" t="str">
            <v xml:space="preserve">Enviado Equatorial </v>
          </cell>
        </row>
        <row r="144">
          <cell r="B144">
            <v>6000780891</v>
          </cell>
          <cell r="C144" t="str">
            <v>LIB//CONC</v>
          </cell>
          <cell r="D144" t="str">
            <v>Julho</v>
          </cell>
          <cell r="E144" t="str">
            <v>OPEX</v>
          </cell>
          <cell r="F144">
            <v>24704029</v>
          </cell>
          <cell r="G144">
            <v>2383.5</v>
          </cell>
          <cell r="H144" t="str">
            <v xml:space="preserve">Enviado Equatorial </v>
          </cell>
        </row>
        <row r="145">
          <cell r="B145">
            <v>6000780892</v>
          </cell>
          <cell r="C145" t="str">
            <v>LIB//CONC</v>
          </cell>
          <cell r="D145" t="str">
            <v>Julho</v>
          </cell>
          <cell r="E145" t="str">
            <v>OPEX</v>
          </cell>
          <cell r="F145">
            <v>24704033</v>
          </cell>
          <cell r="G145">
            <v>3476.69</v>
          </cell>
          <cell r="H145" t="str">
            <v xml:space="preserve">Enviado Equatorial </v>
          </cell>
        </row>
        <row r="146">
          <cell r="B146">
            <v>6000780894</v>
          </cell>
          <cell r="C146" t="str">
            <v>LIB//CONC</v>
          </cell>
          <cell r="D146" t="str">
            <v>Julho</v>
          </cell>
          <cell r="E146" t="str">
            <v>OPEX</v>
          </cell>
          <cell r="F146">
            <v>24704035</v>
          </cell>
          <cell r="G146">
            <v>2382.08</v>
          </cell>
          <cell r="H146" t="str">
            <v xml:space="preserve">Enviado Equatorial </v>
          </cell>
        </row>
        <row r="147">
          <cell r="B147">
            <v>6000780895</v>
          </cell>
          <cell r="C147" t="str">
            <v>LIB//CONC</v>
          </cell>
          <cell r="D147" t="str">
            <v>Julho</v>
          </cell>
          <cell r="E147" t="str">
            <v>OPEX</v>
          </cell>
          <cell r="F147">
            <v>24704138</v>
          </cell>
          <cell r="G147">
            <v>2382.08</v>
          </cell>
          <cell r="H147" t="str">
            <v xml:space="preserve">Enviado Equatorial </v>
          </cell>
        </row>
        <row r="148">
          <cell r="B148">
            <v>6000780896</v>
          </cell>
          <cell r="C148" t="str">
            <v>LIB//CONC</v>
          </cell>
          <cell r="D148" t="str">
            <v>Julho</v>
          </cell>
          <cell r="E148" t="str">
            <v>OPEX</v>
          </cell>
          <cell r="F148">
            <v>24704139</v>
          </cell>
          <cell r="G148">
            <v>794.5</v>
          </cell>
          <cell r="H148" t="str">
            <v xml:space="preserve">Enviado Equatorial </v>
          </cell>
        </row>
        <row r="149">
          <cell r="B149">
            <v>6000780998</v>
          </cell>
          <cell r="C149" t="str">
            <v>LIB//CONC</v>
          </cell>
          <cell r="D149" t="str">
            <v>Julho</v>
          </cell>
          <cell r="E149" t="str">
            <v>OPEX</v>
          </cell>
          <cell r="F149">
            <v>24704240</v>
          </cell>
          <cell r="G149">
            <v>2938.68</v>
          </cell>
          <cell r="H149" t="str">
            <v xml:space="preserve">Enviado Equatorial </v>
          </cell>
        </row>
        <row r="150">
          <cell r="B150">
            <v>6000780997</v>
          </cell>
          <cell r="C150" t="str">
            <v>LIB//CONC</v>
          </cell>
          <cell r="D150" t="str">
            <v>Julho</v>
          </cell>
          <cell r="E150" t="str">
            <v>OPEX</v>
          </cell>
          <cell r="F150">
            <v>24704201</v>
          </cell>
          <cell r="G150">
            <v>1477.14</v>
          </cell>
          <cell r="H150" t="str">
            <v xml:space="preserve">Enviado Equatorial </v>
          </cell>
        </row>
        <row r="151">
          <cell r="B151">
            <v>6000780996</v>
          </cell>
          <cell r="C151" t="str">
            <v>LIB//CONC</v>
          </cell>
          <cell r="D151" t="str">
            <v>Julho</v>
          </cell>
          <cell r="E151" t="str">
            <v>OPEX</v>
          </cell>
          <cell r="F151">
            <v>24704196</v>
          </cell>
          <cell r="G151">
            <v>989.96</v>
          </cell>
          <cell r="H151" t="str">
            <v xml:space="preserve">Enviado Equatorial </v>
          </cell>
        </row>
        <row r="152">
          <cell r="B152">
            <v>6000782022</v>
          </cell>
          <cell r="C152" t="str">
            <v>LIB//CONC</v>
          </cell>
          <cell r="D152" t="str">
            <v>Julho</v>
          </cell>
          <cell r="E152" t="str">
            <v>OPEX</v>
          </cell>
          <cell r="F152">
            <v>24715201</v>
          </cell>
          <cell r="G152">
            <v>7535.7</v>
          </cell>
          <cell r="H152" t="str">
            <v xml:space="preserve">Enviado Equatorial </v>
          </cell>
        </row>
        <row r="153">
          <cell r="B153">
            <v>6000783774</v>
          </cell>
          <cell r="C153" t="str">
            <v>LIB//CONC</v>
          </cell>
          <cell r="D153" t="str">
            <v>Julho</v>
          </cell>
          <cell r="E153" t="str">
            <v>OPEX</v>
          </cell>
          <cell r="F153">
            <v>24721096</v>
          </cell>
          <cell r="G153">
            <v>769.86</v>
          </cell>
          <cell r="H153" t="str">
            <v xml:space="preserve">Enviado Equatorial </v>
          </cell>
        </row>
        <row r="154">
          <cell r="B154">
            <v>6000783775</v>
          </cell>
          <cell r="C154" t="str">
            <v>LIB//CONC</v>
          </cell>
          <cell r="D154" t="str">
            <v>Julho</v>
          </cell>
          <cell r="E154" t="str">
            <v>OPEX</v>
          </cell>
          <cell r="F154">
            <v>24721112</v>
          </cell>
          <cell r="G154">
            <v>9312.24</v>
          </cell>
          <cell r="H154" t="str">
            <v xml:space="preserve">Enviado Equatorial </v>
          </cell>
        </row>
        <row r="155">
          <cell r="B155">
            <v>6000783776</v>
          </cell>
          <cell r="C155" t="str">
            <v>LIB//CONC</v>
          </cell>
          <cell r="D155" t="str">
            <v>Julho</v>
          </cell>
          <cell r="E155" t="str">
            <v>OPEX</v>
          </cell>
          <cell r="F155">
            <v>24721139</v>
          </cell>
          <cell r="G155">
            <v>5909.47</v>
          </cell>
          <cell r="H155" t="str">
            <v xml:space="preserve">Enviado Equatorial </v>
          </cell>
        </row>
        <row r="156">
          <cell r="B156">
            <v>6000783910</v>
          </cell>
          <cell r="C156" t="str">
            <v>LIB//CONC</v>
          </cell>
          <cell r="D156" t="str">
            <v>Julho</v>
          </cell>
          <cell r="E156" t="str">
            <v>OPEX</v>
          </cell>
          <cell r="F156">
            <v>24721669</v>
          </cell>
          <cell r="G156">
            <v>10999.8</v>
          </cell>
          <cell r="H156" t="str">
            <v xml:space="preserve">Enviado Equatorial </v>
          </cell>
        </row>
        <row r="157">
          <cell r="B157">
            <v>6000783911</v>
          </cell>
          <cell r="C157" t="str">
            <v>LIB//CONC</v>
          </cell>
          <cell r="D157" t="str">
            <v>Julho</v>
          </cell>
          <cell r="E157" t="str">
            <v>OPEX</v>
          </cell>
          <cell r="F157">
            <v>24721693</v>
          </cell>
          <cell r="G157">
            <v>4668.4399999999996</v>
          </cell>
          <cell r="H157" t="str">
            <v xml:space="preserve">Enviado Equatorial </v>
          </cell>
        </row>
        <row r="158">
          <cell r="B158">
            <v>6000783912</v>
          </cell>
          <cell r="C158" t="str">
            <v>LIB//CONC</v>
          </cell>
          <cell r="D158" t="str">
            <v>Julho</v>
          </cell>
          <cell r="E158" t="str">
            <v>OPEX</v>
          </cell>
          <cell r="F158">
            <v>24721754</v>
          </cell>
          <cell r="G158">
            <v>11495.61</v>
          </cell>
          <cell r="H158" t="str">
            <v xml:space="preserve">Enviado Equatorial </v>
          </cell>
        </row>
        <row r="159">
          <cell r="B159">
            <v>6000783913</v>
          </cell>
          <cell r="C159" t="str">
            <v>LIB//CONC</v>
          </cell>
          <cell r="D159" t="str">
            <v>Julho</v>
          </cell>
          <cell r="E159" t="str">
            <v>OPEX</v>
          </cell>
          <cell r="F159">
            <v>24721765</v>
          </cell>
          <cell r="G159">
            <v>3501.33</v>
          </cell>
          <cell r="H159" t="str">
            <v xml:space="preserve">Enviado Equatorial </v>
          </cell>
        </row>
        <row r="160">
          <cell r="B160">
            <v>6000783914</v>
          </cell>
          <cell r="C160" t="str">
            <v>LIB//CONC</v>
          </cell>
          <cell r="D160" t="str">
            <v>Julho</v>
          </cell>
          <cell r="E160" t="str">
            <v>OPEX</v>
          </cell>
          <cell r="F160">
            <v>24721797</v>
          </cell>
          <cell r="G160">
            <v>4295.83</v>
          </cell>
          <cell r="H160" t="str">
            <v xml:space="preserve">Enviado Equatorial </v>
          </cell>
        </row>
        <row r="161">
          <cell r="B161">
            <v>6000783915</v>
          </cell>
          <cell r="C161" t="str">
            <v>LIB//CONC</v>
          </cell>
          <cell r="D161" t="str">
            <v>Julho</v>
          </cell>
          <cell r="E161" t="str">
            <v>OPEX</v>
          </cell>
          <cell r="F161">
            <v>24721816</v>
          </cell>
          <cell r="G161">
            <v>4320.47</v>
          </cell>
          <cell r="H161" t="str">
            <v xml:space="preserve">Enviado Equatorial </v>
          </cell>
        </row>
        <row r="162">
          <cell r="B162">
            <v>6000783916</v>
          </cell>
          <cell r="C162" t="str">
            <v>LIB//CONC</v>
          </cell>
          <cell r="D162" t="str">
            <v>Julho</v>
          </cell>
          <cell r="E162" t="str">
            <v>OPEX</v>
          </cell>
          <cell r="F162">
            <v>24721817</v>
          </cell>
          <cell r="G162">
            <v>3898.58</v>
          </cell>
          <cell r="H162" t="str">
            <v xml:space="preserve">Enviado Equatorial </v>
          </cell>
        </row>
        <row r="163">
          <cell r="B163">
            <v>6000783917</v>
          </cell>
          <cell r="C163" t="str">
            <v>LIB//CONC</v>
          </cell>
          <cell r="D163" t="str">
            <v>Julho</v>
          </cell>
          <cell r="E163" t="str">
            <v>OPEX</v>
          </cell>
          <cell r="F163">
            <v>24721846</v>
          </cell>
          <cell r="G163">
            <v>4643.8</v>
          </cell>
          <cell r="H163" t="str">
            <v xml:space="preserve">Enviado Equatorial </v>
          </cell>
        </row>
        <row r="164">
          <cell r="B164">
            <v>6000784191</v>
          </cell>
          <cell r="C164" t="str">
            <v>LIB//CONC</v>
          </cell>
          <cell r="D164" t="str">
            <v>Julho</v>
          </cell>
          <cell r="E164" t="str">
            <v>OPEX</v>
          </cell>
          <cell r="F164">
            <v>24739484</v>
          </cell>
          <cell r="G164">
            <v>2309.58</v>
          </cell>
          <cell r="H164" t="str">
            <v xml:space="preserve">Enviado Equatorial </v>
          </cell>
        </row>
        <row r="165">
          <cell r="B165">
            <v>6000784192</v>
          </cell>
          <cell r="C165" t="str">
            <v>LIB//CONC</v>
          </cell>
          <cell r="D165" t="str">
            <v>Julho</v>
          </cell>
          <cell r="E165" t="str">
            <v>OPEX</v>
          </cell>
          <cell r="F165">
            <v>24739492</v>
          </cell>
          <cell r="G165">
            <v>8590.24</v>
          </cell>
          <cell r="H165" t="str">
            <v xml:space="preserve">Enviado Equatorial </v>
          </cell>
        </row>
        <row r="166">
          <cell r="B166">
            <v>6000784193</v>
          </cell>
          <cell r="C166" t="str">
            <v>LIB//CONC</v>
          </cell>
          <cell r="D166" t="str">
            <v>Julho</v>
          </cell>
          <cell r="E166" t="str">
            <v>OPEX</v>
          </cell>
          <cell r="F166">
            <v>24739526</v>
          </cell>
          <cell r="G166">
            <v>1539.72</v>
          </cell>
          <cell r="H166" t="str">
            <v xml:space="preserve">Enviado Equatorial </v>
          </cell>
        </row>
        <row r="167">
          <cell r="B167">
            <v>6000784194</v>
          </cell>
          <cell r="C167" t="str">
            <v>LIB//CONC</v>
          </cell>
          <cell r="D167" t="str">
            <v>Julho</v>
          </cell>
          <cell r="E167" t="str">
            <v>OPEX</v>
          </cell>
          <cell r="F167">
            <v>24739546</v>
          </cell>
          <cell r="G167">
            <v>1564.36</v>
          </cell>
          <cell r="H167" t="str">
            <v xml:space="preserve">Enviado Equatorial </v>
          </cell>
        </row>
        <row r="168">
          <cell r="B168">
            <v>6000784196</v>
          </cell>
          <cell r="C168" t="str">
            <v>LIB//CONC</v>
          </cell>
          <cell r="D168" t="str">
            <v>Julho</v>
          </cell>
          <cell r="E168" t="str">
            <v>OPEX</v>
          </cell>
          <cell r="F168">
            <v>24739550</v>
          </cell>
          <cell r="G168">
            <v>3476.69</v>
          </cell>
          <cell r="H168" t="str">
            <v xml:space="preserve">Enviado Equatorial </v>
          </cell>
        </row>
        <row r="169">
          <cell r="B169">
            <v>6000784197</v>
          </cell>
          <cell r="C169" t="str">
            <v>LIB//CONC</v>
          </cell>
          <cell r="D169" t="str">
            <v>Julho</v>
          </cell>
          <cell r="E169" t="str">
            <v>OPEX</v>
          </cell>
          <cell r="F169">
            <v>24739578</v>
          </cell>
          <cell r="G169">
            <v>4320.47</v>
          </cell>
          <cell r="H169" t="str">
            <v xml:space="preserve">Enviado Equatorial </v>
          </cell>
        </row>
        <row r="170">
          <cell r="B170">
            <v>6000784198</v>
          </cell>
          <cell r="C170" t="str">
            <v>LIB//CONC</v>
          </cell>
          <cell r="D170" t="str">
            <v>Julho</v>
          </cell>
          <cell r="E170" t="str">
            <v>OPEX</v>
          </cell>
          <cell r="F170">
            <v>24739627</v>
          </cell>
          <cell r="G170">
            <v>3849.3</v>
          </cell>
          <cell r="H170" t="str">
            <v xml:space="preserve">Enviado Equatorial </v>
          </cell>
        </row>
        <row r="171">
          <cell r="B171">
            <v>6000784241</v>
          </cell>
          <cell r="C171" t="str">
            <v>LIB//CONC</v>
          </cell>
          <cell r="D171" t="str">
            <v>Julho</v>
          </cell>
          <cell r="E171" t="str">
            <v>OPEX</v>
          </cell>
          <cell r="F171">
            <v>24739652</v>
          </cell>
          <cell r="G171">
            <v>4794.58</v>
          </cell>
          <cell r="H171" t="str">
            <v xml:space="preserve">Enviado Equatorial </v>
          </cell>
        </row>
        <row r="172">
          <cell r="B172">
            <v>6000784242</v>
          </cell>
          <cell r="C172" t="str">
            <v>LIB//CONC</v>
          </cell>
          <cell r="D172" t="str">
            <v>Julho</v>
          </cell>
          <cell r="E172" t="str">
            <v>OPEX</v>
          </cell>
          <cell r="F172">
            <v>24739691</v>
          </cell>
          <cell r="G172">
            <v>1539.72</v>
          </cell>
          <cell r="H172" t="str">
            <v xml:space="preserve">Enviado Equatorial </v>
          </cell>
        </row>
        <row r="173">
          <cell r="B173">
            <v>6000784243</v>
          </cell>
          <cell r="C173" t="str">
            <v>LIB//CONC</v>
          </cell>
          <cell r="D173" t="str">
            <v>Julho</v>
          </cell>
          <cell r="E173" t="str">
            <v>OPEX</v>
          </cell>
          <cell r="F173">
            <v>24739705</v>
          </cell>
          <cell r="G173">
            <v>4271.1899999999996</v>
          </cell>
          <cell r="H173" t="str">
            <v xml:space="preserve">Enviado Equatorial </v>
          </cell>
        </row>
        <row r="174">
          <cell r="B174">
            <v>6000784244</v>
          </cell>
          <cell r="C174" t="str">
            <v>LIB//CONC</v>
          </cell>
          <cell r="D174" t="str">
            <v>Julho</v>
          </cell>
          <cell r="E174" t="str">
            <v>OPEX</v>
          </cell>
          <cell r="F174">
            <v>24739754</v>
          </cell>
          <cell r="G174">
            <v>4271.1899999999996</v>
          </cell>
          <cell r="H174" t="str">
            <v xml:space="preserve">Enviado Equatorial </v>
          </cell>
        </row>
        <row r="175">
          <cell r="B175">
            <v>6000784464</v>
          </cell>
          <cell r="C175" t="str">
            <v>LIB//CONC</v>
          </cell>
          <cell r="D175" t="str">
            <v>Julho</v>
          </cell>
          <cell r="E175" t="str">
            <v>OPEX</v>
          </cell>
          <cell r="F175">
            <v>24739833</v>
          </cell>
          <cell r="G175">
            <v>1508.34</v>
          </cell>
          <cell r="H175" t="str">
            <v xml:space="preserve">Enviado Equatorial </v>
          </cell>
        </row>
        <row r="176">
          <cell r="B176">
            <v>6000784465</v>
          </cell>
          <cell r="C176" t="str">
            <v>LIB//CONC</v>
          </cell>
          <cell r="D176" t="str">
            <v>Julho</v>
          </cell>
          <cell r="E176" t="str">
            <v>OPEX</v>
          </cell>
          <cell r="F176">
            <v>24739854</v>
          </cell>
          <cell r="G176">
            <v>1256.93</v>
          </cell>
          <cell r="H176" t="str">
            <v xml:space="preserve">Enviado Equatorial </v>
          </cell>
        </row>
        <row r="177">
          <cell r="B177">
            <v>6000784467</v>
          </cell>
          <cell r="C177" t="str">
            <v>LIB//CONC</v>
          </cell>
          <cell r="D177" t="str">
            <v>Julho</v>
          </cell>
          <cell r="E177" t="str">
            <v>OPEX</v>
          </cell>
          <cell r="F177">
            <v>24739982</v>
          </cell>
          <cell r="G177">
            <v>3268.07</v>
          </cell>
          <cell r="H177" t="str">
            <v xml:space="preserve">Enviado Equatorial </v>
          </cell>
        </row>
        <row r="178">
          <cell r="B178">
            <v>6000784469</v>
          </cell>
          <cell r="C178" t="str">
            <v>LIB//CONC</v>
          </cell>
          <cell r="D178" t="str">
            <v>Julho</v>
          </cell>
          <cell r="E178" t="str">
            <v>OPEX</v>
          </cell>
          <cell r="F178">
            <v>24740027</v>
          </cell>
          <cell r="G178">
            <v>2702.89</v>
          </cell>
          <cell r="H178" t="str">
            <v xml:space="preserve">Enviado Equatorial </v>
          </cell>
        </row>
        <row r="179">
          <cell r="B179">
            <v>6000784471</v>
          </cell>
          <cell r="C179" t="str">
            <v>LIB//CONC</v>
          </cell>
          <cell r="D179" t="str">
            <v>Julho</v>
          </cell>
          <cell r="E179" t="str">
            <v>OPEX</v>
          </cell>
          <cell r="F179">
            <v>24740059</v>
          </cell>
          <cell r="G179">
            <v>2687.29</v>
          </cell>
          <cell r="H179" t="str">
            <v xml:space="preserve">Enviado Equatorial </v>
          </cell>
        </row>
        <row r="180">
          <cell r="B180">
            <v>6000784473</v>
          </cell>
          <cell r="C180" t="str">
            <v>LIB//CONC</v>
          </cell>
          <cell r="D180" t="str">
            <v>Julho</v>
          </cell>
          <cell r="E180" t="str">
            <v>OPEX</v>
          </cell>
          <cell r="F180">
            <v>24740117</v>
          </cell>
          <cell r="G180">
            <v>1948.72</v>
          </cell>
          <cell r="H180" t="str">
            <v xml:space="preserve">Enviado Equatorial </v>
          </cell>
        </row>
        <row r="181">
          <cell r="B181">
            <v>6000785128</v>
          </cell>
          <cell r="C181" t="str">
            <v>LIB//CONC</v>
          </cell>
          <cell r="D181" t="str">
            <v>Julho</v>
          </cell>
          <cell r="E181" t="str">
            <v>OPEX</v>
          </cell>
          <cell r="F181">
            <v>24759845</v>
          </cell>
          <cell r="G181">
            <v>5093.2700000000004</v>
          </cell>
          <cell r="H181" t="str">
            <v xml:space="preserve">Enviado Equatorial </v>
          </cell>
        </row>
        <row r="182">
          <cell r="B182">
            <v>6000785129</v>
          </cell>
          <cell r="C182" t="str">
            <v>LIB//CONC</v>
          </cell>
          <cell r="D182" t="str">
            <v>Julho</v>
          </cell>
          <cell r="E182" t="str">
            <v>OPEX</v>
          </cell>
          <cell r="F182">
            <v>24759917</v>
          </cell>
          <cell r="G182">
            <v>2838.94</v>
          </cell>
          <cell r="H182" t="str">
            <v xml:space="preserve">Enviado Equatorial </v>
          </cell>
        </row>
        <row r="183">
          <cell r="B183">
            <v>6000785130</v>
          </cell>
          <cell r="C183" t="str">
            <v>LIB//CONC</v>
          </cell>
          <cell r="D183" t="str">
            <v>Julho</v>
          </cell>
          <cell r="E183" t="str">
            <v>OPEX</v>
          </cell>
          <cell r="F183">
            <v>24759926</v>
          </cell>
          <cell r="G183">
            <v>2309.58</v>
          </cell>
          <cell r="H183" t="str">
            <v xml:space="preserve">Enviado Equatorial </v>
          </cell>
        </row>
        <row r="184">
          <cell r="B184">
            <v>6000785131</v>
          </cell>
          <cell r="C184" t="str">
            <v>LIB//CONC</v>
          </cell>
          <cell r="D184" t="str">
            <v>Julho</v>
          </cell>
          <cell r="E184" t="str">
            <v>OPEX</v>
          </cell>
          <cell r="F184">
            <v>24759950</v>
          </cell>
          <cell r="G184">
            <v>1539.72</v>
          </cell>
          <cell r="H184" t="str">
            <v xml:space="preserve">Enviado Equatorial </v>
          </cell>
        </row>
        <row r="185">
          <cell r="B185">
            <v>6000785133</v>
          </cell>
          <cell r="C185" t="str">
            <v>LIB//CONC</v>
          </cell>
          <cell r="D185" t="str">
            <v>Julho</v>
          </cell>
          <cell r="E185" t="str">
            <v>OPEX</v>
          </cell>
          <cell r="F185">
            <v>24760016</v>
          </cell>
          <cell r="G185">
            <v>5016.41</v>
          </cell>
          <cell r="H185" t="str">
            <v xml:space="preserve">Enviado Equatorial </v>
          </cell>
        </row>
        <row r="186">
          <cell r="B186">
            <v>6000785134</v>
          </cell>
          <cell r="C186" t="str">
            <v>LIB//CONC</v>
          </cell>
          <cell r="D186" t="str">
            <v>Julho</v>
          </cell>
          <cell r="E186" t="str">
            <v>OPEX</v>
          </cell>
          <cell r="F186">
            <v>24760160</v>
          </cell>
          <cell r="G186">
            <v>3153.36</v>
          </cell>
          <cell r="H186" t="str">
            <v xml:space="preserve">Enviado Equatorial </v>
          </cell>
        </row>
        <row r="187">
          <cell r="B187">
            <v>6000785135</v>
          </cell>
          <cell r="C187" t="str">
            <v>LIB//CONC</v>
          </cell>
          <cell r="D187" t="str">
            <v>Julho</v>
          </cell>
          <cell r="E187" t="str">
            <v>OPEX</v>
          </cell>
          <cell r="F187">
            <v>24760164</v>
          </cell>
          <cell r="G187">
            <v>1564.36</v>
          </cell>
          <cell r="H187" t="str">
            <v xml:space="preserve">Enviado Equatorial </v>
          </cell>
        </row>
        <row r="188">
          <cell r="B188">
            <v>6000785136</v>
          </cell>
          <cell r="C188" t="str">
            <v>LIB//CONC</v>
          </cell>
          <cell r="D188" t="str">
            <v>Julho</v>
          </cell>
          <cell r="E188" t="str">
            <v>OPEX</v>
          </cell>
          <cell r="F188">
            <v>24760208</v>
          </cell>
          <cell r="G188">
            <v>769.86</v>
          </cell>
          <cell r="H188" t="str">
            <v xml:space="preserve">Enviado Equatorial </v>
          </cell>
        </row>
        <row r="189">
          <cell r="B189">
            <v>6000785137</v>
          </cell>
          <cell r="C189" t="str">
            <v>LIB//CONC</v>
          </cell>
          <cell r="D189" t="str">
            <v>Julho</v>
          </cell>
          <cell r="E189" t="str">
            <v>OPEX</v>
          </cell>
          <cell r="F189">
            <v>24760214</v>
          </cell>
          <cell r="G189">
            <v>3873.94</v>
          </cell>
          <cell r="H189" t="str">
            <v xml:space="preserve">Enviado Equatorial </v>
          </cell>
        </row>
        <row r="190">
          <cell r="B190">
            <v>6000785138</v>
          </cell>
          <cell r="C190" t="str">
            <v>LIB//CONC</v>
          </cell>
          <cell r="D190" t="str">
            <v>Julho</v>
          </cell>
          <cell r="E190" t="str">
            <v>OPEX</v>
          </cell>
          <cell r="F190">
            <v>24760281</v>
          </cell>
          <cell r="G190">
            <v>9410.7999999999993</v>
          </cell>
          <cell r="H190" t="str">
            <v xml:space="preserve">Enviado Equatorial </v>
          </cell>
        </row>
        <row r="191">
          <cell r="B191">
            <v>6000785304</v>
          </cell>
          <cell r="C191" t="str">
            <v>LIB//CONC</v>
          </cell>
          <cell r="D191" t="str">
            <v>Julho</v>
          </cell>
          <cell r="E191" t="str">
            <v>OPEX</v>
          </cell>
          <cell r="F191">
            <v>24760388</v>
          </cell>
          <cell r="G191">
            <v>6556.13</v>
          </cell>
          <cell r="H191" t="str">
            <v xml:space="preserve">Enviado Equatorial </v>
          </cell>
        </row>
        <row r="192">
          <cell r="B192">
            <v>6000785306</v>
          </cell>
          <cell r="C192" t="str">
            <v>LIB//CONC</v>
          </cell>
          <cell r="D192" t="str">
            <v>Julho</v>
          </cell>
          <cell r="E192" t="str">
            <v>OPEX</v>
          </cell>
          <cell r="F192">
            <v>24760396</v>
          </cell>
          <cell r="G192">
            <v>1191.75</v>
          </cell>
          <cell r="H192" t="str">
            <v xml:space="preserve">Enviado Equatorial </v>
          </cell>
        </row>
        <row r="193">
          <cell r="B193">
            <v>6000785307</v>
          </cell>
          <cell r="C193" t="str">
            <v>LIB//CONC</v>
          </cell>
          <cell r="D193" t="str">
            <v>Julho</v>
          </cell>
          <cell r="E193" t="str">
            <v>OPEX</v>
          </cell>
          <cell r="F193">
            <v>24760430</v>
          </cell>
          <cell r="G193">
            <v>1986.25</v>
          </cell>
          <cell r="H193" t="str">
            <v xml:space="preserve">Enviado Equatorial </v>
          </cell>
        </row>
        <row r="194">
          <cell r="B194">
            <v>6000785312</v>
          </cell>
          <cell r="C194" t="str">
            <v>LIB//CONC</v>
          </cell>
          <cell r="D194" t="str">
            <v>Julho</v>
          </cell>
          <cell r="E194" t="str">
            <v>OPEX</v>
          </cell>
          <cell r="F194">
            <v>24880109</v>
          </cell>
          <cell r="G194">
            <v>1809.51</v>
          </cell>
          <cell r="H194" t="str">
            <v xml:space="preserve">Enviado Equatorial </v>
          </cell>
        </row>
        <row r="195">
          <cell r="B195">
            <v>6000785315</v>
          </cell>
          <cell r="C195" t="str">
            <v>LIB//CONC</v>
          </cell>
          <cell r="D195" t="str">
            <v>Julho</v>
          </cell>
          <cell r="E195" t="str">
            <v>OPEX</v>
          </cell>
          <cell r="F195">
            <v>24893687</v>
          </cell>
          <cell r="G195">
            <v>3476.69</v>
          </cell>
          <cell r="H195" t="str">
            <v xml:space="preserve">Enviado Equatorial </v>
          </cell>
        </row>
        <row r="196">
          <cell r="B196">
            <v>6000789698</v>
          </cell>
          <cell r="C196" t="str">
            <v>LIB//CONC</v>
          </cell>
          <cell r="D196" t="str">
            <v>Julho</v>
          </cell>
          <cell r="E196" t="str">
            <v>OPEX</v>
          </cell>
          <cell r="F196">
            <v>24893716</v>
          </cell>
          <cell r="G196">
            <v>3525.97</v>
          </cell>
          <cell r="H196" t="str">
            <v xml:space="preserve">Enviado Equatorial </v>
          </cell>
        </row>
        <row r="197">
          <cell r="B197">
            <v>6000789753</v>
          </cell>
          <cell r="C197" t="str">
            <v>LIB//CONC</v>
          </cell>
          <cell r="D197" t="str">
            <v>Julho</v>
          </cell>
          <cell r="E197" t="str">
            <v>OPEX</v>
          </cell>
          <cell r="F197">
            <v>24893752</v>
          </cell>
          <cell r="G197">
            <v>3178</v>
          </cell>
          <cell r="H197" t="str">
            <v xml:space="preserve">Enviado Equatorial </v>
          </cell>
        </row>
        <row r="198">
          <cell r="B198">
            <v>6000789754</v>
          </cell>
          <cell r="C198" t="str">
            <v>LIB//CONC</v>
          </cell>
          <cell r="D198" t="str">
            <v>Julho</v>
          </cell>
          <cell r="E198" t="str">
            <v>OPEX</v>
          </cell>
          <cell r="F198">
            <v>24893782</v>
          </cell>
          <cell r="G198">
            <v>2383.5</v>
          </cell>
          <cell r="H198" t="str">
            <v xml:space="preserve">Enviado Equatorial </v>
          </cell>
        </row>
        <row r="199">
          <cell r="B199">
            <v>6000789755</v>
          </cell>
          <cell r="C199" t="str">
            <v>LIB//CONC</v>
          </cell>
          <cell r="D199" t="str">
            <v>Julho</v>
          </cell>
          <cell r="E199" t="str">
            <v>OPEX</v>
          </cell>
          <cell r="F199">
            <v>24893808</v>
          </cell>
          <cell r="G199">
            <v>3972.5</v>
          </cell>
          <cell r="H199" t="str">
            <v xml:space="preserve">Enviado Equatorial </v>
          </cell>
        </row>
        <row r="200">
          <cell r="B200">
            <v>6000789757</v>
          </cell>
          <cell r="C200" t="str">
            <v>LIB//CONC</v>
          </cell>
          <cell r="D200" t="str">
            <v>Julho</v>
          </cell>
          <cell r="E200" t="str">
            <v>OPEX</v>
          </cell>
          <cell r="F200">
            <v>24902396</v>
          </cell>
          <cell r="G200">
            <v>4693.08</v>
          </cell>
          <cell r="H200" t="str">
            <v xml:space="preserve">Enviado Equatorial </v>
          </cell>
        </row>
        <row r="201">
          <cell r="B201">
            <v>6000789758</v>
          </cell>
          <cell r="C201" t="str">
            <v>LIB//CONC</v>
          </cell>
          <cell r="D201" t="str">
            <v>Julho</v>
          </cell>
          <cell r="E201" t="str">
            <v>OPEX</v>
          </cell>
          <cell r="F201">
            <v>24902990</v>
          </cell>
          <cell r="G201">
            <v>5090.33</v>
          </cell>
          <cell r="H201" t="str">
            <v xml:space="preserve">Enviado Equatorial </v>
          </cell>
        </row>
        <row r="202">
          <cell r="B202">
            <v>6000789759</v>
          </cell>
          <cell r="C202" t="str">
            <v>LIB//CONC</v>
          </cell>
          <cell r="D202" t="str">
            <v>Julho</v>
          </cell>
          <cell r="E202" t="str">
            <v>OPEX</v>
          </cell>
          <cell r="F202">
            <v>24903015</v>
          </cell>
          <cell r="G202">
            <v>2309.58</v>
          </cell>
          <cell r="H202" t="str">
            <v xml:space="preserve">Enviado Equatorial </v>
          </cell>
        </row>
        <row r="203">
          <cell r="B203">
            <v>6000789782</v>
          </cell>
          <cell r="C203" t="str">
            <v>LIB//CONC</v>
          </cell>
          <cell r="D203" t="str">
            <v>Julho</v>
          </cell>
          <cell r="E203" t="str">
            <v>OPEX</v>
          </cell>
          <cell r="F203">
            <v>24929665</v>
          </cell>
          <cell r="G203">
            <v>1539.72</v>
          </cell>
          <cell r="H203" t="str">
            <v xml:space="preserve">Enviado Equatorial </v>
          </cell>
        </row>
        <row r="204">
          <cell r="B204">
            <v>6000789785</v>
          </cell>
          <cell r="C204" t="str">
            <v>LIB//CONC</v>
          </cell>
          <cell r="D204" t="str">
            <v>Julho</v>
          </cell>
          <cell r="E204" t="str">
            <v>OPEX</v>
          </cell>
          <cell r="F204">
            <v>24929725</v>
          </cell>
          <cell r="G204">
            <v>5860.19</v>
          </cell>
          <cell r="H204" t="str">
            <v xml:space="preserve">Enviado Equatorial </v>
          </cell>
        </row>
        <row r="205">
          <cell r="B205">
            <v>6000789788</v>
          </cell>
          <cell r="C205" t="str">
            <v>LIB//CONC</v>
          </cell>
          <cell r="D205" t="str">
            <v>Julho</v>
          </cell>
          <cell r="E205" t="str">
            <v>OPEX</v>
          </cell>
          <cell r="F205">
            <v>24929879</v>
          </cell>
          <cell r="G205">
            <v>3501.33</v>
          </cell>
          <cell r="H205" t="str">
            <v xml:space="preserve">Enviado Equatorial </v>
          </cell>
        </row>
        <row r="206">
          <cell r="B206">
            <v>6000789789</v>
          </cell>
          <cell r="C206" t="str">
            <v>LIB//CONC</v>
          </cell>
          <cell r="D206" t="str">
            <v>Julho</v>
          </cell>
          <cell r="E206" t="str">
            <v>OPEX</v>
          </cell>
          <cell r="F206">
            <v>24929883</v>
          </cell>
          <cell r="G206">
            <v>2917.07</v>
          </cell>
          <cell r="H206" t="str">
            <v xml:space="preserve">Enviado Equatorial </v>
          </cell>
        </row>
        <row r="207">
          <cell r="B207">
            <v>6000789790</v>
          </cell>
          <cell r="C207" t="str">
            <v>LIB//CONC</v>
          </cell>
          <cell r="D207" t="str">
            <v>Julho</v>
          </cell>
          <cell r="E207" t="str">
            <v>OPEX</v>
          </cell>
          <cell r="F207">
            <v>24929904</v>
          </cell>
          <cell r="G207">
            <v>769.86</v>
          </cell>
          <cell r="H207" t="str">
            <v xml:space="preserve">Enviado Equatorial </v>
          </cell>
        </row>
        <row r="208">
          <cell r="B208">
            <v>6000789792</v>
          </cell>
          <cell r="C208" t="str">
            <v>LIB//CONC</v>
          </cell>
          <cell r="D208" t="str">
            <v>Julho</v>
          </cell>
          <cell r="E208" t="str">
            <v>OPEX</v>
          </cell>
          <cell r="F208">
            <v>24929928</v>
          </cell>
          <cell r="G208">
            <v>2706.83</v>
          </cell>
          <cell r="H208" t="str">
            <v xml:space="preserve">Enviado Equatorial </v>
          </cell>
        </row>
        <row r="209">
          <cell r="B209">
            <v>6000789793</v>
          </cell>
          <cell r="C209" t="str">
            <v>LIB//CONC</v>
          </cell>
          <cell r="D209" t="str">
            <v>Julho</v>
          </cell>
          <cell r="E209" t="str">
            <v>OPEX</v>
          </cell>
          <cell r="F209">
            <v>24929932</v>
          </cell>
          <cell r="G209">
            <v>1961.61</v>
          </cell>
          <cell r="H209" t="str">
            <v xml:space="preserve">Enviado Equatorial </v>
          </cell>
        </row>
        <row r="210">
          <cell r="B210">
            <v>6000789796</v>
          </cell>
          <cell r="C210" t="str">
            <v>LIB//CONC</v>
          </cell>
          <cell r="D210" t="str">
            <v>Julho</v>
          </cell>
          <cell r="E210" t="str">
            <v>OPEX</v>
          </cell>
          <cell r="F210">
            <v>24929935</v>
          </cell>
          <cell r="G210">
            <v>1564.36</v>
          </cell>
          <cell r="H210" t="str">
            <v xml:space="preserve">Enviado Equatorial </v>
          </cell>
        </row>
        <row r="211">
          <cell r="B211">
            <v>6000789798</v>
          </cell>
          <cell r="C211" t="str">
            <v>LIB//CONC</v>
          </cell>
          <cell r="D211" t="str">
            <v>Julho</v>
          </cell>
          <cell r="E211" t="str">
            <v>OPEX</v>
          </cell>
          <cell r="F211">
            <v>24929937</v>
          </cell>
          <cell r="G211">
            <v>1936.97</v>
          </cell>
          <cell r="H211" t="str">
            <v xml:space="preserve">Enviado Equatorial </v>
          </cell>
        </row>
        <row r="212">
          <cell r="B212">
            <v>6000789820</v>
          </cell>
          <cell r="C212" t="str">
            <v>LIB//CONC</v>
          </cell>
          <cell r="D212" t="str">
            <v>Julho</v>
          </cell>
          <cell r="E212" t="str">
            <v>OPEX</v>
          </cell>
          <cell r="F212">
            <v>24929942</v>
          </cell>
          <cell r="G212">
            <v>2780.75</v>
          </cell>
          <cell r="H212" t="str">
            <v xml:space="preserve">Enviado Equatorial </v>
          </cell>
        </row>
        <row r="213">
          <cell r="B213">
            <v>6000789821</v>
          </cell>
          <cell r="C213" t="str">
            <v>LIB//CONC</v>
          </cell>
          <cell r="D213" t="str">
            <v>Julho</v>
          </cell>
          <cell r="E213" t="str">
            <v>OPEX</v>
          </cell>
          <cell r="F213">
            <v>24929984</v>
          </cell>
          <cell r="G213">
            <v>2309.58</v>
          </cell>
          <cell r="H213" t="str">
            <v xml:space="preserve">Enviado Equatorial </v>
          </cell>
        </row>
        <row r="214">
          <cell r="B214">
            <v>6000789822</v>
          </cell>
          <cell r="C214" t="str">
            <v>LIB//CONC</v>
          </cell>
          <cell r="D214" t="str">
            <v>Julho</v>
          </cell>
          <cell r="E214" t="str">
            <v>OPEX</v>
          </cell>
          <cell r="F214">
            <v>24929991</v>
          </cell>
          <cell r="G214">
            <v>4668.4399999999996</v>
          </cell>
          <cell r="H214" t="str">
            <v xml:space="preserve">Enviado Equatorial </v>
          </cell>
        </row>
        <row r="215">
          <cell r="B215">
            <v>6000789825</v>
          </cell>
          <cell r="C215" t="str">
            <v>LIB//CONC</v>
          </cell>
          <cell r="D215" t="str">
            <v>Julho</v>
          </cell>
          <cell r="E215" t="str">
            <v>OPEX</v>
          </cell>
          <cell r="F215">
            <v>24930045</v>
          </cell>
          <cell r="G215">
            <v>3501.33</v>
          </cell>
          <cell r="H215" t="str">
            <v xml:space="preserve">Enviado Equatorial </v>
          </cell>
        </row>
        <row r="216">
          <cell r="B216">
            <v>6000789827</v>
          </cell>
          <cell r="C216" t="str">
            <v>LIB//CONC</v>
          </cell>
          <cell r="D216" t="str">
            <v>Julho</v>
          </cell>
          <cell r="E216" t="str">
            <v>OPEX</v>
          </cell>
          <cell r="F216">
            <v>24930047</v>
          </cell>
          <cell r="G216">
            <v>2309.58</v>
          </cell>
          <cell r="H216" t="str">
            <v xml:space="preserve">Enviado Equatorial </v>
          </cell>
        </row>
        <row r="217">
          <cell r="B217">
            <v>6000789830</v>
          </cell>
          <cell r="C217" t="str">
            <v>LIB//CONC</v>
          </cell>
          <cell r="D217" t="str">
            <v>Julho</v>
          </cell>
          <cell r="E217" t="str">
            <v>OPEX</v>
          </cell>
          <cell r="F217">
            <v>24930106</v>
          </cell>
          <cell r="G217">
            <v>6978.02</v>
          </cell>
          <cell r="H217" t="str">
            <v xml:space="preserve">Enviado Equatorial </v>
          </cell>
        </row>
        <row r="218">
          <cell r="B218">
            <v>6000789831</v>
          </cell>
          <cell r="C218" t="str">
            <v>LIB//CONC</v>
          </cell>
          <cell r="D218" t="str">
            <v>Julho</v>
          </cell>
          <cell r="E218" t="str">
            <v>OPEX</v>
          </cell>
          <cell r="F218">
            <v>24930139</v>
          </cell>
          <cell r="G218">
            <v>2147.21</v>
          </cell>
          <cell r="H218" t="str">
            <v xml:space="preserve">Enviado Equatorial </v>
          </cell>
        </row>
        <row r="219">
          <cell r="B219">
            <v>6000789833</v>
          </cell>
          <cell r="C219" t="str">
            <v>LIB//CONC</v>
          </cell>
          <cell r="D219" t="str">
            <v>Julho</v>
          </cell>
          <cell r="E219" t="str">
            <v>OPEX</v>
          </cell>
          <cell r="F219">
            <v>24930168</v>
          </cell>
          <cell r="G219">
            <v>10802.68</v>
          </cell>
          <cell r="H219" t="str">
            <v xml:space="preserve">Enviado Equatorial </v>
          </cell>
        </row>
        <row r="220">
          <cell r="B220">
            <v>6000789834</v>
          </cell>
          <cell r="C220" t="str">
            <v>LIB//CONC</v>
          </cell>
          <cell r="D220" t="str">
            <v>Julho</v>
          </cell>
          <cell r="E220" t="str">
            <v>OPEX</v>
          </cell>
          <cell r="F220">
            <v>24930173</v>
          </cell>
          <cell r="G220">
            <v>794.5</v>
          </cell>
          <cell r="H220" t="str">
            <v xml:space="preserve">Enviado Equatorial </v>
          </cell>
        </row>
        <row r="221">
          <cell r="B221">
            <v>6000789836</v>
          </cell>
          <cell r="C221" t="str">
            <v>LIB//CONC</v>
          </cell>
          <cell r="D221" t="str">
            <v>Julho</v>
          </cell>
          <cell r="E221" t="str">
            <v>OPEX</v>
          </cell>
          <cell r="F221">
            <v>24930236</v>
          </cell>
          <cell r="G221">
            <v>4742.3599999999997</v>
          </cell>
          <cell r="H221" t="str">
            <v xml:space="preserve">Enviado Equatorial </v>
          </cell>
        </row>
        <row r="222">
          <cell r="B222">
            <v>6000789837</v>
          </cell>
          <cell r="C222" t="str">
            <v>LIB//CONC</v>
          </cell>
          <cell r="D222" t="str">
            <v>Julho</v>
          </cell>
          <cell r="E222" t="str">
            <v>OPEX</v>
          </cell>
          <cell r="F222">
            <v>24930256</v>
          </cell>
          <cell r="G222">
            <v>3104.08</v>
          </cell>
          <cell r="H222" t="str">
            <v xml:space="preserve">Enviado Equatorial </v>
          </cell>
        </row>
        <row r="223">
          <cell r="B223">
            <v>6000789845</v>
          </cell>
          <cell r="C223" t="str">
            <v>LIB//CONC</v>
          </cell>
          <cell r="D223" t="str">
            <v>Julho</v>
          </cell>
          <cell r="E223" t="str">
            <v>OPEX</v>
          </cell>
          <cell r="F223">
            <v>24861916</v>
          </cell>
          <cell r="G223">
            <v>1191.75</v>
          </cell>
          <cell r="H223" t="str">
            <v xml:space="preserve">Enviado Equatorial </v>
          </cell>
        </row>
        <row r="224">
          <cell r="B224">
            <v>6000789846</v>
          </cell>
          <cell r="C224" t="str">
            <v>LIB//CONC</v>
          </cell>
          <cell r="D224" t="str">
            <v>Julho</v>
          </cell>
          <cell r="E224" t="str">
            <v>OPEX</v>
          </cell>
          <cell r="F224">
            <v>24861845</v>
          </cell>
          <cell r="G224">
            <v>2309.58</v>
          </cell>
          <cell r="H224" t="str">
            <v xml:space="preserve">Enviado Equatorial </v>
          </cell>
        </row>
        <row r="225">
          <cell r="B225">
            <v>6000792135</v>
          </cell>
          <cell r="C225" t="str">
            <v>LIB//CONC</v>
          </cell>
          <cell r="D225" t="str">
            <v>Julho</v>
          </cell>
          <cell r="E225" t="str">
            <v>OPEX</v>
          </cell>
          <cell r="F225">
            <v>24930281</v>
          </cell>
          <cell r="G225">
            <v>769.86</v>
          </cell>
          <cell r="H225" t="str">
            <v xml:space="preserve">Enviado Equatorial 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">
          <cell r="H1" t="str">
            <v xml:space="preserve">PEP </v>
          </cell>
          <cell r="I1" t="str">
            <v xml:space="preserve">Status </v>
          </cell>
        </row>
        <row r="2">
          <cell r="H2">
            <v>6000771779</v>
          </cell>
          <cell r="I2" t="str">
            <v>LIB //COMS</v>
          </cell>
        </row>
        <row r="3">
          <cell r="H3">
            <v>6000776316</v>
          </cell>
          <cell r="I3" t="str">
            <v>LIB //COMS</v>
          </cell>
        </row>
        <row r="4">
          <cell r="H4">
            <v>6000776323</v>
          </cell>
          <cell r="I4" t="str">
            <v>LIB //COMS</v>
          </cell>
        </row>
        <row r="5">
          <cell r="H5">
            <v>6000776508</v>
          </cell>
          <cell r="I5" t="str">
            <v>LIB //ATEC</v>
          </cell>
        </row>
        <row r="6">
          <cell r="H6">
            <v>6000777679</v>
          </cell>
          <cell r="I6" t="str">
            <v>LIB //COMS</v>
          </cell>
        </row>
        <row r="7">
          <cell r="H7">
            <v>6000777701</v>
          </cell>
          <cell r="I7" t="str">
            <v>LIB //COMS</v>
          </cell>
        </row>
        <row r="8">
          <cell r="H8">
            <v>6000777703</v>
          </cell>
          <cell r="I8" t="str">
            <v>LIB //COMS</v>
          </cell>
        </row>
        <row r="9">
          <cell r="H9">
            <v>6000777710</v>
          </cell>
          <cell r="I9" t="str">
            <v>LIB //COMS</v>
          </cell>
        </row>
        <row r="10">
          <cell r="H10">
            <v>6000777718</v>
          </cell>
          <cell r="I10" t="str">
            <v>LIB //COMS</v>
          </cell>
        </row>
        <row r="11">
          <cell r="H11">
            <v>6000777801</v>
          </cell>
          <cell r="I11" t="str">
            <v>LIB //COMS</v>
          </cell>
        </row>
        <row r="12">
          <cell r="H12">
            <v>6000777834</v>
          </cell>
          <cell r="I12" t="str">
            <v>LIB //COMS</v>
          </cell>
        </row>
        <row r="13">
          <cell r="H13">
            <v>6000777846</v>
          </cell>
          <cell r="I13" t="str">
            <v>LIB //COMS</v>
          </cell>
        </row>
        <row r="14">
          <cell r="H14">
            <v>6000777863</v>
          </cell>
          <cell r="I14" t="str">
            <v>LIB //COMS</v>
          </cell>
        </row>
        <row r="15">
          <cell r="H15">
            <v>6000777952</v>
          </cell>
          <cell r="I15" t="str">
            <v>LIB //COMS</v>
          </cell>
        </row>
        <row r="16">
          <cell r="H16">
            <v>6000777969</v>
          </cell>
          <cell r="I16" t="str">
            <v>LIB //COMS</v>
          </cell>
        </row>
        <row r="17">
          <cell r="H17">
            <v>6000777970</v>
          </cell>
          <cell r="I17" t="str">
            <v>LIB //COMS</v>
          </cell>
        </row>
        <row r="18">
          <cell r="H18">
            <v>6000777984</v>
          </cell>
          <cell r="I18" t="str">
            <v>LIB //COMS</v>
          </cell>
        </row>
        <row r="19">
          <cell r="H19">
            <v>6000777993</v>
          </cell>
          <cell r="I19" t="str">
            <v>LIB //COMS</v>
          </cell>
        </row>
        <row r="20">
          <cell r="H20">
            <v>6000778022</v>
          </cell>
          <cell r="I20" t="str">
            <v>LIB //COMS</v>
          </cell>
        </row>
        <row r="21">
          <cell r="H21">
            <v>6000778029</v>
          </cell>
          <cell r="I21" t="str">
            <v>LIB //COMS</v>
          </cell>
        </row>
        <row r="22">
          <cell r="H22">
            <v>6000778055</v>
          </cell>
          <cell r="I22" t="str">
            <v>LIB //COMS</v>
          </cell>
        </row>
        <row r="23">
          <cell r="H23">
            <v>6000778082</v>
          </cell>
          <cell r="I23" t="str">
            <v>LIB //COMS</v>
          </cell>
        </row>
        <row r="24">
          <cell r="H24">
            <v>6000778090</v>
          </cell>
          <cell r="I24" t="str">
            <v>LIB //COMS</v>
          </cell>
        </row>
        <row r="25">
          <cell r="H25">
            <v>6000778093</v>
          </cell>
          <cell r="I25" t="str">
            <v>LIB //COMS</v>
          </cell>
        </row>
        <row r="26">
          <cell r="H26">
            <v>6000778109</v>
          </cell>
          <cell r="I26" t="str">
            <v>LIB //COMS</v>
          </cell>
        </row>
        <row r="27">
          <cell r="H27">
            <v>6000778113</v>
          </cell>
          <cell r="I27" t="str">
            <v>LIB //COMS</v>
          </cell>
        </row>
        <row r="28">
          <cell r="H28">
            <v>6000778115</v>
          </cell>
          <cell r="I28" t="str">
            <v>LIB //COMS</v>
          </cell>
        </row>
        <row r="29">
          <cell r="H29">
            <v>6000778116</v>
          </cell>
          <cell r="I29" t="str">
            <v>LIB //COMS</v>
          </cell>
        </row>
        <row r="30">
          <cell r="H30">
            <v>6000778118</v>
          </cell>
          <cell r="I30" t="str">
            <v>LIB //COMS</v>
          </cell>
        </row>
        <row r="31">
          <cell r="H31">
            <v>6000778119</v>
          </cell>
          <cell r="I31" t="str">
            <v>LIB //COMS</v>
          </cell>
        </row>
        <row r="32">
          <cell r="H32">
            <v>6000778181</v>
          </cell>
          <cell r="I32" t="str">
            <v>LIB //COMS</v>
          </cell>
        </row>
        <row r="33">
          <cell r="H33">
            <v>6000778182</v>
          </cell>
          <cell r="I33" t="str">
            <v>LIB //COMS</v>
          </cell>
        </row>
        <row r="34">
          <cell r="H34">
            <v>6000778183</v>
          </cell>
          <cell r="I34" t="str">
            <v>LIB //COMS</v>
          </cell>
        </row>
        <row r="35">
          <cell r="H35">
            <v>6000778218</v>
          </cell>
          <cell r="I35" t="str">
            <v>LIB //COMS</v>
          </cell>
        </row>
        <row r="36">
          <cell r="H36">
            <v>6000778263</v>
          </cell>
          <cell r="I36" t="str">
            <v>LIB //COMS</v>
          </cell>
        </row>
        <row r="37">
          <cell r="H37">
            <v>6000778280</v>
          </cell>
          <cell r="I37" t="str">
            <v>LIB //COMS</v>
          </cell>
        </row>
        <row r="38">
          <cell r="H38">
            <v>6000778282</v>
          </cell>
          <cell r="I38" t="str">
            <v>LIB //COMS</v>
          </cell>
        </row>
        <row r="39">
          <cell r="H39">
            <v>6000778286</v>
          </cell>
          <cell r="I39" t="str">
            <v>LIB //COMS</v>
          </cell>
        </row>
        <row r="40">
          <cell r="H40">
            <v>6000778289</v>
          </cell>
          <cell r="I40" t="str">
            <v>LIB //COMS</v>
          </cell>
        </row>
        <row r="41">
          <cell r="H41">
            <v>6000778291</v>
          </cell>
          <cell r="I41" t="str">
            <v>LIB //COMS</v>
          </cell>
        </row>
        <row r="42">
          <cell r="H42">
            <v>6000778295</v>
          </cell>
          <cell r="I42" t="str">
            <v>LIB //COMS</v>
          </cell>
        </row>
        <row r="43">
          <cell r="H43">
            <v>6000778297</v>
          </cell>
          <cell r="I43" t="str">
            <v>LIB //COMS</v>
          </cell>
        </row>
        <row r="44">
          <cell r="H44">
            <v>6000778359</v>
          </cell>
          <cell r="I44" t="str">
            <v>LIB //COMS</v>
          </cell>
        </row>
        <row r="45">
          <cell r="H45">
            <v>6000778375</v>
          </cell>
          <cell r="I45" t="str">
            <v>LIB //COMS</v>
          </cell>
        </row>
        <row r="46">
          <cell r="H46">
            <v>6000778376</v>
          </cell>
          <cell r="I46" t="str">
            <v>LIB //COMS</v>
          </cell>
        </row>
        <row r="47">
          <cell r="H47">
            <v>6000778398</v>
          </cell>
          <cell r="I47" t="str">
            <v>LIB //COMS</v>
          </cell>
        </row>
        <row r="48">
          <cell r="H48">
            <v>6000778459</v>
          </cell>
          <cell r="I48" t="str">
            <v>LIB //COMS</v>
          </cell>
        </row>
        <row r="49">
          <cell r="H49">
            <v>6000778596</v>
          </cell>
          <cell r="I49" t="str">
            <v>LIB //COMS</v>
          </cell>
        </row>
        <row r="50">
          <cell r="H50">
            <v>6000778611</v>
          </cell>
          <cell r="I50" t="str">
            <v>LIB //COMS</v>
          </cell>
        </row>
        <row r="51">
          <cell r="H51">
            <v>6000778650</v>
          </cell>
          <cell r="I51" t="str">
            <v>LIB //COMS</v>
          </cell>
        </row>
        <row r="52">
          <cell r="H52">
            <v>6000778695</v>
          </cell>
          <cell r="I52" t="str">
            <v>LIB //COMS</v>
          </cell>
        </row>
        <row r="53">
          <cell r="H53">
            <v>6000778853</v>
          </cell>
          <cell r="I53" t="str">
            <v>LIB //COMS</v>
          </cell>
        </row>
        <row r="54">
          <cell r="H54">
            <v>6000778855</v>
          </cell>
          <cell r="I54" t="str">
            <v>LIB //COMS</v>
          </cell>
        </row>
        <row r="55">
          <cell r="H55">
            <v>6000778858</v>
          </cell>
          <cell r="I55" t="str">
            <v>LIB //COMS</v>
          </cell>
        </row>
        <row r="56">
          <cell r="H56">
            <v>6000779102</v>
          </cell>
          <cell r="I56" t="str">
            <v>LIB //COMS</v>
          </cell>
        </row>
        <row r="57">
          <cell r="H57">
            <v>6000779113</v>
          </cell>
          <cell r="I57" t="str">
            <v>LIB //COMS</v>
          </cell>
        </row>
        <row r="58">
          <cell r="H58">
            <v>6000779114</v>
          </cell>
          <cell r="I58" t="str">
            <v>LIB //COMS</v>
          </cell>
        </row>
        <row r="59">
          <cell r="H59">
            <v>6000779115</v>
          </cell>
          <cell r="I59" t="str">
            <v>LIB //COMS</v>
          </cell>
        </row>
        <row r="60">
          <cell r="H60">
            <v>6000779116</v>
          </cell>
          <cell r="I60" t="str">
            <v>LIB //COMS</v>
          </cell>
        </row>
        <row r="61">
          <cell r="H61">
            <v>6000779198</v>
          </cell>
          <cell r="I61" t="str">
            <v>LIB //COMS</v>
          </cell>
        </row>
        <row r="62">
          <cell r="H62">
            <v>6000779258</v>
          </cell>
          <cell r="I62" t="str">
            <v>LIB //COMS</v>
          </cell>
        </row>
        <row r="63">
          <cell r="H63">
            <v>6000779266</v>
          </cell>
          <cell r="I63" t="str">
            <v>LIB //COMS</v>
          </cell>
        </row>
        <row r="64">
          <cell r="H64">
            <v>6000779278</v>
          </cell>
          <cell r="I64" t="str">
            <v>LIB //COMS</v>
          </cell>
        </row>
        <row r="65">
          <cell r="H65">
            <v>6000779359</v>
          </cell>
          <cell r="I65" t="str">
            <v>LIB //COMS</v>
          </cell>
        </row>
        <row r="66">
          <cell r="H66">
            <v>6000779362</v>
          </cell>
          <cell r="I66" t="str">
            <v>LIB //COMS</v>
          </cell>
        </row>
        <row r="67">
          <cell r="H67">
            <v>6000779421</v>
          </cell>
          <cell r="I67" t="str">
            <v>LIB //COMS</v>
          </cell>
        </row>
        <row r="68">
          <cell r="H68">
            <v>6000779422</v>
          </cell>
          <cell r="I68" t="str">
            <v>LIB //COMS</v>
          </cell>
        </row>
        <row r="69">
          <cell r="H69">
            <v>6000779423</v>
          </cell>
          <cell r="I69" t="str">
            <v>LIB //COMS</v>
          </cell>
        </row>
        <row r="70">
          <cell r="H70">
            <v>6000779424</v>
          </cell>
          <cell r="I70" t="str">
            <v>LIB //COMS</v>
          </cell>
        </row>
        <row r="71">
          <cell r="H71">
            <v>6000779425</v>
          </cell>
          <cell r="I71" t="str">
            <v>LIB //COMS</v>
          </cell>
        </row>
        <row r="72">
          <cell r="H72">
            <v>6000779455</v>
          </cell>
          <cell r="I72" t="str">
            <v>LIB //COMS</v>
          </cell>
        </row>
        <row r="73">
          <cell r="H73">
            <v>6000779456</v>
          </cell>
          <cell r="I73" t="str">
            <v>LIB //COMS</v>
          </cell>
        </row>
        <row r="74">
          <cell r="H74">
            <v>6000779457</v>
          </cell>
          <cell r="I74" t="str">
            <v>LIB //COMS</v>
          </cell>
        </row>
        <row r="75">
          <cell r="H75">
            <v>6000779458</v>
          </cell>
          <cell r="I75" t="str">
            <v>LIB //COMS</v>
          </cell>
        </row>
        <row r="76">
          <cell r="H76">
            <v>6000779459</v>
          </cell>
          <cell r="I76" t="str">
            <v>LIB //COMS</v>
          </cell>
        </row>
        <row r="77">
          <cell r="H77">
            <v>6000779463</v>
          </cell>
          <cell r="I77" t="str">
            <v>LIB //COMS</v>
          </cell>
        </row>
        <row r="78">
          <cell r="H78">
            <v>6000779480</v>
          </cell>
          <cell r="I78" t="str">
            <v>LIB //COMS</v>
          </cell>
        </row>
        <row r="79">
          <cell r="H79">
            <v>6000779482</v>
          </cell>
          <cell r="I79" t="str">
            <v>LIB //COMS</v>
          </cell>
        </row>
        <row r="80">
          <cell r="H80">
            <v>6000779483</v>
          </cell>
          <cell r="I80" t="str">
            <v>LIB //COMS</v>
          </cell>
        </row>
        <row r="81">
          <cell r="H81">
            <v>6000779486</v>
          </cell>
          <cell r="I81" t="str">
            <v>LIB //COMS</v>
          </cell>
        </row>
        <row r="82">
          <cell r="H82">
            <v>6000779792</v>
          </cell>
          <cell r="I82" t="str">
            <v>LIB //COMS</v>
          </cell>
        </row>
        <row r="83">
          <cell r="H83">
            <v>6000779793</v>
          </cell>
          <cell r="I83" t="str">
            <v>LIB //COMS</v>
          </cell>
        </row>
        <row r="84">
          <cell r="H84">
            <v>6000779796</v>
          </cell>
          <cell r="I84" t="str">
            <v>LIB //COMS</v>
          </cell>
        </row>
        <row r="85">
          <cell r="H85">
            <v>6000779813</v>
          </cell>
          <cell r="I85" t="str">
            <v>LIB //COMS</v>
          </cell>
        </row>
        <row r="86">
          <cell r="H86">
            <v>6000779814</v>
          </cell>
          <cell r="I86" t="str">
            <v>LIB //COMS</v>
          </cell>
        </row>
        <row r="87">
          <cell r="H87">
            <v>6000779815</v>
          </cell>
          <cell r="I87" t="str">
            <v>LIB //COMS</v>
          </cell>
        </row>
        <row r="88">
          <cell r="H88">
            <v>6000779816</v>
          </cell>
          <cell r="I88" t="str">
            <v>LIB //COMS</v>
          </cell>
        </row>
        <row r="89">
          <cell r="H89">
            <v>6000779817</v>
          </cell>
          <cell r="I89" t="str">
            <v>LIB //COMS</v>
          </cell>
        </row>
        <row r="90">
          <cell r="H90">
            <v>6000779819</v>
          </cell>
          <cell r="I90" t="str">
            <v>LIB //COMS</v>
          </cell>
        </row>
        <row r="91">
          <cell r="H91">
            <v>6000779821</v>
          </cell>
          <cell r="I91" t="str">
            <v>LIB //COMS</v>
          </cell>
        </row>
        <row r="92">
          <cell r="H92">
            <v>6000779840</v>
          </cell>
          <cell r="I92" t="str">
            <v>LIB //COMS</v>
          </cell>
        </row>
        <row r="93">
          <cell r="H93">
            <v>6000779841</v>
          </cell>
          <cell r="I93" t="str">
            <v>LIB //COMS</v>
          </cell>
        </row>
        <row r="94">
          <cell r="H94">
            <v>6000779842</v>
          </cell>
          <cell r="I94" t="str">
            <v>LIB //COMS</v>
          </cell>
        </row>
        <row r="95">
          <cell r="H95">
            <v>6000779843</v>
          </cell>
          <cell r="I95" t="str">
            <v>LIB //COMS</v>
          </cell>
        </row>
        <row r="96">
          <cell r="H96">
            <v>6000779844</v>
          </cell>
          <cell r="I96" t="str">
            <v>LIB //COMS</v>
          </cell>
        </row>
        <row r="97">
          <cell r="H97">
            <v>6000780157</v>
          </cell>
          <cell r="I97" t="str">
            <v>LIB //COMS</v>
          </cell>
        </row>
        <row r="98">
          <cell r="H98">
            <v>6000780158</v>
          </cell>
          <cell r="I98" t="str">
            <v>LIB //COMS</v>
          </cell>
        </row>
        <row r="99">
          <cell r="H99">
            <v>6000780159</v>
          </cell>
          <cell r="I99" t="str">
            <v>LIB //COMS</v>
          </cell>
        </row>
        <row r="100">
          <cell r="H100">
            <v>6000780240</v>
          </cell>
          <cell r="I100" t="str">
            <v>LIB //COMS</v>
          </cell>
        </row>
        <row r="101">
          <cell r="H101">
            <v>6000780241</v>
          </cell>
          <cell r="I101" t="str">
            <v>LIB //COMS</v>
          </cell>
        </row>
        <row r="102">
          <cell r="H102">
            <v>6000780242</v>
          </cell>
          <cell r="I102" t="str">
            <v>LIB //COMS</v>
          </cell>
        </row>
        <row r="103">
          <cell r="H103">
            <v>6000780243</v>
          </cell>
          <cell r="I103" t="str">
            <v>LIB //COMS</v>
          </cell>
        </row>
        <row r="104">
          <cell r="H104">
            <v>6000780244</v>
          </cell>
          <cell r="I104" t="str">
            <v>LIB //COMS</v>
          </cell>
        </row>
        <row r="105">
          <cell r="H105">
            <v>6000780245</v>
          </cell>
          <cell r="I105" t="str">
            <v>LIB //COMS</v>
          </cell>
        </row>
        <row r="106">
          <cell r="H106">
            <v>6000780246</v>
          </cell>
          <cell r="I106" t="str">
            <v>LIB //COMS</v>
          </cell>
        </row>
        <row r="107">
          <cell r="H107">
            <v>6000780247</v>
          </cell>
          <cell r="I107" t="str">
            <v>LIB //COMS</v>
          </cell>
        </row>
        <row r="108">
          <cell r="H108">
            <v>6000780248</v>
          </cell>
          <cell r="I108" t="str">
            <v>LIB //COMS</v>
          </cell>
        </row>
        <row r="109">
          <cell r="H109">
            <v>6000780249</v>
          </cell>
          <cell r="I109" t="str">
            <v>LIB //COMS</v>
          </cell>
        </row>
        <row r="110">
          <cell r="H110">
            <v>6000780250</v>
          </cell>
          <cell r="I110" t="str">
            <v>LIB //COMS</v>
          </cell>
        </row>
        <row r="111">
          <cell r="H111">
            <v>6000780251</v>
          </cell>
          <cell r="I111" t="str">
            <v>LIB //COMS</v>
          </cell>
        </row>
        <row r="112">
          <cell r="H112">
            <v>6000780252</v>
          </cell>
          <cell r="I112" t="str">
            <v>LIB //COMS</v>
          </cell>
        </row>
        <row r="113">
          <cell r="H113">
            <v>6000780396</v>
          </cell>
          <cell r="I113" t="str">
            <v>LIB //COMS</v>
          </cell>
        </row>
        <row r="114">
          <cell r="H114">
            <v>6000780397</v>
          </cell>
          <cell r="I114" t="str">
            <v>LIB //COMS</v>
          </cell>
        </row>
        <row r="115">
          <cell r="H115">
            <v>6000780399</v>
          </cell>
          <cell r="I115" t="str">
            <v>LIB //COMS</v>
          </cell>
        </row>
        <row r="116">
          <cell r="H116">
            <v>6000780440</v>
          </cell>
          <cell r="I116" t="str">
            <v>LIB //COMS</v>
          </cell>
        </row>
        <row r="117">
          <cell r="H117">
            <v>6000780441</v>
          </cell>
          <cell r="I117" t="str">
            <v>LIB //COMS</v>
          </cell>
        </row>
        <row r="118">
          <cell r="H118">
            <v>6000780442</v>
          </cell>
          <cell r="I118" t="str">
            <v>LIB //COMS</v>
          </cell>
        </row>
        <row r="119">
          <cell r="H119">
            <v>6000780443</v>
          </cell>
          <cell r="I119" t="str">
            <v>LIB //COMS</v>
          </cell>
        </row>
        <row r="120">
          <cell r="H120">
            <v>6000780444</v>
          </cell>
          <cell r="I120" t="str">
            <v>LIB //COMS</v>
          </cell>
        </row>
        <row r="121">
          <cell r="H121">
            <v>6000780445</v>
          </cell>
          <cell r="I121" t="str">
            <v>LIB //COMS</v>
          </cell>
        </row>
        <row r="122">
          <cell r="H122">
            <v>6000780446</v>
          </cell>
          <cell r="I122" t="str">
            <v>LIB //COMS</v>
          </cell>
        </row>
        <row r="123">
          <cell r="H123">
            <v>6000780447</v>
          </cell>
          <cell r="I123" t="str">
            <v>LIB //COMS</v>
          </cell>
        </row>
        <row r="124">
          <cell r="H124">
            <v>6000780448</v>
          </cell>
          <cell r="I124" t="str">
            <v>LIB //COMS</v>
          </cell>
        </row>
        <row r="125">
          <cell r="H125">
            <v>6000780449</v>
          </cell>
          <cell r="I125" t="str">
            <v>LIB //COMS</v>
          </cell>
        </row>
        <row r="126">
          <cell r="H126">
            <v>6000780450</v>
          </cell>
          <cell r="I126" t="str">
            <v>LIB //COMS</v>
          </cell>
        </row>
        <row r="127">
          <cell r="H127">
            <v>6000780451</v>
          </cell>
          <cell r="I127" t="str">
            <v>LIB //COMS</v>
          </cell>
        </row>
        <row r="128">
          <cell r="H128">
            <v>6000780452</v>
          </cell>
          <cell r="I128" t="str">
            <v>LIB //COMS</v>
          </cell>
        </row>
        <row r="129">
          <cell r="H129">
            <v>6000780774</v>
          </cell>
          <cell r="I129" t="str">
            <v>LIB //COMS</v>
          </cell>
        </row>
        <row r="130">
          <cell r="H130">
            <v>6000780778</v>
          </cell>
          <cell r="I130" t="str">
            <v>LIB //COMS</v>
          </cell>
        </row>
        <row r="131">
          <cell r="H131">
            <v>6000780857</v>
          </cell>
          <cell r="I131" t="str">
            <v>LIB //COMS</v>
          </cell>
        </row>
        <row r="132">
          <cell r="H132">
            <v>6000780858</v>
          </cell>
          <cell r="I132" t="str">
            <v>LIB //COMS</v>
          </cell>
        </row>
        <row r="133">
          <cell r="H133">
            <v>6000780859</v>
          </cell>
          <cell r="I133" t="str">
            <v>LIB //COMS</v>
          </cell>
        </row>
        <row r="134">
          <cell r="H134">
            <v>6000780872</v>
          </cell>
          <cell r="I134" t="str">
            <v>LIB //COMS</v>
          </cell>
        </row>
        <row r="135">
          <cell r="H135">
            <v>6000780880</v>
          </cell>
          <cell r="I135" t="str">
            <v>LIB //COMS</v>
          </cell>
        </row>
        <row r="136">
          <cell r="H136">
            <v>6000780882</v>
          </cell>
          <cell r="I136" t="str">
            <v>LIB //COMS</v>
          </cell>
        </row>
        <row r="137">
          <cell r="H137">
            <v>6000780883</v>
          </cell>
          <cell r="I137" t="str">
            <v>LIB //COMS</v>
          </cell>
        </row>
        <row r="138">
          <cell r="H138">
            <v>6000780884</v>
          </cell>
          <cell r="I138" t="str">
            <v>LIB //COMS</v>
          </cell>
        </row>
        <row r="139">
          <cell r="H139">
            <v>6000780885</v>
          </cell>
          <cell r="I139" t="str">
            <v>LIB //COMS</v>
          </cell>
        </row>
        <row r="140">
          <cell r="H140">
            <v>6000780886</v>
          </cell>
          <cell r="I140" t="str">
            <v>LIB //COMS</v>
          </cell>
        </row>
        <row r="141">
          <cell r="H141">
            <v>6000780887</v>
          </cell>
          <cell r="I141" t="str">
            <v>LIB //COMS</v>
          </cell>
        </row>
        <row r="142">
          <cell r="H142">
            <v>6000780888</v>
          </cell>
          <cell r="I142" t="str">
            <v>LIB //COMS</v>
          </cell>
        </row>
        <row r="143">
          <cell r="H143">
            <v>6000780890</v>
          </cell>
          <cell r="I143" t="str">
            <v>LIB //COMS</v>
          </cell>
        </row>
        <row r="144">
          <cell r="H144">
            <v>6000780891</v>
          </cell>
          <cell r="I144" t="str">
            <v>LIB //COMS</v>
          </cell>
        </row>
        <row r="145">
          <cell r="H145">
            <v>6000780892</v>
          </cell>
          <cell r="I145" t="str">
            <v>LIB //COMS</v>
          </cell>
        </row>
        <row r="146">
          <cell r="H146">
            <v>6000780894</v>
          </cell>
          <cell r="I146" t="str">
            <v>LIB //COMS</v>
          </cell>
        </row>
        <row r="147">
          <cell r="H147">
            <v>6000780895</v>
          </cell>
          <cell r="I147" t="str">
            <v>LIB //COMS</v>
          </cell>
        </row>
        <row r="148">
          <cell r="H148">
            <v>6000780896</v>
          </cell>
          <cell r="I148" t="str">
            <v>LIB //COMS</v>
          </cell>
        </row>
        <row r="149">
          <cell r="H149">
            <v>6000780931</v>
          </cell>
          <cell r="I149" t="str">
            <v>LIB //COMS</v>
          </cell>
        </row>
        <row r="150">
          <cell r="H150">
            <v>6000780996</v>
          </cell>
          <cell r="I150" t="str">
            <v>LIB //COMS</v>
          </cell>
        </row>
        <row r="151">
          <cell r="H151">
            <v>6000780997</v>
          </cell>
          <cell r="I151" t="str">
            <v>LIB //COMS</v>
          </cell>
        </row>
        <row r="152">
          <cell r="H152">
            <v>6000780998</v>
          </cell>
          <cell r="I152" t="str">
            <v>LIB //COMS</v>
          </cell>
        </row>
        <row r="153">
          <cell r="H153">
            <v>6000780999</v>
          </cell>
          <cell r="I153" t="str">
            <v>LIB //COMS</v>
          </cell>
        </row>
        <row r="154">
          <cell r="H154">
            <v>6000781280</v>
          </cell>
          <cell r="I154" t="str">
            <v>LIB //COMS</v>
          </cell>
        </row>
        <row r="155">
          <cell r="H155">
            <v>6000781281</v>
          </cell>
          <cell r="I155" t="str">
            <v>LIB //COMS</v>
          </cell>
        </row>
        <row r="156">
          <cell r="H156">
            <v>6000781283</v>
          </cell>
          <cell r="I156" t="str">
            <v>LIB //COMS</v>
          </cell>
        </row>
        <row r="157">
          <cell r="H157">
            <v>6000782022</v>
          </cell>
          <cell r="I157" t="str">
            <v>LIB //COMS</v>
          </cell>
        </row>
        <row r="158">
          <cell r="H158">
            <v>6000782037</v>
          </cell>
          <cell r="I158" t="str">
            <v>LIB //COMS</v>
          </cell>
        </row>
        <row r="159">
          <cell r="H159">
            <v>6000782064</v>
          </cell>
          <cell r="I159" t="str">
            <v>LIB //COMS</v>
          </cell>
        </row>
        <row r="160">
          <cell r="H160">
            <v>6000783444</v>
          </cell>
          <cell r="I160" t="str">
            <v>LIB //COMS</v>
          </cell>
        </row>
        <row r="161">
          <cell r="H161">
            <v>6000783774</v>
          </cell>
          <cell r="I161" t="str">
            <v>LIB //COMS</v>
          </cell>
        </row>
        <row r="162">
          <cell r="H162">
            <v>6000783775</v>
          </cell>
          <cell r="I162" t="str">
            <v>LIB //COMS</v>
          </cell>
        </row>
        <row r="163">
          <cell r="H163">
            <v>6000783776</v>
          </cell>
          <cell r="I163" t="str">
            <v>LIB //COMS</v>
          </cell>
        </row>
        <row r="164">
          <cell r="H164">
            <v>6000783910</v>
          </cell>
          <cell r="I164" t="str">
            <v>LIB //COMS</v>
          </cell>
        </row>
        <row r="165">
          <cell r="H165">
            <v>6000783911</v>
          </cell>
          <cell r="I165" t="str">
            <v>LIB //COMS</v>
          </cell>
        </row>
        <row r="166">
          <cell r="H166">
            <v>6000783912</v>
          </cell>
          <cell r="I166" t="str">
            <v>LIB //COMS</v>
          </cell>
        </row>
        <row r="167">
          <cell r="H167">
            <v>6000783913</v>
          </cell>
          <cell r="I167" t="str">
            <v>LIB //COMS</v>
          </cell>
        </row>
        <row r="168">
          <cell r="H168">
            <v>6000783914</v>
          </cell>
          <cell r="I168" t="str">
            <v>LIB //COMS</v>
          </cell>
        </row>
        <row r="169">
          <cell r="H169">
            <v>6000783915</v>
          </cell>
          <cell r="I169" t="str">
            <v>LIB //COMS</v>
          </cell>
        </row>
        <row r="170">
          <cell r="H170">
            <v>6000783916</v>
          </cell>
          <cell r="I170" t="str">
            <v>LIB //COMS</v>
          </cell>
        </row>
        <row r="171">
          <cell r="H171">
            <v>6000783917</v>
          </cell>
          <cell r="I171" t="str">
            <v>LIB //COMS</v>
          </cell>
        </row>
        <row r="172">
          <cell r="H172">
            <v>6000783985</v>
          </cell>
          <cell r="I172" t="str">
            <v>LIB //COMS</v>
          </cell>
        </row>
        <row r="173">
          <cell r="H173">
            <v>6000783988</v>
          </cell>
          <cell r="I173" t="str">
            <v>LIB //COMS</v>
          </cell>
        </row>
        <row r="174">
          <cell r="H174">
            <v>6000784191</v>
          </cell>
          <cell r="I174" t="str">
            <v>LIB //COMS</v>
          </cell>
        </row>
        <row r="175">
          <cell r="H175">
            <v>6000784192</v>
          </cell>
          <cell r="I175" t="str">
            <v>LIB //COMS</v>
          </cell>
        </row>
        <row r="176">
          <cell r="H176">
            <v>6000784193</v>
          </cell>
          <cell r="I176" t="str">
            <v>LIB //COMS</v>
          </cell>
        </row>
        <row r="177">
          <cell r="H177">
            <v>6000784194</v>
          </cell>
          <cell r="I177" t="str">
            <v>LIB //COMS</v>
          </cell>
        </row>
        <row r="178">
          <cell r="H178">
            <v>6000784196</v>
          </cell>
          <cell r="I178" t="str">
            <v>LIB //COMS</v>
          </cell>
        </row>
        <row r="179">
          <cell r="H179">
            <v>6000784197</v>
          </cell>
          <cell r="I179" t="str">
            <v>LIB //COMS</v>
          </cell>
        </row>
        <row r="180">
          <cell r="H180">
            <v>6000784198</v>
          </cell>
          <cell r="I180" t="str">
            <v>LIB //COMS</v>
          </cell>
        </row>
        <row r="181">
          <cell r="H181">
            <v>6000784241</v>
          </cell>
          <cell r="I181" t="str">
            <v>LIB //COMS</v>
          </cell>
        </row>
        <row r="182">
          <cell r="H182">
            <v>6000784242</v>
          </cell>
          <cell r="I182" t="str">
            <v>LIB //COMS</v>
          </cell>
        </row>
        <row r="183">
          <cell r="H183">
            <v>6000784243</v>
          </cell>
          <cell r="I183" t="str">
            <v>LIB //COMS</v>
          </cell>
        </row>
        <row r="184">
          <cell r="H184">
            <v>6000784244</v>
          </cell>
          <cell r="I184" t="str">
            <v>LIB //COMS</v>
          </cell>
        </row>
        <row r="185">
          <cell r="H185">
            <v>6000784303</v>
          </cell>
          <cell r="I185" t="str">
            <v>LIB //COMS</v>
          </cell>
        </row>
        <row r="186">
          <cell r="H186">
            <v>6000784464</v>
          </cell>
          <cell r="I186" t="str">
            <v>LIB //COMS</v>
          </cell>
        </row>
        <row r="187">
          <cell r="H187">
            <v>6000784465</v>
          </cell>
          <cell r="I187" t="str">
            <v>LIB //COMS</v>
          </cell>
        </row>
        <row r="188">
          <cell r="H188">
            <v>6000784467</v>
          </cell>
          <cell r="I188" t="str">
            <v>LIB //COMS</v>
          </cell>
        </row>
        <row r="189">
          <cell r="H189">
            <v>6000784469</v>
          </cell>
          <cell r="I189" t="str">
            <v>LIB //COMS</v>
          </cell>
        </row>
        <row r="190">
          <cell r="H190">
            <v>6000784471</v>
          </cell>
          <cell r="I190" t="str">
            <v>LIB //COMS</v>
          </cell>
        </row>
        <row r="191">
          <cell r="H191">
            <v>6000784473</v>
          </cell>
          <cell r="I191" t="str">
            <v>LIB //COMS</v>
          </cell>
        </row>
        <row r="192">
          <cell r="H192">
            <v>6000784475</v>
          </cell>
          <cell r="I192" t="str">
            <v>LIB //COMS</v>
          </cell>
        </row>
        <row r="193">
          <cell r="H193">
            <v>6000784963</v>
          </cell>
          <cell r="I193" t="str">
            <v>LIB //COMS</v>
          </cell>
        </row>
        <row r="194">
          <cell r="H194">
            <v>6000785128</v>
          </cell>
          <cell r="I194" t="str">
            <v>LIB //COMS</v>
          </cell>
        </row>
        <row r="195">
          <cell r="H195">
            <v>6000785129</v>
          </cell>
          <cell r="I195" t="str">
            <v>LIB //COMS</v>
          </cell>
        </row>
        <row r="196">
          <cell r="H196">
            <v>6000785130</v>
          </cell>
          <cell r="I196" t="str">
            <v>LIB //COMS</v>
          </cell>
        </row>
        <row r="197">
          <cell r="H197">
            <v>6000785131</v>
          </cell>
          <cell r="I197" t="str">
            <v>LIB //COMS</v>
          </cell>
        </row>
        <row r="198">
          <cell r="H198">
            <v>6000785133</v>
          </cell>
          <cell r="I198" t="str">
            <v>LIB //COMS</v>
          </cell>
        </row>
        <row r="199">
          <cell r="H199">
            <v>6000785134</v>
          </cell>
          <cell r="I199" t="str">
            <v>LIB //COMS</v>
          </cell>
        </row>
        <row r="200">
          <cell r="H200">
            <v>6000785135</v>
          </cell>
          <cell r="I200" t="str">
            <v>LIB //COMS</v>
          </cell>
        </row>
        <row r="201">
          <cell r="H201">
            <v>6000785136</v>
          </cell>
          <cell r="I201" t="str">
            <v>LIB //COMS</v>
          </cell>
        </row>
        <row r="202">
          <cell r="H202">
            <v>6000785137</v>
          </cell>
          <cell r="I202" t="str">
            <v>LIB //COMS</v>
          </cell>
        </row>
        <row r="203">
          <cell r="H203">
            <v>6000785138</v>
          </cell>
          <cell r="I203" t="str">
            <v>LIB //COMS</v>
          </cell>
        </row>
        <row r="204">
          <cell r="H204">
            <v>6000785304</v>
          </cell>
          <cell r="I204" t="str">
            <v>LIB //COMS</v>
          </cell>
        </row>
        <row r="205">
          <cell r="H205">
            <v>6000785306</v>
          </cell>
          <cell r="I205" t="str">
            <v>LIB //COMS</v>
          </cell>
        </row>
        <row r="206">
          <cell r="H206">
            <v>6000785307</v>
          </cell>
          <cell r="I206" t="str">
            <v>LIB //COMS</v>
          </cell>
        </row>
        <row r="207">
          <cell r="H207">
            <v>6000785309</v>
          </cell>
          <cell r="I207" t="str">
            <v>LIB //COMS</v>
          </cell>
        </row>
        <row r="208">
          <cell r="H208">
            <v>6000785311</v>
          </cell>
          <cell r="I208" t="str">
            <v>LIB //COMS</v>
          </cell>
        </row>
        <row r="209">
          <cell r="H209">
            <v>6000785312</v>
          </cell>
          <cell r="I209" t="str">
            <v>LIB //COMS</v>
          </cell>
        </row>
        <row r="210">
          <cell r="H210">
            <v>6000785313</v>
          </cell>
          <cell r="I210" t="str">
            <v>LIB //COMS</v>
          </cell>
        </row>
        <row r="211">
          <cell r="H211">
            <v>6000785315</v>
          </cell>
          <cell r="I211" t="str">
            <v>LIB //COMS</v>
          </cell>
        </row>
        <row r="212">
          <cell r="H212">
            <v>6000785496</v>
          </cell>
          <cell r="I212" t="str">
            <v>LIB //COMS</v>
          </cell>
        </row>
        <row r="213">
          <cell r="H213">
            <v>6000785549</v>
          </cell>
          <cell r="I213" t="str">
            <v>LIB //COMS</v>
          </cell>
        </row>
        <row r="214">
          <cell r="H214">
            <v>6000785924</v>
          </cell>
          <cell r="I214" t="str">
            <v>LIB //COMS</v>
          </cell>
        </row>
        <row r="215">
          <cell r="H215">
            <v>6000787168</v>
          </cell>
          <cell r="I215" t="str">
            <v>LIB //COMS</v>
          </cell>
        </row>
        <row r="216">
          <cell r="H216">
            <v>6000787169</v>
          </cell>
          <cell r="I216" t="str">
            <v>LIB //COMS</v>
          </cell>
        </row>
        <row r="217">
          <cell r="H217">
            <v>6000788037</v>
          </cell>
          <cell r="I217" t="str">
            <v>LIB //COMS</v>
          </cell>
        </row>
        <row r="218">
          <cell r="H218">
            <v>6000789698</v>
          </cell>
          <cell r="I218" t="str">
            <v>LIB //COMS</v>
          </cell>
        </row>
        <row r="219">
          <cell r="H219">
            <v>6000789753</v>
          </cell>
          <cell r="I219" t="str">
            <v>LIB //COMS</v>
          </cell>
        </row>
        <row r="220">
          <cell r="H220">
            <v>6000789754</v>
          </cell>
          <cell r="I220" t="str">
            <v>LIB //COMS</v>
          </cell>
        </row>
        <row r="221">
          <cell r="H221">
            <v>6000789755</v>
          </cell>
          <cell r="I221" t="str">
            <v>LIB //COMS</v>
          </cell>
        </row>
        <row r="222">
          <cell r="H222">
            <v>6000789757</v>
          </cell>
          <cell r="I222" t="str">
            <v>LIB //COMS</v>
          </cell>
        </row>
        <row r="223">
          <cell r="H223">
            <v>6000789758</v>
          </cell>
          <cell r="I223" t="str">
            <v>LIB //COMS</v>
          </cell>
        </row>
        <row r="224">
          <cell r="H224">
            <v>6000789759</v>
          </cell>
          <cell r="I224" t="str">
            <v>LIB //COMS</v>
          </cell>
        </row>
        <row r="225">
          <cell r="H225">
            <v>6000789781</v>
          </cell>
          <cell r="I225" t="str">
            <v>LIB //COMS</v>
          </cell>
        </row>
        <row r="226">
          <cell r="H226">
            <v>6000789782</v>
          </cell>
          <cell r="I226" t="str">
            <v>LIB //COMS</v>
          </cell>
        </row>
        <row r="227">
          <cell r="H227">
            <v>6000789785</v>
          </cell>
          <cell r="I227" t="str">
            <v>LIB //COMS</v>
          </cell>
        </row>
        <row r="228">
          <cell r="H228">
            <v>6000789788</v>
          </cell>
          <cell r="I228" t="str">
            <v>LIB //COMS</v>
          </cell>
        </row>
        <row r="229">
          <cell r="H229">
            <v>6000789789</v>
          </cell>
          <cell r="I229" t="str">
            <v>LIB //COMS</v>
          </cell>
        </row>
        <row r="230">
          <cell r="H230">
            <v>6000789790</v>
          </cell>
          <cell r="I230" t="str">
            <v>LIB //COMS</v>
          </cell>
        </row>
        <row r="231">
          <cell r="H231">
            <v>6000789792</v>
          </cell>
          <cell r="I231" t="str">
            <v>LIB //COMS</v>
          </cell>
        </row>
        <row r="232">
          <cell r="H232">
            <v>6000789793</v>
          </cell>
          <cell r="I232" t="str">
            <v>LIB //COMS</v>
          </cell>
        </row>
        <row r="233">
          <cell r="H233">
            <v>6000789796</v>
          </cell>
          <cell r="I233" t="str">
            <v>LIB //COMS</v>
          </cell>
        </row>
        <row r="234">
          <cell r="H234">
            <v>6000789798</v>
          </cell>
          <cell r="I234" t="str">
            <v>LIB //COMS</v>
          </cell>
        </row>
        <row r="235">
          <cell r="H235">
            <v>6000789820</v>
          </cell>
          <cell r="I235" t="str">
            <v>LIB //COMS</v>
          </cell>
        </row>
        <row r="236">
          <cell r="H236">
            <v>6000789821</v>
          </cell>
          <cell r="I236" t="str">
            <v>LIB //COMS</v>
          </cell>
        </row>
        <row r="237">
          <cell r="H237">
            <v>6000789822</v>
          </cell>
          <cell r="I237" t="str">
            <v>LIB //COMS</v>
          </cell>
        </row>
        <row r="238">
          <cell r="H238">
            <v>6000789823</v>
          </cell>
          <cell r="I238" t="str">
            <v>LIB //COMS</v>
          </cell>
        </row>
        <row r="239">
          <cell r="H239">
            <v>6000789825</v>
          </cell>
          <cell r="I239" t="str">
            <v>LIB //COMS</v>
          </cell>
        </row>
        <row r="240">
          <cell r="H240">
            <v>6000789827</v>
          </cell>
          <cell r="I240" t="str">
            <v>LIB //COMS</v>
          </cell>
        </row>
        <row r="241">
          <cell r="H241">
            <v>6000789829</v>
          </cell>
          <cell r="I241" t="str">
            <v>LIB //COMS</v>
          </cell>
        </row>
        <row r="242">
          <cell r="H242">
            <v>6000789830</v>
          </cell>
          <cell r="I242" t="str">
            <v>LIB //COMS</v>
          </cell>
        </row>
        <row r="243">
          <cell r="H243">
            <v>6000789831</v>
          </cell>
          <cell r="I243" t="str">
            <v>LIB //COMS</v>
          </cell>
        </row>
        <row r="244">
          <cell r="H244">
            <v>6000789833</v>
          </cell>
          <cell r="I244" t="str">
            <v>LIB //COMS</v>
          </cell>
        </row>
        <row r="245">
          <cell r="H245">
            <v>6000789834</v>
          </cell>
          <cell r="I245" t="str">
            <v>LIB //COMS</v>
          </cell>
        </row>
        <row r="246">
          <cell r="H246">
            <v>6000789836</v>
          </cell>
          <cell r="I246" t="str">
            <v>LIB //COMS</v>
          </cell>
        </row>
        <row r="247">
          <cell r="H247">
            <v>6000789837</v>
          </cell>
          <cell r="I247" t="str">
            <v>LIB //COMS</v>
          </cell>
        </row>
        <row r="248">
          <cell r="H248">
            <v>6000789840</v>
          </cell>
          <cell r="I248" t="str">
            <v>LIB //COMS</v>
          </cell>
        </row>
        <row r="249">
          <cell r="H249">
            <v>6000789842</v>
          </cell>
          <cell r="I249" t="str">
            <v>LIB //COMS</v>
          </cell>
        </row>
        <row r="250">
          <cell r="H250">
            <v>6000789843</v>
          </cell>
          <cell r="I250" t="str">
            <v>LIB //COMS</v>
          </cell>
        </row>
        <row r="251">
          <cell r="H251">
            <v>6000789844</v>
          </cell>
          <cell r="I251" t="str">
            <v>LIB //COMS</v>
          </cell>
        </row>
        <row r="252">
          <cell r="H252">
            <v>6000789845</v>
          </cell>
          <cell r="I252" t="str">
            <v>LIB //COMS</v>
          </cell>
        </row>
        <row r="253">
          <cell r="H253">
            <v>6000789846</v>
          </cell>
          <cell r="I253" t="str">
            <v>LIB //COMS</v>
          </cell>
        </row>
        <row r="254">
          <cell r="H254">
            <v>6000789847</v>
          </cell>
          <cell r="I254" t="str">
            <v>LIB //COMS</v>
          </cell>
        </row>
        <row r="255">
          <cell r="H255">
            <v>6000790569</v>
          </cell>
          <cell r="I255" t="str">
            <v>LIB //COMS</v>
          </cell>
        </row>
        <row r="256">
          <cell r="H256">
            <v>6000790696</v>
          </cell>
          <cell r="I256" t="str">
            <v>LIB //COMS</v>
          </cell>
        </row>
        <row r="257">
          <cell r="H257">
            <v>6000790697</v>
          </cell>
          <cell r="I257" t="str">
            <v>LIB //COMS</v>
          </cell>
        </row>
        <row r="258">
          <cell r="H258">
            <v>6000790800</v>
          </cell>
          <cell r="I258" t="str">
            <v>LIB //COMS</v>
          </cell>
        </row>
        <row r="259">
          <cell r="H259">
            <v>6000791096</v>
          </cell>
          <cell r="I259" t="str">
            <v>LIB //COMS</v>
          </cell>
        </row>
        <row r="260">
          <cell r="H260">
            <v>6000791897</v>
          </cell>
          <cell r="I260" t="str">
            <v>LIB //COMS</v>
          </cell>
        </row>
        <row r="261">
          <cell r="H261">
            <v>6000792128</v>
          </cell>
          <cell r="I261" t="str">
            <v>LIB //COMS</v>
          </cell>
        </row>
        <row r="262">
          <cell r="H262">
            <v>6000792135</v>
          </cell>
          <cell r="I262" t="str">
            <v>LIB //COMS</v>
          </cell>
        </row>
        <row r="263">
          <cell r="H263">
            <v>6000792660</v>
          </cell>
          <cell r="I263" t="str">
            <v>LIB //COMS</v>
          </cell>
        </row>
        <row r="264">
          <cell r="H264">
            <v>6000792661</v>
          </cell>
          <cell r="I264" t="str">
            <v>LIB //COMS</v>
          </cell>
        </row>
        <row r="265">
          <cell r="H265">
            <v>6000792662</v>
          </cell>
          <cell r="I265" t="str">
            <v>LIB //COMS</v>
          </cell>
        </row>
        <row r="266">
          <cell r="H266">
            <v>6000792663</v>
          </cell>
          <cell r="I266" t="str">
            <v>LIB //COMS</v>
          </cell>
        </row>
        <row r="267">
          <cell r="H267">
            <v>6000792664</v>
          </cell>
          <cell r="I267" t="str">
            <v>LIB //COMS</v>
          </cell>
        </row>
        <row r="268">
          <cell r="H268">
            <v>6000792665</v>
          </cell>
          <cell r="I268" t="str">
            <v>LIB //COMS</v>
          </cell>
        </row>
        <row r="269">
          <cell r="H269">
            <v>6000792666</v>
          </cell>
          <cell r="I269" t="str">
            <v>LIB //COMS</v>
          </cell>
        </row>
        <row r="270">
          <cell r="H270">
            <v>6000792667</v>
          </cell>
          <cell r="I270" t="str">
            <v>LIB //COMS</v>
          </cell>
        </row>
        <row r="271">
          <cell r="H271">
            <v>6000792668</v>
          </cell>
          <cell r="I271" t="str">
            <v>LIB //COMS</v>
          </cell>
        </row>
        <row r="272">
          <cell r="H272">
            <v>6000792669</v>
          </cell>
          <cell r="I272" t="str">
            <v>LIB //COMS</v>
          </cell>
        </row>
        <row r="273">
          <cell r="H273">
            <v>6000792922</v>
          </cell>
          <cell r="I273" t="str">
            <v>LIB //COMS</v>
          </cell>
        </row>
        <row r="274">
          <cell r="H274">
            <v>6000792926</v>
          </cell>
          <cell r="I274" t="str">
            <v>LIB //COMS</v>
          </cell>
        </row>
        <row r="275">
          <cell r="H275">
            <v>6000792927</v>
          </cell>
          <cell r="I275" t="str">
            <v>LIB //COMS</v>
          </cell>
        </row>
        <row r="276">
          <cell r="H276">
            <v>6000792928</v>
          </cell>
          <cell r="I276" t="str">
            <v>LIB //COMS</v>
          </cell>
        </row>
        <row r="277">
          <cell r="H277">
            <v>6000792929</v>
          </cell>
          <cell r="I277" t="str">
            <v>LIB //COMS</v>
          </cell>
        </row>
        <row r="278">
          <cell r="H278">
            <v>6000792930</v>
          </cell>
          <cell r="I278" t="str">
            <v>LIB //COMS</v>
          </cell>
        </row>
        <row r="279">
          <cell r="H279">
            <v>6000792932</v>
          </cell>
          <cell r="I279" t="str">
            <v>LIB //COMS</v>
          </cell>
        </row>
        <row r="280">
          <cell r="H280">
            <v>6000792933</v>
          </cell>
          <cell r="I280" t="str">
            <v>LIB //COMS</v>
          </cell>
        </row>
        <row r="281">
          <cell r="H281">
            <v>6000792934</v>
          </cell>
          <cell r="I281" t="str">
            <v>LIB //COMS</v>
          </cell>
        </row>
        <row r="282">
          <cell r="H282">
            <v>6000793122</v>
          </cell>
          <cell r="I282" t="str">
            <v>LIB //COMS</v>
          </cell>
        </row>
        <row r="283">
          <cell r="H283">
            <v>6000793123</v>
          </cell>
          <cell r="I283" t="str">
            <v>LIB //COMS</v>
          </cell>
        </row>
        <row r="284">
          <cell r="H284">
            <v>6000793125</v>
          </cell>
          <cell r="I284" t="str">
            <v>LIB //COMS</v>
          </cell>
        </row>
        <row r="285">
          <cell r="H285">
            <v>6000793127</v>
          </cell>
          <cell r="I285" t="str">
            <v>LIB //COMS</v>
          </cell>
        </row>
        <row r="286">
          <cell r="H286">
            <v>6000793128</v>
          </cell>
          <cell r="I286" t="str">
            <v>LIB //COMS</v>
          </cell>
        </row>
        <row r="287">
          <cell r="H287">
            <v>6000793129</v>
          </cell>
          <cell r="I287" t="str">
            <v>LIB //COMS</v>
          </cell>
        </row>
        <row r="288">
          <cell r="H288">
            <v>6000793130</v>
          </cell>
          <cell r="I288" t="str">
            <v>LIB //COMS</v>
          </cell>
        </row>
        <row r="289">
          <cell r="H289">
            <v>6000793131</v>
          </cell>
          <cell r="I289" t="str">
            <v>LIB //COMS</v>
          </cell>
        </row>
        <row r="290">
          <cell r="H290">
            <v>6000793133</v>
          </cell>
          <cell r="I290" t="str">
            <v>LIB //COMS</v>
          </cell>
        </row>
        <row r="291">
          <cell r="H291">
            <v>6000793134</v>
          </cell>
          <cell r="I291" t="str">
            <v>LIB //COMS</v>
          </cell>
        </row>
        <row r="292">
          <cell r="H292">
            <v>6000793136</v>
          </cell>
          <cell r="I292" t="str">
            <v>LIB //COMS</v>
          </cell>
        </row>
        <row r="293">
          <cell r="H293">
            <v>6000793137</v>
          </cell>
          <cell r="I293" t="str">
            <v>LIB //COMS</v>
          </cell>
        </row>
        <row r="294">
          <cell r="H294">
            <v>6000793139</v>
          </cell>
          <cell r="I294" t="str">
            <v>LIB //COMS</v>
          </cell>
        </row>
        <row r="295">
          <cell r="H295">
            <v>6000793140</v>
          </cell>
          <cell r="I295" t="str">
            <v>LIB //COMS</v>
          </cell>
        </row>
        <row r="296">
          <cell r="H296">
            <v>6000793141</v>
          </cell>
          <cell r="I296" t="str">
            <v>LIB //COMS</v>
          </cell>
        </row>
        <row r="297">
          <cell r="H297">
            <v>6000793142</v>
          </cell>
          <cell r="I297" t="str">
            <v>LIB //COMS</v>
          </cell>
        </row>
        <row r="298">
          <cell r="H298">
            <v>6000793216</v>
          </cell>
          <cell r="I298" t="str">
            <v>LIB //COMS</v>
          </cell>
        </row>
        <row r="299">
          <cell r="H299">
            <v>6000793217</v>
          </cell>
          <cell r="I299" t="str">
            <v>LIB //COMS</v>
          </cell>
        </row>
        <row r="300">
          <cell r="H300">
            <v>6000793218</v>
          </cell>
          <cell r="I300" t="str">
            <v>LIB //COMS</v>
          </cell>
        </row>
        <row r="301">
          <cell r="H301">
            <v>6000793219</v>
          </cell>
          <cell r="I301" t="str">
            <v>LIB //COMS</v>
          </cell>
        </row>
        <row r="302">
          <cell r="H302">
            <v>6000793600</v>
          </cell>
          <cell r="I302" t="str">
            <v>LIB //COMS</v>
          </cell>
        </row>
        <row r="303">
          <cell r="H303">
            <v>6000793604</v>
          </cell>
          <cell r="I303" t="str">
            <v>LIB //COMS</v>
          </cell>
        </row>
        <row r="304">
          <cell r="H304">
            <v>6000793605</v>
          </cell>
          <cell r="I304" t="str">
            <v>LIB //COMS</v>
          </cell>
        </row>
        <row r="305">
          <cell r="H305">
            <v>6000793607</v>
          </cell>
          <cell r="I305" t="str">
            <v>LIB //COMS</v>
          </cell>
        </row>
        <row r="306">
          <cell r="H306">
            <v>6000793608</v>
          </cell>
          <cell r="I306" t="str">
            <v>LIB //COMS</v>
          </cell>
        </row>
        <row r="307">
          <cell r="H307">
            <v>6000793609</v>
          </cell>
          <cell r="I307" t="str">
            <v>LIB //COMS</v>
          </cell>
        </row>
        <row r="308">
          <cell r="H308">
            <v>6000793610</v>
          </cell>
          <cell r="I308" t="str">
            <v>LIB //COMS</v>
          </cell>
        </row>
        <row r="309">
          <cell r="H309">
            <v>6000793611</v>
          </cell>
          <cell r="I309" t="str">
            <v>LIB //COMS</v>
          </cell>
        </row>
        <row r="310">
          <cell r="H310">
            <v>6000793612</v>
          </cell>
          <cell r="I310" t="str">
            <v>LIB //COMS</v>
          </cell>
        </row>
        <row r="311">
          <cell r="H311">
            <v>6000793613</v>
          </cell>
          <cell r="I311" t="str">
            <v>LIB //COMS</v>
          </cell>
        </row>
        <row r="312">
          <cell r="H312">
            <v>6000793615</v>
          </cell>
          <cell r="I312" t="str">
            <v>LIB //COMS</v>
          </cell>
        </row>
        <row r="313">
          <cell r="H313">
            <v>6000793616</v>
          </cell>
          <cell r="I313" t="str">
            <v>LIB //COMS</v>
          </cell>
        </row>
        <row r="314">
          <cell r="H314">
            <v>6000793617</v>
          </cell>
          <cell r="I314" t="str">
            <v>LIB //COMS</v>
          </cell>
        </row>
        <row r="315">
          <cell r="H315">
            <v>6000793618</v>
          </cell>
          <cell r="I315" t="str">
            <v>LIB //COMS</v>
          </cell>
        </row>
        <row r="316">
          <cell r="H316">
            <v>6000793619</v>
          </cell>
          <cell r="I316" t="str">
            <v>LIB //COMS</v>
          </cell>
        </row>
        <row r="317">
          <cell r="H317">
            <v>6000794177</v>
          </cell>
          <cell r="I317" t="str">
            <v>LIB //COMS</v>
          </cell>
        </row>
        <row r="318">
          <cell r="H318">
            <v>6000794178</v>
          </cell>
          <cell r="I318" t="str">
            <v>LIB //COMS</v>
          </cell>
        </row>
        <row r="319">
          <cell r="H319">
            <v>6000794179</v>
          </cell>
          <cell r="I319" t="str">
            <v>LIB //COMS</v>
          </cell>
        </row>
        <row r="320">
          <cell r="H320">
            <v>6000794183</v>
          </cell>
          <cell r="I320" t="str">
            <v>LIB //COMS</v>
          </cell>
        </row>
        <row r="321">
          <cell r="H321">
            <v>6000794184</v>
          </cell>
          <cell r="I321" t="str">
            <v>LIB //COMS</v>
          </cell>
        </row>
        <row r="322">
          <cell r="H322">
            <v>6000794185</v>
          </cell>
          <cell r="I322" t="str">
            <v>LIB //COMS</v>
          </cell>
        </row>
        <row r="323">
          <cell r="H323">
            <v>6000794187</v>
          </cell>
          <cell r="I323" t="str">
            <v>LIB //COMS</v>
          </cell>
        </row>
        <row r="324">
          <cell r="H324">
            <v>6000794188</v>
          </cell>
          <cell r="I324" t="str">
            <v>LIB //COMS</v>
          </cell>
        </row>
        <row r="325">
          <cell r="H325">
            <v>6000794190</v>
          </cell>
          <cell r="I325" t="str">
            <v>LIB //COMS</v>
          </cell>
        </row>
        <row r="326">
          <cell r="H326">
            <v>6000794191</v>
          </cell>
          <cell r="I326" t="str">
            <v>LIB //COMS</v>
          </cell>
        </row>
        <row r="327">
          <cell r="H327">
            <v>6000794192</v>
          </cell>
          <cell r="I327" t="str">
            <v>LIB //COMS</v>
          </cell>
        </row>
        <row r="328">
          <cell r="H328">
            <v>6000794193</v>
          </cell>
          <cell r="I328" t="str">
            <v>LIB //COMS</v>
          </cell>
        </row>
        <row r="329">
          <cell r="H329">
            <v>6000794195</v>
          </cell>
          <cell r="I329" t="str">
            <v>LIB //COMS</v>
          </cell>
        </row>
        <row r="330">
          <cell r="H330">
            <v>6000794196</v>
          </cell>
          <cell r="I330" t="str">
            <v>LIB //COMS</v>
          </cell>
        </row>
        <row r="331">
          <cell r="H331">
            <v>6000794197</v>
          </cell>
          <cell r="I331" t="str">
            <v>LIB //COMS</v>
          </cell>
        </row>
        <row r="332">
          <cell r="H332">
            <v>6000794198</v>
          </cell>
          <cell r="I332" t="str">
            <v>LIB //COMS</v>
          </cell>
        </row>
        <row r="333">
          <cell r="H333">
            <v>6000794235</v>
          </cell>
          <cell r="I333" t="str">
            <v>LIB //COMS</v>
          </cell>
        </row>
        <row r="334">
          <cell r="H334">
            <v>6000794236</v>
          </cell>
          <cell r="I334" t="str">
            <v>LIB //COMS</v>
          </cell>
        </row>
        <row r="335">
          <cell r="H335">
            <v>6000794237</v>
          </cell>
          <cell r="I335" t="str">
            <v>LIB //COMS</v>
          </cell>
        </row>
        <row r="336">
          <cell r="H336">
            <v>6000794239</v>
          </cell>
          <cell r="I336" t="str">
            <v>LIB //COMS</v>
          </cell>
        </row>
        <row r="337">
          <cell r="H337">
            <v>6000794400</v>
          </cell>
          <cell r="I337" t="str">
            <v>LIB //COMS</v>
          </cell>
        </row>
        <row r="338">
          <cell r="H338">
            <v>6000794401</v>
          </cell>
          <cell r="I338" t="str">
            <v>LIB //COMS</v>
          </cell>
        </row>
        <row r="339">
          <cell r="H339">
            <v>6000794402</v>
          </cell>
          <cell r="I339" t="str">
            <v>LIB //COMS</v>
          </cell>
        </row>
        <row r="340">
          <cell r="H340">
            <v>6000794403</v>
          </cell>
          <cell r="I340" t="str">
            <v>LIB //COMS</v>
          </cell>
        </row>
        <row r="341">
          <cell r="H341">
            <v>6000794404</v>
          </cell>
          <cell r="I341" t="str">
            <v>LIB //COMS</v>
          </cell>
        </row>
        <row r="342">
          <cell r="H342">
            <v>6000794405</v>
          </cell>
          <cell r="I342" t="str">
            <v>LIB //COMS</v>
          </cell>
        </row>
        <row r="343">
          <cell r="H343">
            <v>6000794407</v>
          </cell>
          <cell r="I343" t="str">
            <v>LIB //COMS</v>
          </cell>
        </row>
        <row r="344">
          <cell r="H344">
            <v>6000794409</v>
          </cell>
          <cell r="I344" t="str">
            <v>LIB //COMS</v>
          </cell>
        </row>
        <row r="345">
          <cell r="H345">
            <v>6000794410</v>
          </cell>
          <cell r="I345" t="str">
            <v>LIB //COMS</v>
          </cell>
        </row>
        <row r="346">
          <cell r="H346">
            <v>6000794411</v>
          </cell>
          <cell r="I346" t="str">
            <v>LIB //COMS</v>
          </cell>
        </row>
        <row r="347">
          <cell r="H347">
            <v>6000794412</v>
          </cell>
          <cell r="I347" t="str">
            <v>LIB //COMS</v>
          </cell>
        </row>
        <row r="348">
          <cell r="H348">
            <v>6000795125</v>
          </cell>
          <cell r="I348" t="str">
            <v>LIB //COMS</v>
          </cell>
        </row>
        <row r="349">
          <cell r="H349">
            <v>6000795130</v>
          </cell>
          <cell r="I349" t="str">
            <v>LIB //COMS</v>
          </cell>
        </row>
        <row r="350">
          <cell r="H350">
            <v>6000795133</v>
          </cell>
          <cell r="I350" t="str">
            <v>LIB //COMS</v>
          </cell>
        </row>
        <row r="351">
          <cell r="H351">
            <v>6000795136</v>
          </cell>
          <cell r="I351" t="str">
            <v>LIB //COMS</v>
          </cell>
        </row>
        <row r="352">
          <cell r="H352">
            <v>6000796418</v>
          </cell>
          <cell r="I352" t="str">
            <v>LIB //COMS</v>
          </cell>
        </row>
        <row r="353">
          <cell r="H353">
            <v>6000796419</v>
          </cell>
          <cell r="I353" t="str">
            <v>LIB //COMS</v>
          </cell>
        </row>
        <row r="354">
          <cell r="H354">
            <v>6000796500</v>
          </cell>
          <cell r="I354" t="str">
            <v>LIB //COMS</v>
          </cell>
        </row>
        <row r="355">
          <cell r="H355">
            <v>6000796501</v>
          </cell>
          <cell r="I355" t="str">
            <v>LIB //COMS</v>
          </cell>
        </row>
        <row r="356">
          <cell r="H356">
            <v>6000796502</v>
          </cell>
          <cell r="I356" t="str">
            <v>LIB //COMS</v>
          </cell>
        </row>
        <row r="357">
          <cell r="H357">
            <v>6000796504</v>
          </cell>
          <cell r="I357" t="str">
            <v>LIB //COMS</v>
          </cell>
        </row>
        <row r="358">
          <cell r="H358">
            <v>6000796505</v>
          </cell>
          <cell r="I358" t="str">
            <v>LIB //COMS</v>
          </cell>
        </row>
        <row r="359">
          <cell r="H359">
            <v>6000797048</v>
          </cell>
          <cell r="I359" t="str">
            <v>LIB //COMS</v>
          </cell>
        </row>
        <row r="360">
          <cell r="H360">
            <v>6000797049</v>
          </cell>
          <cell r="I360" t="str">
            <v>LIB //COMS</v>
          </cell>
        </row>
        <row r="361">
          <cell r="H361">
            <v>6000797052</v>
          </cell>
          <cell r="I361" t="str">
            <v>LIB //COMS</v>
          </cell>
        </row>
        <row r="362">
          <cell r="H362">
            <v>6000797055</v>
          </cell>
          <cell r="I362" t="str">
            <v>LIB //COMS</v>
          </cell>
        </row>
        <row r="363">
          <cell r="H363">
            <v>6000797057</v>
          </cell>
          <cell r="I363" t="str">
            <v>LIB //COMS</v>
          </cell>
        </row>
        <row r="364">
          <cell r="H364">
            <v>6000797058</v>
          </cell>
          <cell r="I364" t="str">
            <v>LIB //COMS</v>
          </cell>
        </row>
        <row r="365">
          <cell r="H365">
            <v>6000797059</v>
          </cell>
          <cell r="I365" t="str">
            <v>LIB //COMS</v>
          </cell>
        </row>
        <row r="366">
          <cell r="H366">
            <v>6000799935</v>
          </cell>
          <cell r="I366" t="str">
            <v>LIB //COMS</v>
          </cell>
        </row>
        <row r="367">
          <cell r="H367">
            <v>6000800556</v>
          </cell>
          <cell r="I367" t="str">
            <v>LIB //COMS</v>
          </cell>
        </row>
        <row r="368">
          <cell r="H368">
            <v>6000800557</v>
          </cell>
          <cell r="I368" t="str">
            <v>LIB //COMS</v>
          </cell>
        </row>
        <row r="369">
          <cell r="H369">
            <v>6000800558</v>
          </cell>
          <cell r="I369" t="str">
            <v>LIB //COMS</v>
          </cell>
        </row>
        <row r="370">
          <cell r="H370">
            <v>6000800559</v>
          </cell>
          <cell r="I370" t="str">
            <v>LIB //COMS</v>
          </cell>
        </row>
        <row r="371">
          <cell r="H371">
            <v>6000800598</v>
          </cell>
          <cell r="I371" t="str">
            <v>LIB //COMS</v>
          </cell>
        </row>
        <row r="372">
          <cell r="H372">
            <v>6000800621</v>
          </cell>
          <cell r="I372" t="str">
            <v>LIB //COMS</v>
          </cell>
        </row>
        <row r="373">
          <cell r="H373">
            <v>6000800623</v>
          </cell>
          <cell r="I373" t="str">
            <v>LIB //COMS</v>
          </cell>
        </row>
        <row r="374">
          <cell r="H374">
            <v>6000800624</v>
          </cell>
          <cell r="I374" t="str">
            <v>LIB //COMS</v>
          </cell>
        </row>
        <row r="375">
          <cell r="H375">
            <v>6000800625</v>
          </cell>
          <cell r="I375" t="str">
            <v>LIB //COMS</v>
          </cell>
        </row>
        <row r="376">
          <cell r="H376">
            <v>6000800626</v>
          </cell>
          <cell r="I376" t="str">
            <v>LIB //COMS</v>
          </cell>
        </row>
        <row r="377">
          <cell r="H377">
            <v>6000800702</v>
          </cell>
          <cell r="I377" t="str">
            <v>LIB //COMS</v>
          </cell>
        </row>
        <row r="378">
          <cell r="H378">
            <v>6000800745</v>
          </cell>
          <cell r="I378" t="str">
            <v>LIB //COMS</v>
          </cell>
        </row>
        <row r="379">
          <cell r="H379">
            <v>6000800746</v>
          </cell>
          <cell r="I379" t="str">
            <v>LIB //COMS</v>
          </cell>
        </row>
        <row r="380">
          <cell r="H380">
            <v>6000800747</v>
          </cell>
          <cell r="I380" t="str">
            <v>LIB //COMS</v>
          </cell>
        </row>
        <row r="381">
          <cell r="H381">
            <v>6000800789</v>
          </cell>
          <cell r="I381" t="str">
            <v>LIB //COMS</v>
          </cell>
        </row>
        <row r="382">
          <cell r="H382">
            <v>6000800965</v>
          </cell>
          <cell r="I382" t="str">
            <v>LIB //COMS</v>
          </cell>
        </row>
        <row r="383">
          <cell r="H383">
            <v>6000800967</v>
          </cell>
          <cell r="I383" t="str">
            <v>LIB //COMS</v>
          </cell>
        </row>
        <row r="384">
          <cell r="H384">
            <v>6000800977</v>
          </cell>
          <cell r="I384" t="str">
            <v>LIB //COMS</v>
          </cell>
        </row>
        <row r="385">
          <cell r="H385">
            <v>6000800978</v>
          </cell>
          <cell r="I385" t="str">
            <v>LIB //COMS</v>
          </cell>
        </row>
        <row r="386">
          <cell r="H386">
            <v>6000800979</v>
          </cell>
          <cell r="I386" t="str">
            <v>LIB //COMS</v>
          </cell>
        </row>
        <row r="387">
          <cell r="H387">
            <v>6000801020</v>
          </cell>
          <cell r="I387" t="str">
            <v>LIB //COMS</v>
          </cell>
        </row>
        <row r="388">
          <cell r="H388">
            <v>6000801021</v>
          </cell>
          <cell r="I388" t="str">
            <v>LIB //COMS</v>
          </cell>
        </row>
        <row r="389">
          <cell r="H389">
            <v>6000801022</v>
          </cell>
          <cell r="I389" t="str">
            <v>LIB //COMS</v>
          </cell>
        </row>
        <row r="390">
          <cell r="H390">
            <v>6000801023</v>
          </cell>
          <cell r="I390" t="str">
            <v>LIB //COMS</v>
          </cell>
        </row>
        <row r="391">
          <cell r="H391">
            <v>6000801024</v>
          </cell>
          <cell r="I391" t="str">
            <v>LIB //COMS</v>
          </cell>
        </row>
        <row r="392">
          <cell r="H392">
            <v>6000801025</v>
          </cell>
          <cell r="I392" t="str">
            <v>LIB //COMS</v>
          </cell>
        </row>
        <row r="393">
          <cell r="H393">
            <v>6000801380</v>
          </cell>
          <cell r="I393" t="str">
            <v>LIB //COMS</v>
          </cell>
        </row>
        <row r="394">
          <cell r="H394">
            <v>6000801382</v>
          </cell>
          <cell r="I394" t="str">
            <v>LIB //COMS</v>
          </cell>
        </row>
        <row r="395">
          <cell r="H395">
            <v>6000801386</v>
          </cell>
          <cell r="I395" t="str">
            <v>LIB //COMS</v>
          </cell>
        </row>
        <row r="396">
          <cell r="H396">
            <v>6000801387</v>
          </cell>
          <cell r="I396" t="str">
            <v>LIB //COMS</v>
          </cell>
        </row>
        <row r="397">
          <cell r="H397">
            <v>6000801388</v>
          </cell>
          <cell r="I397" t="str">
            <v>LIB //COMS</v>
          </cell>
        </row>
        <row r="398">
          <cell r="H398">
            <v>6000801389</v>
          </cell>
          <cell r="I398" t="str">
            <v>LIB //COMS</v>
          </cell>
        </row>
        <row r="399">
          <cell r="H399">
            <v>6000801395</v>
          </cell>
          <cell r="I399" t="str">
            <v>LIB //COMS</v>
          </cell>
        </row>
        <row r="400">
          <cell r="H400">
            <v>6000801730</v>
          </cell>
          <cell r="I400" t="str">
            <v>LIB //COMS</v>
          </cell>
        </row>
        <row r="401">
          <cell r="H401">
            <v>6000801731</v>
          </cell>
          <cell r="I401" t="str">
            <v>LIB //COMS</v>
          </cell>
        </row>
        <row r="402">
          <cell r="H402">
            <v>6000801732</v>
          </cell>
          <cell r="I402" t="str">
            <v>LIB //COMS</v>
          </cell>
        </row>
        <row r="403">
          <cell r="H403">
            <v>6000801956</v>
          </cell>
          <cell r="I403" t="str">
            <v>LIB //COMS</v>
          </cell>
        </row>
        <row r="404">
          <cell r="H404">
            <v>6000801960</v>
          </cell>
          <cell r="I404" t="str">
            <v>LIB //COMS</v>
          </cell>
        </row>
        <row r="405">
          <cell r="H405">
            <v>6000801961</v>
          </cell>
          <cell r="I405" t="str">
            <v>LIB //COMS</v>
          </cell>
        </row>
        <row r="406">
          <cell r="H406">
            <v>6000801962</v>
          </cell>
          <cell r="I406" t="str">
            <v>LIB //COMS</v>
          </cell>
        </row>
        <row r="407">
          <cell r="H407">
            <v>6000801963</v>
          </cell>
          <cell r="I407" t="str">
            <v>LIB //COMS</v>
          </cell>
        </row>
        <row r="408">
          <cell r="H408">
            <v>6000801964</v>
          </cell>
          <cell r="I408" t="str">
            <v>LIB //COMS</v>
          </cell>
        </row>
        <row r="409">
          <cell r="H409">
            <v>6000802073</v>
          </cell>
          <cell r="I409" t="str">
            <v>LIB //COMS</v>
          </cell>
        </row>
        <row r="410">
          <cell r="H410">
            <v>6000802075</v>
          </cell>
          <cell r="I410" t="str">
            <v>LIB //COMS</v>
          </cell>
        </row>
        <row r="411">
          <cell r="H411">
            <v>6000802076</v>
          </cell>
          <cell r="I411" t="str">
            <v>LIB //COMS</v>
          </cell>
        </row>
        <row r="412">
          <cell r="H412">
            <v>6000802077</v>
          </cell>
          <cell r="I412" t="str">
            <v>LIB //COMS</v>
          </cell>
        </row>
        <row r="413">
          <cell r="H413">
            <v>6000802080</v>
          </cell>
          <cell r="I413" t="str">
            <v>LIB //COMS</v>
          </cell>
        </row>
        <row r="414">
          <cell r="H414">
            <v>6000802081</v>
          </cell>
          <cell r="I414" t="str">
            <v>LIB //COMS</v>
          </cell>
        </row>
        <row r="415">
          <cell r="H415">
            <v>6000802082</v>
          </cell>
          <cell r="I415" t="str">
            <v>LIB //COMS</v>
          </cell>
        </row>
        <row r="416">
          <cell r="H416">
            <v>6000802084</v>
          </cell>
          <cell r="I416" t="str">
            <v>LIB //COMS</v>
          </cell>
        </row>
        <row r="417">
          <cell r="H417">
            <v>6000802085</v>
          </cell>
          <cell r="I417" t="str">
            <v>LIB //COMS</v>
          </cell>
        </row>
        <row r="418">
          <cell r="H418">
            <v>6000802088</v>
          </cell>
          <cell r="I418" t="str">
            <v>LIB //COMS</v>
          </cell>
        </row>
        <row r="419">
          <cell r="H419">
            <v>6000802226</v>
          </cell>
          <cell r="I419" t="str">
            <v>LIB //COMS</v>
          </cell>
        </row>
        <row r="420">
          <cell r="H420">
            <v>6000802227</v>
          </cell>
          <cell r="I420" t="str">
            <v>LIB //COMS</v>
          </cell>
        </row>
        <row r="421">
          <cell r="H421">
            <v>6000802228</v>
          </cell>
          <cell r="I421" t="str">
            <v>LIB //COMS</v>
          </cell>
        </row>
        <row r="422">
          <cell r="H422">
            <v>6000802229</v>
          </cell>
          <cell r="I422" t="str">
            <v>LIB //COMS</v>
          </cell>
        </row>
        <row r="423">
          <cell r="H423">
            <v>6000802230</v>
          </cell>
          <cell r="I423" t="str">
            <v>LIB //COMS</v>
          </cell>
        </row>
        <row r="424">
          <cell r="H424">
            <v>6000802233</v>
          </cell>
          <cell r="I424" t="str">
            <v>LIB //COMS</v>
          </cell>
        </row>
        <row r="425">
          <cell r="H425">
            <v>6000802234</v>
          </cell>
          <cell r="I425" t="str">
            <v>LIB //COMS</v>
          </cell>
        </row>
        <row r="426">
          <cell r="H426">
            <v>6000802235</v>
          </cell>
          <cell r="I426" t="str">
            <v>LIB //COMS</v>
          </cell>
        </row>
        <row r="427">
          <cell r="H427">
            <v>6000802236</v>
          </cell>
          <cell r="I427" t="str">
            <v>LIB //COMS</v>
          </cell>
        </row>
        <row r="428">
          <cell r="H428">
            <v>6000802237</v>
          </cell>
          <cell r="I428" t="str">
            <v>LIB //COMS</v>
          </cell>
        </row>
        <row r="429">
          <cell r="H429">
            <v>6000802305</v>
          </cell>
          <cell r="I429" t="str">
            <v>LIB //COMS</v>
          </cell>
        </row>
        <row r="430">
          <cell r="H430">
            <v>6000802306</v>
          </cell>
          <cell r="I430" t="str">
            <v>LIB //COMS</v>
          </cell>
        </row>
        <row r="431">
          <cell r="H431">
            <v>6000802307</v>
          </cell>
          <cell r="I431" t="str">
            <v>LIB //COMS</v>
          </cell>
        </row>
        <row r="432">
          <cell r="H432">
            <v>6000802385</v>
          </cell>
          <cell r="I432" t="str">
            <v>LIB //COMS</v>
          </cell>
        </row>
        <row r="433">
          <cell r="H433">
            <v>6000802386</v>
          </cell>
          <cell r="I433" t="str">
            <v>LIB //COMS</v>
          </cell>
        </row>
        <row r="434">
          <cell r="H434">
            <v>6000802387</v>
          </cell>
          <cell r="I434" t="str">
            <v>LIB //COMS</v>
          </cell>
        </row>
        <row r="435">
          <cell r="H435">
            <v>6000802539</v>
          </cell>
          <cell r="I435" t="str">
            <v>LIB //COMS</v>
          </cell>
        </row>
        <row r="436">
          <cell r="H436">
            <v>6000802820</v>
          </cell>
          <cell r="I436" t="str">
            <v>LIB //COMS</v>
          </cell>
        </row>
        <row r="437">
          <cell r="H437">
            <v>6000802821</v>
          </cell>
          <cell r="I437" t="str">
            <v>LIB //COMS</v>
          </cell>
        </row>
        <row r="438">
          <cell r="H438">
            <v>6000802822</v>
          </cell>
          <cell r="I438" t="str">
            <v>LIB //COMS</v>
          </cell>
        </row>
        <row r="439">
          <cell r="H439">
            <v>6000802824</v>
          </cell>
          <cell r="I439" t="str">
            <v>LIB //COMS</v>
          </cell>
        </row>
        <row r="440">
          <cell r="H440">
            <v>6000802826</v>
          </cell>
          <cell r="I440" t="str">
            <v>LIB //COMS</v>
          </cell>
        </row>
        <row r="441">
          <cell r="H441">
            <v>6000802827</v>
          </cell>
          <cell r="I441" t="str">
            <v>LIB //COMS</v>
          </cell>
        </row>
        <row r="442">
          <cell r="H442">
            <v>6000802831</v>
          </cell>
          <cell r="I442" t="str">
            <v>LIB //COMS</v>
          </cell>
        </row>
        <row r="443">
          <cell r="H443">
            <v>6000802834</v>
          </cell>
          <cell r="I443" t="str">
            <v>LIB //COMS</v>
          </cell>
        </row>
        <row r="444">
          <cell r="H444">
            <v>6000802836</v>
          </cell>
          <cell r="I444" t="str">
            <v>LIB //COMS</v>
          </cell>
        </row>
        <row r="445">
          <cell r="H445">
            <v>6000803291</v>
          </cell>
          <cell r="I445" t="str">
            <v>LIB //COMS</v>
          </cell>
        </row>
        <row r="446">
          <cell r="H446">
            <v>6000803292</v>
          </cell>
          <cell r="I446" t="str">
            <v>LIB //COMS</v>
          </cell>
        </row>
        <row r="447">
          <cell r="H447">
            <v>6000803313</v>
          </cell>
          <cell r="I447" t="str">
            <v>LIB //COMS</v>
          </cell>
        </row>
        <row r="448">
          <cell r="H448">
            <v>6000803314</v>
          </cell>
          <cell r="I448" t="str">
            <v>LIB //COMS</v>
          </cell>
        </row>
        <row r="449">
          <cell r="H449">
            <v>6000803316</v>
          </cell>
          <cell r="I449" t="str">
            <v>LIB //COMS</v>
          </cell>
        </row>
        <row r="450">
          <cell r="H450">
            <v>6000803317</v>
          </cell>
          <cell r="I450" t="str">
            <v>LIB //COMS</v>
          </cell>
        </row>
        <row r="451">
          <cell r="H451">
            <v>6000803678</v>
          </cell>
          <cell r="I451" t="str">
            <v>LIB //COMS</v>
          </cell>
        </row>
        <row r="452">
          <cell r="H452">
            <v>6000803679</v>
          </cell>
          <cell r="I452" t="str">
            <v>LIB //COMS</v>
          </cell>
        </row>
        <row r="453">
          <cell r="H453">
            <v>6000803864</v>
          </cell>
          <cell r="I453" t="str">
            <v>LIB //COMS</v>
          </cell>
        </row>
        <row r="454">
          <cell r="H454">
            <v>6000803865</v>
          </cell>
          <cell r="I454" t="str">
            <v>LIB //COMS</v>
          </cell>
        </row>
        <row r="455">
          <cell r="H455">
            <v>6000803866</v>
          </cell>
          <cell r="I455" t="str">
            <v>LIB //COMS</v>
          </cell>
        </row>
        <row r="456">
          <cell r="H456">
            <v>6000803867</v>
          </cell>
          <cell r="I456" t="str">
            <v>LIB //COMS</v>
          </cell>
        </row>
        <row r="457">
          <cell r="H457">
            <v>6000803868</v>
          </cell>
          <cell r="I457" t="str">
            <v>LIB //COMS</v>
          </cell>
        </row>
        <row r="458">
          <cell r="H458">
            <v>6000803869</v>
          </cell>
          <cell r="I458" t="str">
            <v>LIB //COMS</v>
          </cell>
        </row>
        <row r="459">
          <cell r="H459">
            <v>6000803870</v>
          </cell>
          <cell r="I459" t="str">
            <v>LIB //COMS</v>
          </cell>
        </row>
        <row r="460">
          <cell r="H460">
            <v>6000803871</v>
          </cell>
          <cell r="I460" t="str">
            <v>LIB //COMS</v>
          </cell>
        </row>
        <row r="461">
          <cell r="H461">
            <v>6000803872</v>
          </cell>
          <cell r="I461" t="str">
            <v>LIB //COMS</v>
          </cell>
        </row>
        <row r="462">
          <cell r="H462">
            <v>6000804060</v>
          </cell>
          <cell r="I462" t="str">
            <v>LIB //COMS</v>
          </cell>
        </row>
        <row r="463">
          <cell r="H463">
            <v>6000804062</v>
          </cell>
          <cell r="I463" t="str">
            <v>LIB //COMS</v>
          </cell>
        </row>
        <row r="464">
          <cell r="H464">
            <v>6000804063</v>
          </cell>
          <cell r="I464" t="str">
            <v>LIB //COMS</v>
          </cell>
        </row>
        <row r="465">
          <cell r="H465">
            <v>6000804064</v>
          </cell>
          <cell r="I465" t="str">
            <v>LIB //COMS</v>
          </cell>
        </row>
        <row r="466">
          <cell r="H466">
            <v>6000804228</v>
          </cell>
          <cell r="I466" t="str">
            <v>LIB //COMS</v>
          </cell>
        </row>
        <row r="467">
          <cell r="H467">
            <v>6000804229</v>
          </cell>
          <cell r="I467" t="str">
            <v>LIB //COMS</v>
          </cell>
        </row>
        <row r="468">
          <cell r="H468">
            <v>6000804230</v>
          </cell>
          <cell r="I468" t="str">
            <v>LIB //COMS</v>
          </cell>
        </row>
        <row r="469">
          <cell r="H469">
            <v>6000804231</v>
          </cell>
          <cell r="I469" t="str">
            <v>LIB //COMS</v>
          </cell>
        </row>
        <row r="470">
          <cell r="H470">
            <v>6000804232</v>
          </cell>
          <cell r="I470" t="str">
            <v>LIB //COMS</v>
          </cell>
        </row>
        <row r="471">
          <cell r="H471">
            <v>6000804234</v>
          </cell>
          <cell r="I471" t="str">
            <v>LIB //COMS</v>
          </cell>
        </row>
        <row r="472">
          <cell r="H472">
            <v>6000804235</v>
          </cell>
          <cell r="I472" t="str">
            <v>LIB //COMS</v>
          </cell>
        </row>
        <row r="473">
          <cell r="H473">
            <v>6000804236</v>
          </cell>
          <cell r="I473" t="str">
            <v>LIB //COMS</v>
          </cell>
        </row>
        <row r="474">
          <cell r="H474">
            <v>6000804237</v>
          </cell>
          <cell r="I474" t="str">
            <v>LIB //COMS</v>
          </cell>
        </row>
        <row r="475">
          <cell r="H475">
            <v>6000804238</v>
          </cell>
          <cell r="I475" t="str">
            <v>LIB //COMS</v>
          </cell>
        </row>
        <row r="476">
          <cell r="H476">
            <v>6000804239</v>
          </cell>
          <cell r="I476" t="str">
            <v>LIB //COMS</v>
          </cell>
        </row>
        <row r="477">
          <cell r="H477">
            <v>6000804629</v>
          </cell>
          <cell r="I477" t="str">
            <v>LIB //COMS</v>
          </cell>
        </row>
        <row r="478">
          <cell r="H478">
            <v>6000804631</v>
          </cell>
          <cell r="I478" t="str">
            <v>LIB //COMS</v>
          </cell>
        </row>
        <row r="479">
          <cell r="H479">
            <v>6000804632</v>
          </cell>
          <cell r="I479" t="str">
            <v>LIB //COMS</v>
          </cell>
        </row>
        <row r="480">
          <cell r="H480">
            <v>6000804634</v>
          </cell>
          <cell r="I480" t="str">
            <v>LIB //COMS</v>
          </cell>
        </row>
        <row r="481">
          <cell r="H481">
            <v>6000804635</v>
          </cell>
          <cell r="I481" t="str">
            <v>LIB //COMS</v>
          </cell>
        </row>
        <row r="482">
          <cell r="H482">
            <v>6000804636</v>
          </cell>
          <cell r="I482" t="str">
            <v>LIB //COMS</v>
          </cell>
        </row>
        <row r="483">
          <cell r="H483">
            <v>6000804637</v>
          </cell>
          <cell r="I483" t="str">
            <v>LIB //COMS</v>
          </cell>
        </row>
        <row r="484">
          <cell r="H484">
            <v>6000804639</v>
          </cell>
          <cell r="I484" t="str">
            <v>LIB //COMS</v>
          </cell>
        </row>
        <row r="485">
          <cell r="H485">
            <v>6000804641</v>
          </cell>
          <cell r="I485" t="str">
            <v>LIB //COMS</v>
          </cell>
        </row>
        <row r="486">
          <cell r="H486">
            <v>6000804644</v>
          </cell>
          <cell r="I486" t="str">
            <v>LIB //COMS</v>
          </cell>
        </row>
        <row r="487">
          <cell r="H487">
            <v>6000804645</v>
          </cell>
          <cell r="I487" t="str">
            <v>LIB //COMS</v>
          </cell>
        </row>
        <row r="488">
          <cell r="H488">
            <v>6000804648</v>
          </cell>
          <cell r="I488" t="str">
            <v>LIB //COMS</v>
          </cell>
        </row>
        <row r="489">
          <cell r="H489">
            <v>6000804650</v>
          </cell>
          <cell r="I489" t="str">
            <v>LIB //COMS</v>
          </cell>
        </row>
        <row r="490">
          <cell r="H490">
            <v>6000804651</v>
          </cell>
          <cell r="I490" t="str">
            <v>LIB //COMS</v>
          </cell>
        </row>
        <row r="491">
          <cell r="H491">
            <v>6000804653</v>
          </cell>
          <cell r="I491" t="str">
            <v>LIB //COMS</v>
          </cell>
        </row>
        <row r="492">
          <cell r="H492">
            <v>6000804654</v>
          </cell>
          <cell r="I492" t="str">
            <v>LIB //COMS</v>
          </cell>
        </row>
        <row r="493">
          <cell r="H493">
            <v>6000804656</v>
          </cell>
          <cell r="I493" t="str">
            <v>LIB //COMS</v>
          </cell>
        </row>
        <row r="494">
          <cell r="H494">
            <v>6000804657</v>
          </cell>
          <cell r="I494" t="str">
            <v>LIB //COMS</v>
          </cell>
        </row>
        <row r="495">
          <cell r="H495">
            <v>6000804659</v>
          </cell>
          <cell r="I495" t="str">
            <v>LIB //COMS</v>
          </cell>
        </row>
        <row r="496">
          <cell r="H496">
            <v>6000804660</v>
          </cell>
          <cell r="I496" t="str">
            <v>LIB //COMS</v>
          </cell>
        </row>
        <row r="497">
          <cell r="H497">
            <v>6000804661</v>
          </cell>
          <cell r="I497" t="str">
            <v>LIB //COMS</v>
          </cell>
        </row>
        <row r="498">
          <cell r="H498">
            <v>6000805005</v>
          </cell>
          <cell r="I498" t="str">
            <v>LIB //COMS</v>
          </cell>
        </row>
        <row r="499">
          <cell r="H499">
            <v>6000805006</v>
          </cell>
          <cell r="I499" t="str">
            <v>LIB //COMS</v>
          </cell>
        </row>
        <row r="500">
          <cell r="H500">
            <v>6000805007</v>
          </cell>
          <cell r="I500" t="str">
            <v>LIB //COMS</v>
          </cell>
        </row>
        <row r="501">
          <cell r="H501">
            <v>6000805008</v>
          </cell>
          <cell r="I501" t="str">
            <v>LIB //COMS</v>
          </cell>
        </row>
        <row r="502">
          <cell r="H502">
            <v>6000805009</v>
          </cell>
          <cell r="I502" t="str">
            <v>LIB //COMS</v>
          </cell>
        </row>
        <row r="503">
          <cell r="H503">
            <v>6000805010</v>
          </cell>
          <cell r="I503" t="str">
            <v>LIB //COMS</v>
          </cell>
        </row>
        <row r="504">
          <cell r="H504">
            <v>6000805011</v>
          </cell>
          <cell r="I504" t="str">
            <v>LIB //COMS</v>
          </cell>
        </row>
        <row r="505">
          <cell r="H505">
            <v>6000805013</v>
          </cell>
          <cell r="I505" t="str">
            <v>LIB //COMS</v>
          </cell>
        </row>
        <row r="506">
          <cell r="H506">
            <v>6000805014</v>
          </cell>
          <cell r="I506" t="str">
            <v>LIB //COMS</v>
          </cell>
        </row>
        <row r="507">
          <cell r="H507">
            <v>6000805016</v>
          </cell>
          <cell r="I507" t="str">
            <v>LIB //COMS</v>
          </cell>
        </row>
        <row r="508">
          <cell r="H508">
            <v>6000805143</v>
          </cell>
          <cell r="I508" t="str">
            <v>LIB //COMS</v>
          </cell>
        </row>
        <row r="509">
          <cell r="H509">
            <v>6000805147</v>
          </cell>
          <cell r="I509" t="str">
            <v>LIB //COMS</v>
          </cell>
        </row>
        <row r="510">
          <cell r="H510">
            <v>6000805416</v>
          </cell>
          <cell r="I510" t="str">
            <v>LIB //COMS</v>
          </cell>
        </row>
        <row r="511">
          <cell r="H511">
            <v>6000805460</v>
          </cell>
          <cell r="I511" t="str">
            <v>LIB //COMS</v>
          </cell>
        </row>
        <row r="512">
          <cell r="H512">
            <v>6000805461</v>
          </cell>
          <cell r="I512" t="str">
            <v>LIB //COMS</v>
          </cell>
        </row>
        <row r="513">
          <cell r="H513">
            <v>6000805462</v>
          </cell>
          <cell r="I513" t="str">
            <v>LIB //COMS</v>
          </cell>
        </row>
        <row r="514">
          <cell r="H514">
            <v>6000805463</v>
          </cell>
          <cell r="I514" t="str">
            <v>LIB //COMS</v>
          </cell>
        </row>
        <row r="515">
          <cell r="H515">
            <v>6000805464</v>
          </cell>
          <cell r="I515" t="str">
            <v>LIB //COMS</v>
          </cell>
        </row>
        <row r="516">
          <cell r="H516">
            <v>6000805465</v>
          </cell>
          <cell r="I516" t="str">
            <v>LIB //COMS</v>
          </cell>
        </row>
        <row r="517">
          <cell r="H517">
            <v>6000805466</v>
          </cell>
          <cell r="I517" t="str">
            <v>LIB //COMS</v>
          </cell>
        </row>
        <row r="518">
          <cell r="H518">
            <v>6000805467</v>
          </cell>
          <cell r="I518" t="str">
            <v>LIB //COMS</v>
          </cell>
        </row>
        <row r="519">
          <cell r="H519">
            <v>6000805468</v>
          </cell>
          <cell r="I519" t="str">
            <v>LIB //COMS</v>
          </cell>
        </row>
        <row r="520">
          <cell r="H520">
            <v>6000805472</v>
          </cell>
          <cell r="I520" t="str">
            <v>LIB //COMS</v>
          </cell>
        </row>
        <row r="521">
          <cell r="H521">
            <v>6000805473</v>
          </cell>
          <cell r="I521" t="str">
            <v>LIB //COMS</v>
          </cell>
        </row>
        <row r="522">
          <cell r="H522">
            <v>6000806404</v>
          </cell>
          <cell r="I522" t="str">
            <v>LIB //CONC</v>
          </cell>
        </row>
        <row r="523">
          <cell r="H523">
            <v>6000806405</v>
          </cell>
          <cell r="I523" t="str">
            <v>LIB //COMS</v>
          </cell>
        </row>
        <row r="524">
          <cell r="H524">
            <v>6000806407</v>
          </cell>
          <cell r="I524" t="str">
            <v>LIB //COMS</v>
          </cell>
        </row>
        <row r="525">
          <cell r="H525">
            <v>6000806418</v>
          </cell>
          <cell r="I525" t="str">
            <v>LIB //COMS</v>
          </cell>
        </row>
        <row r="526">
          <cell r="H526">
            <v>6000806419</v>
          </cell>
          <cell r="I526" t="str">
            <v>LIB //COMS</v>
          </cell>
        </row>
        <row r="527">
          <cell r="H527">
            <v>6000806971</v>
          </cell>
          <cell r="I527" t="str">
            <v>LIB //COMS</v>
          </cell>
        </row>
        <row r="528">
          <cell r="H528">
            <v>6000806973</v>
          </cell>
          <cell r="I528" t="str">
            <v>LIB //COMS</v>
          </cell>
        </row>
        <row r="529">
          <cell r="H529">
            <v>6000806976</v>
          </cell>
          <cell r="I529" t="str">
            <v>LIB //COMS</v>
          </cell>
        </row>
        <row r="530">
          <cell r="H530">
            <v>6000806982</v>
          </cell>
          <cell r="I530" t="str">
            <v>LIB //COMS</v>
          </cell>
        </row>
        <row r="531">
          <cell r="H531">
            <v>6000806989</v>
          </cell>
          <cell r="I531" t="str">
            <v>LIB //COMS</v>
          </cell>
        </row>
        <row r="532">
          <cell r="H532">
            <v>6000806994</v>
          </cell>
          <cell r="I532" t="str">
            <v>LIB //COMS</v>
          </cell>
        </row>
        <row r="533">
          <cell r="H533">
            <v>6000806999</v>
          </cell>
          <cell r="I533" t="str">
            <v>LIB //COMS</v>
          </cell>
        </row>
        <row r="534">
          <cell r="H534">
            <v>6000807001</v>
          </cell>
          <cell r="I534" t="str">
            <v>LIB //COMS</v>
          </cell>
        </row>
        <row r="535">
          <cell r="H535">
            <v>6000807002</v>
          </cell>
          <cell r="I535" t="str">
            <v>LIB //COMS</v>
          </cell>
        </row>
        <row r="536">
          <cell r="H536">
            <v>6000807003</v>
          </cell>
          <cell r="I536" t="str">
            <v>LIB //COMS</v>
          </cell>
        </row>
        <row r="537">
          <cell r="H537">
            <v>6000807004</v>
          </cell>
          <cell r="I537" t="str">
            <v>LIB //COMS</v>
          </cell>
        </row>
        <row r="538">
          <cell r="H538">
            <v>6000807297</v>
          </cell>
          <cell r="I538" t="str">
            <v>LIB //COMS</v>
          </cell>
        </row>
        <row r="539">
          <cell r="H539">
            <v>6000807299</v>
          </cell>
          <cell r="I539" t="str">
            <v>LIB //COMS</v>
          </cell>
        </row>
        <row r="540">
          <cell r="H540">
            <v>6000807305</v>
          </cell>
          <cell r="I540" t="str">
            <v>LIB //COMS</v>
          </cell>
        </row>
        <row r="541">
          <cell r="H541">
            <v>6000807314</v>
          </cell>
          <cell r="I541" t="str">
            <v>LIB //COMS</v>
          </cell>
        </row>
        <row r="542">
          <cell r="H542">
            <v>6000807317</v>
          </cell>
          <cell r="I542" t="str">
            <v>LIB //COMS</v>
          </cell>
        </row>
        <row r="543">
          <cell r="H543">
            <v>6000807328</v>
          </cell>
          <cell r="I543" t="str">
            <v>LIB //COMS</v>
          </cell>
        </row>
        <row r="544">
          <cell r="H544">
            <v>6000807333</v>
          </cell>
          <cell r="I544" t="str">
            <v>LIB //COMS</v>
          </cell>
        </row>
        <row r="545">
          <cell r="H545">
            <v>6000807415</v>
          </cell>
          <cell r="I545" t="str">
            <v>LIB //COMS</v>
          </cell>
        </row>
        <row r="546">
          <cell r="H546">
            <v>6000807420</v>
          </cell>
          <cell r="I546" t="str">
            <v>LIB //COMS</v>
          </cell>
        </row>
        <row r="547">
          <cell r="H547">
            <v>6000807421</v>
          </cell>
          <cell r="I547" t="str">
            <v>LIB //COMS</v>
          </cell>
        </row>
        <row r="548">
          <cell r="H548">
            <v>6000807762</v>
          </cell>
          <cell r="I548" t="str">
            <v>LIB //COMS</v>
          </cell>
        </row>
        <row r="549">
          <cell r="H549">
            <v>6000807763</v>
          </cell>
          <cell r="I549" t="str">
            <v>LIB //COMS</v>
          </cell>
        </row>
        <row r="550">
          <cell r="H550">
            <v>6000807764</v>
          </cell>
          <cell r="I550" t="str">
            <v>LIB //COMS</v>
          </cell>
        </row>
        <row r="551">
          <cell r="H551">
            <v>6000807765</v>
          </cell>
          <cell r="I551" t="str">
            <v>LIB //COMS</v>
          </cell>
        </row>
        <row r="552">
          <cell r="H552">
            <v>6000807766</v>
          </cell>
          <cell r="I552" t="str">
            <v>LIB //COMS</v>
          </cell>
        </row>
        <row r="553">
          <cell r="H553">
            <v>6000807767</v>
          </cell>
          <cell r="I553" t="str">
            <v>LIB //COMS</v>
          </cell>
        </row>
        <row r="554">
          <cell r="H554">
            <v>6000807768</v>
          </cell>
          <cell r="I554" t="str">
            <v>LIB //COMS</v>
          </cell>
        </row>
        <row r="555">
          <cell r="H555">
            <v>6000807770</v>
          </cell>
          <cell r="I555" t="str">
            <v>LIB //COMS</v>
          </cell>
        </row>
        <row r="556">
          <cell r="H556">
            <v>6000807771</v>
          </cell>
          <cell r="I556" t="str">
            <v>LIB //COMS</v>
          </cell>
        </row>
        <row r="557">
          <cell r="H557">
            <v>6000807773</v>
          </cell>
          <cell r="I557" t="str">
            <v>LIB //COMS</v>
          </cell>
        </row>
        <row r="558">
          <cell r="H558">
            <v>6000807774</v>
          </cell>
          <cell r="I558" t="str">
            <v>LIB //COMS</v>
          </cell>
        </row>
        <row r="559">
          <cell r="H559">
            <v>6000807775</v>
          </cell>
          <cell r="I559" t="str">
            <v>LIB //COMS</v>
          </cell>
        </row>
        <row r="560">
          <cell r="H560">
            <v>6000807776</v>
          </cell>
          <cell r="I560" t="str">
            <v>LIB //COMS</v>
          </cell>
        </row>
        <row r="561">
          <cell r="H561">
            <v>6000807777</v>
          </cell>
          <cell r="I561" t="str">
            <v>LIB //COMS</v>
          </cell>
        </row>
        <row r="562">
          <cell r="H562">
            <v>6000807779</v>
          </cell>
          <cell r="I562" t="str">
            <v>LIB //COMS</v>
          </cell>
        </row>
        <row r="563">
          <cell r="H563">
            <v>6000807782</v>
          </cell>
          <cell r="I563" t="str">
            <v>LIB //COMS</v>
          </cell>
        </row>
        <row r="564">
          <cell r="H564">
            <v>6000808292</v>
          </cell>
          <cell r="I564" t="str">
            <v>LIB //COMS</v>
          </cell>
        </row>
        <row r="565">
          <cell r="H565">
            <v>6000808294</v>
          </cell>
          <cell r="I565" t="str">
            <v>LIB //COMS</v>
          </cell>
        </row>
        <row r="566">
          <cell r="H566">
            <v>6000808296</v>
          </cell>
          <cell r="I566" t="str">
            <v>LIB //COMS</v>
          </cell>
        </row>
        <row r="567">
          <cell r="H567">
            <v>6000808299</v>
          </cell>
          <cell r="I567" t="str">
            <v>LIB //COMS</v>
          </cell>
        </row>
        <row r="568">
          <cell r="H568">
            <v>6000808360</v>
          </cell>
          <cell r="I568" t="str">
            <v>LIB //COMS</v>
          </cell>
        </row>
        <row r="569">
          <cell r="H569">
            <v>6000808361</v>
          </cell>
          <cell r="I569" t="str">
            <v>LIB //COMS</v>
          </cell>
        </row>
        <row r="570">
          <cell r="H570">
            <v>6000808362</v>
          </cell>
          <cell r="I570" t="str">
            <v>LIB //COMS</v>
          </cell>
        </row>
        <row r="571">
          <cell r="H571">
            <v>6000808365</v>
          </cell>
          <cell r="I571" t="str">
            <v>LIB //COMS</v>
          </cell>
        </row>
        <row r="572">
          <cell r="H572">
            <v>6000808366</v>
          </cell>
          <cell r="I572" t="str">
            <v>LIB //COMS</v>
          </cell>
        </row>
        <row r="573">
          <cell r="H573">
            <v>6000808367</v>
          </cell>
          <cell r="I573" t="str">
            <v>LIB //COMS</v>
          </cell>
        </row>
        <row r="574">
          <cell r="H574">
            <v>6000808369</v>
          </cell>
          <cell r="I574" t="str">
            <v>LIB //COMS</v>
          </cell>
        </row>
        <row r="575">
          <cell r="H575">
            <v>6000808370</v>
          </cell>
          <cell r="I575" t="str">
            <v>LIB //COMS</v>
          </cell>
        </row>
        <row r="576">
          <cell r="H576">
            <v>6000808372</v>
          </cell>
          <cell r="I576" t="str">
            <v>LIB //COMS</v>
          </cell>
        </row>
        <row r="577">
          <cell r="H577">
            <v>6000808373</v>
          </cell>
          <cell r="I577" t="str">
            <v>LIB //COMS</v>
          </cell>
        </row>
        <row r="578">
          <cell r="H578">
            <v>6000808374</v>
          </cell>
          <cell r="I578" t="str">
            <v>LIB //COMS</v>
          </cell>
        </row>
        <row r="579">
          <cell r="H579">
            <v>6000808375</v>
          </cell>
          <cell r="I579" t="str">
            <v>LIB //COMS</v>
          </cell>
        </row>
        <row r="580">
          <cell r="H580">
            <v>6000808376</v>
          </cell>
          <cell r="I580" t="str">
            <v>LIB //COMS</v>
          </cell>
        </row>
        <row r="581">
          <cell r="H581">
            <v>6000809632</v>
          </cell>
          <cell r="I581" t="str">
            <v>LIB //COMS</v>
          </cell>
        </row>
        <row r="582">
          <cell r="H582">
            <v>6000809691</v>
          </cell>
          <cell r="I582" t="str">
            <v>LIB //COMS</v>
          </cell>
        </row>
        <row r="583">
          <cell r="H583">
            <v>6000809674</v>
          </cell>
          <cell r="I583" t="str">
            <v>LIB //COMS</v>
          </cell>
        </row>
        <row r="584">
          <cell r="H584">
            <v>6000809676</v>
          </cell>
          <cell r="I584" t="str">
            <v>LIB //COMS</v>
          </cell>
        </row>
        <row r="585">
          <cell r="H585">
            <v>6000809677</v>
          </cell>
          <cell r="I585" t="str">
            <v>LIB //COMS</v>
          </cell>
        </row>
        <row r="586">
          <cell r="H586">
            <v>6000668722</v>
          </cell>
          <cell r="I586" t="str">
            <v>LIB //COMS</v>
          </cell>
        </row>
        <row r="587">
          <cell r="H587">
            <v>0</v>
          </cell>
          <cell r="I587" t="str">
            <v>//</v>
          </cell>
        </row>
        <row r="588">
          <cell r="H588">
            <v>6000670172</v>
          </cell>
          <cell r="I588" t="str">
            <v>LIB //COMS</v>
          </cell>
        </row>
        <row r="589">
          <cell r="H589">
            <v>6000804818</v>
          </cell>
          <cell r="I589" t="str">
            <v>LIB //COMS</v>
          </cell>
        </row>
        <row r="590">
          <cell r="H590">
            <v>6000810190</v>
          </cell>
          <cell r="I590" t="str">
            <v>LIB //COMS</v>
          </cell>
        </row>
        <row r="591">
          <cell r="H591">
            <v>6000810192</v>
          </cell>
          <cell r="I591" t="str">
            <v>LIB //COMS</v>
          </cell>
        </row>
        <row r="592">
          <cell r="H592">
            <v>6000810433</v>
          </cell>
          <cell r="I592" t="str">
            <v>LIB //COMS</v>
          </cell>
        </row>
        <row r="593">
          <cell r="H593">
            <v>6000810839</v>
          </cell>
          <cell r="I593" t="str">
            <v>LIB //COMS</v>
          </cell>
        </row>
        <row r="594">
          <cell r="H594">
            <v>6000812009</v>
          </cell>
          <cell r="I594" t="str">
            <v>LIB //COMS</v>
          </cell>
        </row>
        <row r="595">
          <cell r="H595">
            <v>6000812417</v>
          </cell>
          <cell r="I595" t="str">
            <v>LIB //COMS</v>
          </cell>
        </row>
        <row r="596">
          <cell r="H596">
            <v>6000812418</v>
          </cell>
          <cell r="I596" t="str">
            <v>LIB //COMS</v>
          </cell>
        </row>
        <row r="597">
          <cell r="H597">
            <v>6000777238</v>
          </cell>
          <cell r="I597" t="str">
            <v>LIB //COMS</v>
          </cell>
        </row>
        <row r="598">
          <cell r="H598">
            <v>6000814316</v>
          </cell>
          <cell r="I598" t="str">
            <v>LIB //COMS</v>
          </cell>
        </row>
        <row r="599">
          <cell r="H599">
            <v>6000814318</v>
          </cell>
          <cell r="I599" t="str">
            <v>LIB //COMS</v>
          </cell>
        </row>
        <row r="600">
          <cell r="H600">
            <v>6000814320</v>
          </cell>
          <cell r="I600" t="str">
            <v>LIB //COMS</v>
          </cell>
        </row>
        <row r="601">
          <cell r="H601">
            <v>6000814323</v>
          </cell>
          <cell r="I601" t="str">
            <v>LIB //COMS</v>
          </cell>
        </row>
        <row r="602">
          <cell r="H602">
            <v>6000814324</v>
          </cell>
          <cell r="I602" t="str">
            <v>LIB //COMS</v>
          </cell>
        </row>
        <row r="603">
          <cell r="H603">
            <v>6000814327</v>
          </cell>
          <cell r="I603" t="str">
            <v>LIB //COMS</v>
          </cell>
        </row>
        <row r="604">
          <cell r="H604">
            <v>6000814328</v>
          </cell>
          <cell r="I604" t="str">
            <v>LIB //COMS</v>
          </cell>
        </row>
        <row r="605">
          <cell r="H605">
            <v>6000814330</v>
          </cell>
          <cell r="I605" t="str">
            <v>LIB //COMS</v>
          </cell>
        </row>
        <row r="606">
          <cell r="H606">
            <v>6000814331</v>
          </cell>
          <cell r="I606" t="str">
            <v>LIB //COMS</v>
          </cell>
        </row>
        <row r="607">
          <cell r="H607">
            <v>6000814332</v>
          </cell>
          <cell r="I607" t="str">
            <v>LIB //COMS</v>
          </cell>
        </row>
        <row r="608">
          <cell r="H608">
            <v>6000814333</v>
          </cell>
          <cell r="I608" t="str">
            <v>LIB //COMS</v>
          </cell>
        </row>
        <row r="609">
          <cell r="H609">
            <v>6000814334</v>
          </cell>
          <cell r="I609" t="str">
            <v>LIB //COMS</v>
          </cell>
        </row>
        <row r="610">
          <cell r="H610">
            <v>6000814335</v>
          </cell>
          <cell r="I610" t="str">
            <v>LIB //COMS</v>
          </cell>
        </row>
        <row r="611">
          <cell r="H611">
            <v>6000814336</v>
          </cell>
          <cell r="I611" t="str">
            <v>LIB //COMS</v>
          </cell>
        </row>
        <row r="612">
          <cell r="H612">
            <v>6000668685</v>
          </cell>
          <cell r="I612" t="str">
            <v>LIB //COMS</v>
          </cell>
        </row>
        <row r="613">
          <cell r="H613">
            <v>6000670134</v>
          </cell>
          <cell r="I613" t="str">
            <v>LIB //COMS</v>
          </cell>
        </row>
        <row r="614">
          <cell r="H614">
            <v>6000670137</v>
          </cell>
          <cell r="I614" t="str">
            <v>LIB //COMS</v>
          </cell>
        </row>
        <row r="615">
          <cell r="H615">
            <v>6000670139</v>
          </cell>
          <cell r="I615" t="str">
            <v>LIB //COMS</v>
          </cell>
        </row>
        <row r="616">
          <cell r="H616">
            <v>6000670164</v>
          </cell>
          <cell r="I616" t="str">
            <v>LIB //COMS</v>
          </cell>
        </row>
        <row r="617">
          <cell r="H617">
            <v>6000670165</v>
          </cell>
          <cell r="I617" t="str">
            <v>LIB //COMS</v>
          </cell>
        </row>
        <row r="618">
          <cell r="H618">
            <v>6000777056</v>
          </cell>
          <cell r="I618" t="str">
            <v>LIB //COMS</v>
          </cell>
        </row>
        <row r="619">
          <cell r="H619">
            <v>6000777237</v>
          </cell>
          <cell r="I619" t="str">
            <v>LIB //COMS</v>
          </cell>
        </row>
        <row r="620">
          <cell r="H620">
            <v>6000777240</v>
          </cell>
          <cell r="I620" t="str">
            <v>LIB //COMS</v>
          </cell>
        </row>
        <row r="621">
          <cell r="H621">
            <v>6000777241</v>
          </cell>
          <cell r="I621" t="str">
            <v>LIB //COMS</v>
          </cell>
        </row>
        <row r="622">
          <cell r="H622">
            <v>6000777559</v>
          </cell>
          <cell r="I622" t="str">
            <v>LIB //COMS</v>
          </cell>
        </row>
        <row r="623">
          <cell r="H623">
            <v>6000779522</v>
          </cell>
          <cell r="I623" t="str">
            <v>LIB //COMS</v>
          </cell>
        </row>
        <row r="624">
          <cell r="H624">
            <v>6000779523</v>
          </cell>
          <cell r="I624" t="str">
            <v>LIB //COMS</v>
          </cell>
        </row>
        <row r="625">
          <cell r="H625">
            <v>6000779525</v>
          </cell>
          <cell r="I625" t="str">
            <v>LIB //COMS</v>
          </cell>
        </row>
        <row r="626">
          <cell r="H626">
            <v>6000779526</v>
          </cell>
          <cell r="I626" t="str">
            <v>LIB //COMS</v>
          </cell>
        </row>
        <row r="627">
          <cell r="H627">
            <v>6000779536</v>
          </cell>
          <cell r="I627" t="str">
            <v>LIB //PEND</v>
          </cell>
        </row>
        <row r="628">
          <cell r="H628">
            <v>6000779537</v>
          </cell>
          <cell r="I628" t="str">
            <v>LIB //COMS</v>
          </cell>
        </row>
        <row r="629">
          <cell r="H629">
            <v>6000779565</v>
          </cell>
          <cell r="I629" t="str">
            <v>LIB //PEND</v>
          </cell>
        </row>
        <row r="630">
          <cell r="H630">
            <v>6000783799</v>
          </cell>
          <cell r="I630" t="str">
            <v>LIB //COMS</v>
          </cell>
        </row>
        <row r="631">
          <cell r="H631">
            <v>6000805220</v>
          </cell>
          <cell r="I631" t="str">
            <v>LIB //COMS</v>
          </cell>
        </row>
        <row r="632">
          <cell r="H632">
            <v>6000806591</v>
          </cell>
          <cell r="I632" t="str">
            <v>LIB //COMS</v>
          </cell>
        </row>
        <row r="633">
          <cell r="H633">
            <v>6000816841</v>
          </cell>
          <cell r="I633" t="str">
            <v>LIB //COMS</v>
          </cell>
        </row>
        <row r="634">
          <cell r="H634">
            <v>6000816842</v>
          </cell>
          <cell r="I634" t="str">
            <v>LIB //COMS</v>
          </cell>
        </row>
        <row r="635">
          <cell r="H635">
            <v>6000816843</v>
          </cell>
          <cell r="I635" t="str">
            <v>LIB //COMS</v>
          </cell>
        </row>
        <row r="636">
          <cell r="H636">
            <v>6000816845</v>
          </cell>
          <cell r="I636" t="str">
            <v>LIB //COMS</v>
          </cell>
        </row>
        <row r="637">
          <cell r="H637">
            <v>6000816853</v>
          </cell>
          <cell r="I637" t="str">
            <v>LIB //COMS</v>
          </cell>
        </row>
        <row r="638">
          <cell r="H638">
            <v>6000816855</v>
          </cell>
          <cell r="I638" t="str">
            <v>LIB //COMS</v>
          </cell>
        </row>
        <row r="639">
          <cell r="H639">
            <v>6000816856</v>
          </cell>
          <cell r="I639" t="str">
            <v>LIB //COMS</v>
          </cell>
        </row>
        <row r="640">
          <cell r="H640">
            <v>6000816857</v>
          </cell>
          <cell r="I640" t="str">
            <v>LIB //COMS</v>
          </cell>
        </row>
        <row r="641">
          <cell r="H641">
            <v>6000816858</v>
          </cell>
          <cell r="I641" t="str">
            <v>LIB //COMS</v>
          </cell>
        </row>
        <row r="642">
          <cell r="H642">
            <v>6000816880</v>
          </cell>
          <cell r="I642" t="str">
            <v>LIB //COMS</v>
          </cell>
        </row>
        <row r="643">
          <cell r="H643">
            <v>6000816882</v>
          </cell>
          <cell r="I643" t="str">
            <v>LIB //COMS</v>
          </cell>
        </row>
        <row r="644">
          <cell r="H644">
            <v>6000816883</v>
          </cell>
          <cell r="I644" t="str">
            <v>LIB //COMS</v>
          </cell>
        </row>
        <row r="645">
          <cell r="H645">
            <v>6000816884</v>
          </cell>
          <cell r="I645" t="str">
            <v>LIB //COMS</v>
          </cell>
        </row>
        <row r="646">
          <cell r="H646">
            <v>6000816885</v>
          </cell>
          <cell r="I646" t="str">
            <v>LIB //COMS</v>
          </cell>
        </row>
        <row r="647">
          <cell r="H647">
            <v>6000817045</v>
          </cell>
          <cell r="I647" t="str">
            <v>LIB //COMS</v>
          </cell>
        </row>
        <row r="648">
          <cell r="H648">
            <v>6000817072</v>
          </cell>
          <cell r="I648" t="str">
            <v>LIB //COMS</v>
          </cell>
        </row>
        <row r="649">
          <cell r="H649">
            <v>6000817075</v>
          </cell>
          <cell r="I649" t="str">
            <v>LIB //COMS</v>
          </cell>
        </row>
        <row r="650">
          <cell r="H650">
            <v>6000817077</v>
          </cell>
          <cell r="I650" t="str">
            <v>LIB //COMS</v>
          </cell>
        </row>
        <row r="651">
          <cell r="H651">
            <v>6000817080</v>
          </cell>
          <cell r="I651" t="str">
            <v>LIB //COMS</v>
          </cell>
        </row>
        <row r="652">
          <cell r="H652">
            <v>6000817097</v>
          </cell>
          <cell r="I652" t="str">
            <v>LIB //COMS</v>
          </cell>
        </row>
        <row r="653">
          <cell r="H653">
            <v>6000817098</v>
          </cell>
          <cell r="I653" t="str">
            <v>LIB //COMS</v>
          </cell>
        </row>
        <row r="654">
          <cell r="H654">
            <v>6000817099</v>
          </cell>
          <cell r="I654" t="str">
            <v>LIB //COMS</v>
          </cell>
        </row>
        <row r="655">
          <cell r="H655">
            <v>6000817100</v>
          </cell>
          <cell r="I655" t="str">
            <v>LIB //COMS</v>
          </cell>
        </row>
        <row r="656">
          <cell r="H656">
            <v>6000817102</v>
          </cell>
          <cell r="I656" t="str">
            <v>LIB //COMS</v>
          </cell>
        </row>
        <row r="657">
          <cell r="H657">
            <v>6000817401</v>
          </cell>
          <cell r="I657" t="str">
            <v>LIB //COMS</v>
          </cell>
        </row>
        <row r="658">
          <cell r="H658">
            <v>6000817402</v>
          </cell>
          <cell r="I658" t="str">
            <v>LIB //COMS</v>
          </cell>
        </row>
        <row r="659">
          <cell r="H659">
            <v>6000817403</v>
          </cell>
          <cell r="I659" t="str">
            <v>LIB //COMS</v>
          </cell>
        </row>
        <row r="660">
          <cell r="H660">
            <v>6000817405</v>
          </cell>
          <cell r="I660" t="str">
            <v>LIB //COMS</v>
          </cell>
        </row>
        <row r="661">
          <cell r="H661">
            <v>6000817406</v>
          </cell>
          <cell r="I661" t="str">
            <v>LIB //COMS</v>
          </cell>
        </row>
        <row r="662">
          <cell r="H662">
            <v>6000817407</v>
          </cell>
          <cell r="I662" t="str">
            <v>LIB //COMS</v>
          </cell>
        </row>
        <row r="663">
          <cell r="H663">
            <v>6000817408</v>
          </cell>
          <cell r="I663" t="str">
            <v>LIB //COMS</v>
          </cell>
        </row>
        <row r="664">
          <cell r="H664">
            <v>6000817410</v>
          </cell>
          <cell r="I664" t="str">
            <v>LIB //COMS</v>
          </cell>
        </row>
        <row r="665">
          <cell r="H665">
            <v>6000817411</v>
          </cell>
          <cell r="I665" t="str">
            <v>LIB //COMS</v>
          </cell>
        </row>
        <row r="666">
          <cell r="H666">
            <v>6000817412</v>
          </cell>
          <cell r="I666" t="str">
            <v>LIB //COMS</v>
          </cell>
        </row>
        <row r="667">
          <cell r="H667">
            <v>6000817618</v>
          </cell>
          <cell r="I667" t="str">
            <v>LIB //COMS</v>
          </cell>
        </row>
        <row r="668">
          <cell r="H668">
            <v>6000817619</v>
          </cell>
          <cell r="I668" t="str">
            <v>LIB //COMS</v>
          </cell>
        </row>
        <row r="669">
          <cell r="H669">
            <v>6000817661</v>
          </cell>
          <cell r="I669" t="str">
            <v>LIB //COMS</v>
          </cell>
        </row>
        <row r="670">
          <cell r="H670">
            <v>6000817663</v>
          </cell>
          <cell r="I670" t="str">
            <v>LIB //COMS</v>
          </cell>
        </row>
        <row r="671">
          <cell r="H671">
            <v>6000817664</v>
          </cell>
          <cell r="I671" t="str">
            <v>LIB //COMS</v>
          </cell>
        </row>
        <row r="672">
          <cell r="H672">
            <v>6000817667</v>
          </cell>
          <cell r="I672" t="str">
            <v>LIB //COMS</v>
          </cell>
        </row>
        <row r="673">
          <cell r="H673">
            <v>6000817668</v>
          </cell>
          <cell r="I673" t="str">
            <v>LIB //COMS</v>
          </cell>
        </row>
        <row r="674">
          <cell r="H674">
            <v>6000817669</v>
          </cell>
          <cell r="I674" t="str">
            <v>LIB //COMS</v>
          </cell>
        </row>
        <row r="675">
          <cell r="H675">
            <v>6000817670</v>
          </cell>
          <cell r="I675" t="str">
            <v>LIB //COMS</v>
          </cell>
        </row>
        <row r="676">
          <cell r="H676">
            <v>6000817671</v>
          </cell>
          <cell r="I676" t="str">
            <v>LIB //COMS</v>
          </cell>
        </row>
        <row r="677">
          <cell r="H677">
            <v>6000817672</v>
          </cell>
          <cell r="I677" t="str">
            <v>LIB //COMS</v>
          </cell>
        </row>
        <row r="678">
          <cell r="H678">
            <v>6000817673</v>
          </cell>
          <cell r="I678" t="str">
            <v>LIB //COMS</v>
          </cell>
        </row>
        <row r="679">
          <cell r="H679">
            <v>6000817634</v>
          </cell>
          <cell r="I679" t="str">
            <v>LIB //COMS</v>
          </cell>
        </row>
        <row r="680">
          <cell r="H680">
            <v>6000817635</v>
          </cell>
          <cell r="I680" t="str">
            <v>LIB //COMS</v>
          </cell>
        </row>
        <row r="681">
          <cell r="H681">
            <v>6000817636</v>
          </cell>
          <cell r="I681" t="str">
            <v>LIB //COMS</v>
          </cell>
        </row>
        <row r="682">
          <cell r="H682">
            <v>6000817637</v>
          </cell>
          <cell r="I682" t="str">
            <v>LIB //COMS</v>
          </cell>
        </row>
        <row r="683">
          <cell r="H683">
            <v>6000817638</v>
          </cell>
          <cell r="I683" t="str">
            <v>LIB //COMS</v>
          </cell>
        </row>
        <row r="684">
          <cell r="H684">
            <v>6000817639</v>
          </cell>
          <cell r="I684" t="str">
            <v>LIB //COMS</v>
          </cell>
        </row>
        <row r="685">
          <cell r="H685">
            <v>6000816417</v>
          </cell>
          <cell r="I685" t="str">
            <v>LIB //COMS</v>
          </cell>
        </row>
        <row r="686">
          <cell r="H686">
            <v>6000817674</v>
          </cell>
          <cell r="I686" t="str">
            <v>LIB //COMS</v>
          </cell>
        </row>
        <row r="687">
          <cell r="H687">
            <v>6000817675</v>
          </cell>
          <cell r="I687" t="str">
            <v>LIB //COMS</v>
          </cell>
        </row>
        <row r="688">
          <cell r="H688">
            <v>6000817676</v>
          </cell>
          <cell r="I688" t="str">
            <v>LIB //COMS</v>
          </cell>
        </row>
        <row r="689">
          <cell r="H689">
            <v>6000817677</v>
          </cell>
          <cell r="I689" t="str">
            <v>LIB //COMS</v>
          </cell>
        </row>
        <row r="690">
          <cell r="H690">
            <v>6000817678</v>
          </cell>
          <cell r="I690" t="str">
            <v>LIB //COMS</v>
          </cell>
        </row>
        <row r="691">
          <cell r="H691">
            <v>6000817679</v>
          </cell>
          <cell r="I691" t="str">
            <v>LIB //COMS</v>
          </cell>
        </row>
        <row r="692">
          <cell r="H692">
            <v>6000817700</v>
          </cell>
          <cell r="I692" t="str">
            <v>LIB //COMS</v>
          </cell>
        </row>
        <row r="693">
          <cell r="H693">
            <v>6000817701</v>
          </cell>
          <cell r="I693" t="str">
            <v>LIB //COMS</v>
          </cell>
        </row>
        <row r="694">
          <cell r="H694">
            <v>6000817702</v>
          </cell>
          <cell r="I694" t="str">
            <v>LIB //COMS</v>
          </cell>
        </row>
        <row r="695">
          <cell r="H695">
            <v>6000817703</v>
          </cell>
          <cell r="I695" t="str">
            <v>LIB //COMS</v>
          </cell>
        </row>
        <row r="696">
          <cell r="H696">
            <v>6000817760</v>
          </cell>
          <cell r="I696" t="str">
            <v>LIB //COMS</v>
          </cell>
        </row>
        <row r="697">
          <cell r="H697">
            <v>6000817761</v>
          </cell>
          <cell r="I697" t="str">
            <v>LIB //COMS</v>
          </cell>
        </row>
        <row r="698">
          <cell r="H698">
            <v>6000817762</v>
          </cell>
          <cell r="I698" t="str">
            <v>LIB //COMS</v>
          </cell>
        </row>
        <row r="699">
          <cell r="H699">
            <v>6000817764</v>
          </cell>
          <cell r="I699" t="str">
            <v>LIB //COMS</v>
          </cell>
        </row>
        <row r="700">
          <cell r="H700">
            <v>6000817765</v>
          </cell>
          <cell r="I700" t="str">
            <v>LIB //COMS</v>
          </cell>
        </row>
        <row r="701">
          <cell r="H701">
            <v>6000817766</v>
          </cell>
          <cell r="I701" t="str">
            <v>LIB //COMS</v>
          </cell>
        </row>
        <row r="702">
          <cell r="H702">
            <v>6000817767</v>
          </cell>
          <cell r="I702" t="str">
            <v>LIB //COMS</v>
          </cell>
        </row>
        <row r="703">
          <cell r="H703">
            <v>6000817768</v>
          </cell>
          <cell r="I703" t="str">
            <v>LIB //COMS</v>
          </cell>
        </row>
        <row r="704">
          <cell r="H704">
            <v>6000817769</v>
          </cell>
          <cell r="I704" t="str">
            <v>LIB //COMS</v>
          </cell>
        </row>
        <row r="705">
          <cell r="H705">
            <v>6000818640</v>
          </cell>
          <cell r="I705" t="str">
            <v>LIB //COMS</v>
          </cell>
        </row>
        <row r="706">
          <cell r="H706">
            <v>6000818641</v>
          </cell>
          <cell r="I706" t="str">
            <v>LIB //COMS</v>
          </cell>
        </row>
        <row r="707">
          <cell r="H707">
            <v>6000818647</v>
          </cell>
          <cell r="I707" t="str">
            <v>LIB //COMS</v>
          </cell>
        </row>
        <row r="708">
          <cell r="H708">
            <v>6000818649</v>
          </cell>
          <cell r="I708" t="str">
            <v>LIB //COMS</v>
          </cell>
        </row>
        <row r="709">
          <cell r="H709">
            <v>6000818650</v>
          </cell>
          <cell r="I709" t="str">
            <v>LIB //COMS</v>
          </cell>
        </row>
        <row r="710">
          <cell r="H710">
            <v>6000818651</v>
          </cell>
          <cell r="I710" t="str">
            <v>LIB //COMS</v>
          </cell>
        </row>
        <row r="711">
          <cell r="H711">
            <v>6000818869</v>
          </cell>
          <cell r="I711" t="str">
            <v>LIB //COMS</v>
          </cell>
        </row>
        <row r="712">
          <cell r="H712">
            <v>6000817650</v>
          </cell>
          <cell r="I712" t="str">
            <v>LIB //COMS</v>
          </cell>
        </row>
        <row r="713">
          <cell r="H713">
            <v>6000817651</v>
          </cell>
          <cell r="I713" t="str">
            <v>LIB //COMS</v>
          </cell>
        </row>
        <row r="714">
          <cell r="H714">
            <v>6000817682</v>
          </cell>
          <cell r="I714" t="str">
            <v>LIB //COMS</v>
          </cell>
        </row>
        <row r="715">
          <cell r="H715">
            <v>6000820763</v>
          </cell>
          <cell r="I715" t="str">
            <v>LIB //COMS</v>
          </cell>
        </row>
        <row r="716">
          <cell r="H716">
            <v>6000820765</v>
          </cell>
          <cell r="I716" t="str">
            <v>LIB //COMS</v>
          </cell>
        </row>
        <row r="717">
          <cell r="H717">
            <v>6000820767</v>
          </cell>
          <cell r="I717" t="str">
            <v>LIB //COMS</v>
          </cell>
        </row>
        <row r="718">
          <cell r="H718">
            <v>6000820768</v>
          </cell>
          <cell r="I718" t="str">
            <v>LIB //COMS</v>
          </cell>
        </row>
        <row r="719">
          <cell r="H719">
            <v>6000820769</v>
          </cell>
          <cell r="I719" t="str">
            <v>LIB //COMS</v>
          </cell>
        </row>
        <row r="720">
          <cell r="H720">
            <v>6000820770</v>
          </cell>
          <cell r="I720" t="str">
            <v>LIB //COMS</v>
          </cell>
        </row>
        <row r="721">
          <cell r="H721">
            <v>6000820771</v>
          </cell>
          <cell r="I721" t="str">
            <v>LIB //COMS</v>
          </cell>
        </row>
        <row r="722">
          <cell r="H722">
            <v>6000820773</v>
          </cell>
          <cell r="I722" t="str">
            <v>LIB //COMS</v>
          </cell>
        </row>
        <row r="723">
          <cell r="H723">
            <v>6000820774</v>
          </cell>
          <cell r="I723" t="str">
            <v>LIB //COMS</v>
          </cell>
        </row>
        <row r="724">
          <cell r="H724">
            <v>6000820776</v>
          </cell>
          <cell r="I724" t="str">
            <v>LIB //COMS</v>
          </cell>
        </row>
        <row r="725">
          <cell r="H725">
            <v>6000820777</v>
          </cell>
          <cell r="I725" t="str">
            <v>LIB //COMS</v>
          </cell>
        </row>
        <row r="726">
          <cell r="H726">
            <v>6000820778</v>
          </cell>
          <cell r="I726" t="str">
            <v>LIB //COMS</v>
          </cell>
        </row>
        <row r="727">
          <cell r="H727">
            <v>6000820779</v>
          </cell>
          <cell r="I727" t="str">
            <v>LIB //COMS</v>
          </cell>
        </row>
        <row r="728">
          <cell r="H728">
            <v>6000820780</v>
          </cell>
          <cell r="I728" t="str">
            <v>LIB //COMS</v>
          </cell>
        </row>
        <row r="729">
          <cell r="H729">
            <v>6000820781</v>
          </cell>
          <cell r="I729" t="str">
            <v>LIB //COMS</v>
          </cell>
        </row>
        <row r="730">
          <cell r="H730">
            <v>6000820782</v>
          </cell>
          <cell r="I730" t="str">
            <v>LIB //COMS</v>
          </cell>
        </row>
        <row r="731">
          <cell r="H731">
            <v>6000820837</v>
          </cell>
          <cell r="I731" t="str">
            <v>LIB //COMS</v>
          </cell>
        </row>
        <row r="732">
          <cell r="H732">
            <v>6000821228</v>
          </cell>
          <cell r="I732" t="str">
            <v>LIB //COMS</v>
          </cell>
        </row>
        <row r="733">
          <cell r="H733">
            <v>6000821443</v>
          </cell>
          <cell r="I733" t="str">
            <v>LIB //COMS</v>
          </cell>
        </row>
        <row r="734">
          <cell r="H734">
            <v>6000821471</v>
          </cell>
          <cell r="I734" t="str">
            <v>LIB //COMS</v>
          </cell>
        </row>
        <row r="735">
          <cell r="H735">
            <v>6000821472</v>
          </cell>
          <cell r="I735" t="str">
            <v>LIB //COMS</v>
          </cell>
        </row>
        <row r="736">
          <cell r="H736">
            <v>6000821547</v>
          </cell>
          <cell r="I736" t="str">
            <v>LIB //COMS</v>
          </cell>
        </row>
        <row r="737">
          <cell r="H737">
            <v>6000821805</v>
          </cell>
          <cell r="I737" t="str">
            <v>LIB //COMS</v>
          </cell>
        </row>
        <row r="738">
          <cell r="H738">
            <v>6000818440</v>
          </cell>
          <cell r="I738" t="str">
            <v>LIB //COMS</v>
          </cell>
        </row>
        <row r="739">
          <cell r="H739">
            <v>6000820756</v>
          </cell>
          <cell r="I739" t="str">
            <v>LIB //COMS</v>
          </cell>
        </row>
        <row r="740">
          <cell r="H740">
            <v>6000821912</v>
          </cell>
          <cell r="I740" t="str">
            <v>LIB //COMS</v>
          </cell>
        </row>
        <row r="741">
          <cell r="H741">
            <v>6000821916</v>
          </cell>
          <cell r="I741" t="str">
            <v>LIB //COMS</v>
          </cell>
        </row>
        <row r="742">
          <cell r="H742">
            <v>6000821917</v>
          </cell>
          <cell r="I742" t="str">
            <v>LIB //COMS</v>
          </cell>
        </row>
        <row r="743">
          <cell r="H743">
            <v>6000821918</v>
          </cell>
          <cell r="I743" t="str">
            <v>LIB //COMS</v>
          </cell>
        </row>
        <row r="744">
          <cell r="H744">
            <v>6000821921</v>
          </cell>
          <cell r="I744" t="str">
            <v>LIB //COMS</v>
          </cell>
        </row>
        <row r="745">
          <cell r="H745">
            <v>6000821923</v>
          </cell>
          <cell r="I745" t="str">
            <v>LIB //COMS</v>
          </cell>
        </row>
        <row r="746">
          <cell r="H746">
            <v>6000821924</v>
          </cell>
          <cell r="I746" t="str">
            <v>LIB //COMS</v>
          </cell>
        </row>
        <row r="747">
          <cell r="H747">
            <v>6000821925</v>
          </cell>
          <cell r="I747" t="str">
            <v>LIB //COMS</v>
          </cell>
        </row>
        <row r="748">
          <cell r="H748">
            <v>6000821993</v>
          </cell>
          <cell r="I748" t="str">
            <v>LIB //COMS</v>
          </cell>
        </row>
        <row r="749">
          <cell r="H749">
            <v>6000821999</v>
          </cell>
          <cell r="I749" t="str">
            <v>LIB //COMS</v>
          </cell>
        </row>
        <row r="750">
          <cell r="H750">
            <v>6000822048</v>
          </cell>
          <cell r="I750" t="str">
            <v>LIB //COMS</v>
          </cell>
        </row>
        <row r="751">
          <cell r="H751">
            <v>6000822049</v>
          </cell>
          <cell r="I751" t="str">
            <v>LIB //COMS</v>
          </cell>
        </row>
        <row r="752">
          <cell r="H752">
            <v>6000822050</v>
          </cell>
          <cell r="I752" t="str">
            <v>LIB //COMS</v>
          </cell>
        </row>
        <row r="753">
          <cell r="H753">
            <v>6000822054</v>
          </cell>
          <cell r="I753" t="str">
            <v>LIB //COMS</v>
          </cell>
        </row>
        <row r="754">
          <cell r="H754">
            <v>6000822103</v>
          </cell>
          <cell r="I754" t="str">
            <v>LIB //COMS</v>
          </cell>
        </row>
        <row r="755">
          <cell r="H755">
            <v>6000822104</v>
          </cell>
          <cell r="I755" t="str">
            <v>LIB //COMS</v>
          </cell>
        </row>
        <row r="756">
          <cell r="H756">
            <v>6000822105</v>
          </cell>
          <cell r="I756" t="str">
            <v>LIB //COMS</v>
          </cell>
        </row>
        <row r="757">
          <cell r="H757">
            <v>6000822106</v>
          </cell>
          <cell r="I757" t="str">
            <v>LIB //COMS</v>
          </cell>
        </row>
        <row r="758">
          <cell r="H758">
            <v>6000822109</v>
          </cell>
          <cell r="I758" t="str">
            <v>LIB //COMS</v>
          </cell>
        </row>
        <row r="759">
          <cell r="H759">
            <v>6000822110</v>
          </cell>
          <cell r="I759" t="str">
            <v>LIB //COMS</v>
          </cell>
        </row>
        <row r="760">
          <cell r="H760">
            <v>6000822111</v>
          </cell>
          <cell r="I760" t="str">
            <v>LIB //COMS</v>
          </cell>
        </row>
        <row r="761">
          <cell r="H761">
            <v>6000822174</v>
          </cell>
          <cell r="I761" t="str">
            <v>LIB //COMS</v>
          </cell>
        </row>
        <row r="762">
          <cell r="H762">
            <v>6000822175</v>
          </cell>
          <cell r="I762" t="str">
            <v>LIB //COMS</v>
          </cell>
        </row>
        <row r="763">
          <cell r="H763">
            <v>6000822227</v>
          </cell>
          <cell r="I763" t="str">
            <v>LIB //COMS</v>
          </cell>
        </row>
        <row r="764">
          <cell r="H764">
            <v>6000822228</v>
          </cell>
          <cell r="I764" t="str">
            <v>LIB //COMS</v>
          </cell>
        </row>
        <row r="765">
          <cell r="H765">
            <v>6000822229</v>
          </cell>
          <cell r="I765" t="str">
            <v>LIB //COMS</v>
          </cell>
        </row>
        <row r="766">
          <cell r="H766">
            <v>6000822230</v>
          </cell>
          <cell r="I766" t="str">
            <v>LIB //COMS</v>
          </cell>
        </row>
        <row r="767">
          <cell r="H767">
            <v>6000822231</v>
          </cell>
          <cell r="I767" t="str">
            <v>LIB //COMS</v>
          </cell>
        </row>
        <row r="768">
          <cell r="H768">
            <v>6000822232</v>
          </cell>
          <cell r="I768" t="str">
            <v>LIB //COMS</v>
          </cell>
        </row>
        <row r="769">
          <cell r="H769">
            <v>6000822233</v>
          </cell>
          <cell r="I769" t="str">
            <v>LIB //COMS</v>
          </cell>
        </row>
        <row r="770">
          <cell r="H770">
            <v>6000822234</v>
          </cell>
          <cell r="I770" t="str">
            <v>LIB //COMS</v>
          </cell>
        </row>
        <row r="771">
          <cell r="H771">
            <v>6000822235</v>
          </cell>
          <cell r="I771" t="str">
            <v>LIB //COMS</v>
          </cell>
        </row>
        <row r="772">
          <cell r="H772">
            <v>6000822544</v>
          </cell>
          <cell r="I772" t="str">
            <v>LIB //COMS</v>
          </cell>
        </row>
        <row r="773">
          <cell r="H773">
            <v>6000822546</v>
          </cell>
          <cell r="I773" t="str">
            <v>LIB //COMS</v>
          </cell>
        </row>
        <row r="774">
          <cell r="H774">
            <v>6000822861</v>
          </cell>
          <cell r="I774" t="str">
            <v>LIB //COMS</v>
          </cell>
        </row>
        <row r="775">
          <cell r="H775">
            <v>6000822785</v>
          </cell>
          <cell r="I775" t="str">
            <v>LIB //COMS</v>
          </cell>
        </row>
        <row r="776">
          <cell r="H776">
            <v>6000822786</v>
          </cell>
          <cell r="I776" t="str">
            <v>LIB //COMS</v>
          </cell>
        </row>
        <row r="777">
          <cell r="H777">
            <v>6000822787</v>
          </cell>
          <cell r="I777" t="str">
            <v>LIB //COMS</v>
          </cell>
        </row>
        <row r="778">
          <cell r="H778">
            <v>6000822788</v>
          </cell>
          <cell r="I778" t="str">
            <v>LIB //COMS</v>
          </cell>
        </row>
        <row r="779">
          <cell r="H779">
            <v>6000822789</v>
          </cell>
          <cell r="I779" t="str">
            <v>LIB //COMS</v>
          </cell>
        </row>
        <row r="780">
          <cell r="H780">
            <v>6000806004</v>
          </cell>
          <cell r="I780" t="str">
            <v>LIB //COMS</v>
          </cell>
        </row>
        <row r="781">
          <cell r="H781">
            <v>6000806633</v>
          </cell>
          <cell r="I781" t="str">
            <v>LIB //COMS</v>
          </cell>
        </row>
        <row r="782">
          <cell r="H782">
            <v>6000806634</v>
          </cell>
          <cell r="I782" t="str">
            <v>LIB //COMS</v>
          </cell>
        </row>
        <row r="783">
          <cell r="H783">
            <v>6000817681</v>
          </cell>
          <cell r="I783" t="str">
            <v>LIB //COMS</v>
          </cell>
        </row>
        <row r="784">
          <cell r="H784">
            <v>6000692024</v>
          </cell>
          <cell r="I784" t="str">
            <v>LIB //COMS</v>
          </cell>
        </row>
        <row r="785">
          <cell r="H785">
            <v>6000692025</v>
          </cell>
          <cell r="I785" t="str">
            <v>LIB //COMS</v>
          </cell>
        </row>
        <row r="786">
          <cell r="H786">
            <v>6000692026</v>
          </cell>
          <cell r="I786" t="str">
            <v>LIB //COMS</v>
          </cell>
        </row>
        <row r="787">
          <cell r="H787">
            <v>6000692027</v>
          </cell>
          <cell r="I787" t="str">
            <v>LIB //COMS</v>
          </cell>
        </row>
        <row r="788">
          <cell r="H788">
            <v>6000692032</v>
          </cell>
          <cell r="I788" t="str">
            <v>LIB //COMS</v>
          </cell>
        </row>
        <row r="789">
          <cell r="H789">
            <v>6000693294</v>
          </cell>
          <cell r="I789" t="str">
            <v>LIB //COMS</v>
          </cell>
        </row>
        <row r="790">
          <cell r="H790">
            <v>6000693299</v>
          </cell>
          <cell r="I790" t="str">
            <v>LIB //COMS</v>
          </cell>
        </row>
        <row r="791">
          <cell r="H791">
            <v>6000700782</v>
          </cell>
          <cell r="I791" t="str">
            <v>LIB //COMS</v>
          </cell>
        </row>
        <row r="792">
          <cell r="H792">
            <v>6000700786</v>
          </cell>
          <cell r="I792" t="str">
            <v>LIB //COMS</v>
          </cell>
        </row>
        <row r="793">
          <cell r="H793">
            <v>6000740856</v>
          </cell>
          <cell r="I793" t="str">
            <v>LIB //COMS</v>
          </cell>
        </row>
        <row r="794">
          <cell r="H794">
            <v>6000741460</v>
          </cell>
          <cell r="I794" t="str">
            <v>LIB //COMS</v>
          </cell>
        </row>
        <row r="795">
          <cell r="H795">
            <v>6000741496</v>
          </cell>
          <cell r="I795" t="str">
            <v>LIB //COMS</v>
          </cell>
        </row>
        <row r="796">
          <cell r="H796">
            <v>6000771044</v>
          </cell>
          <cell r="I796" t="str">
            <v>LIB //COMS</v>
          </cell>
        </row>
        <row r="797">
          <cell r="H797">
            <v>6000771114</v>
          </cell>
          <cell r="I797" t="str">
            <v>LIB //COMS</v>
          </cell>
        </row>
        <row r="798">
          <cell r="H798">
            <v>6000771115</v>
          </cell>
          <cell r="I798" t="str">
            <v>LIB //COMS</v>
          </cell>
        </row>
        <row r="799">
          <cell r="H799">
            <v>6000771116</v>
          </cell>
          <cell r="I799" t="str">
            <v>LIB //COMS</v>
          </cell>
        </row>
        <row r="800">
          <cell r="H800">
            <v>6000771117</v>
          </cell>
          <cell r="I800" t="str">
            <v>LIB //COMS</v>
          </cell>
        </row>
        <row r="801">
          <cell r="H801">
            <v>6000771118</v>
          </cell>
          <cell r="I801" t="str">
            <v>LIB //COMS</v>
          </cell>
        </row>
        <row r="802">
          <cell r="H802">
            <v>6000777239</v>
          </cell>
          <cell r="I802" t="str">
            <v>LIB //COMS</v>
          </cell>
        </row>
        <row r="803">
          <cell r="H803">
            <v>6000805187</v>
          </cell>
          <cell r="I803" t="str">
            <v>LIB //COMS</v>
          </cell>
        </row>
        <row r="804">
          <cell r="H804">
            <v>6000805223</v>
          </cell>
          <cell r="I804" t="str">
            <v>LIB //COMS</v>
          </cell>
        </row>
        <row r="805">
          <cell r="H805">
            <v>6000805226</v>
          </cell>
          <cell r="I805" t="str">
            <v>LIB //COMS</v>
          </cell>
        </row>
        <row r="806">
          <cell r="H806">
            <v>6000805995</v>
          </cell>
          <cell r="I806" t="str">
            <v>LIB //COMS</v>
          </cell>
        </row>
        <row r="807">
          <cell r="H807">
            <v>6000805998</v>
          </cell>
          <cell r="I807" t="str">
            <v>LIB //COMS</v>
          </cell>
        </row>
        <row r="808">
          <cell r="H808">
            <v>6000806001</v>
          </cell>
          <cell r="I808" t="str">
            <v>LIB //COMS</v>
          </cell>
        </row>
        <row r="809">
          <cell r="H809">
            <v>6000806005</v>
          </cell>
          <cell r="I809" t="str">
            <v>LIB //COMS</v>
          </cell>
        </row>
        <row r="810">
          <cell r="H810">
            <v>6000806006</v>
          </cell>
          <cell r="I810" t="str">
            <v>LIB //COMS</v>
          </cell>
        </row>
        <row r="811">
          <cell r="H811">
            <v>6000806693</v>
          </cell>
          <cell r="I811" t="str">
            <v>LIB //COMS</v>
          </cell>
        </row>
        <row r="812">
          <cell r="H812">
            <v>6000806694</v>
          </cell>
          <cell r="I812" t="str">
            <v>LIB //COMS</v>
          </cell>
        </row>
        <row r="813">
          <cell r="H813">
            <v>6000806703</v>
          </cell>
          <cell r="I813" t="str">
            <v>LIB //COMS</v>
          </cell>
        </row>
        <row r="814">
          <cell r="H814">
            <v>6000819740</v>
          </cell>
          <cell r="I814" t="str">
            <v>LIB //COMS</v>
          </cell>
        </row>
        <row r="815">
          <cell r="H815">
            <v>6000823825</v>
          </cell>
          <cell r="I815" t="str">
            <v>LIB //COMS</v>
          </cell>
        </row>
        <row r="816">
          <cell r="H816">
            <v>6000823834</v>
          </cell>
          <cell r="I816" t="str">
            <v>LIB //COMS</v>
          </cell>
        </row>
        <row r="817">
          <cell r="H817">
            <v>6000823835</v>
          </cell>
          <cell r="I817" t="str">
            <v>LIB //COMS</v>
          </cell>
        </row>
        <row r="818">
          <cell r="H818">
            <v>6000823838</v>
          </cell>
          <cell r="I818" t="str">
            <v>LIB //COMS</v>
          </cell>
        </row>
        <row r="819">
          <cell r="H819">
            <v>6000824087</v>
          </cell>
          <cell r="I819" t="str">
            <v>LIB //COMS</v>
          </cell>
        </row>
        <row r="820">
          <cell r="H820">
            <v>6000824088</v>
          </cell>
          <cell r="I820" t="str">
            <v>LIB //COMS</v>
          </cell>
        </row>
        <row r="821">
          <cell r="H821">
            <v>6000824090</v>
          </cell>
          <cell r="I821" t="str">
            <v>LIB //COMS</v>
          </cell>
        </row>
        <row r="822">
          <cell r="H822">
            <v>6000824091</v>
          </cell>
          <cell r="I822" t="str">
            <v>LIB //COMS</v>
          </cell>
        </row>
        <row r="823">
          <cell r="H823">
            <v>6000824092</v>
          </cell>
          <cell r="I823" t="str">
            <v>LIB //COMS</v>
          </cell>
        </row>
        <row r="824">
          <cell r="H824">
            <v>6000824093</v>
          </cell>
          <cell r="I824" t="str">
            <v>LIB //COMS</v>
          </cell>
        </row>
        <row r="825">
          <cell r="H825">
            <v>6000824120</v>
          </cell>
          <cell r="I825" t="str">
            <v>LIB //COMS</v>
          </cell>
        </row>
        <row r="826">
          <cell r="H826">
            <v>6000824121</v>
          </cell>
          <cell r="I826" t="str">
            <v>LIB //PEND</v>
          </cell>
        </row>
        <row r="827">
          <cell r="H827">
            <v>6000824122</v>
          </cell>
          <cell r="I827" t="str">
            <v>LIB //COMS</v>
          </cell>
        </row>
        <row r="828">
          <cell r="H828">
            <v>6000824123</v>
          </cell>
          <cell r="I828" t="str">
            <v>LIB //COMS</v>
          </cell>
        </row>
        <row r="829">
          <cell r="H829">
            <v>6000824124</v>
          </cell>
          <cell r="I829" t="str">
            <v>LIB //COMS</v>
          </cell>
        </row>
        <row r="830">
          <cell r="H830">
            <v>6000824125</v>
          </cell>
          <cell r="I830" t="str">
            <v>LIB //COMS</v>
          </cell>
        </row>
        <row r="831">
          <cell r="H831">
            <v>6000824126</v>
          </cell>
          <cell r="I831" t="str">
            <v>LIB //COMS</v>
          </cell>
        </row>
        <row r="832">
          <cell r="H832">
            <v>6000824127</v>
          </cell>
          <cell r="I832" t="str">
            <v>LIB //COMS</v>
          </cell>
        </row>
        <row r="833">
          <cell r="H833">
            <v>6000824128</v>
          </cell>
          <cell r="I833" t="str">
            <v>LIB //COMS</v>
          </cell>
        </row>
        <row r="834">
          <cell r="H834">
            <v>6000824129</v>
          </cell>
          <cell r="I834" t="str">
            <v>LIB //COMS</v>
          </cell>
        </row>
        <row r="835">
          <cell r="H835">
            <v>6000824131</v>
          </cell>
          <cell r="I835" t="str">
            <v>LIB //COMS</v>
          </cell>
        </row>
        <row r="836">
          <cell r="H836">
            <v>6000824132</v>
          </cell>
          <cell r="I836" t="str">
            <v>LIB //COMS</v>
          </cell>
        </row>
        <row r="837">
          <cell r="H837">
            <v>6000824133</v>
          </cell>
          <cell r="I837" t="str">
            <v>LIB //COMS</v>
          </cell>
        </row>
        <row r="838">
          <cell r="H838">
            <v>6000824134</v>
          </cell>
          <cell r="I838" t="str">
            <v>LIB //COMS</v>
          </cell>
        </row>
        <row r="839">
          <cell r="H839">
            <v>6000824135</v>
          </cell>
          <cell r="I839" t="str">
            <v>LIB //COMS</v>
          </cell>
        </row>
        <row r="840">
          <cell r="H840">
            <v>6000824136</v>
          </cell>
          <cell r="I840" t="str">
            <v>LIB //COMS</v>
          </cell>
        </row>
        <row r="841">
          <cell r="H841">
            <v>6000824137</v>
          </cell>
          <cell r="I841" t="str">
            <v>LIB //COMS</v>
          </cell>
        </row>
        <row r="842">
          <cell r="H842">
            <v>6000824138</v>
          </cell>
          <cell r="I842" t="str">
            <v>LIB //COMS</v>
          </cell>
        </row>
        <row r="843">
          <cell r="H843">
            <v>6000824139</v>
          </cell>
          <cell r="I843" t="str">
            <v>LIB //COMS</v>
          </cell>
        </row>
        <row r="844">
          <cell r="H844">
            <v>6000824160</v>
          </cell>
          <cell r="I844" t="str">
            <v>LIB //COMS</v>
          </cell>
        </row>
        <row r="845">
          <cell r="H845">
            <v>6000824162</v>
          </cell>
          <cell r="I845" t="str">
            <v>LIB //COMS</v>
          </cell>
        </row>
        <row r="846">
          <cell r="H846">
            <v>6000824163</v>
          </cell>
          <cell r="I846" t="str">
            <v>LIB //COMS</v>
          </cell>
        </row>
        <row r="847">
          <cell r="H847">
            <v>6000824164</v>
          </cell>
          <cell r="I847" t="str">
            <v>LIB //COMS</v>
          </cell>
        </row>
        <row r="848">
          <cell r="H848">
            <v>6000824165</v>
          </cell>
          <cell r="I848" t="str">
            <v>LIB //COMS</v>
          </cell>
        </row>
        <row r="849">
          <cell r="H849">
            <v>6000824166</v>
          </cell>
          <cell r="I849" t="str">
            <v>LIB //COMS</v>
          </cell>
        </row>
        <row r="850">
          <cell r="H850">
            <v>6000824253</v>
          </cell>
          <cell r="I850" t="str">
            <v>LIB //COMS</v>
          </cell>
        </row>
        <row r="851">
          <cell r="H851">
            <v>6000824300</v>
          </cell>
          <cell r="I851" t="str">
            <v>LIB //COMS</v>
          </cell>
        </row>
        <row r="852">
          <cell r="H852">
            <v>6000824463</v>
          </cell>
          <cell r="I852" t="str">
            <v>LIB //COMS</v>
          </cell>
        </row>
        <row r="853">
          <cell r="H853">
            <v>6000824465</v>
          </cell>
          <cell r="I853" t="str">
            <v>LIB //COMS</v>
          </cell>
        </row>
        <row r="854">
          <cell r="H854">
            <v>6000824466</v>
          </cell>
          <cell r="I854" t="str">
            <v>LIB //COMS</v>
          </cell>
        </row>
        <row r="855">
          <cell r="H855">
            <v>6000824469</v>
          </cell>
          <cell r="I855" t="str">
            <v>LIB //COMS</v>
          </cell>
        </row>
        <row r="856">
          <cell r="H856">
            <v>6000824470</v>
          </cell>
          <cell r="I856" t="str">
            <v>LIB //COMS</v>
          </cell>
        </row>
        <row r="857">
          <cell r="H857">
            <v>6000824471</v>
          </cell>
          <cell r="I857" t="str">
            <v>LIB //COMS</v>
          </cell>
        </row>
        <row r="858">
          <cell r="H858">
            <v>6000824472</v>
          </cell>
          <cell r="I858" t="str">
            <v>LIB //COMS</v>
          </cell>
        </row>
        <row r="859">
          <cell r="H859">
            <v>6000824473</v>
          </cell>
          <cell r="I859" t="str">
            <v>LIB //COMS</v>
          </cell>
        </row>
        <row r="860">
          <cell r="H860">
            <v>6000824535</v>
          </cell>
          <cell r="I860" t="str">
            <v>LIB //COMS</v>
          </cell>
        </row>
        <row r="861">
          <cell r="H861">
            <v>6000824581</v>
          </cell>
          <cell r="I861" t="str">
            <v>LIB //COMS</v>
          </cell>
        </row>
        <row r="862">
          <cell r="H862">
            <v>6000824588</v>
          </cell>
          <cell r="I862" t="str">
            <v>LIB //COMS</v>
          </cell>
        </row>
        <row r="863">
          <cell r="H863">
            <v>6000824590</v>
          </cell>
          <cell r="I863" t="str">
            <v>LIB //COMS</v>
          </cell>
        </row>
        <row r="864">
          <cell r="H864">
            <v>6000824591</v>
          </cell>
          <cell r="I864" t="str">
            <v>LIB //COMS</v>
          </cell>
        </row>
        <row r="865">
          <cell r="H865">
            <v>6000824592</v>
          </cell>
          <cell r="I865" t="str">
            <v>LIB //COMS</v>
          </cell>
        </row>
        <row r="866">
          <cell r="H866">
            <v>6000824594</v>
          </cell>
          <cell r="I866" t="str">
            <v>LIB //COMS</v>
          </cell>
        </row>
        <row r="867">
          <cell r="H867">
            <v>6000824596</v>
          </cell>
          <cell r="I867" t="str">
            <v>LIB //COMS</v>
          </cell>
        </row>
        <row r="868">
          <cell r="H868">
            <v>6000824597</v>
          </cell>
          <cell r="I868" t="str">
            <v>LIB //COMS</v>
          </cell>
        </row>
        <row r="869">
          <cell r="H869">
            <v>6000824599</v>
          </cell>
          <cell r="I869" t="str">
            <v>LIB //COMS</v>
          </cell>
        </row>
        <row r="870">
          <cell r="H870">
            <v>6000824600</v>
          </cell>
          <cell r="I870" t="str">
            <v>LIB //COMS</v>
          </cell>
        </row>
        <row r="871">
          <cell r="H871">
            <v>6000824667</v>
          </cell>
          <cell r="I871" t="str">
            <v>LIB //COMS</v>
          </cell>
        </row>
        <row r="872">
          <cell r="H872">
            <v>6000824668</v>
          </cell>
          <cell r="I872" t="str">
            <v>LIB //COMS</v>
          </cell>
        </row>
        <row r="873">
          <cell r="H873">
            <v>6000824669</v>
          </cell>
          <cell r="I873" t="str">
            <v>LIB //COMS</v>
          </cell>
        </row>
        <row r="874">
          <cell r="H874">
            <v>6000824670</v>
          </cell>
          <cell r="I874" t="str">
            <v>LIB //COMS</v>
          </cell>
        </row>
        <row r="875">
          <cell r="H875">
            <v>6000824671</v>
          </cell>
          <cell r="I875" t="str">
            <v>LIB //COMS</v>
          </cell>
        </row>
        <row r="876">
          <cell r="H876">
            <v>6000824673</v>
          </cell>
          <cell r="I876" t="str">
            <v>LIB //COMS</v>
          </cell>
        </row>
        <row r="877">
          <cell r="H877">
            <v>6000824675</v>
          </cell>
          <cell r="I877" t="str">
            <v>LIB //COMS</v>
          </cell>
        </row>
        <row r="878">
          <cell r="H878">
            <v>6000824676</v>
          </cell>
          <cell r="I878" t="str">
            <v>LIB //COMS</v>
          </cell>
        </row>
        <row r="879">
          <cell r="H879">
            <v>6000824677</v>
          </cell>
          <cell r="I879" t="str">
            <v>LIB //COMS</v>
          </cell>
        </row>
        <row r="880">
          <cell r="H880">
            <v>6000824678</v>
          </cell>
          <cell r="I880" t="str">
            <v>LIB //COMS</v>
          </cell>
        </row>
        <row r="881">
          <cell r="H881">
            <v>6000824712</v>
          </cell>
          <cell r="I881" t="str">
            <v>LIB //PEND</v>
          </cell>
        </row>
        <row r="882">
          <cell r="H882">
            <v>6000824713</v>
          </cell>
          <cell r="I882" t="str">
            <v>LIB //COMS</v>
          </cell>
        </row>
        <row r="883">
          <cell r="H883">
            <v>6000824716</v>
          </cell>
          <cell r="I883" t="str">
            <v>LIB //COMS</v>
          </cell>
        </row>
        <row r="884">
          <cell r="H884">
            <v>6000824717</v>
          </cell>
          <cell r="I884" t="str">
            <v>LIB //COMS</v>
          </cell>
        </row>
        <row r="885">
          <cell r="H885">
            <v>6000824925</v>
          </cell>
          <cell r="I885" t="str">
            <v>LIB //COMS</v>
          </cell>
        </row>
        <row r="886">
          <cell r="H886">
            <v>6000824927</v>
          </cell>
          <cell r="I886" t="str">
            <v>LIB //COMS</v>
          </cell>
        </row>
        <row r="887">
          <cell r="H887">
            <v>6000668498</v>
          </cell>
          <cell r="I887" t="str">
            <v>LIB //COMS</v>
          </cell>
        </row>
        <row r="888">
          <cell r="H888">
            <v>6000668684</v>
          </cell>
          <cell r="I888" t="str">
            <v>LIB //COMS</v>
          </cell>
        </row>
        <row r="889">
          <cell r="H889">
            <v>6000693288</v>
          </cell>
          <cell r="I889" t="str">
            <v>LIB //COMS</v>
          </cell>
        </row>
        <row r="890">
          <cell r="H890">
            <v>6000741497</v>
          </cell>
          <cell r="I890" t="str">
            <v>LIB //COMS</v>
          </cell>
        </row>
        <row r="891">
          <cell r="H891">
            <v>6000777548</v>
          </cell>
          <cell r="I891" t="str">
            <v>LIB //COMS</v>
          </cell>
        </row>
        <row r="892">
          <cell r="H892">
            <v>6000777549</v>
          </cell>
          <cell r="I892" t="str">
            <v>LIB //COMS</v>
          </cell>
        </row>
        <row r="893">
          <cell r="H893">
            <v>6000777553</v>
          </cell>
          <cell r="I893" t="str">
            <v>LIB //COMS</v>
          </cell>
        </row>
        <row r="894">
          <cell r="H894">
            <v>6000777556</v>
          </cell>
          <cell r="I894" t="str">
            <v>LIB //COMS</v>
          </cell>
        </row>
        <row r="895">
          <cell r="H895">
            <v>6000777557</v>
          </cell>
          <cell r="I895" t="str">
            <v>LIB //COMS</v>
          </cell>
        </row>
        <row r="896">
          <cell r="H896">
            <v>6000805194</v>
          </cell>
          <cell r="I896" t="str">
            <v>LIB //COMS</v>
          </cell>
        </row>
        <row r="897">
          <cell r="H897">
            <v>6000805202</v>
          </cell>
          <cell r="I897" t="str">
            <v>LIB //COMS</v>
          </cell>
        </row>
        <row r="898">
          <cell r="H898">
            <v>6000805208</v>
          </cell>
          <cell r="I898" t="str">
            <v>LIB //COMS</v>
          </cell>
        </row>
        <row r="899">
          <cell r="H899">
            <v>6000805218</v>
          </cell>
          <cell r="I899" t="str">
            <v>LIB //COMS</v>
          </cell>
        </row>
        <row r="900">
          <cell r="H900">
            <v>6000805225</v>
          </cell>
          <cell r="I900" t="str">
            <v>LIB //COMS</v>
          </cell>
        </row>
        <row r="901">
          <cell r="H901">
            <v>6000805230</v>
          </cell>
          <cell r="I901" t="str">
            <v>LIB //COMS</v>
          </cell>
        </row>
        <row r="902">
          <cell r="H902">
            <v>6000805235</v>
          </cell>
          <cell r="I902" t="str">
            <v>LIB //COMS</v>
          </cell>
        </row>
        <row r="903">
          <cell r="H903">
            <v>6000805238</v>
          </cell>
          <cell r="I903" t="str">
            <v>LIB //COMS</v>
          </cell>
        </row>
        <row r="904">
          <cell r="H904">
            <v>6000815621</v>
          </cell>
          <cell r="I904" t="str">
            <v>LIB //COMS</v>
          </cell>
        </row>
        <row r="905">
          <cell r="H905">
            <v>6000819709</v>
          </cell>
          <cell r="I905" t="str">
            <v>LIB //COMS</v>
          </cell>
        </row>
        <row r="906">
          <cell r="H906">
            <v>6000819741</v>
          </cell>
          <cell r="I906" t="str">
            <v>LIB //COMS</v>
          </cell>
        </row>
        <row r="907">
          <cell r="H907">
            <v>6000819742</v>
          </cell>
          <cell r="I907" t="str">
            <v>LIB //COMS</v>
          </cell>
        </row>
        <row r="908">
          <cell r="H908">
            <v>6000819743</v>
          </cell>
          <cell r="I908" t="str">
            <v>LIB //COMS</v>
          </cell>
        </row>
        <row r="909">
          <cell r="H909">
            <v>6000819747</v>
          </cell>
          <cell r="I909" t="str">
            <v>LIB //COMS</v>
          </cell>
        </row>
        <row r="910">
          <cell r="H910">
            <v>6000819749</v>
          </cell>
          <cell r="I910" t="str">
            <v>LIB //COMS</v>
          </cell>
        </row>
        <row r="911">
          <cell r="H911">
            <v>6000819750</v>
          </cell>
          <cell r="I911" t="str">
            <v>LIB //COMS</v>
          </cell>
        </row>
        <row r="912">
          <cell r="H912">
            <v>6000819768</v>
          </cell>
          <cell r="I912" t="str">
            <v>LIB //COMS</v>
          </cell>
        </row>
        <row r="913">
          <cell r="H913">
            <v>6000819769</v>
          </cell>
          <cell r="I913" t="str">
            <v>LIB //COMS</v>
          </cell>
        </row>
        <row r="914">
          <cell r="H914">
            <v>6000825012</v>
          </cell>
          <cell r="I914" t="str">
            <v>LIB //COMS</v>
          </cell>
        </row>
        <row r="915">
          <cell r="H915">
            <v>6000825063</v>
          </cell>
          <cell r="I915" t="str">
            <v>LIB //COMS</v>
          </cell>
        </row>
        <row r="916">
          <cell r="H916">
            <v>6000825064</v>
          </cell>
          <cell r="I916" t="str">
            <v>LIB //COMS</v>
          </cell>
        </row>
        <row r="917">
          <cell r="H917">
            <v>6000825065</v>
          </cell>
          <cell r="I917" t="str">
            <v>LIB //COMS</v>
          </cell>
        </row>
        <row r="918">
          <cell r="H918">
            <v>6000825066</v>
          </cell>
          <cell r="I918" t="str">
            <v>LIB //COMS</v>
          </cell>
        </row>
        <row r="919">
          <cell r="H919">
            <v>6000825202</v>
          </cell>
          <cell r="I919" t="str">
            <v>LIB //COMS</v>
          </cell>
        </row>
        <row r="920">
          <cell r="H920">
            <v>6000825203</v>
          </cell>
          <cell r="I920" t="str">
            <v>LIB //PEND</v>
          </cell>
        </row>
        <row r="921">
          <cell r="H921">
            <v>6000825204</v>
          </cell>
          <cell r="I921" t="str">
            <v>LIB //COMS</v>
          </cell>
        </row>
        <row r="922">
          <cell r="H922">
            <v>6000825205</v>
          </cell>
          <cell r="I922" t="str">
            <v>LIB //COMS</v>
          </cell>
        </row>
        <row r="923">
          <cell r="H923">
            <v>6000825373</v>
          </cell>
          <cell r="I923" t="str">
            <v>LIB //COMS</v>
          </cell>
        </row>
        <row r="924">
          <cell r="H924">
            <v>6000825376</v>
          </cell>
          <cell r="I924" t="str">
            <v>LIB //COMS</v>
          </cell>
        </row>
        <row r="925">
          <cell r="H925">
            <v>6000825378</v>
          </cell>
          <cell r="I925" t="str">
            <v>LIB //COMS</v>
          </cell>
        </row>
        <row r="926">
          <cell r="H926">
            <v>6000825379</v>
          </cell>
          <cell r="I926" t="str">
            <v>LIB //COMS</v>
          </cell>
        </row>
        <row r="927">
          <cell r="H927">
            <v>6000825381</v>
          </cell>
          <cell r="I927" t="str">
            <v>LIB //COMS</v>
          </cell>
        </row>
        <row r="928">
          <cell r="H928">
            <v>6000825382</v>
          </cell>
          <cell r="I928" t="str">
            <v>LIB //COMS</v>
          </cell>
        </row>
        <row r="929">
          <cell r="H929">
            <v>6000825383</v>
          </cell>
          <cell r="I929" t="str">
            <v>LIB //COMS</v>
          </cell>
        </row>
        <row r="930">
          <cell r="H930">
            <v>6000825389</v>
          </cell>
          <cell r="I930" t="str">
            <v>LIB //COMS</v>
          </cell>
        </row>
        <row r="931">
          <cell r="H931">
            <v>6000825390</v>
          </cell>
          <cell r="I931" t="str">
            <v>LIB //COMS</v>
          </cell>
        </row>
        <row r="932">
          <cell r="H932">
            <v>6000825391</v>
          </cell>
          <cell r="I932" t="str">
            <v>LIB //COMS</v>
          </cell>
        </row>
        <row r="933">
          <cell r="H933">
            <v>6000825392</v>
          </cell>
          <cell r="I933" t="str">
            <v>LIB //COMS</v>
          </cell>
        </row>
        <row r="934">
          <cell r="H934">
            <v>6000825393</v>
          </cell>
          <cell r="I934" t="str">
            <v>LIB //COMS</v>
          </cell>
        </row>
        <row r="935">
          <cell r="H935">
            <v>6000825394</v>
          </cell>
          <cell r="I935" t="str">
            <v>LIB //COMS</v>
          </cell>
        </row>
        <row r="936">
          <cell r="H936">
            <v>6000825395</v>
          </cell>
          <cell r="I936" t="str">
            <v>LIB //COMS</v>
          </cell>
        </row>
        <row r="937">
          <cell r="H937">
            <v>6000825400</v>
          </cell>
          <cell r="I937" t="str">
            <v>LIB //COMS</v>
          </cell>
        </row>
        <row r="938">
          <cell r="H938">
            <v>6000825401</v>
          </cell>
          <cell r="I938" t="str">
            <v>LIB //COMS</v>
          </cell>
        </row>
        <row r="939">
          <cell r="H939">
            <v>6000825402</v>
          </cell>
          <cell r="I939" t="str">
            <v>LIB //COMS</v>
          </cell>
        </row>
        <row r="940">
          <cell r="H940">
            <v>6000825403</v>
          </cell>
          <cell r="I940" t="str">
            <v>LIB //COMS</v>
          </cell>
        </row>
        <row r="941">
          <cell r="H941">
            <v>6000825410</v>
          </cell>
          <cell r="I941" t="str">
            <v>LIB //COMS</v>
          </cell>
        </row>
        <row r="942">
          <cell r="H942">
            <v>6000825411</v>
          </cell>
          <cell r="I942" t="str">
            <v>LIB //COMS</v>
          </cell>
        </row>
        <row r="943">
          <cell r="H943">
            <v>6000825412</v>
          </cell>
          <cell r="I943" t="str">
            <v>LIB //COMS</v>
          </cell>
        </row>
        <row r="944">
          <cell r="H944">
            <v>6000825413</v>
          </cell>
          <cell r="I944" t="str">
            <v>LIB //COMS</v>
          </cell>
        </row>
        <row r="945">
          <cell r="H945">
            <v>6000825416</v>
          </cell>
          <cell r="I945" t="str">
            <v>LIB //COMS</v>
          </cell>
        </row>
        <row r="946">
          <cell r="H946">
            <v>6000825418</v>
          </cell>
          <cell r="I946" t="str">
            <v>LIB //COMS</v>
          </cell>
        </row>
        <row r="947">
          <cell r="H947">
            <v>6000825480</v>
          </cell>
          <cell r="I947" t="str">
            <v>LIB //COMS</v>
          </cell>
        </row>
        <row r="948">
          <cell r="H948">
            <v>6000825481</v>
          </cell>
          <cell r="I948" t="str">
            <v>LIB //COMS</v>
          </cell>
        </row>
        <row r="949">
          <cell r="H949">
            <v>6000825508</v>
          </cell>
          <cell r="I949" t="str">
            <v>LIB //COMS</v>
          </cell>
        </row>
        <row r="950">
          <cell r="H950">
            <v>6000825509</v>
          </cell>
          <cell r="I950" t="str">
            <v>LIB //COMS</v>
          </cell>
        </row>
        <row r="951">
          <cell r="H951">
            <v>6000795873</v>
          </cell>
          <cell r="I951" t="str">
            <v>LIB //COMS</v>
          </cell>
        </row>
        <row r="952">
          <cell r="H952">
            <v>6000825937</v>
          </cell>
          <cell r="I952" t="str">
            <v>LIB //COMS</v>
          </cell>
        </row>
        <row r="953">
          <cell r="H953">
            <v>6000825938</v>
          </cell>
          <cell r="I953" t="str">
            <v>LIB //COMS</v>
          </cell>
        </row>
        <row r="954">
          <cell r="H954">
            <v>6000676020</v>
          </cell>
          <cell r="I954" t="str">
            <v>LIB //COMS</v>
          </cell>
        </row>
        <row r="955">
          <cell r="H955">
            <v>6000676223</v>
          </cell>
          <cell r="I955" t="str">
            <v>LIB //COMS</v>
          </cell>
        </row>
        <row r="956">
          <cell r="H956">
            <v>6000806608</v>
          </cell>
          <cell r="I956" t="str">
            <v>LIB //COMS</v>
          </cell>
        </row>
        <row r="957">
          <cell r="H957">
            <v>6000806610</v>
          </cell>
          <cell r="I957" t="str">
            <v>LIB //COMS</v>
          </cell>
        </row>
        <row r="958">
          <cell r="H958">
            <v>6000806621</v>
          </cell>
          <cell r="I958" t="str">
            <v>LIB //COMS</v>
          </cell>
        </row>
        <row r="959">
          <cell r="H959">
            <v>6000806622</v>
          </cell>
          <cell r="I959" t="str">
            <v>LIB //COMS</v>
          </cell>
        </row>
        <row r="960">
          <cell r="H960">
            <v>6000806627</v>
          </cell>
          <cell r="I960" t="str">
            <v>LIB //COMS</v>
          </cell>
        </row>
        <row r="961">
          <cell r="H961">
            <v>6000806639</v>
          </cell>
          <cell r="I961" t="str">
            <v>LIB //COMS</v>
          </cell>
        </row>
        <row r="962">
          <cell r="H962">
            <v>6000806701</v>
          </cell>
          <cell r="I962" t="str">
            <v>LIB //COMS</v>
          </cell>
        </row>
        <row r="963">
          <cell r="H963">
            <v>6000806702</v>
          </cell>
          <cell r="I963" t="str">
            <v>LIB //COMS</v>
          </cell>
        </row>
        <row r="964">
          <cell r="H964">
            <v>6000806711</v>
          </cell>
          <cell r="I964" t="str">
            <v>LIB //COMS</v>
          </cell>
        </row>
        <row r="965">
          <cell r="H965">
            <v>6000806712</v>
          </cell>
          <cell r="I965" t="str">
            <v>LIB //COMS</v>
          </cell>
        </row>
        <row r="966">
          <cell r="H966">
            <v>6000806720</v>
          </cell>
          <cell r="I966" t="str">
            <v>LIB //COMS</v>
          </cell>
        </row>
        <row r="967">
          <cell r="H967">
            <v>6000806726</v>
          </cell>
          <cell r="I967" t="str">
            <v>LIB //COMS</v>
          </cell>
        </row>
        <row r="968">
          <cell r="H968">
            <v>6000806728</v>
          </cell>
          <cell r="I968" t="str">
            <v>LIB //COMS</v>
          </cell>
        </row>
        <row r="969">
          <cell r="H969">
            <v>6000825939</v>
          </cell>
          <cell r="I969" t="str">
            <v>LIB //COMS</v>
          </cell>
        </row>
        <row r="970">
          <cell r="H970">
            <v>6000825999</v>
          </cell>
          <cell r="I970" t="str">
            <v>LIB //COMS</v>
          </cell>
        </row>
        <row r="971">
          <cell r="H971">
            <v>6000826280</v>
          </cell>
          <cell r="I971" t="str">
            <v>LIB //COMS</v>
          </cell>
        </row>
        <row r="972">
          <cell r="H972">
            <v>6000826281</v>
          </cell>
          <cell r="I972" t="str">
            <v>LIB //COMS</v>
          </cell>
        </row>
        <row r="973">
          <cell r="H973">
            <v>6000826314</v>
          </cell>
          <cell r="I973" t="str">
            <v>LIB //COMS</v>
          </cell>
        </row>
        <row r="974">
          <cell r="H974">
            <v>6000826315</v>
          </cell>
          <cell r="I974" t="str">
            <v>LIB //COMS</v>
          </cell>
        </row>
        <row r="975">
          <cell r="H975">
            <v>6000826316</v>
          </cell>
          <cell r="I975" t="str">
            <v>LIB //COMS</v>
          </cell>
        </row>
        <row r="976">
          <cell r="H976">
            <v>6000826317</v>
          </cell>
          <cell r="I976" t="str">
            <v>LIB //COMS</v>
          </cell>
        </row>
        <row r="977">
          <cell r="H977">
            <v>6000826319</v>
          </cell>
          <cell r="I977" t="str">
            <v>LIB //COMS</v>
          </cell>
        </row>
        <row r="978">
          <cell r="H978">
            <v>6000826320</v>
          </cell>
          <cell r="I978" t="str">
            <v>LIB //COMS</v>
          </cell>
        </row>
        <row r="979">
          <cell r="H979">
            <v>6000826321</v>
          </cell>
          <cell r="I979" t="str">
            <v>LIB //COMS</v>
          </cell>
        </row>
        <row r="980">
          <cell r="H980">
            <v>6000826322</v>
          </cell>
          <cell r="I980" t="str">
            <v>LIB //COMS</v>
          </cell>
        </row>
        <row r="981">
          <cell r="H981">
            <v>6000826459</v>
          </cell>
          <cell r="I981" t="str">
            <v>LIB //COMS</v>
          </cell>
        </row>
        <row r="982">
          <cell r="H982">
            <v>6000826460</v>
          </cell>
          <cell r="I982" t="str">
            <v>LIB //COMS</v>
          </cell>
        </row>
        <row r="983">
          <cell r="H983">
            <v>6000826461</v>
          </cell>
          <cell r="I983" t="str">
            <v>LIB //COMS</v>
          </cell>
        </row>
        <row r="984">
          <cell r="H984">
            <v>6000826462</v>
          </cell>
          <cell r="I984" t="str">
            <v>LIB //COMS</v>
          </cell>
        </row>
        <row r="985">
          <cell r="H985">
            <v>6000826463</v>
          </cell>
          <cell r="I985" t="str">
            <v>LIB //COMS</v>
          </cell>
        </row>
        <row r="986">
          <cell r="H986">
            <v>6000826464</v>
          </cell>
          <cell r="I986" t="str">
            <v>LIB //COMS</v>
          </cell>
        </row>
        <row r="987">
          <cell r="H987">
            <v>6000826465</v>
          </cell>
          <cell r="I987" t="str">
            <v>LIB //COMS</v>
          </cell>
        </row>
        <row r="988">
          <cell r="H988">
            <v>6000827031</v>
          </cell>
          <cell r="I988" t="str">
            <v>LIB //COMS</v>
          </cell>
        </row>
        <row r="989">
          <cell r="H989">
            <v>6000827032</v>
          </cell>
          <cell r="I989" t="str">
            <v>LIB //COMS</v>
          </cell>
        </row>
        <row r="990">
          <cell r="H990">
            <v>6000827033</v>
          </cell>
          <cell r="I990" t="str">
            <v>LIB //COMS</v>
          </cell>
        </row>
        <row r="991">
          <cell r="H991">
            <v>6000827035</v>
          </cell>
          <cell r="I991" t="str">
            <v>LIB //COMS</v>
          </cell>
        </row>
        <row r="992">
          <cell r="H992">
            <v>6000827036</v>
          </cell>
          <cell r="I992" t="str">
            <v>LIB //COMS</v>
          </cell>
        </row>
        <row r="993">
          <cell r="H993">
            <v>6000827039</v>
          </cell>
          <cell r="I993" t="str">
            <v>LIB //COMS</v>
          </cell>
        </row>
        <row r="994">
          <cell r="H994">
            <v>6000827040</v>
          </cell>
          <cell r="I994" t="str">
            <v>LIB //COMS</v>
          </cell>
        </row>
        <row r="995">
          <cell r="H995">
            <v>6000827041</v>
          </cell>
          <cell r="I995" t="str">
            <v>LIB //COMS</v>
          </cell>
        </row>
        <row r="996">
          <cell r="H996">
            <v>6000827557</v>
          </cell>
          <cell r="I996" t="str">
            <v>LIB //COMS</v>
          </cell>
        </row>
        <row r="997">
          <cell r="H997">
            <v>6000827583</v>
          </cell>
          <cell r="I997" t="str">
            <v>LIB //COMS</v>
          </cell>
        </row>
        <row r="998">
          <cell r="H998">
            <v>6000827584</v>
          </cell>
          <cell r="I998" t="str">
            <v>LIB //COMS</v>
          </cell>
        </row>
        <row r="999">
          <cell r="H999">
            <v>6000827585</v>
          </cell>
          <cell r="I999" t="str">
            <v>LIB //COMS</v>
          </cell>
        </row>
        <row r="1000">
          <cell r="H1000">
            <v>6000829491</v>
          </cell>
          <cell r="I1000" t="str">
            <v>LIB //COMS</v>
          </cell>
        </row>
        <row r="1001">
          <cell r="H1001">
            <v>6000829502</v>
          </cell>
          <cell r="I1001" t="str">
            <v>LIB //COMS</v>
          </cell>
        </row>
        <row r="1002">
          <cell r="H1002">
            <v>6000829509</v>
          </cell>
          <cell r="I1002" t="str">
            <v>LIB //COMS</v>
          </cell>
        </row>
        <row r="1003">
          <cell r="H1003">
            <v>6000829516</v>
          </cell>
          <cell r="I1003" t="str">
            <v>LIB //COMS</v>
          </cell>
        </row>
        <row r="1004">
          <cell r="H1004">
            <v>6000829523</v>
          </cell>
          <cell r="I1004" t="str">
            <v>LIB //COMS</v>
          </cell>
        </row>
        <row r="1005">
          <cell r="H1005">
            <v>6000829531</v>
          </cell>
          <cell r="I1005" t="str">
            <v>LIB //COMS</v>
          </cell>
        </row>
        <row r="1006">
          <cell r="H1006">
            <v>6000829538</v>
          </cell>
          <cell r="I1006" t="str">
            <v>LIB //COMS</v>
          </cell>
        </row>
        <row r="1007">
          <cell r="H1007">
            <v>6000829563</v>
          </cell>
          <cell r="I1007" t="str">
            <v>LIB //COMS</v>
          </cell>
        </row>
        <row r="1008">
          <cell r="H1008">
            <v>6000829569</v>
          </cell>
          <cell r="I1008" t="str">
            <v>LIB //COMS</v>
          </cell>
        </row>
        <row r="1009">
          <cell r="H1009">
            <v>6000829575</v>
          </cell>
          <cell r="I1009" t="str">
            <v>LIB //COMS</v>
          </cell>
        </row>
        <row r="1010">
          <cell r="H1010">
            <v>6000826065</v>
          </cell>
          <cell r="I1010" t="str">
            <v>LIB //COMS</v>
          </cell>
        </row>
        <row r="1011">
          <cell r="H1011">
            <v>6000826067</v>
          </cell>
          <cell r="I1011" t="str">
            <v>LIB //COMS</v>
          </cell>
        </row>
        <row r="1012">
          <cell r="H1012">
            <v>6000826073</v>
          </cell>
          <cell r="I1012" t="str">
            <v>LIB //COMS</v>
          </cell>
        </row>
        <row r="1013">
          <cell r="H1013">
            <v>6000826350</v>
          </cell>
          <cell r="I1013" t="str">
            <v>LIB //COMS</v>
          </cell>
        </row>
        <row r="1014">
          <cell r="H1014">
            <v>6000826351</v>
          </cell>
          <cell r="I1014" t="str">
            <v>LIB //COMS</v>
          </cell>
        </row>
        <row r="1015">
          <cell r="H1015">
            <v>6000826352</v>
          </cell>
          <cell r="I1015" t="str">
            <v>LIB //COMS</v>
          </cell>
        </row>
        <row r="1016">
          <cell r="H1016">
            <v>6000826353</v>
          </cell>
          <cell r="I1016" t="str">
            <v>LIB //COMS</v>
          </cell>
        </row>
        <row r="1017">
          <cell r="H1017">
            <v>6000826689</v>
          </cell>
          <cell r="I1017" t="str">
            <v>LIB //COMS</v>
          </cell>
        </row>
        <row r="1018">
          <cell r="H1018">
            <v>6000826690</v>
          </cell>
          <cell r="I1018" t="str">
            <v>LIB //COMS</v>
          </cell>
        </row>
        <row r="1019">
          <cell r="H1019">
            <v>6000826749</v>
          </cell>
          <cell r="I1019" t="str">
            <v>LIB //COMS</v>
          </cell>
        </row>
        <row r="1020">
          <cell r="H1020">
            <v>6000806699</v>
          </cell>
          <cell r="I1020" t="str">
            <v>LIB //COMS</v>
          </cell>
        </row>
        <row r="1021">
          <cell r="H1021">
            <v>6000816114</v>
          </cell>
          <cell r="I1021" t="str">
            <v>LIB //COMS</v>
          </cell>
        </row>
        <row r="1022">
          <cell r="H1022">
            <v>6000816115</v>
          </cell>
          <cell r="I1022" t="str">
            <v>LIB //COMS</v>
          </cell>
        </row>
        <row r="1023">
          <cell r="H1023">
            <v>6000830022</v>
          </cell>
          <cell r="I1023" t="str">
            <v>LIB //COMS</v>
          </cell>
        </row>
        <row r="1024">
          <cell r="H1024">
            <v>6000830722</v>
          </cell>
          <cell r="I1024" t="str">
            <v>LIB //COMS</v>
          </cell>
        </row>
        <row r="1025">
          <cell r="H1025">
            <v>6000830779</v>
          </cell>
          <cell r="I1025" t="str">
            <v>LIB //COMS</v>
          </cell>
        </row>
        <row r="1026">
          <cell r="H1026">
            <v>6000830800</v>
          </cell>
          <cell r="I1026" t="str">
            <v>LIB //COMS</v>
          </cell>
        </row>
        <row r="1027">
          <cell r="H1027">
            <v>6000830801</v>
          </cell>
          <cell r="I1027" t="str">
            <v>LIB //COMS</v>
          </cell>
        </row>
        <row r="1028">
          <cell r="H1028">
            <v>6000830829</v>
          </cell>
          <cell r="I1028" t="str">
            <v>LIB //COMS</v>
          </cell>
        </row>
        <row r="1029">
          <cell r="H1029">
            <v>6000830830</v>
          </cell>
          <cell r="I1029" t="str">
            <v>LIB //COMS</v>
          </cell>
        </row>
        <row r="1030">
          <cell r="H1030">
            <v>6000830832</v>
          </cell>
          <cell r="I1030" t="str">
            <v>LIB //COMS</v>
          </cell>
        </row>
        <row r="1031">
          <cell r="H1031">
            <v>6000830966</v>
          </cell>
          <cell r="I1031" t="str">
            <v>LIB //COMS</v>
          </cell>
        </row>
        <row r="1032">
          <cell r="H1032">
            <v>6000830674</v>
          </cell>
          <cell r="I1032" t="str">
            <v>LIB //COMS</v>
          </cell>
        </row>
        <row r="1033">
          <cell r="H1033">
            <v>6000830675</v>
          </cell>
          <cell r="I1033" t="str">
            <v>LIB //COMS</v>
          </cell>
        </row>
        <row r="1034">
          <cell r="H1034">
            <v>6000830676</v>
          </cell>
          <cell r="I1034" t="str">
            <v>LIB //COMS</v>
          </cell>
        </row>
        <row r="1035">
          <cell r="H1035">
            <v>6000830677</v>
          </cell>
          <cell r="I1035" t="str">
            <v>LIB //COMS</v>
          </cell>
        </row>
        <row r="1036">
          <cell r="H1036">
            <v>6000830678</v>
          </cell>
          <cell r="I1036" t="str">
            <v>LIB //COMS</v>
          </cell>
        </row>
        <row r="1037">
          <cell r="H1037">
            <v>6000830679</v>
          </cell>
          <cell r="I1037" t="str">
            <v>LIB //COMS</v>
          </cell>
        </row>
        <row r="1038">
          <cell r="H1038">
            <v>6000830680</v>
          </cell>
          <cell r="I1038" t="str">
            <v>LIB //PEND</v>
          </cell>
        </row>
        <row r="1039">
          <cell r="H1039">
            <v>6000830682</v>
          </cell>
          <cell r="I1039" t="str">
            <v>LIB //COMS</v>
          </cell>
        </row>
        <row r="1040">
          <cell r="H1040">
            <v>6000831862</v>
          </cell>
          <cell r="I1040" t="str">
            <v>LIB //COMS</v>
          </cell>
        </row>
        <row r="1041">
          <cell r="H1041">
            <v>6000830195</v>
          </cell>
          <cell r="I1041" t="str">
            <v>LIB //COMS</v>
          </cell>
        </row>
        <row r="1042">
          <cell r="H1042">
            <v>6000830461</v>
          </cell>
          <cell r="I1042" t="str">
            <v>LIB //COMS</v>
          </cell>
        </row>
        <row r="1043">
          <cell r="H1043">
            <v>6000830683</v>
          </cell>
          <cell r="I1043" t="str">
            <v>LIB //COMS</v>
          </cell>
        </row>
        <row r="1044">
          <cell r="H1044">
            <v>6000830684</v>
          </cell>
          <cell r="I1044" t="str">
            <v>LIB //COMS</v>
          </cell>
        </row>
        <row r="1045">
          <cell r="H1045">
            <v>6000830685</v>
          </cell>
          <cell r="I1045" t="str">
            <v>LIB //PEND</v>
          </cell>
        </row>
        <row r="1046">
          <cell r="H1046">
            <v>6000830686</v>
          </cell>
          <cell r="I1046" t="str">
            <v>LIB //PEND</v>
          </cell>
        </row>
        <row r="1047">
          <cell r="H1047">
            <v>6000830688</v>
          </cell>
          <cell r="I1047" t="str">
            <v>LIB //COMS</v>
          </cell>
        </row>
        <row r="1048">
          <cell r="H1048">
            <v>6000830689</v>
          </cell>
          <cell r="I1048" t="str">
            <v>LIB //COMS</v>
          </cell>
        </row>
        <row r="1049">
          <cell r="H1049">
            <v>6000830690</v>
          </cell>
          <cell r="I1049" t="str">
            <v>LIB //COMS</v>
          </cell>
        </row>
        <row r="1050">
          <cell r="H1050">
            <v>6000830811</v>
          </cell>
          <cell r="I1050" t="str">
            <v>LIB //COMS</v>
          </cell>
        </row>
        <row r="1051">
          <cell r="H1051">
            <v>6000830813</v>
          </cell>
          <cell r="I1051" t="str">
            <v>LIB //COMS</v>
          </cell>
        </row>
        <row r="1052">
          <cell r="H1052">
            <v>6000830814</v>
          </cell>
          <cell r="I1052" t="str">
            <v>LIB //COMS</v>
          </cell>
        </row>
        <row r="1053">
          <cell r="H1053">
            <v>6000830815</v>
          </cell>
          <cell r="I1053" t="str">
            <v>LIB //COMS</v>
          </cell>
        </row>
        <row r="1054">
          <cell r="H1054">
            <v>6000830816</v>
          </cell>
          <cell r="I1054" t="str">
            <v>LIB //COMS</v>
          </cell>
        </row>
        <row r="1055">
          <cell r="H1055">
            <v>6000830818</v>
          </cell>
          <cell r="I1055" t="str">
            <v>LIB //COMS</v>
          </cell>
        </row>
        <row r="1056">
          <cell r="H1056">
            <v>6000830819</v>
          </cell>
          <cell r="I1056" t="str">
            <v>LIB //COMS</v>
          </cell>
        </row>
        <row r="1057">
          <cell r="H1057">
            <v>6000830840</v>
          </cell>
          <cell r="I1057" t="str">
            <v>LIB //COMS</v>
          </cell>
        </row>
        <row r="1058">
          <cell r="H1058">
            <v>6000831075</v>
          </cell>
          <cell r="I1058" t="str">
            <v>LIB //COMS</v>
          </cell>
        </row>
        <row r="1059">
          <cell r="H1059">
            <v>6000831076</v>
          </cell>
          <cell r="I1059" t="str">
            <v>LIB //COMS</v>
          </cell>
        </row>
        <row r="1060">
          <cell r="H1060">
            <v>6000831077</v>
          </cell>
          <cell r="I1060" t="str">
            <v>LIB //COMS</v>
          </cell>
        </row>
        <row r="1061">
          <cell r="H1061">
            <v>6000831084</v>
          </cell>
          <cell r="I1061" t="str">
            <v>LIB //COMS</v>
          </cell>
        </row>
        <row r="1062">
          <cell r="H1062">
            <v>6000831085</v>
          </cell>
          <cell r="I1062" t="str">
            <v>LIB //COMS</v>
          </cell>
        </row>
        <row r="1063">
          <cell r="H1063">
            <v>6000831086</v>
          </cell>
          <cell r="I1063" t="str">
            <v>LIB //COMS</v>
          </cell>
        </row>
        <row r="1064">
          <cell r="H1064">
            <v>6000831087</v>
          </cell>
          <cell r="I1064" t="str">
            <v>LIB //COMS</v>
          </cell>
        </row>
        <row r="1065">
          <cell r="H1065">
            <v>6000831113</v>
          </cell>
          <cell r="I1065" t="str">
            <v>LIB //COMS</v>
          </cell>
        </row>
        <row r="1066">
          <cell r="H1066">
            <v>6000831116</v>
          </cell>
          <cell r="I1066" t="str">
            <v>LIB //COMS</v>
          </cell>
        </row>
        <row r="1067">
          <cell r="H1067">
            <v>6000831127</v>
          </cell>
          <cell r="I1067" t="str">
            <v>LIB //COMS</v>
          </cell>
        </row>
        <row r="1068">
          <cell r="H1068">
            <v>6000831128</v>
          </cell>
          <cell r="I1068" t="str">
            <v>LIB //COMS</v>
          </cell>
        </row>
        <row r="1069">
          <cell r="H1069">
            <v>6000831130</v>
          </cell>
          <cell r="I1069" t="str">
            <v>LIB //COMS</v>
          </cell>
        </row>
        <row r="1070">
          <cell r="H1070">
            <v>6000831842</v>
          </cell>
          <cell r="I1070" t="str">
            <v>LIB //COMS</v>
          </cell>
        </row>
        <row r="1071">
          <cell r="H1071">
            <v>6000831843</v>
          </cell>
          <cell r="I1071" t="str">
            <v>LIB //COMS</v>
          </cell>
        </row>
        <row r="1072">
          <cell r="H1072">
            <v>6000831846</v>
          </cell>
          <cell r="I1072" t="str">
            <v>LIB //COMS</v>
          </cell>
        </row>
        <row r="1073">
          <cell r="H1073">
            <v>6000831848</v>
          </cell>
          <cell r="I1073" t="str">
            <v>LIB //COMS</v>
          </cell>
        </row>
        <row r="1074">
          <cell r="H1074">
            <v>6000831849</v>
          </cell>
          <cell r="I1074" t="str">
            <v>LIB //COMS</v>
          </cell>
        </row>
        <row r="1075">
          <cell r="H1075">
            <v>6000832013</v>
          </cell>
          <cell r="I1075" t="str">
            <v>LIB //COMS</v>
          </cell>
        </row>
        <row r="1076">
          <cell r="H1076">
            <v>6000832014</v>
          </cell>
          <cell r="I1076" t="str">
            <v>LIB //COMS</v>
          </cell>
        </row>
        <row r="1077">
          <cell r="H1077">
            <v>6000832015</v>
          </cell>
          <cell r="I1077" t="str">
            <v>LIB //COMS</v>
          </cell>
        </row>
        <row r="1078">
          <cell r="H1078">
            <v>6000832016</v>
          </cell>
          <cell r="I1078" t="str">
            <v>LIB //COMS</v>
          </cell>
        </row>
        <row r="1079">
          <cell r="H1079">
            <v>6000832018</v>
          </cell>
          <cell r="I1079" t="str">
            <v>LIB //COMS</v>
          </cell>
        </row>
        <row r="1080">
          <cell r="H1080">
            <v>6000832019</v>
          </cell>
          <cell r="I1080" t="str">
            <v>LIB //COMS</v>
          </cell>
        </row>
        <row r="1081">
          <cell r="H1081">
            <v>6000832145</v>
          </cell>
          <cell r="I1081" t="str">
            <v>LIB //COMS</v>
          </cell>
        </row>
        <row r="1082">
          <cell r="H1082">
            <v>6000832147</v>
          </cell>
          <cell r="I1082" t="str">
            <v>LIB //COMS</v>
          </cell>
        </row>
        <row r="1083">
          <cell r="H1083">
            <v>6000832148</v>
          </cell>
          <cell r="I1083" t="str">
            <v>LIB //COMS</v>
          </cell>
        </row>
        <row r="1084">
          <cell r="H1084">
            <v>6000832149</v>
          </cell>
          <cell r="I1084" t="str">
            <v>LIB //COMS</v>
          </cell>
        </row>
        <row r="1085">
          <cell r="H1085">
            <v>6000832150</v>
          </cell>
          <cell r="I1085" t="str">
            <v>LIB //COMS</v>
          </cell>
        </row>
        <row r="1086">
          <cell r="H1086">
            <v>6000832200</v>
          </cell>
          <cell r="I1086" t="str">
            <v>LIB //COMS</v>
          </cell>
        </row>
        <row r="1087">
          <cell r="H1087">
            <v>6000832201</v>
          </cell>
          <cell r="I1087" t="str">
            <v>LIB //COMS</v>
          </cell>
        </row>
        <row r="1088">
          <cell r="H1088">
            <v>6000832202</v>
          </cell>
          <cell r="I1088" t="str">
            <v>LIB //COMS</v>
          </cell>
        </row>
        <row r="1089">
          <cell r="H1089">
            <v>6000832203</v>
          </cell>
          <cell r="I1089" t="str">
            <v>LIB //COMS</v>
          </cell>
        </row>
        <row r="1090">
          <cell r="H1090">
            <v>6000832225</v>
          </cell>
          <cell r="I1090" t="str">
            <v>LIB //COMS</v>
          </cell>
        </row>
        <row r="1091">
          <cell r="H1091">
            <v>6000832230</v>
          </cell>
          <cell r="I1091" t="str">
            <v>LIB //COMS</v>
          </cell>
        </row>
        <row r="1092">
          <cell r="H1092">
            <v>6000832231</v>
          </cell>
          <cell r="I1092" t="str">
            <v>LIB //COMS</v>
          </cell>
        </row>
        <row r="1093">
          <cell r="H1093">
            <v>6000832236</v>
          </cell>
          <cell r="I1093" t="str">
            <v>LIB //COMS</v>
          </cell>
        </row>
        <row r="1094">
          <cell r="H1094">
            <v>6000832238</v>
          </cell>
          <cell r="I1094" t="str">
            <v>LIB //COMS</v>
          </cell>
        </row>
        <row r="1095">
          <cell r="H1095">
            <v>6000831844</v>
          </cell>
          <cell r="I1095" t="str">
            <v>LIB //COMS</v>
          </cell>
        </row>
        <row r="1096">
          <cell r="H1096">
            <v>6000832146</v>
          </cell>
          <cell r="I1096" t="str">
            <v>LIB //COMS</v>
          </cell>
        </row>
        <row r="1097">
          <cell r="H1097">
            <v>6000832367</v>
          </cell>
          <cell r="I1097" t="str">
            <v>LIB //COMS</v>
          </cell>
        </row>
        <row r="1098">
          <cell r="H1098">
            <v>6000832368</v>
          </cell>
          <cell r="I1098" t="str">
            <v>LIB //COMS</v>
          </cell>
        </row>
        <row r="1099">
          <cell r="H1099">
            <v>6000832369</v>
          </cell>
          <cell r="I1099" t="str">
            <v>LIB //COMS</v>
          </cell>
        </row>
        <row r="1100">
          <cell r="H1100">
            <v>6000832884</v>
          </cell>
          <cell r="I1100" t="str">
            <v>LIB //COMS</v>
          </cell>
        </row>
        <row r="1101">
          <cell r="H1101">
            <v>6000832886</v>
          </cell>
          <cell r="I1101" t="str">
            <v>LIB //COMS</v>
          </cell>
        </row>
        <row r="1102">
          <cell r="H1102">
            <v>6000832915</v>
          </cell>
          <cell r="I1102" t="str">
            <v>LIB //COMS</v>
          </cell>
        </row>
        <row r="1103">
          <cell r="H1103">
            <v>6000832917</v>
          </cell>
          <cell r="I1103" t="str">
            <v>LIB //COMS</v>
          </cell>
        </row>
        <row r="1104">
          <cell r="H1104">
            <v>6000832930</v>
          </cell>
          <cell r="I1104" t="str">
            <v>LIB //COMS</v>
          </cell>
        </row>
        <row r="1105">
          <cell r="H1105">
            <v>6000832931</v>
          </cell>
          <cell r="I1105" t="str">
            <v>LIB //COMS</v>
          </cell>
        </row>
        <row r="1106">
          <cell r="H1106">
            <v>6000832965</v>
          </cell>
          <cell r="I1106" t="str">
            <v>LIB //COMS</v>
          </cell>
        </row>
        <row r="1107">
          <cell r="H1107">
            <v>6000832966</v>
          </cell>
          <cell r="I1107" t="str">
            <v>LIB //COMS</v>
          </cell>
        </row>
        <row r="1108">
          <cell r="H1108">
            <v>6000832967</v>
          </cell>
          <cell r="I1108" t="str">
            <v>LIB //COMS</v>
          </cell>
        </row>
        <row r="1109">
          <cell r="H1109">
            <v>6000832968</v>
          </cell>
          <cell r="I1109" t="str">
            <v>LIB //COMS</v>
          </cell>
        </row>
        <row r="1110">
          <cell r="H1110">
            <v>6000832969</v>
          </cell>
          <cell r="I1110" t="str">
            <v>LIB //COMS</v>
          </cell>
        </row>
        <row r="1111">
          <cell r="H1111">
            <v>6000832970</v>
          </cell>
          <cell r="I1111" t="str">
            <v>LIB //COMS</v>
          </cell>
        </row>
        <row r="1112">
          <cell r="H1112">
            <v>6000832971</v>
          </cell>
          <cell r="I1112" t="str">
            <v>LIB //COMS</v>
          </cell>
        </row>
        <row r="1113">
          <cell r="H1113">
            <v>6000832972</v>
          </cell>
          <cell r="I1113" t="str">
            <v>LIB //COMS</v>
          </cell>
        </row>
        <row r="1114">
          <cell r="H1114">
            <v>6000832973</v>
          </cell>
          <cell r="I1114" t="str">
            <v>LIB //COMS</v>
          </cell>
        </row>
        <row r="1115">
          <cell r="H1115">
            <v>6000832975</v>
          </cell>
          <cell r="I1115" t="str">
            <v>LIB //COMS</v>
          </cell>
        </row>
        <row r="1116">
          <cell r="H1116">
            <v>6000833005</v>
          </cell>
          <cell r="I1116" t="str">
            <v>LIB //PEND</v>
          </cell>
        </row>
        <row r="1117">
          <cell r="H1117">
            <v>6000833006</v>
          </cell>
          <cell r="I1117" t="str">
            <v>LIB //PEND</v>
          </cell>
        </row>
        <row r="1118">
          <cell r="H1118">
            <v>6000833007</v>
          </cell>
          <cell r="I1118" t="str">
            <v>LIB //COMS</v>
          </cell>
        </row>
        <row r="1119">
          <cell r="H1119">
            <v>6000833008</v>
          </cell>
          <cell r="I1119" t="str">
            <v>LIB //COMS</v>
          </cell>
        </row>
        <row r="1120">
          <cell r="H1120">
            <v>6000833009</v>
          </cell>
          <cell r="I1120" t="str">
            <v>LIB //COMS</v>
          </cell>
        </row>
        <row r="1121">
          <cell r="H1121">
            <v>6000833010</v>
          </cell>
          <cell r="I1121" t="str">
            <v>LIB //COMS</v>
          </cell>
        </row>
        <row r="1122">
          <cell r="H1122">
            <v>6000833030</v>
          </cell>
          <cell r="I1122" t="str">
            <v>LIB //COMS</v>
          </cell>
        </row>
        <row r="1123">
          <cell r="H1123">
            <v>6000833031</v>
          </cell>
          <cell r="I1123" t="str">
            <v>LIB //COMS</v>
          </cell>
        </row>
        <row r="1124">
          <cell r="H1124">
            <v>6000833032</v>
          </cell>
          <cell r="I1124" t="str">
            <v>LIB //COMS</v>
          </cell>
        </row>
        <row r="1125">
          <cell r="H1125">
            <v>6000833033</v>
          </cell>
          <cell r="I1125" t="str">
            <v>LIB //COMS</v>
          </cell>
        </row>
        <row r="1126">
          <cell r="H1126">
            <v>6000833034</v>
          </cell>
          <cell r="I1126" t="str">
            <v>LIB //COMS</v>
          </cell>
        </row>
        <row r="1127">
          <cell r="H1127">
            <v>6000833035</v>
          </cell>
          <cell r="I1127" t="str">
            <v>LIB //COMS</v>
          </cell>
        </row>
        <row r="1128">
          <cell r="H1128">
            <v>6000833076</v>
          </cell>
          <cell r="I1128" t="str">
            <v>LIB //COMS</v>
          </cell>
        </row>
        <row r="1129">
          <cell r="H1129">
            <v>6000833078</v>
          </cell>
          <cell r="I1129" t="str">
            <v>LIB //COMS</v>
          </cell>
        </row>
        <row r="1130">
          <cell r="H1130">
            <v>6000833103</v>
          </cell>
          <cell r="I1130" t="str">
            <v>LIB //COMS</v>
          </cell>
        </row>
        <row r="1131">
          <cell r="H1131">
            <v>6000833104</v>
          </cell>
          <cell r="I1131" t="str">
            <v>LIB //COMS</v>
          </cell>
        </row>
        <row r="1132">
          <cell r="H1132">
            <v>6000833105</v>
          </cell>
          <cell r="I1132" t="str">
            <v>LIB //COMS</v>
          </cell>
        </row>
        <row r="1133">
          <cell r="H1133">
            <v>6000833106</v>
          </cell>
          <cell r="I1133" t="str">
            <v>LIB //COMS</v>
          </cell>
        </row>
        <row r="1134">
          <cell r="H1134">
            <v>6000833114</v>
          </cell>
          <cell r="I1134" t="str">
            <v>LIB //COMS</v>
          </cell>
        </row>
        <row r="1135">
          <cell r="H1135">
            <v>6000833115</v>
          </cell>
          <cell r="I1135" t="str">
            <v>LIB //COMS</v>
          </cell>
        </row>
        <row r="1136">
          <cell r="H1136">
            <v>6000833117</v>
          </cell>
          <cell r="I1136" t="str">
            <v>LIB //COMS</v>
          </cell>
        </row>
        <row r="1137">
          <cell r="H1137">
            <v>6000833118</v>
          </cell>
          <cell r="I1137" t="str">
            <v>LIB //COMS</v>
          </cell>
        </row>
        <row r="1138">
          <cell r="H1138">
            <v>6000833119</v>
          </cell>
          <cell r="I1138" t="str">
            <v>LIB //COMS</v>
          </cell>
        </row>
        <row r="1139">
          <cell r="H1139">
            <v>6000833160</v>
          </cell>
          <cell r="I1139" t="str">
            <v>LIB //PEND</v>
          </cell>
        </row>
        <row r="1140">
          <cell r="H1140">
            <v>6000833163</v>
          </cell>
          <cell r="I1140" t="str">
            <v>LIB //PEND</v>
          </cell>
        </row>
        <row r="1141">
          <cell r="H1141">
            <v>6000833166</v>
          </cell>
          <cell r="I1141" t="str">
            <v>LIB //PEND</v>
          </cell>
        </row>
        <row r="1142">
          <cell r="H1142">
            <v>6000833167</v>
          </cell>
          <cell r="I1142" t="str">
            <v>LIB //PEND</v>
          </cell>
        </row>
        <row r="1143">
          <cell r="H1143">
            <v>6000833169</v>
          </cell>
          <cell r="I1143" t="str">
            <v>LIB //COMS</v>
          </cell>
        </row>
        <row r="1144">
          <cell r="H1144">
            <v>6000833368</v>
          </cell>
          <cell r="I1144" t="str">
            <v>LIB //COMS</v>
          </cell>
        </row>
        <row r="1145">
          <cell r="H1145">
            <v>6000833369</v>
          </cell>
          <cell r="I1145" t="str">
            <v>ABER//ABER</v>
          </cell>
        </row>
        <row r="1146">
          <cell r="H1146">
            <v>6000833370</v>
          </cell>
          <cell r="I1146" t="str">
            <v>LIB //COMS</v>
          </cell>
        </row>
        <row r="1147">
          <cell r="H1147">
            <v>6000833371</v>
          </cell>
          <cell r="I1147" t="str">
            <v>LIB //COMS</v>
          </cell>
        </row>
        <row r="1148">
          <cell r="H1148">
            <v>6000833372</v>
          </cell>
          <cell r="I1148" t="str">
            <v>LIB //COMS</v>
          </cell>
        </row>
        <row r="1149">
          <cell r="H1149">
            <v>6000833373</v>
          </cell>
          <cell r="I1149" t="str">
            <v>LIB //COMS</v>
          </cell>
        </row>
        <row r="1150">
          <cell r="H1150">
            <v>6000833374</v>
          </cell>
          <cell r="I1150" t="str">
            <v>LIB //COMS</v>
          </cell>
        </row>
        <row r="1151">
          <cell r="H1151">
            <v>6000833375</v>
          </cell>
          <cell r="I1151" t="str">
            <v>LIB //COMS</v>
          </cell>
        </row>
        <row r="1152">
          <cell r="H1152">
            <v>6000833376</v>
          </cell>
          <cell r="I1152" t="str">
            <v>LIB //COMS</v>
          </cell>
        </row>
        <row r="1153">
          <cell r="H1153">
            <v>6000833377</v>
          </cell>
          <cell r="I1153" t="str">
            <v>LIB //COMS</v>
          </cell>
        </row>
        <row r="1154">
          <cell r="H1154">
            <v>6000833378</v>
          </cell>
          <cell r="I1154" t="str">
            <v>LIB //COMS</v>
          </cell>
        </row>
        <row r="1155">
          <cell r="H1155">
            <v>6000833418</v>
          </cell>
          <cell r="I1155" t="str">
            <v>LIB //COMS</v>
          </cell>
        </row>
        <row r="1156">
          <cell r="H1156">
            <v>6000833419</v>
          </cell>
          <cell r="I1156" t="str">
            <v>LIB //COMS</v>
          </cell>
        </row>
        <row r="1157">
          <cell r="H1157">
            <v>6000833420</v>
          </cell>
          <cell r="I1157" t="str">
            <v>LIB //COMS</v>
          </cell>
        </row>
        <row r="1158">
          <cell r="H1158">
            <v>6000833421</v>
          </cell>
          <cell r="I1158" t="str">
            <v>LIB //COMS</v>
          </cell>
        </row>
        <row r="1159">
          <cell r="H1159">
            <v>6000833422</v>
          </cell>
          <cell r="I1159" t="str">
            <v>LIB //COMS</v>
          </cell>
        </row>
        <row r="1160">
          <cell r="H1160">
            <v>6000833423</v>
          </cell>
          <cell r="I1160" t="str">
            <v>LIB //COMS</v>
          </cell>
        </row>
        <row r="1161">
          <cell r="H1161">
            <v>6000833424</v>
          </cell>
          <cell r="I1161" t="str">
            <v>LIB //COMS</v>
          </cell>
        </row>
        <row r="1162">
          <cell r="H1162">
            <v>6000833425</v>
          </cell>
          <cell r="I1162" t="str">
            <v>LIB //COMS</v>
          </cell>
        </row>
        <row r="1163">
          <cell r="H1163">
            <v>6000833426</v>
          </cell>
          <cell r="I1163" t="str">
            <v>LIB //COMS</v>
          </cell>
        </row>
        <row r="1164">
          <cell r="H1164">
            <v>6000833427</v>
          </cell>
          <cell r="I1164" t="str">
            <v>LIB //COMS</v>
          </cell>
        </row>
        <row r="1165">
          <cell r="H1165">
            <v>6000833428</v>
          </cell>
          <cell r="I1165" t="str">
            <v>LIB //COMS</v>
          </cell>
        </row>
        <row r="1166">
          <cell r="H1166">
            <v>6000833429</v>
          </cell>
          <cell r="I1166" t="str">
            <v>LIB //COMS</v>
          </cell>
        </row>
        <row r="1167">
          <cell r="H1167">
            <v>6000833464</v>
          </cell>
          <cell r="I1167" t="str">
            <v>LIB //COMS</v>
          </cell>
        </row>
        <row r="1168">
          <cell r="H1168">
            <v>6000833471</v>
          </cell>
          <cell r="I1168" t="str">
            <v>LIB //COMS</v>
          </cell>
        </row>
        <row r="1169">
          <cell r="H1169">
            <v>6000833472</v>
          </cell>
          <cell r="I1169" t="str">
            <v>LIB //COMS</v>
          </cell>
        </row>
        <row r="1170">
          <cell r="H1170">
            <v>6000833474</v>
          </cell>
          <cell r="I1170" t="str">
            <v>LIB //COMS</v>
          </cell>
        </row>
        <row r="1171">
          <cell r="H1171">
            <v>6000833475</v>
          </cell>
          <cell r="I1171" t="str">
            <v>LIB //COMS</v>
          </cell>
        </row>
        <row r="1172">
          <cell r="H1172">
            <v>6000833476</v>
          </cell>
          <cell r="I1172" t="str">
            <v>LIB //COMS</v>
          </cell>
        </row>
        <row r="1173">
          <cell r="H1173">
            <v>6000833564</v>
          </cell>
          <cell r="I1173" t="str">
            <v>LIB //COMS</v>
          </cell>
        </row>
        <row r="1174">
          <cell r="H1174">
            <v>6000833565</v>
          </cell>
          <cell r="I1174" t="str">
            <v>LIB //COMS</v>
          </cell>
        </row>
        <row r="1175">
          <cell r="H1175">
            <v>6000833567</v>
          </cell>
          <cell r="I1175" t="str">
            <v>LIB //COMS</v>
          </cell>
        </row>
        <row r="1176">
          <cell r="H1176">
            <v>6000833571</v>
          </cell>
          <cell r="I1176" t="str">
            <v>LIB //COMS</v>
          </cell>
        </row>
        <row r="1177">
          <cell r="H1177">
            <v>6000833635</v>
          </cell>
          <cell r="I1177" t="str">
            <v>LIB //COMS</v>
          </cell>
        </row>
        <row r="1178">
          <cell r="H1178">
            <v>6000833636</v>
          </cell>
          <cell r="I1178" t="str">
            <v>LIB //COMS</v>
          </cell>
        </row>
        <row r="1179">
          <cell r="H1179">
            <v>6000833637</v>
          </cell>
          <cell r="I1179" t="str">
            <v>LIB //COMS</v>
          </cell>
        </row>
        <row r="1180">
          <cell r="H1180">
            <v>6000833638</v>
          </cell>
          <cell r="I1180" t="str">
            <v>LIB //COMS</v>
          </cell>
        </row>
        <row r="1181">
          <cell r="H1181">
            <v>6000833639</v>
          </cell>
          <cell r="I1181" t="str">
            <v>LIB //COMS</v>
          </cell>
        </row>
        <row r="1182">
          <cell r="H1182">
            <v>6000833660</v>
          </cell>
          <cell r="I1182" t="str">
            <v>LIB //COMS</v>
          </cell>
        </row>
        <row r="1183">
          <cell r="H1183">
            <v>6000833661</v>
          </cell>
          <cell r="I1183" t="str">
            <v>LIB //COMS</v>
          </cell>
        </row>
        <row r="1184">
          <cell r="H1184">
            <v>6000832204</v>
          </cell>
          <cell r="I1184" t="str">
            <v>LIB //COMS</v>
          </cell>
        </row>
        <row r="1185">
          <cell r="H1185">
            <v>6000834162</v>
          </cell>
          <cell r="I1185" t="str">
            <v>LIB //COMS</v>
          </cell>
        </row>
        <row r="1186">
          <cell r="H1186">
            <v>6000834163</v>
          </cell>
          <cell r="I1186" t="str">
            <v>LIB //COMS</v>
          </cell>
        </row>
        <row r="1187">
          <cell r="H1187">
            <v>6000834164</v>
          </cell>
          <cell r="I1187" t="str">
            <v>LIB //COMS</v>
          </cell>
        </row>
        <row r="1188">
          <cell r="H1188">
            <v>6000834165</v>
          </cell>
          <cell r="I1188" t="str">
            <v>LIB //COMS</v>
          </cell>
        </row>
        <row r="1189">
          <cell r="H1189">
            <v>6000834166</v>
          </cell>
          <cell r="I1189" t="str">
            <v>LIB //COMS</v>
          </cell>
        </row>
        <row r="1190">
          <cell r="H1190">
            <v>6000834167</v>
          </cell>
          <cell r="I1190" t="str">
            <v>LIB //COMS</v>
          </cell>
        </row>
        <row r="1191">
          <cell r="H1191">
            <v>6000834168</v>
          </cell>
          <cell r="I1191" t="str">
            <v>LIB //COMS</v>
          </cell>
        </row>
        <row r="1192">
          <cell r="H1192">
            <v>6000834169</v>
          </cell>
          <cell r="I1192" t="str">
            <v>LIB //COMS</v>
          </cell>
        </row>
        <row r="1193">
          <cell r="H1193">
            <v>6000834124</v>
          </cell>
          <cell r="I1193" t="str">
            <v>LIB //COMS</v>
          </cell>
        </row>
        <row r="1194">
          <cell r="H1194">
            <v>6000834125</v>
          </cell>
          <cell r="I1194" t="str">
            <v>LIB //COMS</v>
          </cell>
        </row>
        <row r="1195">
          <cell r="H1195">
            <v>6000834126</v>
          </cell>
          <cell r="I1195" t="str">
            <v>LIB //COMS</v>
          </cell>
        </row>
        <row r="1196">
          <cell r="H1196">
            <v>6000834127</v>
          </cell>
          <cell r="I1196" t="str">
            <v>LIB //COMS</v>
          </cell>
        </row>
        <row r="1197">
          <cell r="H1197">
            <v>6000834128</v>
          </cell>
          <cell r="I1197" t="str">
            <v>LIB //COMS</v>
          </cell>
        </row>
        <row r="1198">
          <cell r="H1198">
            <v>6000834187</v>
          </cell>
          <cell r="I1198" t="str">
            <v>LIB //COMS</v>
          </cell>
        </row>
        <row r="1199">
          <cell r="H1199">
            <v>6000834190</v>
          </cell>
          <cell r="I1199" t="str">
            <v>LIB //COMS</v>
          </cell>
        </row>
        <row r="1200">
          <cell r="H1200">
            <v>6000834191</v>
          </cell>
          <cell r="I1200" t="str">
            <v>LIB //COMS</v>
          </cell>
        </row>
        <row r="1201">
          <cell r="H1201">
            <v>6000834192</v>
          </cell>
          <cell r="I1201" t="str">
            <v>LIB //COMS</v>
          </cell>
        </row>
        <row r="1202">
          <cell r="H1202">
            <v>6000834528</v>
          </cell>
          <cell r="I1202" t="str">
            <v>LIB //COMS</v>
          </cell>
        </row>
        <row r="1203">
          <cell r="H1203">
            <v>6000834529</v>
          </cell>
          <cell r="I1203" t="str">
            <v>LIB //COMS</v>
          </cell>
        </row>
        <row r="1204">
          <cell r="H1204">
            <v>6000834530</v>
          </cell>
          <cell r="I1204" t="str">
            <v>LIB //COMS</v>
          </cell>
        </row>
        <row r="1205">
          <cell r="H1205">
            <v>6000834605</v>
          </cell>
          <cell r="I1205" t="str">
            <v>LIB //COMS</v>
          </cell>
        </row>
        <row r="1206">
          <cell r="H1206">
            <v>6000834607</v>
          </cell>
          <cell r="I1206" t="str">
            <v>LIB //COMS</v>
          </cell>
        </row>
        <row r="1207">
          <cell r="H1207">
            <v>6000834608</v>
          </cell>
          <cell r="I1207" t="str">
            <v>LIB //COMS</v>
          </cell>
        </row>
        <row r="1208">
          <cell r="H1208">
            <v>6000834636</v>
          </cell>
          <cell r="I1208" t="str">
            <v>LIB //COMS</v>
          </cell>
        </row>
        <row r="1209">
          <cell r="H1209">
            <v>6000835199</v>
          </cell>
          <cell r="I1209" t="str">
            <v>LIB //COMS</v>
          </cell>
        </row>
        <row r="1210">
          <cell r="H1210">
            <v>6000837397</v>
          </cell>
          <cell r="I1210" t="str">
            <v>LIB //COMS</v>
          </cell>
        </row>
        <row r="1211">
          <cell r="H1211">
            <v>6000837902</v>
          </cell>
          <cell r="I1211" t="str">
            <v>LIB //COMS</v>
          </cell>
        </row>
        <row r="1212">
          <cell r="H1212">
            <v>6000838046</v>
          </cell>
          <cell r="I1212" t="str">
            <v>LIB //COMS</v>
          </cell>
        </row>
        <row r="1213">
          <cell r="H1213">
            <v>6000838053</v>
          </cell>
          <cell r="I1213" t="str">
            <v>LIB //COMS</v>
          </cell>
        </row>
        <row r="1214">
          <cell r="H1214">
            <v>6000838060</v>
          </cell>
          <cell r="I1214" t="str">
            <v>LIB //COMS</v>
          </cell>
        </row>
        <row r="1215">
          <cell r="H1215">
            <v>6000838068</v>
          </cell>
          <cell r="I1215" t="str">
            <v>LIB //COMS</v>
          </cell>
        </row>
        <row r="1216">
          <cell r="H1216">
            <v>6000838074</v>
          </cell>
          <cell r="I1216" t="str">
            <v>LIB //COMS</v>
          </cell>
        </row>
        <row r="1217">
          <cell r="H1217">
            <v>6000838182</v>
          </cell>
          <cell r="I1217" t="str">
            <v>LIB //COMS</v>
          </cell>
        </row>
        <row r="1218">
          <cell r="H1218">
            <v>6000838183</v>
          </cell>
          <cell r="I1218" t="str">
            <v>LIB //COMS</v>
          </cell>
        </row>
        <row r="1219">
          <cell r="H1219">
            <v>6000838184</v>
          </cell>
          <cell r="I1219" t="str">
            <v>LIB //COMS</v>
          </cell>
        </row>
        <row r="1220">
          <cell r="H1220">
            <v>6000838185</v>
          </cell>
          <cell r="I1220" t="str">
            <v>LIB //COMS</v>
          </cell>
        </row>
        <row r="1221">
          <cell r="H1221">
            <v>6000838186</v>
          </cell>
          <cell r="I1221" t="str">
            <v>LIB //COMS</v>
          </cell>
        </row>
        <row r="1222">
          <cell r="H1222">
            <v>6000838187</v>
          </cell>
          <cell r="I1222" t="str">
            <v>LIB //COMS</v>
          </cell>
        </row>
        <row r="1223">
          <cell r="H1223">
            <v>6000838188</v>
          </cell>
          <cell r="I1223" t="str">
            <v>LIB //COMS</v>
          </cell>
        </row>
        <row r="1224">
          <cell r="H1224">
            <v>6000838189</v>
          </cell>
          <cell r="I1224" t="str">
            <v>LIB //COMS</v>
          </cell>
        </row>
        <row r="1225">
          <cell r="H1225">
            <v>6000838190</v>
          </cell>
          <cell r="I1225" t="str">
            <v>LIB //COMS</v>
          </cell>
        </row>
        <row r="1226">
          <cell r="H1226">
            <v>6000838191</v>
          </cell>
          <cell r="I1226" t="str">
            <v>LIB //COMS</v>
          </cell>
        </row>
        <row r="1227">
          <cell r="H1227">
            <v>6000838192</v>
          </cell>
          <cell r="I1227" t="str">
            <v>LIB //COMS</v>
          </cell>
        </row>
        <row r="1228">
          <cell r="H1228">
            <v>6000838193</v>
          </cell>
          <cell r="I1228" t="str">
            <v>LIB //COMS</v>
          </cell>
        </row>
        <row r="1229">
          <cell r="H1229">
            <v>6000838194</v>
          </cell>
          <cell r="I1229" t="str">
            <v>LIB //COMS</v>
          </cell>
        </row>
        <row r="1230">
          <cell r="H1230">
            <v>6000838195</v>
          </cell>
          <cell r="I1230" t="str">
            <v>LIB //COMS</v>
          </cell>
        </row>
        <row r="1231">
          <cell r="H1231">
            <v>6000838196</v>
          </cell>
          <cell r="I1231" t="str">
            <v>LIB //COMS</v>
          </cell>
        </row>
        <row r="1232">
          <cell r="H1232">
            <v>6000838197</v>
          </cell>
          <cell r="I1232" t="str">
            <v>LIB //COMS</v>
          </cell>
        </row>
        <row r="1233">
          <cell r="H1233">
            <v>6000838198</v>
          </cell>
          <cell r="I1233" t="str">
            <v>LIB //COMS</v>
          </cell>
        </row>
        <row r="1234">
          <cell r="H1234">
            <v>6000838199</v>
          </cell>
          <cell r="I1234" t="str">
            <v>LIB //COMS</v>
          </cell>
        </row>
        <row r="1235">
          <cell r="H1235">
            <v>6000838440</v>
          </cell>
          <cell r="I1235" t="str">
            <v>LIB //COMS</v>
          </cell>
        </row>
        <row r="1236">
          <cell r="H1236">
            <v>6000838441</v>
          </cell>
          <cell r="I1236" t="str">
            <v>LIB //PEND</v>
          </cell>
        </row>
        <row r="1237">
          <cell r="H1237">
            <v>6000838442</v>
          </cell>
          <cell r="I1237" t="str">
            <v>LIB //COMS</v>
          </cell>
        </row>
        <row r="1238">
          <cell r="H1238">
            <v>6000838496</v>
          </cell>
          <cell r="I1238" t="str">
            <v>LIB //COMS</v>
          </cell>
        </row>
        <row r="1239">
          <cell r="H1239">
            <v>6000838497</v>
          </cell>
          <cell r="I1239" t="str">
            <v>LIB //COMS</v>
          </cell>
        </row>
        <row r="1240">
          <cell r="H1240">
            <v>6000838575</v>
          </cell>
          <cell r="I1240" t="str">
            <v>LIB //COMS</v>
          </cell>
        </row>
        <row r="1241">
          <cell r="H1241">
            <v>6000838576</v>
          </cell>
          <cell r="I1241" t="str">
            <v>LIB //COMS</v>
          </cell>
        </row>
        <row r="1242">
          <cell r="H1242">
            <v>6000838577</v>
          </cell>
          <cell r="I1242" t="str">
            <v>LIB //COMS</v>
          </cell>
        </row>
        <row r="1243">
          <cell r="H1243">
            <v>6000838578</v>
          </cell>
          <cell r="I1243" t="str">
            <v>LIB //COMS</v>
          </cell>
        </row>
        <row r="1244">
          <cell r="H1244">
            <v>6000838909</v>
          </cell>
          <cell r="I1244" t="str">
            <v>LIB //COMS</v>
          </cell>
        </row>
        <row r="1245">
          <cell r="H1245">
            <v>6000838910</v>
          </cell>
          <cell r="I1245" t="str">
            <v>LIB //COMS</v>
          </cell>
        </row>
        <row r="1246">
          <cell r="H1246">
            <v>6000838911</v>
          </cell>
          <cell r="I1246" t="str">
            <v>LIB //CONC</v>
          </cell>
        </row>
        <row r="1247">
          <cell r="H1247">
            <v>6000838912</v>
          </cell>
          <cell r="I1247" t="str">
            <v>LIB //COMS</v>
          </cell>
        </row>
        <row r="1248">
          <cell r="H1248">
            <v>6000838983</v>
          </cell>
          <cell r="I1248" t="str">
            <v>LIB //COMS</v>
          </cell>
        </row>
        <row r="1249">
          <cell r="H1249">
            <v>6000838984</v>
          </cell>
          <cell r="I1249" t="str">
            <v>LIB //COMS</v>
          </cell>
        </row>
        <row r="1250">
          <cell r="H1250">
            <v>6000838985</v>
          </cell>
          <cell r="I1250" t="str">
            <v>LIB //COMS</v>
          </cell>
        </row>
        <row r="1251">
          <cell r="H1251">
            <v>6000838986</v>
          </cell>
          <cell r="I1251" t="str">
            <v>LIB //COMS</v>
          </cell>
        </row>
        <row r="1252">
          <cell r="H1252">
            <v>6000839024</v>
          </cell>
          <cell r="I1252" t="str">
            <v>LIB //COMS</v>
          </cell>
        </row>
        <row r="1253">
          <cell r="H1253">
            <v>6000839026</v>
          </cell>
          <cell r="I1253" t="str">
            <v>LIB //COMS</v>
          </cell>
        </row>
        <row r="1254">
          <cell r="H1254">
            <v>6000839028</v>
          </cell>
          <cell r="I1254" t="str">
            <v>LIB //COMS</v>
          </cell>
        </row>
        <row r="1255">
          <cell r="H1255">
            <v>6000839167</v>
          </cell>
          <cell r="I1255" t="str">
            <v>LIB //COMS</v>
          </cell>
        </row>
        <row r="1256">
          <cell r="H1256">
            <v>6000839168</v>
          </cell>
          <cell r="I1256" t="str">
            <v>LIB //COMS</v>
          </cell>
        </row>
        <row r="1257">
          <cell r="H1257">
            <v>6000839236</v>
          </cell>
          <cell r="I1257" t="str">
            <v>LIB //COMS</v>
          </cell>
        </row>
        <row r="1258">
          <cell r="H1258">
            <v>6000839237</v>
          </cell>
          <cell r="I1258" t="str">
            <v>LIB //COMS</v>
          </cell>
        </row>
        <row r="1259">
          <cell r="H1259">
            <v>6000839242</v>
          </cell>
          <cell r="I1259" t="str">
            <v>LIB //COMS</v>
          </cell>
        </row>
        <row r="1260">
          <cell r="H1260">
            <v>6000839296</v>
          </cell>
          <cell r="I1260" t="str">
            <v>LIB //COMS</v>
          </cell>
        </row>
        <row r="1261">
          <cell r="H1261">
            <v>6000839298</v>
          </cell>
          <cell r="I1261" t="str">
            <v>LIB //COMS</v>
          </cell>
        </row>
        <row r="1262">
          <cell r="H1262">
            <v>6000839454</v>
          </cell>
          <cell r="I1262" t="str">
            <v>LIB //COMS</v>
          </cell>
        </row>
        <row r="1263">
          <cell r="H1263">
            <v>6000839455</v>
          </cell>
          <cell r="I1263" t="str">
            <v>LIB //COMS</v>
          </cell>
        </row>
        <row r="1264">
          <cell r="H1264">
            <v>6000839544</v>
          </cell>
          <cell r="I1264" t="str">
            <v>LIB //COMS</v>
          </cell>
        </row>
        <row r="1265">
          <cell r="H1265">
            <v>6000840040</v>
          </cell>
          <cell r="I1265" t="str">
            <v>LIB //COMS</v>
          </cell>
        </row>
        <row r="1266">
          <cell r="H1266">
            <v>6000840043</v>
          </cell>
          <cell r="I1266" t="str">
            <v>LIB //COMS</v>
          </cell>
        </row>
        <row r="1267">
          <cell r="H1267">
            <v>6000840044</v>
          </cell>
          <cell r="I1267" t="str">
            <v>LIB //COMS</v>
          </cell>
        </row>
        <row r="1268">
          <cell r="H1268">
            <v>6000840045</v>
          </cell>
          <cell r="I1268" t="str">
            <v>LIB //COMS</v>
          </cell>
        </row>
        <row r="1269">
          <cell r="H1269">
            <v>6000840046</v>
          </cell>
          <cell r="I1269" t="str">
            <v>LIB //COMS</v>
          </cell>
        </row>
        <row r="1270">
          <cell r="H1270">
            <v>6000840047</v>
          </cell>
          <cell r="I1270" t="str">
            <v>LIB //COMS</v>
          </cell>
        </row>
        <row r="1271">
          <cell r="H1271">
            <v>6000840048</v>
          </cell>
          <cell r="I1271" t="str">
            <v>LIB //COMS</v>
          </cell>
        </row>
        <row r="1272">
          <cell r="H1272">
            <v>6000840050</v>
          </cell>
          <cell r="I1272" t="str">
            <v>LIB //COMS</v>
          </cell>
        </row>
        <row r="1273">
          <cell r="H1273">
            <v>6000840051</v>
          </cell>
          <cell r="I1273" t="str">
            <v>LIB //COMS</v>
          </cell>
        </row>
        <row r="1274">
          <cell r="H1274">
            <v>6000840092</v>
          </cell>
          <cell r="I1274" t="str">
            <v>LIB //COMS</v>
          </cell>
        </row>
        <row r="1275">
          <cell r="H1275">
            <v>6000840095</v>
          </cell>
          <cell r="I1275" t="str">
            <v>LIB //COMS</v>
          </cell>
        </row>
        <row r="1276">
          <cell r="H1276">
            <v>6000840315</v>
          </cell>
          <cell r="I1276" t="str">
            <v>LIB //COMS</v>
          </cell>
        </row>
        <row r="1277">
          <cell r="H1277">
            <v>6000840316</v>
          </cell>
          <cell r="I1277" t="str">
            <v>LIB //COMS</v>
          </cell>
        </row>
        <row r="1278">
          <cell r="H1278">
            <v>6000840317</v>
          </cell>
          <cell r="I1278" t="str">
            <v>LIB //COMS</v>
          </cell>
        </row>
        <row r="1279">
          <cell r="H1279">
            <v>6000840318</v>
          </cell>
          <cell r="I1279" t="str">
            <v>LIB //COMS</v>
          </cell>
        </row>
        <row r="1280">
          <cell r="H1280">
            <v>6000701293</v>
          </cell>
          <cell r="I1280" t="str">
            <v>LIB //COMS</v>
          </cell>
        </row>
        <row r="1281">
          <cell r="H1281">
            <v>6000701295</v>
          </cell>
          <cell r="I1281" t="str">
            <v>LIB //COMS</v>
          </cell>
        </row>
        <row r="1282">
          <cell r="H1282">
            <v>6000777044</v>
          </cell>
          <cell r="I1282" t="str">
            <v>LIB //COMS</v>
          </cell>
        </row>
        <row r="1283">
          <cell r="H1283">
            <v>6000777130</v>
          </cell>
          <cell r="I1283" t="str">
            <v>LIB //COMS</v>
          </cell>
        </row>
        <row r="1284">
          <cell r="H1284">
            <v>6000806691</v>
          </cell>
          <cell r="I1284" t="str">
            <v>LIB //COMS</v>
          </cell>
        </row>
        <row r="1285">
          <cell r="H1285">
            <v>6000806692</v>
          </cell>
          <cell r="I1285" t="str">
            <v>LIB //COMS</v>
          </cell>
        </row>
        <row r="1286">
          <cell r="H1286">
            <v>6000806698</v>
          </cell>
          <cell r="I1286" t="str">
            <v>LIB //COMS</v>
          </cell>
        </row>
        <row r="1287">
          <cell r="H1287">
            <v>6000817652</v>
          </cell>
          <cell r="I1287" t="str">
            <v>LIB //COMS</v>
          </cell>
        </row>
        <row r="1288">
          <cell r="H1288">
            <v>6000833416</v>
          </cell>
          <cell r="I1288" t="str">
            <v>LIB //COMS</v>
          </cell>
        </row>
        <row r="1289">
          <cell r="H1289">
            <v>6000836008</v>
          </cell>
          <cell r="I1289" t="str">
            <v>LIB //COMS</v>
          </cell>
        </row>
        <row r="1290">
          <cell r="H1290">
            <v>6000840569</v>
          </cell>
          <cell r="I1290" t="str">
            <v>LIB //COMS</v>
          </cell>
        </row>
        <row r="1291">
          <cell r="H1291">
            <v>6000840570</v>
          </cell>
          <cell r="I1291" t="str">
            <v>LIB //COMS</v>
          </cell>
        </row>
        <row r="1292">
          <cell r="H1292">
            <v>6000840571</v>
          </cell>
          <cell r="I1292" t="str">
            <v>LIB //COMS</v>
          </cell>
        </row>
        <row r="1293">
          <cell r="H1293">
            <v>6000840572</v>
          </cell>
          <cell r="I1293" t="str">
            <v>LIB //COMS</v>
          </cell>
        </row>
        <row r="1294">
          <cell r="H1294">
            <v>6000840573</v>
          </cell>
          <cell r="I1294" t="str">
            <v>LIB //COMS</v>
          </cell>
        </row>
        <row r="1295">
          <cell r="H1295">
            <v>6000840576</v>
          </cell>
          <cell r="I1295" t="str">
            <v>LIB //COMS</v>
          </cell>
        </row>
        <row r="1296">
          <cell r="H1296">
            <v>6000840716</v>
          </cell>
          <cell r="I1296" t="str">
            <v>LIB //COMS</v>
          </cell>
        </row>
        <row r="1297">
          <cell r="H1297">
            <v>6000840791</v>
          </cell>
          <cell r="I1297" t="str">
            <v>LIB //COMS</v>
          </cell>
        </row>
        <row r="1298">
          <cell r="H1298">
            <v>6000840850</v>
          </cell>
          <cell r="I1298" t="str">
            <v>LIB //COMS</v>
          </cell>
        </row>
        <row r="1299">
          <cell r="H1299">
            <v>6000840857</v>
          </cell>
          <cell r="I1299" t="str">
            <v>LIB //COMS</v>
          </cell>
        </row>
        <row r="1300">
          <cell r="H1300">
            <v>6000840889</v>
          </cell>
          <cell r="I1300" t="str">
            <v>LIB //COMS</v>
          </cell>
        </row>
        <row r="1301">
          <cell r="H1301">
            <v>6000841183</v>
          </cell>
          <cell r="I1301" t="str">
            <v>LIB //PEND</v>
          </cell>
        </row>
        <row r="1302">
          <cell r="H1302">
            <v>6000841184</v>
          </cell>
          <cell r="I1302" t="str">
            <v>LIB //COMS</v>
          </cell>
        </row>
        <row r="1303">
          <cell r="H1303">
            <v>6000841186</v>
          </cell>
          <cell r="I1303" t="str">
            <v>LIB //COMS</v>
          </cell>
        </row>
        <row r="1304">
          <cell r="H1304">
            <v>6000841187</v>
          </cell>
          <cell r="I1304" t="str">
            <v>LIB //COMS</v>
          </cell>
        </row>
        <row r="1305">
          <cell r="H1305">
            <v>6000841188</v>
          </cell>
          <cell r="I1305" t="str">
            <v>LIB //COMS</v>
          </cell>
        </row>
        <row r="1306">
          <cell r="H1306">
            <v>6000841189</v>
          </cell>
          <cell r="I1306" t="str">
            <v>LIB //COMS</v>
          </cell>
        </row>
        <row r="1307">
          <cell r="H1307">
            <v>6000841300</v>
          </cell>
          <cell r="I1307" t="str">
            <v>LIB //COMS</v>
          </cell>
        </row>
        <row r="1308">
          <cell r="H1308">
            <v>6000841341</v>
          </cell>
          <cell r="I1308" t="str">
            <v>LIB //COMS</v>
          </cell>
        </row>
        <row r="1309">
          <cell r="H1309">
            <v>6000841342</v>
          </cell>
          <cell r="I1309" t="str">
            <v>LIB //COMS</v>
          </cell>
        </row>
        <row r="1310">
          <cell r="H1310">
            <v>6000841520</v>
          </cell>
          <cell r="I1310" t="str">
            <v>LIB //COMS</v>
          </cell>
        </row>
        <row r="1311">
          <cell r="H1311">
            <v>6000841521</v>
          </cell>
          <cell r="I1311" t="str">
            <v>LIB //COMS</v>
          </cell>
        </row>
        <row r="1312">
          <cell r="H1312">
            <v>6000841522</v>
          </cell>
          <cell r="I1312" t="str">
            <v>LIB //COMS</v>
          </cell>
        </row>
        <row r="1313">
          <cell r="H1313">
            <v>6000841523</v>
          </cell>
          <cell r="I1313" t="str">
            <v>LIB //COMS</v>
          </cell>
        </row>
        <row r="1314">
          <cell r="H1314">
            <v>6000841524</v>
          </cell>
          <cell r="I1314" t="str">
            <v>LIB //COMS</v>
          </cell>
        </row>
        <row r="1315">
          <cell r="H1315">
            <v>6000841525</v>
          </cell>
          <cell r="I1315" t="str">
            <v>LIB //COMS</v>
          </cell>
        </row>
        <row r="1316">
          <cell r="H1316">
            <v>6000841595</v>
          </cell>
          <cell r="I1316" t="str">
            <v>LIB //COMS</v>
          </cell>
        </row>
        <row r="1317">
          <cell r="H1317">
            <v>6000841596</v>
          </cell>
          <cell r="I1317" t="str">
            <v>LIB //COMS</v>
          </cell>
        </row>
        <row r="1318">
          <cell r="H1318">
            <v>6000841624</v>
          </cell>
          <cell r="I1318" t="str">
            <v>LIB //COMS</v>
          </cell>
        </row>
        <row r="1319">
          <cell r="H1319">
            <v>6000841626</v>
          </cell>
          <cell r="I1319" t="str">
            <v>LIB //COMS</v>
          </cell>
        </row>
        <row r="1320">
          <cell r="H1320">
            <v>6000841627</v>
          </cell>
          <cell r="I1320" t="str">
            <v>LIB //COMS</v>
          </cell>
        </row>
        <row r="1321">
          <cell r="H1321">
            <v>6000841628</v>
          </cell>
          <cell r="I1321" t="str">
            <v>LIB //COMS</v>
          </cell>
        </row>
        <row r="1322">
          <cell r="H1322">
            <v>6000841709</v>
          </cell>
          <cell r="I1322" t="str">
            <v>LIB //COMS</v>
          </cell>
        </row>
        <row r="1323">
          <cell r="H1323">
            <v>6000841710</v>
          </cell>
          <cell r="I1323" t="str">
            <v>LIB //COMS</v>
          </cell>
        </row>
        <row r="1324">
          <cell r="H1324">
            <v>6000841711</v>
          </cell>
          <cell r="I1324" t="str">
            <v>LIB //COMS</v>
          </cell>
        </row>
        <row r="1325">
          <cell r="H1325">
            <v>6000841712</v>
          </cell>
          <cell r="I1325" t="str">
            <v>LIB //COMS</v>
          </cell>
        </row>
        <row r="1326">
          <cell r="H1326">
            <v>6000842095</v>
          </cell>
          <cell r="I1326" t="str">
            <v>LIB //COMS</v>
          </cell>
        </row>
        <row r="1327">
          <cell r="H1327">
            <v>6000842096</v>
          </cell>
          <cell r="I1327" t="str">
            <v>LIB //COMS</v>
          </cell>
        </row>
        <row r="1328">
          <cell r="H1328">
            <v>6000842934</v>
          </cell>
          <cell r="I1328" t="str">
            <v>LIB //COMS</v>
          </cell>
        </row>
        <row r="1329">
          <cell r="H1329">
            <v>6000809394</v>
          </cell>
          <cell r="I1329" t="str">
            <v>LIB //COMS</v>
          </cell>
        </row>
        <row r="1330">
          <cell r="H1330">
            <v>6000809402</v>
          </cell>
          <cell r="I1330" t="str">
            <v>LIB //COMS</v>
          </cell>
        </row>
        <row r="1331">
          <cell r="H1331">
            <v>6000817680</v>
          </cell>
          <cell r="I1331" t="str">
            <v>LIB //COMS</v>
          </cell>
        </row>
        <row r="1332">
          <cell r="H1332">
            <v>6000841870</v>
          </cell>
          <cell r="I1332" t="str">
            <v>LIB //COMS</v>
          </cell>
        </row>
        <row r="1333">
          <cell r="H1333">
            <v>6000841872</v>
          </cell>
          <cell r="I1333" t="str">
            <v>LIB //COMS</v>
          </cell>
        </row>
        <row r="1334">
          <cell r="H1334">
            <v>6000841873</v>
          </cell>
          <cell r="I1334" t="str">
            <v>LIB //COMS</v>
          </cell>
        </row>
        <row r="1335">
          <cell r="H1335">
            <v>6000841877</v>
          </cell>
          <cell r="I1335" t="str">
            <v>LIB //COMS</v>
          </cell>
        </row>
        <row r="1336">
          <cell r="H1336">
            <v>6000841878</v>
          </cell>
          <cell r="I1336" t="str">
            <v>LIB //COMS</v>
          </cell>
        </row>
        <row r="1337">
          <cell r="H1337">
            <v>6000841879</v>
          </cell>
          <cell r="I1337" t="str">
            <v>LIB //COMS</v>
          </cell>
        </row>
        <row r="1338">
          <cell r="H1338">
            <v>6000842027</v>
          </cell>
          <cell r="I1338" t="str">
            <v>LIB //COMS</v>
          </cell>
        </row>
        <row r="1339">
          <cell r="H1339">
            <v>6000842028</v>
          </cell>
          <cell r="I1339" t="str">
            <v>LIB //COMS</v>
          </cell>
        </row>
        <row r="1340">
          <cell r="H1340">
            <v>6000842069</v>
          </cell>
          <cell r="I1340" t="str">
            <v>LIB //COMS</v>
          </cell>
        </row>
        <row r="1341">
          <cell r="H1341">
            <v>6000842080</v>
          </cell>
          <cell r="I1341" t="str">
            <v>LIB //PEND</v>
          </cell>
        </row>
        <row r="1342">
          <cell r="H1342">
            <v>6000843146</v>
          </cell>
          <cell r="I1342" t="str">
            <v>LIB //COMS</v>
          </cell>
        </row>
        <row r="1343">
          <cell r="H1343">
            <v>6000842029</v>
          </cell>
          <cell r="I1343" t="str">
            <v>LIB //COMS</v>
          </cell>
        </row>
        <row r="1344">
          <cell r="H1344">
            <v>6000842935</v>
          </cell>
          <cell r="I1344" t="str">
            <v>LIB //COMS</v>
          </cell>
        </row>
        <row r="1345">
          <cell r="H1345">
            <v>6000842936</v>
          </cell>
          <cell r="I1345" t="str">
            <v>LIB //COMS</v>
          </cell>
        </row>
        <row r="1346">
          <cell r="H1346">
            <v>6000843261</v>
          </cell>
          <cell r="I1346" t="str">
            <v>LIB //COMS</v>
          </cell>
        </row>
        <row r="1347">
          <cell r="H1347">
            <v>6000843262</v>
          </cell>
          <cell r="I1347" t="str">
            <v>LIB //COMS</v>
          </cell>
        </row>
        <row r="1348">
          <cell r="H1348">
            <v>6000843263</v>
          </cell>
          <cell r="I1348" t="str">
            <v>LIB //COMS</v>
          </cell>
        </row>
        <row r="1349">
          <cell r="H1349">
            <v>6000843264</v>
          </cell>
          <cell r="I1349" t="str">
            <v>LIB //PEND</v>
          </cell>
        </row>
        <row r="1350">
          <cell r="H1350">
            <v>6000843265</v>
          </cell>
          <cell r="I1350" t="str">
            <v>LIB //PEND</v>
          </cell>
        </row>
        <row r="1351">
          <cell r="H1351">
            <v>6000843266</v>
          </cell>
          <cell r="I1351" t="str">
            <v>LIB //PEND</v>
          </cell>
        </row>
        <row r="1352">
          <cell r="H1352">
            <v>6000843267</v>
          </cell>
          <cell r="I1352" t="str">
            <v>LIB //COMS</v>
          </cell>
        </row>
        <row r="1353">
          <cell r="H1353">
            <v>6000843298</v>
          </cell>
          <cell r="I1353" t="str">
            <v>LIB //COMS</v>
          </cell>
        </row>
        <row r="1354">
          <cell r="H1354">
            <v>6000843299</v>
          </cell>
          <cell r="I1354" t="str">
            <v>LIB //COMS</v>
          </cell>
        </row>
        <row r="1355">
          <cell r="H1355">
            <v>6000844064</v>
          </cell>
          <cell r="I1355" t="str">
            <v>LIB //CONC</v>
          </cell>
        </row>
        <row r="1356">
          <cell r="H1356">
            <v>6000844199</v>
          </cell>
          <cell r="I1356" t="str">
            <v>LIB //COMS</v>
          </cell>
        </row>
        <row r="1357">
          <cell r="H1357">
            <v>6000844278</v>
          </cell>
          <cell r="I1357" t="str">
            <v>LIB //COMS</v>
          </cell>
        </row>
        <row r="1358">
          <cell r="H1358">
            <v>6000844279</v>
          </cell>
          <cell r="I1358" t="str">
            <v>LIB //COMS</v>
          </cell>
        </row>
        <row r="1359">
          <cell r="H1359">
            <v>6000842068</v>
          </cell>
          <cell r="I1359" t="str">
            <v>LIB //COMS</v>
          </cell>
        </row>
        <row r="1360">
          <cell r="H1360">
            <v>6000844198</v>
          </cell>
          <cell r="I1360" t="str">
            <v>LIB //CONC</v>
          </cell>
        </row>
        <row r="1361">
          <cell r="H1361">
            <v>6000844541</v>
          </cell>
          <cell r="I1361" t="str">
            <v>LIB //COMS</v>
          </cell>
        </row>
        <row r="1362">
          <cell r="H1362">
            <v>6000844548</v>
          </cell>
          <cell r="I1362" t="str">
            <v>LIB //COMS</v>
          </cell>
        </row>
        <row r="1363">
          <cell r="H1363">
            <v>6000844550</v>
          </cell>
          <cell r="I1363" t="str">
            <v>LIB //COMS</v>
          </cell>
        </row>
        <row r="1364">
          <cell r="H1364">
            <v>6000844555</v>
          </cell>
          <cell r="I1364" t="str">
            <v>LIB //COMS</v>
          </cell>
        </row>
        <row r="1365">
          <cell r="H1365">
            <v>6000844556</v>
          </cell>
          <cell r="I1365" t="str">
            <v>LIB //COMS</v>
          </cell>
        </row>
        <row r="1366">
          <cell r="H1366">
            <v>6000844557</v>
          </cell>
          <cell r="I1366" t="str">
            <v>LIB //COMS</v>
          </cell>
        </row>
        <row r="1367">
          <cell r="H1367">
            <v>6000844558</v>
          </cell>
          <cell r="I1367" t="str">
            <v>LIB //COMS</v>
          </cell>
        </row>
        <row r="1368">
          <cell r="H1368">
            <v>6000844560</v>
          </cell>
          <cell r="I1368" t="str">
            <v>LIB //COMS</v>
          </cell>
        </row>
        <row r="1369">
          <cell r="H1369">
            <v>6000844561</v>
          </cell>
          <cell r="I1369" t="str">
            <v>LIB //COMS</v>
          </cell>
        </row>
        <row r="1370">
          <cell r="H1370">
            <v>6000844671</v>
          </cell>
          <cell r="I1370" t="str">
            <v>LIB //CONC</v>
          </cell>
        </row>
        <row r="1371">
          <cell r="H1371">
            <v>6000844698</v>
          </cell>
          <cell r="I1371" t="str">
            <v>LIB //CONC</v>
          </cell>
        </row>
        <row r="1372">
          <cell r="H1372">
            <v>6000844702</v>
          </cell>
          <cell r="I1372" t="str">
            <v>LIB //COMS</v>
          </cell>
        </row>
        <row r="1373">
          <cell r="H1373">
            <v>6000844825</v>
          </cell>
          <cell r="I1373" t="str">
            <v>LIB //COMS</v>
          </cell>
        </row>
        <row r="1374">
          <cell r="H1374">
            <v>6000844826</v>
          </cell>
          <cell r="I1374" t="str">
            <v>LIB //COMS</v>
          </cell>
        </row>
        <row r="1375">
          <cell r="H1375">
            <v>6000844827</v>
          </cell>
          <cell r="I1375" t="str">
            <v>LIB //COMS</v>
          </cell>
        </row>
        <row r="1376">
          <cell r="H1376">
            <v>6000844828</v>
          </cell>
          <cell r="I1376" t="str">
            <v>LIB //COMS</v>
          </cell>
        </row>
        <row r="1377">
          <cell r="H1377">
            <v>6000844829</v>
          </cell>
          <cell r="I1377" t="str">
            <v>LIB //COMS</v>
          </cell>
        </row>
        <row r="1378">
          <cell r="H1378">
            <v>6000844830</v>
          </cell>
          <cell r="I1378" t="str">
            <v>LIB //COMS</v>
          </cell>
        </row>
        <row r="1379">
          <cell r="H1379">
            <v>6000844831</v>
          </cell>
          <cell r="I1379" t="str">
            <v>LIB //COMS</v>
          </cell>
        </row>
        <row r="1380">
          <cell r="H1380">
            <v>6000844832</v>
          </cell>
          <cell r="I1380" t="str">
            <v>LIB //COMS</v>
          </cell>
        </row>
        <row r="1381">
          <cell r="H1381">
            <v>6000844857</v>
          </cell>
          <cell r="I1381" t="str">
            <v>LIB //COMS</v>
          </cell>
        </row>
        <row r="1382">
          <cell r="H1382">
            <v>6000844858</v>
          </cell>
          <cell r="I1382" t="str">
            <v>LIB //COMS</v>
          </cell>
        </row>
        <row r="1383">
          <cell r="H1383">
            <v>6000844859</v>
          </cell>
          <cell r="I1383" t="str">
            <v>LIB //COMS</v>
          </cell>
        </row>
        <row r="1384">
          <cell r="H1384">
            <v>6000844982</v>
          </cell>
          <cell r="I1384" t="str">
            <v>LIB //COMS</v>
          </cell>
        </row>
        <row r="1385">
          <cell r="H1385">
            <v>6000845553</v>
          </cell>
          <cell r="I1385" t="str">
            <v>LIB //COMS</v>
          </cell>
        </row>
        <row r="1386">
          <cell r="H1386">
            <v>6000845554</v>
          </cell>
          <cell r="I1386" t="str">
            <v>LIB //COMS</v>
          </cell>
        </row>
        <row r="1387">
          <cell r="H1387">
            <v>6000845555</v>
          </cell>
          <cell r="I1387" t="str">
            <v>LIB //COMS</v>
          </cell>
        </row>
        <row r="1388">
          <cell r="H1388">
            <v>6000845557</v>
          </cell>
          <cell r="I1388" t="str">
            <v>LIB //COMS</v>
          </cell>
        </row>
        <row r="1389">
          <cell r="H1389">
            <v>6000845558</v>
          </cell>
          <cell r="I1389" t="str">
            <v>LIB //COMS</v>
          </cell>
        </row>
        <row r="1390">
          <cell r="H1390">
            <v>6000845559</v>
          </cell>
          <cell r="I1390" t="str">
            <v>LIB //COMS</v>
          </cell>
        </row>
        <row r="1391">
          <cell r="H1391">
            <v>6000845600</v>
          </cell>
          <cell r="I1391" t="str">
            <v>LIB //COMS</v>
          </cell>
        </row>
        <row r="1392">
          <cell r="H1392">
            <v>6000845602</v>
          </cell>
          <cell r="I1392" t="str">
            <v>LIB //COMS</v>
          </cell>
        </row>
        <row r="1393">
          <cell r="H1393">
            <v>6000845605</v>
          </cell>
          <cell r="I1393" t="str">
            <v>LIB //COMS</v>
          </cell>
        </row>
        <row r="1394">
          <cell r="H1394">
            <v>6000845606</v>
          </cell>
          <cell r="I1394" t="str">
            <v>LIB //COMS</v>
          </cell>
        </row>
        <row r="1395">
          <cell r="H1395">
            <v>6000845607</v>
          </cell>
          <cell r="I1395" t="str">
            <v>LIB //COMS</v>
          </cell>
        </row>
        <row r="1396">
          <cell r="H1396">
            <v>6000845608</v>
          </cell>
          <cell r="I1396" t="str">
            <v>LIB //COMS</v>
          </cell>
        </row>
        <row r="1397">
          <cell r="H1397">
            <v>6000845613</v>
          </cell>
          <cell r="I1397" t="str">
            <v>LIB //COMS</v>
          </cell>
        </row>
        <row r="1398">
          <cell r="H1398">
            <v>6000845614</v>
          </cell>
          <cell r="I1398" t="str">
            <v>LIB //COMS</v>
          </cell>
        </row>
        <row r="1399">
          <cell r="H1399">
            <v>6000845615</v>
          </cell>
          <cell r="I1399" t="str">
            <v>LIB //COMS</v>
          </cell>
        </row>
        <row r="1400">
          <cell r="H1400">
            <v>6000846158</v>
          </cell>
          <cell r="I1400" t="str">
            <v>LIB //COMS</v>
          </cell>
        </row>
        <row r="1401">
          <cell r="H1401">
            <v>6000846159</v>
          </cell>
          <cell r="I1401" t="str">
            <v>LIB //COMS</v>
          </cell>
        </row>
        <row r="1402">
          <cell r="H1402">
            <v>6000846428</v>
          </cell>
          <cell r="I1402" t="str">
            <v>LIB //COMS</v>
          </cell>
        </row>
        <row r="1403">
          <cell r="H1403">
            <v>6000846433</v>
          </cell>
          <cell r="I1403" t="str">
            <v>LIB //COMS</v>
          </cell>
        </row>
        <row r="1404">
          <cell r="H1404">
            <v>6000846443</v>
          </cell>
          <cell r="I1404" t="str">
            <v>LIB //COMS</v>
          </cell>
        </row>
        <row r="1405">
          <cell r="H1405">
            <v>6000846448</v>
          </cell>
          <cell r="I1405" t="str">
            <v>LIB //COMS</v>
          </cell>
        </row>
        <row r="1406">
          <cell r="H1406">
            <v>6000846449</v>
          </cell>
          <cell r="I1406" t="str">
            <v>LIB //COMS</v>
          </cell>
        </row>
        <row r="1407">
          <cell r="H1407">
            <v>6000846452</v>
          </cell>
          <cell r="I1407" t="str">
            <v>LIB //COMS</v>
          </cell>
        </row>
        <row r="1408">
          <cell r="H1408">
            <v>6000846454</v>
          </cell>
          <cell r="I1408" t="str">
            <v>LIB //COMS</v>
          </cell>
        </row>
        <row r="1409">
          <cell r="H1409">
            <v>6000846456</v>
          </cell>
          <cell r="I1409" t="str">
            <v>LIB //COMS</v>
          </cell>
        </row>
        <row r="1410">
          <cell r="H1410">
            <v>6000846457</v>
          </cell>
          <cell r="I1410" t="str">
            <v>LIB //COMS</v>
          </cell>
        </row>
        <row r="1411">
          <cell r="H1411">
            <v>6000846458</v>
          </cell>
          <cell r="I1411" t="str">
            <v>LIB //COMS</v>
          </cell>
        </row>
        <row r="1412">
          <cell r="H1412">
            <v>6000846459</v>
          </cell>
          <cell r="I1412" t="str">
            <v>LIB //COMS</v>
          </cell>
        </row>
        <row r="1413">
          <cell r="H1413">
            <v>6000846461</v>
          </cell>
          <cell r="I1413" t="str">
            <v>LIB //ATEC</v>
          </cell>
        </row>
        <row r="1414">
          <cell r="H1414">
            <v>6000846480</v>
          </cell>
          <cell r="I1414" t="str">
            <v>LIB //COMS</v>
          </cell>
        </row>
        <row r="1415">
          <cell r="H1415">
            <v>6000846481</v>
          </cell>
          <cell r="I1415" t="str">
            <v>LIB //COMS</v>
          </cell>
        </row>
        <row r="1416">
          <cell r="H1416">
            <v>6000846495</v>
          </cell>
          <cell r="I1416" t="str">
            <v>LIB //COMS</v>
          </cell>
        </row>
        <row r="1417">
          <cell r="H1417">
            <v>6000846496</v>
          </cell>
          <cell r="I1417" t="str">
            <v>LIB //COMS</v>
          </cell>
        </row>
        <row r="1418">
          <cell r="H1418">
            <v>6000846497</v>
          </cell>
          <cell r="I1418" t="str">
            <v>LIB //COMS</v>
          </cell>
        </row>
        <row r="1419">
          <cell r="H1419">
            <v>6000846623</v>
          </cell>
          <cell r="I1419" t="str">
            <v>ABER//ABER</v>
          </cell>
        </row>
        <row r="1420">
          <cell r="H1420">
            <v>6000846624</v>
          </cell>
          <cell r="I1420" t="str">
            <v>LIB //COMS</v>
          </cell>
        </row>
        <row r="1421">
          <cell r="H1421">
            <v>6000846868</v>
          </cell>
          <cell r="I1421" t="str">
            <v>LIB //COMS</v>
          </cell>
        </row>
        <row r="1422">
          <cell r="H1422">
            <v>6000846869</v>
          </cell>
          <cell r="I1422" t="str">
            <v>LIB //COMS</v>
          </cell>
        </row>
        <row r="1423">
          <cell r="H1423">
            <v>6000846946</v>
          </cell>
          <cell r="I1423" t="str">
            <v>LIB //COMS</v>
          </cell>
        </row>
        <row r="1424">
          <cell r="H1424">
            <v>6000846947</v>
          </cell>
          <cell r="I1424" t="str">
            <v>LIB //COMS</v>
          </cell>
        </row>
        <row r="1425">
          <cell r="H1425">
            <v>6000846950</v>
          </cell>
          <cell r="I1425" t="str">
            <v>LIB //COMS</v>
          </cell>
        </row>
        <row r="1426">
          <cell r="H1426">
            <v>6000846951</v>
          </cell>
          <cell r="I1426" t="str">
            <v>LIB //COMS</v>
          </cell>
        </row>
        <row r="1427">
          <cell r="H1427">
            <v>6000846952</v>
          </cell>
          <cell r="I1427" t="str">
            <v>LIB //COMS</v>
          </cell>
        </row>
        <row r="1428">
          <cell r="H1428">
            <v>6000846953</v>
          </cell>
          <cell r="I1428" t="str">
            <v>LIB //COMS</v>
          </cell>
        </row>
        <row r="1429">
          <cell r="H1429">
            <v>6000847020</v>
          </cell>
          <cell r="I1429" t="str">
            <v>LIB //COMS</v>
          </cell>
        </row>
        <row r="1430">
          <cell r="H1430">
            <v>6000847021</v>
          </cell>
          <cell r="I1430" t="str">
            <v>LIB //COMS</v>
          </cell>
        </row>
        <row r="1431">
          <cell r="H1431">
            <v>6000847022</v>
          </cell>
          <cell r="I1431" t="str">
            <v>LIB //COMS</v>
          </cell>
        </row>
        <row r="1432">
          <cell r="H1432">
            <v>6000847025</v>
          </cell>
          <cell r="I1432" t="str">
            <v>LIB //COMS</v>
          </cell>
        </row>
        <row r="1433">
          <cell r="H1433">
            <v>6000847180</v>
          </cell>
          <cell r="I1433" t="str">
            <v>LIB //COMS</v>
          </cell>
        </row>
        <row r="1434">
          <cell r="H1434">
            <v>6000847182</v>
          </cell>
          <cell r="I1434" t="str">
            <v>LIB //COMS</v>
          </cell>
        </row>
        <row r="1435">
          <cell r="H1435">
            <v>6000847183</v>
          </cell>
          <cell r="I1435" t="str">
            <v>LIB //COMS</v>
          </cell>
        </row>
        <row r="1436">
          <cell r="H1436">
            <v>6000847304</v>
          </cell>
          <cell r="I1436" t="str">
            <v>LIB //PEND</v>
          </cell>
        </row>
        <row r="1437">
          <cell r="H1437">
            <v>6000847310</v>
          </cell>
          <cell r="I1437" t="str">
            <v>LIB //PEND</v>
          </cell>
        </row>
        <row r="1438">
          <cell r="H1438">
            <v>6000849199</v>
          </cell>
          <cell r="I1438" t="str">
            <v>LIB //COMS</v>
          </cell>
        </row>
        <row r="1439">
          <cell r="H1439">
            <v>6000849760</v>
          </cell>
          <cell r="I1439" t="str">
            <v>LIB //COMS</v>
          </cell>
        </row>
        <row r="1440">
          <cell r="H1440">
            <v>6000849763</v>
          </cell>
          <cell r="I1440" t="str">
            <v>LIB //COMS</v>
          </cell>
        </row>
        <row r="1441">
          <cell r="H1441">
            <v>6000849764</v>
          </cell>
          <cell r="I1441" t="str">
            <v>LIB //COMS</v>
          </cell>
        </row>
        <row r="1442">
          <cell r="H1442">
            <v>6000849765</v>
          </cell>
          <cell r="I1442" t="str">
            <v>LIB //COMS</v>
          </cell>
        </row>
        <row r="1443">
          <cell r="H1443">
            <v>6000849766</v>
          </cell>
          <cell r="I1443" t="str">
            <v>LIB //COMS</v>
          </cell>
        </row>
        <row r="1444">
          <cell r="H1444">
            <v>6000849776</v>
          </cell>
          <cell r="I1444" t="str">
            <v>LIB //COMS</v>
          </cell>
        </row>
        <row r="1445">
          <cell r="H1445">
            <v>6000781312</v>
          </cell>
          <cell r="I1445" t="str">
            <v>LIB //COMS</v>
          </cell>
        </row>
        <row r="1446">
          <cell r="H1446">
            <v>6000806613</v>
          </cell>
          <cell r="I1446" t="str">
            <v>LIB //COMS</v>
          </cell>
        </row>
        <row r="1447">
          <cell r="H1447">
            <v>6000829625</v>
          </cell>
          <cell r="I1447" t="str">
            <v>LIB //COMS</v>
          </cell>
        </row>
        <row r="1448">
          <cell r="H1448">
            <v>6000829628</v>
          </cell>
          <cell r="I1448" t="str">
            <v>LIB //COMS</v>
          </cell>
        </row>
        <row r="1449">
          <cell r="H1449">
            <v>6000829629</v>
          </cell>
          <cell r="I1449" t="str">
            <v>LIB //COMS</v>
          </cell>
        </row>
        <row r="1450">
          <cell r="H1450">
            <v>6000847308</v>
          </cell>
          <cell r="I1450" t="str">
            <v>LIB //COMS</v>
          </cell>
        </row>
        <row r="1451">
          <cell r="H1451">
            <v>6000850875</v>
          </cell>
          <cell r="I1451" t="str">
            <v>LIB //COMS</v>
          </cell>
        </row>
        <row r="1452">
          <cell r="H1452">
            <v>6000850877</v>
          </cell>
          <cell r="I1452" t="str">
            <v>LIB //COMS</v>
          </cell>
        </row>
        <row r="1453">
          <cell r="H1453">
            <v>6000850922</v>
          </cell>
          <cell r="I1453" t="str">
            <v>LIB //COMS</v>
          </cell>
        </row>
        <row r="1454">
          <cell r="H1454">
            <v>6000850925</v>
          </cell>
          <cell r="I1454" t="str">
            <v>LIB //COMS</v>
          </cell>
        </row>
        <row r="1455">
          <cell r="H1455">
            <v>6000850932</v>
          </cell>
          <cell r="I1455" t="str">
            <v>LIB //COMS</v>
          </cell>
        </row>
        <row r="1456">
          <cell r="H1456">
            <v>6000846155</v>
          </cell>
          <cell r="I1456" t="str">
            <v>LIB //COMS</v>
          </cell>
        </row>
        <row r="1457">
          <cell r="H1457">
            <v>6000846156</v>
          </cell>
          <cell r="I1457" t="str">
            <v>LIB //COMS</v>
          </cell>
        </row>
        <row r="1458">
          <cell r="H1458">
            <v>6000851250</v>
          </cell>
          <cell r="I1458" t="str">
            <v>LIB //COMS</v>
          </cell>
        </row>
        <row r="1459">
          <cell r="H1459">
            <v>6000851255</v>
          </cell>
          <cell r="I1459" t="str">
            <v>LIB //CONC</v>
          </cell>
        </row>
        <row r="1460">
          <cell r="H1460">
            <v>6000851258</v>
          </cell>
          <cell r="I1460" t="str">
            <v>LIB //COMS</v>
          </cell>
        </row>
        <row r="1461">
          <cell r="H1461">
            <v>6000851259</v>
          </cell>
          <cell r="I1461" t="str">
            <v>LIB //COMS</v>
          </cell>
        </row>
        <row r="1462">
          <cell r="H1462">
            <v>6000851260</v>
          </cell>
          <cell r="I1462" t="str">
            <v>LIB //COMS</v>
          </cell>
        </row>
        <row r="1463">
          <cell r="H1463">
            <v>6000851262</v>
          </cell>
          <cell r="I1463" t="str">
            <v>LIB //COMS</v>
          </cell>
        </row>
        <row r="1464">
          <cell r="H1464">
            <v>6000851263</v>
          </cell>
          <cell r="I1464" t="str">
            <v>LIB //COMS</v>
          </cell>
        </row>
        <row r="1465">
          <cell r="H1465">
            <v>6000851265</v>
          </cell>
          <cell r="I1465" t="str">
            <v>LIB //COMS</v>
          </cell>
        </row>
        <row r="1466">
          <cell r="H1466">
            <v>6000851268</v>
          </cell>
          <cell r="I1466" t="str">
            <v>LIB //CONC</v>
          </cell>
        </row>
        <row r="1467">
          <cell r="H1467">
            <v>6000851609</v>
          </cell>
          <cell r="I1467" t="str">
            <v>LIB //COMS</v>
          </cell>
        </row>
        <row r="1468">
          <cell r="H1468">
            <v>6000851610</v>
          </cell>
          <cell r="I1468" t="str">
            <v>LIB //COMS</v>
          </cell>
        </row>
        <row r="1469">
          <cell r="H1469">
            <v>6000851612</v>
          </cell>
          <cell r="I1469" t="str">
            <v>LIB //PEND</v>
          </cell>
        </row>
        <row r="1470">
          <cell r="H1470">
            <v>6000851613</v>
          </cell>
          <cell r="I1470" t="str">
            <v>LIB //COMS</v>
          </cell>
        </row>
        <row r="1471">
          <cell r="H1471">
            <v>6000851614</v>
          </cell>
          <cell r="I1471" t="str">
            <v>LIB //COMS</v>
          </cell>
        </row>
        <row r="1472">
          <cell r="H1472">
            <v>6000851650</v>
          </cell>
          <cell r="I1472" t="str">
            <v>LIB //COMS</v>
          </cell>
        </row>
        <row r="1473">
          <cell r="H1473">
            <v>6000668923</v>
          </cell>
          <cell r="I1473" t="str">
            <v>LIB //COMS</v>
          </cell>
        </row>
        <row r="1474">
          <cell r="H1474">
            <v>6000677000</v>
          </cell>
          <cell r="I1474" t="str">
            <v>LIB //COMS</v>
          </cell>
        </row>
        <row r="1475">
          <cell r="H1475">
            <v>6000677005</v>
          </cell>
          <cell r="I1475" t="str">
            <v>LIB //COMS</v>
          </cell>
        </row>
        <row r="1476">
          <cell r="H1476">
            <v>6000677006</v>
          </cell>
          <cell r="I1476" t="str">
            <v>LIB //COMS</v>
          </cell>
        </row>
        <row r="1477">
          <cell r="H1477">
            <v>6000771047</v>
          </cell>
          <cell r="I1477" t="str">
            <v>LIB //COMS</v>
          </cell>
        </row>
        <row r="1478">
          <cell r="H1478">
            <v>6000779535</v>
          </cell>
          <cell r="I1478" t="str">
            <v>LIB //COMS</v>
          </cell>
        </row>
        <row r="1479">
          <cell r="H1479">
            <v>6000781313</v>
          </cell>
          <cell r="I1479" t="str">
            <v>LIB //COMS</v>
          </cell>
        </row>
        <row r="1480">
          <cell r="H1480">
            <v>6000806617</v>
          </cell>
          <cell r="I1480" t="str">
            <v>LIB //COMS</v>
          </cell>
        </row>
        <row r="1481">
          <cell r="H1481">
            <v>6000806618</v>
          </cell>
          <cell r="I1481" t="str">
            <v>LIB //COMS</v>
          </cell>
        </row>
        <row r="1482">
          <cell r="H1482">
            <v>6000806630</v>
          </cell>
          <cell r="I1482" t="str">
            <v>LIB //COMS</v>
          </cell>
        </row>
        <row r="1483">
          <cell r="H1483">
            <v>6000827264</v>
          </cell>
          <cell r="I1483" t="str">
            <v>LIB //COMS</v>
          </cell>
        </row>
        <row r="1484">
          <cell r="H1484">
            <v>6000829140</v>
          </cell>
          <cell r="I1484" t="str">
            <v>LIB //COMS</v>
          </cell>
        </row>
        <row r="1485">
          <cell r="H1485">
            <v>6000829141</v>
          </cell>
          <cell r="I1485" t="str">
            <v>LIB //COMS</v>
          </cell>
        </row>
        <row r="1486">
          <cell r="H1486">
            <v>6000829147</v>
          </cell>
          <cell r="I1486" t="str">
            <v>LIB //COMS</v>
          </cell>
        </row>
        <row r="1487">
          <cell r="H1487">
            <v>6000830429</v>
          </cell>
          <cell r="I1487" t="str">
            <v>LIB //COMS</v>
          </cell>
        </row>
        <row r="1488">
          <cell r="H1488">
            <v>6000840893</v>
          </cell>
          <cell r="I1488" t="str">
            <v>LIB //COMS</v>
          </cell>
        </row>
        <row r="1489">
          <cell r="H1489">
            <v>6000840948</v>
          </cell>
          <cell r="I1489" t="str">
            <v>LIB //COMS</v>
          </cell>
        </row>
        <row r="1490">
          <cell r="H1490">
            <v>6000851902</v>
          </cell>
          <cell r="I1490" t="str">
            <v>LIB //COMS</v>
          </cell>
        </row>
        <row r="1491">
          <cell r="H1491">
            <v>6000851903</v>
          </cell>
          <cell r="I1491" t="str">
            <v>LIB //COMS</v>
          </cell>
        </row>
        <row r="1492">
          <cell r="H1492">
            <v>6000851906</v>
          </cell>
          <cell r="I1492" t="str">
            <v>LIB //COMS</v>
          </cell>
        </row>
        <row r="1493">
          <cell r="H1493">
            <v>6000851907</v>
          </cell>
          <cell r="I1493" t="str">
            <v>LIB //COMS</v>
          </cell>
        </row>
        <row r="1494">
          <cell r="H1494">
            <v>6000852050</v>
          </cell>
          <cell r="I1494" t="str">
            <v>LIB //COMS</v>
          </cell>
        </row>
        <row r="1495">
          <cell r="H1495">
            <v>6000852054</v>
          </cell>
          <cell r="I1495" t="str">
            <v>LIB //COMS</v>
          </cell>
        </row>
        <row r="1496">
          <cell r="H1496">
            <v>6000852055</v>
          </cell>
          <cell r="I1496" t="str">
            <v>LIB //COMS</v>
          </cell>
        </row>
        <row r="1497">
          <cell r="H1497">
            <v>6000852736</v>
          </cell>
          <cell r="I1497" t="str">
            <v>LIB //COMS</v>
          </cell>
        </row>
        <row r="1498">
          <cell r="H1498">
            <v>6000852737</v>
          </cell>
          <cell r="I1498" t="str">
            <v>LIB //COMS</v>
          </cell>
        </row>
        <row r="1499">
          <cell r="H1499">
            <v>6000852760</v>
          </cell>
          <cell r="I1499" t="str">
            <v>LIB //COMS</v>
          </cell>
        </row>
        <row r="1500">
          <cell r="H1500">
            <v>6000852761</v>
          </cell>
          <cell r="I1500" t="str">
            <v>LIB //COMS</v>
          </cell>
        </row>
        <row r="1501">
          <cell r="H1501">
            <v>6000852762</v>
          </cell>
          <cell r="I1501" t="str">
            <v>LIB //COMS</v>
          </cell>
        </row>
        <row r="1502">
          <cell r="H1502">
            <v>6000852764</v>
          </cell>
          <cell r="I1502" t="str">
            <v>LIB //COMS</v>
          </cell>
        </row>
        <row r="1503">
          <cell r="H1503">
            <v>6000852820</v>
          </cell>
          <cell r="I1503" t="str">
            <v>LIB //COMS</v>
          </cell>
        </row>
        <row r="1504">
          <cell r="H1504">
            <v>6000852821</v>
          </cell>
          <cell r="I1504" t="str">
            <v>LIB //CONC</v>
          </cell>
        </row>
        <row r="1505">
          <cell r="H1505">
            <v>6000853043</v>
          </cell>
          <cell r="I1505" t="str">
            <v>LIB //COMS</v>
          </cell>
        </row>
        <row r="1506">
          <cell r="H1506">
            <v>6000853044</v>
          </cell>
          <cell r="I1506" t="str">
            <v>LIB //COMS</v>
          </cell>
        </row>
        <row r="1507">
          <cell r="H1507">
            <v>6000853045</v>
          </cell>
          <cell r="I1507" t="str">
            <v>LIB //COMS</v>
          </cell>
        </row>
        <row r="1508">
          <cell r="H1508">
            <v>6000853046</v>
          </cell>
          <cell r="I1508" t="str">
            <v>LIB //COMS</v>
          </cell>
        </row>
        <row r="1509">
          <cell r="H1509">
            <v>6000853047</v>
          </cell>
          <cell r="I1509" t="str">
            <v>LIB //COMS</v>
          </cell>
        </row>
        <row r="1510">
          <cell r="H1510">
            <v>6000681459</v>
          </cell>
          <cell r="I1510" t="str">
            <v>LIB //COMS</v>
          </cell>
        </row>
        <row r="1511">
          <cell r="H1511">
            <v>6000827301</v>
          </cell>
          <cell r="I1511" t="str">
            <v>LIB //COMS</v>
          </cell>
        </row>
        <row r="1512">
          <cell r="H1512">
            <v>6000850671</v>
          </cell>
          <cell r="I1512" t="str">
            <v>LIB //COMS</v>
          </cell>
        </row>
        <row r="1513">
          <cell r="H1513">
            <v>6000850880</v>
          </cell>
          <cell r="I1513" t="str">
            <v>LIB //COMS</v>
          </cell>
        </row>
        <row r="1514">
          <cell r="H1514">
            <v>6000851179</v>
          </cell>
          <cell r="I1514" t="str">
            <v>LIB //PEND</v>
          </cell>
        </row>
        <row r="1515">
          <cell r="H1515">
            <v>6000851301</v>
          </cell>
          <cell r="I1515" t="str">
            <v>LIB //COMS</v>
          </cell>
        </row>
        <row r="1516">
          <cell r="H1516">
            <v>6000851806</v>
          </cell>
          <cell r="I1516" t="str">
            <v>LIB //COMS</v>
          </cell>
        </row>
        <row r="1517">
          <cell r="H1517">
            <v>6000852082</v>
          </cell>
          <cell r="I1517" t="str">
            <v>LIB //COMS</v>
          </cell>
        </row>
        <row r="1518">
          <cell r="H1518">
            <v>6000853244</v>
          </cell>
          <cell r="I1518" t="str">
            <v>LIB //COMS</v>
          </cell>
        </row>
        <row r="1519">
          <cell r="H1519">
            <v>6000853245</v>
          </cell>
          <cell r="I1519" t="str">
            <v>LIB //COMS</v>
          </cell>
        </row>
        <row r="1520">
          <cell r="H1520">
            <v>6000853376</v>
          </cell>
          <cell r="I1520" t="str">
            <v>LIB //COMS</v>
          </cell>
        </row>
        <row r="1521">
          <cell r="H1521">
            <v>6000853377</v>
          </cell>
          <cell r="I1521" t="str">
            <v>LIB //COMS</v>
          </cell>
        </row>
        <row r="1522">
          <cell r="H1522">
            <v>6000853378</v>
          </cell>
          <cell r="I1522" t="str">
            <v>LIB //COMS</v>
          </cell>
        </row>
        <row r="1523">
          <cell r="H1523">
            <v>6000853379</v>
          </cell>
          <cell r="I1523" t="str">
            <v>LIB //COMS</v>
          </cell>
        </row>
        <row r="1524">
          <cell r="H1524">
            <v>6000853380</v>
          </cell>
          <cell r="I1524" t="str">
            <v>LIB //COMS</v>
          </cell>
        </row>
        <row r="1525">
          <cell r="H1525">
            <v>6000853381</v>
          </cell>
          <cell r="I1525" t="str">
            <v>LIB //COMS</v>
          </cell>
        </row>
        <row r="1526">
          <cell r="H1526">
            <v>6000853702</v>
          </cell>
          <cell r="I1526" t="str">
            <v>LIB //COMS</v>
          </cell>
        </row>
        <row r="1527">
          <cell r="H1527">
            <v>6000853703</v>
          </cell>
          <cell r="I1527" t="str">
            <v>LIB //COMS</v>
          </cell>
        </row>
        <row r="1528">
          <cell r="H1528">
            <v>6000853704</v>
          </cell>
          <cell r="I1528" t="str">
            <v>LIB //COMS</v>
          </cell>
        </row>
        <row r="1529">
          <cell r="H1529">
            <v>6000853705</v>
          </cell>
          <cell r="I1529" t="str">
            <v>LIB //COMS</v>
          </cell>
        </row>
        <row r="1530">
          <cell r="H1530">
            <v>6000853706</v>
          </cell>
          <cell r="I1530" t="str">
            <v>LIB //COMS</v>
          </cell>
        </row>
        <row r="1531">
          <cell r="H1531">
            <v>6000853749</v>
          </cell>
          <cell r="I1531" t="str">
            <v>LIB //COMS</v>
          </cell>
        </row>
        <row r="1532">
          <cell r="H1532">
            <v>6000853750</v>
          </cell>
          <cell r="I1532" t="str">
            <v>LIB //COMS</v>
          </cell>
        </row>
        <row r="1533">
          <cell r="H1533">
            <v>6000853751</v>
          </cell>
          <cell r="I1533" t="str">
            <v>LIB //COMS</v>
          </cell>
        </row>
        <row r="1534">
          <cell r="H1534">
            <v>6000853752</v>
          </cell>
          <cell r="I1534" t="str">
            <v>LIB //COMS</v>
          </cell>
        </row>
        <row r="1535">
          <cell r="H1535">
            <v>6000853753</v>
          </cell>
          <cell r="I1535" t="str">
            <v>LIB //COMS</v>
          </cell>
        </row>
        <row r="1536">
          <cell r="H1536">
            <v>6000854396</v>
          </cell>
          <cell r="I1536" t="str">
            <v>LIB //COMS</v>
          </cell>
        </row>
        <row r="1537">
          <cell r="H1537">
            <v>6000854397</v>
          </cell>
          <cell r="I1537" t="str">
            <v>LIB //COMS</v>
          </cell>
        </row>
        <row r="1538">
          <cell r="H1538">
            <v>6000854398</v>
          </cell>
          <cell r="I1538" t="str">
            <v>LIB //COMS</v>
          </cell>
        </row>
        <row r="1539">
          <cell r="H1539">
            <v>6000854402</v>
          </cell>
          <cell r="I1539" t="str">
            <v>LIB //COMS</v>
          </cell>
        </row>
        <row r="1540">
          <cell r="H1540">
            <v>6000854403</v>
          </cell>
          <cell r="I1540" t="str">
            <v>LIB //COMS</v>
          </cell>
        </row>
        <row r="1541">
          <cell r="H1541">
            <v>6000854404</v>
          </cell>
          <cell r="I1541" t="str">
            <v>LIB //COMS</v>
          </cell>
        </row>
        <row r="1542">
          <cell r="H1542">
            <v>6000854405</v>
          </cell>
          <cell r="I1542" t="str">
            <v>LIB //COMS</v>
          </cell>
        </row>
        <row r="1543">
          <cell r="H1543">
            <v>6000854406</v>
          </cell>
          <cell r="I1543" t="str">
            <v>LIB //COMS</v>
          </cell>
        </row>
        <row r="1544">
          <cell r="H1544">
            <v>6000676008</v>
          </cell>
          <cell r="I1544" t="str">
            <v>LIB //COMS</v>
          </cell>
        </row>
        <row r="1545">
          <cell r="H1545">
            <v>6000840929</v>
          </cell>
          <cell r="I1545" t="str">
            <v>LIB //COMS</v>
          </cell>
        </row>
        <row r="1546">
          <cell r="H1546">
            <v>6000840947</v>
          </cell>
          <cell r="I1546" t="str">
            <v>LIB //COMS</v>
          </cell>
        </row>
        <row r="1547">
          <cell r="H1547">
            <v>6000853433</v>
          </cell>
          <cell r="I1547" t="str">
            <v>LIB //COMS</v>
          </cell>
        </row>
        <row r="1548">
          <cell r="H1548">
            <v>6000853820</v>
          </cell>
          <cell r="I1548" t="str">
            <v>LIB //COMS</v>
          </cell>
        </row>
        <row r="1549">
          <cell r="H1549">
            <v>6000854239</v>
          </cell>
          <cell r="I1549" t="str">
            <v>LIB //COMS</v>
          </cell>
        </row>
        <row r="1550">
          <cell r="H1550">
            <v>6000854551</v>
          </cell>
          <cell r="I1550" t="str">
            <v>LIB //COMS</v>
          </cell>
        </row>
        <row r="1551">
          <cell r="H1551">
            <v>6000854557</v>
          </cell>
          <cell r="I1551" t="str">
            <v>LIB //COMS</v>
          </cell>
        </row>
        <row r="1552">
          <cell r="H1552">
            <v>6000854558</v>
          </cell>
          <cell r="I1552" t="str">
            <v>LIB //COMS</v>
          </cell>
        </row>
        <row r="1553">
          <cell r="H1553">
            <v>6000854559</v>
          </cell>
          <cell r="I1553" t="str">
            <v>LIB //COMS</v>
          </cell>
        </row>
        <row r="1554">
          <cell r="H1554">
            <v>6000854660</v>
          </cell>
          <cell r="I1554" t="str">
            <v>LIB //COMS</v>
          </cell>
        </row>
        <row r="1555">
          <cell r="H1555">
            <v>6000854661</v>
          </cell>
          <cell r="I1555" t="str">
            <v>LIB //COMS</v>
          </cell>
        </row>
        <row r="1556">
          <cell r="H1556">
            <v>6000855078</v>
          </cell>
          <cell r="I1556" t="str">
            <v>LIB //COMS</v>
          </cell>
        </row>
        <row r="1557">
          <cell r="H1557">
            <v>6000855093</v>
          </cell>
          <cell r="I1557" t="str">
            <v>LIB //COMS</v>
          </cell>
        </row>
        <row r="1558">
          <cell r="H1558">
            <v>6000855095</v>
          </cell>
          <cell r="I1558" t="str">
            <v>LIB //COMS</v>
          </cell>
        </row>
        <row r="1559">
          <cell r="H1559">
            <v>6000855096</v>
          </cell>
          <cell r="I1559" t="str">
            <v>LIB //COMS</v>
          </cell>
        </row>
        <row r="1560">
          <cell r="H1560">
            <v>6000855169</v>
          </cell>
          <cell r="I1560" t="str">
            <v>LIB //COMS</v>
          </cell>
        </row>
        <row r="1561">
          <cell r="H1561">
            <v>6000855357</v>
          </cell>
          <cell r="I1561" t="str">
            <v>LIB //COMS</v>
          </cell>
        </row>
        <row r="1562">
          <cell r="H1562">
            <v>6000855358</v>
          </cell>
          <cell r="I1562" t="str">
            <v>LIB //COMS</v>
          </cell>
        </row>
        <row r="1563">
          <cell r="H1563">
            <v>6000856129</v>
          </cell>
          <cell r="I1563" t="str">
            <v>LIB //COMS</v>
          </cell>
        </row>
        <row r="1564">
          <cell r="H1564">
            <v>6000856130</v>
          </cell>
          <cell r="I1564" t="str">
            <v>LIB //COMS</v>
          </cell>
        </row>
        <row r="1565">
          <cell r="H1565">
            <v>6000856131</v>
          </cell>
          <cell r="I1565" t="str">
            <v>LIB //COMS</v>
          </cell>
        </row>
        <row r="1566">
          <cell r="H1566">
            <v>6000856132</v>
          </cell>
          <cell r="I1566" t="str">
            <v>LIB //COMS</v>
          </cell>
        </row>
        <row r="1567">
          <cell r="H1567">
            <v>6000856133</v>
          </cell>
          <cell r="I1567" t="str">
            <v>LIB //COMS</v>
          </cell>
        </row>
        <row r="1568">
          <cell r="H1568">
            <v>6000856136</v>
          </cell>
          <cell r="I1568" t="str">
            <v>LIB //COMS</v>
          </cell>
        </row>
        <row r="1569">
          <cell r="H1569">
            <v>6000856137</v>
          </cell>
          <cell r="I1569" t="str">
            <v>LIB //COMS</v>
          </cell>
        </row>
        <row r="1570">
          <cell r="H1570">
            <v>6000675457</v>
          </cell>
          <cell r="I1570" t="str">
            <v>LIB //COMS</v>
          </cell>
        </row>
        <row r="1571">
          <cell r="H1571">
            <v>6000830232</v>
          </cell>
          <cell r="I1571" t="str">
            <v>LIB //COMS</v>
          </cell>
        </row>
        <row r="1572">
          <cell r="H1572">
            <v>6000854270</v>
          </cell>
          <cell r="I1572" t="str">
            <v>LIB //ATEC</v>
          </cell>
        </row>
        <row r="1573">
          <cell r="H1573">
            <v>6000856013</v>
          </cell>
          <cell r="I1573" t="str">
            <v>LIB //ATEC</v>
          </cell>
        </row>
        <row r="1574">
          <cell r="H1574">
            <v>6000856014</v>
          </cell>
          <cell r="I1574" t="str">
            <v>LIB //ATEC</v>
          </cell>
        </row>
        <row r="1575">
          <cell r="H1575">
            <v>6000856339</v>
          </cell>
          <cell r="I1575" t="str">
            <v>LIB //ATEC</v>
          </cell>
        </row>
        <row r="1576">
          <cell r="H1576">
            <v>6000856441</v>
          </cell>
          <cell r="I1576" t="str">
            <v>LIB //ATEC</v>
          </cell>
        </row>
        <row r="1577">
          <cell r="H1577">
            <v>6000856442</v>
          </cell>
          <cell r="I1577" t="str">
            <v>LIB //CONC</v>
          </cell>
        </row>
        <row r="1578">
          <cell r="H1578">
            <v>6000853816</v>
          </cell>
          <cell r="I1578" t="str">
            <v>LIB //CONC</v>
          </cell>
        </row>
        <row r="1579">
          <cell r="H1579">
            <v>6000857096</v>
          </cell>
          <cell r="I1579" t="str">
            <v>LIB //COMS</v>
          </cell>
        </row>
        <row r="1580">
          <cell r="H1580">
            <v>6000857097</v>
          </cell>
          <cell r="I1580" t="str">
            <v>LIB //COMS</v>
          </cell>
        </row>
        <row r="1581">
          <cell r="H1581">
            <v>6000857098</v>
          </cell>
          <cell r="I1581" t="str">
            <v>LIB //COMS</v>
          </cell>
        </row>
        <row r="1582">
          <cell r="H1582">
            <v>6000857120</v>
          </cell>
          <cell r="I1582" t="str">
            <v>LIB //COMS</v>
          </cell>
        </row>
        <row r="1583">
          <cell r="H1583">
            <v>6000857121</v>
          </cell>
          <cell r="I1583" t="str">
            <v>LIB //COMS</v>
          </cell>
        </row>
        <row r="1584">
          <cell r="H1584">
            <v>6000857122</v>
          </cell>
          <cell r="I1584" t="str">
            <v>LIB //COMS</v>
          </cell>
        </row>
        <row r="1585">
          <cell r="H1585">
            <v>6000857123</v>
          </cell>
          <cell r="I1585" t="str">
            <v>LIB //COMS</v>
          </cell>
        </row>
        <row r="1586">
          <cell r="H1586">
            <v>6000857124</v>
          </cell>
          <cell r="I1586" t="str">
            <v>LIB //COMS</v>
          </cell>
        </row>
        <row r="1587">
          <cell r="H1587">
            <v>6000857125</v>
          </cell>
          <cell r="I1587" t="str">
            <v>LIB //CONC</v>
          </cell>
        </row>
        <row r="1588">
          <cell r="H1588">
            <v>6000857126</v>
          </cell>
          <cell r="I1588" t="str">
            <v>LIB //COMS</v>
          </cell>
        </row>
        <row r="1589">
          <cell r="H1589">
            <v>6000857127</v>
          </cell>
          <cell r="I1589" t="str">
            <v>LIB //COMS</v>
          </cell>
        </row>
        <row r="1590">
          <cell r="H1590">
            <v>6000857175</v>
          </cell>
          <cell r="I1590" t="str">
            <v>LIB //COMS</v>
          </cell>
        </row>
        <row r="1591">
          <cell r="H1591">
            <v>6000857176</v>
          </cell>
          <cell r="I1591" t="str">
            <v>LIB //COMS</v>
          </cell>
        </row>
        <row r="1592">
          <cell r="H1592">
            <v>6000830231</v>
          </cell>
          <cell r="I1592" t="str">
            <v>LIB //COMS</v>
          </cell>
        </row>
        <row r="1593">
          <cell r="H1593">
            <v>6000852899</v>
          </cell>
          <cell r="I1593" t="str">
            <v>LIB //CONC</v>
          </cell>
        </row>
        <row r="1594">
          <cell r="H1594">
            <v>6000856294</v>
          </cell>
          <cell r="I1594" t="str">
            <v>LIB //ATEC</v>
          </cell>
        </row>
        <row r="1595">
          <cell r="H1595">
            <v>6000856331</v>
          </cell>
          <cell r="I1595" t="str">
            <v>LIB //CONC</v>
          </cell>
        </row>
        <row r="1596">
          <cell r="H1596">
            <v>6000856545</v>
          </cell>
          <cell r="I1596" t="str">
            <v>LIB //ATEC</v>
          </cell>
        </row>
        <row r="1597">
          <cell r="H1597">
            <v>6000856941</v>
          </cell>
          <cell r="I1597" t="str">
            <v>LIB //CONC</v>
          </cell>
        </row>
        <row r="1598">
          <cell r="H1598">
            <v>6000857178</v>
          </cell>
          <cell r="I1598" t="str">
            <v>LIB //COMS</v>
          </cell>
        </row>
        <row r="1599">
          <cell r="H1599">
            <v>6000857364</v>
          </cell>
          <cell r="I1599" t="str">
            <v>LIB //COMS</v>
          </cell>
        </row>
        <row r="1600">
          <cell r="H1600">
            <v>6000857899</v>
          </cell>
          <cell r="I1600" t="str">
            <v>LIB //CONC</v>
          </cell>
        </row>
        <row r="1601">
          <cell r="H1601">
            <v>6000857940</v>
          </cell>
          <cell r="I1601" t="str">
            <v>LIB //CONC</v>
          </cell>
        </row>
        <row r="1602">
          <cell r="H1602">
            <v>6000857970</v>
          </cell>
          <cell r="I1602" t="str">
            <v>LIB //CONC</v>
          </cell>
        </row>
        <row r="1603">
          <cell r="H1603">
            <v>6000857987</v>
          </cell>
          <cell r="I1603" t="str">
            <v>LIB //CONC</v>
          </cell>
        </row>
        <row r="1604">
          <cell r="H1604">
            <v>6000858117</v>
          </cell>
          <cell r="I1604" t="str">
            <v>LIB //COMS</v>
          </cell>
        </row>
        <row r="1605">
          <cell r="H1605">
            <v>6000858200</v>
          </cell>
          <cell r="I1605" t="str">
            <v>LIB //COMS</v>
          </cell>
        </row>
        <row r="1606">
          <cell r="H1606">
            <v>6000858208</v>
          </cell>
          <cell r="I1606" t="str">
            <v>LIB //COMS</v>
          </cell>
        </row>
        <row r="1607">
          <cell r="H1607">
            <v>6000858209</v>
          </cell>
          <cell r="I1607" t="str">
            <v>LIB //COMS</v>
          </cell>
        </row>
        <row r="1608">
          <cell r="H1608">
            <v>6000858210</v>
          </cell>
          <cell r="I1608" t="str">
            <v>LIB //COMS</v>
          </cell>
        </row>
        <row r="1609">
          <cell r="H1609">
            <v>6000858211</v>
          </cell>
          <cell r="I1609" t="str">
            <v>LIB //CONC</v>
          </cell>
        </row>
        <row r="1610">
          <cell r="H1610">
            <v>6000854603</v>
          </cell>
          <cell r="I1610" t="str">
            <v>LIB //CONC</v>
          </cell>
        </row>
        <row r="1611">
          <cell r="H1611">
            <v>6000854852</v>
          </cell>
          <cell r="I1611" t="str">
            <v>LIB //CONC</v>
          </cell>
        </row>
        <row r="1612">
          <cell r="H1612">
            <v>6000855070</v>
          </cell>
          <cell r="I1612" t="str">
            <v>LIB //ATEC</v>
          </cell>
        </row>
        <row r="1613">
          <cell r="H1613">
            <v>6000855773</v>
          </cell>
          <cell r="I1613" t="str">
            <v>LIB //CONC</v>
          </cell>
        </row>
        <row r="1614">
          <cell r="H1614">
            <v>6000856259</v>
          </cell>
          <cell r="I1614" t="str">
            <v>LIB //ATEC</v>
          </cell>
        </row>
        <row r="1615">
          <cell r="H1615">
            <v>6000856320</v>
          </cell>
          <cell r="I1615" t="str">
            <v>LIB //ATEC</v>
          </cell>
        </row>
        <row r="1616">
          <cell r="H1616">
            <v>6000856329</v>
          </cell>
          <cell r="I1616" t="str">
            <v>LIB //ATEC</v>
          </cell>
        </row>
        <row r="1617">
          <cell r="H1617">
            <v>6000856549</v>
          </cell>
          <cell r="I1617" t="str">
            <v>LIB //CONC</v>
          </cell>
        </row>
        <row r="1618">
          <cell r="H1618">
            <v>6000856680</v>
          </cell>
          <cell r="I1618" t="str">
            <v>LIB //ATEC</v>
          </cell>
        </row>
        <row r="1619">
          <cell r="H1619">
            <v>6000856945</v>
          </cell>
          <cell r="I1619" t="str">
            <v>LIB //ATEC</v>
          </cell>
        </row>
        <row r="1620">
          <cell r="H1620">
            <v>6000857432</v>
          </cell>
          <cell r="I1620" t="str">
            <v>LIB //CONC</v>
          </cell>
        </row>
        <row r="1621">
          <cell r="H1621">
            <v>6000857601</v>
          </cell>
          <cell r="I1621" t="str">
            <v>LIB //CONC</v>
          </cell>
        </row>
        <row r="1622">
          <cell r="H1622">
            <v>6000857612</v>
          </cell>
          <cell r="I1622" t="str">
            <v>LIB //ATEC</v>
          </cell>
        </row>
        <row r="1623">
          <cell r="H1623">
            <v>6000857615</v>
          </cell>
          <cell r="I1623" t="str">
            <v>LIB //CONC</v>
          </cell>
        </row>
        <row r="1624">
          <cell r="H1624">
            <v>6000857616</v>
          </cell>
          <cell r="I1624" t="str">
            <v>LIB //ATEC</v>
          </cell>
        </row>
        <row r="1625">
          <cell r="H1625">
            <v>6000857617</v>
          </cell>
          <cell r="I1625" t="str">
            <v>LIB //ATEC</v>
          </cell>
        </row>
        <row r="1626">
          <cell r="H1626">
            <v>6000857800</v>
          </cell>
          <cell r="I1626" t="str">
            <v>LIB //ATEC</v>
          </cell>
        </row>
        <row r="1627">
          <cell r="H1627">
            <v>6000857801</v>
          </cell>
          <cell r="I1627" t="str">
            <v>LIB //ATEC</v>
          </cell>
        </row>
        <row r="1628">
          <cell r="H1628">
            <v>6000855958</v>
          </cell>
          <cell r="I1628" t="str">
            <v>LIB //ATEC</v>
          </cell>
        </row>
        <row r="1629">
          <cell r="H1629">
            <v>6000857763</v>
          </cell>
          <cell r="I1629" t="str">
            <v>LIB //ATEC</v>
          </cell>
        </row>
        <row r="1630">
          <cell r="H1630">
            <v>6000858997</v>
          </cell>
          <cell r="I1630" t="str">
            <v>LIB //CONC</v>
          </cell>
        </row>
        <row r="1631">
          <cell r="H1631">
            <v>6000859040</v>
          </cell>
          <cell r="I1631" t="str">
            <v>LIB //ATEC</v>
          </cell>
        </row>
        <row r="1632">
          <cell r="H1632">
            <v>6000859042</v>
          </cell>
          <cell r="I1632" t="str">
            <v>LIB //CONC</v>
          </cell>
        </row>
        <row r="1633">
          <cell r="H1633">
            <v>6000859043</v>
          </cell>
          <cell r="I1633" t="str">
            <v>LIB //CONC</v>
          </cell>
        </row>
        <row r="1634">
          <cell r="H1634">
            <v>6000859044</v>
          </cell>
          <cell r="I1634" t="str">
            <v>LIB //CONC</v>
          </cell>
        </row>
        <row r="1635">
          <cell r="H1635">
            <v>6000859046</v>
          </cell>
          <cell r="I1635" t="str">
            <v>LIB //ATEC</v>
          </cell>
        </row>
        <row r="1636">
          <cell r="H1636">
            <v>6000859047</v>
          </cell>
          <cell r="I1636" t="str">
            <v>LIB //ATEC</v>
          </cell>
        </row>
        <row r="1637">
          <cell r="H1637">
            <v>6000859048</v>
          </cell>
          <cell r="I1637" t="str">
            <v>LIB //ATEC</v>
          </cell>
        </row>
        <row r="1638">
          <cell r="H1638">
            <v>6000859059</v>
          </cell>
          <cell r="I1638" t="str">
            <v>LIB //CONC</v>
          </cell>
        </row>
        <row r="1639">
          <cell r="H1639">
            <v>6000859130</v>
          </cell>
          <cell r="I1639" t="str">
            <v>LIB //CONC</v>
          </cell>
        </row>
        <row r="1640">
          <cell r="H1640">
            <v>6000859134</v>
          </cell>
          <cell r="I1640" t="str">
            <v>LIB //ATEC</v>
          </cell>
        </row>
        <row r="1641">
          <cell r="H1641">
            <v>6000859137</v>
          </cell>
          <cell r="I1641" t="str">
            <v>LIB //ATEC</v>
          </cell>
        </row>
        <row r="1642">
          <cell r="H1642">
            <v>6000859144</v>
          </cell>
          <cell r="I1642" t="str">
            <v>LIB //ATEC</v>
          </cell>
        </row>
        <row r="1643">
          <cell r="H1643">
            <v>6000859155</v>
          </cell>
          <cell r="I1643" t="str">
            <v>LIB //ATEC</v>
          </cell>
        </row>
        <row r="1644">
          <cell r="H1644">
            <v>6000859181</v>
          </cell>
          <cell r="I1644" t="str">
            <v>LIB //CONC</v>
          </cell>
        </row>
        <row r="1645">
          <cell r="H1645">
            <v>6000859303</v>
          </cell>
          <cell r="I1645" t="str">
            <v>LIB //ATEC</v>
          </cell>
        </row>
        <row r="1646">
          <cell r="H1646">
            <v>6000859596</v>
          </cell>
          <cell r="I1646" t="str">
            <v>LIB //ATEC</v>
          </cell>
        </row>
        <row r="1647">
          <cell r="H1647">
            <v>6000857607</v>
          </cell>
          <cell r="I1647" t="str">
            <v>LIB //ATEC</v>
          </cell>
        </row>
        <row r="1648">
          <cell r="H1648">
            <v>6000861258</v>
          </cell>
          <cell r="I1648" t="str">
            <v>LIB //ATEC</v>
          </cell>
        </row>
        <row r="1649">
          <cell r="H1649">
            <v>6000861280</v>
          </cell>
          <cell r="I1649" t="str">
            <v>LIB //ATEC</v>
          </cell>
        </row>
        <row r="1650">
          <cell r="H1650">
            <v>6000859631</v>
          </cell>
          <cell r="I1650" t="str">
            <v>LIB //CONC</v>
          </cell>
        </row>
        <row r="1651">
          <cell r="H1651">
            <v>6000862501</v>
          </cell>
          <cell r="I1651" t="str">
            <v>LIB //ATEC</v>
          </cell>
        </row>
        <row r="1652">
          <cell r="H1652">
            <v>6000862643</v>
          </cell>
          <cell r="I1652" t="str">
            <v>LIB //ATEC</v>
          </cell>
        </row>
        <row r="1653">
          <cell r="H1653">
            <v>6000862644</v>
          </cell>
          <cell r="I1653" t="str">
            <v>LIB //CONC</v>
          </cell>
        </row>
        <row r="1654">
          <cell r="H1654">
            <v>6000862647</v>
          </cell>
          <cell r="I1654" t="str">
            <v>LIB //CONC</v>
          </cell>
        </row>
        <row r="1655">
          <cell r="H1655">
            <v>6000862648</v>
          </cell>
          <cell r="I1655" t="str">
            <v>LIB //ATEC</v>
          </cell>
        </row>
        <row r="1656">
          <cell r="H1656">
            <v>6000862649</v>
          </cell>
          <cell r="I1656" t="str">
            <v>LIB //CONC</v>
          </cell>
        </row>
        <row r="1657">
          <cell r="H1657">
            <v>6000862650</v>
          </cell>
          <cell r="I1657" t="str">
            <v>LIB //CONC</v>
          </cell>
        </row>
        <row r="1658">
          <cell r="H1658">
            <v>6000862652</v>
          </cell>
          <cell r="I1658" t="str">
            <v>LIB //CONC</v>
          </cell>
        </row>
        <row r="1659">
          <cell r="H1659">
            <v>6000852935</v>
          </cell>
          <cell r="I1659" t="str">
            <v>LIB //CONC</v>
          </cell>
        </row>
        <row r="1660">
          <cell r="H1660">
            <v>6000862504</v>
          </cell>
          <cell r="I1660" t="str">
            <v>LIB //CONC</v>
          </cell>
        </row>
        <row r="1661">
          <cell r="H1661">
            <v>6000862505</v>
          </cell>
          <cell r="I1661" t="str">
            <v>LIB //CONC</v>
          </cell>
        </row>
        <row r="1662">
          <cell r="H1662">
            <v>6000862642</v>
          </cell>
          <cell r="I1662" t="str">
            <v>LIB //CONC</v>
          </cell>
        </row>
        <row r="1663">
          <cell r="H1663">
            <v>6000862689</v>
          </cell>
          <cell r="I1663" t="str">
            <v>LIB //ATEC</v>
          </cell>
        </row>
        <row r="1664">
          <cell r="H1664">
            <v>6000863360</v>
          </cell>
          <cell r="I1664" t="str">
            <v>LIB //CONC</v>
          </cell>
        </row>
        <row r="1665">
          <cell r="H1665">
            <v>6000863367</v>
          </cell>
          <cell r="I1665" t="str">
            <v>LIB //CONC</v>
          </cell>
        </row>
        <row r="1666">
          <cell r="H1666">
            <v>6000863430</v>
          </cell>
          <cell r="I1666" t="str">
            <v>LIB //CONC</v>
          </cell>
        </row>
        <row r="1667">
          <cell r="H1667">
            <v>6000863431</v>
          </cell>
          <cell r="I1667" t="str">
            <v>LIB //ATEC</v>
          </cell>
        </row>
        <row r="1668">
          <cell r="H1668">
            <v>6000863432</v>
          </cell>
          <cell r="I1668" t="str">
            <v>LIB //ATEC</v>
          </cell>
        </row>
        <row r="1669">
          <cell r="H1669">
            <v>6000863437</v>
          </cell>
          <cell r="I1669" t="str">
            <v>LIB //ATEC</v>
          </cell>
        </row>
        <row r="1670">
          <cell r="H1670">
            <v>6000863499</v>
          </cell>
          <cell r="I1670" t="str">
            <v>LIB //CONC</v>
          </cell>
        </row>
        <row r="1671">
          <cell r="H1671">
            <v>6000863556</v>
          </cell>
          <cell r="I1671" t="str">
            <v>LIB //CONC</v>
          </cell>
        </row>
        <row r="1672">
          <cell r="H1672">
            <v>6000863638</v>
          </cell>
          <cell r="I1672" t="str">
            <v>LIB //CONC</v>
          </cell>
        </row>
        <row r="1673">
          <cell r="H1673">
            <v>6000863943</v>
          </cell>
          <cell r="I1673" t="str">
            <v>LIB //ATEC</v>
          </cell>
        </row>
        <row r="1674">
          <cell r="H1674">
            <v>6000864063</v>
          </cell>
          <cell r="I1674" t="str">
            <v>LIB //ATEC</v>
          </cell>
        </row>
        <row r="1675">
          <cell r="H1675">
            <v>6000864090</v>
          </cell>
          <cell r="I1675" t="str">
            <v>LIB //CONC</v>
          </cell>
        </row>
        <row r="1676">
          <cell r="H1676">
            <v>6000864091</v>
          </cell>
          <cell r="I1676" t="str">
            <v>ABER//ABER</v>
          </cell>
        </row>
        <row r="1677">
          <cell r="H1677">
            <v>6000864139</v>
          </cell>
          <cell r="I1677" t="str">
            <v>LIB //ATEC</v>
          </cell>
        </row>
        <row r="1678">
          <cell r="H1678">
            <v>6000864143</v>
          </cell>
          <cell r="I1678" t="str">
            <v>LIB //ATEC</v>
          </cell>
        </row>
        <row r="1679">
          <cell r="H1679">
            <v>6000864144</v>
          </cell>
          <cell r="I1679" t="str">
            <v>LIB //ATEC</v>
          </cell>
        </row>
        <row r="1680">
          <cell r="H1680">
            <v>6000864329</v>
          </cell>
          <cell r="I1680" t="str">
            <v>LIB //CONC</v>
          </cell>
        </row>
        <row r="1681">
          <cell r="H1681">
            <v>6000864332</v>
          </cell>
          <cell r="I1681" t="str">
            <v>LIB //ATEC</v>
          </cell>
        </row>
        <row r="1682">
          <cell r="H1682">
            <v>6000864337</v>
          </cell>
          <cell r="I1682" t="str">
            <v>LIB //ATEC</v>
          </cell>
        </row>
        <row r="1683">
          <cell r="H1683">
            <v>6000864338</v>
          </cell>
          <cell r="I1683" t="str">
            <v>ABER//ABER</v>
          </cell>
        </row>
        <row r="1684">
          <cell r="H1684">
            <v>6000864341</v>
          </cell>
          <cell r="I1684" t="str">
            <v>ABER//ABER</v>
          </cell>
        </row>
        <row r="1685">
          <cell r="H1685">
            <v>6000864342</v>
          </cell>
          <cell r="I1685" t="str">
            <v>ABER//ABER</v>
          </cell>
        </row>
        <row r="1686">
          <cell r="H1686">
            <v>6000863508</v>
          </cell>
          <cell r="I1686" t="str">
            <v>LIB //CONC</v>
          </cell>
        </row>
        <row r="1687">
          <cell r="H1687">
            <v>6000864720</v>
          </cell>
          <cell r="I1687" t="str">
            <v>ABER//ABER</v>
          </cell>
        </row>
        <row r="1688">
          <cell r="H1688">
            <v>6000864725</v>
          </cell>
          <cell r="I1688" t="str">
            <v>LIB //ATEC</v>
          </cell>
        </row>
        <row r="1689">
          <cell r="H1689">
            <v>6000864728</v>
          </cell>
          <cell r="I1689" t="str">
            <v>LIB //ATEC</v>
          </cell>
        </row>
        <row r="1690">
          <cell r="H1690">
            <v>6000864729</v>
          </cell>
          <cell r="I1690" t="str">
            <v>LIB //CONC</v>
          </cell>
        </row>
        <row r="1691">
          <cell r="H1691">
            <v>6000864732</v>
          </cell>
          <cell r="I1691" t="str">
            <v>LIB //CONC</v>
          </cell>
        </row>
        <row r="1692">
          <cell r="H1692">
            <v>6000864734</v>
          </cell>
          <cell r="I1692" t="str">
            <v>LIB //CONC</v>
          </cell>
        </row>
        <row r="1693">
          <cell r="H1693">
            <v>6000864736</v>
          </cell>
          <cell r="I1693" t="str">
            <v>LIB //CONC</v>
          </cell>
        </row>
        <row r="1694">
          <cell r="H1694">
            <v>6000864856</v>
          </cell>
          <cell r="I1694" t="str">
            <v>LIB //CONC</v>
          </cell>
        </row>
        <row r="1695">
          <cell r="H1695">
            <v>6000864885</v>
          </cell>
          <cell r="I1695" t="str">
            <v>LIB //CONC</v>
          </cell>
        </row>
        <row r="1696">
          <cell r="H1696">
            <v>6000864888</v>
          </cell>
          <cell r="I1696" t="str">
            <v>LIB //CONC</v>
          </cell>
        </row>
        <row r="1697">
          <cell r="H1697">
            <v>6000864920</v>
          </cell>
          <cell r="I1697" t="str">
            <v>LIB //CONC</v>
          </cell>
        </row>
        <row r="1698">
          <cell r="H1698">
            <v>6000864921</v>
          </cell>
          <cell r="I1698" t="str">
            <v>LIB //CONC</v>
          </cell>
        </row>
        <row r="1699">
          <cell r="H1699">
            <v>6000864922</v>
          </cell>
          <cell r="I1699" t="str">
            <v>LIB //CONC</v>
          </cell>
        </row>
        <row r="1700">
          <cell r="H1700">
            <v>6000864923</v>
          </cell>
          <cell r="I1700" t="str">
            <v>LIB //CONC</v>
          </cell>
        </row>
        <row r="1701">
          <cell r="H1701">
            <v>6000864924</v>
          </cell>
          <cell r="I1701" t="str">
            <v>LIB //CONC</v>
          </cell>
        </row>
        <row r="1702">
          <cell r="H1702">
            <v>6000864925</v>
          </cell>
          <cell r="I1702" t="str">
            <v>LIB //CONC</v>
          </cell>
        </row>
        <row r="1703">
          <cell r="H1703">
            <v>6000864926</v>
          </cell>
          <cell r="I1703" t="str">
            <v>ABER//ABER</v>
          </cell>
        </row>
        <row r="1704">
          <cell r="H1704">
            <v>6000864933</v>
          </cell>
          <cell r="I1704" t="str">
            <v>LIB //CONC</v>
          </cell>
        </row>
        <row r="1705">
          <cell r="H1705">
            <v>6000864935</v>
          </cell>
          <cell r="I1705" t="str">
            <v>LIB //CONC</v>
          </cell>
        </row>
        <row r="1706">
          <cell r="H1706">
            <v>6000864948</v>
          </cell>
          <cell r="I1706" t="str">
            <v>LIB //CONC</v>
          </cell>
        </row>
        <row r="1707">
          <cell r="H1707">
            <v>6000864987</v>
          </cell>
          <cell r="I1707" t="str">
            <v>LIB //CONC</v>
          </cell>
        </row>
        <row r="1708">
          <cell r="H1708">
            <v>6000864995</v>
          </cell>
          <cell r="I1708" t="str">
            <v>LIB //CONC</v>
          </cell>
        </row>
        <row r="1709">
          <cell r="H1709">
            <v>6000865021</v>
          </cell>
          <cell r="I1709" t="str">
            <v>LIB //CONC</v>
          </cell>
        </row>
        <row r="1710">
          <cell r="H1710">
            <v>6000807746</v>
          </cell>
          <cell r="I1710" t="str">
            <v>LIB //ATEC</v>
          </cell>
        </row>
        <row r="1711">
          <cell r="H1711">
            <v>6000863418</v>
          </cell>
          <cell r="I1711" t="str">
            <v>LIB //ATEC</v>
          </cell>
        </row>
        <row r="1712">
          <cell r="H1712">
            <v>6000865141</v>
          </cell>
          <cell r="I1712" t="str">
            <v>LIB //ATEC</v>
          </cell>
        </row>
        <row r="1713">
          <cell r="H1713">
            <v>6000865321</v>
          </cell>
          <cell r="I1713" t="str">
            <v>LIB //CONC</v>
          </cell>
        </row>
        <row r="1714">
          <cell r="H1714">
            <v>6000865323</v>
          </cell>
          <cell r="I1714" t="str">
            <v>LIB //ATEC</v>
          </cell>
        </row>
        <row r="1715">
          <cell r="H1715">
            <v>6000865324</v>
          </cell>
          <cell r="I1715" t="str">
            <v>LIB //ATEC</v>
          </cell>
        </row>
        <row r="1716">
          <cell r="H1716">
            <v>6000865359</v>
          </cell>
          <cell r="I1716" t="str">
            <v>LIB //ATEC</v>
          </cell>
        </row>
        <row r="1717">
          <cell r="H1717">
            <v>6000865394</v>
          </cell>
          <cell r="I1717" t="str">
            <v>LIB //CONC</v>
          </cell>
        </row>
        <row r="1718">
          <cell r="H1718">
            <v>6000865395</v>
          </cell>
          <cell r="I1718" t="str">
            <v>LIB //CONC</v>
          </cell>
        </row>
        <row r="1719">
          <cell r="H1719">
            <v>6000865396</v>
          </cell>
          <cell r="I1719" t="str">
            <v>LIB //CONC</v>
          </cell>
        </row>
        <row r="1720">
          <cell r="H1720">
            <v>6000865397</v>
          </cell>
          <cell r="I1720" t="str">
            <v>ABER//ABER</v>
          </cell>
        </row>
        <row r="1721">
          <cell r="H1721">
            <v>6000865398</v>
          </cell>
          <cell r="I1721" t="str">
            <v>LIB //ATEC</v>
          </cell>
        </row>
        <row r="1722">
          <cell r="H1722">
            <v>6000865399</v>
          </cell>
          <cell r="I1722" t="str">
            <v>LIB //ATEC</v>
          </cell>
        </row>
        <row r="1723">
          <cell r="H1723">
            <v>6000865412</v>
          </cell>
          <cell r="I1723" t="str">
            <v>LIB //ATEC</v>
          </cell>
        </row>
        <row r="1724">
          <cell r="H1724">
            <v>6000865440</v>
          </cell>
          <cell r="I1724" t="str">
            <v>LIB //CONC</v>
          </cell>
        </row>
        <row r="1725">
          <cell r="H1725">
            <v>6000865533</v>
          </cell>
          <cell r="I1725" t="str">
            <v>LIB //CONC</v>
          </cell>
        </row>
        <row r="1726">
          <cell r="H1726">
            <v>6000865578</v>
          </cell>
          <cell r="I1726" t="str">
            <v>LIB //CONC</v>
          </cell>
        </row>
        <row r="1727">
          <cell r="H1727">
            <v>6000865619</v>
          </cell>
          <cell r="I1727" t="str">
            <v>LIB //CONC</v>
          </cell>
        </row>
        <row r="1728">
          <cell r="H1728">
            <v>6000865627</v>
          </cell>
          <cell r="I1728" t="str">
            <v>LIB //CONC</v>
          </cell>
        </row>
        <row r="1729">
          <cell r="H1729">
            <v>6000865628</v>
          </cell>
          <cell r="I1729" t="str">
            <v>LIB //ATEC</v>
          </cell>
        </row>
        <row r="1730">
          <cell r="H1730">
            <v>6000865629</v>
          </cell>
          <cell r="I1730" t="str">
            <v>LIB //CONC</v>
          </cell>
        </row>
        <row r="1731">
          <cell r="H1731">
            <v>6000865630</v>
          </cell>
          <cell r="I1731" t="str">
            <v>LIB //ATEC</v>
          </cell>
        </row>
        <row r="1732">
          <cell r="H1732">
            <v>6000865653</v>
          </cell>
          <cell r="I1732" t="str">
            <v>LIB //CONC</v>
          </cell>
        </row>
        <row r="1733">
          <cell r="H1733">
            <v>6000866032</v>
          </cell>
          <cell r="I1733" t="str">
            <v>LIB //CONC</v>
          </cell>
        </row>
        <row r="1734">
          <cell r="H1734">
            <v>6000866084</v>
          </cell>
          <cell r="I1734" t="str">
            <v>LIB //CONC</v>
          </cell>
        </row>
        <row r="1735">
          <cell r="H1735">
            <v>6000866086</v>
          </cell>
          <cell r="I1735" t="str">
            <v>LIB //CONC</v>
          </cell>
        </row>
        <row r="1736">
          <cell r="H1736">
            <v>6000866093</v>
          </cell>
          <cell r="I1736" t="str">
            <v>ABER//ABER</v>
          </cell>
        </row>
        <row r="1737">
          <cell r="H1737">
            <v>6000866148</v>
          </cell>
          <cell r="I1737" t="str">
            <v>LIB //ATEC</v>
          </cell>
        </row>
        <row r="1738">
          <cell r="H1738">
            <v>6000866149</v>
          </cell>
          <cell r="I1738" t="str">
            <v>LIB //CONC</v>
          </cell>
        </row>
        <row r="1739">
          <cell r="H1739">
            <v>6000866150</v>
          </cell>
          <cell r="I1739" t="str">
            <v>LIB //ATEC</v>
          </cell>
        </row>
        <row r="1740">
          <cell r="H1740">
            <v>6000866151</v>
          </cell>
          <cell r="I1740" t="str">
            <v>LIB //ATEC</v>
          </cell>
        </row>
        <row r="1741">
          <cell r="H1741">
            <v>6000673337</v>
          </cell>
          <cell r="I1741" t="str">
            <v>LIB //ATEC</v>
          </cell>
        </row>
        <row r="1742">
          <cell r="H1742">
            <v>6000795208</v>
          </cell>
          <cell r="I1742" t="str">
            <v>LIB //ATEC</v>
          </cell>
        </row>
        <row r="1743">
          <cell r="H1743">
            <v>6000808289</v>
          </cell>
          <cell r="I1743" t="str">
            <v>LIB //ATEC</v>
          </cell>
        </row>
        <row r="1744">
          <cell r="H1744">
            <v>6000812127</v>
          </cell>
          <cell r="I1744" t="str">
            <v>LIB //ATEC</v>
          </cell>
        </row>
        <row r="1745">
          <cell r="H1745">
            <v>6000860609</v>
          </cell>
          <cell r="I1745" t="str">
            <v>LIB //ATEC</v>
          </cell>
        </row>
        <row r="1746">
          <cell r="H1746">
            <v>6000866590</v>
          </cell>
          <cell r="I1746" t="str">
            <v>LIB //CONC</v>
          </cell>
        </row>
        <row r="1747">
          <cell r="H1747">
            <v>6000866595</v>
          </cell>
          <cell r="I1747" t="str">
            <v>LIB //CONC</v>
          </cell>
        </row>
        <row r="1748">
          <cell r="H1748">
            <v>6000866599</v>
          </cell>
          <cell r="I1748" t="str">
            <v>LIB //CONC</v>
          </cell>
        </row>
        <row r="1749">
          <cell r="H1749">
            <v>6000866601</v>
          </cell>
          <cell r="I1749" t="str">
            <v>LIB //ATEC</v>
          </cell>
        </row>
        <row r="1750">
          <cell r="H1750">
            <v>6000866638</v>
          </cell>
          <cell r="I1750" t="str">
            <v>LIB //ATEC</v>
          </cell>
        </row>
        <row r="1751">
          <cell r="H1751">
            <v>6000866639</v>
          </cell>
          <cell r="I1751" t="str">
            <v>LIB //CONC</v>
          </cell>
        </row>
        <row r="1752">
          <cell r="H1752">
            <v>6000866808</v>
          </cell>
          <cell r="I1752" t="str">
            <v>LIB //CONC</v>
          </cell>
        </row>
        <row r="1753">
          <cell r="H1753">
            <v>6000866810</v>
          </cell>
          <cell r="I1753" t="str">
            <v>LIB //ATEC</v>
          </cell>
        </row>
        <row r="1754">
          <cell r="H1754">
            <v>6000866821</v>
          </cell>
          <cell r="I1754" t="str">
            <v>LIB //CONC</v>
          </cell>
        </row>
        <row r="1755">
          <cell r="H1755">
            <v>6000866822</v>
          </cell>
          <cell r="I1755" t="str">
            <v>LIB //CONC</v>
          </cell>
        </row>
        <row r="1756">
          <cell r="H1756">
            <v>6000866823</v>
          </cell>
          <cell r="I1756" t="str">
            <v>LIB //CONC</v>
          </cell>
        </row>
        <row r="1757">
          <cell r="H1757">
            <v>6000866824</v>
          </cell>
          <cell r="I1757" t="str">
            <v>LIB //ATEC</v>
          </cell>
        </row>
        <row r="1758">
          <cell r="H1758">
            <v>6000866825</v>
          </cell>
          <cell r="I1758" t="str">
            <v>LIB //CONC</v>
          </cell>
        </row>
        <row r="1759">
          <cell r="H1759">
            <v>6000866826</v>
          </cell>
          <cell r="I1759" t="str">
            <v>LIB //ATEC</v>
          </cell>
        </row>
        <row r="1760">
          <cell r="H1760">
            <v>6000866828</v>
          </cell>
          <cell r="I1760" t="str">
            <v>LIB //CONC</v>
          </cell>
        </row>
        <row r="1761">
          <cell r="H1761">
            <v>6000866829</v>
          </cell>
          <cell r="I1761" t="str">
            <v>LIB //ATEC</v>
          </cell>
        </row>
        <row r="1762">
          <cell r="H1762">
            <v>6000866868</v>
          </cell>
          <cell r="I1762" t="str">
            <v>LIB //CONC</v>
          </cell>
        </row>
        <row r="1763">
          <cell r="H1763">
            <v>6000866872</v>
          </cell>
          <cell r="I1763" t="str">
            <v>LIB //CONC</v>
          </cell>
        </row>
        <row r="1764">
          <cell r="H1764">
            <v>6000866884</v>
          </cell>
          <cell r="I1764" t="str">
            <v>LIB //CONC</v>
          </cell>
        </row>
        <row r="1765">
          <cell r="H1765">
            <v>6000867112</v>
          </cell>
          <cell r="I1765" t="str">
            <v>LIB //ATEC</v>
          </cell>
        </row>
        <row r="1766">
          <cell r="H1766">
            <v>6000867129</v>
          </cell>
          <cell r="I1766" t="str">
            <v>LIB //CONC</v>
          </cell>
        </row>
        <row r="1767">
          <cell r="H1767">
            <v>6000867132</v>
          </cell>
          <cell r="I1767" t="str">
            <v>LIB //CONC</v>
          </cell>
        </row>
        <row r="1768">
          <cell r="H1768">
            <v>6000867194</v>
          </cell>
          <cell r="I1768" t="str">
            <v>LIB //CONC</v>
          </cell>
        </row>
        <row r="1769">
          <cell r="H1769">
            <v>6000867225</v>
          </cell>
          <cell r="I1769" t="str">
            <v>LIB //CONC</v>
          </cell>
        </row>
        <row r="1770">
          <cell r="H1770">
            <v>6000867259</v>
          </cell>
          <cell r="I1770" t="str">
            <v>LIB //CONC</v>
          </cell>
        </row>
        <row r="1771">
          <cell r="H1771">
            <v>6000867287</v>
          </cell>
          <cell r="I1771" t="str">
            <v>LIB //CONC</v>
          </cell>
        </row>
        <row r="1772">
          <cell r="H1772">
            <v>6000867318</v>
          </cell>
          <cell r="I1772" t="str">
            <v>LIB //ATEC</v>
          </cell>
        </row>
        <row r="1773">
          <cell r="H1773">
            <v>6000867411</v>
          </cell>
          <cell r="I1773" t="str">
            <v>LIB //ATEC</v>
          </cell>
        </row>
        <row r="1774">
          <cell r="H1774">
            <v>6000867440</v>
          </cell>
          <cell r="I1774" t="str">
            <v>ABER//ABER</v>
          </cell>
        </row>
        <row r="1775">
          <cell r="H1775">
            <v>6000867678</v>
          </cell>
          <cell r="I1775" t="str">
            <v>LIB //ATEC</v>
          </cell>
        </row>
        <row r="1776">
          <cell r="H1776">
            <v>6000867679</v>
          </cell>
          <cell r="I1776" t="str">
            <v>LIB //ATEC</v>
          </cell>
        </row>
        <row r="1777">
          <cell r="H1777">
            <v>6000867769</v>
          </cell>
          <cell r="I1777" t="str">
            <v>LIB //ATEC</v>
          </cell>
        </row>
        <row r="1778">
          <cell r="H1778">
            <v>6000867770</v>
          </cell>
          <cell r="I1778" t="str">
            <v>//</v>
          </cell>
        </row>
        <row r="1779">
          <cell r="H1779">
            <v>6000867771</v>
          </cell>
          <cell r="I1779" t="str">
            <v>ABER//ABER</v>
          </cell>
        </row>
        <row r="1780">
          <cell r="H1780">
            <v>6000867772</v>
          </cell>
          <cell r="I1780" t="str">
            <v>ABER//ABER</v>
          </cell>
        </row>
        <row r="1781">
          <cell r="H1781">
            <v>6000867773</v>
          </cell>
          <cell r="I1781" t="str">
            <v>LIB //CONC</v>
          </cell>
        </row>
        <row r="1782">
          <cell r="H1782">
            <v>6000867774</v>
          </cell>
          <cell r="I1782" t="str">
            <v>ABER//ABER</v>
          </cell>
        </row>
        <row r="1783">
          <cell r="H1783">
            <v>6000867775</v>
          </cell>
          <cell r="I1783" t="str">
            <v>LIB //ATEC</v>
          </cell>
        </row>
        <row r="1784">
          <cell r="H1784">
            <v>6000867782</v>
          </cell>
          <cell r="I1784" t="str">
            <v>LIB //ATEC</v>
          </cell>
        </row>
        <row r="1785">
          <cell r="H1785">
            <v>6000867787</v>
          </cell>
          <cell r="I1785" t="str">
            <v>LIB //ATEC</v>
          </cell>
        </row>
        <row r="1786">
          <cell r="H1786">
            <v>6000867788</v>
          </cell>
          <cell r="I1786" t="str">
            <v>LIB //ATEC</v>
          </cell>
        </row>
        <row r="1787">
          <cell r="H1787">
            <v>6000867789</v>
          </cell>
          <cell r="I1787" t="str">
            <v>LIB //ATEC</v>
          </cell>
        </row>
        <row r="1788">
          <cell r="H1788">
            <v>6000867790</v>
          </cell>
          <cell r="I1788" t="str">
            <v>LIB //ATEC</v>
          </cell>
        </row>
        <row r="1789">
          <cell r="H1789">
            <v>6000867792</v>
          </cell>
          <cell r="I1789" t="str">
            <v>LIB //ATEC</v>
          </cell>
        </row>
        <row r="1790">
          <cell r="H1790">
            <v>6000867795</v>
          </cell>
          <cell r="I1790" t="str">
            <v>LIB //ATEC</v>
          </cell>
        </row>
        <row r="1791">
          <cell r="H1791">
            <v>6000867796</v>
          </cell>
          <cell r="I1791" t="str">
            <v>LIB //ATEC</v>
          </cell>
        </row>
        <row r="1792">
          <cell r="H1792">
            <v>6000867839</v>
          </cell>
          <cell r="I1792" t="str">
            <v>LIB //ATEC</v>
          </cell>
        </row>
        <row r="1793">
          <cell r="H1793">
            <v>6000867891</v>
          </cell>
          <cell r="I1793" t="str">
            <v>LIB //ATEC</v>
          </cell>
        </row>
        <row r="1794">
          <cell r="H1794">
            <v>6000867898</v>
          </cell>
          <cell r="I1794" t="str">
            <v>LIB //ATEC</v>
          </cell>
        </row>
        <row r="1795">
          <cell r="H1795">
            <v>6000867942</v>
          </cell>
          <cell r="I1795" t="str">
            <v>LIB //ATEC</v>
          </cell>
        </row>
        <row r="1796">
          <cell r="H1796">
            <v>6000867946</v>
          </cell>
          <cell r="I1796" t="str">
            <v>LIB //ATEC</v>
          </cell>
        </row>
        <row r="1797">
          <cell r="H1797">
            <v>6000867948</v>
          </cell>
          <cell r="I1797" t="str">
            <v>LIB //CONC</v>
          </cell>
        </row>
        <row r="1798">
          <cell r="H1798">
            <v>6000867949</v>
          </cell>
          <cell r="I1798" t="str">
            <v>LIB //CONC</v>
          </cell>
        </row>
        <row r="1799">
          <cell r="H1799">
            <v>6000867950</v>
          </cell>
          <cell r="I1799" t="str">
            <v>LIB //ATEC</v>
          </cell>
        </row>
        <row r="1800">
          <cell r="H1800">
            <v>6000867955</v>
          </cell>
          <cell r="I1800" t="str">
            <v>LIB //ATEC</v>
          </cell>
        </row>
        <row r="1801">
          <cell r="H1801">
            <v>6000868286</v>
          </cell>
          <cell r="I1801" t="str">
            <v>ABER//ALIB</v>
          </cell>
        </row>
        <row r="1802">
          <cell r="H1802">
            <v>6000868287</v>
          </cell>
          <cell r="I1802" t="str">
            <v>ABER//ALIB</v>
          </cell>
        </row>
        <row r="1803">
          <cell r="H1803">
            <v>6000868290</v>
          </cell>
          <cell r="I1803" t="str">
            <v>LIB //ATEC</v>
          </cell>
        </row>
        <row r="1804">
          <cell r="H1804">
            <v>6000868291</v>
          </cell>
          <cell r="I1804" t="str">
            <v>LIB //CONC</v>
          </cell>
        </row>
        <row r="1805">
          <cell r="H1805">
            <v>6000868293</v>
          </cell>
          <cell r="I1805" t="str">
            <v>LIB //ATEC</v>
          </cell>
        </row>
        <row r="1806">
          <cell r="H1806">
            <v>6000868294</v>
          </cell>
          <cell r="I1806" t="str">
            <v>LIB //ATEC</v>
          </cell>
        </row>
        <row r="1807">
          <cell r="H1807">
            <v>6000868295</v>
          </cell>
          <cell r="I1807" t="str">
            <v>LIB //ATEC</v>
          </cell>
        </row>
        <row r="1808">
          <cell r="H1808">
            <v>6000868296</v>
          </cell>
          <cell r="I1808" t="str">
            <v>LIB //ATEC</v>
          </cell>
        </row>
        <row r="1809">
          <cell r="H1809">
            <v>6000868437</v>
          </cell>
          <cell r="I1809" t="str">
            <v>ABER//ABER</v>
          </cell>
        </row>
        <row r="1810">
          <cell r="H1810">
            <v>6000868461</v>
          </cell>
          <cell r="I1810" t="str">
            <v>LIB //ATEC</v>
          </cell>
        </row>
        <row r="1811">
          <cell r="H1811">
            <v>6000868510</v>
          </cell>
          <cell r="I1811" t="str">
            <v>LIB //CONC</v>
          </cell>
        </row>
        <row r="1812">
          <cell r="H1812">
            <v>6000868512</v>
          </cell>
          <cell r="I1812" t="str">
            <v>LIB //CONC</v>
          </cell>
        </row>
        <row r="1813">
          <cell r="H1813">
            <v>6000868560</v>
          </cell>
          <cell r="I1813" t="str">
            <v>LIB //ATEC</v>
          </cell>
        </row>
        <row r="1814">
          <cell r="H1814">
            <v>6000868655</v>
          </cell>
          <cell r="I1814" t="str">
            <v>LIB //ATEC</v>
          </cell>
        </row>
        <row r="1815">
          <cell r="H1815">
            <v>6000868666</v>
          </cell>
          <cell r="I1815" t="str">
            <v>LIB //CONC</v>
          </cell>
        </row>
        <row r="1816">
          <cell r="H1816">
            <v>6000868667</v>
          </cell>
          <cell r="I1816" t="str">
            <v>ABER//ABER</v>
          </cell>
        </row>
        <row r="1817">
          <cell r="H1817">
            <v>6000868668</v>
          </cell>
          <cell r="I1817" t="str">
            <v>ABER//ABER</v>
          </cell>
        </row>
        <row r="1818">
          <cell r="H1818">
            <v>6000868672</v>
          </cell>
          <cell r="I1818" t="str">
            <v>LIB //CONC</v>
          </cell>
        </row>
        <row r="1819">
          <cell r="H1819">
            <v>6000868674</v>
          </cell>
          <cell r="I1819" t="str">
            <v>LIB //CONC</v>
          </cell>
        </row>
        <row r="1820">
          <cell r="H1820">
            <v>6000868690</v>
          </cell>
          <cell r="I1820" t="str">
            <v>ABER//ABER</v>
          </cell>
        </row>
        <row r="1821">
          <cell r="H1821">
            <v>6000868691</v>
          </cell>
          <cell r="I1821" t="str">
            <v>ABER//ABER</v>
          </cell>
        </row>
        <row r="1822">
          <cell r="H1822">
            <v>6000868692</v>
          </cell>
          <cell r="I1822" t="str">
            <v>ABER//ABER</v>
          </cell>
        </row>
        <row r="1823">
          <cell r="H1823">
            <v>6000868693</v>
          </cell>
          <cell r="I1823" t="str">
            <v>ABER//ABER</v>
          </cell>
        </row>
        <row r="1824">
          <cell r="H1824">
            <v>6000868694</v>
          </cell>
          <cell r="I1824" t="str">
            <v>ABER//ABER</v>
          </cell>
        </row>
        <row r="1825">
          <cell r="H1825" t="str">
            <v>Total Geral</v>
          </cell>
        </row>
      </sheetData>
      <sheetData sheetId="38">
        <row r="1">
          <cell r="I1" t="str">
            <v xml:space="preserve">PEP </v>
          </cell>
          <cell r="J1" t="str">
            <v xml:space="preserve">Status </v>
          </cell>
          <cell r="Q1" t="str">
            <v>CAPEX</v>
          </cell>
          <cell r="R1" t="str">
            <v>LUCAS ANDRADE</v>
          </cell>
        </row>
        <row r="2">
          <cell r="I2" t="str">
            <v>RS-2402304EME1.1.0020</v>
          </cell>
          <cell r="J2" t="str">
            <v>ENTE//CKCP</v>
          </cell>
          <cell r="Q2" t="str">
            <v>OPEX</v>
          </cell>
          <cell r="R2" t="str">
            <v>SAMUEL OLIVEIRA</v>
          </cell>
        </row>
        <row r="3">
          <cell r="I3" t="str">
            <v>RS-2402304EME1.1.0020</v>
          </cell>
          <cell r="J3" t="str">
            <v>ENCE//ENCE</v>
          </cell>
        </row>
        <row r="4">
          <cell r="I4" t="str">
            <v>RS-2402304EME1.1.0028</v>
          </cell>
          <cell r="J4" t="str">
            <v>ENTE//CKCP</v>
          </cell>
        </row>
        <row r="5">
          <cell r="I5" t="str">
            <v>RS-2402304EME1.1.0028</v>
          </cell>
          <cell r="J5" t="str">
            <v>ENCE//ENCE</v>
          </cell>
        </row>
        <row r="6">
          <cell r="I6" t="str">
            <v>RS-2402304EME1.1.0067</v>
          </cell>
          <cell r="J6" t="str">
            <v>ENTE//CKCP</v>
          </cell>
        </row>
        <row r="7">
          <cell r="I7" t="str">
            <v>RS-2402304EME1.1.0067</v>
          </cell>
          <cell r="J7" t="str">
            <v>ENCE//ENCE</v>
          </cell>
        </row>
        <row r="8">
          <cell r="I8" t="str">
            <v>RS-2402304EME1.A.0362</v>
          </cell>
          <cell r="J8" t="str">
            <v>ENTE//CKCP</v>
          </cell>
        </row>
        <row r="9">
          <cell r="I9" t="str">
            <v>RS-2402304EME1.A.0362</v>
          </cell>
          <cell r="J9" t="str">
            <v>ENCE//ENCE</v>
          </cell>
        </row>
        <row r="10">
          <cell r="I10" t="str">
            <v>RS-2402304EME1.A.0495</v>
          </cell>
          <cell r="J10" t="str">
            <v>ENTE//CKCP</v>
          </cell>
        </row>
        <row r="11">
          <cell r="I11" t="str">
            <v>RS-2402304EME1.A.0495</v>
          </cell>
          <cell r="J11" t="str">
            <v>ENCE//ENCE</v>
          </cell>
        </row>
        <row r="12">
          <cell r="I12" t="str">
            <v>RS-2402304EME1.B.0097</v>
          </cell>
          <cell r="J12" t="str">
            <v>LIB //CKCP</v>
          </cell>
        </row>
        <row r="13">
          <cell r="I13" t="str">
            <v>RS-2402304EME1.C.0134</v>
          </cell>
          <cell r="J13" t="str">
            <v>ENTE//CKCP</v>
          </cell>
        </row>
        <row r="14">
          <cell r="I14" t="str">
            <v>RS-2402304EME1.C.0134</v>
          </cell>
          <cell r="J14" t="str">
            <v>ENCE//ENCE</v>
          </cell>
          <cell r="Q14" t="str">
            <v/>
          </cell>
        </row>
        <row r="15">
          <cell r="I15" t="str">
            <v>RS-2402304EME1.C.0137</v>
          </cell>
          <cell r="J15" t="str">
            <v>ENTE//CKCP</v>
          </cell>
        </row>
        <row r="16">
          <cell r="I16" t="str">
            <v>RS-2402304EME1.C.0137</v>
          </cell>
          <cell r="J16" t="str">
            <v>ENCE//ENCE</v>
          </cell>
        </row>
        <row r="17">
          <cell r="I17" t="str">
            <v>RS-2402304EME1.C.0138</v>
          </cell>
          <cell r="J17" t="str">
            <v>LIB //DFEC</v>
          </cell>
        </row>
        <row r="18">
          <cell r="I18" t="str">
            <v>RS-2402304EME1.C.0138</v>
          </cell>
          <cell r="J18" t="str">
            <v>ENCE//ENCE</v>
          </cell>
        </row>
        <row r="19">
          <cell r="I19" t="str">
            <v>RS-2402304EME1.C.0140</v>
          </cell>
          <cell r="J19" t="str">
            <v>LIB //PEND</v>
          </cell>
        </row>
        <row r="20">
          <cell r="I20" t="str">
            <v>RS-2402304EME1.C.0237</v>
          </cell>
          <cell r="J20" t="str">
            <v>ENTE//CKCP</v>
          </cell>
        </row>
        <row r="21">
          <cell r="I21" t="str">
            <v>RS-2402304EME1.C.0237</v>
          </cell>
          <cell r="J21" t="str">
            <v>ENCE//ENCE</v>
          </cell>
        </row>
        <row r="22">
          <cell r="I22" t="str">
            <v>RS-2402304EME1.D.0014</v>
          </cell>
          <cell r="J22" t="str">
            <v>ENTE//CKCP</v>
          </cell>
        </row>
        <row r="23">
          <cell r="I23" t="str">
            <v>RS-2402304EME1.D.0014</v>
          </cell>
          <cell r="J23" t="str">
            <v>ENCE//ENCE</v>
          </cell>
        </row>
        <row r="24">
          <cell r="I24" t="str">
            <v>RS-2402304EME1.D.0024</v>
          </cell>
          <cell r="J24" t="str">
            <v>LIB //CKCP</v>
          </cell>
        </row>
        <row r="25">
          <cell r="I25" t="str">
            <v>RS-2402304EME1.D.0073</v>
          </cell>
          <cell r="J25" t="str">
            <v>ENTE//CKCP</v>
          </cell>
        </row>
        <row r="26">
          <cell r="I26" t="str">
            <v>RS-2402304EME1.D.0073</v>
          </cell>
          <cell r="J26" t="str">
            <v>ENCE//ENCE</v>
          </cell>
        </row>
        <row r="27">
          <cell r="I27" t="str">
            <v>RS-2402304EME1.F.0086</v>
          </cell>
          <cell r="J27" t="str">
            <v>LIB //DFEC</v>
          </cell>
        </row>
        <row r="28">
          <cell r="I28" t="str">
            <v>RS-2402304EME1.F.0086</v>
          </cell>
          <cell r="J28" t="str">
            <v>ENCE//ENCE</v>
          </cell>
        </row>
        <row r="29">
          <cell r="I29" t="str">
            <v>RS-2402304EME1.F.0089</v>
          </cell>
          <cell r="J29" t="str">
            <v>ENCE//ENCE</v>
          </cell>
        </row>
        <row r="30">
          <cell r="I30" t="str">
            <v>RS-2402304EME1.F.0100</v>
          </cell>
          <cell r="J30" t="str">
            <v>LIB //PEND</v>
          </cell>
        </row>
        <row r="31">
          <cell r="I31" t="str">
            <v>RS-2402304EME1.F.0103</v>
          </cell>
          <cell r="J31" t="str">
            <v>ENTE//CKCP</v>
          </cell>
        </row>
        <row r="32">
          <cell r="I32" t="str">
            <v>RS-2402304EME1.F.0103</v>
          </cell>
          <cell r="J32" t="str">
            <v>ENCE//ENCE</v>
          </cell>
        </row>
        <row r="33">
          <cell r="I33" t="str">
            <v>RS-2402304EME1.F.0105</v>
          </cell>
          <cell r="J33" t="str">
            <v>ENTE//CKCP</v>
          </cell>
        </row>
        <row r="34">
          <cell r="I34" t="str">
            <v>RS-2402304EME1.F.0105</v>
          </cell>
          <cell r="J34" t="str">
            <v>ENCE//ENCE</v>
          </cell>
        </row>
        <row r="35">
          <cell r="I35" t="str">
            <v>RS-2402304EME1.F.0106</v>
          </cell>
          <cell r="J35" t="str">
            <v>ENTE//CKCP</v>
          </cell>
        </row>
        <row r="36">
          <cell r="I36" t="str">
            <v>RS-2402304EME1.F.0106</v>
          </cell>
          <cell r="J36" t="str">
            <v>ENCE//ENCE</v>
          </cell>
        </row>
        <row r="37">
          <cell r="I37" t="str">
            <v>RS-2402304EME1.F.0107</v>
          </cell>
          <cell r="J37" t="str">
            <v>ENTE//CKCP</v>
          </cell>
        </row>
        <row r="38">
          <cell r="I38" t="str">
            <v>RS-2402304EME1.F.0107</v>
          </cell>
          <cell r="J38" t="str">
            <v>ENCE//ENCE</v>
          </cell>
        </row>
        <row r="39">
          <cell r="I39" t="str">
            <v>RS-2402304EME1.F.0109</v>
          </cell>
          <cell r="J39" t="str">
            <v>ENTE//CKCP</v>
          </cell>
        </row>
        <row r="40">
          <cell r="I40" t="str">
            <v>RS-2402304EME1.F.0109</v>
          </cell>
          <cell r="J40" t="str">
            <v>ENCE//ENCE</v>
          </cell>
        </row>
        <row r="41">
          <cell r="I41" t="str">
            <v>RS-2402304EME1.F.0119</v>
          </cell>
          <cell r="J41" t="str">
            <v>ENTE//CKCP</v>
          </cell>
        </row>
        <row r="42">
          <cell r="I42" t="str">
            <v>RS-2402304EME1.F.0119</v>
          </cell>
          <cell r="J42" t="str">
            <v>ENCE//ENCE</v>
          </cell>
        </row>
        <row r="43">
          <cell r="I43" t="str">
            <v>RS-2402304EME1.F.0121</v>
          </cell>
          <cell r="J43" t="str">
            <v>ENTE//CKCP</v>
          </cell>
        </row>
        <row r="44">
          <cell r="I44" t="str">
            <v>RS-2402304EME1.F.0121</v>
          </cell>
          <cell r="J44" t="str">
            <v>ENCE//ENCE</v>
          </cell>
        </row>
        <row r="45">
          <cell r="I45" t="str">
            <v>RS-2402304EME1.F.0122</v>
          </cell>
          <cell r="J45" t="str">
            <v>ENTE//CKCP</v>
          </cell>
        </row>
        <row r="46">
          <cell r="I46" t="str">
            <v>RS-2402304EME1.F.0122</v>
          </cell>
          <cell r="J46" t="str">
            <v>ENCE//ENCE</v>
          </cell>
        </row>
        <row r="47">
          <cell r="I47" t="str">
            <v>RS-2402304EME1.F.0153</v>
          </cell>
          <cell r="J47" t="str">
            <v>LIB //ENER</v>
          </cell>
        </row>
        <row r="48">
          <cell r="I48" t="str">
            <v>RS-2402304EME1.F.0157</v>
          </cell>
          <cell r="J48" t="str">
            <v>ENTE//CKCP</v>
          </cell>
        </row>
        <row r="49">
          <cell r="I49" t="str">
            <v>RS-2402304EME1.F.0157</v>
          </cell>
          <cell r="J49" t="str">
            <v>ENCE//ENCE</v>
          </cell>
        </row>
        <row r="50">
          <cell r="I50" t="str">
            <v>RS-2402304EME1.F.0159</v>
          </cell>
          <cell r="J50" t="str">
            <v>ENTE//CKCP</v>
          </cell>
        </row>
        <row r="51">
          <cell r="I51" t="str">
            <v>RS-2402304EME1.F.0159</v>
          </cell>
          <cell r="J51" t="str">
            <v>ENCE//ENCE</v>
          </cell>
        </row>
        <row r="52">
          <cell r="I52" t="str">
            <v>RS-2402304EME1.F.0160</v>
          </cell>
          <cell r="J52" t="str">
            <v>LIB //PEND</v>
          </cell>
        </row>
        <row r="53">
          <cell r="I53" t="str">
            <v>RS-2402304EME1.F.0163</v>
          </cell>
          <cell r="J53" t="str">
            <v>LIB //CKCP</v>
          </cell>
        </row>
        <row r="54">
          <cell r="I54" t="str">
            <v>RS-2402304EME1.F.0165</v>
          </cell>
          <cell r="J54" t="str">
            <v>LIB //CKCP</v>
          </cell>
        </row>
        <row r="55">
          <cell r="I55" t="str">
            <v>RS-2402304EME1.F.0167</v>
          </cell>
          <cell r="J55" t="str">
            <v>LIB //DFEC</v>
          </cell>
        </row>
        <row r="56">
          <cell r="I56" t="str">
            <v>RS-2402304EME1.F.0167</v>
          </cell>
          <cell r="J56" t="str">
            <v>ENCE//ENCE</v>
          </cell>
        </row>
        <row r="57">
          <cell r="I57" t="str">
            <v>RS-2402304EME1.F.0168</v>
          </cell>
          <cell r="J57" t="str">
            <v>ENTE//CKCP</v>
          </cell>
        </row>
        <row r="58">
          <cell r="I58" t="str">
            <v>RS-2402304EME1.F.0168</v>
          </cell>
          <cell r="J58" t="str">
            <v>ENCE//ENCE</v>
          </cell>
        </row>
        <row r="59">
          <cell r="I59" t="str">
            <v>RS-2402304EME1.F.0169</v>
          </cell>
          <cell r="J59" t="str">
            <v>LIB // MED</v>
          </cell>
        </row>
        <row r="60">
          <cell r="I60" t="str">
            <v>RS-2402304EME1.F.0170</v>
          </cell>
          <cell r="J60" t="str">
            <v>ENTE//CKCP</v>
          </cell>
        </row>
        <row r="61">
          <cell r="I61" t="str">
            <v>RS-2402304EME1.F.0170</v>
          </cell>
          <cell r="J61" t="str">
            <v>ENCE//ENCE</v>
          </cell>
        </row>
        <row r="62">
          <cell r="I62" t="str">
            <v>RS-2402304EME1.F.0178</v>
          </cell>
          <cell r="J62" t="str">
            <v>ENTE//CKCP</v>
          </cell>
        </row>
        <row r="63">
          <cell r="I63" t="str">
            <v>RS-2402304EME1.F.0178</v>
          </cell>
          <cell r="J63" t="str">
            <v>ENCE//ENCE</v>
          </cell>
        </row>
        <row r="64">
          <cell r="I64" t="str">
            <v>RS-2402304EME1.F.0179</v>
          </cell>
          <cell r="J64" t="str">
            <v>ENTE//CKCP</v>
          </cell>
        </row>
        <row r="65">
          <cell r="I65" t="str">
            <v>RS-2402304EME1.F.0179</v>
          </cell>
          <cell r="J65" t="str">
            <v>ENCE//ENCE</v>
          </cell>
        </row>
        <row r="66">
          <cell r="I66" t="str">
            <v>RS-2402304EME1.F.0180</v>
          </cell>
          <cell r="J66" t="str">
            <v>LIB //PEND</v>
          </cell>
        </row>
        <row r="67">
          <cell r="I67" t="str">
            <v>RS-2402304EME1.F.0181</v>
          </cell>
          <cell r="J67" t="str">
            <v>ENTE//CKCP</v>
          </cell>
        </row>
        <row r="68">
          <cell r="I68" t="str">
            <v>RS-2402304EME1.F.0181</v>
          </cell>
          <cell r="J68" t="str">
            <v>ENCE//ENCE</v>
          </cell>
        </row>
        <row r="69">
          <cell r="I69" t="str">
            <v>RS-2402304EME1.F.0218</v>
          </cell>
          <cell r="J69" t="str">
            <v>LIB //PEND</v>
          </cell>
        </row>
        <row r="70">
          <cell r="I70" t="str">
            <v>RS-2402304EME1.F.0219</v>
          </cell>
          <cell r="J70" t="str">
            <v>ENTE//CKCP</v>
          </cell>
        </row>
        <row r="71">
          <cell r="I71" t="str">
            <v>RS-2402304EME1.F.0219</v>
          </cell>
          <cell r="J71" t="str">
            <v>ENCE//ENCE</v>
          </cell>
        </row>
        <row r="72">
          <cell r="I72" t="str">
            <v>RS-2402304EME1.F.0220</v>
          </cell>
          <cell r="J72" t="str">
            <v>ENTE//CKCP</v>
          </cell>
        </row>
        <row r="73">
          <cell r="I73" t="str">
            <v>RS-2402304EME1.F.0220</v>
          </cell>
          <cell r="J73" t="str">
            <v>ENCE//ENCE</v>
          </cell>
        </row>
        <row r="74">
          <cell r="I74" t="str">
            <v>RS-2402304EME1.F.0221</v>
          </cell>
          <cell r="J74" t="str">
            <v>ENTE//CKCP</v>
          </cell>
        </row>
        <row r="75">
          <cell r="I75" t="str">
            <v>RS-2402304EME1.F.0221</v>
          </cell>
          <cell r="J75" t="str">
            <v>ENCE//ENCE</v>
          </cell>
        </row>
        <row r="76">
          <cell r="I76" t="str">
            <v>RS-2402304EME1.F.0223</v>
          </cell>
          <cell r="J76" t="str">
            <v>ENTE//CKCP</v>
          </cell>
        </row>
        <row r="77">
          <cell r="I77" t="str">
            <v>RS-2402304EME1.F.0223</v>
          </cell>
          <cell r="J77" t="str">
            <v>ENCE//ENCE</v>
          </cell>
        </row>
        <row r="78">
          <cell r="I78" t="str">
            <v>RS-2402304EME1.F.0225</v>
          </cell>
          <cell r="J78" t="str">
            <v>ENTE//CKCP</v>
          </cell>
        </row>
        <row r="79">
          <cell r="I79" t="str">
            <v>RS-2402304EME1.F.0225</v>
          </cell>
          <cell r="J79" t="str">
            <v>ENCE//ENCE</v>
          </cell>
        </row>
        <row r="80">
          <cell r="I80" t="str">
            <v>RS-2402304EME1.F.0226</v>
          </cell>
          <cell r="J80" t="str">
            <v>ENTE//CKCP</v>
          </cell>
        </row>
        <row r="81">
          <cell r="I81" t="str">
            <v>RS-2402304EME1.F.0226</v>
          </cell>
          <cell r="J81" t="str">
            <v>ENCE//ENCE</v>
          </cell>
        </row>
        <row r="82">
          <cell r="I82" t="str">
            <v>RS-2402304EME1.F.0232</v>
          </cell>
          <cell r="J82" t="str">
            <v>LIB //CKCP</v>
          </cell>
        </row>
        <row r="83">
          <cell r="I83" t="str">
            <v>RS-2402704ERD1.1.0380</v>
          </cell>
          <cell r="J83" t="str">
            <v>LIB //CANC</v>
          </cell>
        </row>
        <row r="84">
          <cell r="I84" t="str">
            <v>RS-2402704ERD1.1.0380</v>
          </cell>
          <cell r="J84" t="str">
            <v>ENCE//ENCE</v>
          </cell>
        </row>
        <row r="85">
          <cell r="I85" t="str">
            <v>RS-2402704ERD1.1.0536</v>
          </cell>
          <cell r="J85" t="str">
            <v>ENCE//ENCE</v>
          </cell>
        </row>
        <row r="86">
          <cell r="I86" t="str">
            <v>RS-2402304EME1.F.0234</v>
          </cell>
          <cell r="J86" t="str">
            <v>ENTE//CKCP</v>
          </cell>
        </row>
        <row r="87">
          <cell r="I87" t="str">
            <v>RS-2402304EME1.F.0234</v>
          </cell>
          <cell r="J87" t="str">
            <v>ENCE//ENCE</v>
          </cell>
        </row>
        <row r="88">
          <cell r="I88" t="str">
            <v>RS-2402304EME1.F.0236</v>
          </cell>
          <cell r="J88" t="str">
            <v>ENTE//CKCP</v>
          </cell>
        </row>
        <row r="89">
          <cell r="I89" t="str">
            <v>RS-2402304EME1.F.0236</v>
          </cell>
          <cell r="J89" t="str">
            <v>ENCE//ENCE</v>
          </cell>
        </row>
        <row r="90">
          <cell r="I90" t="str">
            <v>RS-2402304EME1.F.0241</v>
          </cell>
          <cell r="J90" t="str">
            <v>ENTE//CKCP</v>
          </cell>
        </row>
        <row r="91">
          <cell r="I91" t="str">
            <v>RS-2402304EME1.F.0241</v>
          </cell>
          <cell r="J91" t="str">
            <v>ENCE//ENCE</v>
          </cell>
        </row>
        <row r="92">
          <cell r="I92" t="str">
            <v>RS-2402304EME1.G.0008</v>
          </cell>
          <cell r="J92" t="str">
            <v>LIB //CKCP</v>
          </cell>
        </row>
        <row r="93">
          <cell r="I93" t="str">
            <v>RS-2402304EME1.G.0002</v>
          </cell>
          <cell r="J93" t="str">
            <v>LIB //ENER</v>
          </cell>
        </row>
        <row r="94">
          <cell r="I94" t="str">
            <v>RS-2402304EME1.G.0003</v>
          </cell>
          <cell r="J94" t="str">
            <v>ENTE//CKCP</v>
          </cell>
        </row>
        <row r="95">
          <cell r="I95" t="str">
            <v>RS-2402304EME1.G.0003</v>
          </cell>
          <cell r="J95" t="str">
            <v>ENCE//ENCE</v>
          </cell>
        </row>
        <row r="96">
          <cell r="I96" t="str">
            <v>RS-2402304EME1.G.0004</v>
          </cell>
          <cell r="J96" t="str">
            <v>ENTE//CKCP</v>
          </cell>
        </row>
        <row r="97">
          <cell r="I97" t="str">
            <v>RS-2402304EME1.G.0004</v>
          </cell>
          <cell r="J97" t="str">
            <v>ENCE//ENCE</v>
          </cell>
        </row>
        <row r="98">
          <cell r="I98" t="str">
            <v>RS-2402304EME1.G.0005</v>
          </cell>
          <cell r="J98" t="str">
            <v>LIB //ENER</v>
          </cell>
        </row>
        <row r="99">
          <cell r="I99" t="str">
            <v>RS-2402304EME1.G.0009</v>
          </cell>
          <cell r="J99" t="str">
            <v>ENTE//CKCP</v>
          </cell>
        </row>
        <row r="100">
          <cell r="I100" t="str">
            <v>RS-2402304EME1.G.0009</v>
          </cell>
          <cell r="J100" t="str">
            <v>ENCE//ENCE</v>
          </cell>
        </row>
        <row r="101">
          <cell r="I101" t="str">
            <v>RS-2402304EME1.G.0017</v>
          </cell>
          <cell r="J101" t="str">
            <v>ENTE//CKCP</v>
          </cell>
        </row>
        <row r="102">
          <cell r="I102" t="str">
            <v>RS-2402304EME1.G.0017</v>
          </cell>
          <cell r="J102" t="str">
            <v>ENCE//ENCE</v>
          </cell>
        </row>
        <row r="103">
          <cell r="I103" t="str">
            <v>RS-2402304EME1.G.0028</v>
          </cell>
          <cell r="J103" t="str">
            <v>LIB //COMS</v>
          </cell>
        </row>
        <row r="104">
          <cell r="I104" t="str">
            <v>RS-2402304EME1.G.0016</v>
          </cell>
          <cell r="J104" t="str">
            <v>LIB //CKCP</v>
          </cell>
        </row>
        <row r="105">
          <cell r="I105" t="str">
            <v>RS-2402304EME1.G.0021</v>
          </cell>
          <cell r="J105" t="str">
            <v>ENTE//CKCP</v>
          </cell>
        </row>
        <row r="106">
          <cell r="I106" t="str">
            <v>RS-2402304EME1.G.0021</v>
          </cell>
          <cell r="J106" t="str">
            <v>ENCE//ENCE</v>
          </cell>
        </row>
        <row r="107">
          <cell r="I107" t="str">
            <v>RS-2402304EME1.G.0027</v>
          </cell>
          <cell r="J107" t="str">
            <v>ENTE//CKCP</v>
          </cell>
        </row>
        <row r="108">
          <cell r="I108" t="str">
            <v>RS-2402304EME1.G.0027</v>
          </cell>
          <cell r="J108" t="str">
            <v>ENCE//ENCE</v>
          </cell>
        </row>
        <row r="109">
          <cell r="I109" t="str">
            <v>RS-2402304EME1.G.0029</v>
          </cell>
          <cell r="J109" t="str">
            <v>ENTE//CKCP</v>
          </cell>
        </row>
        <row r="110">
          <cell r="I110" t="str">
            <v>RS-2402304EME1.G.0029</v>
          </cell>
          <cell r="J110" t="str">
            <v>ENCE//ENCE</v>
          </cell>
        </row>
        <row r="111">
          <cell r="I111" t="str">
            <v>RS-2402304EME1.G.0033</v>
          </cell>
          <cell r="J111" t="str">
            <v>ENTE//CKCP</v>
          </cell>
        </row>
        <row r="112">
          <cell r="I112" t="str">
            <v>RS-2402304EME1.G.0033</v>
          </cell>
          <cell r="J112" t="str">
            <v>ENCE//ENCE</v>
          </cell>
        </row>
        <row r="113">
          <cell r="I113" t="str">
            <v>RS-2402304EME1.G.0039</v>
          </cell>
          <cell r="J113" t="str">
            <v>LIB //PEND</v>
          </cell>
        </row>
        <row r="114">
          <cell r="I114" t="str">
            <v>RS-2402304EME1.G.0045</v>
          </cell>
          <cell r="J114" t="str">
            <v>ENTE//CKCP</v>
          </cell>
        </row>
        <row r="115">
          <cell r="I115" t="str">
            <v>RS-2402304EME1.G.0045</v>
          </cell>
          <cell r="J115" t="str">
            <v>ENCE//ENCE</v>
          </cell>
        </row>
        <row r="116">
          <cell r="I116" t="str">
            <v>RS-2402704ERD1.1.0436</v>
          </cell>
          <cell r="J116" t="str">
            <v>ENTE//CKCP</v>
          </cell>
        </row>
        <row r="117">
          <cell r="I117" t="str">
            <v>RS-2402704ERD1.1.0436</v>
          </cell>
          <cell r="J117" t="str">
            <v>ENCE//ENCE</v>
          </cell>
        </row>
        <row r="118">
          <cell r="I118" t="str">
            <v>RS-2402704ERD1.1.0437</v>
          </cell>
          <cell r="J118" t="str">
            <v>ENTE//CKCP</v>
          </cell>
        </row>
        <row r="119">
          <cell r="I119" t="str">
            <v>RS-2402704ERD1.1.0437</v>
          </cell>
          <cell r="J119" t="str">
            <v>ENCE//ENCE</v>
          </cell>
        </row>
        <row r="120">
          <cell r="I120" t="str">
            <v>RS-2402704ERD1.1.0444</v>
          </cell>
          <cell r="J120" t="str">
            <v>ENTE//CKCP</v>
          </cell>
        </row>
        <row r="121">
          <cell r="I121" t="str">
            <v>RS-2402704ERD1.1.0444</v>
          </cell>
          <cell r="J121" t="str">
            <v>ENCE//ENCE</v>
          </cell>
        </row>
        <row r="122">
          <cell r="I122" t="str">
            <v>RS-2402704ERD1.1.0453</v>
          </cell>
          <cell r="J122" t="str">
            <v>LIB // MED</v>
          </cell>
        </row>
        <row r="123">
          <cell r="I123" t="str">
            <v>RS-2402704ERD1.1.0471</v>
          </cell>
          <cell r="J123" t="str">
            <v>ENTE//CKCP</v>
          </cell>
        </row>
        <row r="124">
          <cell r="I124" t="str">
            <v>RS-2402704ERD1.1.0471</v>
          </cell>
          <cell r="J124" t="str">
            <v>ENCE//ENCE</v>
          </cell>
        </row>
        <row r="125">
          <cell r="I125" t="str">
            <v>RS-2403004MMT1.1.0163</v>
          </cell>
          <cell r="J125" t="str">
            <v>ENTE//CKCP</v>
          </cell>
        </row>
        <row r="126">
          <cell r="I126" t="str">
            <v>RS-2403004MMT1.1.0163</v>
          </cell>
          <cell r="J126" t="str">
            <v>ENCE//ENCE</v>
          </cell>
        </row>
        <row r="127">
          <cell r="I127" t="str">
            <v>RS-2403004MMT1.1.0247</v>
          </cell>
          <cell r="J127" t="str">
            <v>ENTE//CKCP</v>
          </cell>
        </row>
        <row r="128">
          <cell r="I128" t="str">
            <v>RS-2403004MMT1.1.0247</v>
          </cell>
          <cell r="J128" t="str">
            <v>ENCE//ENCE</v>
          </cell>
        </row>
        <row r="129">
          <cell r="I129" t="str">
            <v>RS-2403004MMT1.1.0295</v>
          </cell>
          <cell r="J129" t="str">
            <v>ENTE//CKCP</v>
          </cell>
        </row>
        <row r="130">
          <cell r="I130" t="str">
            <v>RS-2403004MMT1.1.0295</v>
          </cell>
          <cell r="J130" t="str">
            <v>ENCE//ENCE</v>
          </cell>
        </row>
        <row r="131">
          <cell r="I131" t="str">
            <v>RS-2402304EME1.G.0047</v>
          </cell>
          <cell r="J131" t="str">
            <v>ENTE//CKCP</v>
          </cell>
        </row>
        <row r="132">
          <cell r="I132" t="str">
            <v>RS-2402304EME1.G.0047</v>
          </cell>
          <cell r="J132" t="str">
            <v>ENCE//ENCE</v>
          </cell>
        </row>
        <row r="133">
          <cell r="I133" t="str">
            <v>RS-2402304EME1.G.0063</v>
          </cell>
          <cell r="J133" t="str">
            <v>ENTE//CKCP</v>
          </cell>
        </row>
        <row r="134">
          <cell r="I134" t="str">
            <v>RS-2402304EME1.G.0063</v>
          </cell>
          <cell r="J134" t="str">
            <v>ENCE//ENCE</v>
          </cell>
        </row>
        <row r="135">
          <cell r="I135" t="str">
            <v>RS-2402304EME1.G.0064</v>
          </cell>
          <cell r="J135" t="str">
            <v>ENTE//CKCP</v>
          </cell>
        </row>
        <row r="136">
          <cell r="I136" t="str">
            <v>RS-2402304EME1.G.0064</v>
          </cell>
          <cell r="J136" t="str">
            <v>ENCE//ENCE</v>
          </cell>
        </row>
        <row r="137">
          <cell r="I137" t="str">
            <v>RS-2402304EME1.G.0062</v>
          </cell>
          <cell r="J137" t="str">
            <v>ENTE//CKCP</v>
          </cell>
        </row>
        <row r="138">
          <cell r="I138" t="str">
            <v>RS-2402304EME1.G.0062</v>
          </cell>
          <cell r="J138" t="str">
            <v>ENCE//ENCE</v>
          </cell>
        </row>
        <row r="139">
          <cell r="I139" t="str">
            <v>RS-2402304EME1.G.0068</v>
          </cell>
          <cell r="J139" t="str">
            <v>LIB // MED</v>
          </cell>
        </row>
        <row r="140">
          <cell r="I140" t="str">
            <v>RS-2402304EME1.G.0086</v>
          </cell>
          <cell r="J140" t="str">
            <v>LIB //ENER</v>
          </cell>
        </row>
        <row r="141">
          <cell r="I141" t="str">
            <v>RS-2402304EME1.G.0087</v>
          </cell>
          <cell r="J141" t="str">
            <v>LIB //CKCP</v>
          </cell>
        </row>
        <row r="142">
          <cell r="I142" t="str">
            <v>RS-2402304EME1.G.0089</v>
          </cell>
          <cell r="J142" t="str">
            <v>ENTE//CKCP</v>
          </cell>
        </row>
        <row r="143">
          <cell r="I143" t="str">
            <v>RS-2402304EME1.G.0089</v>
          </cell>
          <cell r="J143" t="str">
            <v>ENCE//ENCE</v>
          </cell>
        </row>
        <row r="144">
          <cell r="I144" t="str">
            <v>RS-2402304EME1.G.0090</v>
          </cell>
          <cell r="J144" t="str">
            <v>LIB //ENER</v>
          </cell>
        </row>
        <row r="145">
          <cell r="I145" t="str">
            <v>RS-2402304EME1.G.0091</v>
          </cell>
          <cell r="J145" t="str">
            <v>LIB //ENER</v>
          </cell>
        </row>
        <row r="146">
          <cell r="I146" t="str">
            <v>RS-2402304EME1.G.0094</v>
          </cell>
          <cell r="J146" t="str">
            <v>ENTE//CKCP</v>
          </cell>
        </row>
        <row r="147">
          <cell r="I147" t="str">
            <v>RS-2402304EME1.G.0094</v>
          </cell>
          <cell r="J147" t="str">
            <v>ENCE//ENCE</v>
          </cell>
        </row>
        <row r="148">
          <cell r="I148" t="str">
            <v>RS-2402304EME1.G.0095</v>
          </cell>
          <cell r="J148" t="str">
            <v>LIB // MED</v>
          </cell>
        </row>
        <row r="149">
          <cell r="I149" t="str">
            <v>RS-2402304EME1.G.0096</v>
          </cell>
          <cell r="J149" t="str">
            <v>LIB //CKCP</v>
          </cell>
        </row>
        <row r="150">
          <cell r="I150" t="str">
            <v>RS-2402704ERD1.1.0258</v>
          </cell>
          <cell r="J150" t="str">
            <v>ENTE//CKCP</v>
          </cell>
        </row>
        <row r="151">
          <cell r="I151" t="str">
            <v>RS-2402704ERD1.1.0258</v>
          </cell>
          <cell r="J151" t="str">
            <v>ENCE//ENCE</v>
          </cell>
        </row>
        <row r="152">
          <cell r="I152" t="str">
            <v>RS-2402704ERD1.1.0445</v>
          </cell>
          <cell r="J152" t="str">
            <v>ENTE//CKCP</v>
          </cell>
        </row>
        <row r="153">
          <cell r="I153" t="str">
            <v>RS-2402704ERD1.1.0445</v>
          </cell>
          <cell r="J153" t="str">
            <v>ENCE//ENCE</v>
          </cell>
        </row>
        <row r="154">
          <cell r="I154" t="str">
            <v>RS-2402304EME1.A.0140</v>
          </cell>
          <cell r="J154" t="str">
            <v>ENTE//CKCP</v>
          </cell>
        </row>
        <row r="155">
          <cell r="I155" t="str">
            <v>RS-2402304EME1.A.0140</v>
          </cell>
          <cell r="J155" t="str">
            <v>ENCE//ENCE</v>
          </cell>
        </row>
        <row r="156">
          <cell r="I156" t="str">
            <v>RS-2402304EME1.A.0179</v>
          </cell>
          <cell r="J156" t="str">
            <v>ENTE//CKCP</v>
          </cell>
        </row>
        <row r="157">
          <cell r="I157" t="str">
            <v>RS-2402304EME1.A.0179</v>
          </cell>
          <cell r="J157" t="str">
            <v>ENCE//ENCE</v>
          </cell>
        </row>
        <row r="158">
          <cell r="I158" t="str">
            <v>RS-2402304EME1.B.0171</v>
          </cell>
          <cell r="J158" t="str">
            <v>ENTE//CKCP</v>
          </cell>
        </row>
        <row r="159">
          <cell r="I159" t="str">
            <v>RS-2402304EME1.B.0171</v>
          </cell>
          <cell r="J159" t="str">
            <v>ENCE//ENCE</v>
          </cell>
        </row>
        <row r="160">
          <cell r="I160" t="str">
            <v>RS-2402304EME1.B.0214</v>
          </cell>
          <cell r="J160" t="str">
            <v>ENTE//CKCP</v>
          </cell>
        </row>
        <row r="161">
          <cell r="I161" t="str">
            <v>RS-2402304EME1.B.0214</v>
          </cell>
          <cell r="J161" t="str">
            <v>ENCE//ENCE</v>
          </cell>
        </row>
        <row r="162">
          <cell r="I162" t="str">
            <v>RS-2402304EME1.C.0011</v>
          </cell>
          <cell r="J162" t="str">
            <v>ENTE//CKCP</v>
          </cell>
        </row>
        <row r="163">
          <cell r="I163" t="str">
            <v>RS-2402304EME1.C.0011</v>
          </cell>
          <cell r="J163" t="str">
            <v>ENCE//ENCE</v>
          </cell>
        </row>
        <row r="164">
          <cell r="I164" t="str">
            <v>RS-2402304EME1.C.0064</v>
          </cell>
          <cell r="J164" t="str">
            <v>ENTE//CKCP</v>
          </cell>
        </row>
        <row r="165">
          <cell r="I165" t="str">
            <v>RS-2402304EME1.C.0064</v>
          </cell>
          <cell r="J165" t="str">
            <v>ENCE//ENCE</v>
          </cell>
        </row>
        <row r="166">
          <cell r="I166" t="str">
            <v>RS-2402304EME1.C.0233</v>
          </cell>
          <cell r="J166" t="str">
            <v>LIB // DEV</v>
          </cell>
        </row>
        <row r="167">
          <cell r="I167" t="str">
            <v>RS-2402304EME1.D.0041</v>
          </cell>
          <cell r="J167" t="str">
            <v>ENTE//CKCP</v>
          </cell>
        </row>
        <row r="168">
          <cell r="I168" t="str">
            <v>RS-2402304EME1.D.0041</v>
          </cell>
          <cell r="J168" t="str">
            <v>ENCE//ENCE</v>
          </cell>
        </row>
        <row r="169">
          <cell r="I169" t="str">
            <v>RS-2402304EME1.G.0140</v>
          </cell>
          <cell r="J169" t="str">
            <v>ENTE//CKCP</v>
          </cell>
        </row>
        <row r="170">
          <cell r="I170" t="str">
            <v>RS-2402304EME1.G.0140</v>
          </cell>
          <cell r="J170" t="str">
            <v>ENCE//ENCE</v>
          </cell>
        </row>
        <row r="171">
          <cell r="I171" t="str">
            <v>RS-2402304EME1.G.0152</v>
          </cell>
          <cell r="J171" t="str">
            <v>LIB //ENER</v>
          </cell>
        </row>
        <row r="172">
          <cell r="I172" t="str">
            <v>RS-2402304EME1.G.0157</v>
          </cell>
          <cell r="J172" t="str">
            <v>LIB //COMS</v>
          </cell>
        </row>
        <row r="173">
          <cell r="I173" t="str">
            <v>RS-2402304EME1.G.0100</v>
          </cell>
          <cell r="J173" t="str">
            <v>LIB //ENER</v>
          </cell>
        </row>
        <row r="174">
          <cell r="I174" t="str">
            <v>RS-2402304EME1.G.0101</v>
          </cell>
          <cell r="J174" t="str">
            <v>ENTE//CKCP</v>
          </cell>
        </row>
        <row r="175">
          <cell r="I175" t="str">
            <v>RS-2402304EME1.G.0101</v>
          </cell>
          <cell r="J175" t="str">
            <v>ENCE//ENCE</v>
          </cell>
        </row>
        <row r="176">
          <cell r="I176" t="str">
            <v>RS-2402304EME1.G.0108</v>
          </cell>
          <cell r="J176" t="str">
            <v>ENTE//CKCP</v>
          </cell>
        </row>
        <row r="177">
          <cell r="I177" t="str">
            <v>RS-2402304EME1.G.0108</v>
          </cell>
          <cell r="J177" t="str">
            <v>ENCE//ENCE</v>
          </cell>
        </row>
        <row r="178">
          <cell r="I178" t="str">
            <v>RS-2402304EME1.G.0121</v>
          </cell>
          <cell r="J178" t="str">
            <v>ENTE//CKCP</v>
          </cell>
        </row>
        <row r="179">
          <cell r="I179" t="str">
            <v>RS-2402304EME1.G.0121</v>
          </cell>
          <cell r="J179" t="str">
            <v>ENCE//ENCE</v>
          </cell>
        </row>
        <row r="180">
          <cell r="I180" t="str">
            <v>RS-2402304EME1.G.0126</v>
          </cell>
          <cell r="J180" t="str">
            <v>ENTE//CKCP</v>
          </cell>
        </row>
        <row r="181">
          <cell r="I181" t="str">
            <v>RS-2402304EME1.G.0126</v>
          </cell>
          <cell r="J181" t="str">
            <v>ENCE//ENCE</v>
          </cell>
        </row>
        <row r="182">
          <cell r="I182" t="str">
            <v>RS-2402304EME1.G.0127</v>
          </cell>
          <cell r="J182" t="str">
            <v>LIB // MED</v>
          </cell>
        </row>
        <row r="183">
          <cell r="I183" t="str">
            <v>RS-2402304EME1.G.0134</v>
          </cell>
          <cell r="J183" t="str">
            <v>ENTE//CKCP</v>
          </cell>
        </row>
        <row r="184">
          <cell r="I184" t="str">
            <v>RS-2402304EME1.G.0134</v>
          </cell>
          <cell r="J184" t="str">
            <v>ENCE//ENCE</v>
          </cell>
        </row>
        <row r="185">
          <cell r="I185" t="str">
            <v>RS-2402304EME1.G.0142</v>
          </cell>
          <cell r="J185" t="str">
            <v>ENTE//CKCP</v>
          </cell>
        </row>
        <row r="186">
          <cell r="I186" t="str">
            <v>RS-2402304EME1.G.0142</v>
          </cell>
          <cell r="J186" t="str">
            <v>ENCE//ENCE</v>
          </cell>
        </row>
        <row r="187">
          <cell r="I187" t="str">
            <v>RS-2402304EME1.G.0149</v>
          </cell>
          <cell r="J187" t="str">
            <v>ENTE//CKCP</v>
          </cell>
        </row>
        <row r="188">
          <cell r="I188" t="str">
            <v>RS-2402304EME1.G.0149</v>
          </cell>
          <cell r="J188" t="str">
            <v>ENCE//ENCE</v>
          </cell>
        </row>
        <row r="189">
          <cell r="I189" t="str">
            <v>RS-2402304EME1.G.0161</v>
          </cell>
          <cell r="J189" t="str">
            <v>LIB //COMS</v>
          </cell>
        </row>
        <row r="190">
          <cell r="I190" t="str">
            <v>RS-2402304EME1.G.0168</v>
          </cell>
          <cell r="J190" t="str">
            <v>ENTE//CKCP</v>
          </cell>
        </row>
        <row r="191">
          <cell r="I191" t="str">
            <v>RS-2402304EME1.G.0168</v>
          </cell>
          <cell r="J191" t="str">
            <v>ENCE//ENCE</v>
          </cell>
        </row>
        <row r="192">
          <cell r="I192" t="str">
            <v>RS-2402304EME1.G.0232</v>
          </cell>
          <cell r="J192" t="str">
            <v>ENTE//CKCP</v>
          </cell>
        </row>
        <row r="193">
          <cell r="I193" t="str">
            <v>RS-2402304EME1.G.0232</v>
          </cell>
          <cell r="J193" t="str">
            <v>ENCE//ENCE</v>
          </cell>
        </row>
        <row r="194">
          <cell r="I194" t="str">
            <v>RS-2402304EME1.G.0233</v>
          </cell>
          <cell r="J194" t="str">
            <v>ENTE//CKCP</v>
          </cell>
        </row>
        <row r="195">
          <cell r="I195" t="str">
            <v>RS-2402304EME1.G.0233</v>
          </cell>
          <cell r="J195" t="str">
            <v>ENCE//ENCE</v>
          </cell>
        </row>
        <row r="196">
          <cell r="I196" t="str">
            <v>RS-2402304EME1.G.0235</v>
          </cell>
          <cell r="J196" t="str">
            <v>ENTE//CKCP</v>
          </cell>
        </row>
        <row r="197">
          <cell r="I197" t="str">
            <v>RS-2402304EME1.G.0235</v>
          </cell>
          <cell r="J197" t="str">
            <v>ENCE//ENCE</v>
          </cell>
        </row>
        <row r="198">
          <cell r="I198" t="str">
            <v>RS-2402304EME1.G.0111</v>
          </cell>
          <cell r="J198" t="str">
            <v>ENTE//CKCP</v>
          </cell>
        </row>
        <row r="199">
          <cell r="I199" t="str">
            <v>RS-2402304EME1.G.0111</v>
          </cell>
          <cell r="J199" t="str">
            <v>ENCE//ENCE</v>
          </cell>
        </row>
        <row r="200">
          <cell r="I200" t="str">
            <v>RS-2402304EME1.G.0119</v>
          </cell>
          <cell r="J200" t="str">
            <v>LIB //ENER</v>
          </cell>
        </row>
        <row r="201">
          <cell r="I201" t="str">
            <v>RS-2402304EME1.G.0265</v>
          </cell>
          <cell r="J201" t="str">
            <v>LIB //CKCP</v>
          </cell>
        </row>
        <row r="202">
          <cell r="I202" t="str">
            <v>RS-2402304EME1.F.0065</v>
          </cell>
          <cell r="J202" t="str">
            <v>LIB // MED</v>
          </cell>
        </row>
        <row r="203">
          <cell r="I203" t="str">
            <v>RS-2402304EME1.G.0153</v>
          </cell>
          <cell r="J203" t="str">
            <v>LIB //CKCP</v>
          </cell>
        </row>
        <row r="204">
          <cell r="I204" t="str">
            <v>RS-2402704ERD1.1.0416</v>
          </cell>
          <cell r="J204" t="str">
            <v>LIB //ATEC</v>
          </cell>
        </row>
        <row r="205">
          <cell r="I205" t="str">
            <v>RS-2402704ERD1.1.0448</v>
          </cell>
          <cell r="J205" t="str">
            <v>LIB //COMS</v>
          </cell>
        </row>
        <row r="206">
          <cell r="I206" t="str">
            <v>RS-2303004MMT1.1.0276</v>
          </cell>
          <cell r="J206" t="str">
            <v>LIB //ATEC</v>
          </cell>
        </row>
        <row r="207">
          <cell r="I207" t="str">
            <v>RS-2303004MMT1.1.0276</v>
          </cell>
          <cell r="J207" t="str">
            <v>LIB //DFEC</v>
          </cell>
        </row>
        <row r="208">
          <cell r="I208" t="str">
            <v>RS-2402304EME1.F.0247</v>
          </cell>
          <cell r="J208" t="str">
            <v>LIB //CKCP</v>
          </cell>
        </row>
        <row r="209">
          <cell r="I209" t="str">
            <v>RS-2402304EME1.G.0113</v>
          </cell>
          <cell r="J209" t="str">
            <v>LIB //COMS</v>
          </cell>
        </row>
        <row r="210">
          <cell r="I210" t="str">
            <v>RS-2402304EME1.G.0114</v>
          </cell>
          <cell r="J210" t="str">
            <v>ENTE//CKCP</v>
          </cell>
        </row>
        <row r="211">
          <cell r="I211" t="str">
            <v>RS-2402304EME1.G.0114</v>
          </cell>
          <cell r="J211" t="str">
            <v>ENCE//ENCE</v>
          </cell>
        </row>
        <row r="212">
          <cell r="I212" t="str">
            <v>RS-2402304EME1.G.0117</v>
          </cell>
          <cell r="J212" t="str">
            <v>LIB //CKCP</v>
          </cell>
        </row>
        <row r="213">
          <cell r="I213" t="str">
            <v>RS-2402304EME1.G.0128</v>
          </cell>
          <cell r="J213" t="str">
            <v>LIB //ENER</v>
          </cell>
        </row>
        <row r="214">
          <cell r="I214" t="str">
            <v>RS-2402304EME1.G.0135</v>
          </cell>
          <cell r="J214" t="str">
            <v>ENTE//CKCP</v>
          </cell>
        </row>
        <row r="215">
          <cell r="I215" t="str">
            <v>RS-2402304EME1.G.0135</v>
          </cell>
          <cell r="J215" t="str">
            <v>ENCE//ENCE</v>
          </cell>
        </row>
        <row r="216">
          <cell r="I216" t="str">
            <v>RS-2402304EME1.G.0254</v>
          </cell>
          <cell r="J216" t="str">
            <v>LIB //CKCP</v>
          </cell>
        </row>
        <row r="217">
          <cell r="I217" t="str">
            <v>RS-2402304EME1.G.0277</v>
          </cell>
          <cell r="J217" t="str">
            <v>LIB //COMS</v>
          </cell>
        </row>
        <row r="218">
          <cell r="I218" t="str">
            <v>RS-2402304EME1.G.0278</v>
          </cell>
          <cell r="J218" t="str">
            <v>ENTE//CKCP</v>
          </cell>
        </row>
        <row r="219">
          <cell r="I219" t="str">
            <v>RS-2402304EME1.G.0278</v>
          </cell>
          <cell r="J219" t="str">
            <v>ENCE//ENCE</v>
          </cell>
        </row>
        <row r="220">
          <cell r="I220" t="str">
            <v>RS-2402304EME1.G.0279</v>
          </cell>
          <cell r="J220" t="str">
            <v>LIB //CKCP</v>
          </cell>
        </row>
        <row r="221">
          <cell r="I221" t="str">
            <v>RS-2402304EME1.H.0042</v>
          </cell>
          <cell r="J221" t="str">
            <v>LIB //ATEC</v>
          </cell>
        </row>
        <row r="222">
          <cell r="I222" t="str">
            <v>RS-2402304EME1.1.0068</v>
          </cell>
          <cell r="J222" t="str">
            <v>ENTE//CKCP</v>
          </cell>
        </row>
        <row r="223">
          <cell r="I223" t="str">
            <v>RS-2402304EME1.1.0068</v>
          </cell>
          <cell r="J223" t="str">
            <v>ENCE//ENCE</v>
          </cell>
        </row>
        <row r="224">
          <cell r="I224" t="str">
            <v>RS-2402304EME1.A.0184</v>
          </cell>
          <cell r="J224" t="str">
            <v>ENTE//CKCP</v>
          </cell>
        </row>
        <row r="225">
          <cell r="I225" t="str">
            <v>RS-2402304EME1.A.0184</v>
          </cell>
          <cell r="J225" t="str">
            <v>ENCE//ENCE</v>
          </cell>
        </row>
        <row r="226">
          <cell r="I226" t="str">
            <v>RS-2402304EME1.A.0370</v>
          </cell>
          <cell r="J226" t="str">
            <v>LIB //COMS</v>
          </cell>
        </row>
        <row r="227">
          <cell r="I227" t="str">
            <v>RS-2402304EME1.A.0456</v>
          </cell>
          <cell r="J227" t="str">
            <v>ENTE//CKCP</v>
          </cell>
        </row>
        <row r="228">
          <cell r="I228" t="str">
            <v>RS-2402304EME1.A.0456</v>
          </cell>
          <cell r="J228" t="str">
            <v>ENCE//ENCE</v>
          </cell>
        </row>
        <row r="229">
          <cell r="I229" t="str">
            <v>RS-2402304EME1.H.0057</v>
          </cell>
          <cell r="J229" t="str">
            <v>LIB //ENER</v>
          </cell>
        </row>
        <row r="230">
          <cell r="I230" t="str">
            <v>RS-2402304EME1.H.0068</v>
          </cell>
          <cell r="J230" t="str">
            <v>ENTE//CKCP</v>
          </cell>
        </row>
        <row r="231">
          <cell r="I231" t="str">
            <v>RS-2402304EME1.H.0068</v>
          </cell>
          <cell r="J231" t="str">
            <v>ENCE//ENCE</v>
          </cell>
        </row>
        <row r="232">
          <cell r="I232" t="str">
            <v>RS-2402304EME1.H.0070</v>
          </cell>
          <cell r="J232" t="str">
            <v>LIB //CKCP</v>
          </cell>
        </row>
        <row r="233">
          <cell r="I233" t="str">
            <v>RS-2402304EME1.H.0073</v>
          </cell>
          <cell r="J233" t="str">
            <v>ENTE//CKCP</v>
          </cell>
        </row>
        <row r="234">
          <cell r="I234" t="str">
            <v>RS-2402304EME1.H.0073</v>
          </cell>
          <cell r="J234" t="str">
            <v>ENCE//ENCE</v>
          </cell>
        </row>
        <row r="235">
          <cell r="I235" t="str">
            <v>RS-2402304EME1.H.0077</v>
          </cell>
          <cell r="J235" t="str">
            <v>LIB //COMS</v>
          </cell>
        </row>
        <row r="236">
          <cell r="I236" t="str">
            <v>RS-2402304EME1.H.0079</v>
          </cell>
          <cell r="J236" t="str">
            <v>LIB //CKCP</v>
          </cell>
        </row>
        <row r="237">
          <cell r="I237" t="str">
            <v>RS-2402304EME1.H.0081</v>
          </cell>
          <cell r="J237" t="str">
            <v>LIB //COMS</v>
          </cell>
        </row>
        <row r="238">
          <cell r="I238" t="str">
            <v>RS-2402304EME1.B.0049</v>
          </cell>
          <cell r="J238" t="str">
            <v>ENTE//CKCP</v>
          </cell>
        </row>
        <row r="239">
          <cell r="I239" t="str">
            <v>RS-2402304EME1.B.0049</v>
          </cell>
          <cell r="J239" t="str">
            <v>ENCE//ENCE</v>
          </cell>
        </row>
        <row r="240">
          <cell r="I240" t="str">
            <v>RS-2402304EME1.D.0016</v>
          </cell>
          <cell r="J240" t="str">
            <v>ENTE//CKCP</v>
          </cell>
        </row>
        <row r="241">
          <cell r="I241" t="str">
            <v>RS-2402304EME1.D.0016</v>
          </cell>
          <cell r="J241" t="str">
            <v>ENCE//ENCE</v>
          </cell>
        </row>
        <row r="242">
          <cell r="I242" t="str">
            <v>RS-2402304EME1.D.0027</v>
          </cell>
          <cell r="J242" t="str">
            <v>ENTE//CKCP</v>
          </cell>
        </row>
        <row r="243">
          <cell r="I243" t="str">
            <v>RS-2402304EME1.D.0027</v>
          </cell>
          <cell r="J243" t="str">
            <v>ENCE//ENCE</v>
          </cell>
        </row>
        <row r="244">
          <cell r="I244" t="str">
            <v>RS-2402304EME1.D.0091</v>
          </cell>
          <cell r="J244" t="str">
            <v>LIB //CKCP</v>
          </cell>
        </row>
        <row r="245">
          <cell r="I245" t="str">
            <v>RS-2402304EME1.G.0270</v>
          </cell>
          <cell r="J245" t="str">
            <v>LIB //CKCP</v>
          </cell>
        </row>
        <row r="246">
          <cell r="I246" t="str">
            <v>RS-2402304EME1.H.0044</v>
          </cell>
          <cell r="J246" t="str">
            <v>LIB //ENER</v>
          </cell>
        </row>
        <row r="247">
          <cell r="I247" t="str">
            <v>RS-2402304EME1.G.0264</v>
          </cell>
          <cell r="J247" t="str">
            <v>LIB //ENER</v>
          </cell>
        </row>
        <row r="248">
          <cell r="I248" t="str">
            <v>RS-2402304EME1.G.0266</v>
          </cell>
          <cell r="J248" t="str">
            <v>LIB //CKCP</v>
          </cell>
        </row>
        <row r="249">
          <cell r="I249" t="str">
            <v>RS-2402304EME1.G.0268</v>
          </cell>
          <cell r="J249" t="str">
            <v>LIB //ENER</v>
          </cell>
        </row>
        <row r="250">
          <cell r="I250" t="str">
            <v>RS-2402304EME1.G.0271</v>
          </cell>
          <cell r="J250" t="str">
            <v>LIB //COMS</v>
          </cell>
        </row>
        <row r="251">
          <cell r="I251" t="str">
            <v>RS-2402304EME1.G.0274</v>
          </cell>
          <cell r="J251" t="str">
            <v>LIB //ENER</v>
          </cell>
        </row>
        <row r="252">
          <cell r="I252" t="str">
            <v>RS-2402304EME1.G.0276</v>
          </cell>
          <cell r="J252" t="str">
            <v>LIB //ENER</v>
          </cell>
        </row>
        <row r="253">
          <cell r="I253" t="str">
            <v>RS-2402304EME1.G.0282</v>
          </cell>
          <cell r="J253" t="str">
            <v>LIB //COMS</v>
          </cell>
        </row>
        <row r="254">
          <cell r="I254" t="str">
            <v>RS-2402304EME1.H.0082</v>
          </cell>
          <cell r="J254" t="str">
            <v>LIB //ENER</v>
          </cell>
        </row>
        <row r="255">
          <cell r="I255" t="str">
            <v>RS-2402304EME1.H.0084</v>
          </cell>
          <cell r="J255" t="str">
            <v>LIB //COMS</v>
          </cell>
        </row>
        <row r="256">
          <cell r="I256" t="str">
            <v>RS-2402304EME1.H.0085</v>
          </cell>
          <cell r="J256" t="str">
            <v>ABER//ABER</v>
          </cell>
        </row>
        <row r="257">
          <cell r="I257" t="str">
            <v>RS-2402304EME1.H.0086</v>
          </cell>
          <cell r="J257" t="str">
            <v>LIB // DEV</v>
          </cell>
        </row>
        <row r="258">
          <cell r="I258" t="str">
            <v>RS-2402304EME1.H.0090</v>
          </cell>
          <cell r="J258" t="str">
            <v>LIB //PEND</v>
          </cell>
        </row>
        <row r="259">
          <cell r="I259" t="str">
            <v>RS-2402304EME1.H.0097</v>
          </cell>
          <cell r="J259" t="str">
            <v>LIB // DEV</v>
          </cell>
        </row>
        <row r="260">
          <cell r="I260" t="str">
            <v>RS-2402304EME1.H.0098</v>
          </cell>
          <cell r="J260" t="str">
            <v>LIB //CKCP</v>
          </cell>
        </row>
        <row r="261">
          <cell r="I261" t="str">
            <v>RS-2402304EME1.H.0107</v>
          </cell>
          <cell r="J261" t="str">
            <v>LIB //CKCP</v>
          </cell>
        </row>
        <row r="262">
          <cell r="I262" t="str">
            <v>RS-2402304EME1.H.0108</v>
          </cell>
          <cell r="J262" t="str">
            <v>LIB //CKCP</v>
          </cell>
        </row>
        <row r="263">
          <cell r="I263" t="str">
            <v>RS-2402304EME1.H.0110</v>
          </cell>
          <cell r="J263" t="str">
            <v>LIB //PEND</v>
          </cell>
        </row>
        <row r="264">
          <cell r="I264" t="str">
            <v>RS-2402304EME1.H.0112</v>
          </cell>
          <cell r="J264" t="str">
            <v>LIB // MED</v>
          </cell>
        </row>
        <row r="265">
          <cell r="I265" t="str">
            <v>RS-2402304EME1.H.0113</v>
          </cell>
          <cell r="J265" t="str">
            <v>LIB // MED</v>
          </cell>
        </row>
        <row r="266">
          <cell r="I266" t="str">
            <v>RS-2402304EME1.H.0117</v>
          </cell>
          <cell r="J266" t="str">
            <v>LIB //COMS</v>
          </cell>
        </row>
        <row r="267">
          <cell r="I267" t="str">
            <v>RS-2402304EME1.H.0121</v>
          </cell>
          <cell r="J267" t="str">
            <v>LIB //ENER</v>
          </cell>
        </row>
        <row r="268">
          <cell r="I268" t="str">
            <v>RS-2402304EME1.H.0122</v>
          </cell>
          <cell r="J268" t="str">
            <v>LIB // MED</v>
          </cell>
        </row>
        <row r="269">
          <cell r="I269" t="str">
            <v>RS-2402304EME1.H.0123</v>
          </cell>
          <cell r="J269" t="str">
            <v>LIB //ENER</v>
          </cell>
        </row>
        <row r="270">
          <cell r="I270" t="str">
            <v>RS-2402304EME1.H.0124</v>
          </cell>
          <cell r="J270" t="str">
            <v>LIB //ENER</v>
          </cell>
        </row>
        <row r="271">
          <cell r="I271" t="str">
            <v>RS-2402304EME1.H.0132</v>
          </cell>
          <cell r="J271" t="str">
            <v>LIB //COMS</v>
          </cell>
        </row>
        <row r="272">
          <cell r="I272" t="str">
            <v>RS-2402304EME1.H.0139</v>
          </cell>
          <cell r="J272" t="str">
            <v>LIB //CKCP</v>
          </cell>
        </row>
        <row r="273">
          <cell r="I273" t="str">
            <v>RS-2402304EME1.H.0140</v>
          </cell>
          <cell r="J273" t="str">
            <v>LIB //ENER</v>
          </cell>
        </row>
        <row r="274">
          <cell r="I274" t="str">
            <v>RS-2402304EME1.H.0142</v>
          </cell>
          <cell r="J274" t="str">
            <v>LIB //ENER</v>
          </cell>
        </row>
        <row r="275">
          <cell r="I275" t="str">
            <v>RS-2402304EME1.H.0143</v>
          </cell>
          <cell r="J275" t="str">
            <v>LIB //CKCP</v>
          </cell>
        </row>
        <row r="276">
          <cell r="I276" t="str">
            <v>RS-2402304EME1.H.0148</v>
          </cell>
          <cell r="J276" t="str">
            <v>LIB //CKCP</v>
          </cell>
        </row>
        <row r="277">
          <cell r="I277" t="str">
            <v>RS-2402304EME1.H.0149</v>
          </cell>
          <cell r="J277" t="str">
            <v>LIB //ATEC</v>
          </cell>
        </row>
        <row r="278">
          <cell r="I278" t="str">
            <v>RS-2402304EME1.I.0006</v>
          </cell>
          <cell r="J278" t="str">
            <v>LIB //PEND</v>
          </cell>
        </row>
        <row r="279">
          <cell r="I279" t="str">
            <v>RS-2402304EME1.I.0007</v>
          </cell>
          <cell r="J279" t="str">
            <v>LIB //CANC</v>
          </cell>
        </row>
        <row r="280">
          <cell r="I280" t="str">
            <v>RS-2402304EME1.I.0008</v>
          </cell>
          <cell r="J280" t="str">
            <v>LIB //ENER</v>
          </cell>
        </row>
        <row r="281">
          <cell r="I281" t="str">
            <v>RS-2402304EME1.I.0012</v>
          </cell>
          <cell r="J281" t="str">
            <v>LIB //CKCP</v>
          </cell>
        </row>
        <row r="282">
          <cell r="I282" t="str">
            <v>RS-2402304EME1.I.0013</v>
          </cell>
          <cell r="J282" t="str">
            <v>LIB //CKCP</v>
          </cell>
        </row>
        <row r="283">
          <cell r="I283" t="str">
            <v>RS-2402304EME1.I.0014</v>
          </cell>
          <cell r="J283" t="str">
            <v>LIB //CKCP</v>
          </cell>
        </row>
        <row r="284">
          <cell r="I284" t="str">
            <v>RS-2402304EME1.I.0015</v>
          </cell>
          <cell r="J284" t="str">
            <v>LIB //CKCP</v>
          </cell>
        </row>
        <row r="285">
          <cell r="I285" t="str">
            <v>RS-2402304EME1.I.0016</v>
          </cell>
          <cell r="J285" t="str">
            <v>LIB //CKCP</v>
          </cell>
        </row>
        <row r="286">
          <cell r="I286" t="str">
            <v>RS-2402304EME1.I.0018</v>
          </cell>
          <cell r="J286" t="str">
            <v>LIB //ATEC</v>
          </cell>
        </row>
        <row r="287">
          <cell r="I287" t="str">
            <v>RS-2402304EME1.I.0021</v>
          </cell>
          <cell r="J287" t="str">
            <v>LIB // MED</v>
          </cell>
        </row>
        <row r="288">
          <cell r="I288" t="str">
            <v>RS-2402304EME1.I.0026</v>
          </cell>
          <cell r="J288" t="str">
            <v>LIB //CKCP</v>
          </cell>
        </row>
        <row r="289">
          <cell r="I289" t="str">
            <v>RS-2402304EME1.I.0028</v>
          </cell>
          <cell r="J289" t="str">
            <v>LIB // MED</v>
          </cell>
        </row>
        <row r="290">
          <cell r="I290" t="str">
            <v>RS-2402304EME1.I.0039</v>
          </cell>
          <cell r="J290" t="str">
            <v>LIB //ATEC</v>
          </cell>
        </row>
        <row r="291">
          <cell r="I291" t="str">
            <v>RS-2402304EME1.I.0040</v>
          </cell>
          <cell r="J291" t="str">
            <v>LIB //ATEC</v>
          </cell>
        </row>
        <row r="292">
          <cell r="I292" t="str">
            <v>RS-2402304EME1.I.0042</v>
          </cell>
          <cell r="J292" t="str">
            <v>LIB // MED</v>
          </cell>
        </row>
        <row r="293">
          <cell r="I293" t="str">
            <v>RS-2402304EME1.I.0056</v>
          </cell>
          <cell r="J293" t="str">
            <v>LIB // MED</v>
          </cell>
        </row>
        <row r="294">
          <cell r="I294" t="str">
            <v>RS-2402304EME1.I.0057</v>
          </cell>
          <cell r="J294" t="str">
            <v>LIB // MED</v>
          </cell>
        </row>
        <row r="295">
          <cell r="I295" t="str">
            <v>RS-2402304EME1.I.0058</v>
          </cell>
          <cell r="J295" t="str">
            <v>LIB //ATEC</v>
          </cell>
        </row>
        <row r="296">
          <cell r="I296" t="str">
            <v>RS-2402304EME1.I.0062</v>
          </cell>
          <cell r="J296" t="str">
            <v>LIB //ATEC</v>
          </cell>
        </row>
        <row r="297">
          <cell r="I297" t="str">
            <v>RS-2402304EME1.I.0065</v>
          </cell>
          <cell r="J297" t="str">
            <v>LIB // MED</v>
          </cell>
        </row>
        <row r="298">
          <cell r="I298" t="str">
            <v>RS-2402304EME1.I.0066</v>
          </cell>
          <cell r="J298" t="str">
            <v>LIB // MED</v>
          </cell>
        </row>
        <row r="299">
          <cell r="I299" t="str">
            <v>RS-2402304EME1.I.0067</v>
          </cell>
          <cell r="J299" t="str">
            <v>LIB // MED</v>
          </cell>
        </row>
        <row r="300">
          <cell r="I300" t="str">
            <v>RS-2402304EME1.I.0068</v>
          </cell>
          <cell r="J300" t="str">
            <v>LIB //PEND</v>
          </cell>
        </row>
        <row r="301">
          <cell r="I301" t="str">
            <v>RS-2402304EME1.I.0070</v>
          </cell>
          <cell r="J301" t="str">
            <v>LIB //CKCP</v>
          </cell>
        </row>
        <row r="302">
          <cell r="I302" t="str">
            <v>RS-2402304EME1.I.0072</v>
          </cell>
          <cell r="J302" t="str">
            <v>LIB //ATEC</v>
          </cell>
        </row>
        <row r="303">
          <cell r="I303" t="str">
            <v>RS-2402304EME1.I.0073</v>
          </cell>
          <cell r="J303" t="str">
            <v>LIB //CKCP</v>
          </cell>
        </row>
        <row r="304">
          <cell r="I304" t="str">
            <v>RS-2402304EME1.I.0074</v>
          </cell>
          <cell r="J304" t="str">
            <v>LIB //CKCP</v>
          </cell>
        </row>
        <row r="305">
          <cell r="I305" t="str">
            <v>RS-2402304EME1.I.0077</v>
          </cell>
          <cell r="J305" t="str">
            <v>LIB //ATEC</v>
          </cell>
        </row>
        <row r="306">
          <cell r="I306" t="str">
            <v>RS-2402304EME1.I.0079</v>
          </cell>
          <cell r="J306" t="str">
            <v>LIB // MED</v>
          </cell>
        </row>
        <row r="307">
          <cell r="I307" t="str">
            <v>RS-2402304EME1.I.0085</v>
          </cell>
          <cell r="J307" t="str">
            <v>LIB //CKCP</v>
          </cell>
        </row>
        <row r="308">
          <cell r="I308" t="str">
            <v>RS-2402304EME1.I.0088</v>
          </cell>
          <cell r="J308" t="str">
            <v>LIB //CKCP</v>
          </cell>
        </row>
        <row r="309">
          <cell r="I309" t="str">
            <v>RS-2402304EME1.I.0090</v>
          </cell>
          <cell r="J309" t="str">
            <v>LIB //COMS</v>
          </cell>
        </row>
        <row r="310">
          <cell r="I310" t="str">
            <v>RS-2402304EME1.I.0101</v>
          </cell>
          <cell r="J310" t="str">
            <v>LIB //COMS</v>
          </cell>
        </row>
        <row r="311">
          <cell r="I311" t="str">
            <v>RS-2402304EME1.I.0102</v>
          </cell>
          <cell r="J311" t="str">
            <v>LIB //CKCP</v>
          </cell>
        </row>
        <row r="312">
          <cell r="I312" t="str">
            <v>RS-2402304EME1.I.0106</v>
          </cell>
          <cell r="J312" t="str">
            <v>LIB // MED</v>
          </cell>
        </row>
        <row r="313">
          <cell r="I313" t="str">
            <v>RS-2402304EME1.I.0109</v>
          </cell>
          <cell r="J313" t="str">
            <v>LIB // MED</v>
          </cell>
        </row>
        <row r="314">
          <cell r="I314" t="str">
            <v>RS-2402304EME1.I.0118</v>
          </cell>
          <cell r="J314" t="str">
            <v>LIB // MED</v>
          </cell>
        </row>
        <row r="315">
          <cell r="I315" t="str">
            <v>RS-2402304EME1.I.0119</v>
          </cell>
          <cell r="J315" t="str">
            <v>LIB // MED</v>
          </cell>
        </row>
        <row r="316">
          <cell r="I316" t="str">
            <v>RS-2402304EME1.I.0120</v>
          </cell>
          <cell r="J316" t="str">
            <v>LIB // MED</v>
          </cell>
        </row>
        <row r="317">
          <cell r="I317" t="str">
            <v>RS-2402304EME1.I.0129</v>
          </cell>
          <cell r="J317" t="str">
            <v>ENTE//CKCP</v>
          </cell>
        </row>
        <row r="318">
          <cell r="I318" t="str">
            <v>RS-2402304EME1.I.0129</v>
          </cell>
          <cell r="J318" t="str">
            <v>ENCE//ENCE</v>
          </cell>
        </row>
        <row r="319">
          <cell r="I319" t="str">
            <v>RS-2402304EME1.I.0133</v>
          </cell>
          <cell r="J319" t="str">
            <v>LIB //COMS</v>
          </cell>
        </row>
        <row r="320">
          <cell r="I320" t="str">
            <v>RS-2402304EME1.I.0134</v>
          </cell>
          <cell r="J320" t="str">
            <v>LIB // MED</v>
          </cell>
        </row>
        <row r="321">
          <cell r="I321" t="str">
            <v>RS-2402304EME1.I.0135</v>
          </cell>
          <cell r="J321" t="str">
            <v>LIB //ATEC</v>
          </cell>
        </row>
        <row r="322">
          <cell r="I322" t="str">
            <v>RS-2402304EME1.I.0136</v>
          </cell>
          <cell r="J322" t="str">
            <v>LIB //COMS</v>
          </cell>
        </row>
        <row r="323">
          <cell r="I323" t="str">
            <v>RS-2402304EME1.I.0137</v>
          </cell>
          <cell r="J323" t="str">
            <v>LIB // MED</v>
          </cell>
        </row>
        <row r="324">
          <cell r="I324" t="str">
            <v>RS-2402304EME1.I.0155</v>
          </cell>
          <cell r="J324" t="str">
            <v>LIB //ATEC</v>
          </cell>
        </row>
        <row r="325">
          <cell r="I325" t="str">
            <v>RS-2402304EME1.I.0156</v>
          </cell>
          <cell r="J325" t="str">
            <v>LIB //CKCP</v>
          </cell>
        </row>
        <row r="326">
          <cell r="I326" t="str">
            <v>RS-2402304EME1.I.0160</v>
          </cell>
          <cell r="J326" t="str">
            <v>LIB //PEND</v>
          </cell>
        </row>
        <row r="327">
          <cell r="I327" t="str">
            <v>RS-2402304EME1.I.0168</v>
          </cell>
          <cell r="J327" t="str">
            <v>LIB //CKCP</v>
          </cell>
        </row>
        <row r="328">
          <cell r="I328" t="str">
            <v>RS-2402304EME1.I.0171</v>
          </cell>
          <cell r="J328" t="str">
            <v>LIB //ATEC</v>
          </cell>
        </row>
        <row r="329">
          <cell r="I329" t="str">
            <v>RS-2402704ERD1.1.0251</v>
          </cell>
          <cell r="J329" t="str">
            <v>LIB //PEND</v>
          </cell>
        </row>
        <row r="330">
          <cell r="I330" t="str">
            <v>RS-2402704ERD1.1.0435</v>
          </cell>
          <cell r="J330" t="str">
            <v>LIB //ENER</v>
          </cell>
        </row>
        <row r="331">
          <cell r="I331" t="str">
            <v>RS-2402704ERD1.1.0438</v>
          </cell>
          <cell r="J331" t="str">
            <v>LIB //ENER</v>
          </cell>
        </row>
        <row r="332">
          <cell r="I332" t="str">
            <v>RS-2402704ERD1.1.0439</v>
          </cell>
          <cell r="J332" t="str">
            <v>LIB // MED</v>
          </cell>
        </row>
        <row r="333">
          <cell r="I333" t="str">
            <v>RS-2402704ERD1.1.0440</v>
          </cell>
          <cell r="J333" t="str">
            <v>LIB //ENER</v>
          </cell>
        </row>
        <row r="334">
          <cell r="I334" t="str">
            <v>RS-2402704ERD1.1.0441</v>
          </cell>
          <cell r="J334" t="str">
            <v>LIB //ENER</v>
          </cell>
        </row>
        <row r="335">
          <cell r="I335" t="str">
            <v>RS-2402704ERD1.1.0447</v>
          </cell>
          <cell r="J335" t="str">
            <v>LIB //ENER</v>
          </cell>
        </row>
        <row r="336">
          <cell r="I336" t="str">
            <v>RS-2402704ERD1.1.0472</v>
          </cell>
          <cell r="J336" t="str">
            <v>LIB //ENER</v>
          </cell>
        </row>
        <row r="337">
          <cell r="I337" t="str">
            <v>RS-2402704ERD1.1.0537</v>
          </cell>
          <cell r="J337" t="str">
            <v>LIB //CKCP</v>
          </cell>
        </row>
        <row r="338">
          <cell r="I338" t="str">
            <v>RS-2402704ERD1.1.0547</v>
          </cell>
          <cell r="J338" t="str">
            <v>LIB //CKCP</v>
          </cell>
        </row>
        <row r="339">
          <cell r="I339" t="str">
            <v>RS-2402304EME1.I.0154</v>
          </cell>
          <cell r="J339" t="str">
            <v>LIB //ATEC</v>
          </cell>
        </row>
        <row r="340">
          <cell r="I340" t="str">
            <v>RS-2402304EME1.I.0166</v>
          </cell>
          <cell r="J340" t="str">
            <v>LIB // MED</v>
          </cell>
        </row>
        <row r="341">
          <cell r="I341" t="str">
            <v>RS-2402304EME1.I.0170</v>
          </cell>
          <cell r="J341" t="str">
            <v>LIB //ATEC</v>
          </cell>
        </row>
        <row r="342">
          <cell r="I342" t="str">
            <v>RS-2402304EME1.I.0172</v>
          </cell>
          <cell r="J342" t="str">
            <v>LIB //COMS</v>
          </cell>
        </row>
        <row r="343">
          <cell r="I343" t="str">
            <v>RS-2402304EME1.I.0188</v>
          </cell>
          <cell r="J343" t="str">
            <v>LIB //COMS</v>
          </cell>
        </row>
        <row r="344">
          <cell r="I344" t="str">
            <v>RS-2402304EME1.I.0189</v>
          </cell>
          <cell r="J344" t="str">
            <v>LIB //CKCP</v>
          </cell>
        </row>
        <row r="345">
          <cell r="I345" t="str">
            <v>RS-2402304EME1.I.0192</v>
          </cell>
          <cell r="J345" t="str">
            <v>LIB // MED</v>
          </cell>
        </row>
        <row r="346">
          <cell r="I346" t="str">
            <v>RS-2402304EME1.I.0161</v>
          </cell>
          <cell r="J346" t="str">
            <v>LIB //ATEC</v>
          </cell>
        </row>
        <row r="347">
          <cell r="I347" t="str">
            <v>RS-2402304EME1.I.0190</v>
          </cell>
          <cell r="J347" t="str">
            <v>LIB //COMS</v>
          </cell>
        </row>
        <row r="348">
          <cell r="I348" t="str">
            <v>RS-2402304EME1.I.0191</v>
          </cell>
          <cell r="J348" t="str">
            <v>LIB //COMS</v>
          </cell>
        </row>
        <row r="349">
          <cell r="I349" t="str">
            <v>RS-2402304EME1.I.0200</v>
          </cell>
          <cell r="J349" t="str">
            <v>LIB //COMS</v>
          </cell>
        </row>
        <row r="350">
          <cell r="I350" t="str">
            <v>RS-2402304EME1.I.0203</v>
          </cell>
          <cell r="J350" t="str">
            <v>LIB //ATEC</v>
          </cell>
        </row>
        <row r="351">
          <cell r="I351" t="str">
            <v>RS-2402304EME1.I.0207</v>
          </cell>
          <cell r="J351" t="str">
            <v>LIB //COMS</v>
          </cell>
        </row>
        <row r="352">
          <cell r="I352" t="str">
            <v>RS-2402304EME1.I.0219</v>
          </cell>
          <cell r="J352" t="str">
            <v>LIB //ATEC</v>
          </cell>
        </row>
        <row r="353">
          <cell r="I353" t="str">
            <v>RS-2402304EME1.I.0220</v>
          </cell>
          <cell r="J353" t="str">
            <v>LIB // MED</v>
          </cell>
        </row>
        <row r="354">
          <cell r="I354" t="str">
            <v>RS-2402304EME1.I.0221</v>
          </cell>
          <cell r="J354" t="str">
            <v>LIB //CKCP</v>
          </cell>
        </row>
        <row r="355">
          <cell r="I355" t="str">
            <v>RS-2402304EME1.I.0222</v>
          </cell>
          <cell r="J355" t="str">
            <v>LIB //ATEC</v>
          </cell>
        </row>
        <row r="356">
          <cell r="I356" t="str">
            <v>RS-2402304EME1.I.0226</v>
          </cell>
          <cell r="J356" t="str">
            <v>LIB //PEND</v>
          </cell>
        </row>
        <row r="357">
          <cell r="I357" t="str">
            <v>RS-2402304EME1.I.0227</v>
          </cell>
          <cell r="J357" t="str">
            <v>LIB //CKCP</v>
          </cell>
        </row>
        <row r="358">
          <cell r="I358" t="str">
            <v>RS-2402304EME1.I.0233</v>
          </cell>
          <cell r="J358" t="str">
            <v>LIB //COMS</v>
          </cell>
        </row>
        <row r="359">
          <cell r="I359" t="str">
            <v>RS-2402304EME1.I.0235</v>
          </cell>
          <cell r="J359" t="str">
            <v>LIB //ATEC</v>
          </cell>
        </row>
        <row r="360">
          <cell r="I360" t="str">
            <v>RS-2402304EME1.I.0237</v>
          </cell>
          <cell r="J360" t="str">
            <v>LIB //COMS</v>
          </cell>
        </row>
        <row r="361">
          <cell r="I361" t="str">
            <v>RS-2402304EME1.I.0238</v>
          </cell>
          <cell r="J361" t="str">
            <v>LIB //COMS</v>
          </cell>
        </row>
        <row r="362">
          <cell r="I362" t="str">
            <v>RS-2402304EME1.I.0239</v>
          </cell>
          <cell r="J362" t="str">
            <v>LIB //COMS</v>
          </cell>
        </row>
        <row r="363">
          <cell r="I363" t="str">
            <v>RS-2402304EME1.I.0240</v>
          </cell>
          <cell r="J363" t="str">
            <v>LIB //PEND</v>
          </cell>
        </row>
        <row r="364">
          <cell r="I364" t="str">
            <v>RS-2402304EME1.I.0241</v>
          </cell>
          <cell r="J364" t="str">
            <v>LIB //COMS</v>
          </cell>
        </row>
        <row r="365">
          <cell r="I365" t="str">
            <v>RS-2402304EME1.I.0250</v>
          </cell>
          <cell r="J365" t="str">
            <v>LIB //COMS</v>
          </cell>
        </row>
        <row r="366">
          <cell r="I366" t="str">
            <v>RS-2402304EME1.I.0251</v>
          </cell>
          <cell r="J366" t="str">
            <v>LIB //ATEC</v>
          </cell>
        </row>
        <row r="367">
          <cell r="I367" t="str">
            <v>RS-2402304EME1.I.0252</v>
          </cell>
          <cell r="J367" t="str">
            <v>LIB // MED</v>
          </cell>
        </row>
        <row r="368">
          <cell r="I368" t="str">
            <v>RS-2402304EME1.I.0258</v>
          </cell>
          <cell r="J368" t="str">
            <v>LIB //COMS</v>
          </cell>
        </row>
        <row r="369">
          <cell r="I369" t="str">
            <v>RS-2402304EME1.I.0259</v>
          </cell>
          <cell r="J369" t="str">
            <v>LIB //COMS</v>
          </cell>
        </row>
        <row r="370">
          <cell r="I370" t="str">
            <v>RS-2402304EME1.I.0260</v>
          </cell>
          <cell r="J370" t="str">
            <v>LIB //CKCP</v>
          </cell>
        </row>
        <row r="371">
          <cell r="I371" t="str">
            <v>RS-2402304EME1.I.0261</v>
          </cell>
          <cell r="J371" t="str">
            <v>LIB //CKCP</v>
          </cell>
        </row>
        <row r="372">
          <cell r="I372" t="str">
            <v>RS-2402304EME1.I.0262</v>
          </cell>
          <cell r="J372" t="str">
            <v>LIB //PEND</v>
          </cell>
        </row>
        <row r="373">
          <cell r="I373" t="str">
            <v>RS-2402304EME1.I.0263</v>
          </cell>
          <cell r="J373" t="str">
            <v>LIB // MED</v>
          </cell>
        </row>
        <row r="374">
          <cell r="I374" t="str">
            <v>RS-2402304EME1.I.0266</v>
          </cell>
          <cell r="J374" t="str">
            <v>LIB //ENER</v>
          </cell>
        </row>
        <row r="375">
          <cell r="I375" t="str">
            <v>RS-2402304EME1.I.0267</v>
          </cell>
          <cell r="J375" t="str">
            <v>LIB //PEND</v>
          </cell>
        </row>
        <row r="376">
          <cell r="I376" t="str">
            <v>RS-2402304EME1.I.0268</v>
          </cell>
          <cell r="J376" t="str">
            <v>LIB // MED</v>
          </cell>
        </row>
        <row r="377">
          <cell r="I377" t="str">
            <v>RS-2402304EME1.I.0277</v>
          </cell>
          <cell r="J377" t="str">
            <v>LIB //COMS</v>
          </cell>
        </row>
        <row r="378">
          <cell r="I378" t="str">
            <v>RS-2402304EME1.I.0278</v>
          </cell>
          <cell r="J378" t="str">
            <v>LIB //COMS</v>
          </cell>
        </row>
        <row r="379">
          <cell r="I379" t="str">
            <v>RS-2402304EME1.I.0187</v>
          </cell>
          <cell r="J379" t="str">
            <v>LIB //ENER</v>
          </cell>
        </row>
        <row r="380">
          <cell r="I380" t="str">
            <v>RS-2402304EME1.I.0247</v>
          </cell>
          <cell r="J380" t="str">
            <v>LIB //PEND</v>
          </cell>
        </row>
        <row r="381">
          <cell r="I381" t="str">
            <v>RS-2402304EME1.I.0270</v>
          </cell>
          <cell r="J381" t="str">
            <v>LIB //COMS</v>
          </cell>
        </row>
        <row r="382">
          <cell r="I382" t="str">
            <v>RS-2402304EME1.J.0005</v>
          </cell>
          <cell r="J382" t="str">
            <v>LIB //ATEC</v>
          </cell>
        </row>
        <row r="383">
          <cell r="I383" t="str">
            <v>RS-2402304EME1.J.0010</v>
          </cell>
          <cell r="J383" t="str">
            <v>LIB // MED</v>
          </cell>
        </row>
        <row r="384">
          <cell r="I384" t="str">
            <v>RS-2402304EME1.J.0014</v>
          </cell>
          <cell r="J384" t="str">
            <v>LIB //ATEC</v>
          </cell>
        </row>
        <row r="385">
          <cell r="I385" t="str">
            <v>RS-2402304EME1.J.0019</v>
          </cell>
          <cell r="J385" t="str">
            <v>LIB // MED</v>
          </cell>
        </row>
        <row r="386">
          <cell r="I386" t="str">
            <v>RS-2402304EME1.J.0001</v>
          </cell>
          <cell r="J386" t="str">
            <v>LIB //ATEC</v>
          </cell>
        </row>
        <row r="387">
          <cell r="I387" t="str">
            <v>RS-2402304EME1.J.0013</v>
          </cell>
          <cell r="J387" t="str">
            <v>LIB //ATEC</v>
          </cell>
        </row>
        <row r="388">
          <cell r="I388" t="str">
            <v>RS-2402304EME1.J.0015</v>
          </cell>
          <cell r="J388" t="str">
            <v>LIB //COMS</v>
          </cell>
        </row>
        <row r="389">
          <cell r="I389" t="str">
            <v>RS-2402304EME1.J.0017</v>
          </cell>
          <cell r="J389" t="str">
            <v>LIB // MED</v>
          </cell>
        </row>
        <row r="390">
          <cell r="I390" t="str">
            <v>RS-2402304EME1.J.0025</v>
          </cell>
          <cell r="J390" t="str">
            <v>LIB //ATEC</v>
          </cell>
        </row>
        <row r="391">
          <cell r="I391" t="str">
            <v>RS-2402304EME1.J.0032</v>
          </cell>
          <cell r="J391" t="str">
            <v>LIB //ENER</v>
          </cell>
        </row>
        <row r="392">
          <cell r="I392" t="str">
            <v>RS-2402304EME1.J.0048</v>
          </cell>
          <cell r="J392" t="str">
            <v>LIB // MED</v>
          </cell>
        </row>
        <row r="393">
          <cell r="I393" t="str">
            <v>RS-2402304EME1.J.0053</v>
          </cell>
          <cell r="J393" t="str">
            <v>LIB //ATEC</v>
          </cell>
        </row>
        <row r="394">
          <cell r="I394" t="str">
            <v>RS-2402304EME1.J.0068</v>
          </cell>
          <cell r="J394" t="str">
            <v>LIB //COMS</v>
          </cell>
        </row>
        <row r="395">
          <cell r="I395" t="str">
            <v>RS-2402304EME1.J.0069</v>
          </cell>
          <cell r="J395" t="str">
            <v>LIB //COMS</v>
          </cell>
        </row>
        <row r="396">
          <cell r="I396" t="str">
            <v>RS-2402304EME1.H.0153</v>
          </cell>
          <cell r="J396" t="str">
            <v>LIB //COMS</v>
          </cell>
        </row>
        <row r="397">
          <cell r="I397" t="str">
            <v>RS-2402304EME1.J.0085</v>
          </cell>
          <cell r="J397" t="str">
            <v>LIB // MED</v>
          </cell>
        </row>
        <row r="398">
          <cell r="I398" t="str">
            <v>RS-2402304EME1.J.0114</v>
          </cell>
          <cell r="J398" t="str">
            <v>LIB //COMS</v>
          </cell>
        </row>
        <row r="399">
          <cell r="I399" t="str">
            <v>RS-2402304EME1.I.0143</v>
          </cell>
          <cell r="J399" t="str">
            <v>LIB //ATEC</v>
          </cell>
        </row>
        <row r="400">
          <cell r="I400" t="str">
            <v>RS-2402304EME1.I.0167</v>
          </cell>
          <cell r="J400" t="str">
            <v>LIB //ENER</v>
          </cell>
        </row>
        <row r="401">
          <cell r="I401" t="str">
            <v>RS-2402304EME1.I.0244</v>
          </cell>
          <cell r="J401" t="str">
            <v>LIB //PEND</v>
          </cell>
        </row>
        <row r="402">
          <cell r="I402" t="str">
            <v>RS-2402304EME1.J.0008</v>
          </cell>
          <cell r="J402" t="str">
            <v>LIB //ATEC</v>
          </cell>
        </row>
        <row r="403">
          <cell r="I403" t="str">
            <v>RS-2402304EME1.J.0009</v>
          </cell>
          <cell r="J403" t="str">
            <v>LIB // MED</v>
          </cell>
        </row>
        <row r="404">
          <cell r="I404" t="str">
            <v>RS-2402304EME1.J.0012</v>
          </cell>
          <cell r="J404" t="str">
            <v>LIB //COMS</v>
          </cell>
        </row>
        <row r="405">
          <cell r="I405" t="str">
            <v>RS-2402304EME1.J.0033</v>
          </cell>
          <cell r="J405" t="str">
            <v>LIB //COMS</v>
          </cell>
        </row>
        <row r="406">
          <cell r="I406" t="str">
            <v>RS-2402304EME1.J.0049</v>
          </cell>
          <cell r="J406" t="str">
            <v>LIB //ENER</v>
          </cell>
        </row>
        <row r="407">
          <cell r="I407" t="str">
            <v>RS-2402304EME1.J.0060</v>
          </cell>
          <cell r="J407" t="str">
            <v>LIB //ATEC</v>
          </cell>
        </row>
        <row r="408">
          <cell r="I408" t="str">
            <v>RS-2402304EME1.J.0071</v>
          </cell>
          <cell r="J408" t="str">
            <v>LIB //ENER</v>
          </cell>
        </row>
        <row r="409">
          <cell r="I409" t="str">
            <v>RS-2402304EME1.J.0072</v>
          </cell>
          <cell r="J409" t="str">
            <v>LIB //ENER</v>
          </cell>
        </row>
        <row r="410">
          <cell r="I410" t="str">
            <v>RS-2402304EME1.J.0076</v>
          </cell>
          <cell r="J410" t="str">
            <v>LIB //PEND</v>
          </cell>
        </row>
        <row r="411">
          <cell r="I411" t="str">
            <v>RS-2402304EME1.J.0077</v>
          </cell>
          <cell r="J411" t="str">
            <v>LIB //ENER</v>
          </cell>
        </row>
        <row r="412">
          <cell r="I412" t="str">
            <v>RS-2402304EME1.J.0079</v>
          </cell>
          <cell r="J412" t="str">
            <v>LIB //ATEC</v>
          </cell>
        </row>
        <row r="413">
          <cell r="I413" t="str">
            <v>RS-2402304EME1.J.0080</v>
          </cell>
          <cell r="J413" t="str">
            <v>LIB //ENER</v>
          </cell>
        </row>
        <row r="414">
          <cell r="I414" t="str">
            <v>RS-2402304EME1.J.0088</v>
          </cell>
          <cell r="J414" t="str">
            <v>LIB //ATEC</v>
          </cell>
        </row>
        <row r="415">
          <cell r="I415" t="str">
            <v>RS-2402304EME1.J.0089</v>
          </cell>
          <cell r="J415" t="str">
            <v>LIB //COMS</v>
          </cell>
        </row>
        <row r="416">
          <cell r="I416" t="str">
            <v>RS-2402304EME1.J.0090</v>
          </cell>
          <cell r="J416" t="str">
            <v>LIB //ENER</v>
          </cell>
        </row>
        <row r="417">
          <cell r="I417" t="str">
            <v>RS-2402304EME1.J.0110</v>
          </cell>
          <cell r="J417" t="str">
            <v>LIB //PEND</v>
          </cell>
        </row>
        <row r="418">
          <cell r="I418" t="str">
            <v>RS-2402304EME1.J.0096</v>
          </cell>
          <cell r="J418" t="str">
            <v>LIB //ENER</v>
          </cell>
        </row>
        <row r="419">
          <cell r="I419" t="str">
            <v>RS-2402304EME1.J.0124</v>
          </cell>
          <cell r="J419" t="str">
            <v>LIB //COMS</v>
          </cell>
        </row>
        <row r="420">
          <cell r="I420" t="str">
            <v>RS-2402304EME1.A.0252</v>
          </cell>
          <cell r="J420" t="str">
            <v>LIB // MED</v>
          </cell>
        </row>
        <row r="421">
          <cell r="I421" t="str">
            <v>RS-2402304EME1.E.0016</v>
          </cell>
          <cell r="J421" t="str">
            <v>LIB // MED</v>
          </cell>
        </row>
        <row r="422">
          <cell r="I422" t="str">
            <v>RS-2402304EME1.E.0016</v>
          </cell>
          <cell r="J422" t="str">
            <v>LIB //CANC</v>
          </cell>
        </row>
        <row r="423">
          <cell r="I423" t="str">
            <v>RS-2402304EME1.E.0157</v>
          </cell>
          <cell r="J423" t="str">
            <v>LIB //ENER</v>
          </cell>
        </row>
        <row r="424">
          <cell r="I424" t="str">
            <v>RS-2402304EME1.E.0184</v>
          </cell>
          <cell r="J424" t="str">
            <v>LIB //ENER</v>
          </cell>
        </row>
        <row r="425">
          <cell r="I425" t="str">
            <v>RS-2402304EME1.F.0092</v>
          </cell>
          <cell r="J425" t="str">
            <v>LIB // MED</v>
          </cell>
        </row>
        <row r="426">
          <cell r="I426" t="str">
            <v>RS-2402304EME1.F.0102</v>
          </cell>
          <cell r="J426" t="str">
            <v>LIB // MED</v>
          </cell>
        </row>
        <row r="427">
          <cell r="I427" t="str">
            <v>RS-2402304EME1.F.0126</v>
          </cell>
          <cell r="J427" t="str">
            <v>LIB // MED</v>
          </cell>
        </row>
        <row r="428">
          <cell r="I428" t="str">
            <v>RS-2402304EME1.F.0152</v>
          </cell>
          <cell r="J428" t="str">
            <v>LIB // MED</v>
          </cell>
        </row>
        <row r="429">
          <cell r="I429" t="str">
            <v>RS-2402304EME1.G.0032</v>
          </cell>
          <cell r="J429" t="str">
            <v>LIB // MED</v>
          </cell>
        </row>
        <row r="430">
          <cell r="I430" t="str">
            <v>RS-2402304EME1.G.0040</v>
          </cell>
          <cell r="J430" t="str">
            <v>LIB // MED</v>
          </cell>
        </row>
        <row r="431">
          <cell r="I431" t="str">
            <v>RS-2402304EME1.G.0066</v>
          </cell>
          <cell r="J431" t="str">
            <v>LIB // MED</v>
          </cell>
        </row>
        <row r="432">
          <cell r="I432" t="str">
            <v>RS-2402304EME1.G.0267</v>
          </cell>
          <cell r="J432" t="str">
            <v>LIB // MED</v>
          </cell>
        </row>
        <row r="433">
          <cell r="I433" t="str">
            <v>RS-2402304EME1.G.0272</v>
          </cell>
          <cell r="J433" t="str">
            <v>LIB // MED</v>
          </cell>
        </row>
        <row r="434">
          <cell r="I434" t="str">
            <v>RS-2402304EME1.H.0045</v>
          </cell>
          <cell r="J434" t="str">
            <v>LIB // MED</v>
          </cell>
        </row>
        <row r="435">
          <cell r="I435" t="str">
            <v>RS-2402304EME1.J.0119</v>
          </cell>
          <cell r="J435" t="str">
            <v>LIB //COMS</v>
          </cell>
        </row>
        <row r="436">
          <cell r="I436" t="str">
            <v>RS-2402304EME1.J.0120</v>
          </cell>
          <cell r="J436" t="str">
            <v>LIB //ENER</v>
          </cell>
        </row>
        <row r="437">
          <cell r="I437" t="str">
            <v>RS-2402304EME1.J.0121</v>
          </cell>
          <cell r="J437" t="str">
            <v>LIB //COMS</v>
          </cell>
        </row>
        <row r="438">
          <cell r="I438" t="str">
            <v>RS-2402304EME1.J.0122</v>
          </cell>
          <cell r="J438" t="str">
            <v>LIB //ATEC</v>
          </cell>
        </row>
        <row r="439">
          <cell r="I439" t="str">
            <v>RS-2402304EME1.J.0123</v>
          </cell>
          <cell r="J439" t="str">
            <v>LIB //ATEC</v>
          </cell>
        </row>
        <row r="440">
          <cell r="I440" t="str">
            <v>RS-2402304EME1.J.0125</v>
          </cell>
          <cell r="J440" t="str">
            <v>LIB //COMS</v>
          </cell>
        </row>
        <row r="441">
          <cell r="I441" t="str">
            <v>RS-2402304EME1.J.0137</v>
          </cell>
          <cell r="J441" t="str">
            <v>LIB //PEND</v>
          </cell>
        </row>
        <row r="442">
          <cell r="I442" t="str">
            <v>RS-2402304EME1.J.0147</v>
          </cell>
          <cell r="J442" t="str">
            <v>LIB //DFEC</v>
          </cell>
        </row>
        <row r="443">
          <cell r="I443" t="str">
            <v>RS-2402304EME1.J.0148</v>
          </cell>
          <cell r="J443" t="str">
            <v>LIB //COMS</v>
          </cell>
        </row>
        <row r="444">
          <cell r="I444" t="str">
            <v>RS-2402304EME1.J.0150</v>
          </cell>
          <cell r="J444" t="str">
            <v>LIB //COMS</v>
          </cell>
        </row>
        <row r="445">
          <cell r="I445" t="str">
            <v>RS-2402304EME1.J.0151</v>
          </cell>
          <cell r="J445" t="str">
            <v>LIB //ATEC</v>
          </cell>
        </row>
        <row r="446">
          <cell r="I446" t="str">
            <v>RS-2402304EME1.J.0152</v>
          </cell>
          <cell r="J446" t="str">
            <v>LIB //ENER</v>
          </cell>
        </row>
        <row r="447">
          <cell r="I447" t="str">
            <v>RS-2402304EME1.J.0156</v>
          </cell>
          <cell r="J447" t="str">
            <v>LIB //COMS</v>
          </cell>
        </row>
        <row r="448">
          <cell r="I448" t="str">
            <v>RS-2402304EME1.J.0157</v>
          </cell>
          <cell r="J448" t="str">
            <v>LIB //ATEC</v>
          </cell>
        </row>
        <row r="449">
          <cell r="I449" t="str">
            <v>RS-2402304EME1.J.0158</v>
          </cell>
          <cell r="J449" t="str">
            <v>LIB //ATEC</v>
          </cell>
        </row>
        <row r="450">
          <cell r="I450" t="str">
            <v>RS-2402304EME1.J.0159</v>
          </cell>
          <cell r="J450" t="str">
            <v>LIB //PEND</v>
          </cell>
        </row>
        <row r="451">
          <cell r="I451" t="str">
            <v>RS-2402304EME1.J.0160</v>
          </cell>
          <cell r="J451" t="str">
            <v>LIB //ATEC</v>
          </cell>
        </row>
        <row r="452">
          <cell r="I452" t="str">
            <v>RS-2402304EME1.J.0161</v>
          </cell>
          <cell r="J452" t="str">
            <v>LIB //COMS</v>
          </cell>
        </row>
        <row r="453">
          <cell r="I453" t="str">
            <v>RS-2402304EME1.J.0165</v>
          </cell>
          <cell r="J453" t="str">
            <v>LIB //COMS</v>
          </cell>
        </row>
        <row r="454">
          <cell r="I454" t="str">
            <v>RS-2402304EME1.J.0166</v>
          </cell>
          <cell r="J454" t="str">
            <v>LIB //COMS</v>
          </cell>
        </row>
        <row r="455">
          <cell r="I455" t="str">
            <v>RS-2402304EME1.J.0167</v>
          </cell>
          <cell r="J455" t="str">
            <v>LIB //ATEC</v>
          </cell>
        </row>
        <row r="456">
          <cell r="I456" t="str">
            <v>RS-2402304EME1.J.0170</v>
          </cell>
          <cell r="J456" t="str">
            <v>LIB //CONC</v>
          </cell>
        </row>
        <row r="457">
          <cell r="I457" t="str">
            <v>RS-2402304EME1.J.0171</v>
          </cell>
          <cell r="J457" t="str">
            <v>LIB //CONC</v>
          </cell>
        </row>
        <row r="458">
          <cell r="I458" t="str">
            <v>RS-2402304EME1.J.0175</v>
          </cell>
          <cell r="J458" t="str">
            <v>LIB //PEND</v>
          </cell>
        </row>
        <row r="459">
          <cell r="I459" t="str">
            <v>RS-2402304EME1.J.0176</v>
          </cell>
          <cell r="J459" t="str">
            <v>LIB //COMS</v>
          </cell>
        </row>
        <row r="460">
          <cell r="I460" t="str">
            <v>RS-2402304EME1.J.0177</v>
          </cell>
          <cell r="J460" t="str">
            <v>LIB //ENER</v>
          </cell>
        </row>
        <row r="461">
          <cell r="I461" t="str">
            <v>RS-2402304EME1.J.0178</v>
          </cell>
          <cell r="J461" t="str">
            <v>LIB // MED</v>
          </cell>
        </row>
        <row r="462">
          <cell r="I462" t="str">
            <v>RS-2402304EME1.J.0179</v>
          </cell>
          <cell r="J462" t="str">
            <v>LIB //ENER</v>
          </cell>
        </row>
        <row r="463">
          <cell r="I463" t="str">
            <v>RS-2402304EME1.J.0190</v>
          </cell>
          <cell r="J463" t="str">
            <v>LIB //COMS</v>
          </cell>
        </row>
        <row r="464">
          <cell r="I464" t="str">
            <v>RS-2402304EME1.J.0193</v>
          </cell>
          <cell r="J464" t="str">
            <v>LIB //ENER</v>
          </cell>
        </row>
        <row r="465">
          <cell r="I465" t="str">
            <v>RS-2402304EME1.J.0198</v>
          </cell>
          <cell r="J465" t="str">
            <v>LIB //ATEC</v>
          </cell>
        </row>
        <row r="466">
          <cell r="I466" t="str">
            <v>RS-2402304EME1.J.0198</v>
          </cell>
          <cell r="J466" t="str">
            <v>ABER//ABER</v>
          </cell>
        </row>
        <row r="467">
          <cell r="I467" t="str">
            <v>RS-2402304EME1.J.0199</v>
          </cell>
          <cell r="J467" t="str">
            <v>LIB //ENER</v>
          </cell>
        </row>
        <row r="468">
          <cell r="I468" t="str">
            <v>RS-2402304EME1.J.0200</v>
          </cell>
          <cell r="J468" t="str">
            <v>LIB //CONC</v>
          </cell>
        </row>
        <row r="469">
          <cell r="I469" t="str">
            <v>RS-2402304EME1.J.0211</v>
          </cell>
          <cell r="J469" t="str">
            <v>LIB //ENER</v>
          </cell>
        </row>
        <row r="470">
          <cell r="I470" t="str">
            <v>RS-2402304EME1.J.0213</v>
          </cell>
          <cell r="J470" t="str">
            <v>LIB //COMS</v>
          </cell>
        </row>
        <row r="471">
          <cell r="I471" t="str">
            <v>RS-2402304EME1.J.0215</v>
          </cell>
          <cell r="J471" t="str">
            <v>LIB //ENER</v>
          </cell>
        </row>
        <row r="472">
          <cell r="I472" t="str">
            <v>RS-2402304EME1.J.0217</v>
          </cell>
          <cell r="J472" t="str">
            <v>LIB //COMS</v>
          </cell>
        </row>
        <row r="473">
          <cell r="I473" t="str">
            <v>RS-2402304EME1.J.0218</v>
          </cell>
          <cell r="J473" t="str">
            <v>LIB //ENER</v>
          </cell>
        </row>
        <row r="474">
          <cell r="I474" t="str">
            <v>RS-2402304EME1.J.0220</v>
          </cell>
          <cell r="J474" t="str">
            <v>LIB //ENER</v>
          </cell>
        </row>
        <row r="475">
          <cell r="I475" t="str">
            <v>RS-2402304EME1.J.0222</v>
          </cell>
          <cell r="J475" t="str">
            <v>LIB //ENER</v>
          </cell>
        </row>
        <row r="476">
          <cell r="I476" t="str">
            <v>RS-2402304EME1.J.0225</v>
          </cell>
          <cell r="J476" t="str">
            <v>LIB //COMS</v>
          </cell>
        </row>
        <row r="477">
          <cell r="I477" t="str">
            <v>RS-2402304EME1.J.0231</v>
          </cell>
          <cell r="J477" t="str">
            <v>LIB //ENER</v>
          </cell>
        </row>
        <row r="478">
          <cell r="I478" t="str">
            <v>RS-2402304EME1.J.0246</v>
          </cell>
          <cell r="J478" t="str">
            <v>LIB //ATEC</v>
          </cell>
        </row>
        <row r="479">
          <cell r="I479" t="str">
            <v>RS-2402304EME1.J.0259</v>
          </cell>
          <cell r="J479" t="str">
            <v>LIB //COMS</v>
          </cell>
        </row>
        <row r="480">
          <cell r="I480" t="str">
            <v>RS-2402304EME1.J.0260</v>
          </cell>
          <cell r="J480" t="str">
            <v>LIB //COMS</v>
          </cell>
        </row>
        <row r="481">
          <cell r="I481" t="str">
            <v>RS-2402304EME1.J.0264</v>
          </cell>
          <cell r="J481" t="str">
            <v>LIB //COMS</v>
          </cell>
        </row>
        <row r="482">
          <cell r="I482" t="str">
            <v>RS-2402304EME1.J.0265</v>
          </cell>
          <cell r="J482" t="str">
            <v>LIB //ATEC</v>
          </cell>
        </row>
        <row r="483">
          <cell r="I483" t="str">
            <v>RS-2402304EME1.J.0271</v>
          </cell>
          <cell r="J483" t="str">
            <v>LIB // MED</v>
          </cell>
        </row>
        <row r="484">
          <cell r="I484" t="str">
            <v>RS-2402304EME1.J.0272</v>
          </cell>
          <cell r="J484" t="str">
            <v>LIB //ENER</v>
          </cell>
        </row>
        <row r="485">
          <cell r="I485" t="str">
            <v>RS-2402304EME1.J.0273</v>
          </cell>
          <cell r="J485" t="str">
            <v>LIB //COMS</v>
          </cell>
        </row>
        <row r="486">
          <cell r="I486" t="str">
            <v>RS-2402304EME1.K.0010</v>
          </cell>
          <cell r="J486" t="str">
            <v>LIB //ENER</v>
          </cell>
        </row>
        <row r="487">
          <cell r="I487" t="str">
            <v>RS-2402304EME1.K.0011</v>
          </cell>
          <cell r="J487" t="str">
            <v>LIB //ENER</v>
          </cell>
        </row>
        <row r="488">
          <cell r="I488" t="str">
            <v>RS-2402304EME1.K.0012</v>
          </cell>
          <cell r="J488" t="str">
            <v>LIB //PEND</v>
          </cell>
        </row>
        <row r="489">
          <cell r="I489" t="str">
            <v>RS-2402304EME1.K.0013</v>
          </cell>
          <cell r="J489" t="str">
            <v>LIB //COMS</v>
          </cell>
        </row>
        <row r="490">
          <cell r="I490" t="str">
            <v>RS-2402304EME1.K.0014</v>
          </cell>
          <cell r="J490" t="str">
            <v>LIB //COMS</v>
          </cell>
        </row>
        <row r="491">
          <cell r="I491" t="str">
            <v>RS-2402304EME1.K.0027</v>
          </cell>
          <cell r="J491" t="str">
            <v>LIB //CONC</v>
          </cell>
        </row>
        <row r="492">
          <cell r="I492" t="str">
            <v>RS-2402304EME1.K.0028</v>
          </cell>
          <cell r="J492" t="str">
            <v>LIB //ENER</v>
          </cell>
        </row>
        <row r="493">
          <cell r="I493" t="str">
            <v>RS-2402304EME1.K.0030</v>
          </cell>
          <cell r="J493" t="str">
            <v>LIB //CONC</v>
          </cell>
        </row>
        <row r="494">
          <cell r="I494" t="str">
            <v>RS-2402304EME1.K.0033</v>
          </cell>
          <cell r="J494" t="str">
            <v>LIB //ENER</v>
          </cell>
        </row>
        <row r="495">
          <cell r="I495" t="str">
            <v>RS-2402304EME1.K.0035</v>
          </cell>
          <cell r="J495" t="str">
            <v>LIB //ATEC</v>
          </cell>
        </row>
        <row r="496">
          <cell r="I496" t="str">
            <v>RS-2402304EME1.K.0052</v>
          </cell>
          <cell r="J496" t="str">
            <v>LIB //ENER</v>
          </cell>
        </row>
        <row r="497">
          <cell r="I497" t="str">
            <v>RS-2402304EME1.K.0053</v>
          </cell>
          <cell r="J497" t="str">
            <v>LIB //COMS</v>
          </cell>
        </row>
        <row r="498">
          <cell r="I498" t="str">
            <v>RS-2402304EME1.K.0061</v>
          </cell>
          <cell r="J498" t="str">
            <v>LIB //CONC</v>
          </cell>
        </row>
        <row r="499">
          <cell r="I499" t="str">
            <v>RS-2402304EME1.K.0073</v>
          </cell>
          <cell r="J499" t="str">
            <v>LIB //ATEC</v>
          </cell>
        </row>
        <row r="500">
          <cell r="I500" t="str">
            <v>RS-2402304EME1.K.0076</v>
          </cell>
          <cell r="J500" t="str">
            <v>LIB //ATEC</v>
          </cell>
        </row>
        <row r="501">
          <cell r="I501" t="str">
            <v>RS-2402304EME1.K.0099</v>
          </cell>
          <cell r="J501" t="str">
            <v>LIB //CONC</v>
          </cell>
        </row>
        <row r="502">
          <cell r="I502" t="str">
            <v>RS-2402304EME1.K.0100</v>
          </cell>
          <cell r="J502" t="str">
            <v>LIB //CONC</v>
          </cell>
        </row>
        <row r="503">
          <cell r="I503" t="str">
            <v>RS-2402704ERD1.1.0267</v>
          </cell>
          <cell r="J503" t="str">
            <v>LIB //ENER</v>
          </cell>
        </row>
        <row r="504">
          <cell r="I504" t="str">
            <v>RS-2402704ERD1.1.0430</v>
          </cell>
          <cell r="J504" t="str">
            <v>LIB // MED</v>
          </cell>
        </row>
        <row r="505">
          <cell r="I505" t="str">
            <v>RS-2402704ERD1.1.0443</v>
          </cell>
          <cell r="J505" t="str">
            <v>LIB // MED</v>
          </cell>
        </row>
        <row r="506">
          <cell r="I506" t="str">
            <v>RS-2402704ERD1.1.0450</v>
          </cell>
          <cell r="J506" t="str">
            <v>LIB // MED</v>
          </cell>
        </row>
        <row r="507">
          <cell r="I507" t="str">
            <v>RS-2402704ERD1.1.0489</v>
          </cell>
          <cell r="J507" t="str">
            <v>LIB // MED</v>
          </cell>
        </row>
        <row r="508">
          <cell r="I508" t="str">
            <v>RS-2402704ERD1.1.0490</v>
          </cell>
          <cell r="J508" t="str">
            <v>LIB // MED</v>
          </cell>
        </row>
        <row r="509">
          <cell r="I509" t="str">
            <v>RS-2402704ERD1.1.0498</v>
          </cell>
          <cell r="J509" t="str">
            <v>LIB //ENER</v>
          </cell>
        </row>
        <row r="510">
          <cell r="I510" t="str">
            <v>RS-2402704ERD1.1.0514</v>
          </cell>
          <cell r="J510" t="str">
            <v>LIB //ENER</v>
          </cell>
        </row>
        <row r="511">
          <cell r="I511" t="str">
            <v>RS-2402704ERD1.1.0518</v>
          </cell>
          <cell r="J511" t="str">
            <v>LIB // MED</v>
          </cell>
        </row>
        <row r="512">
          <cell r="I512" t="str">
            <v>RS-2402704ERD1.1.0539</v>
          </cell>
          <cell r="J512" t="str">
            <v>LIB //ENER</v>
          </cell>
        </row>
        <row r="513">
          <cell r="I513" t="str">
            <v>RS-2402704ERD1.1.0541</v>
          </cell>
          <cell r="J513" t="str">
            <v>LIB //ENER</v>
          </cell>
        </row>
        <row r="514">
          <cell r="I514" t="str">
            <v>RS-2402704ERD1.1.0543</v>
          </cell>
          <cell r="J514" t="str">
            <v>LIB //ENER</v>
          </cell>
        </row>
        <row r="515">
          <cell r="I515" t="str">
            <v>RS-2403004MMT1.1.0214</v>
          </cell>
          <cell r="J515" t="str">
            <v>LIB //ENER</v>
          </cell>
        </row>
        <row r="516">
          <cell r="I516" t="str">
            <v>RS-2402304EME1.I.0094</v>
          </cell>
          <cell r="J516" t="str">
            <v>LIB //CKCP</v>
          </cell>
        </row>
        <row r="517">
          <cell r="I517" t="str">
            <v>RS-2402304EME1.G.0057</v>
          </cell>
          <cell r="J517" t="str">
            <v>LIB //CKCP</v>
          </cell>
        </row>
        <row r="518">
          <cell r="I518" t="str">
            <v>RS-2470604ECE2.1.0010</v>
          </cell>
          <cell r="J518" t="str">
            <v>LIB //PEND</v>
          </cell>
        </row>
        <row r="519">
          <cell r="I519" t="str">
            <v>RS-2402304EME1.G.0285</v>
          </cell>
          <cell r="J519" t="str">
            <v>LIB //ATEC</v>
          </cell>
        </row>
        <row r="520">
          <cell r="I520" t="str">
            <v>RS-2402304EME1.I.0010</v>
          </cell>
          <cell r="J520" t="str">
            <v>LIB //ENER</v>
          </cell>
        </row>
        <row r="521">
          <cell r="I521" t="str">
            <v>RS-2402304EME1.J.0067</v>
          </cell>
          <cell r="J521" t="str">
            <v>LIB //ATEC</v>
          </cell>
        </row>
        <row r="522">
          <cell r="I522" t="str">
            <v>RS-2402304EME1.J.0233</v>
          </cell>
          <cell r="J522" t="str">
            <v>LIB //ENER</v>
          </cell>
        </row>
        <row r="523">
          <cell r="I523" t="str">
            <v>RS-2402304EME1.J.0247</v>
          </cell>
          <cell r="J523" t="str">
            <v>LIB //ATEC</v>
          </cell>
        </row>
        <row r="524">
          <cell r="I524" t="str">
            <v>RS-2402304EME1.K.0031</v>
          </cell>
          <cell r="J524" t="str">
            <v>LIB //ENER</v>
          </cell>
        </row>
        <row r="525">
          <cell r="I525" t="str">
            <v>RS-2402304EME1.K.0077</v>
          </cell>
          <cell r="J525" t="str">
            <v>LIB //ENER</v>
          </cell>
        </row>
        <row r="526">
          <cell r="I526" t="str">
            <v>RS-2402304EME1.K.0109</v>
          </cell>
          <cell r="J526" t="str">
            <v>LIB //ATEC</v>
          </cell>
        </row>
        <row r="527">
          <cell r="I527" t="str">
            <v>RS-2402304EME1.K.0111</v>
          </cell>
          <cell r="J527" t="str">
            <v>LIB //ATEC</v>
          </cell>
        </row>
        <row r="528">
          <cell r="I528" t="str">
            <v>RS-2402304EME1.K.0115</v>
          </cell>
          <cell r="J528" t="str">
            <v>LIB //ENER</v>
          </cell>
        </row>
        <row r="529">
          <cell r="I529" t="str">
            <v>RS-2402304EME1.K.0117</v>
          </cell>
          <cell r="J529" t="str">
            <v>LIB //ENER</v>
          </cell>
        </row>
        <row r="530">
          <cell r="I530" t="str">
            <v>RS-2402304EME1.K.0118</v>
          </cell>
          <cell r="J530" t="str">
            <v>LIB //ATEC</v>
          </cell>
        </row>
        <row r="531">
          <cell r="I531" t="str">
            <v>RS-2402304EME1.K.0123</v>
          </cell>
          <cell r="J531" t="str">
            <v>LIB //ENER</v>
          </cell>
        </row>
        <row r="532">
          <cell r="I532" t="str">
            <v>RS-2402304EME1.K.0124</v>
          </cell>
          <cell r="J532" t="str">
            <v>LIB //ENER</v>
          </cell>
        </row>
        <row r="533">
          <cell r="I533" t="str">
            <v>RS-2402304EME1.K.0126</v>
          </cell>
          <cell r="J533" t="str">
            <v>LIB //ATEC</v>
          </cell>
        </row>
        <row r="534">
          <cell r="I534" t="str">
            <v>RS-2402304EME1.K.0129</v>
          </cell>
          <cell r="J534" t="str">
            <v>LIB //ATEC</v>
          </cell>
        </row>
        <row r="535">
          <cell r="I535" t="str">
            <v>RS-2402304EME1.K.0130</v>
          </cell>
          <cell r="J535" t="str">
            <v>LIB //ATEC</v>
          </cell>
        </row>
        <row r="536">
          <cell r="I536" t="str">
            <v>RS-2402304EME1.K.0131</v>
          </cell>
          <cell r="J536" t="str">
            <v>LIB //ENER</v>
          </cell>
        </row>
        <row r="537">
          <cell r="I537" t="str">
            <v>RS-2402304EME1.K.0131</v>
          </cell>
          <cell r="J537" t="str">
            <v>ABER//ABER</v>
          </cell>
        </row>
        <row r="538">
          <cell r="I538" t="str">
            <v>RS-2402304EME1.K.0133</v>
          </cell>
          <cell r="J538" t="str">
            <v>LIB //ATEC</v>
          </cell>
        </row>
        <row r="539">
          <cell r="I539" t="str">
            <v>RS-2402304EME1.K.0134</v>
          </cell>
          <cell r="J539" t="str">
            <v>LIB //ENER</v>
          </cell>
        </row>
        <row r="540">
          <cell r="I540" t="str">
            <v>RS-2402304EME1.K.0135</v>
          </cell>
          <cell r="J540" t="str">
            <v>LIB //ATEC</v>
          </cell>
        </row>
        <row r="541">
          <cell r="I541" t="str">
            <v>RS-2402304EME1.K.0136</v>
          </cell>
          <cell r="J541" t="str">
            <v>LIB //ATEC</v>
          </cell>
        </row>
        <row r="542">
          <cell r="I542" t="str">
            <v>RS-2402304EME1.K.0141</v>
          </cell>
          <cell r="J542" t="str">
            <v>LIB //ATEC</v>
          </cell>
        </row>
        <row r="543">
          <cell r="I543" t="str">
            <v>RS-2402304EME1.K.0142</v>
          </cell>
          <cell r="J543" t="str">
            <v>LIB //ENER</v>
          </cell>
        </row>
        <row r="544">
          <cell r="I544" t="str">
            <v>RS-2402304EME1.K.0146</v>
          </cell>
          <cell r="J544" t="str">
            <v>LIB //ATEC</v>
          </cell>
        </row>
        <row r="545">
          <cell r="I545" t="str">
            <v>RS-2402304EME1.K.0147</v>
          </cell>
          <cell r="J545" t="str">
            <v>LIB //ATEC</v>
          </cell>
        </row>
        <row r="546">
          <cell r="I546" t="str">
            <v>RS-2402304EME1.K.0149</v>
          </cell>
          <cell r="J546" t="str">
            <v>LIB //ATEC</v>
          </cell>
        </row>
        <row r="547">
          <cell r="I547" t="str">
            <v>RS-2402304EME1.K.0150</v>
          </cell>
          <cell r="J547" t="str">
            <v>LIB //ENER</v>
          </cell>
        </row>
        <row r="548">
          <cell r="I548" t="str">
            <v>RS-2402304EME1.K.0162</v>
          </cell>
          <cell r="J548" t="str">
            <v>LIB //ATEC</v>
          </cell>
        </row>
        <row r="549">
          <cell r="I549" t="str">
            <v>RS-2402304EME1.K.0163</v>
          </cell>
          <cell r="J549" t="str">
            <v>LIB //ATEC</v>
          </cell>
        </row>
        <row r="550">
          <cell r="I550" t="str">
            <v>RS-2402304EME1.K.0164</v>
          </cell>
          <cell r="J550" t="str">
            <v>LIB //ATEC</v>
          </cell>
        </row>
        <row r="551">
          <cell r="I551" t="str">
            <v>RS-2402304EME1.K.0167</v>
          </cell>
          <cell r="J551" t="str">
            <v>LIB //ENER</v>
          </cell>
        </row>
        <row r="552">
          <cell r="I552" t="str">
            <v>RS-2402304EME1.K.0168</v>
          </cell>
          <cell r="J552" t="str">
            <v>LIB //ATEC</v>
          </cell>
        </row>
        <row r="553">
          <cell r="I553" t="str">
            <v>RS-2402304EME1.K.0174</v>
          </cell>
          <cell r="J553" t="str">
            <v>LIB //ATEC</v>
          </cell>
        </row>
        <row r="554">
          <cell r="I554" t="str">
            <v>RS-2402304EME1.K.0175</v>
          </cell>
          <cell r="J554" t="str">
            <v>LIB //ATEC</v>
          </cell>
        </row>
        <row r="555">
          <cell r="I555" t="str">
            <v>RS-2402304EME1.K.0190</v>
          </cell>
          <cell r="J555" t="str">
            <v>LIB //ATEC</v>
          </cell>
        </row>
        <row r="556">
          <cell r="I556" t="str">
            <v>RS-2402304EME1.K.0192</v>
          </cell>
          <cell r="J556" t="str">
            <v>LIB //ENER</v>
          </cell>
        </row>
        <row r="557">
          <cell r="I557" t="str">
            <v>RS-2402304EME1.K.0194</v>
          </cell>
          <cell r="J557" t="str">
            <v>LIB //ATEC</v>
          </cell>
        </row>
        <row r="558">
          <cell r="I558" t="str">
            <v>RS-2402304EME1.K.0195</v>
          </cell>
          <cell r="J558" t="str">
            <v>LIB //ATEC</v>
          </cell>
        </row>
        <row r="559">
          <cell r="I559" t="str">
            <v>RS-2402304EME1.K.0197</v>
          </cell>
          <cell r="J559" t="str">
            <v>LIB //ENER</v>
          </cell>
        </row>
        <row r="560">
          <cell r="I560" t="str">
            <v>RS-2402304EME1.K.0198</v>
          </cell>
          <cell r="J560" t="str">
            <v>LIB //ATEC</v>
          </cell>
        </row>
        <row r="561">
          <cell r="I561" t="str">
            <v>RS-2402304EME1.K.0199</v>
          </cell>
          <cell r="J561" t="str">
            <v>LIB //ATEC</v>
          </cell>
        </row>
        <row r="562">
          <cell r="I562" t="str">
            <v>RS-2402304EME1.K.0200</v>
          </cell>
          <cell r="J562" t="str">
            <v>LIB //ENER</v>
          </cell>
        </row>
        <row r="563">
          <cell r="I563" t="str">
            <v>RS-2402304EME1.K.0201</v>
          </cell>
          <cell r="J563" t="str">
            <v>LIB //ATEC</v>
          </cell>
        </row>
        <row r="564">
          <cell r="I564" t="str">
            <v>RS-2402304EME1.K.0202</v>
          </cell>
          <cell r="J564" t="str">
            <v>LIB //ATEC</v>
          </cell>
        </row>
        <row r="565">
          <cell r="I565" t="str">
            <v>RS-2402304EME1.K.0214</v>
          </cell>
          <cell r="J565" t="str">
            <v>LIB //ATEC</v>
          </cell>
        </row>
        <row r="566">
          <cell r="I566" t="str">
            <v>RS-2402304EME1.K.0215</v>
          </cell>
          <cell r="J566" t="str">
            <v>LIB //ATEC</v>
          </cell>
        </row>
        <row r="567">
          <cell r="I567" t="str">
            <v>RS-2402304EME1.K.0216</v>
          </cell>
          <cell r="J567" t="str">
            <v>LIB //ENER</v>
          </cell>
        </row>
        <row r="568">
          <cell r="I568" t="str">
            <v>RS-2402304EME1.K.0217</v>
          </cell>
          <cell r="J568" t="str">
            <v>LIB //ATEC</v>
          </cell>
        </row>
        <row r="569">
          <cell r="I569" t="str">
            <v>RS-2402304EME1.K.0218</v>
          </cell>
          <cell r="J569" t="str">
            <v>LIB //ATEC</v>
          </cell>
        </row>
        <row r="570">
          <cell r="I570" t="str">
            <v>RS-2402304EME1.K.0219</v>
          </cell>
          <cell r="J570" t="str">
            <v>LIB //ATEC</v>
          </cell>
        </row>
        <row r="571">
          <cell r="I571" t="str">
            <v>RS-2402304EME1.K.0220</v>
          </cell>
          <cell r="J571" t="str">
            <v>LIB //ATEC</v>
          </cell>
        </row>
        <row r="572">
          <cell r="I572" t="str">
            <v>RS-2402304EME1.K.0221</v>
          </cell>
          <cell r="J572" t="str">
            <v>LIB //ENER</v>
          </cell>
        </row>
        <row r="573">
          <cell r="I573" t="str">
            <v>RS-2402304EME1.K.0231</v>
          </cell>
          <cell r="J573" t="str">
            <v>LIB //ATEC</v>
          </cell>
        </row>
        <row r="574">
          <cell r="I574" t="str">
            <v>RS-2402304EME1.K.0232</v>
          </cell>
          <cell r="J574" t="str">
            <v>LIB //ATEC</v>
          </cell>
        </row>
        <row r="575">
          <cell r="I575" t="str">
            <v>RS-2402304EME1.K.0233</v>
          </cell>
          <cell r="J575" t="str">
            <v>LIB //ATEC</v>
          </cell>
        </row>
        <row r="576">
          <cell r="I576" t="str">
            <v>RS-2402304EME1.K.0241</v>
          </cell>
          <cell r="J576" t="str">
            <v>LIB //ATEC</v>
          </cell>
        </row>
        <row r="577">
          <cell r="I577" t="str">
            <v>RS-2402304EME1.K.0242</v>
          </cell>
          <cell r="J577" t="str">
            <v>LIB //ATEC</v>
          </cell>
        </row>
        <row r="578">
          <cell r="I578" t="str">
            <v>RS-2402304EME1.K.0246</v>
          </cell>
          <cell r="J578" t="str">
            <v>LIB //ATEC</v>
          </cell>
        </row>
        <row r="579">
          <cell r="I579" t="str">
            <v>RS-2402304EME1.K.0247</v>
          </cell>
          <cell r="J579" t="str">
            <v>LIB //ATEC</v>
          </cell>
        </row>
        <row r="580">
          <cell r="I580" t="str">
            <v>RS-2402304EME1.K.0249</v>
          </cell>
          <cell r="J580" t="str">
            <v>LIB //ATEC</v>
          </cell>
        </row>
        <row r="581">
          <cell r="I581" t="str">
            <v>RS-2402304EME1.K.0250</v>
          </cell>
          <cell r="J581" t="str">
            <v>LIB //ATEC</v>
          </cell>
        </row>
        <row r="582">
          <cell r="I582" t="str">
            <v>RS-2402304EME1.K.0251</v>
          </cell>
          <cell r="J582" t="str">
            <v>LIB //ENER</v>
          </cell>
        </row>
        <row r="583">
          <cell r="I583" t="str">
            <v>RS-2402304EME1.K.0259</v>
          </cell>
          <cell r="J583" t="str">
            <v>LIB //ATEC</v>
          </cell>
        </row>
        <row r="584">
          <cell r="I584" t="str">
            <v>RS-2402304EME1.K.0260</v>
          </cell>
          <cell r="J584" t="str">
            <v>LIB //ATEC</v>
          </cell>
        </row>
        <row r="585">
          <cell r="I585" t="str">
            <v>RS-2402304EME1.K.0262</v>
          </cell>
          <cell r="J585" t="str">
            <v>LIB //ATEC</v>
          </cell>
        </row>
        <row r="586">
          <cell r="I586" t="str">
            <v>RS-2402304EME1.L.0011</v>
          </cell>
          <cell r="J586" t="str">
            <v>LIB //ATEC</v>
          </cell>
        </row>
        <row r="587">
          <cell r="I587" t="str">
            <v>RS-2402304EME1.L.0012</v>
          </cell>
          <cell r="J587" t="str">
            <v>LIB //ATEC</v>
          </cell>
        </row>
        <row r="588">
          <cell r="I588" t="str">
            <v>RS-2402304EME1.L.0014</v>
          </cell>
          <cell r="J588" t="str">
            <v>LIB //ATEC</v>
          </cell>
        </row>
        <row r="589">
          <cell r="I589" t="str">
            <v>RS-2402504MBT1.1.0202</v>
          </cell>
          <cell r="J589" t="str">
            <v>LIB //ENER</v>
          </cell>
        </row>
        <row r="590">
          <cell r="I590" t="str">
            <v>RS-2502304EME1.1.0006</v>
          </cell>
          <cell r="J590" t="str">
            <v>LIB //ATEC</v>
          </cell>
        </row>
        <row r="591">
          <cell r="I591" t="str">
            <v>RS-2502304EME1.1.0008</v>
          </cell>
          <cell r="J591" t="str">
            <v>LIB //ATEC</v>
          </cell>
        </row>
        <row r="592">
          <cell r="I592" t="str">
            <v>RS-2502304EME1.1.0009</v>
          </cell>
          <cell r="J592" t="str">
            <v>LIB //ATEC</v>
          </cell>
        </row>
        <row r="593">
          <cell r="I593" t="str">
            <v>RS-2502304EME1.1.0012</v>
          </cell>
          <cell r="J593" t="str">
            <v>LIB //ATEC</v>
          </cell>
        </row>
        <row r="594">
          <cell r="I594" t="str">
            <v>RS-2502304EME1.1.0013</v>
          </cell>
          <cell r="J594" t="str">
            <v>LIB //ATEC</v>
          </cell>
        </row>
        <row r="595">
          <cell r="I595" t="str">
            <v>RS-2502304EME1.1.0014</v>
          </cell>
          <cell r="J595" t="str">
            <v>LIB //ATEC</v>
          </cell>
        </row>
        <row r="596">
          <cell r="I596" t="str">
            <v>RS-2502304EME1.1.0015</v>
          </cell>
          <cell r="J596" t="str">
            <v>LIB //ATEC</v>
          </cell>
        </row>
        <row r="597">
          <cell r="I597" t="str">
            <v>RS-2502304EME1.1.0016</v>
          </cell>
          <cell r="J597" t="str">
            <v>LIB //ATEC</v>
          </cell>
        </row>
        <row r="598">
          <cell r="I598" t="str">
            <v>RS-2502304EME1.1.0018</v>
          </cell>
          <cell r="J598" t="str">
            <v>LIB //ATEC</v>
          </cell>
        </row>
        <row r="599">
          <cell r="I599" t="str">
            <v>RS-2502304EME1.1.0020</v>
          </cell>
          <cell r="J599" t="str">
            <v>LIB //ATEC</v>
          </cell>
        </row>
        <row r="600">
          <cell r="I600" t="str">
            <v>RS-2502304EME1.1.0021</v>
          </cell>
          <cell r="J600" t="str">
            <v>LIB //ENER</v>
          </cell>
        </row>
        <row r="601">
          <cell r="I601" t="str">
            <v>RS-2502304EME1.1.0023</v>
          </cell>
          <cell r="J601" t="str">
            <v>LIB //ATEC</v>
          </cell>
        </row>
        <row r="602">
          <cell r="I602" t="str">
            <v>RS-2502304EME1.1.0025</v>
          </cell>
          <cell r="J602" t="str">
            <v>LIB //ATEC</v>
          </cell>
        </row>
        <row r="603">
          <cell r="I603" t="str">
            <v>RS-2502304EME1.1.0026</v>
          </cell>
          <cell r="J603" t="str">
            <v>LIB //ATEC</v>
          </cell>
        </row>
        <row r="604">
          <cell r="I604" t="str">
            <v>RS-2502304EME1.1.0027</v>
          </cell>
          <cell r="J604" t="str">
            <v>LIB //ENER</v>
          </cell>
        </row>
        <row r="605">
          <cell r="I605" t="str">
            <v>RS-2502304EME1.1.0028</v>
          </cell>
          <cell r="J605" t="str">
            <v>LIB //ATEC</v>
          </cell>
        </row>
        <row r="606">
          <cell r="I606" t="str">
            <v>RS-2502304EME1.1.0029</v>
          </cell>
          <cell r="J606" t="str">
            <v>LIB //ATEC</v>
          </cell>
        </row>
        <row r="607">
          <cell r="I607" t="str">
            <v>RS-2502304EME1.1.0031</v>
          </cell>
          <cell r="J607" t="str">
            <v>LIB //ATEC</v>
          </cell>
        </row>
        <row r="608">
          <cell r="I608" t="str">
            <v>RS-2502304EME1.1.0032</v>
          </cell>
          <cell r="J608" t="str">
            <v>LIB //ATEC</v>
          </cell>
        </row>
        <row r="609">
          <cell r="I609" t="str">
            <v>RS-2502304EME1.1.0035</v>
          </cell>
          <cell r="J609" t="str">
            <v>LIB //ATEC</v>
          </cell>
        </row>
        <row r="610">
          <cell r="I610" t="str">
            <v>RS-2502304EME1.1.0039</v>
          </cell>
          <cell r="J610" t="str">
            <v>LIB //ATEC</v>
          </cell>
        </row>
        <row r="611">
          <cell r="I611" t="str">
            <v>Total Geral</v>
          </cell>
        </row>
      </sheetData>
      <sheetData sheetId="39"/>
      <sheetData sheetId="40" refreshError="1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41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42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42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43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44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45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46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47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48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49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50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51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52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53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54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55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56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57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58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59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60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61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62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63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64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65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66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67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68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69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70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71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72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73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74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75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76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77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78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79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80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81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82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83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84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85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86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87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88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89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90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91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92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93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94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95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96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97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98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099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00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01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02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03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04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05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06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07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08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09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10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11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12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13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14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15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16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17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18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19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20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21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22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23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24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25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26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27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28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29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30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31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32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33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34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35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36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37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38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39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40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41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42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43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44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45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46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47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48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49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50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51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52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53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54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55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56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57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58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59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60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61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62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63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64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65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66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2-18T22:36:43.167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15362 946 16383 0 0,'0'0'0'0'0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gino" refreshedDate="45644.895188194445" createdVersion="8" refreshedVersion="8" minRefreshableVersion="3" recordCount="250" xr:uid="{6B870AC3-E30C-49DA-921C-8A2EE8168093}">
  <cacheSource type="worksheet">
    <worksheetSource ref="A1:D251" sheet="Faturamento Dezembro"/>
  </cacheSource>
  <cacheFields count="4">
    <cacheField name="GERÊNCIA" numFmtId="0">
      <sharedItems/>
    </cacheField>
    <cacheField name="REGIONAL" numFmtId="44">
      <sharedItems/>
    </cacheField>
    <cacheField name="Corrigido" numFmtId="0">
      <sharedItems containsBlank="1" containsMixedTypes="1" containsNumber="1" containsInteger="1" minValue="6000677000" maxValue="6000858210" count="172">
        <n v="6000807001"/>
        <n v="6000814328"/>
        <n v="6000816845"/>
        <n v="6000817768"/>
        <n v="6000816843"/>
        <n v="6000817651"/>
        <n v="6000846953"/>
        <n v="6000846947"/>
        <n v="6000847182"/>
        <n v="6000847183"/>
        <n v="6000846456"/>
        <n v="6000829628"/>
        <n v="6000851265"/>
        <n v="6000851263"/>
        <n v="6000851262"/>
        <n v="6000852050"/>
        <n v="6000677000"/>
        <n v="6000829625"/>
        <n v="6000829629"/>
        <n v="6000852055"/>
        <n v="6000852054"/>
        <n v="6000847308"/>
        <n v="6000852820"/>
        <n v="6000677005"/>
        <n v="6000677006"/>
        <n v="6000827264"/>
        <n v="6000853752"/>
        <n v="6000854398"/>
        <n v="6000804659"/>
        <n v="6000817637"/>
        <n v="6000817672"/>
        <n v="6000783799"/>
        <n v="6000826351"/>
        <n v="6000779535"/>
        <n v="6000830682"/>
        <n v="6000830684"/>
        <n v="6000831085"/>
        <n v="6000829140"/>
        <n v="6000829141"/>
        <n v="6000853753"/>
        <n v="6000829147"/>
        <n v="6000854404"/>
        <n v="6000854402"/>
        <n v="6000681459"/>
        <n v="6000854403"/>
        <n v="6000854557"/>
        <n v="6000854558"/>
        <n v="6000854559"/>
        <n v="6000854660"/>
        <n v="6000854661"/>
        <n v="6000855169"/>
        <n v="6000855078"/>
        <n v="6000856129"/>
        <n v="6000856132"/>
        <n v="6000856133"/>
        <n v="6000856131"/>
        <n v="6000856130"/>
        <n v="6000857127"/>
        <n v="6000832147"/>
        <n v="6000832015"/>
        <n v="6000832019"/>
        <n v="6000832013"/>
        <n v="6000832146"/>
        <n v="6000833472"/>
        <n v="6000857126"/>
        <n v="6000857120"/>
        <n v="6000857121"/>
        <n v="6000857123"/>
        <n v="6000857175"/>
        <n v="6000857096"/>
        <n v="6000857122"/>
        <n v="6000857176"/>
        <n v="6000857097"/>
        <n v="6000857098"/>
        <n v="6000857124"/>
        <n v="6000832204"/>
        <n v="6000833118"/>
        <n v="6000833119"/>
        <n v="6000833416"/>
        <n v="6000841189"/>
        <n v="6000841709"/>
        <n v="6000809402"/>
        <n v="6000845605"/>
        <n v="6000845554"/>
        <n v="6000845555"/>
        <n v="6000845607"/>
        <n v="6000845608"/>
        <n v="6000845615"/>
        <n v="6000846495"/>
        <n v="6000846497"/>
        <n v="6000841525"/>
        <n v="6000846459"/>
        <n v="6000847180"/>
        <n v="6000858200"/>
        <n v="6000858209"/>
        <n v="6000858117"/>
        <n v="6000858210"/>
        <s v="RS-2402304EME1.I.0067"/>
        <s v="RS-2402304EME1.I.0079"/>
        <s v="RS-2402304EME1.I.0120"/>
        <s v="RS-2402304EME1.J.0017"/>
        <s v="RS-2402304EME1.I.0042"/>
        <s v="RS-2402304EME1.G.0095"/>
        <s v="RS-2402304EME1.A.0252"/>
        <s v="RS-2402304EME1.H.0112"/>
        <s v="RS-2402304EME1.I.0118"/>
        <s v="RS-2402304EME1.I.0137"/>
        <s v="RS-2402304EME1.I.0028"/>
        <s v="RS-2402304EME1.I.0065"/>
        <s v="RS-2402304EME1.I.0066"/>
        <s v="RS-2402304EME1.I.0119"/>
        <s v="RS-2402304EME1.I.0166"/>
        <s v="RS-2402304EME1.I.0192"/>
        <s v="RS-2402304EME1.I.0220"/>
        <s v="RS-2402304EME1.I.0252"/>
        <s v="RS-2402304EME1.I.0268"/>
        <s v="RS-2402304EME1.J.0009"/>
        <s v="RS-2402304EME1.J.0048"/>
        <s v="RS-2402304EME1.J.0271"/>
        <s v="RS-2402304EME1.I.0056"/>
        <s v="RS-2402304EME1.I.0057"/>
        <s v="RS-2402304EME1.J.0010"/>
        <s v="RS-2402304EME1.J.0085"/>
        <s v="RS-2402304EME1.F.0152"/>
        <s v="RS-2402304EME1.G.0267"/>
        <s v="RS-2402304EME1.E.0016"/>
        <s v="RS-2402304EME1.F.0065"/>
        <s v="RS-2402304EME1.G.0272"/>
        <s v="RS-2402304EME1.I.0283"/>
        <s v="RS-2402304EME1.F.0102"/>
        <s v="RS-2402304EME1.G.0040"/>
        <s v="RS-2402304EME1.G.0066"/>
        <s v="RS-2402304EME1.G.0127"/>
        <s v="RS-2402304EME1.H.0045"/>
        <s v="RS-2402304EME1.H.0113"/>
        <s v="RS-2402304EME1.I.0106"/>
        <s v="RS-2402304EME1.F.0169"/>
        <s v="RS-2402304EME1.H.0122"/>
        <s v="RS-2402304EME1.F.0092"/>
        <s v="RS-2402304EME1.F.0126"/>
        <s v="RS-2402304EME1.G.0032"/>
        <s v="RS-2402304EME1.G.0068"/>
        <s v="RS-2402304EME1.I.0021"/>
        <s v="RS-2402304EME1.I.0109"/>
        <s v="RS-2402304EME1.I.0263"/>
        <s v="RS-2402304EME1.J.0178"/>
        <s v="RS-2402304EME1.F.0114"/>
        <s v="RS-2402304EME1.J.0019"/>
        <m/>
        <s v="SET&gt;NOR&gt;ALV&gt;MAN_TAT&gt;DEZ24"/>
        <s v="SET&gt;NOR&gt;BUT&gt;MAN_TAT&gt;DEZ24"/>
        <s v="SET&gt;NOR&gt;GUA&gt;MAN_TAT&gt;DEZ24"/>
        <s v="SET&gt;NOR&gt;POA&gt;MAN_TAT&gt;DEZ24"/>
        <s v="SET&gt;NOR&gt;VIA&gt;MAN_TAT&gt;DEZ24"/>
        <s v="SET&gt;NOR&gt;ART&gt;MAN_TAT&gt;DEZ24"/>
        <s v="SET&gt;NOR&gt;ELD&gt;MAN_TAT&gt;DEZ24"/>
        <s v="SET&gt;NOR&gt;ELD&gt;MAN_LV&gt;DEZ24"/>
        <s v="SET&gt;NOR&gt;GUA&gt;MAN_LV&gt;DEZ24"/>
        <s v="SET&gt;NOR&gt;VIA&gt;MAN_LV&gt;DEZ24"/>
        <s v="SET&gt;NOR&gt;ALV&gt;MAN_LV&gt;DEZ24"/>
        <s v="SET&gt;NOR&gt;ART&gt;MAN_LV&gt;DEZ24"/>
        <s v="SET&gt;NOR&gt;BRI&gt;MAN_LV&gt;DEZ24"/>
        <s v="SET&gt;NOR&gt;CHA&gt;MAN_LV&gt;DEZ24"/>
        <s v="SET&gt;NOR&gt;PGR&gt;MAN_LV&gt;DEZ24"/>
        <s v="SET&gt;NOR&gt;POA&gt;MAN_LV&gt;DEZ24"/>
        <s v="SET&gt;NOR&gt;ALV&gt;MAN_LM&gt;DEZ24"/>
        <s v="SET&gt;NOR&gt;BRI&gt;MAN_LM&gt;DEZ24"/>
        <s v="SET&gt;NOR&gt;ELD&gt;MAN_LM&gt;DEZ24"/>
        <s v="SET&gt;NOR&gt;GUA&gt;MAN_LM&gt;DEZ24"/>
        <s v="SET&gt;NOR&gt;POA&gt;MAN_LM&gt;DEZ24"/>
        <s v="SET&gt;NOR&gt;VIA&gt;MAN_LM&gt;DEZ24"/>
        <s v="SET&gt;NOR&gt;SJE&gt;MAN_LM&gt;DEZ24"/>
      </sharedItems>
    </cacheField>
    <cacheField name="Valor" numFmtId="44">
      <sharedItems containsSemiMixedTypes="0" containsString="0" containsNumber="1" minValue="27.78" maxValue="142372.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gino" refreshedDate="45644.896346875001" createdVersion="8" refreshedVersion="8" minRefreshableVersion="3" recordCount="2710" xr:uid="{71DD86A8-AB00-4F1C-8BC9-9D7283FFEB0A}">
  <cacheSource type="worksheet">
    <worksheetSource name="Tabela5"/>
  </cacheSource>
  <cacheFields count="38">
    <cacheField name="FECHAMENTO" numFmtId="0">
      <sharedItems count="12">
        <s v="OBRAS COMS"/>
        <s v="LOGISTICA EQUATORIAL"/>
        <s v="ALMOXARIFADO"/>
        <s v="PENDÊNCIA FECHAMENTO"/>
        <s v="FECHAMENTO"/>
        <s v="PENDÊNCIA PLANEJAMENTO"/>
        <s v="PENDÊNCIA CONSTRUTIVA"/>
        <s v="OBRAS CONC"/>
        <s v="SOBRE AVISO"/>
        <s v="DISPONIBILIDADE"/>
        <s v="DISPONIBILIDADE CONTRATO"/>
        <s v="DISPONIBILIDADE NOTURNA"/>
      </sharedItems>
    </cacheField>
    <cacheField name="Descrição Macro Pendência " numFmtId="0">
      <sharedItems/>
    </cacheField>
    <cacheField name="Macro" numFmtId="0">
      <sharedItems/>
    </cacheField>
    <cacheField name="Contem Pendência" numFmtId="0">
      <sharedItems containsBlank="1"/>
    </cacheField>
    <cacheField name="OC2" numFmtId="0">
      <sharedItems containsBlank="1" containsMixedTypes="1" containsNumber="1" minValue="0" maxValue="863747239390"/>
    </cacheField>
    <cacheField name="Numero do Serviço" numFmtId="0">
      <sharedItems containsBlank="1" containsMixedTypes="1" containsNumber="1" minValue="0" maxValue="1051"/>
    </cacheField>
    <cacheField name="Quantidade Defeitos" numFmtId="0">
      <sharedItems containsBlank="1" containsMixedTypes="1" containsNumber="1" containsInteger="1" minValue="0" maxValue="6000850669"/>
    </cacheField>
    <cacheField name="PEP/ORDEM" numFmtId="0">
      <sharedItems containsMixedTypes="1" containsNumber="1" containsInteger="1" minValue="6000668498" maxValue="6000869018" count="2393">
        <s v="RS-2402304EME1.F.0232"/>
        <s v="RS-2403004MMT1.1.0247"/>
        <s v="RS-2402304EME1.G.0005"/>
        <n v="6000801386"/>
        <n v="6000668498"/>
        <n v="6000801388"/>
        <n v="6000801389"/>
        <n v="6000802307"/>
        <n v="6000802306"/>
        <n v="6000802305"/>
        <n v="6000802227"/>
        <n v="6000778109"/>
        <n v="6000779816"/>
        <n v="6000776316"/>
        <n v="6000778055"/>
        <n v="6000778263"/>
        <s v="RS-2402304EME1.G.0002"/>
        <n v="6000778282"/>
        <s v="RS-2402304EME1.G.0028"/>
        <s v="RS-2402304EME1.G.0016"/>
        <s v="RS-2402304EME1.G.0027"/>
        <s v="RS-2402304EME1.G.0089"/>
        <n v="6000778289"/>
        <s v="RS-2402304EME1.G.0090"/>
        <s v="RS-2402304EME1.G.0087"/>
        <s v="RS-2402304EME1.G.0091"/>
        <s v="RS-2402304EME1.G.0157"/>
        <n v="6000778286"/>
        <n v="6000778611"/>
        <n v="6000778295"/>
        <n v="6000779455"/>
        <n v="6000778398"/>
        <n v="6000771779"/>
        <n v="6000776508"/>
        <n v="6000779258"/>
        <n v="6000777679"/>
        <n v="6000778218"/>
        <n v="6000779463"/>
        <n v="6000778650"/>
        <n v="6000778291"/>
        <s v="RS-2402304EME1.G.0086"/>
        <n v="6000778297"/>
        <n v="6000778280"/>
        <s v="RS-2402304EME1.G.0096"/>
        <s v="RS-2402304EME1.G.0111"/>
        <n v="6000779266"/>
        <n v="6000778459"/>
        <n v="6000779278"/>
        <n v="6000779362"/>
        <n v="6000778182"/>
        <n v="6000779359"/>
        <n v="6000780250"/>
        <n v="6000780443"/>
        <n v="6000780778"/>
        <n v="6000780774"/>
        <n v="6000784963"/>
        <n v="6000780159"/>
        <n v="6000779113"/>
        <n v="6000779114"/>
        <n v="6000779115"/>
        <n v="6000779116"/>
        <n v="6000779421"/>
        <n v="6000779422"/>
        <n v="6000779423"/>
        <n v="6000779424"/>
        <n v="6000779425"/>
        <n v="6000779456"/>
        <n v="6000779457"/>
        <n v="6000779458"/>
        <n v="6000779459"/>
        <n v="6000779480"/>
        <n v="6000779482"/>
        <n v="6000779483"/>
        <n v="6000779486"/>
        <n v="6000779792"/>
        <n v="6000779793"/>
        <n v="6000779796"/>
        <n v="6000779821"/>
        <n v="6000779813"/>
        <n v="6000779814"/>
        <n v="6000779815"/>
        <n v="6000779817"/>
        <n v="6000779819"/>
        <n v="6000779840"/>
        <n v="6000779841"/>
        <n v="6000779842"/>
        <n v="6000779843"/>
        <n v="6000779844"/>
        <n v="6000780242"/>
        <n v="6000780240"/>
        <n v="6000780241"/>
        <n v="6000777834"/>
        <n v="6000777701"/>
        <n v="6000777703"/>
        <n v="6000777710"/>
        <n v="6000777718"/>
        <n v="6000777846"/>
        <n v="6000777952"/>
        <n v="6000777969"/>
        <n v="6000777970"/>
        <n v="6000777984"/>
        <n v="6000778082"/>
        <n v="6000778029"/>
        <s v="RS-2402304EME1.G.0113"/>
        <n v="6000777993"/>
        <n v="6000778022"/>
        <n v="6000778090"/>
        <n v="6000778093"/>
        <n v="6000776323"/>
        <n v="6000778113"/>
        <s v="RS-2402304EME1.G.0128"/>
        <s v="RS-2402304EME1.G.0279"/>
        <n v="6000778115"/>
        <s v="RS-2402304EME1.F.0218"/>
        <s v="RS-2402304EME1.G.0045"/>
        <n v="6000778116"/>
        <n v="6000778118"/>
        <n v="6000778119"/>
        <n v="6000778181"/>
        <n v="6000778183"/>
        <n v="6000778359"/>
        <n v="6000778375"/>
        <n v="6000778376"/>
        <n v="6000778596"/>
        <n v="6000778695"/>
        <n v="6000778853"/>
        <n v="6000778855"/>
        <n v="6000778858"/>
        <n v="6000779102"/>
        <n v="6000777863"/>
        <n v="6000780158"/>
        <n v="6000780157"/>
        <n v="6000780243"/>
        <n v="6000780244"/>
        <n v="6000780245"/>
        <n v="6000780246"/>
        <n v="6000780247"/>
        <n v="6000780248"/>
        <n v="6000780249"/>
        <n v="6000780251"/>
        <n v="6000780252"/>
        <n v="6000780396"/>
        <s v="RS-2402304EME1.G.0064"/>
        <n v="6000779526"/>
        <n v="6000780399"/>
        <n v="6000780440"/>
        <s v="RS-2402304EME1.G.0278"/>
        <s v="RS-2402304EME1.G.0100"/>
        <n v="6000780441"/>
        <n v="6000780442"/>
        <n v="6000780444"/>
        <n v="6000780445"/>
        <n v="6000780446"/>
        <n v="6000780447"/>
        <n v="6000780448"/>
        <n v="6000780449"/>
        <n v="6000780450"/>
        <n v="6000780451"/>
        <n v="6000780452"/>
        <n v="6000780857"/>
        <n v="6000780858"/>
        <n v="6000780859"/>
        <n v="6000780880"/>
        <n v="6000780882"/>
        <n v="6000780883"/>
        <n v="6000780884"/>
        <n v="6000781283"/>
        <n v="6000781281"/>
        <n v="6000781280"/>
        <n v="6000780999"/>
        <n v="6000780885"/>
        <n v="6000780886"/>
        <s v="RS-2402304EME1.G.0108"/>
        <s v="RS-2402304EME1.G.0114"/>
        <s v="RS-2402304EME1.G.0127"/>
        <s v="RS-2402304EME1.G.0126"/>
        <n v="6000782022"/>
        <s v="RS-2402304EME1.G.0134"/>
        <n v="6000780887"/>
        <s v="RS-2402304EME1.G.0135"/>
        <n v="6000780888"/>
        <n v="6000780890"/>
        <n v="6000780891"/>
        <n v="6000780892"/>
        <n v="6000780894"/>
        <n v="6000780895"/>
        <n v="6000780896"/>
        <n v="6000780998"/>
        <n v="6000780997"/>
        <n v="6000780996"/>
        <s v="RS-2402304EME1.G.0168"/>
        <n v="6000783774"/>
        <n v="6000783775"/>
        <n v="6000783776"/>
        <n v="6000783911"/>
        <n v="6000783912"/>
        <n v="6000783913"/>
        <n v="6000783914"/>
        <n v="6000783915"/>
        <n v="6000783916"/>
        <n v="6000783917"/>
        <n v="6000784191"/>
        <n v="6000784192"/>
        <n v="6000784193"/>
        <n v="6000784194"/>
        <n v="6000784196"/>
        <n v="6000784197"/>
        <n v="6000784198"/>
        <n v="6000784241"/>
        <n v="6000784242"/>
        <n v="6000784243"/>
        <n v="6000784244"/>
        <s v="RS-2402304EME1.G.0161"/>
        <s v="RS-2402304EME1.G.0232"/>
        <s v="RS-2402304EME1.G.0233"/>
        <s v="RS-2402304EME1.G.0265"/>
        <s v="RS-2402304EME1.G.0235"/>
        <s v="RS-2402304EME1.G.0277"/>
        <s v="RS-2402304EME1.G.0140"/>
        <s v="RS-2402304EME1.G.0142"/>
        <s v="RS-2402304EME1.D.0284"/>
        <s v="RS-2402704ERD1.1.0472"/>
        <s v="RS-2402304EME1.G.0119"/>
        <s v="RS-2402304EME1.G.0153"/>
        <s v="RS-2402704ERD1.1.0447"/>
        <s v="RS-2402304EME1.G.0254"/>
        <s v="RS-2402304EME1.H.0042"/>
        <s v="RS-2402304EME1.G.0270"/>
        <s v="RS-2402304EME1.H.0044"/>
        <s v="RS-2402304EME1.F.0157"/>
        <s v="RS-2402304EME1.F.0170"/>
        <s v="RS-2402304EME1.F.0221"/>
        <s v="RS-2402304EME1.F.0223"/>
        <s v="RS-2402304EME1.F.0225"/>
        <s v="RS-2402304EME1.F.0226"/>
        <s v="RS-2403004MMT1.1.0295"/>
        <s v="RS-2402304EME1.F.0234"/>
        <n v="6000784464"/>
        <s v="RS-2402304EME1.F.0236"/>
        <n v="6000784465"/>
        <n v="6000784467"/>
        <n v="6000784469"/>
        <n v="6000784471"/>
        <n v="6000784473"/>
        <n v="6000780872"/>
        <n v="6000792661"/>
        <n v="6000780931"/>
        <n v="6000792663"/>
        <n v="6000792664"/>
        <n v="6000784475"/>
        <n v="6000783988"/>
        <n v="6000792667"/>
        <n v="6000792668"/>
        <n v="6000792669"/>
        <n v="6000785128"/>
        <n v="6000785129"/>
        <n v="6000785130"/>
        <n v="6000785131"/>
        <n v="6000785133"/>
        <n v="6000785134"/>
        <n v="6000785135"/>
        <n v="6000785136"/>
        <n v="6000785137"/>
        <n v="6000785138"/>
        <n v="6000785304"/>
        <n v="6000785306"/>
        <n v="6000785307"/>
        <n v="6000777801"/>
        <n v="6000779198"/>
        <n v="6000785312"/>
        <n v="6000782037"/>
        <n v="6000785315"/>
        <n v="6000785924"/>
        <s v="RS-2402304EME1.F.0241"/>
        <s v="RS-2403004MMT1.1.0163"/>
        <s v="RS-2402704ERD1.1.0453"/>
        <n v="6000783444"/>
        <n v="6000782064"/>
        <s v="RS-2402304EME1.G.0003"/>
        <n v="6000789698"/>
        <n v="6000789753"/>
        <n v="6000789754"/>
        <n v="6000789755"/>
        <n v="6000789757"/>
        <n v="6000789758"/>
        <n v="6000789759"/>
        <n v="6000792660"/>
        <n v="6000789782"/>
        <n v="6000789785"/>
        <n v="6000789788"/>
        <n v="6000789789"/>
        <n v="6000789790"/>
        <n v="6000789792"/>
        <n v="6000789793"/>
        <n v="6000789796"/>
        <n v="6000789798"/>
        <n v="6000789820"/>
        <n v="6000789821"/>
        <n v="6000789822"/>
        <s v="RS-2402304EME1.G.0009"/>
        <n v="6000792662"/>
        <s v="RS-2402304EME1.G.0021"/>
        <n v="6000789825"/>
        <n v="6000789827"/>
        <n v="6000792665"/>
        <s v="RS-2402304EME1.G.0029"/>
        <s v="RS-2402304EME1.G.0033"/>
        <s v="RS-2402304EME1.G.0063"/>
        <s v="RS-2402304EME1.G.0094"/>
        <s v="RS-2402704ERD1.1.0444"/>
        <s v="RS-2402704ERD1.1.0471"/>
        <s v="RS-2402704ERD1.1.0258"/>
        <n v="6000794177"/>
        <n v="6000794178"/>
        <n v="6000794179"/>
        <n v="6000794235"/>
        <n v="6000794236"/>
        <n v="6000794237"/>
        <n v="6000794239"/>
        <n v="6000794400"/>
        <n v="6000792666"/>
        <s v="RS-2402704ERD1.1.0445"/>
        <s v="RS-2402304EME1.F.0219"/>
        <s v="RS-2402304EME1.F.0220"/>
        <n v="6000788037"/>
        <s v="RS-2402304EME1.F.0178"/>
        <s v="RS-2402304EME1.F.0179"/>
        <n v="6000787168"/>
        <n v="6000787169"/>
        <n v="6000789830"/>
        <n v="6000789831"/>
        <n v="6000789833"/>
        <n v="6000789834"/>
        <n v="6000789836"/>
        <n v="6000789837"/>
        <n v="6000789840"/>
        <n v="6000789842"/>
        <n v="6000789843"/>
        <n v="6000789844"/>
        <n v="6000789845"/>
        <n v="6000789846"/>
        <n v="6000785309"/>
        <s v="RS-2402304EME1.G.0004"/>
        <n v="6000793123"/>
        <n v="6000793125"/>
        <n v="6000794196"/>
        <n v="6000793127"/>
        <n v="6000793128"/>
        <n v="6000793129"/>
        <n v="6000796418"/>
        <n v="6000796419"/>
        <n v="6000796500"/>
        <n v="6000796501"/>
        <n v="6000796502"/>
        <n v="6000796504"/>
        <n v="6000796505"/>
        <s v="RS-2402304EME1.G.0047"/>
        <n v="6000793130"/>
        <n v="6000793131"/>
        <n v="6000793133"/>
        <n v="6000794198"/>
        <n v="6000793136"/>
        <n v="6000785311"/>
        <n v="6000793139"/>
        <n v="6000793140"/>
        <n v="6000794401"/>
        <n v="6000785313"/>
        <n v="6000794403"/>
        <n v="6000801964"/>
        <n v="6000793122"/>
        <n v="6000793134"/>
        <s v="RS-2402304EME1.G.0062"/>
        <n v="6000790569"/>
        <n v="6000785549"/>
        <s v="RS-2402304EME1.G.0101"/>
        <s v="RS-2402704ERD1.1.0436"/>
        <n v="6000793142"/>
        <s v="RS-2402704ERD1.1.0437"/>
        <s v="RS-2402304EME1.F.0159"/>
        <s v="RS-2402304EME1.A.0495"/>
        <n v="6000793141"/>
        <n v="6000794195"/>
        <n v="6000794193"/>
        <n v="6000794192"/>
        <n v="6000783985"/>
        <n v="6000794404"/>
        <n v="6000794405"/>
        <n v="6000794407"/>
        <s v="RS-2402304EME1.F.0086"/>
        <n v="6000799935"/>
        <s v="RS-2402304EME1.F.0167"/>
        <n v="6000794190"/>
        <n v="6000794188"/>
        <n v="6000794187"/>
        <n v="6000794409"/>
        <n v="6000794410"/>
        <n v="6000794411"/>
        <n v="6000794412"/>
        <n v="6000794185"/>
        <n v="6000794183"/>
        <n v="6000784303"/>
        <s v="RS-2402304EME1.C.0134"/>
        <n v="6000793619"/>
        <n v="6000793617"/>
        <n v="6000793616"/>
        <n v="6000793615"/>
        <n v="6000793613"/>
        <n v="6000793612"/>
        <n v="6000793611"/>
        <n v="6000801956"/>
        <s v="RS-2402304EME1.F.0105"/>
        <s v="RS-2402304EME1.F.0107"/>
        <n v="6000789781"/>
        <n v="6000793608"/>
        <n v="6000789823"/>
        <n v="6000793605"/>
        <n v="6000793604"/>
        <n v="6000793600"/>
        <n v="6000793219"/>
        <n v="6000793218"/>
        <n v="6000793217"/>
        <n v="6000793216"/>
        <s v="RS-2402304EME1.F.0103"/>
        <s v="RS-2402304EME1.F.0121"/>
        <s v="RS-2402304EME1.C.0237"/>
        <n v="6000791096"/>
        <n v="6000790697"/>
        <n v="6000790696"/>
        <n v="6000790800"/>
        <n v="6000801025"/>
        <n v="6000792922"/>
        <n v="6000797055"/>
        <n v="6000801730"/>
        <n v="6000800621"/>
        <n v="6000800623"/>
        <n v="6000800625"/>
        <n v="6000800747"/>
        <n v="6000800977"/>
        <n v="6000800978"/>
        <n v="6000800979"/>
        <n v="6000801020"/>
        <n v="6000801021"/>
        <n v="6000801022"/>
        <n v="6000801023"/>
        <n v="6000801024"/>
        <n v="6000801731"/>
        <n v="6000792926"/>
        <n v="6000792927"/>
        <n v="6000792928"/>
        <n v="6000792929"/>
        <n v="6000792930"/>
        <n v="6000792932"/>
        <n v="6000792933"/>
        <n v="6000792934"/>
        <n v="6000792128"/>
        <n v="6000794197"/>
        <n v="6000801382"/>
        <n v="6000800598"/>
        <n v="6000789829"/>
        <n v="6000785496"/>
        <n v="6000789847"/>
        <n v="6000793137"/>
        <n v="6000794402"/>
        <n v="6000794191"/>
        <n v="6000793610"/>
        <n v="6000800557"/>
        <n v="6000800558"/>
        <n v="6000800559"/>
        <n v="6000795136"/>
        <n v="6000792135"/>
        <n v="6000793609"/>
        <n v="6000795130"/>
        <n v="6000795125"/>
        <n v="6000801732"/>
        <s v="RS-2402304EME1.F.0089"/>
        <s v="RS-2402704ERD1.1.0536"/>
        <s v="RS-2402304EME1.G.0017"/>
        <s v="RS-2402704ERD1.1.0380"/>
        <s v="RS-2402304EME1.F.0106"/>
        <s v="RS-2402304EME1.F.0109"/>
        <s v="RS-2402304EME1.F.0119"/>
        <n v="6000779536"/>
        <n v="6000800702"/>
        <n v="6000800556"/>
        <n v="6000801961"/>
        <n v="6000800746"/>
        <n v="6000800745"/>
        <n v="6000801380"/>
        <n v="6000801962"/>
        <s v="RS-2402304EME1.A.0179"/>
        <n v="6000801963"/>
        <n v="6000803313"/>
        <n v="6000802386"/>
        <n v="6000802387"/>
        <n v="6000803291"/>
        <n v="6000803292"/>
        <n v="6000803314"/>
        <n v="6000803316"/>
        <n v="6000793607"/>
        <n v="6000795133"/>
        <n v="6000802075"/>
        <n v="6000802076"/>
        <n v="6000802077"/>
        <n v="6000797059"/>
        <n v="6000797058"/>
        <n v="6000797057"/>
        <s v="RS-2402304EME1.I.0109"/>
        <n v="6000797052"/>
        <n v="6000797049"/>
        <n v="6000797048"/>
        <n v="6000802080"/>
        <n v="6000802081"/>
        <n v="6000802082"/>
        <n v="6000802084"/>
        <n v="6000802085"/>
        <n v="6000802088"/>
        <n v="6000802237"/>
        <n v="6000802236"/>
        <n v="6000802235"/>
        <n v="6000802234"/>
        <n v="6000802233"/>
        <n v="6000802230"/>
        <n v="6000802229"/>
        <n v="6000802228"/>
        <n v="6000804228"/>
        <n v="6000804229"/>
        <n v="6000804239"/>
        <n v="6000804231"/>
        <n v="6000804232"/>
        <n v="6000804234"/>
        <n v="6000804235"/>
        <n v="6000804236"/>
        <n v="6000804237"/>
        <n v="6000804238"/>
        <n v="6000803317"/>
        <n v="6000802820"/>
        <n v="6000802385"/>
        <n v="6000802539"/>
        <n v="6000803864"/>
        <n v="6000803865"/>
        <n v="6000803866"/>
        <n v="6000803867"/>
        <n v="6000803868"/>
        <n v="6000802822"/>
        <n v="6000802824"/>
        <n v="6000802826"/>
        <n v="6000802827"/>
        <n v="6000803869"/>
        <n v="6000803870"/>
        <n v="6000803871"/>
        <s v="RS-2402304EME1.F.0122"/>
        <s v="RS-2402304EME1.A.0362"/>
        <s v="RS-2402304EME1.1.0067"/>
        <s v="RS-2402304EME1.B.0171"/>
        <s v="RS-2402304EME1.B.0214"/>
        <s v="RS-2402304EME1.C.0137"/>
        <n v="6000803872"/>
        <n v="6000800967"/>
        <n v="6000800965"/>
        <s v="RS-2402304EME1.C.0011"/>
        <s v="RS-2402304EME1.1.0028"/>
        <s v="RS-2402304EME1.1.0020"/>
        <s v="RS-2402304EME1.B.0097"/>
        <s v="RS-2402304EME1.D.0073"/>
        <s v="RS-2402304EME1.C.0064"/>
        <s v="RS-2402304EME1.D.0041"/>
        <s v="RS-2402304EME1.D.0014"/>
        <s v="RS-2402304EME1.A.0140"/>
        <s v="RS-2402304EME1.F.0180"/>
        <s v="RS-2402304EME1.C.0138"/>
        <s v="RS-2402304EME1.G.0008"/>
        <n v="6000802821"/>
        <s v="RS-2402304EME1.A.0184"/>
        <n v="6000802834"/>
        <s v="RS-2402304EME1.F.0153"/>
        <s v="RS-2402304EME1.F.0165"/>
        <s v="RS-2402304EME1.F.0160"/>
        <s v="RS-2402304EME1.G.0068"/>
        <s v="RS-2402304EME1.F.0168"/>
        <s v="RS-2402304EME1.F.0247"/>
        <s v="RS-2402304EME1.G.0117"/>
        <n v="6000803678"/>
        <n v="6000805005"/>
        <n v="6000800624"/>
        <n v="6000805006"/>
        <s v="RS-2402304EME1.G.0149"/>
        <s v="RS-2303004MMT1.1.0276"/>
        <s v="RS-2402304EME1.G.008"/>
        <s v="RS-2402704ERD1.1.0416"/>
        <s v="RS-2402704ERD1.1.0448"/>
        <s v="RS-2402304EME1.F.0065"/>
        <s v="RS-2402304EME1.G.0121"/>
        <n v="6000802836"/>
        <n v="6000804060"/>
        <n v="6000804062"/>
        <s v="RS-2402304EME1.G.0039"/>
        <s v="RS-2402304EME1.D.0024"/>
        <s v="RS-2402304EME1.F.0100"/>
        <s v="RS-2402304EME1.F.0163"/>
        <n v="6000804063"/>
        <n v="6000804064"/>
        <n v="6000791897"/>
        <s v="RS-2402304EME1.F.0169"/>
        <n v="6000805007"/>
        <n v="6000805008"/>
        <n v="6000805009"/>
        <n v="6000805010"/>
        <n v="6000805011"/>
        <s v="RS-2402304EME1.C.0140"/>
        <s v="RS-2402704ERD1.1.0441"/>
        <n v="6000805013"/>
        <s v="RS-2402704ERD1.1.0440"/>
        <s v="RS-2402704ERD1.1.0439"/>
        <n v="6000805016"/>
        <n v="6000806404"/>
        <n v="6000806405"/>
        <n v="6000806407"/>
        <n v="6000804639"/>
        <n v="6000804629"/>
        <n v="6000804631"/>
        <n v="6000804632"/>
        <n v="6000804635"/>
        <n v="6000804641"/>
        <n v="6000804644"/>
        <n v="6000804645"/>
        <n v="6000804648"/>
        <n v="6000804650"/>
        <n v="6000804660"/>
        <n v="6000804661"/>
        <n v="6000805416"/>
        <n v="6000779565"/>
        <n v="6000805462"/>
        <n v="6000805465"/>
        <n v="6000805468"/>
        <n v="6000803679"/>
        <n v="6000807333"/>
        <n v="6000807328"/>
        <n v="6000807317"/>
        <n v="6000807314"/>
        <n v="6000807305"/>
        <n v="6000807299"/>
        <n v="6000807297"/>
        <n v="6000805467"/>
        <n v="6000807004"/>
        <n v="6000807003"/>
        <n v="6000807002"/>
        <n v="6000806999"/>
        <n v="6000863508"/>
        <n v="6000806989"/>
        <n v="6000847310"/>
        <n v="6000806973"/>
        <n v="6000806971"/>
        <n v="6000807420"/>
        <n v="6000807421"/>
        <s v="RS-2402304EME1.G.0095"/>
        <n v="6000807770"/>
        <n v="6000808373"/>
        <n v="6000780397"/>
        <n v="6000783910"/>
        <n v="6000793618"/>
        <n v="6000794184"/>
        <n v="6000800626"/>
        <n v="6000808365"/>
        <n v="6000808362"/>
        <n v="6000808361"/>
        <n v="6000808360"/>
        <n v="6000808299"/>
        <n v="6000808294"/>
        <n v="6000808292"/>
        <n v="6000808296"/>
        <n v="6000807764"/>
        <n v="6000817102"/>
        <n v="6000817100"/>
        <n v="6000817099"/>
        <n v="6000817098"/>
        <n v="6000807773"/>
        <n v="6000807774"/>
        <n v="6000807771"/>
        <n v="6000807775"/>
        <n v="6000807776"/>
        <n v="6000807777"/>
        <n v="6000807779"/>
        <n v="6000817097"/>
        <s v="RS-2402704ERD1.1.0438"/>
        <s v="RS-2402304EME1.F.0181"/>
        <n v="6000817080"/>
        <n v="6000817077"/>
        <n v="6000817075"/>
        <n v="6000800789"/>
        <n v="6000817072"/>
        <n v="6000816853"/>
        <n v="6000816855"/>
        <n v="6000816856"/>
        <n v="6000816857"/>
        <n v="6000816858"/>
        <n v="6000816880"/>
        <n v="6000816882"/>
        <n v="6000805147"/>
        <n v="6000805143"/>
        <n v="6000805473"/>
        <n v="6000805472"/>
        <n v="6000806418"/>
        <n v="6000806419"/>
        <n v="6000816883"/>
        <n v="6000816884"/>
        <n v="6000816885"/>
        <n v="6000817045"/>
        <n v="6000817401"/>
        <n v="6000817402"/>
        <n v="6000817403"/>
        <n v="6000817405"/>
        <n v="6000817406"/>
        <n v="6000817407"/>
        <n v="6000817408"/>
        <n v="6000817410"/>
        <n v="6000817411"/>
        <n v="6000817412"/>
        <n v="6000818651"/>
        <n v="6000818650"/>
        <n v="6000818649"/>
        <n v="6000817678"/>
        <n v="6000821228"/>
        <s v="RS-2402704ERD1.1.0435"/>
        <n v="6000801387"/>
        <n v="6000801395"/>
        <n v="6000801960"/>
        <n v="6000802073"/>
        <n v="6000802226"/>
        <n v="6000802831"/>
        <n v="6000804230"/>
        <n v="6000804634"/>
        <n v="6000804636"/>
        <n v="6000804637"/>
        <n v="6000804651"/>
        <n v="6000804653"/>
        <n v="6000804654"/>
        <n v="6000804656"/>
        <n v="6000804657"/>
        <n v="6000804659"/>
        <n v="6000805187"/>
        <n v="6000805194"/>
        <s v="RS-2402304EME1.G.0285"/>
        <n v="6000805460"/>
        <n v="6000805461"/>
        <n v="6000805463"/>
        <n v="6000805464"/>
        <n v="6000805466"/>
        <n v="6000806006"/>
        <n v="6000806976"/>
        <n v="6000806982"/>
        <n v="6000806994"/>
        <n v="6000807001"/>
        <n v="6000807415"/>
        <n v="6000807762"/>
        <n v="6000807763"/>
        <s v="RS-2402704ERD1.1.0251"/>
        <n v="6000807765"/>
        <s v="RS-2402304EME1.I.0090"/>
        <s v="RS-2402304EME1.I.0088"/>
        <s v="RS-2402304EME1.I.0079"/>
        <s v="RS-2402304EME1.I.0077"/>
        <s v="RS-2402304EME1.I.0074"/>
        <n v="6000807766"/>
        <n v="6000805226"/>
        <n v="6000818640"/>
        <s v="RS-2402304EME1.I.0073"/>
        <s v="RS-2402304EME1.I.0072"/>
        <s v="RS-2402304EME1.I.0070"/>
        <n v="6000820763"/>
        <n v="6000820765"/>
        <n v="6000820767"/>
        <n v="6000820768"/>
        <n v="6000820769"/>
        <n v="6000820770"/>
        <n v="6000820771"/>
        <n v="6000820773"/>
        <n v="6000820774"/>
        <n v="6000820776"/>
        <n v="6000820777"/>
        <n v="6000820778"/>
        <n v="6000820779"/>
        <n v="6000820780"/>
        <n v="6000820837"/>
        <n v="6000820781"/>
        <n v="6000820782"/>
        <n v="6000822227"/>
        <n v="6000822228"/>
        <n v="6000822229"/>
        <n v="6000822230"/>
        <n v="6000822231"/>
        <n v="6000822232"/>
        <n v="6000821547"/>
        <n v="6000807767"/>
        <n v="6000823825"/>
        <s v="RS-2402304EME1.I.0067"/>
        <s v="RS-2402304EME1.I.0066"/>
        <s v="RS-2402304EME1.I.0065"/>
        <s v="RS-2402304EME1.I.0062"/>
        <s v="RS-2402304EME1.I.0057"/>
        <n v="6000812417"/>
        <s v="RS-2402304EME1.I.0056"/>
        <s v="RS-2402304EME1.H.0068"/>
        <n v="6000810839"/>
        <n v="6000807768"/>
        <n v="6000779525"/>
        <n v="6000809674"/>
        <n v="6000809676"/>
        <n v="6000809677"/>
        <n v="6000809632"/>
        <n v="6000809691"/>
        <s v="RS-2402304EME1.I.0042"/>
        <s v="RS-2402304EME1.I.0039"/>
        <s v="RS-2402304EME1.I.0028"/>
        <s v="RS-2402304EME1.I.0026"/>
        <s v="RS-2402304EME1.I.0021"/>
        <s v="RS-2402304EME1.I.0016"/>
        <s v="RS-2402304EME1.I.0015"/>
        <n v="6000812418"/>
        <n v="6000808366"/>
        <n v="6000783799"/>
        <s v="RS-2402304EME1.A.0370"/>
        <n v="6000692026"/>
        <n v="6000692025"/>
        <n v="6000692027"/>
        <n v="6000692032"/>
        <n v="6000692024"/>
        <n v="6000808367"/>
        <n v="6000808369"/>
        <n v="6000808370"/>
        <s v="RS-2402304EME1.I.0013"/>
        <n v="6000779537"/>
        <s v="RS-2402304EME1.I.0012"/>
        <s v="RS-2402304EME1.I.0008"/>
        <s v="RS-2402304EME1.H.0070"/>
        <s v="RS-2402304EME1.H.0073"/>
        <s v="RS-2402304EME1.I.0006"/>
        <s v="RS-2402304EME1.H.0148"/>
        <s v="RS-2402304EME1.H.0143"/>
        <s v="RS-2402304EME1.H.0142"/>
        <n v="6000808372"/>
        <s v="RS-2402304EME1.H.0139"/>
        <s v="RS-2402304EME1.H.0077"/>
        <s v="RS-2402304EME1.H.0084"/>
        <s v="RS-2402304EME1.G.0282"/>
        <s v="RS-2402304EME1.H.0132"/>
        <s v="RS-2402304EME1.G.0266"/>
        <s v="RS-2402304EME1.G.0271"/>
        <s v="RS-2402304EME1.G.0276"/>
        <s v="RS-2402304EME1.H.0124"/>
        <s v="RS-2402304EME1.H.0123"/>
        <s v="RS-2402304EME1.H.0121"/>
        <n v="6000819743"/>
        <n v="6000700782"/>
        <n v="6000700786"/>
        <n v="6000825205"/>
        <n v="6000824590"/>
        <s v="RS-2402304EME1.H.0117"/>
        <s v="RS-2402304EME1.H.0113"/>
        <s v="RS-2402304EME1.H.0110"/>
        <s v="RS-2402304EME1.H.0108"/>
        <s v="RS-2402304EME1.H.0107"/>
        <s v="RS-2402304EME1.H.0097"/>
        <n v="6000808374"/>
        <s v="RS-2402304EME1.H.0090"/>
        <n v="6000808375"/>
        <n v="6000824594"/>
        <s v="RS-2402304EME1.H.0086"/>
        <s v="RS-2402304EME1.H.0079"/>
        <n v="6000817682"/>
        <s v="RS-2402304EME1.G.0268"/>
        <s v="RS-2402304EME1.G.0264"/>
        <s v="RS-2402304EME1.G.0274"/>
        <s v="Criar PEP"/>
        <n v="6000840857"/>
        <n v="6000808376"/>
        <s v="RS-2402304EME1.I.0010"/>
        <n v="6000810190"/>
        <n v="6000831862"/>
        <n v="6000804818"/>
        <s v="RS-2402704ERD1.1.0267"/>
        <n v="6000805014"/>
        <n v="6000795208"/>
        <n v="6000806591"/>
        <n v="6000824596"/>
        <n v="6000814316"/>
        <n v="6000806703"/>
        <n v="6000814318"/>
        <n v="6000814320"/>
        <n v="6000818869"/>
        <n v="6000814323"/>
        <n v="6000814324"/>
        <n v="6000814327"/>
        <n v="6000807782"/>
        <n v="6000814328"/>
        <n v="6000821993"/>
        <n v="6000821999"/>
        <s v="RS-2402304EME1.H.0082"/>
        <n v="6000822174"/>
        <n v="6000810192"/>
        <n v="6000821471"/>
        <n v="6000822175"/>
        <n v="6000810433"/>
        <n v="6000821472"/>
        <s v="RS-2402304EME1.H.0149"/>
        <s v="RS-2402304EME1.H.0098"/>
        <s v="RS-2402304EME1.H.0112"/>
        <n v="6000812009"/>
        <s v="RS-2402504MBT1.10202"/>
        <n v="6000820756"/>
        <n v="6000824253"/>
        <n v="6000822105"/>
        <n v="6000824591"/>
        <n v="6000842934"/>
        <n v="6000814330"/>
        <n v="6000822233"/>
        <n v="6000822234"/>
        <n v="6000822235"/>
        <n v="6000842095"/>
        <n v="6000842096"/>
        <n v="6000824597"/>
        <n v="6000824599"/>
        <n v="6000824600"/>
        <n v="6000824592"/>
        <n v="6000824092"/>
        <n v="6000806694"/>
        <n v="6000806693"/>
        <n v="6000827031"/>
        <n v="6000817650"/>
        <n v="6000814331"/>
        <n v="6000814332"/>
        <n v="6000822049"/>
        <n v="6000822050"/>
        <n v="6000814334"/>
        <n v="6000824135"/>
        <n v="6000824136"/>
        <n v="6000824300"/>
        <n v="6000824137"/>
        <n v="6000825012"/>
        <n v="6000814335"/>
        <n v="6000819740"/>
        <n v="6000814336"/>
        <n v="6000816417"/>
        <n v="6000806001"/>
        <n v="6000816841"/>
        <n v="6000806005"/>
        <n v="6000805998"/>
        <n v="6000816842"/>
        <n v="6000824087"/>
        <n v="6000741496"/>
        <n v="6000741460"/>
        <n v="6000824088"/>
        <n v="6000824090"/>
        <n v="6000824091"/>
        <n v="6000806004"/>
        <n v="6000816843"/>
        <n v="6000816845"/>
        <n v="6000812127"/>
        <n v="6000822104"/>
        <n v="6000822106"/>
        <s v="Criar Ordem "/>
        <n v="6000805995"/>
        <n v="6000817618"/>
        <n v="6000805208"/>
        <n v="6000805218"/>
        <n v="6000805225"/>
        <n v="6000805230"/>
        <n v="6000805235"/>
        <n v="6000805238"/>
        <n v="6000817619"/>
        <n v="6000693288"/>
        <n v="6000805202"/>
        <n v="6000740856"/>
        <n v="6000693299"/>
        <n v="6000693294"/>
        <n v="6000825411"/>
        <n v="6000825412"/>
        <n v="6000825413"/>
        <n v="6000825410"/>
        <n v="6000815621"/>
        <n v="6000741497"/>
        <n v="6000827032"/>
        <n v="6000827033"/>
        <n v="6000822785"/>
        <n v="6000827035"/>
        <n v="6000827036"/>
        <n v="6000817634"/>
        <n v="6000806712"/>
        <n v="6000806711"/>
        <n v="6000817635"/>
        <n v="6000817636"/>
        <n v="6000817637"/>
        <n v="6000806702"/>
        <n v="6000806701"/>
        <n v="6000806627"/>
        <n v="6000806728"/>
        <n v="6000806726"/>
        <n v="6000771044"/>
        <n v="6000771114"/>
        <n v="6000771115"/>
        <n v="6000771117"/>
        <n v="6000771118"/>
        <n v="6000771116"/>
        <n v="6000805223"/>
        <n v="6000822786"/>
        <n v="6000822787"/>
        <n v="6000821912"/>
        <n v="6000821916"/>
        <n v="6000821917"/>
        <n v="6000821918"/>
        <n v="6000821921"/>
        <n v="6000821923"/>
        <n v="6000822788"/>
        <n v="6000817638"/>
        <n v="6000817639"/>
        <n v="6000817651"/>
        <n v="6000670172"/>
        <n v="6000670165"/>
        <n v="6000670164"/>
        <n v="6000670139"/>
        <n v="6000670134"/>
        <n v="6000779522"/>
        <n v="6000817661"/>
        <n v="6000817663"/>
        <n v="6000817664"/>
        <n v="6000817667"/>
        <n v="6000817668"/>
        <n v="6000817669"/>
        <n v="6000817670"/>
        <n v="6000817671"/>
        <n v="6000817672"/>
        <n v="6000817673"/>
        <n v="6000817674"/>
        <n v="6000779523"/>
        <n v="6000817675"/>
        <n v="6000817676"/>
        <n v="6000777238"/>
        <n v="6000805220"/>
        <n v="6000777559"/>
        <s v="RS-2402304EME1.D.0091"/>
        <n v="6000817677"/>
        <n v="6000817679"/>
        <n v="6000817700"/>
        <n v="6000817701"/>
        <n v="6000817702"/>
        <n v="6000817703"/>
        <n v="6000817760"/>
        <n v="6000670137"/>
        <n v="6000817761"/>
        <n v="6000817762"/>
        <n v="6000817764"/>
        <n v="6000814333"/>
        <n v="6000817765"/>
        <n v="6000817766"/>
        <n v="6000817767"/>
        <n v="6000817768"/>
        <n v="6000817769"/>
        <n v="6000818440"/>
        <s v="RS-2402304EME1.A.0456"/>
        <n v="6000777056"/>
        <n v="6000777240"/>
        <n v="6000777237"/>
        <n v="6000777241"/>
        <s v="RS-2402304EME1.D.0016"/>
        <s v="RS-2402304EME1.D.0027"/>
        <s v="RS-2402304EME1.1.0068"/>
        <s v="RS-2402304EME1.B.0049"/>
        <n v="6000818647"/>
        <n v="6000821443"/>
        <s v="RS-2402304EME1.H.0057"/>
        <s v="RS-2402704ERD1.1.0541"/>
        <s v="RS-2402304EME1.H.0085"/>
        <n v="6000821805"/>
        <n v="6000822789"/>
        <n v="6000822111"/>
        <n v="6000777239"/>
        <n v="6000822109"/>
        <n v="6000822110"/>
        <n v="6000808289"/>
        <n v="6000824588"/>
        <n v="6000818641"/>
        <n v="6000824093"/>
        <n v="6000825400"/>
        <n v="6000826322"/>
        <s v="RS-2402304EME1.H.0153"/>
        <n v="6000823834"/>
        <n v="6000817681"/>
        <n v="6000823835"/>
        <n v="6000824716"/>
        <n v="6000827039"/>
        <n v="6000822544"/>
        <n v="6000822546"/>
        <n v="6000824717"/>
        <n v="6000822048"/>
        <n v="6000825509"/>
        <n v="6000822054"/>
        <n v="6000821924"/>
        <n v="6000821925"/>
        <n v="6000668722"/>
        <n v="6000668685"/>
        <n v="6000668684"/>
        <n v="6000824121"/>
        <s v="RS-2402304EME1.H.0147"/>
        <n v="6000827040"/>
        <n v="6000819709"/>
        <n v="6000819742"/>
        <s v="RS-2402304EME1.I.0018"/>
        <s v="RS-2402304EME1.I.0040"/>
        <n v="6000824122"/>
        <n v="6000824123"/>
        <n v="6000819750"/>
        <n v="6000777548"/>
        <n v="6000819741"/>
        <n v="6000819747"/>
        <n v="6000819749"/>
        <n v="6000777557"/>
        <n v="6000777556"/>
        <n v="6000824124"/>
        <n v="6000827041"/>
        <n v="6000827557"/>
        <n v="6000676223"/>
        <n v="6000676020"/>
        <n v="6000827585"/>
        <n v="6000826321"/>
        <n v="6000826320"/>
        <n v="6000826319"/>
        <s v="RS-2402304EME1.I.0292"/>
        <n v="6000824535"/>
        <n v="6000806634"/>
        <n v="6000806633"/>
        <n v="6000806639"/>
        <n v="6000822861"/>
        <n v="6000825401"/>
        <n v="6000825402"/>
        <n v="6000825508"/>
        <s v="Criar PEP "/>
        <n v="6000806622"/>
        <n v="6000806621"/>
        <n v="6000806610"/>
        <n v="6000806608"/>
        <n v="6000824678"/>
        <n v="6000829502"/>
        <s v="RS-2402304EME1.G.0152"/>
        <n v="6000825999"/>
        <n v="6000795873"/>
        <s v="RS-2402304EME1.I.0014"/>
        <n v="6000829509"/>
        <n v="6000825403"/>
        <n v="6000806720"/>
        <n v="6000827583"/>
        <n v="6000822103"/>
        <n v="6000824677"/>
        <n v="6000827584"/>
        <n v="6000824676"/>
        <n v="6000824125"/>
        <n v="6000824126"/>
        <s v="RS-2402304EME1.I.0058"/>
        <n v="6000777553"/>
        <n v="6000777549"/>
        <n v="6000829516"/>
        <n v="6000829523"/>
        <n v="6000826317"/>
        <n v="6000824675"/>
        <n v="6000824127"/>
        <n v="6000829531"/>
        <s v="RS-2402304EME1.I.0068"/>
        <n v="6000829538"/>
        <n v="6000824128"/>
        <n v="6000825937"/>
        <n v="6000824129"/>
        <n v="6000823838"/>
        <n v="6000824120"/>
        <n v="6000824131"/>
        <n v="6000824132"/>
        <n v="6000824133"/>
        <n v="6000824160"/>
        <n v="6000824162"/>
        <n v="6000829563"/>
        <n v="6000829569"/>
        <n v="6000829575"/>
        <n v="6000829491"/>
        <n v="6000826459"/>
        <n v="6000826460"/>
        <n v="6000826461"/>
        <n v="6000826462"/>
        <n v="6000826463"/>
        <n v="6000826464"/>
        <n v="6000826465"/>
        <n v="6000824134"/>
        <n v="6000824465"/>
        <n v="6000824466"/>
        <n v="6000824463"/>
        <n v="6000824469"/>
        <n v="6000824470"/>
        <n v="6000824471"/>
        <n v="6000824472"/>
        <n v="6000824473"/>
        <n v="6000824667"/>
        <n v="6000824669"/>
        <n v="6000824670"/>
        <n v="6000824671"/>
        <n v="6000824668"/>
        <n v="6000824673"/>
        <n v="6000824712"/>
        <n v="6000824713"/>
        <n v="6000824925"/>
        <n v="6000824581"/>
        <n v="6000824927"/>
        <n v="6000825063"/>
        <n v="6000825064"/>
        <n v="6000825065"/>
        <n v="6000825202"/>
        <n v="6000825203"/>
        <n v="6000825204"/>
        <n v="6000825416"/>
        <n v="6000824163"/>
        <n v="6000824164"/>
        <n v="6000824165"/>
        <n v="6000824166"/>
        <n v="6000824138"/>
        <n v="6000824139"/>
        <n v="6000826316"/>
        <n v="6000826315"/>
        <n v="6000826314"/>
        <s v="RS-2402304EME1.I.0085"/>
        <n v="6000825373"/>
        <s v="RS-2402304EME1.I.0102"/>
        <s v="RS-2402304EME1.I.0118"/>
        <s v="RS-2402304EME1.I.0119"/>
        <n v="6000825376"/>
        <n v="6000825378"/>
        <n v="6000825379"/>
        <n v="6000825381"/>
        <n v="6000825382"/>
        <n v="6000825383"/>
        <n v="6000825389"/>
        <n v="6000825390"/>
        <n v="6000825391"/>
        <n v="6000825392"/>
        <n v="6000825393"/>
        <n v="6000825394"/>
        <n v="6000825395"/>
        <n v="6000825938"/>
        <n v="6000825939"/>
        <n v="6000826280"/>
        <n v="6000825066"/>
        <n v="6000830829"/>
        <s v="RS-2402304EME1.I.0106"/>
        <n v="6000826749"/>
        <n v="6000830022"/>
        <n v="6000830830"/>
        <s v="RS-2402304EME1.I.0129"/>
        <n v="6000825418"/>
        <n v="6000830722"/>
        <n v="6000841183"/>
        <n v="6000806699"/>
        <n v="6000826350"/>
        <s v="RS-2402304EME1.I.0101"/>
        <n v="6000825481"/>
        <n v="6000825480"/>
        <s v="RS-2402304EME1.I.0120"/>
        <n v="6000816115"/>
        <n v="6000816114"/>
        <n v="6000826281"/>
        <n v="6000826351"/>
        <n v="6000826352"/>
        <n v="6000826353"/>
        <n v="6000819769"/>
        <n v="6000819768"/>
        <s v="RS-2402304EME1.I.0135"/>
        <s v="RS-2402304EME1.I.0134"/>
        <n v="6000830779"/>
        <n v="6000830800"/>
        <n v="6000830801"/>
        <s v="RS-2402304EME1.I.0133"/>
        <s v="RS-2402304EME1.I.0136"/>
        <n v="6000830832"/>
        <s v="RS-2402304EME1.I.0132"/>
        <n v="6000826065"/>
        <n v="6000826073"/>
        <n v="6000826067"/>
        <n v="6000826689"/>
        <n v="6000826690"/>
        <n v="6000830461"/>
        <n v="6000841184"/>
        <n v="6000841186"/>
        <n v="6000830195"/>
        <n v="6000832369"/>
        <n v="6000832368"/>
        <n v="6000841341"/>
        <n v="6000841187"/>
        <n v="6000832367"/>
        <n v="6000836008"/>
        <n v="6000831842"/>
        <n v="6000831843"/>
        <n v="6000831844"/>
        <n v="6000831846"/>
        <n v="6000831848"/>
        <n v="6000831849"/>
        <s v="RS-2402304EME1.I.0156"/>
        <s v="RS-2402704ERD1.1.0547"/>
        <s v="RS-2402704ERD1.1.0537"/>
        <n v="6000833035"/>
        <s v="RS-2402304EME1.I.0137"/>
        <n v="6000833034"/>
        <n v="6000833033"/>
        <s v="RS-2402304EME1.I.0285"/>
        <n v="6000830966"/>
        <n v="6000833416"/>
        <n v="6000840791"/>
        <s v="RS-2402304EME1.I.0171"/>
        <n v="6000833032"/>
        <s v="RS-2402304EME1.I.0168"/>
        <n v="6000832915"/>
        <s v="RS-2402304EME1.I.0155"/>
        <s v="RS-2402304EME1.I.0160"/>
        <n v="6000832917"/>
        <n v="6000832930"/>
        <n v="6000832931"/>
        <n v="6000833031"/>
        <n v="6000833030"/>
        <n v="6000832968"/>
        <n v="6000701295"/>
        <n v="6000701293"/>
        <n v="6000832225"/>
        <n v="6000832230"/>
        <n v="6000832231"/>
        <n v="6000832236"/>
        <n v="6000841300"/>
        <n v="6000832013"/>
        <n v="6000832014"/>
        <n v="6000832015"/>
        <n v="6000832016"/>
        <n v="6000832018"/>
        <n v="6000832019"/>
        <n v="6000830674"/>
        <n v="6000830675"/>
        <n v="6000830676"/>
        <n v="6000830677"/>
        <n v="6000830678"/>
        <n v="6000830679"/>
        <n v="6000830680"/>
        <n v="6000830682"/>
        <n v="6000830683"/>
        <n v="6000830684"/>
        <n v="6000830685"/>
        <n v="6000830686"/>
        <n v="6000830688"/>
        <n v="6000830689"/>
        <n v="6000830690"/>
        <n v="6000830811"/>
        <s v="RS-2402304EME1.I.0166"/>
        <s v="RS-2402304EME1.I.0189"/>
        <n v="6000830819"/>
        <s v="RS-2402304EME1.I.0192"/>
        <s v="RS-2402304EME1.I.0188"/>
        <n v="6000830818"/>
        <s v="RS-2402304EME1.I.0170"/>
        <n v="6000830840"/>
        <n v="6000830813"/>
        <n v="6000830814"/>
        <n v="6000830815"/>
        <n v="6000830816"/>
        <n v="6000831075"/>
        <n v="6000831076"/>
        <n v="6000831077"/>
        <s v="RS-2402304EME1.I.0154"/>
        <s v="RS-2402304EME1.I.0222"/>
        <n v="6000831130"/>
        <s v="RS-2402304EME1.I.0226"/>
        <s v="RS-2402304EME1.I.0172"/>
        <n v="6000831128"/>
        <n v="6000831127"/>
        <n v="6000831113"/>
        <n v="6000831084"/>
        <n v="6000831085"/>
        <n v="6000831086"/>
        <n v="6000831087"/>
        <n v="6000831116"/>
        <n v="6000832238"/>
        <n v="6000832969"/>
        <n v="6000832970"/>
        <n v="6000832971"/>
        <n v="6000832972"/>
        <n v="6000832973"/>
        <n v="6000833076"/>
        <s v="RS-2402304EME1.I.0227"/>
        <s v="RS-2402304EME1.I.0235"/>
        <s v="RS-2402304EME1.I.0219"/>
        <s v="RS-2402304EME1.I.0220"/>
        <s v="RS-2402304EME1.I.0191"/>
        <n v="6000833078"/>
        <n v="6000832150"/>
        <n v="6000832149"/>
        <n v="6000832148"/>
        <n v="6000832147"/>
        <n v="6000832146"/>
        <n v="6000832145"/>
        <n v="6000832200"/>
        <n v="6000832201"/>
        <n v="6000832202"/>
        <n v="6000832203"/>
        <n v="6000832204"/>
        <n v="6000832884"/>
        <n v="6000832886"/>
        <s v="RS-2402304EME1.I.0190"/>
        <s v="RS-2402304EME1.I.0207"/>
        <n v="6000832965"/>
        <n v="6000832966"/>
        <n v="6000832975"/>
        <n v="6000833005"/>
        <n v="6000833006"/>
        <s v="RS-2402304EME1.I.0250"/>
        <s v="RS-2402304EME1.I.0259"/>
        <n v="6000833103"/>
        <s v="RS-2402304EME1.I.0251"/>
        <s v="RS-2402304EME1.I.0252"/>
        <n v="6000833007"/>
        <n v="6000833008"/>
        <n v="6000833009"/>
        <n v="6000833010"/>
        <n v="6000833104"/>
        <n v="6000833105"/>
        <n v="6000833106"/>
        <n v="6000833464"/>
        <n v="6000833372"/>
        <n v="6000833373"/>
        <n v="6000833374"/>
        <n v="6000833375"/>
        <n v="6000833376"/>
        <n v="6000833377"/>
        <n v="6000833378"/>
        <n v="6000833368"/>
        <n v="6000833369"/>
        <n v="6000833370"/>
        <n v="6000833371"/>
        <n v="6000832967"/>
        <n v="6000833418"/>
        <n v="6000833419"/>
        <n v="6000833420"/>
        <n v="6000833421"/>
        <n v="6000833422"/>
        <n v="6000833423"/>
        <n v="6000833424"/>
        <n v="6000833425"/>
        <n v="6000833426"/>
        <n v="6000833427"/>
        <n v="6000833428"/>
        <n v="6000833429"/>
        <n v="6000833114"/>
        <n v="6000833115"/>
        <n v="6000833117"/>
        <n v="6000833118"/>
        <n v="6000833119"/>
        <n v="6000833160"/>
        <n v="6000833163"/>
        <n v="6000833166"/>
        <n v="6000833167"/>
        <n v="6000833169"/>
        <n v="6000834169"/>
        <n v="6000834168"/>
        <n v="6000834167"/>
        <n v="6000834166"/>
        <n v="6000834165"/>
        <n v="6000834164"/>
        <n v="6000834163"/>
        <n v="6000834162"/>
        <n v="6000833564"/>
        <n v="6000833565"/>
        <s v="RS-2402304EME1.I.0239"/>
        <n v="6000833635"/>
        <n v="6000833636"/>
        <n v="6000833637"/>
        <s v="RS-2402304EME1.I.0262"/>
        <s v="RS-2402304EME1.I.0263"/>
        <n v="6000833567"/>
        <n v="6000843146"/>
        <n v="6000833571"/>
        <n v="6000833471"/>
        <n v="6000833472"/>
        <s v="RS-2402304EME1.I.0258"/>
        <s v="RS-2402304EME1.I.0221"/>
        <s v="RS-2402304EME1.I.0161"/>
        <s v="RS-2402304EME1.I.0200"/>
        <s v="RS-2402304EME1.I.0240"/>
        <n v="6000833474"/>
        <n v="6000833475"/>
        <s v="RS-2402304EME1.I.0203"/>
        <s v="RS-2402304EME1.I.0233"/>
        <s v="RS-2402304EME1.I.0260"/>
        <s v="RS-2402304EME1.I.0261"/>
        <s v="RS-2402304EME1.I.0267"/>
        <s v="RS-2402304EME1.I.0268"/>
        <n v="6000833476"/>
        <s v="RS-2402304EME1.I.0237"/>
        <n v="6000833638"/>
        <n v="6000833639"/>
        <n v="6000833660"/>
        <n v="6000833661"/>
        <s v="RS-2402304EME1.I.0238"/>
        <n v="6000834124"/>
        <n v="6000834125"/>
        <n v="6000834126"/>
        <n v="6000834127"/>
        <n v="6000834636"/>
        <n v="6000834187"/>
        <s v="RS-2402304EME1.I.0277"/>
        <s v="RS-2402304EME1.I.0241"/>
        <s v="RS-2402304EME1.I.0278"/>
        <s v="RS-2402304EME1.I.0270"/>
        <n v="6000834190"/>
        <n v="6000834191"/>
        <n v="6000834192"/>
        <s v="RS-2402304EME1.I.0266"/>
        <n v="6000834128"/>
        <n v="6000838984"/>
        <n v="6000838985"/>
        <n v="6000838986"/>
        <n v="6000838909"/>
        <n v="6000838910"/>
        <n v="6000838911"/>
        <n v="6000838912"/>
        <n v="6000839167"/>
        <n v="6000838074"/>
        <s v="RS-2402304EME1.I.0187"/>
        <s v="RS-2402304EME1.J.0005"/>
        <n v="6000838068"/>
        <s v="RS-2402304EME1.J.0019"/>
        <n v="6000838060"/>
        <s v="RS-2402304EME1.I.0247"/>
        <n v="6000838053"/>
        <n v="6000837397"/>
        <n v="6000838046"/>
        <n v="6000837902"/>
        <n v="6000834608"/>
        <n v="6000834607"/>
        <n v="6000834605"/>
        <n v="6000834530"/>
        <n v="6000834529"/>
        <n v="6000834528"/>
        <n v="6000839168"/>
        <s v="RS-2402304EME1.J.0010"/>
        <n v="6000835199"/>
        <s v="RS-2402304EME1.J.0014"/>
        <n v="6000838193"/>
        <n v="6000838194"/>
        <n v="6000838195"/>
        <n v="6000838197"/>
        <n v="6000838190"/>
        <n v="6000838189"/>
        <n v="6000838188"/>
        <n v="6000838187"/>
        <n v="6000838186"/>
        <n v="6000838185"/>
        <n v="6000838184"/>
        <n v="6000838183"/>
        <n v="6000838182"/>
        <n v="6000838191"/>
        <n v="6000838192"/>
        <n v="6000838496"/>
        <s v="RS-2402304EME1.J.0013"/>
        <n v="6000838196"/>
        <s v="RS-2402304EME1.J.0048"/>
        <n v="6000838198"/>
        <s v="RS-2402304EME1.J.0025"/>
        <n v="6000838575"/>
        <n v="6000838576"/>
        <n v="6000838577"/>
        <n v="6000841188"/>
        <n v="6000840716"/>
        <n v="6000841189"/>
        <n v="6000777130"/>
        <n v="6000777044"/>
        <n v="6000838497"/>
        <n v="6000839024"/>
        <n v="6000839026"/>
        <n v="6000839028"/>
        <n v="6000838199"/>
        <n v="6000838440"/>
        <s v="RS-2402304EME1.J.0015"/>
        <s v="RS-2402304EME1.J.0067"/>
        <s v="RS-2402304EME1.J.0032"/>
        <s v="RS-2402304EME1.J.0017"/>
        <s v="RS-2402304EME1.J.0001"/>
        <n v="6000838578"/>
        <n v="6000841709"/>
        <n v="6000841710"/>
        <s v="RS-2402304EME1.I.0167"/>
        <n v="6000838983"/>
        <n v="6000838441"/>
        <s v="RS-2402304EME1.J.0069"/>
        <n v="6000838442"/>
        <s v="RS-2402304EME1.J.0068"/>
        <s v="RS-2402304EME1.J.0053"/>
        <n v="6000841626"/>
        <n v="6000841627"/>
        <n v="6000817652"/>
        <n v="6000841711"/>
        <n v="6000841624"/>
        <n v="6000841712"/>
        <n v="6000841628"/>
        <n v="6000806692"/>
        <n v="6000806691"/>
        <n v="6000841520"/>
        <n v="6000841522"/>
        <s v="RS-2402304EME1.I.0143"/>
        <s v="RS-2402304EME1.J.0077"/>
        <n v="6000839296"/>
        <s v="RS-2402304EME1.J.0072"/>
        <n v="6000839298"/>
        <s v="RS-2402304EME1.J.0060"/>
        <s v="RS-2402304EME1.J.0008"/>
        <s v="RS-2402304EME1.I.0244"/>
        <n v="6000839454"/>
        <s v="RS-2402304EME1.J.0085"/>
        <n v="6000849776"/>
        <n v="6000839242"/>
        <s v="RS-2402304EME1.J.0033"/>
        <n v="6000839236"/>
        <n v="6000839237"/>
        <n v="6000839455"/>
        <n v="6000839544"/>
        <n v="6000840092"/>
        <n v="6000840095"/>
        <s v="RS-2402304EME1.J.0089"/>
        <n v="6000840050"/>
        <s v="RS-2402304EME1.J.0090"/>
        <s v="RS-2402304EME1.J.0110"/>
        <n v="6000840051"/>
        <n v="6000840048"/>
        <n v="6000840046"/>
        <n v="6000840047"/>
        <n v="6000840040"/>
        <n v="6000840043"/>
        <n v="6000840044"/>
        <n v="6000840045"/>
        <n v="6000841523"/>
        <n v="6000841524"/>
        <n v="6000841595"/>
        <n v="6000806698"/>
        <n v="6000841521"/>
        <n v="6000841342"/>
        <n v="6000841596"/>
        <n v="6000840569"/>
        <s v="RS-2409304SEQ1.1.0085"/>
        <n v="6000840571"/>
        <n v="6000840572"/>
        <n v="6000840573"/>
        <s v="RS-2402304EME1.J.0080"/>
        <n v="6000840315"/>
        <n v="6000840316"/>
        <n v="6000840317"/>
        <n v="6000840318"/>
        <n v="6000840576"/>
        <n v="6000840850"/>
        <n v="6000842935"/>
        <n v="6000817680"/>
        <n v="6000842936"/>
        <n v="6000841870"/>
        <n v="6000841872"/>
        <n v="6000841873"/>
        <n v="6000842028"/>
        <s v="RS-2402304EME1.J.0049"/>
        <s v="RS-2402304EME1.J.0009"/>
        <s v="RS-2402304EME1.J.0076"/>
        <n v="6000840889"/>
        <s v="RS-2402304EME1.J.0114"/>
        <s v="RS-2402304EME1.J.0079"/>
        <n v="6000809394"/>
        <n v="6000842027"/>
        <s v="RS-2402304EME1.J.0096"/>
        <n v="6000842069"/>
        <s v="RS-2402304EME1.J.0071"/>
        <s v="RS-2402304EME1.J.0122"/>
        <s v="RS-2402304EME1.J.0120"/>
        <n v="6000841877"/>
        <n v="6000841878"/>
        <n v="6000841879"/>
        <n v="6000842029"/>
        <n v="6000842080"/>
        <s v="RS-2402304EME1.J.0125"/>
        <s v="RS-2402304EME1.J.0119"/>
        <n v="6000809402"/>
        <n v="6000843267"/>
        <s v="RS-2402304EME1.J.0124"/>
        <s v="RS-2402304EME1.J.0121"/>
        <s v="RS-2402304EME1.J.0137"/>
        <s v="RS-2402304EME1.J.0012"/>
        <n v="6000843261"/>
        <n v="6000843262"/>
        <n v="6000843263"/>
        <n v="6000843264"/>
        <n v="6000843265"/>
        <n v="6000843266"/>
        <s v="RS-2402304EME1.J.0123"/>
        <n v="6000847304"/>
        <n v="6000851268"/>
        <n v="6000851265"/>
        <n v="6000843298"/>
        <n v="6000843299"/>
        <n v="6000844064"/>
        <n v="6000847308"/>
        <n v="6000851263"/>
        <n v="6000781312"/>
        <n v="6000851650"/>
        <n v="6000806613"/>
        <n v="6000851262"/>
        <n v="6000851250"/>
        <n v="6000851255"/>
        <n v="6000844199"/>
        <n v="6000844278"/>
        <n v="6000844279"/>
        <s v="RS-2402304EME1.J.0150"/>
        <n v="6000842068"/>
        <n v="6000844555"/>
        <n v="6000844556"/>
        <n v="6000844558"/>
        <n v="6000844557"/>
        <s v="RS-2402304EME1.J.0148"/>
        <s v="RS-2402304EME1.J.0147"/>
        <s v="RS-2402304EME1.J.0157"/>
        <s v="RS-2402304EME1.J.0158"/>
        <n v="6000844560"/>
        <n v="6000844561"/>
        <s v="RS-2402304EME1.J.0170"/>
        <s v="RS-2402304EME1.J.0159"/>
        <s v="RS-2402304EME1.J.0152"/>
        <s v="RS-2402304EME1.J.0176"/>
        <s v="RS-2402304EME1.J.0166"/>
        <s v="RS-2402304EME1.J.0171"/>
        <s v="RS-2402304EME1.J.0088"/>
        <n v="6000844198"/>
        <n v="6000844541"/>
        <n v="6000844548"/>
        <n v="6000844550"/>
        <n v="6000840570"/>
        <n v="6000844671"/>
        <n v="6000844702"/>
        <s v="RS-2402704ERD1.1.0543"/>
        <n v="6000844832"/>
        <s v="RS-2402304EME1.J.0304"/>
        <n v="6000844830"/>
        <s v="RS-2402304EME1.J.0151"/>
        <s v="RS-2402304EME1.J.0167"/>
        <n v="6000844857"/>
        <n v="6000844858"/>
        <n v="6000844859"/>
        <n v="6000844829"/>
        <s v="RS-2402304EME1.J.0156"/>
        <n v="6000844828"/>
        <n v="6000844825"/>
        <n v="6000844826"/>
        <n v="6000844827"/>
        <n v="6000829625"/>
        <n v="6000829628"/>
        <n v="6000829629"/>
        <n v="6000844982"/>
        <n v="6000844698"/>
        <s v="RS-2402304EME1.C.0233"/>
        <n v="6000845605"/>
        <n v="6000846448"/>
        <n v="6000845613"/>
        <n v="6000845558"/>
        <s v="RS-2402304EME1.J.0165"/>
        <s v="RS-2402304EME1.J.0160"/>
        <s v="RS-2402304EME1.J.0178"/>
        <s v="RS-2402304EME1.J.0161"/>
        <s v="RS-2402304EME1.J.0177"/>
        <s v="RS-2402304EME1.J.0179"/>
        <n v="6000845559"/>
        <n v="6000845600"/>
        <s v="RS-2402304EME1.J.0175"/>
        <s v="RS-2402304EME1.J.0190"/>
        <n v="6000845602"/>
        <n v="6000844831"/>
        <n v="6000845614"/>
        <n v="6000845606"/>
        <n v="6000845607"/>
        <n v="6000845608"/>
        <n v="6000845553"/>
        <n v="6000845554"/>
        <n v="6000845555"/>
        <n v="6000845557"/>
        <n v="6000845615"/>
        <n v="6000846461"/>
        <n v="6000846158"/>
        <n v="6000846159"/>
        <n v="6000846480"/>
        <n v="6000846481"/>
        <n v="6000846428"/>
        <n v="6000846433"/>
        <n v="6000846443"/>
        <s v="RS-2402704ERD1.1.0539"/>
        <n v="6000846454"/>
        <s v="RS-2402304EME1.J.0213"/>
        <s v="RS-2402304EME1.J.0217"/>
        <s v="RS-2402304EME1.J.0218"/>
        <s v="RS-2402304EME1.J.0220"/>
        <n v="6000841525"/>
        <n v="6000846623"/>
        <n v="6000846495"/>
        <n v="6000846496"/>
        <n v="6000846459"/>
        <n v="6000846458"/>
        <n v="6000846457"/>
        <n v="6000846456"/>
        <n v="6000846497"/>
        <n v="6000846624"/>
        <n v="6000846449"/>
        <n v="6000846452"/>
        <n v="6000847020"/>
        <n v="6000847021"/>
        <n v="6000846952"/>
        <n v="6000846951"/>
        <n v="6000846950"/>
        <n v="6000847022"/>
        <n v="6000847025"/>
        <s v="RS-2402304EME1.J.0200"/>
        <s v="RS-2402304EME1.J.0198"/>
        <s v="RS-2402304EME1.J.0222"/>
        <n v="6000846946"/>
        <s v="RS-2402304EME1.J.0211"/>
        <s v="RS-2402304EME1.J.0199"/>
        <s v="RS-2402304EME1.J.0193"/>
        <n v="6000847180"/>
        <n v="6000847182"/>
        <n v="6000846947"/>
        <n v="6000846953"/>
        <n v="6000847183"/>
        <n v="6000846869"/>
        <n v="6000846868"/>
        <n v="6000851258"/>
        <s v="RS-2402304EME1.J.0225"/>
        <n v="6000851259"/>
        <n v="6000851260"/>
        <n v="6000851902"/>
        <n v="6000851903"/>
        <n v="6000853750"/>
        <n v="6000851906"/>
        <s v="RS-2402304EME1.J.0215"/>
        <n v="6000846155"/>
        <n v="6000846156"/>
        <n v="6000851609"/>
        <n v="6000851610"/>
        <n v="6000851612"/>
        <s v="RS-2402304EME1.J.0231"/>
        <n v="6000781313"/>
        <n v="6000853376"/>
        <n v="6000853377"/>
        <n v="6000853378"/>
        <n v="6000668923"/>
        <n v="6000852050"/>
        <n v="6000851613"/>
        <n v="6000851614"/>
        <n v="6000852736"/>
        <n v="6000852737"/>
        <n v="6000853751"/>
        <n v="6000851907"/>
        <n v="6000853702"/>
        <n v="6000853703"/>
        <n v="6000853704"/>
        <n v="6000853705"/>
        <n v="6000853379"/>
        <n v="6000771047"/>
        <n v="6000806618"/>
        <n v="6000806617"/>
        <n v="6000853380"/>
        <n v="6000849763"/>
        <n v="6000849199"/>
        <n v="6000849760"/>
        <n v="6000849764"/>
        <n v="6000849765"/>
        <s v="RS-2402304EME1.J.0247"/>
        <s v="RS-2402304EME1.J.0246"/>
        <s v="RS-2402304EME1.J.0259"/>
        <n v="6000849766"/>
        <n v="6000850922"/>
        <s v="RS-2402304EME1.J.0260"/>
        <n v="6000850925"/>
        <n v="6000850932"/>
        <n v="6000850875"/>
        <n v="6000850877"/>
        <n v="6000853381"/>
        <n v="6000853047"/>
        <n v="6000853046"/>
        <n v="6000853749"/>
        <n v="6000852054"/>
        <n v="6000852055"/>
        <n v="6000853752"/>
        <n v="6000853753"/>
        <n v="6000852820"/>
        <n v="6000677005"/>
        <n v="6000677006"/>
        <n v="6000677000"/>
        <n v="6000827264"/>
        <n v="6000829140"/>
        <n v="6000829141"/>
        <n v="6000852821"/>
        <n v="6000852760"/>
        <s v="RS-2402304EME1.J.0264"/>
        <n v="6000852761"/>
        <n v="6000852762"/>
        <n v="6000852764"/>
        <s v="RS-2402304EME1.J.0271"/>
        <s v="RS-2402304EME1.K.0014"/>
        <s v="RS-2402304EME1.K.0012"/>
        <s v="RS-2402304EME1.J.0273"/>
        <s v="RS-2402304EME1.K.0010"/>
        <s v="RS-2402304EME1.J.0272"/>
        <s v="RS-2402304EME1.J.0265"/>
        <n v="6000806630"/>
        <n v="6000853043"/>
        <n v="6000840893"/>
        <n v="6000850671"/>
        <n v="6000853706"/>
        <s v="RS-2402704ERD1.1.0498"/>
        <n v="6000853044"/>
        <n v="6000853245"/>
        <n v="6000853045"/>
        <n v="6000853244"/>
        <n v="6000850880"/>
        <n v="6000851179"/>
        <s v="RS-2402304EME1.K.0028"/>
        <n v="6000851301"/>
        <s v="RS-2402304EME1.K.0027"/>
        <s v="RS-2402304EME1.K.0033"/>
        <s v="RS-2402304EME1.K.0030"/>
        <n v="6000855169"/>
        <n v="6000829147"/>
        <n v="6000840947"/>
        <n v="6000840948"/>
        <n v="6000854406"/>
        <n v="6000854405"/>
        <n v="6000779535"/>
        <n v="6000854404"/>
        <n v="6000830429"/>
        <n v="6000681459"/>
        <n v="6000854402"/>
        <n v="6000854403"/>
        <n v="6000854398"/>
        <s v="RS-2402304EME1.K.0011"/>
        <s v="RS-2402304EME1.K.0035"/>
        <n v="6000851806"/>
        <n v="6000854551"/>
        <n v="6000854396"/>
        <n v="6000827301"/>
        <n v="6000854397"/>
        <n v="6000852082"/>
        <s v="RS-2402304EME1.K.0052"/>
        <s v="RS-2402304EME1.K.0053"/>
        <s v="RS-2402304EME1.K.0013"/>
        <n v="6000855096"/>
        <n v="6000676008"/>
        <n v="6000840929"/>
        <n v="6000855095"/>
        <n v="6000853433"/>
        <n v="6000863943"/>
        <n v="6000853820"/>
        <s v="RS-2402304EME1.K.0063"/>
        <n v="6000864063"/>
        <s v="RS-2402304EME1.K.0077"/>
        <s v="RS-2402304EME1.K.0076"/>
        <s v="RS-2402304EME1.K.0073"/>
        <s v="RS-2402304EME1.K.0061"/>
        <n v="6000854557"/>
        <n v="6000854558"/>
        <n v="6000854559"/>
        <n v="6000854660"/>
        <n v="6000854661"/>
        <n v="6000855093"/>
        <n v="6000863360"/>
        <n v="6000855078"/>
        <s v="RS-2402304EME1.J.0233"/>
        <n v="6000854239"/>
        <n v="6000857175"/>
        <n v="6000856133"/>
        <n v="6000856132"/>
        <n v="6000863367"/>
        <n v="6000856136"/>
        <n v="6000856137"/>
        <s v="RS-2402304EME1.K.0100"/>
        <n v="6000855357"/>
        <n v="6000855358"/>
        <s v="RS-2402304EME1.K.0099"/>
        <n v="6000830231"/>
        <n v="6000830232"/>
        <n v="6000675457"/>
        <n v="6000856129"/>
        <n v="6000856130"/>
        <n v="6000856131"/>
        <s v="RS-2402304EME1.A.0252"/>
        <s v="RS-2402304EME1.E.0016"/>
        <s v="RS-2402304EME1.E.0157"/>
        <s v="RS-2402304EME1.E.0184"/>
        <s v="RS-2402304EME1.F.0152"/>
        <s v="RS-2402304EME1.G.0032"/>
        <s v="RS-2402304EME1.G.0040"/>
        <s v="RS-2402304EME1.H.0045"/>
        <s v="RS-2402304EME1.H.0122"/>
        <s v="RS-2402704ERD1.1.0514"/>
        <s v="RS-2402704ERD1.1.0518"/>
        <s v="RS-2402704ERD1.1.0490"/>
        <s v="RS-2402704ERD1.1.0489"/>
        <s v="RS-2402704ERD1.1.0450"/>
        <s v="RS-2402704ERD1.1.0443"/>
        <s v="RS-2402704ERD1.1.0430"/>
        <s v="RS-2402304EME1.F.0092"/>
        <s v="RS-2402304EME1.F.0102"/>
        <s v="RS-2402304EME1.F.0126"/>
        <s v="RS-2402304EME1.G.0066"/>
        <s v="RS-2402304EME1.G.0267"/>
        <s v="RS-2402304EME1.G.0272"/>
        <n v="6000857176"/>
        <n v="6000857987"/>
        <n v="6000862644"/>
        <n v="6000862643"/>
        <n v="6000857127"/>
        <n v="6000857126"/>
        <n v="6000857125"/>
        <s v="RS-2402304EME1.K.0115"/>
        <n v="6000856013"/>
        <s v="RS-2402304EME1.K.0118"/>
        <n v="6000854270"/>
        <s v="RS-2402304EME1.K.0031"/>
        <n v="6000856014"/>
        <n v="6000856339"/>
        <n v="6000856441"/>
        <n v="6000856442"/>
        <n v="6000857124"/>
        <n v="6000857123"/>
        <n v="6000857122"/>
        <n v="6000857121"/>
        <n v="6000857120"/>
        <n v="6000857364"/>
        <n v="6000857178"/>
        <n v="6000857096"/>
        <n v="6000857097"/>
        <n v="6000857098"/>
        <n v="6000853816"/>
        <n v="6000852899"/>
        <n v="6000857970"/>
        <n v="6000857940"/>
        <n v="6000865359"/>
        <s v="RS-2402304EME1.K.0109"/>
        <s v="RS-2402304EME1.K.0126"/>
        <n v="6000864139"/>
        <n v="6000864143"/>
        <s v="RS-2402304EME1.K.0129"/>
        <n v="6000856941"/>
        <s v="RS-2402304EME1.K.0135"/>
        <n v="6000856294"/>
        <s v="RS-2402304EME1.K.0134"/>
        <s v="RS-2402304EME1.K.0142"/>
        <n v="6000857607"/>
        <n v="6000856545"/>
        <s v="RS-2402304EME1.K.0123"/>
        <n v="6000856331"/>
        <s v="RS-2402304EME1.K.0124"/>
        <s v="RS-2402304EME1.H.0140"/>
        <s v="RS-2402304EME1.I.0094"/>
        <s v="RS-2403004MMT1.1.0214"/>
        <s v="RS-2402304EME1.G.0057"/>
        <s v="RS-2402304EME1.K.0136"/>
        <n v="6000863431"/>
        <s v="RS-2402304EME1.K.0141"/>
        <n v="6000857899"/>
        <n v="6000858117"/>
        <n v="6000858200"/>
        <n v="6000858210"/>
        <n v="6000858208"/>
        <n v="6000858209"/>
        <n v="6000858211"/>
        <n v="6000865321"/>
        <n v="6000867839"/>
        <n v="6000859631"/>
        <n v="6000864987"/>
        <n v="6000864995"/>
        <n v="6000865412"/>
        <n v="6000865021"/>
        <n v="6000864144"/>
        <n v="6000858997"/>
        <n v="6000854603"/>
        <n v="6000854852"/>
        <n v="6000859040"/>
        <n v="6000855070"/>
        <n v="6000866590"/>
        <n v="6000866595"/>
        <n v="6000859059"/>
        <n v="6000855773"/>
        <s v="RS-2402304EME1.K.0111"/>
        <n v="6000866599"/>
        <n v="6000866601"/>
        <n v="6000855958"/>
        <s v="RS-2402304EME1.K.0117"/>
        <s v="RS-2402304EME1.K.0131"/>
        <n v="6000856329"/>
        <s v="RS-2402304EME1.K.0272"/>
        <n v="6000856259"/>
        <n v="6000859042"/>
        <n v="6000856320"/>
        <s v="RS-2402304EME1.K.0130"/>
        <n v="6000859043"/>
        <n v="6000864090"/>
        <n v="6000856680"/>
        <n v="6000859155"/>
        <n v="6000857432"/>
        <s v="RS-2402304EME1.K.0147"/>
        <n v="6000859144"/>
        <n v="6000856945"/>
        <n v="6000857801"/>
        <n v="6000862501"/>
        <n v="6000862647"/>
        <n v="6000862648"/>
        <n v="6000863430"/>
        <n v="6000863437"/>
        <n v="6000863499"/>
        <n v="6000862649"/>
        <n v="6000862650"/>
        <n v="6000862651"/>
        <n v="6000862652"/>
        <n v="6000857601"/>
        <n v="6000857615"/>
        <n v="6000857800"/>
        <n v="6000859044"/>
        <n v="6000859047"/>
        <n v="6000859046"/>
        <s v="RS-2402304EME1.K.0150"/>
        <n v="6000857612"/>
        <s v="RS-2402304EME1.K.0149"/>
        <s v="RS-2402304EME1.K.0146"/>
        <s v="RS-2402304EME1.K.0164"/>
        <n v="6000857616"/>
        <n v="6000857617"/>
        <s v="RS-2402304EME1.K.0162"/>
        <s v="RS-2402304EME1.K.0133"/>
        <n v="6000856549"/>
        <n v="6000859048"/>
        <n v="6000865323"/>
        <n v="6000865324"/>
        <n v="6000863432"/>
        <n v="6000863556"/>
        <n v="6000863638"/>
        <n v="6000857763"/>
        <n v="6000868690"/>
        <s v="RS-2402304EME1.K.0190"/>
        <n v="6000859130"/>
        <n v="6000868694"/>
        <n v="6000868693"/>
        <s v="RS-2402304EME1.K.0201"/>
        <n v="6000859134"/>
        <n v="6000859137"/>
        <s v="RS-2402304EME1.K.0199"/>
        <n v="6000859181"/>
        <s v="RS-2402304EME1.K.0167"/>
        <s v="RS-2402304EME1.K.0192"/>
        <s v="RS-2402304EME1.K.0197"/>
        <s v="RS-2402304EME1.K.0168"/>
        <s v="RS-2402304EME1.K.0202"/>
        <s v="RS-2402304EME1.K.0198"/>
        <s v="RS-2402304EME1.K.0175"/>
        <n v="6000852935"/>
        <n v="6000865533"/>
        <n v="6000868692"/>
        <n v="6000868691"/>
        <n v="6000868943"/>
        <n v="6000868944"/>
        <n v="6000868900"/>
        <n v="6000868906"/>
        <n v="6000868945"/>
        <n v="6000868946"/>
        <n v="6000868947"/>
        <n v="6000868948"/>
        <s v="RS-2402304EME1.K.0163"/>
        <s v="RS-2402304EME1.K.0195"/>
        <n v="6000867440"/>
        <s v="RS-2402304EME1.K.0200"/>
        <s v="RS-2402304EME1.K.0216"/>
        <n v="6000867411"/>
        <s v="RS-2402304EME1.K.0174"/>
        <s v="RS-2402304EME1.K.0217"/>
        <s v="RS-2402304EME1.K.0218"/>
        <n v="6000859303"/>
        <s v="RS-2402304EME1.K.0220"/>
        <s v="RS-2402304EME1.K.0215"/>
        <s v="RS-2402304EME1.K.0233"/>
        <s v="RS-2402304EME1.K.0231"/>
        <n v="6000859596"/>
        <s v="RS-2402304EME1.K.0214"/>
        <s v="RS-2402304EME1.K.0219"/>
        <s v="RS-2402304EME1.K.0194"/>
        <s v="RS-2402304EME1.K.0240"/>
        <s v="RS-2402304EME1.K.0241"/>
        <n v="6000862642"/>
        <n v="6000862504"/>
        <n v="6000862505"/>
        <n v="6000864888"/>
        <n v="6000864856"/>
        <n v="6000864920"/>
        <n v="6000864921"/>
        <n v="6000865578"/>
        <n v="6000864885"/>
        <n v="6000865394"/>
        <n v="6000864922"/>
        <n v="6000864923"/>
        <n v="6000864924"/>
        <n v="6000864925"/>
        <n v="6000864926"/>
        <n v="6000864948"/>
        <n v="6000864933"/>
        <n v="6000864935"/>
        <n v="6000866808"/>
        <n v="6000865619"/>
        <n v="6000865395"/>
        <n v="6000865396"/>
        <n v="6000865397"/>
        <s v="RS-2402304EME1.K.0249"/>
        <n v="6000864091"/>
        <n v="6000864342"/>
        <n v="6000864341"/>
        <n v="6000864338"/>
        <n v="6000864337"/>
        <s v="RS-2402304EME1.K.0250"/>
        <s v="RS-2402304EME1.K.0242"/>
        <s v="RS-2402304EME1.K.0221"/>
        <n v="6000861258"/>
        <n v="6000864332"/>
        <n v="6000861280"/>
        <s v="RS-2402304EME1.K.0259"/>
        <s v="RS-2402304EME1.K.0260"/>
        <s v="RS-2402304EME1.K.0232"/>
        <n v="6000865627"/>
        <n v="6000865628"/>
        <n v="6000864329"/>
        <n v="6000865629"/>
        <s v="RS-2402304EME1.K.0262"/>
        <s v="RS-2402304EME1.K.0251"/>
        <s v="RS-2402304EME1.K.0247"/>
        <n v="6000865630"/>
        <n v="6000862689"/>
        <s v="RS-2402304EME1.K.0246"/>
        <s v="RS-2402304EME1.L.0012"/>
        <n v="6000865398"/>
        <n v="6000865399"/>
        <n v="6000865440"/>
        <n v="6000867775"/>
        <n v="6000865653"/>
        <n v="6000866032"/>
        <n v="6000867769"/>
        <n v="6000864720"/>
        <n v="6000864725"/>
        <n v="6000864728"/>
        <n v="6000864729"/>
        <n v="6000864732"/>
        <n v="6000864734"/>
        <n v="6000864736"/>
        <n v="6000866151"/>
        <n v="6000866150"/>
        <n v="6000866149"/>
        <n v="6000866148"/>
        <n v="6000867770"/>
        <n v="6000866093"/>
        <n v="6000867771"/>
        <n v="6000867772"/>
        <n v="6000867773"/>
        <n v="6000867112"/>
        <n v="6000866810"/>
        <n v="6000866868"/>
        <n v="6000867774"/>
        <n v="6000866086"/>
        <n v="6000866084"/>
        <n v="6000866872"/>
        <n v="6000866884"/>
        <n v="6000867129"/>
        <n v="6000867132"/>
        <n v="6000867194"/>
        <n v="6000868287"/>
        <n v="6000868286"/>
        <n v="6000866638"/>
        <n v="6000866639"/>
        <n v="6000866821"/>
        <n v="6000868290"/>
        <n v="6000868291"/>
        <n v="6000868293"/>
        <n v="6000868294"/>
        <n v="6000868295"/>
        <n v="6000868296"/>
        <n v="6000868834"/>
        <n v="6000868835"/>
        <n v="6000868836"/>
        <n v="6000868837"/>
        <n v="6000868838"/>
        <n v="6000868839"/>
        <n v="6000869008"/>
        <n v="6000869009"/>
        <n v="6000869010"/>
        <n v="6000869011"/>
        <n v="6000869012"/>
        <n v="6000869013"/>
        <n v="6000869014"/>
        <n v="6000869015"/>
        <n v="6000869016"/>
        <n v="6000865141"/>
        <n v="6000867225"/>
        <n v="6000863418"/>
        <n v="6000869017"/>
        <n v="6000860609"/>
        <n v="6000867287"/>
        <n v="6000867318"/>
        <n v="6000869018"/>
        <s v="RS-2502304EME1.1.0006"/>
        <s v="RS-2402304EME1.L.0014"/>
        <s v="RS-2502304EME1.1.0014"/>
        <n v="6000868667"/>
        <n v="6000868668"/>
        <n v="6000867678"/>
        <s v="RS-2402304EME1.L.0011"/>
        <s v="RS-2502304EME1.1.0009"/>
        <n v="6000867679"/>
        <s v="RS-2502304EME1.1.0008"/>
        <s v="RS-2502304EME1.1.0023"/>
        <n v="6000867782"/>
        <s v="RS-2502304EME1.1.0028"/>
        <s v="RS-2502304EME1.1.0027"/>
        <s v="RS-2502304EME1.1.0020"/>
        <s v="RS-2502304EME1.1.0025"/>
        <s v="RS-2502304EME1.1.0026"/>
        <s v="RS-2502304EME1.1.0013"/>
        <s v="RS-2502304EME1.1.0015"/>
        <s v="RS-2502304EME1.1.0016"/>
        <s v="RS-2502304EME1.1.0012"/>
        <s v="RS-2502304EME1.1.0018"/>
        <n v="6000807746"/>
        <s v="RS-2470604ECE2.1.0010"/>
        <s v="RS-2402304EME1.H.0081"/>
        <n v="6000866822"/>
        <n v="6000866823"/>
        <n v="6000866824"/>
        <n v="6000866825"/>
        <n v="6000866826"/>
        <n v="6000866828"/>
        <n v="6000866829"/>
        <n v="6000867891"/>
        <n v="6000867898"/>
        <n v="6000868461"/>
        <n v="6000868674"/>
        <n v="6000867942"/>
        <n v="6000868841"/>
        <n v="6000673337"/>
        <n v="6000868510"/>
        <n v="6000867259"/>
        <n v="6000867946"/>
        <n v="6000867950"/>
        <n v="6000867955"/>
        <n v="6000868512"/>
        <n v="6000868560"/>
        <n v="6000867948"/>
        <n v="6000868655"/>
        <n v="6000867949"/>
        <n v="6000868666"/>
        <n v="6000868672"/>
        <s v="RS-2502304EME1.1.0035"/>
        <n v="6000867787"/>
        <n v="6000867788"/>
        <s v="RS-2502304EME1.1.0021"/>
        <n v="6000867789"/>
        <n v="6000867790"/>
        <n v="6000867792"/>
        <n v="6000867795"/>
        <s v="RS-2502304EME1.1.0039"/>
        <n v="6000867796"/>
        <s v="RS-2502304EME1.1.0029"/>
        <s v="RS-2502304EME1.1.0032"/>
        <s v="RS-2502304EME1.1.0031"/>
        <n v="6000867733"/>
        <n v="6000867732"/>
        <n v="6000867731"/>
        <s v="RS-2502304EME1.1.0017"/>
        <s v="?"/>
        <n v="6000869005"/>
        <s v="ORDEM"/>
        <s v="PEP"/>
        <s v="RS-2502304EME1.1.0079"/>
        <s v="RS-2502304EME1.1.0078"/>
        <s v="RS-2402304EME1.I.0229"/>
        <s v="RS-2402304EME1.I.0205"/>
        <s v="RS-2502304EME1.1.0043"/>
        <s v="RS-2502304EME1.1.0038"/>
        <s v="RS-2502304EME1.1.0030"/>
        <s v="RS-2502304EME1.1.0076"/>
        <n v="6000867695"/>
        <s v="RS-2502304EME1.1.0081"/>
        <s v="RS-2502304EME1.1.0092"/>
        <s v="RS-2502304EME1.1.0034"/>
        <s v="RS-2502304EME1.1.0072"/>
      </sharedItems>
    </cacheField>
    <cacheField name="Equipamento" numFmtId="0">
      <sharedItems containsBlank="1" containsMixedTypes="1" containsNumber="1" containsInteger="1" minValue="807" maxValue="6000856941"/>
    </cacheField>
    <cacheField name="ALIMENTADOR" numFmtId="0">
      <sharedItems containsBlank="1" containsMixedTypes="1" containsNumber="1" containsInteger="1" minValue="149000847" maxValue="149000847"/>
    </cacheField>
    <cacheField name="PI" numFmtId="0">
      <sharedItems count="8">
        <s v="EME"/>
        <s v="MMT"/>
        <s v="Custeio"/>
        <s v="ERD"/>
        <s v="Sem Informação"/>
        <s v="MBT"/>
        <s v="SEQ"/>
        <s v="ECE"/>
      </sharedItems>
    </cacheField>
    <cacheField name="Tipo de Atendimento" numFmtId="0">
      <sharedItems containsBlank="1"/>
    </cacheField>
    <cacheField name="TIPO DE EQUIPE" numFmtId="0">
      <sharedItems containsBlank="1" containsMixedTypes="1" containsNumber="1" containsInteger="1" minValue="1" maxValue="1"/>
    </cacheField>
    <cacheField name="STATUS MACRO_x000a_" numFmtId="0">
      <sharedItems containsBlank="1" containsMixedTypes="1" containsNumber="1" containsInteger="1" minValue="6000822789" maxValue="6000822789"/>
    </cacheField>
    <cacheField name="LOCAL" numFmtId="0">
      <sharedItems containsBlank="1"/>
    </cacheField>
    <cacheField name="TIPO DE SERVIÇO" numFmtId="0">
      <sharedItems containsBlank="1"/>
    </cacheField>
    <cacheField name="SATUS SAP" numFmtId="0">
      <sharedItems containsMixedTypes="1" containsNumber="1" containsInteger="1" minValue="0" maxValue="0"/>
    </cacheField>
    <cacheField name="DATA DE ENVIO" numFmtId="14">
      <sharedItems containsNonDate="0" containsDate="1" containsString="0" containsBlank="1" minDate="2024-07-02T00:00:00" maxDate="2028-07-06T00:00:00"/>
    </cacheField>
    <cacheField name="MÊS DE MEDIÇÃO" numFmtId="14">
      <sharedItems count="7">
        <s v="Outubro"/>
        <s v="Setembro"/>
        <s v="Dezembro"/>
        <s v="Agosto"/>
        <s v="Julho"/>
        <s v="Novembro"/>
        <s v="Dezembro "/>
      </sharedItems>
    </cacheField>
    <cacheField name="CAPEXOPEX" numFmtId="0">
      <sharedItems/>
    </cacheField>
    <cacheField name="MAT APLICADO" numFmtId="0">
      <sharedItems containsBlank="1"/>
    </cacheField>
    <cacheField name="EVIDÊNCIA " numFmtId="0">
      <sharedItems/>
    </cacheField>
    <cacheField name="AEO E ACOS " numFmtId="0">
      <sharedItems/>
    </cacheField>
    <cacheField name="ASBUILT " numFmtId="0">
      <sharedItems/>
    </cacheField>
    <cacheField name="MEDIÇÃO" numFmtId="0">
      <sharedItems/>
    </cacheField>
    <cacheField name="Per" numFmtId="9">
      <sharedItems containsSemiMixedTypes="0" containsString="0" containsNumber="1" minValue="0" maxValue="1"/>
    </cacheField>
    <cacheField name="VALOR PREVISTO" numFmtId="0">
      <sharedItems containsBlank="1" containsMixedTypes="1" containsNumber="1" minValue="0" maxValue="228769.2"/>
    </cacheField>
    <cacheField name="SITUAÇÃO" numFmtId="0">
      <sharedItems/>
    </cacheField>
    <cacheField name="TÉCNICOS" numFmtId="0">
      <sharedItems/>
    </cacheField>
    <cacheField name="Data Técnica_SAP" numFmtId="166">
      <sharedItems containsDate="1" containsMixedTypes="1" minDate="2024-12-14T00:00:00" maxDate="2024-12-20T00:00:00"/>
    </cacheField>
    <cacheField name="PRODUTIVIDADE_SAP" numFmtId="14">
      <sharedItems/>
    </cacheField>
    <cacheField name="Validação Equatorial" numFmtId="0">
      <sharedItems/>
    </cacheField>
    <cacheField name="VALOR GLOBAL " numFmtId="164">
      <sharedItems containsBlank="1" containsMixedTypes="1" containsNumber="1" minValue="0" maxValue="180242.4"/>
    </cacheField>
    <cacheField name="Meta Contrato " numFmtId="44">
      <sharedItems containsString="0" containsBlank="1" containsNumber="1" minValue="2548098.5699999998" maxValue="2548098.5699999998"/>
    </cacheField>
    <cacheField name="CALC_METADIA" numFmtId="0">
      <sharedItems containsBlank="1"/>
    </cacheField>
    <cacheField name="REQUISIÇÃO " numFmtId="0">
      <sharedItems containsBlank="1" containsMixedTypes="1" containsNumber="1" containsInteger="1" minValue="0" maxValue="6000868943"/>
    </cacheField>
    <cacheField name="VALOR MEDIDO" numFmtId="0">
      <sharedItems containsBlank="1" containsMixedTypes="1" containsNumber="1" minValue="0" maxValue="180242.4"/>
    </cacheField>
    <cacheField name="RESPONSABILIDADE DE RESOLUÇÃO" numFmtId="164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gino" refreshedDate="45645.378227314817" createdVersion="8" refreshedVersion="8" minRefreshableVersion="3" recordCount="394" xr:uid="{AF3FFD8B-61B6-418A-99BA-67A1ADCE2A4E}">
  <cacheSource type="worksheet">
    <worksheetSource ref="A818:D1212" sheet="o que enviei"/>
  </cacheSource>
  <cacheFields count="4">
    <cacheField name="Rótulos de Linha" numFmtId="0">
      <sharedItems containsMixedTypes="1" containsNumber="1" containsInteger="1" minValue="6000668923" maxValue="6000858210"/>
    </cacheField>
    <cacheField name="Soma de VALOR MEDIDO" numFmtId="44">
      <sharedItems containsSemiMixedTypes="0" containsString="0" containsNumber="1" minValue="11.04" maxValue="180242.4"/>
    </cacheField>
    <cacheField name="PI - Teste" numFmtId="0">
      <sharedItems count="3">
        <s v="Custeio"/>
        <s v="EME"/>
        <s v="ERD"/>
      </sharedItems>
    </cacheField>
    <cacheField name="PI o que recebeu" numFmtId="44">
      <sharedItems containsSemiMixedTypes="0" containsString="0" containsNumber="1" minValue="0" maxValue="142372.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gino" refreshedDate="45645.398049305557" createdVersion="8" refreshedVersion="8" minRefreshableVersion="3" recordCount="256" xr:uid="{D84B5369-86D9-45D9-B653-A6BB3841BD19}">
  <cacheSource type="worksheet">
    <worksheetSource ref="A1:Q257" sheet="Planilha do faturamento"/>
  </cacheSource>
  <cacheFields count="16">
    <cacheField name="Distribuidora" numFmtId="0">
      <sharedItems/>
    </cacheField>
    <cacheField name="Regional" numFmtId="0">
      <sharedItems/>
    </cacheField>
    <cacheField name="Contrato" numFmtId="0">
      <sharedItems containsSemiMixedTypes="0" containsString="0" containsNumber="1" containsInteger="1" minValue="4600018665" maxValue="4600018665"/>
    </cacheField>
    <cacheField name="Tipo de Medição_x000a_(Cust/Invest/Ativ)" numFmtId="0">
      <sharedItems/>
    </cacheField>
    <cacheField name="Estrutura_x000a_(Prod/Disp)" numFmtId="0">
      <sharedItems containsBlank="1"/>
    </cacheField>
    <cacheField name="Medição_x000a_(Ciclo/Final/Pend)" numFmtId="0">
      <sharedItems containsBlank="1"/>
    </cacheField>
    <cacheField name="Período de Medição" numFmtId="0">
      <sharedItems/>
    </cacheField>
    <cacheField name="Parceiro" numFmtId="0">
      <sharedItems/>
    </cacheField>
    <cacheField name="Município" numFmtId="0">
      <sharedItems/>
    </cacheField>
    <cacheField name="Equipe" numFmtId="0">
      <sharedItems containsBlank="1"/>
    </cacheField>
    <cacheField name="Descrição Da Nota Fiscal" numFmtId="0">
      <sharedItems count="11">
        <s v="Serviço de Poda"/>
        <s v="Sobre aviso"/>
        <s v="Disponibilidade de contrato"/>
        <s v="Medição Única"/>
        <s v="Serviços de manutenção em redes de distribuição - EQUIPAMENTOS"/>
        <s v="TAT"/>
        <s v="Serviço de Manutenção em LV "/>
        <s v="Serviço de Manutenção em LM"/>
        <s v="Serviços de manutenção em redes de distribuição - KM EXCEDENTE - LM"/>
        <s v="Serviços de manutenção em redes de distribuição - KM EXCEDENTE - LV "/>
        <s v="Serviços de manutenção em redes de distribuição - KM EXCEDENTE - TAT"/>
      </sharedItems>
    </cacheField>
    <cacheField name="Folha de registro de serviços" numFmtId="0">
      <sharedItems containsMixedTypes="1" containsNumber="1" containsInteger="1" minValue="1009665099" maxValue="1009678867"/>
    </cacheField>
    <cacheField name="Valor" numFmtId="44">
      <sharedItems containsSemiMixedTypes="0" containsString="0" containsNumber="1" minValue="27.78" maxValue="287404.7"/>
    </cacheField>
    <cacheField name="Data De Envio Do Boletim " numFmtId="14">
      <sharedItems containsDate="1" containsBlank="1" containsMixedTypes="1" minDate="2024-12-11T00:00:00" maxDate="2024-12-17T00:00:00"/>
    </cacheField>
    <cacheField name="Origem de Lançamento_x000a_(PEP, Diagr, Ord, CC)" numFmtId="0">
      <sharedItems containsBlank="1" containsMixedTypes="1" containsNumber="1" containsInteger="1" minValue="6000687830" maxValue="6000858210"/>
    </cacheField>
    <cacheField name="Departamento" numFmtId="0">
      <sharedItems containsBlank="1" count="3">
        <s v="Opex"/>
        <s v="Capex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">
  <r>
    <s v="PODA"/>
    <s v="NORTE"/>
    <x v="0"/>
    <n v="2428.9"/>
  </r>
  <r>
    <s v="PODA"/>
    <s v="NORTE"/>
    <x v="1"/>
    <n v="5950"/>
  </r>
  <r>
    <s v="PODA"/>
    <s v="NORTE"/>
    <x v="2"/>
    <n v="5008.3500000000004"/>
  </r>
  <r>
    <s v="PODA"/>
    <s v="NORTE"/>
    <x v="3"/>
    <n v="6252.26"/>
  </r>
  <r>
    <s v="PODA"/>
    <s v="NORTE"/>
    <x v="4"/>
    <n v="7345.62"/>
  </r>
  <r>
    <s v="PODA"/>
    <s v="NORTE"/>
    <x v="5"/>
    <n v="29402.2"/>
  </r>
  <r>
    <s v="PODA"/>
    <s v="NORTE"/>
    <x v="6"/>
    <n v="4514.26"/>
  </r>
  <r>
    <s v="PODA"/>
    <s v="NORTE"/>
    <x v="7"/>
    <n v="3600.63"/>
  </r>
  <r>
    <s v="PODA"/>
    <s v="NORTE"/>
    <x v="8"/>
    <n v="1832.6"/>
  </r>
  <r>
    <s v="PODA"/>
    <s v="NORTE"/>
    <x v="9"/>
    <n v="3904.43"/>
  </r>
  <r>
    <s v="PODA"/>
    <s v="NORTE"/>
    <x v="10"/>
    <n v="4382.1521400000001"/>
  </r>
  <r>
    <s v="PODA"/>
    <s v="NORTE"/>
    <x v="11"/>
    <n v="775.91"/>
  </r>
  <r>
    <s v="PODA"/>
    <s v="NORTE"/>
    <x v="12"/>
    <n v="800.14"/>
  </r>
  <r>
    <s v="PODA"/>
    <s v="NORTE"/>
    <x v="13"/>
    <n v="4400.7700000000004"/>
  </r>
  <r>
    <s v="PODA"/>
    <s v="NORTE"/>
    <x v="14"/>
    <n v="1387.13"/>
  </r>
  <r>
    <s v="PODA"/>
    <s v="NORTE"/>
    <x v="15"/>
    <n v="4114.7700000000004"/>
  </r>
  <r>
    <s v="PODA"/>
    <s v="NORTE"/>
    <x v="16"/>
    <n v="1600.28"/>
  </r>
  <r>
    <s v="PODA"/>
    <s v="NORTE"/>
    <x v="17"/>
    <n v="497.28"/>
  </r>
  <r>
    <s v="PODA"/>
    <s v="NORTE"/>
    <x v="18"/>
    <n v="1294.17"/>
  </r>
  <r>
    <s v="PODA"/>
    <s v="NORTE"/>
    <x v="19"/>
    <n v="3501.97"/>
  </r>
  <r>
    <s v="PODA"/>
    <s v="NORTE"/>
    <x v="20"/>
    <n v="2750.87"/>
  </r>
  <r>
    <s v="PODA"/>
    <s v="NORTE"/>
    <x v="21"/>
    <n v="2775.68"/>
  </r>
  <r>
    <s v="PODA"/>
    <s v="NORTE"/>
    <x v="22"/>
    <n v="11827"/>
  </r>
  <r>
    <s v="PODA"/>
    <s v="NORTE"/>
    <x v="23"/>
    <n v="775.91"/>
  </r>
  <r>
    <s v="PODA"/>
    <s v="NORTE"/>
    <x v="24"/>
    <n v="1200.21"/>
  </r>
  <r>
    <s v="PODA"/>
    <s v="NORTE"/>
    <x v="25"/>
    <n v="1200.21"/>
  </r>
  <r>
    <s v="PODA"/>
    <s v="NORTE"/>
    <x v="26"/>
    <n v="465.35"/>
  </r>
  <r>
    <s v="PODA"/>
    <s v="NORTE"/>
    <x v="27"/>
    <n v="7565.23"/>
  </r>
  <r>
    <s v="PODA"/>
    <s v="NORTE"/>
    <x v="28"/>
    <n v="6138.35"/>
  </r>
  <r>
    <s v="PODA"/>
    <s v="NORTE"/>
    <x v="29"/>
    <n v="7473.34"/>
  </r>
  <r>
    <s v="PODA"/>
    <s v="NORTE"/>
    <x v="30"/>
    <n v="8347.91"/>
  </r>
  <r>
    <s v="PODA"/>
    <s v="NORTE"/>
    <x v="31"/>
    <n v="48914"/>
  </r>
  <r>
    <s v="PODA"/>
    <s v="NORTE"/>
    <x v="32"/>
    <n v="7524.06"/>
  </r>
  <r>
    <s v="PODA"/>
    <s v="NORTE"/>
    <x v="33"/>
    <n v="142372.43"/>
  </r>
  <r>
    <s v="PODA"/>
    <s v="NORTE"/>
    <x v="34"/>
    <n v="130.16999999999999"/>
  </r>
  <r>
    <s v="PODA"/>
    <s v="NORTE"/>
    <x v="35"/>
    <n v="111.15"/>
  </r>
  <r>
    <s v="PODA"/>
    <s v="NORTE"/>
    <x v="36"/>
    <n v="179.2"/>
  </r>
  <r>
    <s v="PODA"/>
    <s v="NORTE"/>
    <x v="37"/>
    <n v="5959.0106999999998"/>
  </r>
  <r>
    <s v="PODA"/>
    <s v="NORTE"/>
    <x v="38"/>
    <n v="2947.1"/>
  </r>
  <r>
    <s v="PODA"/>
    <s v="NORTE"/>
    <x v="39"/>
    <n v="55.56"/>
  </r>
  <r>
    <s v="PODA"/>
    <s v="NORTE"/>
    <x v="40"/>
    <n v="7673.51"/>
  </r>
  <r>
    <s v="PODA"/>
    <s v="NORTE"/>
    <x v="41"/>
    <n v="559.40279999999996"/>
  </r>
  <r>
    <s v="PODA"/>
    <s v="NORTE"/>
    <x v="42"/>
    <n v="2162.46"/>
  </r>
  <r>
    <s v="PODA"/>
    <s v="NORTE"/>
    <x v="43"/>
    <n v="4751.22"/>
  </r>
  <r>
    <s v="PODA"/>
    <s v="NORTE"/>
    <x v="44"/>
    <n v="1387.13"/>
  </r>
  <r>
    <s v="PODA"/>
    <s v="NORTE"/>
    <x v="45"/>
    <n v="15259.81"/>
  </r>
  <r>
    <s v="PODA"/>
    <s v="NORTE"/>
    <x v="46"/>
    <n v="19799.310000000001"/>
  </r>
  <r>
    <s v="PODA"/>
    <s v="NORTE"/>
    <x v="47"/>
    <n v="8153.37"/>
  </r>
  <r>
    <s v="PODA"/>
    <s v="NORTE"/>
    <x v="48"/>
    <n v="2750.87"/>
  </r>
  <r>
    <s v="PODA"/>
    <s v="NORTE"/>
    <x v="49"/>
    <n v="3199.13"/>
  </r>
  <r>
    <s v="PODA"/>
    <s v="NORTE"/>
    <x v="50"/>
    <n v="4162.8100000000004"/>
  </r>
  <r>
    <s v="PODA"/>
    <s v="NORTE"/>
    <x v="51"/>
    <n v="2325.9899999999998"/>
  </r>
  <r>
    <s v="PODA"/>
    <s v="NORTE"/>
    <x v="52"/>
    <n v="1575.47"/>
  </r>
  <r>
    <s v="PODA"/>
    <s v="NORTE"/>
    <x v="53"/>
    <n v="5374.3"/>
  </r>
  <r>
    <s v="PODA"/>
    <s v="NORTE"/>
    <x v="54"/>
    <n v="1387.13"/>
  </r>
  <r>
    <s v="PODA"/>
    <s v="NORTE"/>
    <x v="55"/>
    <n v="10320.32"/>
  </r>
  <r>
    <s v="PODA"/>
    <s v="NORTE"/>
    <x v="56"/>
    <n v="12772.93"/>
  </r>
  <r>
    <s v="PODA"/>
    <s v="NORTE"/>
    <x v="57"/>
    <n v="1763.39"/>
  </r>
  <r>
    <s v="PODA"/>
    <s v="NORTE"/>
    <x v="58"/>
    <n v="2490.68174"/>
  </r>
  <r>
    <s v="PODA"/>
    <s v="NORTE"/>
    <x v="59"/>
    <n v="7255.97"/>
  </r>
  <r>
    <s v="PODA"/>
    <s v="NORTE"/>
    <x v="60"/>
    <n v="10671.65"/>
  </r>
  <r>
    <s v="PODA"/>
    <s v="NORTE"/>
    <x v="61"/>
    <n v="6029.26"/>
  </r>
  <r>
    <s v="PODA"/>
    <s v="NORTE"/>
    <x v="62"/>
    <n v="44.46"/>
  </r>
  <r>
    <s v="PODA"/>
    <s v="NORTE"/>
    <x v="63"/>
    <n v="10439.33"/>
  </r>
  <r>
    <s v="PODA"/>
    <s v="NORTE"/>
    <x v="64"/>
    <n v="1550.66"/>
  </r>
  <r>
    <s v="PODA"/>
    <s v="NORTE"/>
    <x v="65"/>
    <n v="587.99"/>
  </r>
  <r>
    <s v="PODA"/>
    <s v="NORTE"/>
    <x v="66"/>
    <n v="1600.28"/>
  </r>
  <r>
    <s v="PODA"/>
    <s v="NORTE"/>
    <x v="67"/>
    <n v="3962.36"/>
  </r>
  <r>
    <s v="PODA"/>
    <s v="NORTE"/>
    <x v="68"/>
    <n v="3236.65"/>
  </r>
  <r>
    <s v="PODA"/>
    <s v="NORTE"/>
    <x v="69"/>
    <n v="3526.2"/>
  </r>
  <r>
    <s v="PODA"/>
    <s v="NORTE"/>
    <x v="70"/>
    <n v="5151.29"/>
  </r>
  <r>
    <s v="PODA"/>
    <s v="NORTE"/>
    <x v="71"/>
    <n v="3724.24"/>
  </r>
  <r>
    <s v="PODA"/>
    <s v="NORTE"/>
    <x v="72"/>
    <n v="3928.01"/>
  </r>
  <r>
    <s v="PODA"/>
    <s v="NORTE"/>
    <x v="73"/>
    <n v="5877"/>
  </r>
  <r>
    <s v="PODA"/>
    <s v="NORTE"/>
    <x v="74"/>
    <n v="1269.3599999999999"/>
  </r>
  <r>
    <s v="PODA"/>
    <s v="NORTE"/>
    <x v="75"/>
    <n v="157.63120000000001"/>
  </r>
  <r>
    <s v="PODA"/>
    <s v="NORTE"/>
    <x v="76"/>
    <n v="215.88"/>
  </r>
  <r>
    <s v="PODA"/>
    <s v="NORTE"/>
    <x v="77"/>
    <n v="66.69"/>
  </r>
  <r>
    <s v="PODA"/>
    <s v="NORTE"/>
    <x v="78"/>
    <n v="29736.35"/>
  </r>
  <r>
    <s v="PODA"/>
    <s v="NORTE"/>
    <x v="79"/>
    <n v="1880.27"/>
  </r>
  <r>
    <s v="PODA"/>
    <s v="NORTE"/>
    <x v="80"/>
    <n v="800.28"/>
  </r>
  <r>
    <s v="PODA"/>
    <s v="NORTE"/>
    <x v="81"/>
    <n v="5926.62"/>
  </r>
  <r>
    <s v="PODA"/>
    <s v="NORTE"/>
    <x v="82"/>
    <n v="8945.9"/>
  </r>
  <r>
    <s v="PODA"/>
    <s v="NORTE"/>
    <x v="83"/>
    <n v="2162.46"/>
  </r>
  <r>
    <s v="PODA"/>
    <s v="NORTE"/>
    <x v="84"/>
    <n v="4651.9799999999996"/>
  </r>
  <r>
    <s v="PODA"/>
    <s v="NORTE"/>
    <x v="85"/>
    <n v="113.49"/>
  </r>
  <r>
    <s v="PODA"/>
    <s v="NORTE"/>
    <x v="86"/>
    <n v="27.78"/>
  </r>
  <r>
    <s v="PODA"/>
    <s v="NORTE"/>
    <x v="87"/>
    <n v="3101.32"/>
  </r>
  <r>
    <s v="PODA"/>
    <s v="NORTE"/>
    <x v="88"/>
    <n v="2146.96"/>
  </r>
  <r>
    <s v="PODA"/>
    <s v="NORTE"/>
    <x v="89"/>
    <n v="571.49"/>
  </r>
  <r>
    <s v="PODA"/>
    <s v="NORTE"/>
    <x v="90"/>
    <n v="1482.09"/>
  </r>
  <r>
    <s v="PODA"/>
    <s v="NORTE"/>
    <x v="91"/>
    <n v="2638.35"/>
  </r>
  <r>
    <s v="PODA"/>
    <s v="NORTE"/>
    <x v="92"/>
    <n v="3211.84"/>
  </r>
  <r>
    <s v="MANUTENÇÃO"/>
    <s v="NORTE"/>
    <x v="93"/>
    <n v="11585.25"/>
  </r>
  <r>
    <s v="MANUTENÇÃO"/>
    <s v="NORTE"/>
    <x v="94"/>
    <n v="76501.759999999995"/>
  </r>
  <r>
    <s v="MANUTENÇÃO"/>
    <s v="NORTE"/>
    <x v="95"/>
    <n v="32969.025000000001"/>
  </r>
  <r>
    <s v="MANUTENÇÃO"/>
    <s v="NORTE"/>
    <x v="96"/>
    <n v="36422.800000000003"/>
  </r>
  <r>
    <s v="MANUTENÇÃO"/>
    <s v="NORTE"/>
    <x v="97"/>
    <n v="78.33"/>
  </r>
  <r>
    <s v="MANUTENÇÃO"/>
    <s v="NORTE"/>
    <x v="98"/>
    <n v="78.33"/>
  </r>
  <r>
    <s v="MANUTENÇÃO"/>
    <s v="NORTE"/>
    <x v="99"/>
    <n v="78.33"/>
  </r>
  <r>
    <s v="MANUTENÇÃO"/>
    <s v="NORTE"/>
    <x v="100"/>
    <n v="78.33"/>
  </r>
  <r>
    <s v="MANUTENÇÃO"/>
    <s v="NORTE"/>
    <x v="101"/>
    <n v="78.33"/>
  </r>
  <r>
    <s v="MANUTENÇÃO"/>
    <s v="NORTE"/>
    <x v="102"/>
    <n v="1305.75"/>
  </r>
  <r>
    <s v="MANUTENÇÃO"/>
    <s v="NORTE"/>
    <x v="103"/>
    <n v="783.45"/>
  </r>
  <r>
    <s v="MANUTENÇÃO"/>
    <s v="NORTE"/>
    <x v="104"/>
    <n v="78.33"/>
  </r>
  <r>
    <s v="MANUTENÇÃO"/>
    <s v="NORTE"/>
    <x v="105"/>
    <n v="261.14999999999998"/>
  </r>
  <r>
    <s v="MANUTENÇÃO"/>
    <s v="NORTE"/>
    <x v="106"/>
    <n v="1155.57"/>
  </r>
  <r>
    <s v="MANUTENÇÃO"/>
    <s v="NORTE"/>
    <x v="107"/>
    <n v="78.33"/>
  </r>
  <r>
    <s v="MANUTENÇÃO"/>
    <s v="NORTE"/>
    <x v="108"/>
    <n v="78.33"/>
  </r>
  <r>
    <s v="MANUTENÇÃO"/>
    <s v="NORTE"/>
    <x v="109"/>
    <n v="78.33"/>
  </r>
  <r>
    <s v="MANUTENÇÃO"/>
    <s v="NORTE"/>
    <x v="110"/>
    <n v="783.45"/>
  </r>
  <r>
    <s v="MANUTENÇÃO"/>
    <s v="NORTE"/>
    <x v="111"/>
    <n v="78.33"/>
  </r>
  <r>
    <s v="MANUTENÇÃO"/>
    <s v="NORTE"/>
    <x v="112"/>
    <n v="78.33"/>
  </r>
  <r>
    <s v="MANUTENÇÃO"/>
    <s v="NORTE"/>
    <x v="113"/>
    <n v="783.45"/>
  </r>
  <r>
    <s v="MANUTENÇÃO"/>
    <s v="NORTE"/>
    <x v="114"/>
    <n v="78.33"/>
  </r>
  <r>
    <s v="MANUTENÇÃO"/>
    <s v="NORTE"/>
    <x v="115"/>
    <n v="78.33"/>
  </r>
  <r>
    <s v="MANUTENÇÃO"/>
    <s v="NORTE"/>
    <x v="116"/>
    <n v="78.33"/>
  </r>
  <r>
    <s v="MANUTENÇÃO"/>
    <s v="NORTE"/>
    <x v="117"/>
    <n v="78.33"/>
  </r>
  <r>
    <s v="MANUTENÇÃO"/>
    <s v="NORTE"/>
    <x v="118"/>
    <n v="261.14999999999998"/>
  </r>
  <r>
    <s v="MANUTENÇÃO"/>
    <s v="NORTE"/>
    <x v="119"/>
    <n v="78.33"/>
  </r>
  <r>
    <s v="MANUTENÇÃO"/>
    <s v="NORTE"/>
    <x v="120"/>
    <n v="78.33"/>
  </r>
  <r>
    <s v="MANUTENÇÃO"/>
    <s v="NORTE"/>
    <x v="121"/>
    <n v="78.33"/>
  </r>
  <r>
    <s v="MANUTENÇÃO"/>
    <s v="NORTE"/>
    <x v="122"/>
    <n v="78.33"/>
  </r>
  <r>
    <s v="MANUTENÇÃO"/>
    <s v="NORTE"/>
    <x v="97"/>
    <n v="1362.29"/>
  </r>
  <r>
    <s v="MANUTENÇÃO"/>
    <s v="NORTE"/>
    <x v="97"/>
    <n v="2850.82"/>
  </r>
  <r>
    <s v="MANUTENÇÃO"/>
    <s v="NORTE"/>
    <x v="123"/>
    <n v="1362.29"/>
  </r>
  <r>
    <s v="MANUTENÇÃO"/>
    <s v="NORTE"/>
    <x v="123"/>
    <n v="2850.82"/>
  </r>
  <r>
    <s v="MANUTENÇÃO"/>
    <s v="NORTE"/>
    <x v="124"/>
    <n v="1571.21"/>
  </r>
  <r>
    <s v="MANUTENÇÃO"/>
    <s v="NORTE"/>
    <x v="124"/>
    <n v="3360.04"/>
  </r>
  <r>
    <s v="MANUTENÇÃO"/>
    <s v="NORTE"/>
    <x v="98"/>
    <n v="1192.55"/>
  </r>
  <r>
    <s v="MANUTENÇÃO"/>
    <s v="NORTE"/>
    <x v="98"/>
    <n v="2419.9299999999998"/>
  </r>
  <r>
    <s v="MANUTENÇÃO"/>
    <s v="NORTE"/>
    <x v="99"/>
    <n v="1192.55"/>
  </r>
  <r>
    <s v="MANUTENÇÃO"/>
    <s v="NORTE"/>
    <x v="99"/>
    <n v="2419.9299999999998"/>
  </r>
  <r>
    <s v="MANUTENÇÃO"/>
    <s v="NORTE"/>
    <x v="100"/>
    <n v="1192.55"/>
  </r>
  <r>
    <s v="MANUTENÇÃO"/>
    <s v="NORTE"/>
    <x v="100"/>
    <n v="2419.9299999999998"/>
  </r>
  <r>
    <s v="MANUTENÇÃO"/>
    <s v="NORTE"/>
    <x v="125"/>
    <n v="3048.57"/>
  </r>
  <r>
    <s v="MANUTENÇÃO"/>
    <s v="NORTE"/>
    <x v="101"/>
    <n v="1192.55"/>
  </r>
  <r>
    <s v="MANUTENÇÃO"/>
    <s v="NORTE"/>
    <x v="101"/>
    <n v="2419.9299999999998"/>
  </r>
  <r>
    <s v="MANUTENÇÃO"/>
    <s v="NORTE"/>
    <x v="126"/>
    <n v="12767.08"/>
  </r>
  <r>
    <s v="MANUTENÇÃO"/>
    <s v="NORTE"/>
    <x v="126"/>
    <n v="35939.56"/>
  </r>
  <r>
    <s v="MANUTENÇÃO"/>
    <s v="NORTE"/>
    <x v="102"/>
    <n v="3843.02"/>
  </r>
  <r>
    <s v="MANUTENÇÃO"/>
    <s v="NORTE"/>
    <x v="102"/>
    <n v="12177.53"/>
  </r>
  <r>
    <s v="MANUTENÇÃO"/>
    <s v="NORTE"/>
    <x v="127"/>
    <n v="3798.98"/>
  </r>
  <r>
    <s v="MANUTENÇÃO"/>
    <s v="NORTE"/>
    <x v="127"/>
    <n v="11444.55"/>
  </r>
  <r>
    <s v="MANUTENÇÃO"/>
    <s v="NORTE"/>
    <x v="128"/>
    <n v="3692.18"/>
  </r>
  <r>
    <s v="MANUTENÇÃO"/>
    <s v="NORTE"/>
    <x v="128"/>
    <n v="9376.33"/>
  </r>
  <r>
    <s v="MANUTENÇÃO"/>
    <s v="NORTE"/>
    <x v="103"/>
    <n v="3177.79"/>
  </r>
  <r>
    <s v="MANUTENÇÃO"/>
    <s v="NORTE"/>
    <x v="103"/>
    <n v="12432.99"/>
  </r>
  <r>
    <s v="MANUTENÇÃO"/>
    <s v="NORTE"/>
    <x v="129"/>
    <n v="1192.55"/>
  </r>
  <r>
    <s v="MANUTENÇÃO"/>
    <s v="NORTE"/>
    <x v="129"/>
    <n v="2419.9299999999998"/>
  </r>
  <r>
    <s v="MANUTENÇÃO"/>
    <s v="NORTE"/>
    <x v="130"/>
    <n v="1192.55"/>
  </r>
  <r>
    <s v="MANUTENÇÃO"/>
    <s v="NORTE"/>
    <x v="130"/>
    <n v="2419.9299999999998"/>
  </r>
  <r>
    <s v="MANUTENÇÃO"/>
    <s v="NORTE"/>
    <x v="131"/>
    <n v="1629.98"/>
  </r>
  <r>
    <s v="MANUTENÇÃO"/>
    <s v="NORTE"/>
    <x v="131"/>
    <n v="3523.27"/>
  </r>
  <r>
    <s v="MANUTENÇÃO"/>
    <s v="NORTE"/>
    <x v="132"/>
    <n v="387.75"/>
  </r>
  <r>
    <s v="MANUTENÇÃO"/>
    <s v="NORTE"/>
    <x v="132"/>
    <n v="695.84"/>
  </r>
  <r>
    <s v="MANUTENÇÃO"/>
    <s v="NORTE"/>
    <x v="132"/>
    <n v="967.79"/>
  </r>
  <r>
    <s v="MANUTENÇÃO"/>
    <s v="NORTE"/>
    <x v="132"/>
    <n v="2293.46"/>
  </r>
  <r>
    <s v="MANUTENÇÃO"/>
    <s v="NORTE"/>
    <x v="133"/>
    <n v="1192.55"/>
  </r>
  <r>
    <s v="MANUTENÇÃO"/>
    <s v="NORTE"/>
    <x v="133"/>
    <n v="2419.9299999999998"/>
  </r>
  <r>
    <s v="MANUTENÇÃO"/>
    <s v="NORTE"/>
    <x v="104"/>
    <n v="1192.55"/>
  </r>
  <r>
    <s v="MANUTENÇÃO"/>
    <s v="NORTE"/>
    <x v="104"/>
    <n v="2419.9299999999998"/>
  </r>
  <r>
    <s v="MANUTENÇÃO"/>
    <s v="NORTE"/>
    <x v="134"/>
    <n v="1012.02"/>
  </r>
  <r>
    <s v="MANUTENÇÃO"/>
    <s v="NORTE"/>
    <x v="134"/>
    <n v="2953.98"/>
  </r>
  <r>
    <s v="MANUTENÇÃO"/>
    <s v="NORTE"/>
    <x v="135"/>
    <n v="1518.13"/>
  </r>
  <r>
    <s v="MANUTENÇÃO"/>
    <s v="NORTE"/>
    <x v="135"/>
    <n v="4772.38"/>
  </r>
  <r>
    <s v="MANUTENÇÃO"/>
    <s v="NORTE"/>
    <x v="105"/>
    <n v="695.23"/>
  </r>
  <r>
    <s v="MANUTENÇÃO"/>
    <s v="NORTE"/>
    <x v="105"/>
    <n v="2793.96"/>
  </r>
  <r>
    <s v="MANUTENÇÃO"/>
    <s v="NORTE"/>
    <x v="106"/>
    <n v="950.33"/>
  </r>
  <r>
    <s v="MANUTENÇÃO"/>
    <s v="NORTE"/>
    <x v="106"/>
    <n v="3085.49"/>
  </r>
  <r>
    <s v="MANUTENÇÃO"/>
    <s v="NORTE"/>
    <x v="136"/>
    <n v="4104.92"/>
  </r>
  <r>
    <s v="MANUTENÇÃO"/>
    <s v="NORTE"/>
    <x v="136"/>
    <n v="16656.099999999999"/>
  </r>
  <r>
    <s v="MANUTENÇÃO"/>
    <s v="NORTE"/>
    <x v="137"/>
    <n v="5351.76"/>
  </r>
  <r>
    <s v="MANUTENÇÃO"/>
    <s v="NORTE"/>
    <x v="137"/>
    <n v="20480.89"/>
  </r>
  <r>
    <s v="MANUTENÇÃO"/>
    <s v="NORTE"/>
    <x v="138"/>
    <n v="1192.55"/>
  </r>
  <r>
    <s v="MANUTENÇÃO"/>
    <s v="NORTE"/>
    <x v="138"/>
    <n v="2419.9299999999998"/>
  </r>
  <r>
    <s v="MANUTENÇÃO"/>
    <s v="NORTE"/>
    <x v="139"/>
    <n v="1192.55"/>
  </r>
  <r>
    <s v="MANUTENÇÃO"/>
    <s v="NORTE"/>
    <x v="139"/>
    <n v="2419.9299999999998"/>
  </r>
  <r>
    <s v="MANUTENÇÃO"/>
    <s v="NORTE"/>
    <x v="140"/>
    <n v="1192.55"/>
  </r>
  <r>
    <s v="MANUTENÇÃO"/>
    <s v="NORTE"/>
    <x v="140"/>
    <n v="2419.9299999999998"/>
  </r>
  <r>
    <s v="MANUTENÇÃO"/>
    <s v="NORTE"/>
    <x v="141"/>
    <n v="736.81"/>
  </r>
  <r>
    <s v="MANUTENÇÃO"/>
    <s v="NORTE"/>
    <x v="141"/>
    <n v="2589.2399999999998"/>
  </r>
  <r>
    <s v="MANUTENÇÃO"/>
    <s v="NORTE"/>
    <x v="142"/>
    <n v="988.19"/>
  </r>
  <r>
    <s v="MANUTENÇÃO"/>
    <s v="NORTE"/>
    <x v="142"/>
    <n v="3742.2"/>
  </r>
  <r>
    <s v="MANUTENÇÃO"/>
    <s v="NORTE"/>
    <x v="107"/>
    <n v="1362.29"/>
  </r>
  <r>
    <s v="MANUTENÇÃO"/>
    <s v="NORTE"/>
    <x v="107"/>
    <n v="3014.05"/>
  </r>
  <r>
    <s v="MANUTENÇÃO"/>
    <s v="NORTE"/>
    <x v="108"/>
    <n v="1421.06"/>
  </r>
  <r>
    <s v="MANUTENÇÃO"/>
    <s v="NORTE"/>
    <x v="108"/>
    <n v="3014.05"/>
  </r>
  <r>
    <s v="MANUTENÇÃO"/>
    <s v="NORTE"/>
    <x v="109"/>
    <n v="1192.55"/>
  </r>
  <r>
    <s v="MANUTENÇÃO"/>
    <s v="NORTE"/>
    <x v="109"/>
    <n v="2419.9299999999998"/>
  </r>
  <r>
    <s v="MANUTENÇÃO"/>
    <s v="NORTE"/>
    <x v="143"/>
    <n v="1691.47"/>
  </r>
  <r>
    <s v="MANUTENÇÃO"/>
    <s v="NORTE"/>
    <x v="143"/>
    <n v="3959.87"/>
  </r>
  <r>
    <s v="MANUTENÇÃO"/>
    <s v="NORTE"/>
    <x v="110"/>
    <n v="915.01"/>
  </r>
  <r>
    <s v="MANUTENÇÃO"/>
    <s v="NORTE"/>
    <x v="110"/>
    <n v="4242.51"/>
  </r>
  <r>
    <s v="MANUTENÇÃO"/>
    <s v="NORTE"/>
    <x v="111"/>
    <n v="1192.55"/>
  </r>
  <r>
    <s v="MANUTENÇÃO"/>
    <s v="NORTE"/>
    <x v="111"/>
    <n v="2419.9299999999998"/>
  </r>
  <r>
    <s v="MANUTENÇÃO"/>
    <s v="NORTE"/>
    <x v="112"/>
    <n v="1192.55"/>
  </r>
  <r>
    <s v="MANUTENÇÃO"/>
    <s v="NORTE"/>
    <x v="112"/>
    <n v="2419.9299999999998"/>
  </r>
  <r>
    <s v="MANUTENÇÃO"/>
    <s v="NORTE"/>
    <x v="113"/>
    <n v="762.98"/>
  </r>
  <r>
    <s v="MANUTENÇÃO"/>
    <s v="NORTE"/>
    <x v="113"/>
    <n v="3498.66"/>
  </r>
  <r>
    <s v="MANUTENÇÃO"/>
    <s v="NORTE"/>
    <x v="114"/>
    <n v="1192.55"/>
  </r>
  <r>
    <s v="MANUTENÇÃO"/>
    <s v="NORTE"/>
    <x v="114"/>
    <n v="2419.9299999999998"/>
  </r>
  <r>
    <s v="MANUTENÇÃO"/>
    <s v="NORTE"/>
    <x v="144"/>
    <n v="208.92"/>
  </r>
  <r>
    <s v="MANUTENÇÃO"/>
    <s v="NORTE"/>
    <x v="144"/>
    <n v="509.22"/>
  </r>
  <r>
    <s v="MANUTENÇÃO"/>
    <s v="NORTE"/>
    <x v="115"/>
    <n v="1192.55"/>
  </r>
  <r>
    <s v="MANUTENÇÃO"/>
    <s v="NORTE"/>
    <x v="115"/>
    <n v="2419.9299999999998"/>
  </r>
  <r>
    <s v="MANUTENÇÃO"/>
    <s v="NORTE"/>
    <x v="116"/>
    <n v="1192.55"/>
  </r>
  <r>
    <s v="MANUTENÇÃO"/>
    <s v="NORTE"/>
    <x v="116"/>
    <n v="2419.9299999999998"/>
  </r>
  <r>
    <s v="MANUTENÇÃO"/>
    <s v="NORTE"/>
    <x v="117"/>
    <n v="1192.55"/>
  </r>
  <r>
    <s v="MANUTENÇÃO"/>
    <s v="NORTE"/>
    <x v="117"/>
    <n v="2419.9299999999998"/>
  </r>
  <r>
    <s v="MANUTENÇÃO"/>
    <s v="NORTE"/>
    <x v="145"/>
    <n v="861.55"/>
  </r>
  <r>
    <s v="MANUTENÇÃO"/>
    <s v="NORTE"/>
    <x v="145"/>
    <n v="4242.7"/>
  </r>
  <r>
    <s v="MANUTENÇÃO"/>
    <s v="NORTE"/>
    <x v="118"/>
    <n v="825.91"/>
  </r>
  <r>
    <s v="MANUTENÇÃO"/>
    <s v="NORTE"/>
    <x v="118"/>
    <n v="3655.26"/>
  </r>
  <r>
    <s v="MANUTENÇÃO"/>
    <s v="NORTE"/>
    <x v="146"/>
    <n v="1074.4100000000001"/>
  </r>
  <r>
    <s v="MANUTENÇÃO"/>
    <s v="NORTE"/>
    <x v="146"/>
    <n v="4350.5600000000004"/>
  </r>
  <r>
    <s v="MANUTENÇÃO"/>
    <s v="NORTE"/>
    <x v="119"/>
    <n v="1192.55"/>
  </r>
  <r>
    <s v="MANUTENÇÃO"/>
    <s v="NORTE"/>
    <x v="119"/>
    <n v="2419.9299999999998"/>
  </r>
  <r>
    <s v="MANUTENÇÃO"/>
    <s v="NORTE"/>
    <x v="120"/>
    <n v="1192.55"/>
  </r>
  <r>
    <s v="MANUTENÇÃO"/>
    <s v="NORTE"/>
    <x v="120"/>
    <n v="2419.9299999999998"/>
  </r>
  <r>
    <s v="MANUTENÇÃO"/>
    <s v="NORTE"/>
    <x v="121"/>
    <n v="1192.55"/>
  </r>
  <r>
    <s v="MANUTENÇÃO"/>
    <s v="NORTE"/>
    <x v="121"/>
    <n v="2419.9299999999998"/>
  </r>
  <r>
    <s v="MANUTENÇÃO"/>
    <s v="NORTE"/>
    <x v="147"/>
    <n v="1185.6300000000001"/>
  </r>
  <r>
    <s v="MANUTENÇÃO"/>
    <s v="NORTE"/>
    <x v="147"/>
    <n v="4524.3"/>
  </r>
  <r>
    <s v="MANUTENÇÃO"/>
    <s v="NORTE"/>
    <x v="122"/>
    <n v="1192.55"/>
  </r>
  <r>
    <s v="MANUTENÇÃO"/>
    <s v="NORTE"/>
    <x v="122"/>
    <n v="2419.9299999999998"/>
  </r>
  <r>
    <s v="MANUTENÇÃO"/>
    <s v="NORTE"/>
    <x v="148"/>
    <n v="135569.28"/>
  </r>
  <r>
    <s v="MANUTENÇÃO"/>
    <s v="NORTE"/>
    <x v="149"/>
    <n v="2494.98"/>
  </r>
  <r>
    <s v="MANUTENÇÃO"/>
    <s v="NORTE"/>
    <x v="150"/>
    <n v="3594.47"/>
  </r>
  <r>
    <s v="MANUTENÇÃO"/>
    <s v="NORTE"/>
    <x v="151"/>
    <n v="6462.78"/>
  </r>
  <r>
    <s v="MANUTENÇÃO"/>
    <s v="NORTE"/>
    <x v="152"/>
    <n v="15566.43"/>
  </r>
  <r>
    <s v="MANUTENÇÃO"/>
    <s v="NORTE"/>
    <x v="153"/>
    <n v="17072.46"/>
  </r>
  <r>
    <s v="MANUTENÇÃO"/>
    <s v="NORTE"/>
    <x v="154"/>
    <n v="150.77000000000001"/>
  </r>
  <r>
    <s v="MANUTENÇÃO"/>
    <s v="NORTE"/>
    <x v="155"/>
    <n v="1634.55"/>
  </r>
  <r>
    <s v="MANUTENÇÃO"/>
    <s v="NORTE"/>
    <x v="156"/>
    <n v="5239.3599999999997"/>
  </r>
  <r>
    <s v="MANUTENÇÃO"/>
    <s v="NORTE"/>
    <x v="157"/>
    <n v="16220.5"/>
  </r>
  <r>
    <s v="MANUTENÇÃO"/>
    <s v="NORTE"/>
    <x v="158"/>
    <n v="10068.85"/>
  </r>
  <r>
    <s v="MANUTENÇÃO"/>
    <s v="NORTE"/>
    <x v="159"/>
    <n v="785.06"/>
  </r>
  <r>
    <s v="MANUTENÇÃO"/>
    <s v="NORTE"/>
    <x v="160"/>
    <n v="1306.29"/>
  </r>
  <r>
    <s v="MANUTENÇÃO"/>
    <s v="NORTE"/>
    <x v="161"/>
    <n v="967.79"/>
  </r>
  <r>
    <s v="MANUTENÇÃO"/>
    <s v="NORTE"/>
    <x v="162"/>
    <n v="1200.24"/>
  </r>
  <r>
    <s v="MANUTENÇÃO"/>
    <s v="NORTE"/>
    <x v="163"/>
    <n v="1355.54"/>
  </r>
  <r>
    <s v="MANUTENÇÃO"/>
    <s v="NORTE"/>
    <x v="164"/>
    <n v="126211.14"/>
  </r>
  <r>
    <s v="MANUTENÇÃO"/>
    <s v="NORTE"/>
    <x v="165"/>
    <n v="4874.6499999999996"/>
  </r>
  <r>
    <s v="MANUTENÇÃO"/>
    <s v="NORTE"/>
    <x v="166"/>
    <n v="3899.72"/>
  </r>
  <r>
    <s v="MANUTENÇÃO"/>
    <s v="NORTE"/>
    <x v="167"/>
    <n v="16238.68"/>
  </r>
  <r>
    <s v="MANUTENÇÃO"/>
    <s v="NORTE"/>
    <x v="168"/>
    <n v="12674.09"/>
  </r>
  <r>
    <s v="MANUTENÇÃO"/>
    <s v="NORTE"/>
    <x v="169"/>
    <n v="32500.09"/>
  </r>
  <r>
    <s v="MANUTENÇÃO"/>
    <s v="NORTE"/>
    <x v="170"/>
    <n v="7799.44"/>
  </r>
  <r>
    <s v="MANUTENÇÃO"/>
    <s v="NORTE"/>
    <x v="171"/>
    <n v="974.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10">
  <r>
    <x v="0"/>
    <s v="OK"/>
    <s v="Macro"/>
    <s v="Não"/>
    <n v="590984"/>
    <n v="0"/>
    <m/>
    <x v="0"/>
    <s v="Ciclo Concluido"/>
    <s v="Ciclo Concluido"/>
    <x v="0"/>
    <s v="Procedimento Anterior "/>
    <s v="LINHA VIVA "/>
    <s v="Realizado"/>
    <s v="PORTO ALEGRE"/>
    <s v="SUBS DE CHAVE FACA "/>
    <s v="LIB //CKCP"/>
    <d v="2024-07-02T00:00:00"/>
    <x v="0"/>
    <s v="CAPEX"/>
    <s v="OK"/>
    <s v="OK"/>
    <s v="ANEXADO"/>
    <s v="ANEXADO"/>
    <s v="OK"/>
    <n v="1"/>
    <n v="3567"/>
    <s v="Passivo"/>
    <s v="LUCAS ANDRADE"/>
    <s v="Programado "/>
    <s v="Realizado"/>
    <s v="Ciclo Concluido"/>
    <n v="2062.2199999999998"/>
    <n v="2548098.5699999998"/>
    <e v="#N/A"/>
    <n v="25165045"/>
    <n v="2062.2199999999998"/>
    <s v="Mauricio Alves"/>
  </r>
  <r>
    <x v="0"/>
    <s v="OK"/>
    <s v="Sem Defeito"/>
    <s v="Não"/>
    <n v="576085"/>
    <n v="0"/>
    <m/>
    <x v="1"/>
    <s v="Ciclo Concluido"/>
    <s v="Ciclo Concluido"/>
    <x v="1"/>
    <s v="Procedimento Anterior "/>
    <s v="LINHA MORTA"/>
    <s v="Realizado"/>
    <s v="PORTO ALEGRE"/>
    <s v="SUBS DE POSTE "/>
    <s v="ENTE//CKCP"/>
    <d v="2024-07-07T00:00:00"/>
    <x v="1"/>
    <s v="CAPEX"/>
    <s v="OK"/>
    <s v="OK"/>
    <s v="ANEXADO"/>
    <s v="ANEXADO"/>
    <s v="OK"/>
    <n v="1"/>
    <n v="17856"/>
    <s v="Faturamento Enviado"/>
    <s v="LUCAS ANDRADE"/>
    <s v="Programado "/>
    <s v="Realizado"/>
    <s v="Ciclo Concluido"/>
    <n v="4719.6499999999996"/>
    <n v="2548098.5699999998"/>
    <e v="#N/A"/>
    <n v="25165123"/>
    <n v="4719.6499999999996"/>
    <s v="Mauricio Alves"/>
  </r>
  <r>
    <x v="1"/>
    <s v="Obras para tratar junto Equatorial."/>
    <s v="Logistica Equatorial"/>
    <s v="Sim "/>
    <n v="597885"/>
    <n v="0"/>
    <m/>
    <x v="2"/>
    <s v="Sem necessidade"/>
    <s v="Sem necessidade"/>
    <x v="0"/>
    <s v="Procedimento Anterior "/>
    <s v="LINHA MORTA"/>
    <s v="Pendente"/>
    <s v="VIAMÃO"/>
    <s v="SUBS DE TRAFO"/>
    <s v="LIB //ENER"/>
    <d v="2024-07-04T00:00:00"/>
    <x v="2"/>
    <s v="CAPEX"/>
    <s v="NOK"/>
    <s v="OK"/>
    <s v="ANEXADO"/>
    <s v="ANEXADO"/>
    <s v="OK"/>
    <n v="0.8"/>
    <n v="3580"/>
    <s v="Passivo"/>
    <s v="LUCAS ANDRADE"/>
    <s v="Programado "/>
    <s v="Realizado"/>
    <s v="Em andamento"/>
    <n v="3647.05"/>
    <n v="2548098.5699999998"/>
    <e v="#N/A"/>
    <n v="25105018"/>
    <n v="3647.05"/>
    <s v="Erica Fragoso"/>
  </r>
  <r>
    <x v="0"/>
    <s v="OK"/>
    <s v="Sem Defeito"/>
    <s v="Não"/>
    <n v="643889"/>
    <n v="0"/>
    <m/>
    <x v="3"/>
    <s v="Ciclo Concluido"/>
    <s v="Ciclo Concluido"/>
    <x v="2"/>
    <s v="Procedimento Anterior "/>
    <s v="EQUIPE PODA "/>
    <s v="Realizado"/>
    <s v="PORTO ALEGRE"/>
    <s v="PODA "/>
    <s v="LIB //COMS"/>
    <d v="2024-07-29T00:00:00"/>
    <x v="3"/>
    <s v="OPEX"/>
    <s v="OK"/>
    <s v="OK"/>
    <s v="ANEXADO"/>
    <s v="ANEXADO"/>
    <s v="OK"/>
    <n v="1"/>
    <n v="7350.63"/>
    <s v="Faturamento Enviado"/>
    <s v="LUISA ALMEIDA"/>
    <s v="Programado "/>
    <s v="Realizado"/>
    <s v="Ciclo Concluido"/>
    <n v="7350.63"/>
    <n v="2548098.5699999998"/>
    <e v="#N/A"/>
    <n v="25149500"/>
    <n v="7350.63"/>
    <s v="Mauricio Alves"/>
  </r>
  <r>
    <x v="0"/>
    <s v="OK"/>
    <s v="Sem Defeito"/>
    <s v="Não"/>
    <n v="1920"/>
    <s v="369.3"/>
    <n v="1"/>
    <x v="4"/>
    <s v="Ciclo Concluido"/>
    <s v="Ciclo Concluido"/>
    <x v="2"/>
    <s v="Programado"/>
    <s v="EQUIPE PODA "/>
    <s v="Realizado"/>
    <s v="PORTO ALEGRE"/>
    <s v="PODA"/>
    <s v="LIB //COMS"/>
    <d v="2024-08-19T00:00:00"/>
    <x v="0"/>
    <s v="OPEX"/>
    <s v="OK"/>
    <s v="OK"/>
    <s v="ANEXADO"/>
    <s v="ANEXADO"/>
    <s v="OK"/>
    <n v="1"/>
    <n v="769.86"/>
    <s v="Passivo"/>
    <s v="SAMUEL OLIVEIRA"/>
    <s v="Programado "/>
    <s v="Realizado"/>
    <s v="Ciclo Concluido"/>
    <n v="769.86"/>
    <n v="2548098.5699999998"/>
    <e v="#N/A"/>
    <n v="25696584"/>
    <n v="769.86"/>
    <s v="Mauricio Alves"/>
  </r>
  <r>
    <x v="0"/>
    <s v="OK"/>
    <s v="Sem Defeito"/>
    <s v="Não"/>
    <n v="640738"/>
    <n v="0"/>
    <m/>
    <x v="5"/>
    <s v="Ciclo Concluido"/>
    <s v="Ciclo Concluido"/>
    <x v="2"/>
    <s v="Procedimento Anterior "/>
    <s v="EQUIPE PODA "/>
    <s v="Realizado"/>
    <s v="PORTO ALEGRE"/>
    <s v="PODA "/>
    <s v="LIB //COMS"/>
    <d v="2024-07-29T00:00:00"/>
    <x v="3"/>
    <s v="OPEX"/>
    <s v="OK"/>
    <s v="OK"/>
    <s v="ANEXADO"/>
    <s v="ANEXADO"/>
    <s v="OK"/>
    <n v="1"/>
    <n v="3873.94"/>
    <s v="Faturamento Enviado"/>
    <s v="LUISA ALMEIDA"/>
    <s v="Programado "/>
    <s v="Realizado"/>
    <s v="Ciclo Concluido"/>
    <n v="2756.11"/>
    <n v="2548098.5699999998"/>
    <e v="#N/A"/>
    <n v="25149454"/>
    <n v="2756.11"/>
    <s v="Mauricio Alves"/>
  </r>
  <r>
    <x v="0"/>
    <s v="OK"/>
    <s v="Sem Defeito"/>
    <s v="Não"/>
    <n v="635408"/>
    <n v="0"/>
    <m/>
    <x v="6"/>
    <s v="Ciclo Concluido"/>
    <s v="Ciclo Concluido"/>
    <x v="2"/>
    <s v="Procedimento Anterior "/>
    <s v="EQUIPE PODA "/>
    <s v="Realizado"/>
    <s v=" PORTO ALEGRE"/>
    <s v="PODA "/>
    <s v="LIB //COMS"/>
    <d v="2024-07-29T00:00:00"/>
    <x v="3"/>
    <s v="OPEX"/>
    <s v="OK"/>
    <s v="OK"/>
    <s v="ANEXADO"/>
    <s v="ANEXADO"/>
    <s v="OK"/>
    <n v="1"/>
    <n v="1936.97"/>
    <s v="Faturamento Enviado"/>
    <s v="LUISA ALMEIDA"/>
    <s v="Programado "/>
    <s v="Realizado"/>
    <s v="Ciclo Concluido"/>
    <n v="1936.97"/>
    <n v="2548098.5699999998"/>
    <e v="#N/A"/>
    <n v="25149410"/>
    <n v="1936.97"/>
    <s v="Mauricio Alves"/>
  </r>
  <r>
    <x v="0"/>
    <s v="OK"/>
    <s v="Sem Defeito"/>
    <s v="Não"/>
    <n v="640738"/>
    <n v="0"/>
    <m/>
    <x v="7"/>
    <s v="Ciclo Concluido"/>
    <s v="Ciclo Concluido"/>
    <x v="2"/>
    <s v="Procedimento Anterior "/>
    <s v="EQUIPE PODA "/>
    <s v="Realizado"/>
    <s v="PORTO ALEGRE"/>
    <s v="PODA "/>
    <s v="LIB //COMS"/>
    <d v="2024-07-30T00:00:00"/>
    <x v="3"/>
    <s v="OPEX"/>
    <s v="OK"/>
    <s v="OK"/>
    <s v="ANEXADO"/>
    <s v="ANEXADO"/>
    <s v="OK"/>
    <n v="1"/>
    <n v="6306.72"/>
    <s v="Faturamento Enviado"/>
    <s v="LUISA ALMEIDA"/>
    <s v="Programado "/>
    <s v="Realizado"/>
    <s v="Ciclo Concluido"/>
    <n v="6306.72"/>
    <n v="2548098.5699999998"/>
    <e v="#N/A"/>
    <n v="25149387"/>
    <n v="6306.72"/>
    <s v="Mauricio Alves"/>
  </r>
  <r>
    <x v="0"/>
    <s v="OK"/>
    <s v="Sem Defeito"/>
    <s v="Não"/>
    <n v="637490"/>
    <n v="0"/>
    <m/>
    <x v="8"/>
    <s v="Ciclo Concluido"/>
    <s v="Ciclo Concluido"/>
    <x v="2"/>
    <s v="Procedimento Anterior "/>
    <s v="EQUIPE PODA "/>
    <s v="Realizado"/>
    <s v="PORTO ALEGRE"/>
    <s v="PODA "/>
    <s v="LIB //COMS"/>
    <d v="2024-07-31T00:00:00"/>
    <x v="1"/>
    <s v="OPEX"/>
    <s v="OK"/>
    <s v="OK"/>
    <s v="ANEXADO"/>
    <s v="ANEXADO"/>
    <s v="OK"/>
    <n v="1"/>
    <n v="8095.85"/>
    <s v="Faturamento Enviado"/>
    <s v="LUISA ALMEIDA"/>
    <s v="Programado "/>
    <s v="Realizado"/>
    <s v="Ciclo Concluido"/>
    <n v="8095.85"/>
    <n v="2548098.5699999998"/>
    <e v="#N/A"/>
    <n v="25149344"/>
    <n v="8095.85"/>
    <s v="Mauricio Alves"/>
  </r>
  <r>
    <x v="0"/>
    <s v="OK"/>
    <s v="Sem Defeito"/>
    <s v="Não"/>
    <n v="637490"/>
    <n v="0"/>
    <m/>
    <x v="9"/>
    <s v="Ciclo Concluido"/>
    <s v="Ciclo Concluido"/>
    <x v="2"/>
    <s v="Procedimento Anterior "/>
    <s v="EQUIPE PODA "/>
    <s v="Realizado"/>
    <s v="PORTO ALEGRE"/>
    <s v="PODA "/>
    <s v="LIB //COMS"/>
    <d v="2024-08-01T00:00:00"/>
    <x v="3"/>
    <s v="OPEX"/>
    <s v="OK"/>
    <s v="OK"/>
    <s v="ANEXADO"/>
    <s v="ANEXADO"/>
    <s v="OK"/>
    <n v="1"/>
    <n v="3476.69"/>
    <s v="Faturamento Enviado"/>
    <s v="LUISA ALMEIDA"/>
    <s v="Programado "/>
    <s v="Realizado"/>
    <s v="Ciclo Concluido"/>
    <n v="3476.69"/>
    <n v="2548098.5699999998"/>
    <e v="#N/A"/>
    <n v="25149323"/>
    <n v="3476.69"/>
    <s v="Mauricio Alves"/>
  </r>
  <r>
    <x v="0"/>
    <s v="OK"/>
    <s v="Sem Defeito"/>
    <s v="Não"/>
    <n v="657636"/>
    <n v="0"/>
    <m/>
    <x v="10"/>
    <s v="Ciclo Concluido"/>
    <s v="Ciclo Concluido"/>
    <x v="2"/>
    <s v="Procedimento Anterior "/>
    <s v="EQUIPE PODA "/>
    <s v="Realizado"/>
    <s v="PORTO ALEGRE"/>
    <s v="PODA "/>
    <s v="LIB //COMS"/>
    <d v="2024-08-02T00:00:00"/>
    <x v="3"/>
    <s v="OPEX"/>
    <s v="OK"/>
    <s v="OK"/>
    <s v="ANEXADO"/>
    <s v="ANEXADO"/>
    <s v="OK"/>
    <n v="1"/>
    <n v="1564.36"/>
    <s v="Faturamento Enviado"/>
    <s v="LUISA ALMEIDA"/>
    <s v="Programado "/>
    <s v="Realizado"/>
    <s v="Ciclo Concluido"/>
    <n v="1564.36"/>
    <n v="2548098.5699999998"/>
    <e v="#N/A"/>
    <n v="25149635"/>
    <n v="1564.36"/>
    <s v="Mauricio Alves"/>
  </r>
  <r>
    <x v="0"/>
    <s v="OK"/>
    <s v="Sem Defeito"/>
    <s v="Não"/>
    <n v="569431"/>
    <n v="0"/>
    <m/>
    <x v="11"/>
    <s v="Ciclo Concluido"/>
    <s v="Ciclo Concluido"/>
    <x v="2"/>
    <s v="Procedimento Anterior "/>
    <s v="LINHA MORTA"/>
    <s v="Realizado"/>
    <s v="PORTO ALEGRE"/>
    <s v="APRUMO DE  POSTE"/>
    <s v="LIB //COMS"/>
    <d v="2024-08-03T00:00:00"/>
    <x v="3"/>
    <s v="OPEX"/>
    <s v="OK"/>
    <s v="OK"/>
    <s v="ANEXADO"/>
    <s v="ANEXADO"/>
    <s v="OK"/>
    <n v="1"/>
    <n v="402.12"/>
    <s v="Faturamento Enviado"/>
    <s v="SAMUEL OLIVEIRA"/>
    <s v="Programado "/>
    <s v="Realizado"/>
    <s v="Ciclo Concluido"/>
    <n v="991.33"/>
    <n v="2548098.5699999998"/>
    <e v="#N/A"/>
    <n v="24680882"/>
    <n v="991.33"/>
    <s v="Mauricio Alves"/>
  </r>
  <r>
    <x v="0"/>
    <s v="OK"/>
    <s v="Sem Defeito"/>
    <s v="Não"/>
    <n v="560866"/>
    <n v="0"/>
    <m/>
    <x v="12"/>
    <s v="Ciclo Concluido"/>
    <s v="Ciclo Concluido"/>
    <x v="2"/>
    <s v="Procedimento Anterior "/>
    <s v="LINHA MORTA"/>
    <s v="Realizado"/>
    <s v="PORTO ALEGRE"/>
    <s v="FECHAMENTO DE CAVA"/>
    <s v="LIB //COMS"/>
    <d v="2024-08-04T00:00:00"/>
    <x v="3"/>
    <s v="OPEX"/>
    <s v="OK"/>
    <s v="OK"/>
    <s v="ANEXADO"/>
    <s v="ANEXADO"/>
    <s v="OK"/>
    <n v="1"/>
    <n v="41.31"/>
    <s v="Faturamento Enviado"/>
    <s v="SAMUEL OLIVEIRA"/>
    <s v="Programado "/>
    <s v="Realizado"/>
    <s v="Ciclo Concluido"/>
    <n v="627.91999999999996"/>
    <n v="2548098.5699999998"/>
    <e v="#N/A"/>
    <n v="24715362"/>
    <n v="627.91999999999996"/>
    <s v="Mauricio Alves"/>
  </r>
  <r>
    <x v="0"/>
    <s v="OK"/>
    <s v="Sem Defeito"/>
    <s v="Não"/>
    <n v="552314"/>
    <n v="0"/>
    <m/>
    <x v="13"/>
    <s v="Ciclo Concluido"/>
    <s v="Ciclo Concluido"/>
    <x v="2"/>
    <s v="Procedimento Anterior "/>
    <s v="LINHA MORTA"/>
    <s v="Realizado"/>
    <s v="GUAÍBA"/>
    <s v="TALA"/>
    <s v="LIB //COMS"/>
    <d v="2024-08-05T00:00:00"/>
    <x v="4"/>
    <s v="OPEX"/>
    <s v="OK"/>
    <s v="OK"/>
    <s v="ANEXADO"/>
    <s v="ANEXADO"/>
    <s v="OK"/>
    <n v="1"/>
    <n v="936.37"/>
    <s v="Faturamento Enviado"/>
    <s v="SAMUEL OLIVEIRA"/>
    <s v="Programado "/>
    <s v="Realizado"/>
    <s v="Ciclo Concluido"/>
    <n v="963.37"/>
    <n v="2548098.5699999998"/>
    <e v="#N/A"/>
    <n v="24680965"/>
    <n v="963.37"/>
    <s v="Mauricio Alves"/>
  </r>
  <r>
    <x v="0"/>
    <s v="OK"/>
    <s v="Sem Defeito"/>
    <s v="Não"/>
    <n v="1920"/>
    <s v="369.4"/>
    <n v="1"/>
    <x v="4"/>
    <s v="Ciclo Concluido"/>
    <s v="Ciclo Concluido"/>
    <x v="2"/>
    <s v="Programado"/>
    <s v="EQUIPE PODA "/>
    <s v="Realizado"/>
    <s v="PORTO ALEGRE"/>
    <s v="PODA"/>
    <s v="LIB //COMS"/>
    <d v="2024-08-19T00:00:00"/>
    <x v="0"/>
    <s v="OPEX"/>
    <s v="OK"/>
    <s v="OK"/>
    <s v="ANEXADO"/>
    <s v="ANEXADO"/>
    <s v="OK"/>
    <n v="1"/>
    <n v="3079.44"/>
    <s v="Passivo"/>
    <s v="SAMUEL OLIVEIRA"/>
    <s v="Programado "/>
    <s v="Realizado"/>
    <s v="Ciclo Concluido"/>
    <n v="3079.44"/>
    <n v="2548098.5699999998"/>
    <e v="#N/A"/>
    <n v="25696584"/>
    <n v="3079.44"/>
    <s v="Mauricio Alves"/>
  </r>
  <r>
    <x v="0"/>
    <s v="OK"/>
    <s v="Sem Defeito"/>
    <s v="Não"/>
    <n v="553291"/>
    <n v="0"/>
    <m/>
    <x v="14"/>
    <s v="Ciclo Concluido"/>
    <s v="Ciclo Concluido"/>
    <x v="2"/>
    <s v="Procedimento Anterior "/>
    <s v="LINHA VIVA "/>
    <s v="Realizado"/>
    <s v="BUTIÁ"/>
    <s v="SUBS DE ESTRUTURA MT"/>
    <s v="LIB //COMS"/>
    <d v="2024-08-07T00:00:00"/>
    <x v="3"/>
    <s v="OPEX"/>
    <s v="OK"/>
    <s v="OK"/>
    <s v="ANEXADO"/>
    <s v="ANEXADO"/>
    <s v="OK"/>
    <n v="1"/>
    <n v="870"/>
    <s v="Faturamento Enviado"/>
    <s v="SAMUEL OLIVEIRA"/>
    <s v="Programado "/>
    <s v="Realizado"/>
    <s v="Ciclo Concluido"/>
    <n v="860.65"/>
    <n v="2548098.5699999998"/>
    <e v="#N/A"/>
    <n v="24643066"/>
    <n v="860.65"/>
    <s v="Mauricio Alves"/>
  </r>
  <r>
    <x v="0"/>
    <s v="OK"/>
    <s v="Sem Defeito"/>
    <s v="Não"/>
    <n v="555037"/>
    <n v="0"/>
    <m/>
    <x v="15"/>
    <s v="Ciclo Concluido"/>
    <s v="Ciclo Concluido"/>
    <x v="2"/>
    <s v="Procedimento Anterior "/>
    <s v="LINHA VIVA "/>
    <s v="Realizado"/>
    <s v="PORTO ALEGRE"/>
    <s v="REGULAGEM "/>
    <s v="LIB //COMS"/>
    <d v="2024-08-08T00:00:00"/>
    <x v="3"/>
    <s v="OPEX"/>
    <s v="OK"/>
    <s v="OK"/>
    <s v="ANEXADO"/>
    <s v="ANEXADO"/>
    <s v="OK"/>
    <n v="1"/>
    <n v="250"/>
    <s v="Faturamento Enviado"/>
    <s v="SAMUEL OLIVEIRA"/>
    <s v="Programado "/>
    <s v="Realizado"/>
    <s v="Ciclo Concluido"/>
    <n v="321.66000000000003"/>
    <n v="2548098.5699999998"/>
    <e v="#N/A"/>
    <n v="24643142"/>
    <n v="321.66000000000003"/>
    <s v="Mauricio Alves"/>
  </r>
  <r>
    <x v="1"/>
    <s v="Obras para tratar junto Equatorial."/>
    <s v="Logistica Equatorial"/>
    <s v="Sim "/>
    <n v="599069"/>
    <n v="0"/>
    <m/>
    <x v="16"/>
    <s v="Sem necessidade"/>
    <s v="Sem necessidade"/>
    <x v="0"/>
    <s v="Procedimento Anterior "/>
    <s v="LINHA MORTA"/>
    <s v="Realizado"/>
    <s v="VIAMÃO"/>
    <s v="SUBS DE TRAFO"/>
    <s v="LIB //ENER"/>
    <d v="2024-08-09T00:00:00"/>
    <x v="2"/>
    <s v="CAPEX"/>
    <s v="OK"/>
    <s v="OK"/>
    <s v="ANEXADO"/>
    <s v="ANEXADO"/>
    <s v="OK"/>
    <n v="1"/>
    <n v="3580"/>
    <s v="Passivo"/>
    <s v="LUCAS ANDRADE"/>
    <s v="Programado "/>
    <s v="Realizado"/>
    <s v="Em andamento"/>
    <n v="3647.05"/>
    <n v="2548098.5699999998"/>
    <e v="#N/A"/>
    <n v="25105197"/>
    <n v="3647.05"/>
    <s v="Erica Fragoso"/>
  </r>
  <r>
    <x v="0"/>
    <s v="OK"/>
    <s v="Sem Defeito"/>
    <s v="Não"/>
    <n v="555291"/>
    <n v="0"/>
    <m/>
    <x v="17"/>
    <s v="Ciclo Concluido"/>
    <s v="Ciclo Concluido"/>
    <x v="2"/>
    <s v="Procedimento Anterior "/>
    <s v="LINHA VIVA "/>
    <s v="Realizado"/>
    <s v="BUTIÁ"/>
    <s v="SUBS DE ESTRUTURA MT"/>
    <s v="LIB //COMS"/>
    <d v="2024-08-10T00:00:00"/>
    <x v="3"/>
    <s v="OPEX"/>
    <s v="OK"/>
    <s v="OK"/>
    <s v="ANEXADO"/>
    <s v="ANEXADO"/>
    <s v="OK"/>
    <n v="1"/>
    <n v="2000"/>
    <s v="Faturamento Enviado"/>
    <s v="SAMUEL OLIVEIRA"/>
    <s v="Programado "/>
    <s v="Realizado"/>
    <s v="Ciclo Concluido"/>
    <n v="2940.51"/>
    <n v="2548098.5699999998"/>
    <e v="#N/A"/>
    <n v="24655817"/>
    <n v="2940.51"/>
    <s v="Mauricio Alves"/>
  </r>
  <r>
    <x v="0"/>
    <s v="OK"/>
    <s v="Sem Defeito"/>
    <s v="Não"/>
    <n v="607365"/>
    <n v="0"/>
    <m/>
    <x v="18"/>
    <s v="Ciclo Concluido"/>
    <s v="Ciclo Concluido"/>
    <x v="0"/>
    <s v="Procedimento Anterior "/>
    <s v="LINHA MORTA"/>
    <s v="Realizado"/>
    <s v="PORTO ALEGRE"/>
    <s v="SUBS DE POSTE "/>
    <s v="LIB //COMS"/>
    <d v="2024-08-11T00:00:00"/>
    <x v="1"/>
    <s v="CAPEX"/>
    <s v="OK"/>
    <s v="OK"/>
    <s v="ANEXADO"/>
    <s v="ANEXADO"/>
    <s v="OK"/>
    <n v="1"/>
    <n v="6145"/>
    <s v="Faturamento Enviado"/>
    <s v="LUCAS ANDRADE"/>
    <s v="Programado "/>
    <s v="Realizado"/>
    <s v="Ciclo Concluido"/>
    <n v="2896.92"/>
    <n v="2548098.5699999998"/>
    <e v="#N/A"/>
    <n v="25118372"/>
    <n v="2896.92"/>
    <s v="Mauricio Alves"/>
  </r>
  <r>
    <x v="0"/>
    <s v="OK"/>
    <s v="Sem Defeito"/>
    <s v="Não"/>
    <n v="590786"/>
    <n v="0"/>
    <m/>
    <x v="19"/>
    <s v="Ciclo Concluido"/>
    <s v="Ciclo Concluido"/>
    <x v="0"/>
    <s v="Procedimento Anterior "/>
    <s v="LINHA MORTA"/>
    <s v="Realizado"/>
    <s v="PORTO ALEGRE"/>
    <s v="SUBS DE TRAFO"/>
    <s v="LIB //CKCP"/>
    <d v="2024-08-12T00:00:00"/>
    <x v="0"/>
    <s v="CAPEX"/>
    <s v="OK"/>
    <s v="OK"/>
    <s v="ANEXADO"/>
    <s v="ANEXADO"/>
    <s v="OK"/>
    <n v="1"/>
    <n v="15126"/>
    <s v="Passivo"/>
    <s v="LUCAS ANDRADE"/>
    <s v="Programado "/>
    <s v="Realizado"/>
    <s v="Ciclo Concluido"/>
    <n v="8744.74"/>
    <n v="2548098.5699999998"/>
    <e v="#N/A"/>
    <n v="25118578"/>
    <n v="8744.74"/>
    <s v="Mauricio Alves"/>
  </r>
  <r>
    <x v="0"/>
    <s v="OK"/>
    <s v="Sem Defeito"/>
    <s v="Não"/>
    <s v=" 602712"/>
    <n v="0"/>
    <m/>
    <x v="20"/>
    <s v="Ciclo Concluido"/>
    <s v="Ciclo Concluido"/>
    <x v="0"/>
    <s v="Procedimento Anterior "/>
    <s v="LINHA MORTA"/>
    <s v="Realizado"/>
    <s v="VIAMÃO"/>
    <s v="SUBS DE TRAFO"/>
    <s v="ENTE//CKCP"/>
    <d v="2024-08-13T00:00:00"/>
    <x v="1"/>
    <s v="CAPEX"/>
    <s v="OK"/>
    <s v="OK"/>
    <s v="ANEXADO"/>
    <s v="ANEXADO"/>
    <s v="OK"/>
    <n v="1"/>
    <n v="3580"/>
    <s v="Faturamento Enviado"/>
    <s v="LUCAS ANDRADE"/>
    <s v="Programado "/>
    <s v="Realizado"/>
    <s v="Ciclo Concluido"/>
    <n v="3866.41"/>
    <n v="2548098.5699999998"/>
    <e v="#N/A"/>
    <n v="25165182"/>
    <n v="3866.41"/>
    <s v="Mauricio Alves"/>
  </r>
  <r>
    <x v="0"/>
    <s v="OK"/>
    <s v="Sem Defeito"/>
    <s v="Não"/>
    <s v=" 622760"/>
    <n v="0"/>
    <m/>
    <x v="21"/>
    <s v="Ciclo Concluido"/>
    <s v="Ciclo Concluido"/>
    <x v="0"/>
    <s v="Procedimento Anterior "/>
    <s v="LINHA MORTA"/>
    <s v="Realizado"/>
    <s v="PORTO ALEGRE"/>
    <s v="SUBS DE TRAFO"/>
    <s v="ENTE//CKCP"/>
    <d v="2024-08-14T00:00:00"/>
    <x v="1"/>
    <s v="CAPEX"/>
    <s v="OK"/>
    <s v="OK"/>
    <s v="ANEXADO"/>
    <s v="ANEXADO"/>
    <s v="OK"/>
    <n v="1"/>
    <n v="3580"/>
    <s v="Faturamento Enviado"/>
    <s v="LUCAS ANDRADE"/>
    <s v="Programado "/>
    <s v="Realizado"/>
    <s v="Ciclo Concluido"/>
    <n v="3866.41"/>
    <n v="2548098.5699999998"/>
    <e v="#N/A"/>
    <n v="25164779"/>
    <n v="3866.41"/>
    <s v="Mauricio Alves"/>
  </r>
  <r>
    <x v="0"/>
    <s v="OK"/>
    <s v="Sem Defeito"/>
    <s v="Não"/>
    <n v="553348"/>
    <n v="0"/>
    <m/>
    <x v="22"/>
    <s v="Ciclo Concluido"/>
    <s v="Ciclo Concluido"/>
    <x v="2"/>
    <s v="Procedimento Anterior "/>
    <s v="LINHA VIVA "/>
    <s v="Realizado"/>
    <s v="PORTO ALEGRE"/>
    <s v="SUBS DE ESTRUTURA MT"/>
    <s v="LIB //COMS"/>
    <d v="2024-08-15T00:00:00"/>
    <x v="3"/>
    <s v="OPEX"/>
    <s v="OK"/>
    <s v="OK"/>
    <s v="ANEXADO"/>
    <s v="ANEXADO"/>
    <s v="OK"/>
    <n v="1"/>
    <n v="1236"/>
    <s v="Faturamento Enviado"/>
    <s v="SAMUEL OLIVEIRA"/>
    <s v="Programado "/>
    <s v="Realizado"/>
    <s v="Ciclo Concluido"/>
    <n v="1408.13"/>
    <n v="2548098.5699999998"/>
    <e v="#N/A"/>
    <n v="24655759"/>
    <n v="1408.13"/>
    <s v="Mauricio Alves"/>
  </r>
  <r>
    <x v="1"/>
    <s v="Obras para tratar junto Equatorial."/>
    <s v="Logistica Equatorial"/>
    <s v="Sim "/>
    <n v="628986"/>
    <n v="0"/>
    <m/>
    <x v="23"/>
    <s v="Sem necessidade"/>
    <s v="Sem necessidade"/>
    <x v="0"/>
    <s v="Procedimento Anterior "/>
    <s v="LINHA MORTA"/>
    <s v="Realizado"/>
    <s v="ELDORADO DO SU"/>
    <s v="SUBS DE TRAFO"/>
    <s v="LIB //ENER"/>
    <d v="2024-08-16T00:00:00"/>
    <x v="2"/>
    <s v="CAPEX"/>
    <s v="OK"/>
    <s v="OK"/>
    <s v="ANEXADO"/>
    <s v="ANEXADO"/>
    <s v="OK"/>
    <n v="1"/>
    <n v="3580"/>
    <s v="Passivo"/>
    <s v="LUCAS ANDRADE"/>
    <s v="Programado "/>
    <s v="Realizado"/>
    <s v="Em andamento"/>
    <n v="3866.41"/>
    <n v="2548098.5699999998"/>
    <e v="#N/A"/>
    <n v="25164883"/>
    <n v="3866.41"/>
    <s v="Erica Fragoso"/>
  </r>
  <r>
    <x v="0"/>
    <s v="OK"/>
    <s v="Sem Defeito"/>
    <s v="Não"/>
    <n v="630490"/>
    <n v="0"/>
    <m/>
    <x v="24"/>
    <s v="Ciclo Concluido"/>
    <s v="Ciclo Concluido"/>
    <x v="0"/>
    <s v="Procedimento Anterior "/>
    <s v="LINHA MORTA"/>
    <s v="Realizado"/>
    <s v="PORTO ALEGRE"/>
    <s v="SUBS DE TRAFO"/>
    <s v="LIB //CKCP"/>
    <d v="2024-08-17T00:00:00"/>
    <x v="0"/>
    <s v="CAPEX"/>
    <s v="OK"/>
    <s v="OK"/>
    <s v="ANEXADO"/>
    <s v="ANEXADO"/>
    <s v="OK"/>
    <n v="1"/>
    <n v="3580"/>
    <s v="Passivo"/>
    <s v="LUCAS ANDRADE"/>
    <s v="Programado "/>
    <s v="Realizado"/>
    <s v="Ciclo Concluido"/>
    <n v="3866.41"/>
    <n v="2548098.5699999998"/>
    <e v="#N/A"/>
    <n v="25780980"/>
    <n v="3866.41"/>
    <s v="Mauricio Alves"/>
  </r>
  <r>
    <x v="1"/>
    <s v="Obras para tratar junto Equatorial."/>
    <s v="Logistica Equatorial"/>
    <s v="Sim "/>
    <n v="630569"/>
    <n v="0"/>
    <m/>
    <x v="25"/>
    <s v="Sem necessidade"/>
    <s v="Sem necessidade"/>
    <x v="0"/>
    <s v="Procedimento Anterior "/>
    <s v="LINHA MORTA"/>
    <s v="Realizado"/>
    <s v="VIAMÃO"/>
    <s v="SUBS DE TRAFO"/>
    <s v="LIB //ENER"/>
    <d v="2024-08-18T00:00:00"/>
    <x v="2"/>
    <s v="CAPEX"/>
    <s v="OK"/>
    <s v="OK"/>
    <s v="ANEXADO"/>
    <s v="ANEXADO"/>
    <s v="OK"/>
    <n v="1"/>
    <n v="3580"/>
    <s v="Passivo"/>
    <s v="LUCAS ANDRADE"/>
    <s v="Programado "/>
    <s v="Realizado"/>
    <s v="Em andamento"/>
    <n v="3866.49"/>
    <n v="2548098.5699999998"/>
    <e v="#N/A"/>
    <n v="25165789"/>
    <n v="3866.49"/>
    <s v="Erica Fragoso"/>
  </r>
  <r>
    <x v="0"/>
    <s v="OK"/>
    <s v="Sem Defeito"/>
    <s v="Não"/>
    <n v="649934"/>
    <n v="0"/>
    <m/>
    <x v="26"/>
    <s v="Ciclo Concluido"/>
    <s v="Ciclo Concluido"/>
    <x v="0"/>
    <s v="Procedimento Anterior "/>
    <s v="LINHA MORTA "/>
    <s v="Realizado"/>
    <s v="GUAIBA"/>
    <s v="SUBS DE POSTE E TRAFO "/>
    <s v="LIB //COMS"/>
    <d v="2024-08-19T00:00:00"/>
    <x v="1"/>
    <s v="CAPEX"/>
    <s v="OK"/>
    <s v="OK"/>
    <s v="ANEXADO"/>
    <s v="ANEXADO"/>
    <s v="OK"/>
    <n v="1"/>
    <n v="661.09"/>
    <s v="Faturamento Enviado"/>
    <s v="LUCAS ANDRADE"/>
    <s v="Programado "/>
    <s v="Realizado"/>
    <s v="Ciclo Concluido"/>
    <n v="895.45"/>
    <n v="2548098.5699999998"/>
    <e v="#N/A"/>
    <n v="25265553"/>
    <n v="895.45"/>
    <s v="Mauricio Alves"/>
  </r>
  <r>
    <x v="0"/>
    <s v="OK"/>
    <s v="Sem Defeito"/>
    <s v="Não"/>
    <s v="2-553316"/>
    <n v="0"/>
    <m/>
    <x v="27"/>
    <s v="Ciclo Concluido"/>
    <s v="Ciclo Concluido"/>
    <x v="2"/>
    <s v="Procedimento Anterior "/>
    <s v="LINHA VIVA "/>
    <s v="Realizado"/>
    <s v="VIAMÃO"/>
    <s v="SUBS DE ESTRUTURA MT"/>
    <s v="LIB //COMS"/>
    <d v="2024-08-21T00:00:00"/>
    <x v="3"/>
    <s v="OPEX"/>
    <s v="OK"/>
    <s v="OK"/>
    <s v="ANEXADO"/>
    <s v="ANEXADO"/>
    <s v="OK"/>
    <n v="1"/>
    <n v="1236"/>
    <s v="Faturamento Enviado"/>
    <s v="SAMUEL OLIVEIRA"/>
    <s v="Programado "/>
    <s v="Realizado"/>
    <s v="Ciclo Concluido"/>
    <n v="1985.75"/>
    <n v="2548098.5699999998"/>
    <e v="#N/A"/>
    <n v="24655751"/>
    <n v="1985.75"/>
    <s v="Mauricio Alves"/>
  </r>
  <r>
    <x v="0"/>
    <s v="OK"/>
    <s v="Sem Defeito"/>
    <s v="Não"/>
    <n v="554326"/>
    <n v="0"/>
    <m/>
    <x v="28"/>
    <s v="Ciclo Concluido"/>
    <s v="Ciclo Concluido"/>
    <x v="2"/>
    <s v="Procedimento Anterior "/>
    <s v="LINHA VIVA "/>
    <s v="Realizado"/>
    <s v="PORTO ALEGRE"/>
    <s v="ARMAÇÃO E OUTROS"/>
    <s v="LIB //COMS"/>
    <d v="2024-08-22T00:00:00"/>
    <x v="3"/>
    <s v="OPEX"/>
    <s v="OK"/>
    <s v="OK"/>
    <s v="ANEXADO"/>
    <s v="ANEXADO"/>
    <s v="OK"/>
    <n v="1"/>
    <n v="980"/>
    <s v="Faturamento Enviado"/>
    <s v="SAMUEL OLIVEIRA"/>
    <s v="Programado "/>
    <s v="Realizado"/>
    <s v="Ciclo Concluido"/>
    <n v="1897.5"/>
    <n v="2548098.5699999998"/>
    <e v="#N/A"/>
    <n v="24659378"/>
    <n v="1897.5"/>
    <s v="Mauricio Alves"/>
  </r>
  <r>
    <x v="0"/>
    <s v="OK"/>
    <s v="Sem Defeito"/>
    <s v="Não"/>
    <n v="556909"/>
    <n v="0"/>
    <m/>
    <x v="29"/>
    <s v="Ciclo Concluido"/>
    <s v="Ciclo Concluido"/>
    <x v="2"/>
    <s v="Procedimento Anterior "/>
    <s v="LINHA VIVA "/>
    <s v="Realizado"/>
    <s v="PORTO ALEGRE"/>
    <s v="ESPAÇADOR "/>
    <s v="LIB //COMS"/>
    <d v="2024-08-23T00:00:00"/>
    <x v="3"/>
    <s v="OPEX"/>
    <s v="OK"/>
    <s v="OK"/>
    <s v="ANEXADO"/>
    <s v="ANEXADO"/>
    <s v="OK"/>
    <n v="1"/>
    <n v="678"/>
    <s v="Faturamento Enviado"/>
    <s v="SAMUEL OLIVEIRA"/>
    <s v="Programado "/>
    <s v="Realizado"/>
    <s v="Ciclo Concluido"/>
    <n v="781.22"/>
    <n v="2548098.5699999998"/>
    <e v="#N/A"/>
    <n v="24659379"/>
    <n v="781.22"/>
    <s v="Mauricio Alves"/>
  </r>
  <r>
    <x v="0"/>
    <s v="OK"/>
    <s v="Sem Defeito"/>
    <s v="Não"/>
    <n v="570149"/>
    <n v="0"/>
    <m/>
    <x v="30"/>
    <s v="Ciclo Concluido"/>
    <s v="Ciclo Concluido"/>
    <x v="2"/>
    <s v="Procedimento Anterior "/>
    <s v="EQUIPE PODA "/>
    <s v="Realizado"/>
    <s v="BARRA DO RIBEIRO"/>
    <s v="PODA "/>
    <s v="LIB //COMS"/>
    <d v="2024-08-24T00:00:00"/>
    <x v="3"/>
    <s v="OPEX"/>
    <s v="OK"/>
    <s v="OK"/>
    <s v="ANEXADO"/>
    <s v="ANEXADO"/>
    <s v="OK"/>
    <n v="1"/>
    <n v="1195.81"/>
    <s v="Faturamento Enviado"/>
    <s v="SAMUEL OLIVEIRA"/>
    <s v="Programado "/>
    <s v="Realizado"/>
    <s v="Ciclo Concluido"/>
    <n v="1195.81"/>
    <n v="2548098.5699999998"/>
    <e v="#N/A"/>
    <n v="24670364"/>
    <n v="1195.81"/>
    <s v="Mauricio Alves"/>
  </r>
  <r>
    <x v="0"/>
    <s v="OK"/>
    <s v="Sem Defeito"/>
    <s v="Não"/>
    <n v="572936"/>
    <n v="0"/>
    <m/>
    <x v="31"/>
    <s v="Ciclo Concluido"/>
    <s v="Ciclo Concluido"/>
    <x v="2"/>
    <s v="Procedimento Anterior "/>
    <s v="LINHA VIVA "/>
    <s v="Realizado"/>
    <s v="PORTO ALEGRE"/>
    <s v="PODA "/>
    <s v="LIB //COMS"/>
    <d v="2024-08-25T00:00:00"/>
    <x v="4"/>
    <s v="OPEX"/>
    <s v="OK"/>
    <s v="OK"/>
    <s v="ANEXADO"/>
    <s v="ANEXADO"/>
    <s v="OK"/>
    <n v="1"/>
    <n v="3156"/>
    <s v="Faturamento Enviado"/>
    <s v="SAMUEL OLIVEIRA"/>
    <s v="Programado "/>
    <s v="Realizado"/>
    <s v="Ciclo Concluido"/>
    <n v="2615.9899999999998"/>
    <n v="2548098.5699999998"/>
    <e v="#N/A"/>
    <n v="24704591"/>
    <n v="2615.9899999999998"/>
    <s v="Mauricio Alves"/>
  </r>
  <r>
    <x v="0"/>
    <s v="OK"/>
    <s v="Sem Defeito"/>
    <s v="Não"/>
    <n v="540089"/>
    <n v="0"/>
    <m/>
    <x v="32"/>
    <s v="Ciclo Concluido"/>
    <s v="Ciclo Concluido"/>
    <x v="2"/>
    <s v="Procedimento Anterior "/>
    <s v="LINHA MORTA"/>
    <s v="Realizado"/>
    <s v="PORTO ALEGRE"/>
    <s v="TALA"/>
    <s v="LIB //COMS"/>
    <d v="2024-08-26T00:00:00"/>
    <x v="3"/>
    <s v="OPEX"/>
    <s v="OK"/>
    <s v="OK"/>
    <s v="ANEXADO"/>
    <s v="ANEXADO"/>
    <s v="OK"/>
    <n v="1"/>
    <n v="936.37"/>
    <s v="Faturamento Enviado"/>
    <s v="SAMUEL OLIVEIRA"/>
    <s v="Programado "/>
    <s v="Realizado"/>
    <s v="Ciclo Concluido"/>
    <n v="765.53"/>
    <n v="2548098.5699999998"/>
    <e v="#N/A"/>
    <n v="24693108"/>
    <n v="765.53"/>
    <s v="Mauricio Alves"/>
  </r>
  <r>
    <x v="2"/>
    <s v="OK"/>
    <s v="Sem Defeito"/>
    <s v="Não"/>
    <n v="555241"/>
    <n v="0"/>
    <m/>
    <x v="33"/>
    <s v="Já Possui"/>
    <s v="Já Possui"/>
    <x v="2"/>
    <s v="Procedimento Anterior "/>
    <s v="LINHA VIVA "/>
    <s v="Realizado"/>
    <s v="PORTO ALEGRE"/>
    <s v="SUBS DE CHAVE FUS"/>
    <s v="LIB //ATEC"/>
    <d v="2024-08-27T00:00:00"/>
    <x v="2"/>
    <s v="OPEX"/>
    <s v="OK"/>
    <s v="OK"/>
    <s v="ANEXADO"/>
    <s v="ANEXADO"/>
    <s v="OK"/>
    <n v="1"/>
    <n v="9598"/>
    <s v="Passivo"/>
    <s v="LUISA ALMEIDA"/>
    <s v="Programado "/>
    <s v="Realizado"/>
    <s v="Em andamento"/>
    <n v="13723.26"/>
    <n v="2548098.5699999998"/>
    <e v="#N/A"/>
    <n v="24719415"/>
    <n v="8123.73"/>
    <s v="Mauricio Alves"/>
  </r>
  <r>
    <x v="0"/>
    <s v="OK"/>
    <s v="Sem Defeito"/>
    <s v="Não"/>
    <n v="580846"/>
    <n v="0"/>
    <m/>
    <x v="34"/>
    <s v="Ciclo Concluido"/>
    <s v="Identificar Equipamento"/>
    <x v="2"/>
    <s v="Procedimento Anterior "/>
    <s v="LINHA VIVA "/>
    <s v="Realizado"/>
    <s v="PORTO ALEGRE"/>
    <s v="CONEXÃO"/>
    <s v="LIB //COMS"/>
    <d v="2024-08-28T00:00:00"/>
    <x v="4"/>
    <s v="OPEX"/>
    <s v="OK"/>
    <s v="OK"/>
    <s v="ANEXADO"/>
    <s v="ANEXADO"/>
    <s v="OK"/>
    <n v="1"/>
    <n v="845"/>
    <s v="Faturamento Enviado"/>
    <s v="SAMUEL OLIVEIRA"/>
    <s v="Programado "/>
    <s v="Realizado"/>
    <s v="Ciclo Concluido"/>
    <n v="3223.07"/>
    <n v="2548098.5699999998"/>
    <e v="#N/A"/>
    <n v="24715361"/>
    <n v="3223.07"/>
    <s v="Mauricio Alves"/>
  </r>
  <r>
    <x v="0"/>
    <s v="OK"/>
    <s v="Sem Defeito"/>
    <s v="Não"/>
    <n v="565742"/>
    <n v="0"/>
    <m/>
    <x v="35"/>
    <s v="Ciclo Concluido"/>
    <s v="Identificar Equipamento"/>
    <x v="2"/>
    <s v="Procedimento Anterior "/>
    <s v="LINHA VIVA "/>
    <s v="Realizado"/>
    <s v="PORTO ALEGRE"/>
    <s v="ESPAÇADOR "/>
    <s v="LIB //COMS"/>
    <d v="2024-08-29T00:00:00"/>
    <x v="0"/>
    <s v="OPEX"/>
    <s v="OK"/>
    <s v="OK"/>
    <s v="ANEXADO"/>
    <s v="ANEXADO"/>
    <s v="OK"/>
    <n v="1"/>
    <n v="15950"/>
    <s v="Passivo"/>
    <s v="LUISA ALMEIDA"/>
    <s v="Programado "/>
    <s v="Realizado"/>
    <s v="Ciclo Concluido"/>
    <n v="3380.72"/>
    <n v="2548098.5699999998"/>
    <e v="#N/A"/>
    <n v="24660375"/>
    <n v="3380.72"/>
    <s v="Mauricio Alves"/>
  </r>
  <r>
    <x v="0"/>
    <s v="OK"/>
    <s v="Sem Defeito"/>
    <s v="Não"/>
    <n v="554771"/>
    <n v="0"/>
    <m/>
    <x v="36"/>
    <s v="Ciclo Concluido"/>
    <s v="Identificar Equipamento"/>
    <x v="2"/>
    <s v="Procedimento Anterior "/>
    <s v="LINHA VIVA "/>
    <s v="Realizado"/>
    <s v="PORTO ALEGRE"/>
    <s v="ESPAÇADOR "/>
    <s v="LIB //COMS"/>
    <d v="2024-08-30T00:00:00"/>
    <x v="3"/>
    <s v="OPEX"/>
    <s v="OK"/>
    <s v="OK"/>
    <s v="ANEXADO"/>
    <s v="ANEXADO"/>
    <s v="OK"/>
    <n v="1"/>
    <n v="3789"/>
    <s v="Faturamento Enviado"/>
    <s v="SAMUEL OLIVEIRA"/>
    <s v="Programado "/>
    <s v="Realizado"/>
    <s v="Ciclo Concluido"/>
    <n v="3819.06"/>
    <n v="2548098.5699999998"/>
    <e v="#N/A"/>
    <n v="24660497"/>
    <n v="3819.06"/>
    <s v="Mauricio Alves"/>
  </r>
  <r>
    <x v="0"/>
    <s v="OK"/>
    <s v="Sem Defeito"/>
    <s v="Não"/>
    <n v="574212"/>
    <n v="0"/>
    <m/>
    <x v="37"/>
    <s v="Ciclo Concluido"/>
    <s v="Identificar Equipamento"/>
    <x v="2"/>
    <s v="Procedimento Anterior "/>
    <s v="TAT"/>
    <s v="Realizado"/>
    <s v="GUAÍBA"/>
    <s v="ELO FUSIVEL"/>
    <s v="LIB //COMS"/>
    <d v="2024-08-31T00:00:00"/>
    <x v="4"/>
    <s v="OPEX"/>
    <s v="OK"/>
    <s v="OK"/>
    <s v="ANEXADO"/>
    <s v="ANEXADO"/>
    <s v="OK"/>
    <n v="1"/>
    <n v="120"/>
    <s v="Faturamento Enviado"/>
    <s v="SAMUEL OLIVEIRA"/>
    <s v="Programado "/>
    <s v="Realizado"/>
    <s v="Ciclo Concluido"/>
    <n v="34.880000000000003"/>
    <n v="2548098.5699999998"/>
    <e v="#N/A"/>
    <n v="24693349"/>
    <n v="34.880000000000003"/>
    <s v="Mauricio Alves"/>
  </r>
  <r>
    <x v="0"/>
    <s v="OK"/>
    <s v="Sem Defeito"/>
    <s v="Não"/>
    <s v="2-553429"/>
    <n v="0"/>
    <m/>
    <x v="38"/>
    <s v="Ciclo Concluido"/>
    <s v="Identificar Equipamento"/>
    <x v="2"/>
    <s v="Procedimento Anterior "/>
    <s v="LINHA VIVA "/>
    <s v="Realizado"/>
    <s v="PORTO ALEGRE"/>
    <s v="ESPAÇADOR "/>
    <s v="LIB //COMS"/>
    <d v="2024-09-01T00:00:00"/>
    <x v="3"/>
    <s v="OPEX"/>
    <s v="OK"/>
    <s v="OK"/>
    <s v="ANEXADO"/>
    <s v="ANEXADO"/>
    <s v="OK"/>
    <n v="1"/>
    <n v="2156"/>
    <s v="Faturamento Enviado"/>
    <s v="SAMUEL OLIVEIRA"/>
    <s v="Programado "/>
    <s v="Realizado"/>
    <s v="Ciclo Concluido"/>
    <n v="2256.4"/>
    <n v="2548098.5699999998"/>
    <e v="#N/A"/>
    <n v="24660440"/>
    <n v="2256.4"/>
    <s v="Mauricio Alves"/>
  </r>
  <r>
    <x v="0"/>
    <s v="OK"/>
    <s v="Sem Defeito"/>
    <s v="Não"/>
    <n v="542150"/>
    <n v="0"/>
    <m/>
    <x v="39"/>
    <s v="Ciclo Concluido"/>
    <s v="Identificar Equipamento"/>
    <x v="2"/>
    <s v="Procedimento Anterior "/>
    <s v="LINHA VIVA "/>
    <s v="Realizado"/>
    <s v="GUAÍBA"/>
    <s v="FLY-TAP"/>
    <s v="LIB //COMS"/>
    <d v="2024-09-02T00:00:00"/>
    <x v="3"/>
    <s v="OPEX"/>
    <s v="OK"/>
    <s v="OK"/>
    <s v="ANEXADO"/>
    <s v="ANEXADO"/>
    <s v="OK"/>
    <n v="1"/>
    <n v="7678"/>
    <s v="Faturamento Enviado"/>
    <s v="SAMUEL OLIVEIRA"/>
    <s v="Programado "/>
    <s v="Realizado"/>
    <s v="Ciclo Concluido"/>
    <n v="4349.25"/>
    <n v="2548098.5699999998"/>
    <e v="#N/A"/>
    <n v="24660662"/>
    <n v="4349.25"/>
    <s v="Mauricio Alves"/>
  </r>
  <r>
    <x v="1"/>
    <s v="Obras para tratar junto Equatorial."/>
    <s v="Logistica Equatorial"/>
    <s v="Sim "/>
    <s v=" 630348"/>
    <n v="0"/>
    <m/>
    <x v="40"/>
    <s v="Sem necessidade"/>
    <s v="Identificar Equipamento"/>
    <x v="0"/>
    <s v="Procedimento Anterior "/>
    <s v="LINHA MORTA"/>
    <s v="Realizado"/>
    <s v="VIAMÃO"/>
    <s v="SUBS DE TRAFO"/>
    <s v="LIB //ENER"/>
    <d v="2024-09-03T00:00:00"/>
    <x v="2"/>
    <s v="CAPEX"/>
    <s v="OK"/>
    <s v="OK"/>
    <s v="ANEXADO"/>
    <s v="ANEXADO"/>
    <s v="OK"/>
    <n v="1"/>
    <n v="3580"/>
    <s v="Passivo"/>
    <s v="LUCAS ANDRADE"/>
    <s v="Programado "/>
    <s v="Realizado"/>
    <s v="Em andamento"/>
    <n v="3866.41"/>
    <n v="2548098.5699999998"/>
    <e v="#N/A"/>
    <n v="25265856"/>
    <n v="3866.41"/>
    <s v="Erica Fragoso"/>
  </r>
  <r>
    <x v="0"/>
    <s v="OK"/>
    <s v="Sem Defeito"/>
    <s v="Não"/>
    <n v="566785"/>
    <n v="0"/>
    <m/>
    <x v="41"/>
    <s v="Ciclo Concluido"/>
    <s v="Identificar Equipamento"/>
    <x v="2"/>
    <s v="Procedimento Anterior "/>
    <s v="LINHA VIVA "/>
    <s v="Realizado"/>
    <s v="ELDORADO DO SUL"/>
    <s v="SUBS DE CHAVE FUS"/>
    <s v="LIB //COMS"/>
    <d v="2024-09-04T00:00:00"/>
    <x v="3"/>
    <s v="OPEX"/>
    <s v="OK"/>
    <s v="OK"/>
    <s v="ANEXADO"/>
    <s v="ANEXADO"/>
    <s v="OK"/>
    <n v="1"/>
    <n v="2878"/>
    <s v="Faturamento Enviado"/>
    <s v="SAMUEL OLIVEIRA"/>
    <s v="Programado "/>
    <s v="Realizado"/>
    <s v="Ciclo Concluido"/>
    <n v="2942.39"/>
    <n v="2548098.5699999998"/>
    <e v="#N/A"/>
    <n v="24660581"/>
    <n v="2942.39"/>
    <s v="Mauricio Alves"/>
  </r>
  <r>
    <x v="0"/>
    <s v="OK"/>
    <s v="Sem Defeito"/>
    <s v="Não"/>
    <n v="555055"/>
    <n v="0"/>
    <m/>
    <x v="42"/>
    <s v="Ciclo Concluido"/>
    <s v="Identificar Equipamento"/>
    <x v="2"/>
    <s v="Procedimento Anterior "/>
    <s v="LINHA VIVA "/>
    <s v="Realizado"/>
    <s v="PORTO ALEGRE"/>
    <s v="GLV-CONEXÃO-ARMAÇÃO"/>
    <s v="LIB //COMS"/>
    <d v="2024-09-05T00:00:00"/>
    <x v="3"/>
    <s v="OPEX"/>
    <s v="OK"/>
    <s v="OK"/>
    <s v="ANEXADO"/>
    <s v="ANEXADO"/>
    <s v="OK"/>
    <n v="1"/>
    <n v="4836"/>
    <s v="Faturamento Enviado"/>
    <s v="SAMUEL OLIVEIRA"/>
    <s v="Programado "/>
    <s v="Realizado"/>
    <s v="Ciclo Concluido"/>
    <n v="4930.8"/>
    <n v="2548098.5699999998"/>
    <e v="#N/A"/>
    <n v="24660705"/>
    <n v="4930.8"/>
    <s v="Mauricio Alves"/>
  </r>
  <r>
    <x v="0"/>
    <s v="OK"/>
    <s v="Sem Defeito"/>
    <s v="Não"/>
    <n v="633229"/>
    <n v="0"/>
    <m/>
    <x v="43"/>
    <s v="Ciclo Concluido"/>
    <s v="Identificar Equipamento"/>
    <x v="0"/>
    <s v="Procedimento Anterior "/>
    <s v="LINHA MORTA"/>
    <s v="Realizado"/>
    <s v="VIAMÃO"/>
    <s v="SUBS DE POSTE "/>
    <s v="LIB //CKCP"/>
    <d v="2024-09-06T00:00:00"/>
    <x v="0"/>
    <s v="CAPEX"/>
    <s v="OK"/>
    <s v="OK"/>
    <s v="ANEXADO"/>
    <s v="ANEXADO"/>
    <s v="OK"/>
    <n v="1"/>
    <n v="12456"/>
    <s v="Passivo"/>
    <s v="LUCAS ANDRADE"/>
    <s v="Programado "/>
    <s v="Realizado"/>
    <s v="Ciclo Concluido"/>
    <n v="5405.48"/>
    <n v="2548098.5699999998"/>
    <e v="#N/A"/>
    <n v="25202183"/>
    <n v="5405.48"/>
    <s v="Mauricio Alves"/>
  </r>
  <r>
    <x v="0"/>
    <s v="OK"/>
    <s v="Sem Defeito"/>
    <s v="Não"/>
    <n v="639543"/>
    <n v="0"/>
    <m/>
    <x v="44"/>
    <s v="Ciclo Concluido"/>
    <s v="Identificar Equipamento"/>
    <x v="0"/>
    <s v="Procedimento Anterior "/>
    <s v="LINHA MORTA "/>
    <s v="Realizado"/>
    <s v="PORTO ALEGRE"/>
    <s v="SUBS DE POSTE E TRAFO "/>
    <s v="ENTE//CKCP"/>
    <d v="2024-09-07T00:00:00"/>
    <x v="1"/>
    <s v="CAPEX"/>
    <s v="OK"/>
    <s v="OK"/>
    <s v="ANEXADO"/>
    <s v="ANEXADO"/>
    <s v="OK"/>
    <n v="1"/>
    <n v="3569.65"/>
    <s v="Faturamento Enviado"/>
    <s v="LUCAS ANDRADE"/>
    <s v="Programado "/>
    <s v="Realizado"/>
    <s v="Ciclo Concluido"/>
    <n v="3866.41"/>
    <n v="2548098.5699999998"/>
    <e v="#N/A"/>
    <n v="25188083"/>
    <n v="3866.41"/>
    <s v="Mauricio Alves"/>
  </r>
  <r>
    <x v="0"/>
    <s v="OK"/>
    <s v="Sem Defeito"/>
    <s v="Não"/>
    <n v="569037"/>
    <n v="0"/>
    <m/>
    <x v="45"/>
    <s v="Ciclo Concluido"/>
    <s v="Identificar Equipamento"/>
    <x v="2"/>
    <s v="Procedimento Anterior "/>
    <s v="LINHA VIVA "/>
    <s v="Realizado"/>
    <s v="PORTO ALEGRE"/>
    <s v="SUBS CONDUTOR"/>
    <s v="LIB //COMS"/>
    <d v="2024-09-08T00:00:00"/>
    <x v="3"/>
    <s v="OPEX"/>
    <s v="OK"/>
    <s v="OK"/>
    <s v="ANEXADO"/>
    <s v="ANEXADO"/>
    <s v="OK"/>
    <n v="1"/>
    <n v="4509"/>
    <s v="Faturamento Enviado"/>
    <s v="SAMUEL OLIVEIRA"/>
    <s v="Programado "/>
    <s v="Realizado"/>
    <s v="Ciclo Concluido"/>
    <n v="3519.56"/>
    <n v="2548098.5699999998"/>
    <e v="#N/A"/>
    <n v="24715230"/>
    <n v="3519.56"/>
    <s v="Mauricio Alves"/>
  </r>
  <r>
    <x v="0"/>
    <s v="OK"/>
    <s v="Sem Defeito"/>
    <s v="Não"/>
    <n v="572221"/>
    <n v="0"/>
    <m/>
    <x v="46"/>
    <s v="Ciclo Concluido"/>
    <s v="Identificar Equipamento"/>
    <x v="2"/>
    <s v="Procedimento Anterior "/>
    <s v="LINHA VIVA "/>
    <s v="Realizado"/>
    <s v="GUAÍBA"/>
    <s v="PODA "/>
    <s v="LIB //COMS"/>
    <d v="2024-09-09T00:00:00"/>
    <x v="0"/>
    <s v="OPEX"/>
    <s v="OK"/>
    <s v="OK"/>
    <s v="ANEXADO"/>
    <s v="ANEXADO"/>
    <s v="OK"/>
    <n v="1"/>
    <n v="2456"/>
    <s v="Passivo"/>
    <s v="SAMUEL OLIVEIRA"/>
    <s v="Programado "/>
    <s v="Realizado"/>
    <s v="Ciclo Concluido"/>
    <n v="277.62"/>
    <n v="2548098.5699999998"/>
    <e v="#N/A"/>
    <n v="24704691"/>
    <n v="277.62"/>
    <s v="Mauricio Alves"/>
  </r>
  <r>
    <x v="0"/>
    <s v="OK"/>
    <s v="Sem Defeito"/>
    <s v="Não"/>
    <n v="574493"/>
    <n v="0"/>
    <m/>
    <x v="47"/>
    <s v="Ciclo Concluido"/>
    <s v="Identificar Equipamento"/>
    <x v="2"/>
    <s v="Procedimento Anterior "/>
    <s v="LINHA VIVA "/>
    <s v="Realizado"/>
    <s v="GUAÍBA"/>
    <s v="PODA "/>
    <s v="LIB //COMS"/>
    <d v="2024-09-10T00:00:00"/>
    <x v="3"/>
    <s v="OPEX"/>
    <s v="OK"/>
    <s v="OK"/>
    <s v="ANEXADO"/>
    <s v="ANEXADO"/>
    <s v="OK"/>
    <n v="1"/>
    <n v="0"/>
    <s v="Faturamento Enviado"/>
    <s v="SAMUEL OLIVEIRA"/>
    <s v="Programado "/>
    <s v="Realizado"/>
    <s v="Ciclo Concluido"/>
    <n v="2792.61"/>
    <n v="2548098.5699999998"/>
    <e v="#N/A"/>
    <n v="24704768"/>
    <n v="2792.61"/>
    <s v="Mauricio Alves"/>
  </r>
  <r>
    <x v="0"/>
    <s v="OK"/>
    <s v="Sem Defeito"/>
    <s v="Não"/>
    <n v="579438"/>
    <n v="0"/>
    <m/>
    <x v="48"/>
    <s v="Ciclo Concluido"/>
    <s v="Identificar Equipamento"/>
    <x v="2"/>
    <s v="Procedimento Anterior "/>
    <s v="LINHA VIVA "/>
    <s v="Realizado"/>
    <s v="BARRA DO RIBEIRO"/>
    <s v="SUBS DE ESTRUTURA MT"/>
    <s v="LIB //COMS"/>
    <d v="2024-09-11T00:00:00"/>
    <x v="3"/>
    <s v="OPEX"/>
    <s v="OK"/>
    <s v="OK"/>
    <s v="ANEXADO"/>
    <s v="ANEXADO"/>
    <s v="OK"/>
    <n v="1"/>
    <n v="1546"/>
    <s v="Faturamento Enviado"/>
    <s v="SAMUEL OLIVEIRA"/>
    <s v="Programado "/>
    <s v="Realizado"/>
    <s v="Ciclo Concluido"/>
    <n v="1321.38"/>
    <n v="2548098.5699999998"/>
    <e v="#N/A"/>
    <n v="24705056"/>
    <n v="1321.38"/>
    <s v="Mauricio Alves"/>
  </r>
  <r>
    <x v="0"/>
    <s v="OK"/>
    <s v="Sem Defeito"/>
    <s v="Não"/>
    <n v="563017"/>
    <n v="0"/>
    <m/>
    <x v="49"/>
    <s v="Ciclo Concluido"/>
    <s v="Identificar Equipamento"/>
    <x v="2"/>
    <s v="Procedimento Anterior "/>
    <s v="LINHA VIVA "/>
    <s v="Realizado"/>
    <s v="ARROIO DOS RATOS"/>
    <s v="PODA "/>
    <s v="LIB //COMS"/>
    <d v="2024-09-12T00:00:00"/>
    <x v="3"/>
    <s v="OPEX"/>
    <s v="OK"/>
    <s v="OK"/>
    <s v="ANEXADO"/>
    <s v="ANEXADO"/>
    <s v="OK"/>
    <n v="1"/>
    <n v="6989"/>
    <s v="Faturamento Enviado"/>
    <s v="SAMUEL OLIVEIRA"/>
    <s v="Programado "/>
    <s v="Realizado"/>
    <s v="Ciclo Concluido"/>
    <n v="4795.72"/>
    <n v="2548098.5699999998"/>
    <e v="#N/A"/>
    <n v="24626909"/>
    <n v="4795.72"/>
    <s v="Mauricio Alves"/>
  </r>
  <r>
    <x v="0"/>
    <s v="OK"/>
    <s v="Sem Defeito"/>
    <s v="Não"/>
    <n v="578664"/>
    <n v="0"/>
    <m/>
    <x v="50"/>
    <s v="Ciclo Concluido"/>
    <s v="Identificar Equipamento"/>
    <x v="2"/>
    <s v="Procedimento Anterior "/>
    <s v="LINHA VIVA "/>
    <s v="Realizado"/>
    <s v="PORTO ALEGRE"/>
    <s v="ESPAÇADOR "/>
    <s v="LIB //COMS"/>
    <d v="2024-09-13T00:00:00"/>
    <x v="3"/>
    <s v="OPEX"/>
    <s v="OK"/>
    <s v="OK"/>
    <s v="ANEXADO"/>
    <s v="ANEXADO"/>
    <s v="OK"/>
    <n v="1"/>
    <n v="1256"/>
    <s v="Faturamento Enviado"/>
    <s v="SAMUEL OLIVEIRA"/>
    <s v="Programado "/>
    <s v="Realizado"/>
    <s v="Ciclo Concluido"/>
    <n v="2273.8200000000002"/>
    <n v="2548098.5699999998"/>
    <e v="#N/A"/>
    <n v="24704998"/>
    <n v="2273.8200000000002"/>
    <s v="Mauricio Alves"/>
  </r>
  <r>
    <x v="0"/>
    <s v="OK"/>
    <s v="Sem Defeito"/>
    <s v="Não"/>
    <n v="576162"/>
    <n v="0"/>
    <m/>
    <x v="51"/>
    <s v="Ciclo Concluido"/>
    <s v="Identificar Equipamento"/>
    <x v="2"/>
    <s v="Procedimento Anterior "/>
    <s v="TAT"/>
    <s v="Realizado"/>
    <s v="XANGRI-LÁ"/>
    <s v="PODA"/>
    <s v="LIB //COMS"/>
    <d v="2024-09-14T00:00:00"/>
    <x v="3"/>
    <s v="OPEX"/>
    <s v="OK"/>
    <s v="OK"/>
    <s v="ANEXADO"/>
    <s v="ANEXADO"/>
    <s v="OK"/>
    <n v="1"/>
    <n v="2954.49"/>
    <s v="Faturamento Enviado"/>
    <s v="SAMUEL OLIVEIRA"/>
    <s v="Programado "/>
    <s v="Realizado"/>
    <s v="Ciclo Concluido"/>
    <n v="2954.49"/>
    <n v="2548098.5699999998"/>
    <e v="#N/A"/>
    <n v="24704952"/>
    <n v="2954.49"/>
    <s v="Mauricio Alves"/>
  </r>
  <r>
    <x v="0"/>
    <s v="OK"/>
    <s v="Sem Defeito"/>
    <s v="Não"/>
    <n v="575298"/>
    <n v="0"/>
    <m/>
    <x v="52"/>
    <s v="Ciclo Concluido"/>
    <s v="Identificar Equipamento"/>
    <x v="2"/>
    <s v="Procedimento Anterior "/>
    <s v="EQUIPE PODA "/>
    <s v="Realizado"/>
    <s v="ELDORADO DO SUL"/>
    <s v="PODA"/>
    <s v="LIB //COMS"/>
    <d v="2024-09-15T00:00:00"/>
    <x v="3"/>
    <s v="OPEX"/>
    <s v="OK"/>
    <s v="OK"/>
    <s v="ANEXADO"/>
    <s v="ANEXADO"/>
    <s v="OK"/>
    <n v="1"/>
    <n v="3192"/>
    <s v="Faturamento Enviado"/>
    <s v="SAMUEL OLIVEIRA"/>
    <s v="Programado "/>
    <s v="Realizado"/>
    <s v="Ciclo Concluido"/>
    <n v="3744.03"/>
    <n v="2548098.5699999998"/>
    <e v="#N/A"/>
    <n v="24681655"/>
    <n v="3744.03"/>
    <s v="Mauricio Alves"/>
  </r>
  <r>
    <x v="0"/>
    <s v="OK"/>
    <s v="Sem Defeito"/>
    <s v="Não"/>
    <n v="561258"/>
    <n v="0"/>
    <m/>
    <x v="53"/>
    <s v="Ciclo Concluido"/>
    <s v="Identificar Equipamento"/>
    <x v="2"/>
    <s v="Procedimento Anterior "/>
    <s v="LINHA VIVA "/>
    <s v="Realizado"/>
    <s v="PORTO ALEGRE"/>
    <s v="CONEXÃO"/>
    <s v="LIB //COMS"/>
    <d v="2024-09-16T00:00:00"/>
    <x v="1"/>
    <s v="OPEX"/>
    <s v="OK"/>
    <s v="OK"/>
    <s v="ANEXADO"/>
    <s v="ANEXADO"/>
    <s v="OK"/>
    <n v="1"/>
    <n v="150"/>
    <s v="Faturamento Enviado"/>
    <s v="SAMUEL OLIVEIRA"/>
    <s v="Programado "/>
    <s v="Realizado"/>
    <s v="Ciclo Concluido"/>
    <n v="1081.1199999999999"/>
    <n v="2548098.5699999998"/>
    <e v="#N/A"/>
    <n v="24704912"/>
    <n v="5796.48"/>
    <s v="Mauricio Alves"/>
  </r>
  <r>
    <x v="0"/>
    <s v="OK"/>
    <s v="Sem Defeito"/>
    <s v="Não"/>
    <n v="582782"/>
    <n v="0"/>
    <m/>
    <x v="54"/>
    <s v="Ciclo Concluido"/>
    <s v="Identificar Equipamento"/>
    <x v="2"/>
    <s v="Procedimento Anterior "/>
    <s v="LINHA VIVA "/>
    <s v="Realizado"/>
    <s v="GUAÍBA"/>
    <s v="ARMAÇÃO E OUTROS"/>
    <s v="LIB //COMS"/>
    <d v="2024-09-17T00:00:00"/>
    <x v="3"/>
    <s v="OPEX"/>
    <s v="OK"/>
    <s v="OK"/>
    <s v="ANEXADO"/>
    <s v="ANEXADO"/>
    <s v="OK"/>
    <n v="1"/>
    <n v="150"/>
    <s v="Faturamento Enviado"/>
    <s v="SAMUEL OLIVEIRA"/>
    <s v="Programado "/>
    <s v="Realizado"/>
    <s v="Ciclo Concluido"/>
    <n v="1367.45"/>
    <n v="2548098.5699999998"/>
    <e v="#N/A"/>
    <n v="24715357"/>
    <n v="1367.45"/>
    <s v="Mauricio Alves"/>
  </r>
  <r>
    <x v="0"/>
    <s v="OK"/>
    <s v="Sem Defeito"/>
    <s v="Não"/>
    <n v="602763"/>
    <n v="0"/>
    <m/>
    <x v="55"/>
    <s v="Ciclo Concluido"/>
    <s v="Identificar Equipamento"/>
    <x v="2"/>
    <s v="Procedimento Anterior "/>
    <s v="LINHA VIVA "/>
    <s v="Realizado"/>
    <s v="VIAMÃO"/>
    <s v="PODA "/>
    <s v="LIB //COMS"/>
    <d v="2024-09-18T00:00:00"/>
    <x v="1"/>
    <s v="OPEX"/>
    <s v="OK"/>
    <s v="OK"/>
    <s v="ANEXADO"/>
    <s v="ANEXADO"/>
    <s v="OK"/>
    <n v="1"/>
    <n v="1458"/>
    <s v="Faturamento Enviado"/>
    <s v="SAMUEL OLIVEIRA"/>
    <s v="Programado "/>
    <s v="Realizado"/>
    <s v="Ciclo Concluido"/>
    <n v="5102.66"/>
    <n v="2548098.5699999998"/>
    <e v="#N/A"/>
    <n v="24759767"/>
    <n v="5102.66"/>
    <s v="Mauricio Alves"/>
  </r>
  <r>
    <x v="0"/>
    <s v="OK"/>
    <s v="Sem Defeito"/>
    <s v="Não"/>
    <n v="584150"/>
    <n v="0"/>
    <m/>
    <x v="56"/>
    <s v="Ciclo Concluido"/>
    <s v="Identificar Equipamento"/>
    <x v="2"/>
    <s v="Procedimento Anterior "/>
    <s v="LINHA VIVA "/>
    <s v="Realizado"/>
    <s v="PORTO ALEGRE"/>
    <s v="PODA "/>
    <s v="LIB //COMS"/>
    <d v="2024-09-19T00:00:00"/>
    <x v="4"/>
    <s v="OPEX"/>
    <s v="OK"/>
    <s v="OK"/>
    <s v="ANEXADO"/>
    <s v="ANEXADO"/>
    <s v="OK"/>
    <n v="1"/>
    <n v="1325"/>
    <s v="Faturamento Enviado"/>
    <s v="SAMUEL OLIVEIRA"/>
    <s v="Programado "/>
    <s v="Realizado"/>
    <s v="Ciclo Concluido"/>
    <n v="2511.9"/>
    <n v="2548098.5699999998"/>
    <e v="#N/A"/>
    <n v="24715327"/>
    <n v="2511.9"/>
    <s v="Mauricio Alves"/>
  </r>
  <r>
    <x v="0"/>
    <s v="OK"/>
    <s v="Sem Defeito"/>
    <s v="Não"/>
    <n v="565671"/>
    <n v="0"/>
    <m/>
    <x v="57"/>
    <s v="Ciclo Concluido"/>
    <s v="Identificar Equipamento"/>
    <x v="2"/>
    <s v="Procedimento Anterior "/>
    <s v="EQUIPE PODA "/>
    <s v="Realizado"/>
    <s v="PORTO ALEGRE"/>
    <s v="PODA "/>
    <s v="LIB //COMS"/>
    <d v="2024-09-20T00:00:00"/>
    <x v="4"/>
    <s v="OPEX"/>
    <s v="OK"/>
    <s v="OK"/>
    <s v="ANEXADO"/>
    <s v="ANEXADO"/>
    <s v="OK"/>
    <n v="1"/>
    <n v="794.5"/>
    <s v="Faturamento Enviado"/>
    <s v="SAMUEL OLIVEIRA"/>
    <s v="Programado "/>
    <s v="Realizado"/>
    <s v="Ciclo Concluido"/>
    <n v="2334.2199999999998"/>
    <n v="2548098.5699999998"/>
    <e v="#N/A"/>
    <n v="24660191"/>
    <n v="2334.2199999999998"/>
    <s v="Mauricio Alves"/>
  </r>
  <r>
    <x v="0"/>
    <s v="OK"/>
    <s v="Sem Defeito"/>
    <s v="Não"/>
    <n v="565716"/>
    <n v="0"/>
    <m/>
    <x v="58"/>
    <s v="Ciclo Concluido"/>
    <s v="Identificar Equipamento"/>
    <x v="2"/>
    <s v="Procedimento Anterior "/>
    <s v="EQUIPE PODA "/>
    <s v="Realizado"/>
    <s v="PORTO ALEGRE"/>
    <s v="PODA "/>
    <s v="LIB //COMS"/>
    <d v="2024-09-21T00:00:00"/>
    <x v="4"/>
    <s v="OPEX"/>
    <s v="OK"/>
    <s v="OK"/>
    <s v="ANEXADO"/>
    <s v="ANEXADO"/>
    <s v="OK"/>
    <n v="1"/>
    <n v="6257.44"/>
    <s v="Faturamento Enviado"/>
    <s v="SAMUEL OLIVEIRA"/>
    <s v="Programado "/>
    <s v="Realizado"/>
    <s v="Ciclo Concluido"/>
    <n v="6257.44"/>
    <n v="2548098.5699999998"/>
    <e v="#N/A"/>
    <n v="24660193"/>
    <n v="6257.44"/>
    <s v="Mauricio Alves"/>
  </r>
  <r>
    <x v="0"/>
    <s v="OK"/>
    <s v="Sem Defeito"/>
    <s v="Não"/>
    <n v="569069"/>
    <n v="0"/>
    <m/>
    <x v="59"/>
    <s v="Ciclo Concluido"/>
    <s v="Identificar Equipamento"/>
    <x v="2"/>
    <s v="Procedimento Anterior "/>
    <s v="EQUIPE PODA "/>
    <s v="Realizado"/>
    <s v="ELDORADO DO SUL"/>
    <s v="PODA "/>
    <s v="LIB //COMS"/>
    <d v="2024-09-22T00:00:00"/>
    <x v="4"/>
    <s v="OPEX"/>
    <s v="OK"/>
    <s v="OK"/>
    <s v="ANEXADO"/>
    <s v="ANEXADO"/>
    <s v="OK"/>
    <n v="1"/>
    <n v="3898.58"/>
    <s v="Faturamento Enviado"/>
    <s v="SAMUEL OLIVEIRA"/>
    <s v="Programado "/>
    <s v="Realizado"/>
    <s v="Ciclo Concluido"/>
    <n v="3898.58"/>
    <n v="2548098.5699999998"/>
    <e v="#N/A"/>
    <n v="24660197"/>
    <n v="3898.58"/>
    <s v="Mauricio Alves"/>
  </r>
  <r>
    <x v="0"/>
    <s v="OK"/>
    <s v="Sem Defeito"/>
    <s v="Não"/>
    <n v="570377"/>
    <n v="0"/>
    <m/>
    <x v="60"/>
    <s v="Ciclo Concluido"/>
    <s v="Identificar Equipamento"/>
    <x v="2"/>
    <s v="Procedimento Anterior "/>
    <s v="EQUIPE PODA "/>
    <s v="Realizado"/>
    <s v="PORTO ALEGRE"/>
    <s v="PODA "/>
    <s v="LIB //COMS"/>
    <d v="2024-09-23T00:00:00"/>
    <x v="4"/>
    <s v="OPEX"/>
    <s v="OK"/>
    <s v="OK"/>
    <s v="ANEXADO"/>
    <s v="ANEXADO"/>
    <s v="OK"/>
    <n v="1"/>
    <n v="794.5"/>
    <s v="Faturamento Enviado"/>
    <s v="SAMUEL OLIVEIRA"/>
    <s v="Programado "/>
    <s v="Realizado"/>
    <s v="Ciclo Concluido"/>
    <n v="794.5"/>
    <n v="2548098.5699999998"/>
    <e v="#N/A"/>
    <n v="24660251"/>
    <n v="794.5"/>
    <s v="Mauricio Alves"/>
  </r>
  <r>
    <x v="0"/>
    <s v="OK"/>
    <s v="Sem Defeito"/>
    <s v="Não"/>
    <n v="570377"/>
    <n v="0"/>
    <m/>
    <x v="61"/>
    <s v="Ciclo Concluido"/>
    <s v="Identificar Equipamento"/>
    <x v="2"/>
    <s v="Procedimento Anterior "/>
    <s v="EQUIPE PODA "/>
    <s v="Realizado"/>
    <s v="PORTO ALEGRE"/>
    <s v="PODA "/>
    <s v="LIB //COMS"/>
    <d v="2024-09-24T00:00:00"/>
    <x v="3"/>
    <s v="OPEX"/>
    <s v="OK"/>
    <s v="OK"/>
    <s v="ANEXADO"/>
    <s v="ANEXADO"/>
    <s v="OK"/>
    <n v="1"/>
    <n v="5114.97"/>
    <s v="Faturamento Enviado"/>
    <s v="SAMUEL OLIVEIRA"/>
    <s v="Programado "/>
    <s v="Realizado"/>
    <s v="Ciclo Concluido"/>
    <n v="5114.97"/>
    <n v="2548098.5699999998"/>
    <e v="#N/A"/>
    <n v="24660753"/>
    <n v="5114.97"/>
    <s v="Mauricio Alves"/>
  </r>
  <r>
    <x v="0"/>
    <s v="OK"/>
    <s v="Sem Defeito"/>
    <s v="Não"/>
    <n v="565617"/>
    <n v="0"/>
    <m/>
    <x v="62"/>
    <s v="Ciclo Concluido"/>
    <s v="Identificar Equipamento"/>
    <x v="2"/>
    <s v="Procedimento Anterior "/>
    <s v="EQUIPE PODA "/>
    <s v="Realizado"/>
    <s v="PORTO ALEGRE"/>
    <s v="PODA "/>
    <s v="LIB //COMS"/>
    <d v="2024-09-25T00:00:00"/>
    <x v="4"/>
    <s v="OPEX"/>
    <s v="OK"/>
    <s v="OK"/>
    <s v="ANEXADO"/>
    <s v="ANEXADO"/>
    <s v="OK"/>
    <n v="1"/>
    <n v="5065.6899999999996"/>
    <s v="Faturamento Enviado"/>
    <s v="SAMUEL OLIVEIRA"/>
    <s v="Programado "/>
    <s v="Realizado"/>
    <s v="Ciclo Concluido"/>
    <n v="5065.6899999999996"/>
    <n v="2548098.5699999998"/>
    <e v="#N/A"/>
    <n v="24669771"/>
    <n v="5065.6899999999996"/>
    <s v="Mauricio Alves"/>
  </r>
  <r>
    <x v="0"/>
    <s v="OK"/>
    <s v="Sem Defeito"/>
    <s v="Não"/>
    <n v="572919"/>
    <n v="0"/>
    <m/>
    <x v="63"/>
    <s v="Ciclo Concluido"/>
    <s v="Identificar Equipamento"/>
    <x v="2"/>
    <s v="Procedimento Anterior "/>
    <s v="EQUIPE PODA "/>
    <s v="Realizado"/>
    <s v="PORTO ALEGRE"/>
    <s v="PODA "/>
    <s v="LIB //COMS"/>
    <d v="2024-09-26T00:00:00"/>
    <x v="4"/>
    <s v="OPEX"/>
    <s v="OK"/>
    <s v="OK"/>
    <s v="ANEXADO"/>
    <s v="ANEXADO"/>
    <s v="OK"/>
    <n v="1"/>
    <n v="4369.75"/>
    <s v="Faturamento Enviado"/>
    <s v="SAMUEL OLIVEIRA"/>
    <s v="Programado "/>
    <s v="Realizado"/>
    <s v="Ciclo Concluido"/>
    <n v="4369.75"/>
    <n v="2548098.5699999998"/>
    <e v="#N/A"/>
    <n v="24669835"/>
    <n v="4369.75"/>
    <s v="Mauricio Alves"/>
  </r>
  <r>
    <x v="0"/>
    <s v="OK"/>
    <s v="Sem Defeito"/>
    <s v="Não"/>
    <n v="572371"/>
    <n v="0"/>
    <m/>
    <x v="64"/>
    <s v="Ciclo Concluido"/>
    <s v="Identificar Equipamento"/>
    <x v="2"/>
    <s v="Procedimento Anterior "/>
    <s v="EQUIPE PODA "/>
    <s v="Realizado"/>
    <s v="ELDORADO DO SUL"/>
    <s v="PODA "/>
    <s v="LIB //COMS"/>
    <d v="2024-09-27T00:00:00"/>
    <x v="4"/>
    <s v="OPEX"/>
    <s v="OK"/>
    <s v="OK"/>
    <s v="ANEXADO"/>
    <s v="ANEXADO"/>
    <s v="OK"/>
    <n v="1"/>
    <n v="6727.19"/>
    <s v="Faturamento Enviado"/>
    <s v="SAMUEL OLIVEIRA"/>
    <s v="Programado "/>
    <s v="Realizado"/>
    <s v="Ciclo Concluido"/>
    <n v="4438.41"/>
    <n v="2548098.5699999998"/>
    <e v="#N/A"/>
    <n v="24669877"/>
    <n v="4438.41"/>
    <s v="Mauricio Alves"/>
  </r>
  <r>
    <x v="0"/>
    <s v="OK"/>
    <s v="Sem Defeito"/>
    <s v="Não"/>
    <n v="564104"/>
    <n v="0"/>
    <m/>
    <x v="65"/>
    <s v="Ciclo Concluido"/>
    <s v="Identificar Equipamento"/>
    <x v="2"/>
    <s v="Procedimento Anterior "/>
    <s v="EQUIPE PODA "/>
    <s v="Realizado"/>
    <s v="PORTO ALEGRE"/>
    <s v="PODA "/>
    <s v="LIB //COMS"/>
    <d v="2024-09-28T00:00:00"/>
    <x v="4"/>
    <s v="OPEX"/>
    <s v="OK"/>
    <s v="OK"/>
    <s v="ANEXADO"/>
    <s v="ANEXADO"/>
    <s v="OK"/>
    <n v="1"/>
    <n v="1936.97"/>
    <s v="Faturamento Enviado"/>
    <s v="SAMUEL OLIVEIRA"/>
    <s v="Programado "/>
    <s v="Realizado"/>
    <s v="Ciclo Concluido"/>
    <n v="1936.97"/>
    <n v="2548098.5699999998"/>
    <e v="#N/A"/>
    <n v="24670124"/>
    <n v="1936.97"/>
    <s v="Mauricio Alves"/>
  </r>
  <r>
    <x v="0"/>
    <s v="OK"/>
    <s v="Sem Defeito"/>
    <s v="Não"/>
    <n v="572623"/>
    <n v="0"/>
    <m/>
    <x v="66"/>
    <s v="Ciclo Concluido"/>
    <s v="Identificar Equipamento"/>
    <x v="2"/>
    <s v="Procedimento Anterior "/>
    <s v="EQUIPE PODA "/>
    <s v="Realizado"/>
    <s v="BUTIÁ"/>
    <s v="PODA "/>
    <s v="LIB //COMS"/>
    <d v="2024-09-29T00:00:00"/>
    <x v="4"/>
    <s v="OPEX"/>
    <s v="OK"/>
    <s v="OK"/>
    <s v="ANEXADO"/>
    <s v="ANEXADO"/>
    <s v="OK"/>
    <n v="1"/>
    <n v="5016.41"/>
    <s v="Faturamento Enviado"/>
    <s v="SAMUEL OLIVEIRA"/>
    <s v="Programado "/>
    <s v="Realizado"/>
    <s v="Ciclo Concluido"/>
    <n v="3153.36"/>
    <n v="2548098.5699999998"/>
    <e v="#N/A"/>
    <n v="24670140"/>
    <n v="3153.36"/>
    <s v="Mauricio Alves"/>
  </r>
  <r>
    <x v="0"/>
    <s v="OK"/>
    <s v="Sem Defeito"/>
    <s v="Não"/>
    <n v="574212"/>
    <n v="0"/>
    <m/>
    <x v="67"/>
    <s v="Ciclo Concluido"/>
    <s v="Identificar Equipamento"/>
    <x v="2"/>
    <s v="Procedimento Anterior "/>
    <s v="EQUIPE PODA "/>
    <s v="Realizado"/>
    <s v="GUAÍBA"/>
    <s v="PODA "/>
    <s v="LIB //COMS"/>
    <d v="2024-09-30T00:00:00"/>
    <x v="4"/>
    <s v="OPEX"/>
    <s v="OK"/>
    <s v="OK"/>
    <s v="ANEXADO"/>
    <s v="ANEXADO"/>
    <s v="OK"/>
    <n v="1"/>
    <n v="1539.72"/>
    <s v="Faturamento Enviado"/>
    <s v="SAMUEL OLIVEIRA"/>
    <s v="Programado "/>
    <s v="Realizado"/>
    <s v="Ciclo Concluido"/>
    <n v="1539.72"/>
    <n v="2548098.5699999998"/>
    <e v="#N/A"/>
    <n v="24670166"/>
    <n v="1539.72"/>
    <s v="Mauricio Alves"/>
  </r>
  <r>
    <x v="0"/>
    <s v="OK"/>
    <s v="Sem Defeito"/>
    <s v="Não"/>
    <n v="572371"/>
    <n v="0"/>
    <m/>
    <x v="68"/>
    <s v="Ciclo Concluido"/>
    <s v="Identificar Equipamento"/>
    <x v="2"/>
    <s v="Procedimento Anterior "/>
    <s v="EQUIPE PODA "/>
    <s v="Realizado"/>
    <s v="ELDORADO DO SUL"/>
    <s v="PODA "/>
    <s v="LIB //COMS"/>
    <d v="2024-10-01T00:00:00"/>
    <x v="4"/>
    <s v="OPEX"/>
    <s v="OK"/>
    <s v="OK"/>
    <s v="ANEXADO"/>
    <s v="ANEXADO"/>
    <s v="OK"/>
    <n v="1"/>
    <n v="6232.8"/>
    <s v="Faturamento Enviado"/>
    <s v="SAMUEL OLIVEIRA"/>
    <s v="Programado "/>
    <s v="Realizado"/>
    <s v="Ciclo Concluido"/>
    <n v="6630.05"/>
    <n v="2548098.5699999998"/>
    <e v="#N/A"/>
    <n v="24670170"/>
    <n v="6630.05"/>
    <s v="Mauricio Alves"/>
  </r>
  <r>
    <x v="0"/>
    <s v="OK"/>
    <s v="Sem Defeito"/>
    <s v="Não"/>
    <n v="572318"/>
    <n v="0"/>
    <m/>
    <x v="69"/>
    <s v="Ciclo Concluido"/>
    <s v="Identificar Equipamento"/>
    <x v="2"/>
    <s v="Procedimento Anterior "/>
    <s v="EQUIPE PODA "/>
    <s v="Realizado"/>
    <s v="PORTO ALEGRE"/>
    <s v="PODA "/>
    <s v="LIB //COMS"/>
    <d v="2024-10-02T00:00:00"/>
    <x v="4"/>
    <s v="OPEX"/>
    <s v="OK"/>
    <s v="OK"/>
    <s v="ANEXADO"/>
    <s v="ANEXADO"/>
    <s v="OK"/>
    <n v="1"/>
    <n v="5487.58"/>
    <s v="Faturamento Enviado"/>
    <s v="SAMUEL OLIVEIRA"/>
    <s v="Programado "/>
    <s v="Realizado"/>
    <s v="Ciclo Concluido"/>
    <n v="5487.58"/>
    <n v="2548098.5699999998"/>
    <e v="#N/A"/>
    <n v="24670240"/>
    <n v="5487.58"/>
    <s v="Mauricio Alves"/>
  </r>
  <r>
    <x v="0"/>
    <s v="OK"/>
    <s v="Sem Defeito"/>
    <s v="Não"/>
    <n v="569217"/>
    <n v="0"/>
    <m/>
    <x v="70"/>
    <s v="Ciclo Concluido"/>
    <s v="Identificar Equipamento"/>
    <x v="2"/>
    <s v="Procedimento Anterior "/>
    <s v="EQUIPE PODA "/>
    <s v="Realizado"/>
    <s v="PORTO ALEGRE"/>
    <s v="PODA "/>
    <s v="LIB //COMS"/>
    <d v="2024-10-03T00:00:00"/>
    <x v="3"/>
    <s v="OPEX"/>
    <s v="OK"/>
    <s v="OK"/>
    <s v="ANEXADO"/>
    <s v="ANEXADO"/>
    <s v="OK"/>
    <n v="1"/>
    <n v="4619.16"/>
    <s v="Faturamento Enviado"/>
    <s v="SAMUEL OLIVEIRA"/>
    <s v="Programado "/>
    <s v="Realizado"/>
    <s v="Ciclo Concluido"/>
    <n v="2309.58"/>
    <n v="2548098.5699999998"/>
    <e v="#N/A"/>
    <n v="24670291"/>
    <n v="2309.58"/>
    <s v="Mauricio Alves"/>
  </r>
  <r>
    <x v="0"/>
    <s v="OK"/>
    <s v="Sem Defeito"/>
    <s v="Não"/>
    <n v="572520"/>
    <n v="0"/>
    <m/>
    <x v="71"/>
    <s v="Ciclo Concluido"/>
    <s v="Identificar Equipamento"/>
    <x v="2"/>
    <s v="Procedimento Anterior "/>
    <s v="EQUIPE PODA "/>
    <s v="Realizado"/>
    <s v="PORTO ALEGRE"/>
    <s v="PODA "/>
    <s v="LIB //COMS"/>
    <d v="2024-10-04T00:00:00"/>
    <x v="4"/>
    <s v="OPEX"/>
    <s v="OK"/>
    <s v="OK"/>
    <s v="ANEXADO"/>
    <s v="ANEXADO"/>
    <s v="OK"/>
    <n v="1"/>
    <n v="2358.86"/>
    <s v="Faturamento Enviado"/>
    <s v="SAMUEL OLIVEIRA"/>
    <s v="Programado "/>
    <s v="Realizado"/>
    <s v="Ciclo Concluido"/>
    <n v="2358.86"/>
    <n v="2548098.5699999998"/>
    <e v="#N/A"/>
    <n v="24670329"/>
    <n v="2358.86"/>
    <s v="Mauricio Alves"/>
  </r>
  <r>
    <x v="0"/>
    <s v="OK"/>
    <s v="Sem Defeito"/>
    <s v="Não"/>
    <n v="564448"/>
    <n v="0"/>
    <m/>
    <x v="72"/>
    <s v="Ciclo Concluido"/>
    <s v="Identificar Equipamento"/>
    <x v="2"/>
    <s v="Procedimento Anterior "/>
    <s v="TAT"/>
    <s v="Realizado"/>
    <s v="PORTO ALEGRE"/>
    <s v="PODA "/>
    <s v="LIB //COMS"/>
    <d v="2024-10-05T00:00:00"/>
    <x v="3"/>
    <s v="OPEX"/>
    <s v="OK"/>
    <s v="OK"/>
    <s v="ANEXADO"/>
    <s v="ANEXADO"/>
    <s v="OK"/>
    <n v="1"/>
    <n v="1712.93"/>
    <s v="Faturamento Enviado"/>
    <s v="SAMUEL OLIVEIRA"/>
    <s v="Programado "/>
    <s v="Realizado"/>
    <s v="Ciclo Concluido"/>
    <n v="1241.3499999999999"/>
    <n v="2548098.5699999998"/>
    <e v="#N/A"/>
    <n v="24715281"/>
    <n v="1241.3499999999999"/>
    <s v="Mauricio Alves"/>
  </r>
  <r>
    <x v="0"/>
    <s v="OK"/>
    <s v="Sem Defeito"/>
    <s v="Não"/>
    <n v="564308"/>
    <n v="0"/>
    <m/>
    <x v="73"/>
    <s v="Ciclo Concluido"/>
    <s v="Identificar Equipamento"/>
    <x v="2"/>
    <s v="Procedimento Anterior "/>
    <s v="TAT"/>
    <s v="Realizado"/>
    <s v="VIAMÃO"/>
    <s v="PODA "/>
    <s v="LIB //COMS"/>
    <d v="2024-10-06T00:00:00"/>
    <x v="4"/>
    <s v="OPEX"/>
    <s v="OK"/>
    <s v="OK"/>
    <s v="ANEXADO"/>
    <s v="ANEXADO"/>
    <s v="OK"/>
    <n v="1"/>
    <n v="1123.01"/>
    <s v="Faturamento Enviado"/>
    <s v="SAMUEL OLIVEIRA"/>
    <s v="Programado "/>
    <s v="Realizado"/>
    <s v="Ciclo Concluido"/>
    <n v="1123.01"/>
    <n v="2548098.5699999998"/>
    <e v="#N/A"/>
    <n v="24670456"/>
    <n v="1123.01"/>
    <s v="Mauricio Alves"/>
  </r>
  <r>
    <x v="0"/>
    <s v="OK"/>
    <s v="Sem Defeito"/>
    <s v="Não"/>
    <n v="565977"/>
    <n v="0"/>
    <m/>
    <x v="74"/>
    <s v="Ciclo Concluido"/>
    <s v="Identificar Equipamento"/>
    <x v="2"/>
    <s v="Procedimento Anterior "/>
    <s v="TAT"/>
    <s v="Realizado"/>
    <s v="ELDORADO DO SUL"/>
    <s v="PODA "/>
    <s v="LIB //COMS"/>
    <d v="2024-10-07T00:00:00"/>
    <x v="4"/>
    <s v="OPEX"/>
    <s v="OK"/>
    <s v="OK"/>
    <s v="ANEXADO"/>
    <s v="ANEXADO"/>
    <s v="OK"/>
    <n v="1"/>
    <n v="3913.04"/>
    <s v="Faturamento Enviado"/>
    <s v="SAMUEL OLIVEIRA"/>
    <s v="Programado "/>
    <s v="Realizado"/>
    <s v="Ciclo Concluido"/>
    <n v="3913.04"/>
    <n v="2548098.5699999998"/>
    <e v="#N/A"/>
    <n v="24670498"/>
    <n v="3913.04"/>
    <s v="Mauricio Alves"/>
  </r>
  <r>
    <x v="0"/>
    <s v="OK"/>
    <s v="Sem Defeito"/>
    <s v="Não"/>
    <n v="569114"/>
    <n v="0"/>
    <m/>
    <x v="75"/>
    <s v="Ciclo Concluido"/>
    <s v="Identificar Equipamento"/>
    <x v="2"/>
    <s v="Procedimento Anterior "/>
    <s v="TAT"/>
    <s v="Realizado"/>
    <s v="GUAÍBA"/>
    <s v="PODA "/>
    <s v="LIB //COMS"/>
    <d v="2024-10-08T00:00:00"/>
    <x v="3"/>
    <s v="OPEX"/>
    <s v="OK"/>
    <s v="OK"/>
    <s v="ANEXADO"/>
    <s v="ANEXADO"/>
    <s v="OK"/>
    <n v="1"/>
    <n v="1744.13"/>
    <s v="Faturamento Enviado"/>
    <s v="SAMUEL OLIVEIRA"/>
    <s v="Programado "/>
    <s v="Realizado"/>
    <s v="Ciclo Concluido"/>
    <n v="1508.34"/>
    <n v="2548098.5699999998"/>
    <e v="#N/A"/>
    <n v="24670501"/>
    <n v="1508.34"/>
    <s v="Mauricio Alves"/>
  </r>
  <r>
    <x v="0"/>
    <s v="OK"/>
    <s v="Sem Defeito"/>
    <s v="Não"/>
    <s v="564590 E 569397"/>
    <n v="0"/>
    <m/>
    <x v="76"/>
    <s v="Ciclo Concluido"/>
    <s v="Identificar Equipamento"/>
    <x v="2"/>
    <s v="Procedimento Anterior "/>
    <s v="TAT"/>
    <s v="Realizado"/>
    <s v="GUAÍBA"/>
    <s v="PODA "/>
    <s v="LIB //COMS"/>
    <d v="2024-10-09T00:00:00"/>
    <x v="3"/>
    <s v="OPEX"/>
    <s v="OK"/>
    <s v="OK"/>
    <s v="ANEXADO"/>
    <s v="ANEXADO"/>
    <s v="OK"/>
    <n v="1"/>
    <n v="2687.29"/>
    <s v="Faturamento Enviado"/>
    <s v="SAMUEL OLIVEIRA"/>
    <s v="Programado "/>
    <s v="Realizado"/>
    <s v="Ciclo Concluido"/>
    <n v="2687.29"/>
    <n v="2548098.5699999998"/>
    <e v="#N/A"/>
    <n v="24670554"/>
    <n v="2687.29"/>
    <s v="Mauricio Alves"/>
  </r>
  <r>
    <x v="0"/>
    <s v="OK"/>
    <s v="Sem Defeito"/>
    <s v="Não"/>
    <n v="568985"/>
    <n v="0"/>
    <m/>
    <x v="77"/>
    <s v="Ciclo Concluido"/>
    <s v="Identificar Equipamento"/>
    <x v="2"/>
    <s v="Procedimento Anterior "/>
    <s v="TAT"/>
    <s v="Realizado"/>
    <s v="GUAÍBA"/>
    <s v="PODA "/>
    <s v="LIB //COMS"/>
    <d v="2024-10-10T00:00:00"/>
    <x v="4"/>
    <s v="OPEX"/>
    <s v="OK"/>
    <s v="OK"/>
    <s v="ANEXADO"/>
    <s v="ANEXADO"/>
    <s v="OK"/>
    <n v="1"/>
    <n v="487.18"/>
    <s v="Faturamento Enviado"/>
    <s v="SAMUEL OLIVEIRA"/>
    <s v="Programado "/>
    <s v="Realizado"/>
    <s v="Ciclo Concluido"/>
    <n v="487.18"/>
    <n v="2548098.5699999998"/>
    <e v="#N/A"/>
    <n v="24693104"/>
    <n v="487.18"/>
    <s v="Mauricio Alves"/>
  </r>
  <r>
    <x v="0"/>
    <s v="OK"/>
    <s v="Sem Defeito"/>
    <s v="Não"/>
    <s v="569495 e 570556"/>
    <n v="0"/>
    <m/>
    <x v="78"/>
    <s v="Ciclo Concluido"/>
    <s v="Identificar Equipamento"/>
    <x v="2"/>
    <s v="Procedimento Anterior "/>
    <s v="TAT"/>
    <s v="Realizado"/>
    <s v="GUAÍBA"/>
    <s v="PODA "/>
    <s v="LIB //COMS"/>
    <d v="2024-10-11T00:00:00"/>
    <x v="4"/>
    <s v="OPEX"/>
    <s v="OK"/>
    <s v="OK"/>
    <s v="ANEXADO"/>
    <s v="ANEXADO"/>
    <s v="OK"/>
    <n v="1"/>
    <n v="1477.14"/>
    <s v="Faturamento Enviado"/>
    <s v="SAMUEL OLIVEIRA"/>
    <s v="Programado "/>
    <s v="Realizado"/>
    <s v="Ciclo Concluido"/>
    <n v="1477.14"/>
    <n v="2548098.5699999998"/>
    <e v="#N/A"/>
    <n v="24680753"/>
    <n v="1477.14"/>
    <s v="Mauricio Alves"/>
  </r>
  <r>
    <x v="0"/>
    <s v="OK"/>
    <s v="Sem Defeito"/>
    <s v="Não"/>
    <n v="572441"/>
    <n v="0"/>
    <m/>
    <x v="79"/>
    <s v="Ciclo Concluido"/>
    <s v="Identificar Equipamento"/>
    <x v="2"/>
    <s v="Procedimento Anterior "/>
    <s v="TAT"/>
    <s v="Realizado"/>
    <s v="GUAÍBA"/>
    <s v="PODA "/>
    <s v="LIB //COMS"/>
    <d v="2024-10-12T00:00:00"/>
    <x v="4"/>
    <s v="OPEX"/>
    <s v="OK"/>
    <s v="OK"/>
    <s v="ANEXADO"/>
    <s v="ANEXADO"/>
    <s v="OK"/>
    <n v="1"/>
    <n v="2498.3000000000002"/>
    <s v="Faturamento Enviado"/>
    <s v="SAMUEL OLIVEIRA"/>
    <s v="Programado "/>
    <s v="Realizado"/>
    <s v="Ciclo Concluido"/>
    <n v="2498.3000000000002"/>
    <n v="2548098.5699999998"/>
    <e v="#N/A"/>
    <n v="24680758"/>
    <n v="2498.3000000000002"/>
    <s v="Mauricio Alves"/>
  </r>
  <r>
    <x v="0"/>
    <s v="OK"/>
    <s v="Sem Defeito"/>
    <s v="Não"/>
    <s v="572355 E 572739"/>
    <n v="0"/>
    <m/>
    <x v="80"/>
    <s v="Ciclo Concluido"/>
    <s v="Identificar Equipamento"/>
    <x v="2"/>
    <s v="Procedimento Anterior "/>
    <s v="TAT"/>
    <s v="Realizado"/>
    <s v="GUAÍBA"/>
    <s v="PODA "/>
    <s v="LIB //COMS"/>
    <d v="2024-10-13T00:00:00"/>
    <x v="3"/>
    <s v="OPEX"/>
    <s v="OK"/>
    <s v="OK"/>
    <s v="ANEXADO"/>
    <s v="ANEXADO"/>
    <s v="OK"/>
    <n v="1"/>
    <n v="3410.26"/>
    <s v="Faturamento Enviado"/>
    <s v="SAMUEL OLIVEIRA"/>
    <s v="Programado "/>
    <s v="Realizado"/>
    <s v="Ciclo Concluido"/>
    <n v="1879.94"/>
    <n v="2548098.5699999998"/>
    <e v="#N/A"/>
    <n v="24680771"/>
    <n v="1879.94"/>
    <s v="Mauricio Alves"/>
  </r>
  <r>
    <x v="0"/>
    <s v="OK"/>
    <s v="Sem Defeito"/>
    <s v="Não"/>
    <n v="568985"/>
    <n v="0"/>
    <m/>
    <x v="81"/>
    <s v="Ciclo Concluido"/>
    <s v="Identificar Equipamento"/>
    <x v="2"/>
    <s v="Procedimento Anterior "/>
    <s v="LINHA VIVA "/>
    <s v="Realizado"/>
    <s v="GUAÍBA"/>
    <s v="PODA "/>
    <s v="LIB //COMS"/>
    <d v="2024-10-14T00:00:00"/>
    <x v="3"/>
    <s v="OPEX"/>
    <s v="OK"/>
    <s v="OK"/>
    <s v="ANEXADO"/>
    <s v="ANEXADO"/>
    <s v="OK"/>
    <n v="1"/>
    <n v="8395.16"/>
    <s v="Faturamento Enviado"/>
    <s v="SAMUEL OLIVEIRA"/>
    <s v="Programado "/>
    <s v="Realizado"/>
    <s v="Ciclo Concluido"/>
    <n v="4009.91"/>
    <n v="2548098.5699999998"/>
    <e v="#N/A"/>
    <n v="24681730"/>
    <n v="4009.91"/>
    <s v="Mauricio Alves"/>
  </r>
  <r>
    <x v="0"/>
    <s v="OK"/>
    <s v="Sem Defeito"/>
    <s v="Não"/>
    <n v="571340"/>
    <n v="0"/>
    <m/>
    <x v="82"/>
    <s v="Ciclo Concluido"/>
    <s v="Identificar Equipamento"/>
    <x v="2"/>
    <s v="Procedimento Anterior "/>
    <s v="LINHA VIVA "/>
    <s v="Realizado"/>
    <s v="PORTO ALEGRE"/>
    <s v="PODA "/>
    <s v="LIB //COMS"/>
    <d v="2024-10-15T00:00:00"/>
    <x v="4"/>
    <s v="OPEX"/>
    <s v="OK"/>
    <s v="OK"/>
    <s v="ANEXADO"/>
    <s v="ANEXADO"/>
    <s v="OK"/>
    <n v="1"/>
    <n v="2042"/>
    <s v="Faturamento Enviado"/>
    <s v="SAMUEL OLIVEIRA"/>
    <s v="Programado "/>
    <s v="Realizado"/>
    <s v="Ciclo Concluido"/>
    <n v="2335.31"/>
    <n v="2548098.5699999998"/>
    <e v="#N/A"/>
    <n v="24693186"/>
    <n v="2335.31"/>
    <s v="Mauricio Alves"/>
  </r>
  <r>
    <x v="0"/>
    <s v="OK"/>
    <s v="Sem Defeito"/>
    <s v="Não"/>
    <n v="569667"/>
    <n v="0"/>
    <m/>
    <x v="83"/>
    <s v="Ciclo Concluido"/>
    <s v="Identificar Equipamento"/>
    <x v="2"/>
    <s v="Procedimento Anterior "/>
    <s v="LINHA VIVA "/>
    <s v="Realizado"/>
    <s v="PORTO ALEGRE"/>
    <s v="PODA "/>
    <s v="LIB //COMS"/>
    <d v="2024-10-16T00:00:00"/>
    <x v="4"/>
    <s v="OPEX"/>
    <s v="OK"/>
    <s v="OK"/>
    <s v="ANEXADO"/>
    <s v="ANEXADO"/>
    <s v="OK"/>
    <n v="1"/>
    <n v="1141.8699999999999"/>
    <s v="Faturamento Enviado"/>
    <s v="SAMUEL OLIVEIRA"/>
    <s v="Programado "/>
    <s v="Realizado"/>
    <s v="Ciclo Concluido"/>
    <n v="837.3"/>
    <n v="2548098.5699999998"/>
    <e v="#N/A"/>
    <n v="24693192"/>
    <n v="837.3"/>
    <s v="Mauricio Alves"/>
  </r>
  <r>
    <x v="0"/>
    <s v="OK"/>
    <s v="Sem Defeito"/>
    <s v="Não"/>
    <n v="573559"/>
    <n v="0"/>
    <m/>
    <x v="84"/>
    <s v="Ciclo Concluido"/>
    <s v="Identificar Equipamento"/>
    <x v="2"/>
    <s v="Procedimento Anterior "/>
    <s v="LINHA VIVA "/>
    <s v="Realizado"/>
    <s v="GUAÍBA"/>
    <s v="PODA "/>
    <s v="LIB //COMS"/>
    <d v="2024-10-17T00:00:00"/>
    <x v="3"/>
    <s v="OPEX"/>
    <s v="OK"/>
    <s v="OK"/>
    <s v="ANEXADO"/>
    <s v="ANEXADO"/>
    <s v="OK"/>
    <n v="1"/>
    <n v="3256"/>
    <s v="Faturamento Enviado"/>
    <s v="SAMUEL OLIVEIRA"/>
    <s v="Programado "/>
    <s v="Realizado"/>
    <s v="Ciclo Concluido"/>
    <n v="5914.74"/>
    <n v="2548098.5699999998"/>
    <e v="#N/A"/>
    <n v="24693256"/>
    <n v="5914.74"/>
    <s v="Mauricio Alves"/>
  </r>
  <r>
    <x v="0"/>
    <s v="OK"/>
    <s v="Sem Defeito"/>
    <s v="Não"/>
    <n v="572575"/>
    <n v="0"/>
    <m/>
    <x v="85"/>
    <s v="Ciclo Concluido"/>
    <s v="Identificar Equipamento"/>
    <x v="2"/>
    <s v="Procedimento Anterior "/>
    <s v="LINHA VIVA "/>
    <s v="Realizado"/>
    <s v="PORTO ALEGRE"/>
    <s v="PODA "/>
    <s v="LIB //COMS"/>
    <d v="2024-10-18T00:00:00"/>
    <x v="3"/>
    <s v="OPEX"/>
    <s v="OK"/>
    <s v="OK"/>
    <s v="ANEXADO"/>
    <s v="ANEXADO"/>
    <s v="OK"/>
    <n v="1"/>
    <n v="4123"/>
    <s v="Faturamento Enviado"/>
    <s v="SAMUEL OLIVEIRA"/>
    <s v="Programado "/>
    <s v="Realizado"/>
    <s v="Ciclo Concluido"/>
    <n v="2970.78"/>
    <n v="2548098.5699999998"/>
    <e v="#N/A"/>
    <n v="24715306"/>
    <n v="2970.78"/>
    <s v="Mauricio Alves"/>
  </r>
  <r>
    <x v="0"/>
    <s v="OK"/>
    <s v="Sem Defeito"/>
    <s v="Não"/>
    <n v="569667"/>
    <n v="0"/>
    <m/>
    <x v="86"/>
    <s v="Ciclo Concluido"/>
    <s v="Identificar Equipamento"/>
    <x v="2"/>
    <s v="Procedimento Anterior "/>
    <s v="LINHA VIVA "/>
    <s v="Realizado"/>
    <s v="PORTO ALEGRE"/>
    <s v="PODA "/>
    <s v="LIB //COMS"/>
    <d v="2024-10-19T00:00:00"/>
    <x v="4"/>
    <s v="OPEX"/>
    <s v="OK"/>
    <s v="OK"/>
    <s v="ANEXADO"/>
    <s v="ANEXADO"/>
    <s v="OK"/>
    <n v="1"/>
    <n v="2541"/>
    <s v="Faturamento Enviado"/>
    <s v="SAMUEL OLIVEIRA"/>
    <s v="Programado "/>
    <s v="Realizado"/>
    <s v="Ciclo Concluido"/>
    <n v="2511.9"/>
    <n v="2548098.5699999998"/>
    <e v="#N/A"/>
    <n v="24693282"/>
    <n v="2511.9"/>
    <s v="Mauricio Alves"/>
  </r>
  <r>
    <x v="0"/>
    <s v="OK"/>
    <s v="Sem Defeito"/>
    <s v="Não"/>
    <n v="573357"/>
    <n v="0"/>
    <m/>
    <x v="87"/>
    <s v="Ciclo Concluido"/>
    <s v="Identificar Equipamento"/>
    <x v="2"/>
    <s v="Procedimento Anterior "/>
    <s v="LINHA VIVA "/>
    <s v="Realizado"/>
    <s v="PORTO ALEGRE"/>
    <s v="PODA "/>
    <s v="LIB //COMS"/>
    <d v="2024-10-20T00:00:00"/>
    <x v="3"/>
    <s v="OPEX"/>
    <s v="OK"/>
    <s v="OK"/>
    <s v="ANEXADO"/>
    <s v="ANEXADO"/>
    <s v="OK"/>
    <n v="1"/>
    <n v="2036"/>
    <s v="Faturamento Enviado"/>
    <s v="SAMUEL OLIVEIRA"/>
    <s v="Programado "/>
    <s v="Realizado"/>
    <s v="Ciclo Concluido"/>
    <n v="5077.4399999999996"/>
    <n v="2548098.5699999998"/>
    <e v="#N/A"/>
    <n v="24693302"/>
    <n v="5077.4399999999996"/>
    <s v="Mauricio Alves"/>
  </r>
  <r>
    <x v="0"/>
    <s v="OK"/>
    <s v="Sem Defeito"/>
    <s v="Não"/>
    <n v="572940"/>
    <n v="0"/>
    <m/>
    <x v="88"/>
    <s v="Ciclo Concluido"/>
    <s v="Identificar Equipamento"/>
    <x v="2"/>
    <s v="Procedimento Anterior "/>
    <s v="LINHA VIVA "/>
    <s v="Realizado"/>
    <s v="PORTO ALEGRE"/>
    <s v="PODA "/>
    <s v="LIB //COMS"/>
    <d v="2024-10-21T00:00:00"/>
    <x v="3"/>
    <s v="OPEX"/>
    <s v="OK"/>
    <s v="OK"/>
    <s v="ANEXADO"/>
    <s v="ANEXADO"/>
    <s v="OK"/>
    <n v="1"/>
    <n v="2345"/>
    <s v="Faturamento Enviado"/>
    <s v="SAMUEL OLIVEIRA"/>
    <s v="Programado "/>
    <s v="Realizado"/>
    <s v="Ciclo Concluido"/>
    <n v="4186.5"/>
    <n v="2548098.5699999998"/>
    <e v="#N/A"/>
    <n v="24704486"/>
    <n v="4186.5"/>
    <s v="Mauricio Alves"/>
  </r>
  <r>
    <x v="0"/>
    <s v="OK"/>
    <s v="Sem Defeito"/>
    <s v="Não"/>
    <n v="575802"/>
    <n v="0"/>
    <m/>
    <x v="89"/>
    <s v="Ciclo Concluido"/>
    <s v="Identificar Equipamento"/>
    <x v="2"/>
    <s v="Procedimento Anterior "/>
    <s v="LINHA VIVA "/>
    <s v="Realizado"/>
    <s v="PORTO ALEGRE"/>
    <s v="PODA "/>
    <s v="LIB //COMS"/>
    <d v="2024-10-22T00:00:00"/>
    <x v="3"/>
    <s v="OPEX"/>
    <s v="OK"/>
    <s v="OK"/>
    <s v="ANEXADO"/>
    <s v="ANEXADO"/>
    <s v="OK"/>
    <n v="1"/>
    <n v="5929"/>
    <s v="Faturamento Enviado"/>
    <s v="SAMUEL OLIVEIRA"/>
    <s v="Programado "/>
    <s v="Realizado"/>
    <s v="Ciclo Concluido"/>
    <n v="2565.54"/>
    <n v="2548098.5699999998"/>
    <e v="#N/A"/>
    <n v="24704538"/>
    <n v="2565.54"/>
    <s v="Mauricio Alves"/>
  </r>
  <r>
    <x v="0"/>
    <s v="OK"/>
    <s v="Sem Defeito"/>
    <s v="Não"/>
    <n v="575592"/>
    <n v="0"/>
    <m/>
    <x v="90"/>
    <s v="Ciclo Concluido"/>
    <s v="Identificar Equipamento"/>
    <x v="2"/>
    <s v="Procedimento Anterior "/>
    <s v="LINHA VIVA "/>
    <s v="Realizado"/>
    <s v="ELDORADO DO SUL"/>
    <s v="PODA "/>
    <s v="LIB //COMS"/>
    <d v="2024-10-23T00:00:00"/>
    <x v="3"/>
    <s v="OPEX"/>
    <s v="OK"/>
    <s v="OK"/>
    <s v="ANEXADO"/>
    <s v="ANEXADO"/>
    <s v="OK"/>
    <n v="1"/>
    <n v="3456"/>
    <s v="Faturamento Enviado"/>
    <s v="SAMUEL OLIVEIRA"/>
    <s v="Programado "/>
    <s v="Realizado"/>
    <s v="Ciclo Concluido"/>
    <n v="5455.86"/>
    <n v="2548098.5699999998"/>
    <e v="#N/A"/>
    <n v="24704558"/>
    <n v="5455.86"/>
    <s v="Mauricio Alves"/>
  </r>
  <r>
    <x v="0"/>
    <s v="OK"/>
    <s v="Sem Defeito"/>
    <s v="Não"/>
    <n v="556439"/>
    <n v="0"/>
    <m/>
    <x v="91"/>
    <s v="Ciclo Concluido"/>
    <s v="Identificar Equipamento"/>
    <x v="2"/>
    <s v="Procedimento Anterior "/>
    <s v="EQUIPE PODA "/>
    <s v="Realizado"/>
    <s v="PORTO ALEGRE"/>
    <s v="PODA "/>
    <s v="LIB //COMS"/>
    <d v="2024-10-24T00:00:00"/>
    <x v="4"/>
    <s v="OPEX"/>
    <s v="OK"/>
    <s v="OK"/>
    <s v="ANEXADO"/>
    <s v="ANEXADO"/>
    <s v="OK"/>
    <n v="1"/>
    <n v="4643.8"/>
    <s v="Faturamento Enviado"/>
    <s v="SAMUEL OLIVEIRA"/>
    <s v="Programado "/>
    <s v="Realizado"/>
    <s v="Ciclo Concluido"/>
    <n v="4643.8"/>
    <n v="2548098.5699999998"/>
    <e v="#N/A"/>
    <n v="24626429"/>
    <n v="4643.8"/>
    <s v="Mauricio Alves"/>
  </r>
  <r>
    <x v="0"/>
    <s v="OK"/>
    <s v="Sem Defeito"/>
    <s v="Não"/>
    <s v="1-555966"/>
    <n v="0"/>
    <m/>
    <x v="92"/>
    <s v="Ciclo Concluido"/>
    <s v="Identificar Equipamento"/>
    <x v="2"/>
    <s v="Procedimento Anterior "/>
    <s v="EQUIPE PODA "/>
    <s v="Realizado"/>
    <s v="ELDORADO DO SUL"/>
    <s v="PODA "/>
    <s v="LIB //COMS"/>
    <d v="2024-10-25T00:00:00"/>
    <x v="3"/>
    <s v="OPEX"/>
    <s v="OK"/>
    <s v="OK"/>
    <s v="ANEXADO"/>
    <s v="ANEXADO"/>
    <s v="OK"/>
    <n v="1"/>
    <n v="4156"/>
    <s v="Faturamento Enviado"/>
    <s v="SAMUEL OLIVEIRA"/>
    <s v="Programado "/>
    <s v="Realizado"/>
    <s v="Ciclo Concluido"/>
    <n v="2780.75"/>
    <n v="2548098.5699999998"/>
    <e v="#N/A"/>
    <n v="24626465"/>
    <n v="2780.75"/>
    <s v="Mauricio Alves"/>
  </r>
  <r>
    <x v="0"/>
    <s v="OK"/>
    <s v="Sem Defeito"/>
    <s v="Não"/>
    <s v="2-555966"/>
    <n v="0"/>
    <m/>
    <x v="93"/>
    <s v="Ciclo Concluido"/>
    <s v="Identificar Equipamento"/>
    <x v="2"/>
    <s v="Procedimento Anterior "/>
    <s v="EQUIPE PODA "/>
    <s v="Realizado"/>
    <s v="ELDORADO DO SUL"/>
    <s v="PODA "/>
    <s v="LIB //COMS"/>
    <d v="2024-10-26T00:00:00"/>
    <x v="4"/>
    <s v="OPEX"/>
    <s v="OK"/>
    <s v="OK"/>
    <s v="ANEXADO"/>
    <s v="ANEXADO"/>
    <s v="OK"/>
    <n v="1"/>
    <n v="1480"/>
    <s v="Faturamento Enviado"/>
    <s v="SAMUEL OLIVEIRA"/>
    <s v="Programado "/>
    <s v="Realizado"/>
    <s v="Ciclo Concluido"/>
    <n v="1589"/>
    <n v="2548098.5699999998"/>
    <e v="#N/A"/>
    <n v="24626477"/>
    <n v="1589"/>
    <s v="Mauricio Alves"/>
  </r>
  <r>
    <x v="0"/>
    <s v="OK"/>
    <s v="Sem Defeito"/>
    <s v="Não"/>
    <n v="551857"/>
    <n v="0"/>
    <m/>
    <x v="94"/>
    <s v="Ciclo Concluido"/>
    <s v="Identificar Equipamento"/>
    <x v="2"/>
    <s v="Procedimento Anterior "/>
    <s v="EQUIPE PODA "/>
    <s v="Realizado"/>
    <s v="GUAÍBA"/>
    <s v="PODA "/>
    <s v="LIB //COMS"/>
    <d v="2024-10-27T00:00:00"/>
    <x v="3"/>
    <s v="OPEX"/>
    <s v="OK"/>
    <s v="OK"/>
    <s v="ANEXADO"/>
    <s v="ANEXADO"/>
    <s v="OK"/>
    <n v="1"/>
    <n v="6353.16"/>
    <s v="Faturamento Enviado"/>
    <s v="SAMUEL OLIVEIRA"/>
    <s v="Programado "/>
    <s v="Realizado"/>
    <s v="Ciclo Concluido"/>
    <n v="6353.16"/>
    <n v="2548098.5699999998"/>
    <e v="#N/A"/>
    <n v="24626515"/>
    <n v="6353.16"/>
    <s v="Mauricio Alves"/>
  </r>
  <r>
    <x v="0"/>
    <s v="OK"/>
    <s v="Sem Defeito"/>
    <s v="Não"/>
    <s v="1-536484"/>
    <n v="0"/>
    <m/>
    <x v="95"/>
    <s v="Ciclo Concluido"/>
    <s v="Identificar Equipamento"/>
    <x v="2"/>
    <s v="Procedimento Anterior "/>
    <s v="EQUIPE PODA "/>
    <s v="Realizado"/>
    <s v="PORTO ALEGRE"/>
    <s v="PODA "/>
    <s v="LIB //COMS"/>
    <d v="2024-10-28T00:00:00"/>
    <x v="4"/>
    <s v="OPEX"/>
    <s v="OK"/>
    <s v="OK"/>
    <s v="ANEXADO"/>
    <s v="ANEXADO"/>
    <s v="OK"/>
    <n v="1"/>
    <n v="4320.47"/>
    <s v="Faturamento Enviado"/>
    <s v="SAMUEL OLIVEIRA"/>
    <s v="Programado "/>
    <s v="Realizado"/>
    <s v="Ciclo Concluido"/>
    <n v="5090.33"/>
    <n v="2548098.5699999998"/>
    <e v="#N/A"/>
    <n v="24626548"/>
    <n v="5090.33"/>
    <s v="Mauricio Alves"/>
  </r>
  <r>
    <x v="0"/>
    <s v="OK"/>
    <s v="Sem Defeito"/>
    <s v="Não"/>
    <s v="2-536484"/>
    <n v="0"/>
    <m/>
    <x v="96"/>
    <s v="Ciclo Concluido"/>
    <s v="Identificar Equipamento"/>
    <x v="2"/>
    <s v="Procedimento Anterior "/>
    <s v="EQUIPE PODA "/>
    <s v="Realizado"/>
    <s v="PORTO ALEGRE"/>
    <s v="PODA "/>
    <s v="LIB //COMS"/>
    <d v="2024-10-29T00:00:00"/>
    <x v="4"/>
    <s v="OPEX"/>
    <s v="OK"/>
    <s v="OK"/>
    <s v="ANEXADO"/>
    <s v="ANEXADO"/>
    <s v="OK"/>
    <n v="1"/>
    <n v="3079.44"/>
    <s v="Faturamento Enviado"/>
    <s v="SAMUEL OLIVEIRA"/>
    <s v="Programado "/>
    <s v="Realizado"/>
    <s v="Ciclo Concluido"/>
    <n v="3079.44"/>
    <n v="2548098.5699999998"/>
    <e v="#N/A"/>
    <n v="24626554"/>
    <n v="3079.44"/>
    <s v="Mauricio Alves"/>
  </r>
  <r>
    <x v="0"/>
    <s v="OK"/>
    <s v="Sem Defeito"/>
    <s v="Não"/>
    <s v="1-554167"/>
    <n v="0"/>
    <m/>
    <x v="97"/>
    <s v="Ciclo Concluido"/>
    <s v="Identificar Equipamento"/>
    <x v="2"/>
    <s v="Procedimento Anterior "/>
    <s v="EQUIPE PODA "/>
    <s v="Realizado"/>
    <s v="PORTO ALEGRE"/>
    <s v="PODA "/>
    <s v="LIB //COMS"/>
    <d v="2024-10-30T00:00:00"/>
    <x v="4"/>
    <s v="OPEX"/>
    <s v="OK"/>
    <s v="OK"/>
    <s v="ANEXADO"/>
    <s v="ANEXADO"/>
    <s v="OK"/>
    <n v="1"/>
    <n v="4320.47"/>
    <s v="Faturamento Enviado"/>
    <s v="SAMUEL OLIVEIRA"/>
    <s v="Programado "/>
    <s v="Realizado"/>
    <s v="Ciclo Concluido"/>
    <n v="4320.47"/>
    <n v="2548098.5699999998"/>
    <e v="#N/A"/>
    <n v="24626562"/>
    <n v="4320.47"/>
    <s v="Mauricio Alves"/>
  </r>
  <r>
    <x v="0"/>
    <s v="OK"/>
    <s v="Sem Defeito"/>
    <s v="Não"/>
    <s v="2-554167"/>
    <n v="0"/>
    <m/>
    <x v="98"/>
    <s v="Ciclo Concluido"/>
    <s v="Identificar Equipamento"/>
    <x v="2"/>
    <s v="Procedimento Anterior "/>
    <s v="EQUIPE PODA "/>
    <s v="Realizado"/>
    <s v="PORTO ALEGRE"/>
    <s v="PODA "/>
    <s v="LIB //COMS"/>
    <d v="2024-10-31T00:00:00"/>
    <x v="3"/>
    <s v="OPEX"/>
    <s v="OK"/>
    <s v="OK"/>
    <s v="ANEXADO"/>
    <s v="ANEXADO"/>
    <s v="OK"/>
    <n v="1"/>
    <n v="6458"/>
    <s v="Faturamento Enviado"/>
    <s v="SAMUEL OLIVEIRA"/>
    <s v="Programado "/>
    <s v="Realizado"/>
    <s v="Ciclo Concluido"/>
    <n v="6928.74"/>
    <n v="2548098.5699999998"/>
    <e v="#N/A"/>
    <n v="24626581"/>
    <n v="6928.74"/>
    <s v="Mauricio Alves"/>
  </r>
  <r>
    <x v="0"/>
    <s v="OK"/>
    <s v="Sem Defeito"/>
    <s v="Não"/>
    <n v="564104"/>
    <n v="0"/>
    <m/>
    <x v="99"/>
    <s v="Ciclo Concluido"/>
    <s v="Identificar Equipamento"/>
    <x v="2"/>
    <s v="Procedimento Anterior "/>
    <s v="EQUIPE PODA "/>
    <s v="Realizado"/>
    <s v="PORTO ALEGRE"/>
    <s v="PODA "/>
    <s v="LIB //COMS"/>
    <d v="2024-11-01T00:00:00"/>
    <x v="4"/>
    <s v="OPEX"/>
    <s v="OK"/>
    <s v="OK"/>
    <s v="ANEXADO"/>
    <s v="ANEXADO"/>
    <s v="OK"/>
    <n v="1"/>
    <n v="3079.44"/>
    <s v="Faturamento Enviado"/>
    <s v="SAMUEL OLIVEIRA"/>
    <s v="Programado "/>
    <s v="Realizado"/>
    <s v="Ciclo Concluido"/>
    <n v="3079.44"/>
    <n v="2548098.5699999998"/>
    <e v="#N/A"/>
    <n v="24626584"/>
    <n v="3079.44"/>
    <s v="Mauricio Alves"/>
  </r>
  <r>
    <x v="0"/>
    <s v="OK"/>
    <s v="Sem Defeito"/>
    <s v="Não"/>
    <n v="563899"/>
    <n v="0"/>
    <m/>
    <x v="100"/>
    <s v="Ciclo Concluido"/>
    <s v="Identificar Equipamento"/>
    <x v="2"/>
    <s v="Procedimento Anterior "/>
    <s v="EQUIPE PODA "/>
    <s v="Realizado"/>
    <s v="PORTO ALEGRE"/>
    <s v="PODA "/>
    <s v="LIB //COMS"/>
    <d v="2024-11-02T00:00:00"/>
    <x v="4"/>
    <s v="OPEX"/>
    <s v="OK"/>
    <s v="OK"/>
    <s v="ANEXADO"/>
    <s v="ANEXADO"/>
    <s v="OK"/>
    <n v="1"/>
    <n v="7821.8"/>
    <s v="Faturamento Enviado"/>
    <s v="SAMUEL OLIVEIRA"/>
    <s v="Programado "/>
    <s v="Realizado"/>
    <s v="Ciclo Concluido"/>
    <n v="7027.3"/>
    <n v="2548098.5699999998"/>
    <e v="#N/A"/>
    <n v="24626607"/>
    <n v="7027.3"/>
    <s v="Mauricio Alves"/>
  </r>
  <r>
    <x v="0"/>
    <s v="OK"/>
    <s v="Sem Defeito"/>
    <s v="Não"/>
    <s v="1-563779"/>
    <n v="0"/>
    <m/>
    <x v="101"/>
    <s v="Ciclo Concluido"/>
    <s v="Identificar Equipamento"/>
    <x v="2"/>
    <s v="Procedimento Anterior "/>
    <s v="EQUIPE PODA "/>
    <s v="Realizado"/>
    <s v="PORTO ALEGRE"/>
    <s v="PODA "/>
    <s v="LIB //COMS"/>
    <d v="2024-11-03T00:00:00"/>
    <x v="4"/>
    <s v="OPEX"/>
    <s v="OK"/>
    <s v="OK"/>
    <s v="ANEXADO"/>
    <s v="ANEXADO"/>
    <s v="OK"/>
    <n v="1"/>
    <n v="4452.8900000000003"/>
    <s v="Faturamento Enviado"/>
    <s v="SAMUEL OLIVEIRA"/>
    <s v="Programado "/>
    <s v="Realizado"/>
    <s v="Ciclo Concluido"/>
    <n v="4850.1400000000003"/>
    <n v="2548098.5699999998"/>
    <e v="#N/A"/>
    <n v="24626616"/>
    <n v="4850.1400000000003"/>
    <s v="Mauricio Alves"/>
  </r>
  <r>
    <x v="0"/>
    <s v="OK"/>
    <s v="Sem Defeito"/>
    <s v="Não"/>
    <s v="2-563779"/>
    <n v="0"/>
    <m/>
    <x v="102"/>
    <s v="Ciclo Concluido"/>
    <s v="Identificar Equipamento"/>
    <x v="2"/>
    <s v="Procedimento Anterior "/>
    <s v="EQUIPE PODA "/>
    <s v="Realizado"/>
    <s v="PORTO ALEGRE"/>
    <s v="PODA "/>
    <s v="LIB //COMS"/>
    <d v="2024-11-04T00:00:00"/>
    <x v="4"/>
    <s v="OPEX"/>
    <s v="OK"/>
    <s v="OK"/>
    <s v="ANEXADO"/>
    <s v="ANEXADO"/>
    <s v="OK"/>
    <n v="1"/>
    <n v="5041.05"/>
    <s v="Faturamento Enviado"/>
    <s v="SAMUEL OLIVEIRA"/>
    <s v="Programado "/>
    <s v="Realizado"/>
    <s v="Ciclo Concluido"/>
    <n v="5041.05"/>
    <n v="2548098.5699999998"/>
    <e v="#N/A"/>
    <n v="24626669"/>
    <n v="5041.05"/>
    <s v="Mauricio Alves"/>
  </r>
  <r>
    <x v="0"/>
    <s v="OK"/>
    <s v="Sem Defeito"/>
    <s v="Não"/>
    <n v="27811273"/>
    <n v="0"/>
    <m/>
    <x v="103"/>
    <s v="Sem necessidade"/>
    <s v="Sem necessidade"/>
    <x v="0"/>
    <s v="Emergencial"/>
    <s v="LINHA MORTA "/>
    <s v="Realizado"/>
    <s v="ALVORADA"/>
    <s v="SUBS DE POSTE E TRAFO "/>
    <s v="LIB //COMS"/>
    <d v="2024-11-05T00:00:00"/>
    <x v="1"/>
    <s v="CAPEX"/>
    <s v="OK"/>
    <s v="OK"/>
    <s v="ANEXADO"/>
    <s v="ANEXADO"/>
    <s v="OK"/>
    <n v="1"/>
    <n v="4589.1400000000003"/>
    <s v="Faturamento Enviado"/>
    <s v="LUCAS ANDRADE"/>
    <s v="Programado "/>
    <s v="Realizado"/>
    <s v="Ciclo Concluido"/>
    <n v="2687.84"/>
    <n v="2548098.5699999998"/>
    <e v="#N/A"/>
    <n v="25297848"/>
    <n v="2687.84"/>
    <s v="Mauricio Alves"/>
  </r>
  <r>
    <x v="0"/>
    <s v="OK"/>
    <s v="Sem Defeito"/>
    <s v="Não"/>
    <s v="3-563779"/>
    <n v="0"/>
    <m/>
    <x v="104"/>
    <s v="Ciclo Concluido"/>
    <s v="Identificar Equipamento"/>
    <x v="2"/>
    <s v="Procedimento Anterior "/>
    <s v="EQUIPE PODA "/>
    <s v="Realizado"/>
    <s v="PORTO ALEGRE"/>
    <s v="PODA "/>
    <s v="LIB //COMS"/>
    <d v="2024-11-06T00:00:00"/>
    <x v="3"/>
    <s v="OPEX"/>
    <s v="OK"/>
    <s v="OK"/>
    <s v="ANEXADO"/>
    <s v="ANEXADO"/>
    <s v="OK"/>
    <n v="1"/>
    <n v="4056"/>
    <s v="Faturamento Enviado"/>
    <s v="SAMUEL OLIVEIRA"/>
    <s v="Programado "/>
    <s v="Realizado"/>
    <s v="Ciclo Concluido"/>
    <n v="1167.1099999999999"/>
    <n v="2548098.5699999998"/>
    <e v="#N/A"/>
    <n v="24626673"/>
    <n v="1167.1099999999999"/>
    <s v="Mauricio Alves"/>
  </r>
  <r>
    <x v="0"/>
    <s v="OK"/>
    <s v="Sem Defeito"/>
    <s v="Não"/>
    <s v="4-563779"/>
    <n v="0"/>
    <m/>
    <x v="105"/>
    <s v="Ciclo Concluido"/>
    <s v="Identificar Equipamento"/>
    <x v="2"/>
    <s v="Procedimento Anterior "/>
    <s v="EQUIPE PODA "/>
    <s v="Realizado"/>
    <s v="PORTO ALEGRE"/>
    <s v="PODA "/>
    <s v="LIB //COMS"/>
    <d v="2024-11-07T00:00:00"/>
    <x v="3"/>
    <s v="OPEX"/>
    <s v="OK"/>
    <s v="OK"/>
    <s v="ANEXADO"/>
    <s v="ANEXADO"/>
    <s v="OK"/>
    <n v="1"/>
    <n v="3450"/>
    <s v="Faturamento Enviado"/>
    <s v="SAMUEL OLIVEIRA"/>
    <s v="Programado "/>
    <s v="Realizado"/>
    <s v="Ciclo Concluido"/>
    <n v="1936.97"/>
    <n v="2548098.5699999998"/>
    <e v="#N/A"/>
    <n v="24626734"/>
    <n v="1936.97"/>
    <s v="Mauricio Alves"/>
  </r>
  <r>
    <x v="0"/>
    <s v="OK"/>
    <s v="Sem Defeito"/>
    <s v="Não"/>
    <n v="564308"/>
    <n v="0"/>
    <m/>
    <x v="106"/>
    <s v="Ciclo Concluido"/>
    <s v="Identificar Equipamento"/>
    <x v="2"/>
    <s v="Procedimento Anterior "/>
    <s v="EQUIPE PODA "/>
    <s v="Realizado"/>
    <s v="VIAMÃO"/>
    <s v="PODA "/>
    <s v="LIB //COMS"/>
    <d v="2024-11-08T00:00:00"/>
    <x v="4"/>
    <s v="OPEX"/>
    <s v="OK"/>
    <s v="OK"/>
    <s v="ANEXADO"/>
    <s v="ANEXADO"/>
    <s v="OK"/>
    <n v="1"/>
    <n v="1548"/>
    <s v="Faturamento Enviado"/>
    <s v="SAMUEL OLIVEIRA"/>
    <s v="Programado "/>
    <s v="Realizado"/>
    <s v="Ciclo Concluido"/>
    <n v="1774.6"/>
    <n v="2548098.5699999998"/>
    <e v="#N/A"/>
    <n v="24626770"/>
    <n v="1774.6"/>
    <s v="Mauricio Alves"/>
  </r>
  <r>
    <x v="0"/>
    <s v="OK"/>
    <s v="Sem Defeito"/>
    <s v="Não"/>
    <n v="556105"/>
    <n v="0"/>
    <m/>
    <x v="107"/>
    <s v="Ciclo Concluido"/>
    <s v="Identificar Equipamento"/>
    <x v="2"/>
    <s v="Procedimento Anterior "/>
    <s v="EQUIPE PODA "/>
    <s v="Realizado"/>
    <s v="PORTO ALEGRE"/>
    <s v="PODA "/>
    <s v="LIB //COMS"/>
    <d v="2024-11-09T00:00:00"/>
    <x v="4"/>
    <s v="OPEX"/>
    <s v="OK"/>
    <s v="OK"/>
    <s v="ANEXADO"/>
    <s v="ANEXADO"/>
    <s v="OK"/>
    <n v="1"/>
    <n v="2786"/>
    <s v="Faturamento Enviado"/>
    <s v="SAMUEL OLIVEIRA"/>
    <s v="Programado "/>
    <s v="Realizado"/>
    <s v="Ciclo Concluido"/>
    <n v="2827.71"/>
    <n v="2548098.5699999998"/>
    <e v="#N/A"/>
    <n v="24626823"/>
    <n v="2827.71"/>
    <s v="Mauricio Alves"/>
  </r>
  <r>
    <x v="0"/>
    <s v="OK"/>
    <s v="Sem Defeito"/>
    <s v="Não"/>
    <n v="553418"/>
    <n v="0"/>
    <m/>
    <x v="108"/>
    <s v="Ciclo Concluido"/>
    <s v="Identificar Equipamento"/>
    <x v="2"/>
    <s v="Procedimento Anterior "/>
    <s v="LINHA MORTA"/>
    <s v="Realizado"/>
    <s v="ALVORADA"/>
    <s v="TALA"/>
    <s v="LIB //COMS"/>
    <d v="2024-11-10T00:00:00"/>
    <x v="4"/>
    <s v="OPEX"/>
    <s v="OK"/>
    <s v="OK"/>
    <s v="ANEXADO"/>
    <s v="ANEXADO"/>
    <s v="OK"/>
    <n v="1"/>
    <n v="658"/>
    <s v="Faturamento Enviado"/>
    <s v="SAMUEL OLIVEIRA"/>
    <s v="Programado "/>
    <s v="Realizado"/>
    <s v="Ciclo Concluido"/>
    <n v="706.43"/>
    <n v="2548098.5699999998"/>
    <e v="#N/A"/>
    <n v="24626845"/>
    <n v="706.43"/>
    <s v="Mauricio Alves"/>
  </r>
  <r>
    <x v="0"/>
    <s v="OK"/>
    <s v="Sem Defeito"/>
    <s v="Não"/>
    <n v="536619"/>
    <n v="0"/>
    <m/>
    <x v="109"/>
    <s v="Ciclo Concluido"/>
    <s v="Identificar Equipamento"/>
    <x v="2"/>
    <s v="Procedimento Anterior "/>
    <s v="EQUIPE PODA "/>
    <s v="Realizado"/>
    <s v="PORTO ALEGRE"/>
    <s v="PODA "/>
    <s v="LIB //COMS"/>
    <d v="2024-11-11T00:00:00"/>
    <x v="4"/>
    <s v="OPEX"/>
    <s v="OK"/>
    <s v="OK"/>
    <s v="ANEXADO"/>
    <s v="ANEXADO"/>
    <s v="OK"/>
    <n v="1"/>
    <n v="2678"/>
    <s v="Faturamento Enviado"/>
    <s v="SAMUEL OLIVEIRA"/>
    <s v="Programado "/>
    <s v="Realizado"/>
    <s v="Ciclo Concluido"/>
    <n v="2756.11"/>
    <n v="2548098.5699999998"/>
    <e v="#N/A"/>
    <n v="24626860"/>
    <n v="2756.11"/>
    <s v="Mauricio Alves"/>
  </r>
  <r>
    <x v="1"/>
    <s v="Obras para tratar junto Equatorial."/>
    <s v="Logistica Equatorial"/>
    <s v="Sim "/>
    <n v="27815680"/>
    <n v="0"/>
    <m/>
    <x v="110"/>
    <s v="Sem necessidade"/>
    <s v="Identificar Equipamento"/>
    <x v="0"/>
    <s v="Procedimento Anterior "/>
    <s v="LINHA MORTA"/>
    <s v="Realizado"/>
    <s v="PORTO ALEGRE"/>
    <s v="SUBS DE POSTE E TRAFO "/>
    <s v="LIB //ENER"/>
    <d v="2024-11-12T00:00:00"/>
    <x v="2"/>
    <s v="CAPEX"/>
    <s v="OK"/>
    <s v="OK"/>
    <s v="ANEXADO"/>
    <s v="ANEXADO"/>
    <s v="OK"/>
    <n v="1"/>
    <n v="3105.17"/>
    <s v="Passivo"/>
    <s v="LUCAS ANDRADE"/>
    <s v="Programado "/>
    <s v="Realizado"/>
    <s v="Em andamento"/>
    <n v="2674.36"/>
    <n v="2548098.5699999998"/>
    <e v="#N/A"/>
    <n v="25297922"/>
    <n v="2674.36"/>
    <s v="Erica Fragoso"/>
  </r>
  <r>
    <x v="0"/>
    <s v="OK"/>
    <s v="Sem Defeito"/>
    <s v="Não"/>
    <s v="323103/ 643206"/>
    <n v="0"/>
    <m/>
    <x v="111"/>
    <s v="Ciclo Concluido"/>
    <s v="Identificar Equipamento"/>
    <x v="0"/>
    <s v="Procedimento Anterior "/>
    <s v="LINHA MORTA "/>
    <s v="Realizado"/>
    <s v="PORTO ALEGRE"/>
    <s v="SUBS DE POSTE E TRAFO "/>
    <s v="LIB //CKCP"/>
    <d v="2024-11-13T00:00:00"/>
    <x v="1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2674.36"/>
    <n v="2548098.5699999998"/>
    <e v="#N/A"/>
    <n v="252979411"/>
    <n v="2674.36"/>
    <s v="Mauricio Alves"/>
  </r>
  <r>
    <x v="0"/>
    <s v="OK"/>
    <s v="Sem Defeito"/>
    <s v="Não"/>
    <n v="553429"/>
    <n v="0"/>
    <m/>
    <x v="112"/>
    <s v="Ciclo Concluido"/>
    <s v="Identificar Equipamento"/>
    <x v="2"/>
    <s v="Procedimento Anterior "/>
    <s v="LINHA VIVA "/>
    <s v="Realizado"/>
    <s v="PORTO ALEGRE"/>
    <s v="PODA "/>
    <s v="LIB //COMS"/>
    <d v="2024-11-14T00:00:00"/>
    <x v="3"/>
    <s v="OPEX"/>
    <s v="OK"/>
    <s v="OK"/>
    <s v="ANEXADO"/>
    <s v="ANEXADO"/>
    <s v="OK"/>
    <n v="1"/>
    <n v="7049.12"/>
    <s v="Faturamento Enviado"/>
    <s v="SAMUEL OLIVEIRA"/>
    <s v="Programado "/>
    <s v="Realizado"/>
    <s v="Ciclo Concluido"/>
    <n v="2511.9"/>
    <n v="2548098.5699999998"/>
    <e v="#N/A"/>
    <n v="24626866"/>
    <n v="2511.9"/>
    <s v="Mauricio Alves"/>
  </r>
  <r>
    <x v="3"/>
    <s v="Avaliar toda obra. "/>
    <s v="Avaliação completa"/>
    <s v="Sim "/>
    <n v="583436"/>
    <n v="0"/>
    <m/>
    <x v="113"/>
    <s v="Sem necessidade"/>
    <s v="Sem necessidade"/>
    <x v="0"/>
    <s v="Emergencial"/>
    <s v="LINHA MORTA"/>
    <s v="Pendente"/>
    <s v="MARIANA PIMENTEL"/>
    <s v="SUBS DE POSTE "/>
    <s v="LIB //PEND"/>
    <d v="2024-11-15T00:00:00"/>
    <x v="0"/>
    <s v="CAPEX"/>
    <s v="OK"/>
    <s v="OK"/>
    <s v="SEM ANEXO "/>
    <s v="SEM ANEXO "/>
    <s v="OK"/>
    <n v="0.6"/>
    <n v="26156"/>
    <s v="Passivo"/>
    <s v="LUCAS ANDRADE"/>
    <d v="2024-12-16T00:00:00"/>
    <s v="Realizado"/>
    <s v="Ciclo Concluido"/>
    <n v="4144.7299999999996"/>
    <n v="2548098.5699999998"/>
    <e v="#N/A"/>
    <n v="25188270"/>
    <n v="20998.13"/>
    <s v="Mauricio Alves"/>
  </r>
  <r>
    <x v="0"/>
    <s v="OK"/>
    <s v="Sem Defeito"/>
    <s v="Não"/>
    <n v="614607"/>
    <n v="0"/>
    <m/>
    <x v="114"/>
    <s v="Ciclo Concluido"/>
    <s v="Identificar Equipamento"/>
    <x v="0"/>
    <s v="Procedimento Anterior "/>
    <s v="LINHA MORTA"/>
    <s v="Realizado"/>
    <s v="MARIANA PIMENTEL"/>
    <s v="SUBS DE POSTE "/>
    <s v="ENTE//CKCP"/>
    <d v="2024-11-16T00:00:00"/>
    <x v="1"/>
    <s v="CAPEX"/>
    <s v="OK"/>
    <s v="OK"/>
    <s v="ANEXADO"/>
    <s v="ANEXADO"/>
    <s v="OK"/>
    <n v="1"/>
    <n v="11256"/>
    <s v="Faturamento Enviado"/>
    <s v="LUCAS ANDRADE"/>
    <s v="Programado "/>
    <s v="Realizado"/>
    <s v="Ciclo Concluido"/>
    <n v="7210.92"/>
    <n v="2548098.5699999998"/>
    <e v="#N/A"/>
    <n v="25445738"/>
    <n v="4144.7299999999996"/>
    <s v="Mauricio Alves"/>
  </r>
  <r>
    <x v="0"/>
    <s v="OK"/>
    <s v="Sem Defeito"/>
    <s v="Não"/>
    <n v="553316"/>
    <n v="0"/>
    <m/>
    <x v="115"/>
    <s v="Ciclo Concluido"/>
    <s v="Identificar Equipamento"/>
    <x v="2"/>
    <s v="Procedimento Anterior "/>
    <s v="LINHA VIVA "/>
    <s v="Realizado"/>
    <s v="VIAMÃO"/>
    <s v="PODA "/>
    <s v="LIB //COMS"/>
    <d v="2024-11-17T00:00:00"/>
    <x v="3"/>
    <s v="OPEX"/>
    <s v="OK"/>
    <s v="OK"/>
    <s v="ANEXADO"/>
    <s v="ANEXADO"/>
    <s v="OK"/>
    <n v="1"/>
    <n v="9150"/>
    <s v="Faturamento Enviado"/>
    <s v="SAMUEL OLIVEIRA"/>
    <s v="Programado "/>
    <s v="Realizado"/>
    <s v="Ciclo Concluido"/>
    <n v="7210.92"/>
    <n v="2548098.5699999998"/>
    <e v="#N/A"/>
    <n v="24626901"/>
    <n v="7210.92"/>
    <s v="Mauricio Alves"/>
  </r>
  <r>
    <x v="0"/>
    <s v="OK"/>
    <s v="Sem Defeito"/>
    <s v="Não"/>
    <n v="558509"/>
    <n v="0"/>
    <m/>
    <x v="116"/>
    <s v="Ciclo Concluido"/>
    <s v="Identificar Equipamento"/>
    <x v="2"/>
    <s v="Procedimento Anterior "/>
    <s v="LINHA VIVA "/>
    <s v="Realizado"/>
    <s v="PORTO ALEGRE"/>
    <s v="PODA "/>
    <s v="LIB //COMS"/>
    <d v="2024-11-18T00:00:00"/>
    <x v="4"/>
    <s v="OPEX"/>
    <s v="OK"/>
    <s v="OK"/>
    <s v="ANEXADO"/>
    <s v="ANEXADO"/>
    <s v="OK"/>
    <n v="1"/>
    <n v="837.3"/>
    <s v="Faturamento Enviado"/>
    <s v="SAMUEL OLIVEIRA"/>
    <s v="Programado "/>
    <s v="Realizado"/>
    <s v="Ciclo Concluido"/>
    <n v="769.86"/>
    <n v="2548098.5699999998"/>
    <e v="#N/A"/>
    <n v="24626902"/>
    <n v="769.86"/>
    <s v="Mauricio Alves"/>
  </r>
  <r>
    <x v="0"/>
    <s v="OK"/>
    <s v="Sem Defeito"/>
    <s v="Não"/>
    <s v="1-563740"/>
    <n v="0"/>
    <m/>
    <x v="117"/>
    <s v="Ciclo Concluido"/>
    <s v="Identificar Equipamento"/>
    <x v="2"/>
    <s v="Procedimento Anterior "/>
    <s v="LINHA VIVA "/>
    <s v="Realizado"/>
    <s v="PORTO ALEGRE"/>
    <s v="PODA "/>
    <s v="LIB //COMS"/>
    <d v="2024-11-19T00:00:00"/>
    <x v="4"/>
    <s v="OPEX"/>
    <s v="OK"/>
    <s v="OK"/>
    <s v="ANEXADO"/>
    <s v="ANEXADO"/>
    <s v="OK"/>
    <n v="1"/>
    <n v="2989"/>
    <s v="Faturamento Enviado"/>
    <s v="SAMUEL OLIVEIRA"/>
    <s v="Programado "/>
    <s v="Realizado"/>
    <s v="Ciclo Concluido"/>
    <n v="3079.44"/>
    <n v="2548098.5699999998"/>
    <e v="#N/A"/>
    <n v="24626917"/>
    <n v="3079.44"/>
    <s v="Mauricio Alves"/>
  </r>
  <r>
    <x v="0"/>
    <s v="OK"/>
    <s v="Sem Defeito"/>
    <s v="Não"/>
    <s v="2-563740"/>
    <n v="0"/>
    <m/>
    <x v="118"/>
    <s v="Ciclo Concluido"/>
    <s v="Identificar Equipamento"/>
    <x v="2"/>
    <s v="Procedimento Anterior "/>
    <s v="LINHA VIVA "/>
    <s v="Realizado"/>
    <s v="PORTO ALEGRE"/>
    <s v="PODA "/>
    <s v="LIB //COMS"/>
    <d v="2024-11-20T00:00:00"/>
    <x v="4"/>
    <s v="OPEX"/>
    <s v="OK"/>
    <s v="OK"/>
    <s v="ANEXADO"/>
    <s v="ANEXADO"/>
    <s v="OK"/>
    <n v="1"/>
    <n v="2209"/>
    <s v="Faturamento Enviado"/>
    <s v="SAMUEL OLIVEIRA"/>
    <s v="Programado "/>
    <s v="Realizado"/>
    <s v="Ciclo Concluido"/>
    <n v="2309.58"/>
    <n v="2548098.5699999998"/>
    <e v="#N/A"/>
    <n v="24626918"/>
    <n v="2309.58"/>
    <s v="Mauricio Alves"/>
  </r>
  <r>
    <x v="0"/>
    <s v="OK"/>
    <s v="Sem Defeito"/>
    <s v="Não"/>
    <s v="3-563740"/>
    <n v="0"/>
    <m/>
    <x v="119"/>
    <s v="Ciclo Concluido"/>
    <s v="Identificar Equipamento"/>
    <x v="2"/>
    <s v="Procedimento Anterior "/>
    <s v="LINHA VIVA "/>
    <s v="Realizado"/>
    <s v="PORTO ALEGRE"/>
    <s v="PODA "/>
    <s v="LIB //COMS"/>
    <d v="2024-11-21T00:00:00"/>
    <x v="3"/>
    <s v="OPEX"/>
    <s v="OK"/>
    <s v="OK"/>
    <s v="ANEXADO"/>
    <s v="ANEXADO"/>
    <s v="OK"/>
    <n v="1"/>
    <n v="5125"/>
    <s v="Faturamento Enviado"/>
    <s v="SAMUEL OLIVEIRA"/>
    <s v="Programado "/>
    <s v="Realizado"/>
    <s v="Ciclo Concluido"/>
    <n v="1078.56"/>
    <n v="2548098.5699999998"/>
    <e v="#N/A"/>
    <n v="24626913"/>
    <n v="1078.56"/>
    <s v="Mauricio Alves"/>
  </r>
  <r>
    <x v="0"/>
    <s v="OK"/>
    <s v="Sem Defeito"/>
    <s v="Não"/>
    <n v="565623"/>
    <n v="0"/>
    <m/>
    <x v="120"/>
    <s v="Ciclo Concluido"/>
    <s v="Identificar Equipamento"/>
    <x v="2"/>
    <s v="Procedimento Anterior "/>
    <s v="LINHA VIVA "/>
    <s v="Realizado"/>
    <s v="BUTIÁ"/>
    <s v="PODA "/>
    <s v="LIB //COMS"/>
    <d v="2024-11-22T00:00:00"/>
    <x v="3"/>
    <s v="OPEX"/>
    <s v="OK"/>
    <s v="OK"/>
    <s v="ANEXADO"/>
    <s v="ANEXADO"/>
    <s v="OK"/>
    <n v="1"/>
    <n v="22158"/>
    <s v="Faturamento Enviado"/>
    <s v="SAMUEL OLIVEIRA"/>
    <s v="Programado "/>
    <s v="Realizado"/>
    <s v="Ciclo Concluido"/>
    <n v="5016.41"/>
    <n v="2548098.5699999998"/>
    <e v="#N/A"/>
    <n v="24626919"/>
    <n v="5016.41"/>
    <s v="Mauricio Alves"/>
  </r>
  <r>
    <x v="0"/>
    <s v="OK"/>
    <s v="Sem Defeito"/>
    <s v="Não"/>
    <n v="566166"/>
    <n v="0"/>
    <m/>
    <x v="121"/>
    <s v="Ciclo Concluido"/>
    <s v="Identificar Equipamento"/>
    <x v="2"/>
    <s v="Procedimento Anterior "/>
    <s v="TAT"/>
    <s v="Realizado"/>
    <s v="GUAÍBA"/>
    <s v="PODA"/>
    <s v="LIB //COMS"/>
    <d v="2024-11-23T00:00:00"/>
    <x v="4"/>
    <s v="OPEX"/>
    <s v="OK"/>
    <s v="OK"/>
    <s v="ANEXADO"/>
    <s v="ANEXADO"/>
    <s v="OK"/>
    <n v="1"/>
    <n v="1506"/>
    <s v="Faturamento Enviado"/>
    <s v="SAMUEL OLIVEIRA"/>
    <s v="Programado "/>
    <s v="Realizado"/>
    <s v="Ciclo Concluido"/>
    <n v="974.36"/>
    <n v="2548098.5699999998"/>
    <e v="#N/A"/>
    <n v="24626907"/>
    <n v="974.36"/>
    <s v="Mauricio Alves"/>
  </r>
  <r>
    <x v="0"/>
    <s v="OK"/>
    <s v="Sem Defeito"/>
    <s v="Não"/>
    <n v="862544898"/>
    <n v="0"/>
    <m/>
    <x v="122"/>
    <s v="Ciclo Concluido"/>
    <s v="Identificar Equipamento"/>
    <x v="2"/>
    <s v="Procedimento Anterior "/>
    <s v="TAT"/>
    <s v="Realizado"/>
    <s v="ELDORADO DO SUL"/>
    <s v="PODA"/>
    <s v="LIB //COMS"/>
    <d v="2024-11-24T00:00:00"/>
    <x v="4"/>
    <s v="OPEX"/>
    <s v="OK"/>
    <s v="OK"/>
    <s v="ANEXADO"/>
    <s v="ANEXADO"/>
    <s v="OK"/>
    <n v="1"/>
    <n v="678"/>
    <s v="Faturamento Enviado"/>
    <s v="SAMUEL OLIVEIRA"/>
    <s v="Programado "/>
    <s v="Realizado"/>
    <s v="Ciclo Concluido"/>
    <n v="487.18"/>
    <n v="2548098.5699999998"/>
    <e v="#N/A"/>
    <n v="24626846"/>
    <n v="487.18"/>
    <s v="Mauricio Alves"/>
  </r>
  <r>
    <x v="0"/>
    <s v="OK"/>
    <s v="Sem Defeito"/>
    <s v="Não"/>
    <n v="536619"/>
    <n v="0"/>
    <m/>
    <x v="123"/>
    <s v="Ciclo Concluido"/>
    <s v="Identificar Equipamento"/>
    <x v="2"/>
    <s v="Procedimento Anterior "/>
    <s v="EQUIPE PODA "/>
    <s v="Realizado"/>
    <s v="PORTO ALEGRE"/>
    <s v="PODA"/>
    <s v="LIB //COMS"/>
    <d v="2024-11-25T00:00:00"/>
    <x v="4"/>
    <s v="OPEX"/>
    <s v="OK"/>
    <s v="OK"/>
    <s v="ANEXADO"/>
    <s v="ANEXADO"/>
    <s v="OK"/>
    <n v="1"/>
    <n v="2650"/>
    <s v="Faturamento Enviado"/>
    <s v="SAMUEL OLIVEIRA"/>
    <s v="Programado "/>
    <s v="Realizado"/>
    <s v="Ciclo Concluido"/>
    <n v="2756.11"/>
    <n v="2548098.5699999998"/>
    <e v="#N/A"/>
    <n v="24642683"/>
    <n v="2756.11"/>
    <s v="Mauricio Alves"/>
  </r>
  <r>
    <x v="0"/>
    <s v="OK"/>
    <s v="Sem Defeito"/>
    <s v="Não"/>
    <n v="564104"/>
    <n v="0"/>
    <m/>
    <x v="124"/>
    <s v="Ciclo Concluido"/>
    <s v="Identificar Equipamento"/>
    <x v="2"/>
    <s v="Procedimento Anterior "/>
    <s v="EQUIPE PODA "/>
    <s v="Realizado"/>
    <s v="PORTO ALEGRE"/>
    <s v="PODA"/>
    <s v="LIB //COMS"/>
    <d v="2024-11-26T00:00:00"/>
    <x v="4"/>
    <s v="OPEX"/>
    <s v="OK"/>
    <s v="OK"/>
    <s v="ANEXADO"/>
    <s v="ANEXADO"/>
    <s v="OK"/>
    <n v="1"/>
    <n v="2383.5"/>
    <s v="Faturamento Enviado"/>
    <s v="SAMUEL OLIVEIRA"/>
    <s v="Programado "/>
    <s v="Realizado"/>
    <s v="Ciclo Concluido"/>
    <n v="2309.58"/>
    <n v="2548098.5699999998"/>
    <e v="#N/A"/>
    <n v="24642874"/>
    <n v="2309.58"/>
    <s v="Mauricio Alves"/>
  </r>
  <r>
    <x v="0"/>
    <s v="OK"/>
    <s v="Sem Defeito"/>
    <s v="Não"/>
    <n v="565617"/>
    <n v="0"/>
    <m/>
    <x v="125"/>
    <s v="Ciclo Concluido"/>
    <s v="Identificar Equipamento"/>
    <x v="2"/>
    <s v="Procedimento Anterior "/>
    <s v="EQUIPE PODA "/>
    <s v="Realizado"/>
    <s v="PORTO ALEGRE"/>
    <s v="PODA "/>
    <s v="LIB //COMS"/>
    <d v="2024-11-27T00:00:00"/>
    <x v="4"/>
    <s v="OPEX"/>
    <s v="OK"/>
    <s v="OK"/>
    <s v="ANEXADO"/>
    <s v="ANEXADO"/>
    <s v="OK"/>
    <n v="1"/>
    <n v="7772.52"/>
    <s v="Faturamento Enviado"/>
    <s v="SAMUEL OLIVEIRA"/>
    <s v="Programado "/>
    <s v="Realizado"/>
    <s v="Ciclo Concluido"/>
    <n v="7772.52"/>
    <n v="2548098.5699999998"/>
    <e v="#N/A"/>
    <n v="24659456"/>
    <n v="7772.52"/>
    <s v="Mauricio Alves"/>
  </r>
  <r>
    <x v="0"/>
    <s v="OK"/>
    <s v="Sem Defeito"/>
    <s v="Não"/>
    <n v="569217"/>
    <n v="0"/>
    <m/>
    <x v="126"/>
    <s v="Ciclo Concluido"/>
    <s v="Identificar Equipamento"/>
    <x v="2"/>
    <s v="Procedimento Anterior "/>
    <s v="EQUIPE PODA "/>
    <s v="Realizado"/>
    <s v="PORTO ALEGRE"/>
    <s v="PODA "/>
    <s v="LIB //COMS"/>
    <d v="2024-11-28T00:00:00"/>
    <x v="4"/>
    <s v="OPEX"/>
    <s v="OK"/>
    <s v="OK"/>
    <s v="ANEXADO"/>
    <s v="ANEXADO"/>
    <s v="OK"/>
    <n v="1"/>
    <n v="1936.97"/>
    <s v="Faturamento Enviado"/>
    <s v="SAMUEL OLIVEIRA"/>
    <s v="Programado "/>
    <s v="Realizado"/>
    <s v="Ciclo Concluido"/>
    <n v="1936.97"/>
    <n v="2548098.5699999998"/>
    <e v="#N/A"/>
    <n v="24659457"/>
    <n v="1936.97"/>
    <s v="Mauricio Alves"/>
  </r>
  <r>
    <x v="0"/>
    <s v="OK"/>
    <s v="Sem Defeito"/>
    <s v="Não"/>
    <n v="565671"/>
    <n v="0"/>
    <m/>
    <x v="127"/>
    <s v="Ciclo Concluido"/>
    <s v="Identificar Equipamento"/>
    <x v="2"/>
    <s v="Procedimento Anterior "/>
    <s v="EQUIPE PODA "/>
    <s v="Realizado"/>
    <s v="PORTO ALEGRE"/>
    <s v="PODA "/>
    <s v="LIB //COMS"/>
    <d v="2024-11-29T00:00:00"/>
    <x v="4"/>
    <s v="OPEX"/>
    <s v="OK"/>
    <s v="OK"/>
    <s v="ANEXADO"/>
    <s v="ANEXADO"/>
    <s v="OK"/>
    <n v="1"/>
    <n v="2250"/>
    <s v="Faturamento Enviado"/>
    <s v="SAMUEL OLIVEIRA"/>
    <s v="Programado "/>
    <s v="Realizado"/>
    <s v="Ciclo Concluido"/>
    <n v="2309.58"/>
    <n v="2548098.5699999998"/>
    <e v="#N/A"/>
    <n v="24659479"/>
    <n v="2309.58"/>
    <s v="Mauricio Alves"/>
  </r>
  <r>
    <x v="0"/>
    <s v="OK"/>
    <s v="Sem Defeito"/>
    <s v="Não"/>
    <n v="569069"/>
    <n v="0"/>
    <m/>
    <x v="128"/>
    <s v="Ciclo Concluido"/>
    <s v="Identificar Equipamento"/>
    <x v="2"/>
    <s v="Procedimento Anterior "/>
    <s v="EQUIPE PODA "/>
    <s v="Realizado"/>
    <s v="ELDORADO DO SUL"/>
    <s v="PODA "/>
    <s v="LIB //COMS"/>
    <d v="2024-11-30T00:00:00"/>
    <x v="3"/>
    <s v="OPEX"/>
    <s v="OK"/>
    <s v="OK"/>
    <s v="ANEXADO"/>
    <s v="ANEXADO"/>
    <s v="OK"/>
    <n v="1"/>
    <n v="2334.2199999999998"/>
    <s v="Faturamento Enviado"/>
    <s v="SAMUEL OLIVEIRA"/>
    <s v="Programado "/>
    <s v="Realizado"/>
    <s v="Ciclo Concluido"/>
    <n v="2358.86"/>
    <n v="2548098.5699999998"/>
    <e v="#N/A"/>
    <n v="24659491"/>
    <n v="2358.86"/>
    <s v="Mauricio Alves"/>
  </r>
  <r>
    <x v="0"/>
    <s v="OK"/>
    <s v="Sem Defeito"/>
    <s v="Não"/>
    <s v=" 568384"/>
    <n v="0"/>
    <m/>
    <x v="129"/>
    <s v="Ciclo Concluido"/>
    <s v="Identificar Equipamento"/>
    <x v="2"/>
    <s v="Procedimento Anterior "/>
    <s v="LINHA MORTA"/>
    <s v="Realizado"/>
    <s v="PORTO ALEGRE"/>
    <s v="APRUMO DE  POSTE"/>
    <s v="LIB //COMS"/>
    <d v="2024-12-01T00:00:00"/>
    <x v="3"/>
    <s v="OPEX"/>
    <s v="OK"/>
    <s v="OK"/>
    <s v="ANEXADO"/>
    <s v="ANEXADO"/>
    <s v="OK"/>
    <n v="1"/>
    <n v="402.12"/>
    <s v="Faturamento Enviado"/>
    <s v="SAMUEL OLIVEIRA"/>
    <s v="Programado "/>
    <s v="Realizado"/>
    <s v="Ciclo Concluido"/>
    <n v="963.37"/>
    <n v="2548098.5699999998"/>
    <e v="#N/A"/>
    <n v="24704802"/>
    <n v="963.37"/>
    <s v="Mauricio Alves"/>
  </r>
  <r>
    <x v="0"/>
    <s v="OK"/>
    <s v="Sem Defeito"/>
    <s v="Não"/>
    <n v="584255"/>
    <n v="0"/>
    <m/>
    <x v="130"/>
    <s v="Ciclo Concluido"/>
    <s v="Identificar Equipamento"/>
    <x v="2"/>
    <s v="Procedimento Anterior "/>
    <s v="LINHA VIVA "/>
    <s v="Realizado"/>
    <s v="PORTO ALEGRE"/>
    <s v="PODA "/>
    <s v="LIB //COMS"/>
    <d v="2024-12-02T00:00:00"/>
    <x v="3"/>
    <s v="OPEX"/>
    <s v="OK"/>
    <s v="OK"/>
    <s v="ANEXADO"/>
    <s v="ANEXADO"/>
    <s v="OK"/>
    <n v="1"/>
    <n v="2456"/>
    <s v="Faturamento Enviado"/>
    <s v="SAMUEL OLIVEIRA"/>
    <s v="Programado "/>
    <s v="Realizado"/>
    <s v="Ciclo Concluido"/>
    <n v="1701.42"/>
    <n v="2548098.5699999998"/>
    <e v="#N/A"/>
    <n v="24715145"/>
    <n v="1701.42"/>
    <s v="Mauricio Alves"/>
  </r>
  <r>
    <x v="0"/>
    <s v="OK"/>
    <s v="Sem Defeito"/>
    <s v="Não"/>
    <n v="574834"/>
    <n v="0"/>
    <m/>
    <x v="131"/>
    <s v="Ciclo Concluido"/>
    <s v="Identificar Equipamento"/>
    <x v="2"/>
    <s v="Procedimento Anterior "/>
    <s v="TAT"/>
    <s v="Realizado"/>
    <s v="GUAÍBA"/>
    <s v="PODA "/>
    <s v="LIB //COMS"/>
    <d v="2024-12-03T00:00:00"/>
    <x v="4"/>
    <s v="OPEX"/>
    <s v="OK"/>
    <s v="OK"/>
    <s v="ANEXADO"/>
    <s v="ANEXADO"/>
    <s v="OK"/>
    <n v="1"/>
    <n v="974.36"/>
    <s v="Faturamento Enviado"/>
    <s v="SAMUEL OLIVEIRA"/>
    <s v="Programado "/>
    <s v="Realizado"/>
    <s v="Ciclo Concluido"/>
    <n v="974.36"/>
    <n v="2548098.5699999998"/>
    <e v="#N/A"/>
    <n v="24681102"/>
    <n v="974.36"/>
    <s v="Mauricio Alves"/>
  </r>
  <r>
    <x v="0"/>
    <s v="OK"/>
    <s v="Sem Defeito"/>
    <s v="Não"/>
    <n v="578157"/>
    <n v="0"/>
    <m/>
    <x v="132"/>
    <s v="Ciclo Concluido"/>
    <s v="Identificar Equipamento"/>
    <x v="2"/>
    <s v="Procedimento Anterior "/>
    <s v="TAT"/>
    <s v="Realizado"/>
    <s v="PORTO ALEGRE"/>
    <s v="PODA "/>
    <s v="LIB //COMS"/>
    <d v="2024-12-04T00:00:00"/>
    <x v="4"/>
    <s v="OPEX"/>
    <s v="OK"/>
    <s v="OK"/>
    <s v="ANEXADO"/>
    <s v="ANEXADO"/>
    <s v="OK"/>
    <n v="1"/>
    <n v="1461.54"/>
    <s v="Faturamento Enviado"/>
    <s v="SAMUEL OLIVEIRA"/>
    <s v="Programado "/>
    <s v="Realizado"/>
    <s v="Ciclo Concluido"/>
    <n v="1461.54"/>
    <n v="2548098.5699999998"/>
    <e v="#N/A"/>
    <n v="24681105"/>
    <n v="1461.54"/>
    <s v="Mauricio Alves"/>
  </r>
  <r>
    <x v="0"/>
    <s v="OK"/>
    <s v="Sem Defeito"/>
    <s v="Não"/>
    <n v="578963"/>
    <n v="0"/>
    <m/>
    <x v="133"/>
    <s v="Ciclo Concluido"/>
    <s v="Identificar Equipamento"/>
    <x v="2"/>
    <s v="Procedimento Anterior "/>
    <s v="TAT"/>
    <s v="Realizado"/>
    <s v="PORTO ALEGRE"/>
    <s v="PODA "/>
    <s v="LIB //COMS"/>
    <d v="2024-12-05T00:00:00"/>
    <x v="4"/>
    <s v="OPEX"/>
    <s v="OK"/>
    <s v="OK"/>
    <s v="ANEXADO"/>
    <s v="ANEXADO"/>
    <s v="OK"/>
    <n v="1"/>
    <n v="487.18"/>
    <s v="Faturamento Enviado"/>
    <s v="SAMUEL OLIVEIRA"/>
    <s v="Programado "/>
    <s v="Realizado"/>
    <s v="Ciclo Concluido"/>
    <n v="487.18"/>
    <n v="2548098.5699999998"/>
    <e v="#N/A"/>
    <n v="24681181"/>
    <n v="487.18"/>
    <s v="Mauricio Alves"/>
  </r>
  <r>
    <x v="0"/>
    <s v="OK"/>
    <s v="Sem Defeito"/>
    <s v="Não"/>
    <n v="579420"/>
    <n v="0"/>
    <m/>
    <x v="134"/>
    <s v="Ciclo Concluido"/>
    <s v="Identificar Equipamento"/>
    <x v="2"/>
    <s v="Procedimento Anterior "/>
    <s v="TAT"/>
    <s v="Realizado"/>
    <s v="VIAMÃO"/>
    <s v="PODA "/>
    <s v="LIB //COMS"/>
    <d v="2024-12-06T00:00:00"/>
    <x v="3"/>
    <s v="OPEX"/>
    <s v="OK"/>
    <s v="OK"/>
    <s v="ANEXADO"/>
    <s v="ANEXADO"/>
    <s v="OK"/>
    <n v="1"/>
    <n v="3425"/>
    <s v="Faturamento Enviado"/>
    <s v="SAMUEL OLIVEIRA"/>
    <s v="Programado "/>
    <s v="Realizado"/>
    <s v="Ciclo Concluido"/>
    <n v="1759.73"/>
    <n v="2548098.5699999998"/>
    <e v="#N/A"/>
    <n v="24681207"/>
    <n v="1759.73"/>
    <s v="Mauricio Alves"/>
  </r>
  <r>
    <x v="0"/>
    <s v="OK"/>
    <s v="Sem Defeito"/>
    <s v="Não"/>
    <n v="574834"/>
    <n v="0"/>
    <m/>
    <x v="135"/>
    <s v="Ciclo Concluido"/>
    <s v="Identificar Equipamento"/>
    <x v="2"/>
    <s v="Procedimento Anterior "/>
    <s v="TAT"/>
    <s v="Realizado"/>
    <s v="GUAÍBA"/>
    <s v="PODA "/>
    <s v="LIB //COMS"/>
    <d v="2024-12-07T00:00:00"/>
    <x v="4"/>
    <s v="OPEX"/>
    <s v="OK"/>
    <s v="OK"/>
    <s v="ANEXADO"/>
    <s v="ANEXADO"/>
    <s v="OK"/>
    <n v="1"/>
    <n v="1712"/>
    <s v="Faturamento Enviado"/>
    <s v="SAMUEL OLIVEIRA"/>
    <s v="Programado "/>
    <s v="Realizado"/>
    <s v="Ciclo Concluido"/>
    <n v="1964.32"/>
    <n v="2548098.5699999998"/>
    <e v="#N/A"/>
    <n v="24681225"/>
    <n v="1964.32"/>
    <s v="Mauricio Alves"/>
  </r>
  <r>
    <x v="0"/>
    <s v="OK"/>
    <s v="Sem Defeito"/>
    <s v="Não"/>
    <n v="570556"/>
    <n v="0"/>
    <m/>
    <x v="136"/>
    <s v="Ciclo Concluido"/>
    <s v="Identificar Equipamento"/>
    <x v="2"/>
    <s v="Procedimento Anterior "/>
    <s v="TAT"/>
    <s v="Realizado"/>
    <s v="GUAÍBA"/>
    <s v="PODA "/>
    <s v="LIB //COMS"/>
    <d v="2024-12-08T00:00:00"/>
    <x v="1"/>
    <s v="OPEX"/>
    <s v="OK"/>
    <s v="OK"/>
    <s v="ANEXADO"/>
    <s v="ANEXADO"/>
    <s v="OK"/>
    <n v="1"/>
    <n v="3840"/>
    <s v="Faturamento Enviado"/>
    <s v="SAMUEL OLIVEIRA"/>
    <s v="Programado "/>
    <s v="Realizado"/>
    <s v="Ciclo Concluido"/>
    <n v="905.58"/>
    <n v="2548098.5699999998"/>
    <e v="#N/A"/>
    <n v="24681255"/>
    <n v="905.58"/>
    <s v="Mauricio Alves"/>
  </r>
  <r>
    <x v="0"/>
    <s v="OK"/>
    <s v="Sem Defeito"/>
    <s v="Não"/>
    <n v="574834"/>
    <n v="0"/>
    <m/>
    <x v="137"/>
    <s v="Ciclo Concluido"/>
    <s v="Identificar Equipamento"/>
    <x v="2"/>
    <s v="Procedimento Anterior "/>
    <s v="TAT"/>
    <s v="Realizado"/>
    <s v="GUAÍBA"/>
    <s v="PODA "/>
    <s v="LIB //COMS"/>
    <d v="2024-12-09T00:00:00"/>
    <x v="4"/>
    <s v="OPEX"/>
    <s v="OK"/>
    <s v="OK"/>
    <s v="ANEXADO"/>
    <s v="ANEXADO"/>
    <s v="OK"/>
    <n v="1"/>
    <n v="871.62"/>
    <s v="Faturamento Enviado"/>
    <s v="SAMUEL OLIVEIRA"/>
    <s v="Programado "/>
    <s v="Realizado"/>
    <s v="Ciclo Concluido"/>
    <n v="871.62"/>
    <n v="2548098.5699999998"/>
    <e v="#N/A"/>
    <n v="24681282"/>
    <n v="871.62"/>
    <s v="Mauricio Alves"/>
  </r>
  <r>
    <x v="0"/>
    <s v="OK"/>
    <s v="Sem Defeito"/>
    <s v="Não"/>
    <n v="570556"/>
    <n v="0"/>
    <m/>
    <x v="138"/>
    <s v="Ciclo Concluido"/>
    <s v="Identificar Equipamento"/>
    <x v="2"/>
    <s v="Procedimento Anterior "/>
    <s v="TAT"/>
    <s v="Realizado"/>
    <s v="GUAÍBA"/>
    <s v="PODA "/>
    <s v="LIB //COMS"/>
    <d v="2024-12-10T00:00:00"/>
    <x v="3"/>
    <s v="OPEX"/>
    <s v="OK"/>
    <s v="OK"/>
    <s v="ANEXADO"/>
    <s v="ANEXADO"/>
    <s v="OK"/>
    <n v="1"/>
    <n v="1461.54"/>
    <s v="Faturamento Enviado"/>
    <s v="SAMUEL OLIVEIRA"/>
    <s v="Programado "/>
    <s v="Realizado"/>
    <s v="Ciclo Concluido"/>
    <n v="754.17"/>
    <n v="2548098.5699999998"/>
    <e v="#N/A"/>
    <n v="24681292"/>
    <n v="754.17"/>
    <s v="Mauricio Alves"/>
  </r>
  <r>
    <x v="0"/>
    <s v="OK"/>
    <s v="Sem Defeito"/>
    <s v="Não"/>
    <n v="574954"/>
    <n v="0"/>
    <m/>
    <x v="139"/>
    <s v="Ciclo Concluido"/>
    <s v="Identificar Equipamento"/>
    <x v="2"/>
    <s v="Procedimento Anterior "/>
    <s v="EQUIPE PODA "/>
    <s v="Realizado"/>
    <s v="PORTO ALEGRE"/>
    <s v="PODA"/>
    <s v="LIB //COMS"/>
    <d v="2024-12-11T00:00:00"/>
    <x v="4"/>
    <s v="OPEX"/>
    <s v="OK"/>
    <s v="OK"/>
    <s v="ANEXADO"/>
    <s v="ANEXADO"/>
    <s v="OK"/>
    <n v="1"/>
    <n v="5462.94"/>
    <s v="Faturamento Enviado"/>
    <s v="SAMUEL OLIVEIRA"/>
    <s v="Programado "/>
    <s v="Realizado"/>
    <s v="Ciclo Concluido"/>
    <n v="5462.94"/>
    <n v="2548098.5699999998"/>
    <e v="#N/A"/>
    <n v="24681389"/>
    <n v="5462.94"/>
    <s v="Mauricio Alves"/>
  </r>
  <r>
    <x v="0"/>
    <s v="OK"/>
    <s v="Sem Defeito"/>
    <s v="Não"/>
    <n v="575859"/>
    <n v="0"/>
    <m/>
    <x v="140"/>
    <s v="Ciclo Concluido"/>
    <s v="Identificar Equipamento"/>
    <x v="2"/>
    <s v="Procedimento Anterior "/>
    <s v="EQUIPE PODA "/>
    <s v="Realizado"/>
    <s v="PORTO ALEGRE"/>
    <s v="PODA"/>
    <s v="LIB //COMS"/>
    <d v="2024-12-12T00:00:00"/>
    <x v="4"/>
    <s v="OPEX"/>
    <s v="OK"/>
    <s v="OK"/>
    <s v="ANEXADO"/>
    <s v="ANEXADO"/>
    <s v="OK"/>
    <n v="1"/>
    <n v="3898.56"/>
    <s v="Faturamento Enviado"/>
    <s v="SAMUEL OLIVEIRA"/>
    <s v="Programado "/>
    <s v="Realizado"/>
    <s v="Ciclo Concluido"/>
    <n v="3898.58"/>
    <n v="2548098.5699999998"/>
    <e v="#N/A"/>
    <n v="24681394"/>
    <n v="3898.58"/>
    <s v="Mauricio Alves"/>
  </r>
  <r>
    <x v="0"/>
    <s v="OK"/>
    <s v="Sem Defeito"/>
    <s v="Não"/>
    <n v="565628"/>
    <n v="0"/>
    <m/>
    <x v="141"/>
    <s v="Ciclo Concluido"/>
    <s v="Identificar Equipamento"/>
    <x v="2"/>
    <s v="Procedimento Anterior "/>
    <s v="EQUIPE PODA "/>
    <s v="Realizado"/>
    <s v="PORTO ALEGRE"/>
    <s v="PODA"/>
    <s v="LIB //COMS"/>
    <d v="2024-12-13T00:00:00"/>
    <x v="4"/>
    <s v="OPEX"/>
    <s v="OK"/>
    <s v="OK"/>
    <s v="ANEXADO"/>
    <s v="ANEXADO"/>
    <s v="OK"/>
    <n v="1"/>
    <n v="4320.47"/>
    <s v="Faturamento Enviado"/>
    <s v="SAMUEL OLIVEIRA"/>
    <s v="Programado "/>
    <s v="Realizado"/>
    <s v="Ciclo Concluido"/>
    <n v="4320.47"/>
    <n v="2548098.5699999998"/>
    <e v="#N/A"/>
    <n v="24681421"/>
    <n v="4320.47"/>
    <s v="Mauricio Alves"/>
  </r>
  <r>
    <x v="0"/>
    <s v="OK"/>
    <s v="Sem Defeito"/>
    <s v="Não"/>
    <n v="621321"/>
    <n v="0"/>
    <m/>
    <x v="142"/>
    <s v="Ciclo Concluido"/>
    <s v="Identificar Equipamento"/>
    <x v="0"/>
    <s v="Procedimento Anterior "/>
    <s v="LINHA MORTA"/>
    <s v="Realizado"/>
    <s v="GUAÍBA "/>
    <s v="SUBS DE TRAFO"/>
    <s v="ENTE//CKCP"/>
    <d v="2024-12-14T00:00:00"/>
    <x v="1"/>
    <s v="CAPEX"/>
    <s v="OK"/>
    <s v="OK"/>
    <s v="ANEXADO"/>
    <s v="ANEXADO"/>
    <s v="OK"/>
    <n v="1"/>
    <n v="3580"/>
    <s v="Faturamento Enviado"/>
    <s v="LUCAS ANDRADE"/>
    <s v="Programado "/>
    <s v="Realizado"/>
    <s v="Ciclo Concluido"/>
    <n v="6414.21"/>
    <n v="2548098.5699999998"/>
    <e v="#N/A"/>
    <n v="25445763"/>
    <n v="3866.41"/>
    <s v="Mauricio Alves"/>
  </r>
  <r>
    <x v="0"/>
    <s v="OK"/>
    <s v="Sem Defeito"/>
    <s v="Não"/>
    <n v="1918"/>
    <n v="370"/>
    <m/>
    <x v="143"/>
    <s v="Ciclo Concluido"/>
    <s v="Identificar Equipamento"/>
    <x v="2"/>
    <s v="Poligonal Programado Andamento"/>
    <s v="EQUIPE PODA "/>
    <s v="Realizado"/>
    <s v="PORTO ALEGRE"/>
    <s v="PODA"/>
    <s v="LIB //COMS"/>
    <d v="2024-08-19T00:00:00"/>
    <x v="0"/>
    <s v="OPEX"/>
    <s v="OK"/>
    <s v="OK"/>
    <s v="ANEXADO"/>
    <s v="ANEXADO"/>
    <s v="OK"/>
    <n v="1"/>
    <n v="11807.42"/>
    <s v="Passivo"/>
    <s v="LUISA ALMEIDA"/>
    <s v="Programado "/>
    <s v="Realizado"/>
    <s v="Ciclo Concluido"/>
    <n v="6414.21"/>
    <n v="2548098.5699999998"/>
    <e v="#N/A"/>
    <n v="25537079"/>
    <n v="6414.21"/>
    <s v="Mauricio Alves"/>
  </r>
  <r>
    <x v="0"/>
    <s v="OK"/>
    <s v="Sem Defeito"/>
    <s v="Não"/>
    <n v="574900"/>
    <n v="0"/>
    <m/>
    <x v="144"/>
    <s v="Ciclo Concluido"/>
    <s v="Identificar Equipamento"/>
    <x v="2"/>
    <s v="Procedimento Anterior "/>
    <s v="EQUIPE PODA "/>
    <s v="Realizado"/>
    <s v="PORTO ALEGRE"/>
    <s v="PODA"/>
    <s v="LIB //COMS"/>
    <d v="2024-12-16T00:00:00"/>
    <x v="4"/>
    <s v="OPEX"/>
    <s v="OK"/>
    <s v="OK"/>
    <s v="ANEXADO"/>
    <s v="ANEXADO"/>
    <s v="OK"/>
    <n v="1"/>
    <n v="2706.83"/>
    <s v="Faturamento Enviado"/>
    <s v="SAMUEL OLIVEIRA"/>
    <s v="Programado "/>
    <s v="Realizado"/>
    <s v="Ciclo Concluido"/>
    <n v="2706.83"/>
    <n v="2548098.5699999998"/>
    <e v="#N/A"/>
    <n v="24681473"/>
    <n v="2706.83"/>
    <s v="Mauricio Alves"/>
  </r>
  <r>
    <x v="0"/>
    <s v="OK"/>
    <s v="Sem Defeito"/>
    <s v="Não"/>
    <n v="575298"/>
    <n v="0"/>
    <m/>
    <x v="145"/>
    <s v="Ciclo Concluido"/>
    <s v="Identificar Equipamento"/>
    <x v="2"/>
    <s v="Procedimento Anterior "/>
    <s v="EQUIPE PODA "/>
    <s v="Realizado"/>
    <s v="PORTO ALEGRE"/>
    <s v="PODA"/>
    <s v="LIB //COMS"/>
    <d v="2024-12-17T00:00:00"/>
    <x v="4"/>
    <s v="OPEX"/>
    <s v="OK"/>
    <s v="OK"/>
    <s v="ANEXADO"/>
    <s v="ANEXADO"/>
    <s v="OK"/>
    <n v="1"/>
    <n v="2706.83"/>
    <s v="Faturamento Enviado"/>
    <s v="SAMUEL OLIVEIRA"/>
    <s v="Programado "/>
    <s v="Realizado"/>
    <s v="Ciclo Concluido"/>
    <n v="2309.58"/>
    <n v="2548098.5699999998"/>
    <e v="#N/A"/>
    <n v="24681572"/>
    <n v="2309.58"/>
    <s v="Mauricio Alves"/>
  </r>
  <r>
    <x v="0"/>
    <s v="OK"/>
    <s v="Sem Defeito"/>
    <s v="Não"/>
    <n v="637337"/>
    <n v="0"/>
    <m/>
    <x v="146"/>
    <s v="Ciclo Concluido"/>
    <s v="Identificar Equipamento"/>
    <x v="0"/>
    <s v="Procedimento Anterior "/>
    <s v="LINHA MORTA"/>
    <s v="Realizado"/>
    <s v="PORTO ALEGRE"/>
    <s v="SUBS DE POSTE E TRAFO "/>
    <s v="ENTE//CKCP"/>
    <d v="2024-12-18T00:00:00"/>
    <x v="1"/>
    <s v="CAPEX"/>
    <s v="OK"/>
    <s v="OK"/>
    <s v="ANEXADO"/>
    <s v="ANEXADO"/>
    <s v="OK"/>
    <n v="1"/>
    <n v="3569.65"/>
    <s v="Faturamento Enviado"/>
    <s v="LUCAS ANDRADE"/>
    <s v="Programado "/>
    <s v="Realizado"/>
    <s v="Ciclo Concluido"/>
    <n v="2835.19"/>
    <n v="2548098.5699999998"/>
    <e v="#N/A"/>
    <n v="25445826"/>
    <n v="2835.19"/>
    <s v="Mauricio Alves"/>
  </r>
  <r>
    <x v="1"/>
    <s v="Obras para tratar junto Equatorial."/>
    <s v="Logistica Equatorial"/>
    <s v="Sim "/>
    <n v="638005"/>
    <n v="0"/>
    <m/>
    <x v="147"/>
    <s v="Sem necessidade"/>
    <s v="Identificar Equipamento"/>
    <x v="0"/>
    <s v="Procedimento Anterior "/>
    <s v="LINHA MORTA"/>
    <s v="Realizado"/>
    <s v="PORTO ALEGRE"/>
    <s v="SUBS DE POSTE E TRAFO "/>
    <s v="LIB //ENER"/>
    <d v="2024-12-19T00:00:00"/>
    <x v="2"/>
    <s v="CAPEX"/>
    <s v="OK"/>
    <s v="OK"/>
    <s v="ANEXADO"/>
    <s v="ANEXADO"/>
    <s v="OK"/>
    <n v="1"/>
    <n v="3569.65"/>
    <s v="Passivo"/>
    <s v="LUCAS ANDRADE"/>
    <s v="Programado "/>
    <s v="Realizado"/>
    <s v="Em andamento"/>
    <n v="7375.27"/>
    <n v="2548098.5699999998"/>
    <e v="#N/A"/>
    <n v="25445870"/>
    <n v="2835.19"/>
    <s v="Erica Fragoso"/>
  </r>
  <r>
    <x v="0"/>
    <s v="OK"/>
    <s v="Sem Defeito"/>
    <s v="Não"/>
    <n v="578197"/>
    <n v="0"/>
    <m/>
    <x v="148"/>
    <s v="Ciclo Concluido"/>
    <s v="Identificar Equipamento"/>
    <x v="2"/>
    <s v="Procedimento Anterior "/>
    <s v="EQUIPE PODA "/>
    <s v="Realizado"/>
    <s v="PORTO ALEGRE"/>
    <s v="PODA"/>
    <s v="LIB //COMS"/>
    <d v="2024-12-20T00:00:00"/>
    <x v="4"/>
    <s v="OPEX"/>
    <s v="OK"/>
    <s v="OK"/>
    <s v="ANEXADO"/>
    <s v="ANEXADO"/>
    <s v="OK"/>
    <n v="1"/>
    <n v="2309"/>
    <s v="Faturamento Enviado"/>
    <s v="SAMUEL OLIVEIRA"/>
    <s v="Programado "/>
    <s v="Realizado"/>
    <s v="Ciclo Concluido"/>
    <n v="7375.27"/>
    <n v="2548098.5699999998"/>
    <e v="#N/A"/>
    <n v="24681612"/>
    <n v="7375.27"/>
    <s v="Mauricio Alves"/>
  </r>
  <r>
    <x v="0"/>
    <s v="OK"/>
    <s v="Sem Defeito"/>
    <s v="Não"/>
    <n v="574915"/>
    <n v="0"/>
    <m/>
    <x v="149"/>
    <s v="Ciclo Concluido"/>
    <s v="Identificar Equipamento"/>
    <x v="2"/>
    <s v="Procedimento Anterior "/>
    <s v="EQUIPE PODA "/>
    <s v="Realizado"/>
    <s v="ELDORADO DO SUL"/>
    <s v="PODA"/>
    <s v="LIB //COMS"/>
    <d v="2024-12-21T00:00:00"/>
    <x v="4"/>
    <s v="OPEX"/>
    <s v="OK"/>
    <s v="OK"/>
    <s v="ANEXADO"/>
    <s v="ANEXADO"/>
    <s v="OK"/>
    <n v="1"/>
    <n v="7027"/>
    <s v="Faturamento Enviado"/>
    <s v="SAMUEL OLIVEIRA"/>
    <s v="Programado "/>
    <s v="Realizado"/>
    <s v="Ciclo Concluido"/>
    <n v="7027.3"/>
    <n v="2548098.5699999998"/>
    <e v="#N/A"/>
    <n v="24681652"/>
    <n v="7027.3"/>
    <s v="Mauricio Alves"/>
  </r>
  <r>
    <x v="0"/>
    <s v="OK"/>
    <s v="Sem Defeito"/>
    <s v="Não"/>
    <n v="578197"/>
    <n v="0"/>
    <m/>
    <x v="150"/>
    <s v="Ciclo Concluido"/>
    <s v="Identificar Equipamento"/>
    <x v="2"/>
    <s v="Procedimento Anterior "/>
    <s v="EQUIPE PODA "/>
    <s v="Realizado"/>
    <s v="PORTO ALEGRE"/>
    <s v="PODA "/>
    <s v="LIB //COMS"/>
    <d v="2024-12-22T00:00:00"/>
    <x v="4"/>
    <s v="OPEX"/>
    <s v="OK"/>
    <s v="OK"/>
    <s v="ANEXADO"/>
    <s v="ANEXADO"/>
    <s v="OK"/>
    <n v="1"/>
    <n v="4246"/>
    <s v="Faturamento Enviado"/>
    <s v="SAMUEL OLIVEIRA"/>
    <s v="Programado "/>
    <s v="Realizado"/>
    <s v="Ciclo Concluido"/>
    <n v="4246.55"/>
    <n v="2548098.5699999998"/>
    <e v="#N/A"/>
    <n v="24681657"/>
    <n v="4246.55"/>
    <s v="Mauricio Alves"/>
  </r>
  <r>
    <x v="0"/>
    <s v="OK"/>
    <s v="Sem Defeito"/>
    <s v="Não"/>
    <n v="575060"/>
    <n v="0"/>
    <m/>
    <x v="151"/>
    <s v="Ciclo Concluido"/>
    <s v="Identificar Equipamento"/>
    <x v="2"/>
    <s v="Procedimento Anterior "/>
    <s v="EQUIPE PODA "/>
    <s v="Realizado"/>
    <s v="PORTO ALEGRE"/>
    <s v="PODA "/>
    <s v="LIB //COMS"/>
    <d v="2024-12-23T00:00:00"/>
    <x v="4"/>
    <s v="OPEX"/>
    <s v="OK"/>
    <s v="OK"/>
    <s v="ANEXADO"/>
    <s v="ANEXADO"/>
    <s v="OK"/>
    <n v="1"/>
    <n v="6282"/>
    <s v="Faturamento Enviado"/>
    <s v="SAMUEL OLIVEIRA"/>
    <s v="Programado "/>
    <s v="Realizado"/>
    <s v="Ciclo Concluido"/>
    <n v="6282.08"/>
    <n v="2548098.5699999998"/>
    <e v="#N/A"/>
    <n v="24681728"/>
    <n v="6282.08"/>
    <s v="Mauricio Alves"/>
  </r>
  <r>
    <x v="0"/>
    <s v="OK"/>
    <s v="Sem Defeito"/>
    <s v="Não"/>
    <n v="584189"/>
    <n v="0"/>
    <m/>
    <x v="152"/>
    <s v="Ciclo Concluido"/>
    <s v="Identificar Equipamento"/>
    <x v="2"/>
    <s v="Procedimento Anterior "/>
    <s v="EQUIPE PODA "/>
    <s v="Realizado"/>
    <s v="PORTO ALEGRE"/>
    <s v="PODA "/>
    <s v="LIB //COMS"/>
    <d v="2024-12-24T00:00:00"/>
    <x v="3"/>
    <s v="OPEX"/>
    <s v="OK"/>
    <s v="OK"/>
    <s v="ANEXADO"/>
    <s v="ANEXADO"/>
    <s v="OK"/>
    <n v="1"/>
    <n v="6306"/>
    <s v="Faturamento Enviado"/>
    <s v="SAMUEL OLIVEIRA"/>
    <s v="Programado "/>
    <s v="Realizado"/>
    <s v="Ciclo Concluido"/>
    <n v="5934.11"/>
    <n v="2548098.5699999998"/>
    <e v="#N/A"/>
    <n v="24681729"/>
    <n v="5934.11"/>
    <s v="Mauricio Alves"/>
  </r>
  <r>
    <x v="0"/>
    <s v="OK"/>
    <s v="Sem Defeito"/>
    <s v="Não"/>
    <n v="574606"/>
    <n v="0"/>
    <m/>
    <x v="153"/>
    <s v="Ciclo Concluido"/>
    <s v="Identificar Equipamento"/>
    <x v="2"/>
    <s v="Procedimento Anterior "/>
    <s v="EQUIPE PODA "/>
    <s v="Realizado"/>
    <s v="PORTO ALEGRE"/>
    <s v="PODA "/>
    <s v="LIB //COMS"/>
    <d v="2024-12-25T00:00:00"/>
    <x v="4"/>
    <s v="OPEX"/>
    <s v="OK"/>
    <s v="OK"/>
    <s v="ANEXADO"/>
    <s v="ANEXADO"/>
    <s v="OK"/>
    <n v="1"/>
    <n v="1564"/>
    <s v="Faturamento Enviado"/>
    <s v="SAMUEL OLIVEIRA"/>
    <s v="Programado "/>
    <s v="Realizado"/>
    <s v="Ciclo Concluido"/>
    <n v="1564.36"/>
    <n v="2548098.5699999998"/>
    <e v="#N/A"/>
    <n v="24693382"/>
    <n v="1564.36"/>
    <s v="Mauricio Alves"/>
  </r>
  <r>
    <x v="0"/>
    <s v="OK"/>
    <s v="Sem Defeito"/>
    <s v="Não"/>
    <n v="563184"/>
    <n v="0"/>
    <m/>
    <x v="154"/>
    <s v="Ciclo Concluido"/>
    <s v="Identificar Equipamento"/>
    <x v="2"/>
    <s v="Procedimento Anterior "/>
    <s v="EQUIPE PODA "/>
    <s v="Realizado"/>
    <s v="PORTO ALEGRE"/>
    <s v="PODA "/>
    <s v="LIB //COMS"/>
    <d v="2024-12-26T00:00:00"/>
    <x v="4"/>
    <s v="OPEX"/>
    <s v="OK"/>
    <s v="OK"/>
    <s v="ANEXADO"/>
    <s v="ANEXADO"/>
    <s v="OK"/>
    <n v="1"/>
    <n v="4668"/>
    <s v="Faturamento Enviado"/>
    <s v="SAMUEL OLIVEIRA"/>
    <s v="Programado "/>
    <s v="Realizado"/>
    <s v="Ciclo Concluido"/>
    <n v="4668.4399999999996"/>
    <n v="2548098.5699999998"/>
    <e v="#N/A"/>
    <n v="24693422"/>
    <n v="4668.4399999999996"/>
    <s v="Mauricio Alves"/>
  </r>
  <r>
    <x v="0"/>
    <s v="OK"/>
    <s v="Sem Defeito"/>
    <s v="Não"/>
    <n v="574606"/>
    <n v="0"/>
    <m/>
    <x v="155"/>
    <s v="Ciclo Concluido"/>
    <s v="Identificar Equipamento"/>
    <x v="2"/>
    <s v="Procedimento Anterior "/>
    <s v="EQUIPE PODA "/>
    <s v="Realizado"/>
    <s v="PORTO ALEGRE"/>
    <s v="PODA "/>
    <s v="LIB //COMS"/>
    <d v="2024-12-27T00:00:00"/>
    <x v="4"/>
    <s v="OPEX"/>
    <s v="OK"/>
    <s v="OK"/>
    <s v="ANEXADO"/>
    <s v="ANEXADO"/>
    <s v="OK"/>
    <n v="1"/>
    <n v="3686"/>
    <s v="Faturamento Enviado"/>
    <s v="SAMUEL OLIVEIRA"/>
    <s v="Programado "/>
    <s v="Realizado"/>
    <s v="Ciclo Concluido"/>
    <n v="3079.44"/>
    <n v="2548098.5699999998"/>
    <e v="#N/A"/>
    <n v="24693442"/>
    <n v="3079.44"/>
    <s v="Mauricio Alves"/>
  </r>
  <r>
    <x v="0"/>
    <s v="OK"/>
    <s v="Sem Defeito"/>
    <s v="Não"/>
    <n v="565671"/>
    <n v="0"/>
    <m/>
    <x v="156"/>
    <s v="Ciclo Concluido"/>
    <s v="Identificar Equipamento"/>
    <x v="2"/>
    <s v="Procedimento Anterior "/>
    <s v="EQUIPE PODA "/>
    <s v="Realizado"/>
    <s v="PORTO ALEGRE"/>
    <s v="PODA "/>
    <s v="LIB //COMS"/>
    <d v="2024-12-28T00:00:00"/>
    <x v="3"/>
    <s v="OPEX"/>
    <s v="OK"/>
    <s v="OK"/>
    <s v="ANEXADO"/>
    <s v="ANEXADO"/>
    <s v="OK"/>
    <n v="1"/>
    <n v="6183"/>
    <s v="Faturamento Enviado"/>
    <s v="SAMUEL OLIVEIRA"/>
    <s v="Programado "/>
    <s v="Realizado"/>
    <s v="Ciclo Concluido"/>
    <n v="3575.25"/>
    <n v="2548098.5699999998"/>
    <e v="#N/A"/>
    <n v="24693500"/>
    <n v="3575.25"/>
    <s v="Mauricio Alves"/>
  </r>
  <r>
    <x v="0"/>
    <s v="OK"/>
    <s v="Sem Defeito"/>
    <s v="Não"/>
    <n v="584189"/>
    <n v="0"/>
    <m/>
    <x v="157"/>
    <s v="Ciclo Concluido"/>
    <s v="Identificar Equipamento"/>
    <x v="2"/>
    <s v="Procedimento Anterior "/>
    <s v="EQUIPE PODA "/>
    <s v="Realizado"/>
    <s v="PORTO ALEGRE"/>
    <s v="PODA "/>
    <s v="LIB //COMS"/>
    <d v="2024-12-29T00:00:00"/>
    <x v="4"/>
    <s v="OPEX"/>
    <s v="OK"/>
    <s v="OK"/>
    <s v="ANEXADO"/>
    <s v="ANEXADO"/>
    <s v="OK"/>
    <n v="1"/>
    <n v="3898"/>
    <s v="Faturamento Enviado"/>
    <s v="SAMUEL OLIVEIRA"/>
    <s v="Programado "/>
    <s v="Realizado"/>
    <s v="Ciclo Concluido"/>
    <n v="3898.58"/>
    <n v="2548098.5699999998"/>
    <e v="#N/A"/>
    <n v="24693529"/>
    <n v="3898.58"/>
    <s v="Mauricio Alves"/>
  </r>
  <r>
    <x v="0"/>
    <s v="OK"/>
    <s v="Sem Defeito"/>
    <s v="Não"/>
    <n v="575060"/>
    <n v="0"/>
    <m/>
    <x v="158"/>
    <s v="Ciclo Concluido"/>
    <s v="Identificar Equipamento"/>
    <x v="2"/>
    <s v="Procedimento Anterior "/>
    <s v="EQUIPE PODA "/>
    <s v="Realizado"/>
    <s v="PORTO ALEGRE"/>
    <s v="PODA "/>
    <s v="LIB //COMS"/>
    <d v="2024-12-30T00:00:00"/>
    <x v="4"/>
    <s v="OPEX"/>
    <s v="OK"/>
    <s v="OK"/>
    <s v="ANEXADO"/>
    <s v="ANEXADO"/>
    <s v="OK"/>
    <n v="1"/>
    <n v="8542"/>
    <s v="Faturamento Enviado"/>
    <s v="SAMUEL OLIVEIRA"/>
    <s v="Programado "/>
    <s v="Realizado"/>
    <s v="Ciclo Concluido"/>
    <n v="8542.3799999999992"/>
    <n v="2548098.5699999998"/>
    <e v="#N/A"/>
    <n v="24693530"/>
    <n v="8542.3799999999992"/>
    <s v="Mauricio Alves"/>
  </r>
  <r>
    <x v="0"/>
    <s v="OK"/>
    <s v="Sem Defeito"/>
    <s v="Não"/>
    <n v="583993"/>
    <n v="0"/>
    <m/>
    <x v="159"/>
    <s v="Ciclo Concluido"/>
    <s v="Identificar Equipamento"/>
    <x v="2"/>
    <s v="Procedimento Anterior "/>
    <s v="EQUIPE PODA "/>
    <s v="Realizado"/>
    <s v="GUAÍBA"/>
    <s v="PODA "/>
    <s v="LIB //COMS"/>
    <d v="2024-12-31T00:00:00"/>
    <x v="3"/>
    <s v="OPEX"/>
    <s v="OK"/>
    <s v="OK"/>
    <s v="ANEXADO"/>
    <s v="ANEXADO"/>
    <s v="OK"/>
    <n v="1"/>
    <n v="7846"/>
    <s v="Faturamento Enviado"/>
    <s v="SAMUEL OLIVEIRA"/>
    <s v="Programado "/>
    <s v="Realizado"/>
    <s v="Ciclo Concluido"/>
    <n v="4717.72"/>
    <n v="2548098.5699999998"/>
    <e v="#N/A"/>
    <n v="24693586"/>
    <n v="4717.72"/>
    <s v="Mauricio Alves"/>
  </r>
  <r>
    <x v="0"/>
    <s v="OK"/>
    <s v="Sem Defeito"/>
    <s v="Não"/>
    <n v="579420"/>
    <n v="0"/>
    <m/>
    <x v="160"/>
    <s v="Ciclo Concluido"/>
    <s v="Identificar Equipamento"/>
    <x v="2"/>
    <s v="Procedimento Anterior "/>
    <s v="EQUIPE PODA "/>
    <s v="Realizado"/>
    <s v="PORTO ALEGRE"/>
    <s v="PODA "/>
    <s v="LIB //COMS"/>
    <d v="2025-01-01T00:00:00"/>
    <x v="3"/>
    <s v="OPEX"/>
    <s v="OK"/>
    <s v="OK"/>
    <s v="ANEXADO"/>
    <s v="ANEXADO"/>
    <s v="OK"/>
    <n v="1"/>
    <n v="5884"/>
    <s v="Faturamento Enviado"/>
    <s v="SAMUEL OLIVEIRA"/>
    <s v="Programado "/>
    <s v="Realizado"/>
    <s v="Ciclo Concluido"/>
    <n v="4295.83"/>
    <n v="2548098.5699999998"/>
    <e v="#N/A"/>
    <n v="24693654"/>
    <n v="4295.83"/>
    <s v="Mauricio Alves"/>
  </r>
  <r>
    <x v="0"/>
    <s v="OK"/>
    <s v="Sem Defeito"/>
    <s v="Não"/>
    <n v="584215"/>
    <n v="0"/>
    <m/>
    <x v="161"/>
    <s v="Ciclo Concluido"/>
    <s v="Identificar Equipamento"/>
    <x v="2"/>
    <s v="Procedimento Anterior "/>
    <s v="EQUIPE PODA "/>
    <s v="Realizado"/>
    <s v="PORTO ALEGRE"/>
    <s v="PODA "/>
    <s v="LIB //COMS"/>
    <d v="2025-01-02T00:00:00"/>
    <x v="4"/>
    <s v="OPEX"/>
    <s v="OK"/>
    <s v="OK"/>
    <s v="ANEXADO"/>
    <s v="ANEXADO"/>
    <s v="OK"/>
    <n v="1"/>
    <n v="2334"/>
    <s v="Faturamento Enviado"/>
    <s v="SAMUEL OLIVEIRA"/>
    <s v="Programado "/>
    <s v="Realizado"/>
    <s v="Ciclo Concluido"/>
    <n v="2334.2199999999998"/>
    <n v="2548098.5699999998"/>
    <e v="#N/A"/>
    <n v="24693685"/>
    <n v="2334.2199999999998"/>
    <s v="Mauricio Alves"/>
  </r>
  <r>
    <x v="0"/>
    <s v="OK"/>
    <s v="Sem Defeito"/>
    <s v="Não"/>
    <n v="583900"/>
    <n v="0"/>
    <m/>
    <x v="162"/>
    <s v="Ciclo Concluido"/>
    <s v="Identificar Equipamento"/>
    <x v="2"/>
    <s v="Procedimento Anterior "/>
    <s v="EQUIPE PODA "/>
    <s v="Realizado"/>
    <s v="PORTO ALEGRE"/>
    <s v="PODA "/>
    <s v="LIB //COMS"/>
    <d v="2025-01-03T00:00:00"/>
    <x v="4"/>
    <s v="OPEX"/>
    <s v="OK"/>
    <s v="OK"/>
    <s v="ANEXADO"/>
    <s v="ANEXADO"/>
    <s v="OK"/>
    <n v="1"/>
    <n v="3476"/>
    <s v="Faturamento Enviado"/>
    <s v="SAMUEL OLIVEIRA"/>
    <s v="Programado "/>
    <s v="Realizado"/>
    <s v="Ciclo Concluido"/>
    <n v="3476.69"/>
    <n v="2548098.5699999998"/>
    <e v="#N/A"/>
    <n v="24693688"/>
    <n v="3476.69"/>
    <s v="Mauricio Alves"/>
  </r>
  <r>
    <x v="0"/>
    <s v="OK"/>
    <s v="Sem Defeito"/>
    <s v="Não"/>
    <n v="584189"/>
    <n v="0"/>
    <m/>
    <x v="163"/>
    <s v="Ciclo Concluido"/>
    <s v="Identificar Equipamento"/>
    <x v="2"/>
    <s v="Procedimento Anterior "/>
    <s v="EQUIPE PODA "/>
    <s v="Realizado"/>
    <s v="PORTO ALEGRE"/>
    <s v="PODA "/>
    <s v="LIB //COMS"/>
    <d v="2025-01-04T00:00:00"/>
    <x v="3"/>
    <s v="OPEX"/>
    <s v="OK"/>
    <s v="OK"/>
    <s v="ANEXADO"/>
    <s v="ANEXADO"/>
    <s v="OK"/>
    <n v="1"/>
    <n v="4767"/>
    <s v="Faturamento Enviado"/>
    <s v="SAMUEL OLIVEIRA"/>
    <s v="Programado "/>
    <s v="Realizado"/>
    <s v="Ciclo Concluido"/>
    <n v="2780.75"/>
    <n v="2548098.5699999998"/>
    <e v="#N/A"/>
    <n v="24693730"/>
    <n v="2780.75"/>
    <s v="Mauricio Alves"/>
  </r>
  <r>
    <x v="0"/>
    <s v="OK"/>
    <s v="Sem Defeito"/>
    <s v="Não"/>
    <n v="584259"/>
    <n v="0"/>
    <m/>
    <x v="164"/>
    <s v="Ciclo Concluido"/>
    <s v="Identificar Equipamento"/>
    <x v="2"/>
    <s v="Procedimento Anterior "/>
    <s v="EQUIPE PODA "/>
    <s v="Realizado"/>
    <s v="ALVORADA"/>
    <s v="PODA "/>
    <s v="LIB //COMS"/>
    <d v="2025-01-05T00:00:00"/>
    <x v="4"/>
    <s v="OPEX"/>
    <s v="OK"/>
    <s v="OK"/>
    <s v="ANEXADO"/>
    <s v="ANEXADO"/>
    <s v="OK"/>
    <n v="1"/>
    <n v="1377.35"/>
    <s v="Faturamento Enviado"/>
    <s v="SAMUEL OLIVEIRA"/>
    <s v="Programado "/>
    <s v="Realizado"/>
    <s v="Ciclo Concluido"/>
    <n v="1377.35"/>
    <n v="2548098.5699999998"/>
    <e v="#N/A"/>
    <n v="24693779"/>
    <n v="1377.35"/>
    <s v="Mauricio Alves"/>
  </r>
  <r>
    <x v="0"/>
    <s v="OK"/>
    <s v="Sem Defeito"/>
    <s v="Não"/>
    <n v="584543"/>
    <n v="0"/>
    <m/>
    <x v="165"/>
    <s v="Ciclo Concluido"/>
    <s v="Identificar Equipamento"/>
    <x v="2"/>
    <s v="Procedimento Anterior "/>
    <s v="EQUIPE PODA "/>
    <s v="Realizado"/>
    <s v="PORTO ALEGRE"/>
    <s v="PODA "/>
    <s v="LIB //COMS"/>
    <d v="2025-01-06T00:00:00"/>
    <x v="4"/>
    <s v="OPEX"/>
    <s v="OK"/>
    <s v="OK"/>
    <s v="ANEXADO"/>
    <s v="ANEXADO"/>
    <s v="OK"/>
    <n v="1"/>
    <n v="3153"/>
    <s v="Faturamento Enviado"/>
    <s v="SAMUEL OLIVEIRA"/>
    <s v="Programado "/>
    <s v="Realizado"/>
    <s v="Ciclo Concluido"/>
    <n v="3153.36"/>
    <n v="2548098.5699999998"/>
    <e v="#N/A"/>
    <n v="24693799"/>
    <n v="3153.36"/>
    <s v="Mauricio Alves"/>
  </r>
  <r>
    <x v="0"/>
    <s v="OK"/>
    <s v="Sem Defeito"/>
    <s v="Não"/>
    <s v="584809/ 585006"/>
    <n v="0"/>
    <m/>
    <x v="166"/>
    <s v="Ciclo Concluido"/>
    <s v="Identificar Equipamento"/>
    <x v="2"/>
    <s v="Procedimento Anterior "/>
    <s v="TAT"/>
    <s v="Realizado"/>
    <s v="PORTO ALEGRE"/>
    <s v="PODA "/>
    <s v="LIB //COMS"/>
    <d v="2025-01-07T00:00:00"/>
    <x v="3"/>
    <s v="OPEX"/>
    <s v="OK"/>
    <s v="OK"/>
    <s v="ANEXADO"/>
    <s v="ANEXADO"/>
    <s v="OK"/>
    <n v="1"/>
    <n v="2467"/>
    <s v="Faturamento Enviado"/>
    <s v="SAMUEL OLIVEIRA"/>
    <s v="Programado "/>
    <s v="Realizado"/>
    <s v="Ciclo Concluido"/>
    <n v="1759.73"/>
    <n v="2548098.5699999998"/>
    <e v="#N/A"/>
    <n v="24704375"/>
    <n v="1759.73"/>
    <s v="Mauricio Alves"/>
  </r>
  <r>
    <x v="0"/>
    <s v="OK"/>
    <s v="Sem Defeito"/>
    <s v="Não"/>
    <n v="583867"/>
    <n v="0"/>
    <m/>
    <x v="167"/>
    <s v="Ciclo Concluido"/>
    <s v="Identificar Equipamento"/>
    <x v="2"/>
    <s v="Procedimento Anterior "/>
    <s v="TAT"/>
    <s v="Realizado"/>
    <s v="MINAS DO LEÃO"/>
    <s v="PODA "/>
    <s v="LIB //COMS"/>
    <d v="2025-01-08T00:00:00"/>
    <x v="4"/>
    <s v="OPEX"/>
    <s v="OK"/>
    <s v="OK"/>
    <s v="ANEXADO"/>
    <s v="ANEXADO"/>
    <s v="OK"/>
    <n v="1"/>
    <n v="738"/>
    <s v="Faturamento Enviado"/>
    <s v="SAMUEL OLIVEIRA"/>
    <s v="Programado "/>
    <s v="Realizado"/>
    <s v="Ciclo Concluido"/>
    <n v="738.57"/>
    <n v="2548098.5699999998"/>
    <e v="#N/A"/>
    <n v="24704347"/>
    <n v="738.57"/>
    <s v="Mauricio Alves"/>
  </r>
  <r>
    <x v="0"/>
    <s v="OK"/>
    <s v="Sem Defeito"/>
    <s v="Não"/>
    <s v=" 584240, 584999, 585205"/>
    <n v="0"/>
    <m/>
    <x v="168"/>
    <s v="Ciclo Concluido"/>
    <s v="Identificar Equipamento"/>
    <x v="2"/>
    <s v="Procedimento Anterior "/>
    <s v="TAT"/>
    <s v="Realizado"/>
    <s v="GUAÍBA"/>
    <s v="PODA "/>
    <s v="LIB //COMS"/>
    <d v="2025-01-09T00:00:00"/>
    <x v="4"/>
    <s v="OPEX"/>
    <s v="OK"/>
    <s v="OK"/>
    <s v="ANEXADO"/>
    <s v="ANEXADO"/>
    <s v="OK"/>
    <n v="1"/>
    <n v="989"/>
    <s v="Faturamento Enviado"/>
    <s v="SAMUEL OLIVEIRA"/>
    <s v="Programado "/>
    <s v="Realizado"/>
    <s v="Ciclo Concluido"/>
    <n v="989.96"/>
    <n v="2548098.5699999998"/>
    <e v="#N/A"/>
    <n v="24704301"/>
    <n v="989.96"/>
    <s v="Mauricio Alves"/>
  </r>
  <r>
    <x v="0"/>
    <s v="OK"/>
    <s v="Sem Defeito"/>
    <s v="Não"/>
    <n v="584809"/>
    <n v="0"/>
    <m/>
    <x v="169"/>
    <s v="Ciclo Concluido"/>
    <s v="Identificar Equipamento"/>
    <x v="2"/>
    <s v="Procedimento Anterior "/>
    <s v="TAT"/>
    <s v="Realizado"/>
    <s v="PORTO ALEGRE"/>
    <s v="PODA "/>
    <s v="LIB //COMS"/>
    <d v="2025-01-10T00:00:00"/>
    <x v="3"/>
    <s v="OPEX"/>
    <s v="OK"/>
    <s v="OK"/>
    <s v="ANEXADO"/>
    <s v="ANEXADO"/>
    <s v="OK"/>
    <n v="1"/>
    <n v="2309.58"/>
    <s v="Faturamento Enviado"/>
    <s v="SAMUEL OLIVEIRA"/>
    <s v="Programado "/>
    <s v="Realizado"/>
    <s v="Ciclo Concluido"/>
    <n v="1575.37"/>
    <n v="2548098.5699999998"/>
    <e v="#N/A"/>
    <n v="24704260"/>
    <n v="1575.37"/>
    <s v="Mauricio Alves"/>
  </r>
  <r>
    <x v="0"/>
    <s v="OK"/>
    <s v="Sem Defeito"/>
    <s v="Não"/>
    <n v="586396"/>
    <n v="0"/>
    <m/>
    <x v="170"/>
    <s v="Ciclo Concluido"/>
    <s v="Identificar Equipamento"/>
    <x v="2"/>
    <s v="Procedimento Anterior "/>
    <s v="EQUIPE PODA "/>
    <s v="Realizado"/>
    <s v="PORTO ALEGRE"/>
    <s v="PODA "/>
    <s v="LIB //COMS"/>
    <d v="2025-01-11T00:00:00"/>
    <x v="4"/>
    <s v="OPEX"/>
    <s v="OK"/>
    <s v="OK"/>
    <s v="ANEXADO"/>
    <s v="ANEXADO"/>
    <s v="OK"/>
    <n v="1"/>
    <n v="1539.72"/>
    <s v="Faturamento Enviado"/>
    <s v="SAMUEL OLIVEIRA"/>
    <s v="Programado "/>
    <s v="Realizado"/>
    <s v="Ciclo Concluido"/>
    <n v="2309.58"/>
    <n v="2548098.5699999998"/>
    <e v="#N/A"/>
    <n v="24693800"/>
    <n v="2309.58"/>
    <s v="Mauricio Alves"/>
  </r>
  <r>
    <x v="0"/>
    <s v="OK"/>
    <s v="Sem Defeito"/>
    <s v="Não"/>
    <n v="587087"/>
    <n v="0"/>
    <m/>
    <x v="171"/>
    <s v="Ciclo Concluido"/>
    <s v="Identificar Equipamento"/>
    <x v="2"/>
    <s v="Procedimento Anterior "/>
    <s v="EQUIPE PODA "/>
    <s v="Realizado"/>
    <s v="PORTO ALEGRE"/>
    <s v="PODA "/>
    <s v="LIB //COMS"/>
    <d v="2025-01-12T00:00:00"/>
    <x v="4"/>
    <s v="OPEX"/>
    <s v="OK"/>
    <s v="OK"/>
    <s v="ANEXADO"/>
    <s v="ANEXADO"/>
    <s v="OK"/>
    <n v="1"/>
    <n v="5887"/>
    <s v="Faturamento Enviado"/>
    <s v="SAMUEL OLIVEIRA"/>
    <s v="Programado "/>
    <s v="Realizado"/>
    <s v="Ciclo Concluido"/>
    <n v="1539.72"/>
    <n v="2548098.5699999998"/>
    <e v="#N/A"/>
    <n v="24693830"/>
    <n v="1539.72"/>
    <s v="Mauricio Alves"/>
  </r>
  <r>
    <x v="0"/>
    <s v="OK"/>
    <s v="Sem Defeito"/>
    <s v="Não"/>
    <n v="638732"/>
    <n v="0"/>
    <m/>
    <x v="172"/>
    <s v="Ciclo Concluido"/>
    <s v="Identificar Equipamento"/>
    <x v="0"/>
    <s v="Procedimento Anterior "/>
    <s v="LINHA MORTA "/>
    <s v="Realizado"/>
    <s v="GUAIBA"/>
    <s v="SUBS DE POSTE E TRAFO "/>
    <s v="ENTE//CKCP"/>
    <d v="2025-01-13T00:00:00"/>
    <x v="1"/>
    <s v="CAPEX"/>
    <s v="OK"/>
    <s v="OK"/>
    <s v="ANEXADO"/>
    <s v="ANEXADO"/>
    <s v="OK"/>
    <n v="1"/>
    <n v="3569.65"/>
    <s v="Faturamento Enviado"/>
    <s v="LUCAS ANDRADE"/>
    <s v="Programado "/>
    <s v="Realizado"/>
    <s v="Ciclo Concluido"/>
    <n v="1883.83"/>
    <n v="2548098.5699999998"/>
    <e v="#N/A"/>
    <n v="25445977"/>
    <n v="2835.19"/>
    <s v="Mauricio Alves"/>
  </r>
  <r>
    <x v="0"/>
    <s v="OK"/>
    <s v="Sem Defeito"/>
    <s v="Não"/>
    <n v="27812267"/>
    <n v="0"/>
    <m/>
    <x v="173"/>
    <s v="Ciclo Concluido"/>
    <s v="Identificar Equipamento"/>
    <x v="0"/>
    <s v="Procedimento Anterior "/>
    <s v="LINHA MORTA "/>
    <s v="Realizado"/>
    <s v="ELDORADO DO SUL"/>
    <s v="SUBS DE POSTE E TRAFO "/>
    <s v="ENTE//CKCP"/>
    <d v="2025-01-14T00:00:00"/>
    <x v="1"/>
    <s v="CAPEX"/>
    <s v="OK"/>
    <s v="OK"/>
    <s v="ANEXADO"/>
    <s v="ANEXADO"/>
    <s v="OK"/>
    <n v="1"/>
    <n v="3451.69"/>
    <s v="Faturamento Enviado"/>
    <s v="LUCAS ANDRADE"/>
    <s v="Programado "/>
    <s v="Realizado"/>
    <s v="Ciclo Concluido"/>
    <n v="3488.94"/>
    <n v="2548098.5699999998"/>
    <e v="#N/A"/>
    <n v="25446050"/>
    <n v="1883.83"/>
    <s v="Mauricio Alves"/>
  </r>
  <r>
    <x v="0"/>
    <s v="OK"/>
    <s v="Sem Defeito"/>
    <s v="Não"/>
    <n v="646124"/>
    <n v="0"/>
    <m/>
    <x v="174"/>
    <s v="Ciclo Concluido"/>
    <s v="Identificar Equipamento"/>
    <x v="0"/>
    <s v="Procedimento Anterior "/>
    <s v="LINHA MORTA"/>
    <s v="Realizado"/>
    <s v="GUAIBA"/>
    <s v="SUBS DE POSTE E TRAFO "/>
    <s v="LIB // MED"/>
    <d v="2025-01-15T00:00:00"/>
    <x v="5"/>
    <s v="CAPEX"/>
    <s v="OK"/>
    <s v="OK"/>
    <s v="ANEXADO"/>
    <s v="ANEXADO"/>
    <s v="OK"/>
    <n v="1"/>
    <n v="3557.42"/>
    <s v="Passivo"/>
    <s v="LUCAS ANDRADE"/>
    <s v="Programado "/>
    <s v="Realizado"/>
    <s v="Enviado Equatorial "/>
    <n v="3488.94"/>
    <n v="2548098.5699999998"/>
    <e v="#N/A"/>
    <n v="25202527"/>
    <n v="3488.94"/>
    <s v="Mauricio Alves"/>
  </r>
  <r>
    <x v="0"/>
    <s v="OK"/>
    <s v="Sem Defeito"/>
    <s v="Não"/>
    <n v="646752"/>
    <n v="0"/>
    <m/>
    <x v="175"/>
    <s v="Ciclo Concluido"/>
    <s v="Identificar Equipamento"/>
    <x v="0"/>
    <s v="Procedimento Anterior "/>
    <s v="LINHA MORTA "/>
    <s v="Realizado"/>
    <s v="PORTO ALEGRE"/>
    <s v="SUBS DE POSTE E TRAFO "/>
    <s v="ENTE//CKCP"/>
    <d v="2025-01-16T00:00:00"/>
    <x v="1"/>
    <s v="CAPEX"/>
    <s v="OK"/>
    <s v="OK"/>
    <s v="ANEXADO"/>
    <s v="ANEXADO"/>
    <s v="OK"/>
    <n v="1"/>
    <n v="2392.41"/>
    <s v="Faturamento Enviado"/>
    <s v="LUCAS ANDRADE"/>
    <s v="Programado "/>
    <s v="Realizado"/>
    <s v="Ciclo Concluido"/>
    <n v="2835.19"/>
    <n v="2548098.5699999998"/>
    <e v="#N/A"/>
    <n v="25446122"/>
    <n v="2835.19"/>
    <s v="Mauricio Alves"/>
  </r>
  <r>
    <x v="0"/>
    <s v="OK"/>
    <s v="Sem Defeito"/>
    <s v="Não"/>
    <n v="588787"/>
    <n v="0"/>
    <m/>
    <x v="176"/>
    <s v="Ciclo Concluido"/>
    <s v="Identificar Equipamento"/>
    <x v="2"/>
    <s v="Procedimento Anterior "/>
    <s v="LINHA VIVA "/>
    <s v="Realizado"/>
    <s v="BUTIÁ"/>
    <s v="PODA "/>
    <s v="LIB //COMS"/>
    <d v="2025-01-17T00:00:00"/>
    <x v="3"/>
    <s v="OPEX"/>
    <s v="OK"/>
    <s v="OK"/>
    <s v="ANEXADO"/>
    <s v="ANEXADO"/>
    <s v="OK"/>
    <n v="1"/>
    <n v="5076"/>
    <s v="Faturamento Enviado"/>
    <s v="SAMUEL OLIVEIRA"/>
    <s v="Programado "/>
    <s v="Realizado"/>
    <s v="Ciclo Concluido"/>
    <n v="3376.02"/>
    <n v="2548098.5699999998"/>
    <e v="#N/A"/>
    <n v="24715201"/>
    <n v="3376.02"/>
    <s v="Mauricio Alves"/>
  </r>
  <r>
    <x v="0"/>
    <s v="OK"/>
    <s v="Sem Defeito"/>
    <s v="Não"/>
    <n v="647508"/>
    <n v="0"/>
    <m/>
    <x v="177"/>
    <s v="Ciclo Concluido"/>
    <s v="Identificar Equipamento"/>
    <x v="0"/>
    <s v="Procedimento Anterior "/>
    <s v="LINHA MORTA "/>
    <s v="Realizado"/>
    <s v="GUAIBA"/>
    <s v="SUBS DE POSTE E TRAFO "/>
    <s v="ENTE//CKCP"/>
    <d v="2025-01-18T00:00:00"/>
    <x v="1"/>
    <s v="CAPEX"/>
    <s v="OK"/>
    <s v="OK"/>
    <s v="ANEXADO"/>
    <s v="ANEXADO"/>
    <s v="OK"/>
    <n v="1"/>
    <n v="7819.64"/>
    <s v="Faturamento Enviado"/>
    <s v="LUCAS ANDRADE"/>
    <s v="Programado "/>
    <s v="Realizado"/>
    <s v="Ciclo Concluido"/>
    <n v="3953.35"/>
    <n v="2548098.5699999998"/>
    <e v="#N/A"/>
    <n v="25446125"/>
    <n v="3953.35"/>
    <s v="Mauricio Alves"/>
  </r>
  <r>
    <x v="0"/>
    <s v="OK"/>
    <s v="Sem Defeito"/>
    <s v="Não"/>
    <n v="586437"/>
    <n v="0"/>
    <m/>
    <x v="178"/>
    <s v="Ciclo Concluido"/>
    <s v="Identificar Equipamento"/>
    <x v="2"/>
    <s v="Procedimento Anterior "/>
    <s v="EQUIPE PODA "/>
    <s v="Realizado"/>
    <s v="PORTO ALEGRE"/>
    <s v="PODA "/>
    <s v="LIB //COMS"/>
    <d v="2025-01-20T00:00:00"/>
    <x v="4"/>
    <s v="OPEX"/>
    <s v="OK"/>
    <s v="OK"/>
    <s v="ANEXADO"/>
    <s v="ANEXADO"/>
    <s v="OK"/>
    <n v="1"/>
    <n v="3550"/>
    <s v="Faturamento Enviado"/>
    <s v="SAMUEL OLIVEIRA"/>
    <s v="Programado "/>
    <s v="Realizado"/>
    <s v="Ciclo Concluido"/>
    <n v="5887.77"/>
    <n v="2548098.5699999998"/>
    <e v="#N/A"/>
    <n v="24693870"/>
    <n v="5887.77"/>
    <s v="Mauricio Alves"/>
  </r>
  <r>
    <x v="0"/>
    <s v="OK"/>
    <s v="Sem Defeito"/>
    <s v="Não"/>
    <n v="27827166"/>
    <n v="0"/>
    <m/>
    <x v="179"/>
    <s v="Ciclo Concluido"/>
    <s v="Identificar Equipamento"/>
    <x v="0"/>
    <s v="Procedimento Anterior "/>
    <s v="LINHA MORTA "/>
    <s v="Realizado"/>
    <s v="ARROIO DOS RATOS"/>
    <s v="SUBS DE POSTE E TRAFO "/>
    <s v="ENTE//CKCP"/>
    <d v="2025-01-21T00:00:00"/>
    <x v="1"/>
    <s v="CAPEX"/>
    <s v="OK"/>
    <s v="OK"/>
    <s v="ANEXADO"/>
    <s v="ANEXADO"/>
    <s v="OK"/>
    <n v="1"/>
    <n v="3569.65"/>
    <s v="Faturamento Enviado"/>
    <s v="LUCAS ANDRADE"/>
    <s v="Programado "/>
    <s v="Realizado"/>
    <s v="Ciclo Concluido"/>
    <n v="2835.19"/>
    <n v="2548098.5699999998"/>
    <e v="#N/A"/>
    <n v="25446520"/>
    <n v="2835.19"/>
    <s v="Mauricio Alves"/>
  </r>
  <r>
    <x v="0"/>
    <s v="OK"/>
    <s v="Sem Defeito"/>
    <s v="Não"/>
    <n v="586234"/>
    <n v="0"/>
    <m/>
    <x v="180"/>
    <s v="Ciclo Concluido"/>
    <s v="Identificar Equipamento"/>
    <x v="2"/>
    <s v="Procedimento Anterior "/>
    <s v="EQUIPE PODA "/>
    <s v="Realizado"/>
    <s v="PORTO ALEGRE"/>
    <s v="PODA "/>
    <s v="LIB //COMS"/>
    <d v="2025-01-22T00:00:00"/>
    <x v="4"/>
    <s v="OPEX"/>
    <s v="OK"/>
    <s v="OK"/>
    <s v="ANEXADO"/>
    <s v="ANEXADO"/>
    <s v="OK"/>
    <n v="1"/>
    <n v="8145"/>
    <s v="Faturamento Enviado"/>
    <s v="SAMUEL OLIVEIRA"/>
    <s v="Programado "/>
    <s v="Realizado"/>
    <s v="Ciclo Concluido"/>
    <n v="3153.36"/>
    <n v="2548098.5699999998"/>
    <e v="#N/A"/>
    <n v="24693799"/>
    <n v="3153.36"/>
    <s v="Mauricio Alves"/>
  </r>
  <r>
    <x v="0"/>
    <s v="OK"/>
    <s v="Sem Defeito"/>
    <s v="Não"/>
    <n v="586877"/>
    <n v="0"/>
    <m/>
    <x v="181"/>
    <s v="Ciclo Concluido"/>
    <s v="Identificar Equipamento"/>
    <x v="2"/>
    <s v="Procedimento Anterior "/>
    <s v="EQUIPE PODA "/>
    <s v="Realizado"/>
    <s v="PORTO ALEGRE"/>
    <s v="PODA "/>
    <s v="LIB //COMS"/>
    <d v="2025-01-23T00:00:00"/>
    <x v="4"/>
    <s v="OPEX"/>
    <s v="OK"/>
    <s v="OK"/>
    <s v="ANEXADO"/>
    <s v="ANEXADO"/>
    <s v="OK"/>
    <n v="1"/>
    <n v="1564"/>
    <s v="Faturamento Enviado"/>
    <s v="SAMUEL OLIVEIRA"/>
    <s v="Programado "/>
    <s v="Realizado"/>
    <s v="Ciclo Concluido"/>
    <n v="1564.36"/>
    <n v="2548098.5699999998"/>
    <e v="#N/A"/>
    <n v="24704027"/>
    <n v="1564.36"/>
    <s v="Mauricio Alves"/>
  </r>
  <r>
    <x v="0"/>
    <s v="OK"/>
    <s v="Sem Defeito"/>
    <s v="Não"/>
    <n v="586220"/>
    <n v="0"/>
    <m/>
    <x v="182"/>
    <s v="Ciclo Concluido"/>
    <s v="Identificar Equipamento"/>
    <x v="2"/>
    <s v="Procedimento Anterior "/>
    <s v="EQUIPE PODA "/>
    <s v="Realizado"/>
    <s v="PORTO ALEGRE"/>
    <s v="PODA "/>
    <s v="LIB //COMS"/>
    <d v="2025-01-24T00:00:00"/>
    <x v="4"/>
    <s v="OPEX"/>
    <s v="OK"/>
    <s v="OK"/>
    <s v="ANEXADO"/>
    <s v="ANEXADO"/>
    <s v="OK"/>
    <n v="1"/>
    <n v="2383.5"/>
    <s v="Faturamento Enviado"/>
    <s v="SAMUEL OLIVEIRA"/>
    <s v="Programado "/>
    <s v="Realizado"/>
    <s v="Ciclo Concluido"/>
    <n v="2383.5"/>
    <n v="2548098.5699999998"/>
    <e v="#N/A"/>
    <n v="24704029"/>
    <n v="2383.5"/>
    <s v="Mauricio Alves"/>
  </r>
  <r>
    <x v="0"/>
    <s v="OK"/>
    <s v="Sem Defeito"/>
    <s v="Não"/>
    <n v="584189"/>
    <n v="0"/>
    <m/>
    <x v="183"/>
    <s v="Ciclo Concluido"/>
    <s v="Identificar Equipamento"/>
    <x v="2"/>
    <s v="Procedimento Anterior "/>
    <s v="EQUIPE PODA "/>
    <s v="Realizado"/>
    <s v="PORTO ALEGRE"/>
    <s v="PODA "/>
    <s v="LIB //COMS"/>
    <d v="2025-01-25T00:00:00"/>
    <x v="4"/>
    <s v="OPEX"/>
    <s v="OK"/>
    <s v="OK"/>
    <s v="ANEXADO"/>
    <s v="ANEXADO"/>
    <s v="OK"/>
    <n v="1"/>
    <n v="3476"/>
    <s v="Faturamento Enviado"/>
    <s v="SAMUEL OLIVEIRA"/>
    <s v="Programado "/>
    <s v="Realizado"/>
    <s v="Ciclo Concluido"/>
    <n v="3476.69"/>
    <n v="2548098.5699999998"/>
    <e v="#N/A"/>
    <n v="24704033"/>
    <n v="3476.69"/>
    <s v="Mauricio Alves"/>
  </r>
  <r>
    <x v="0"/>
    <s v="OK"/>
    <s v="Sem Defeito"/>
    <s v="Não"/>
    <n v="568985"/>
    <n v="0"/>
    <m/>
    <x v="184"/>
    <s v="Ciclo Concluido"/>
    <s v="Identificar Equipamento"/>
    <x v="2"/>
    <s v="Procedimento Anterior "/>
    <s v="EQUIPE PODA "/>
    <s v="Realizado"/>
    <s v="GUAÍBA"/>
    <s v="PODA "/>
    <s v="LIB //COMS"/>
    <d v="2025-01-26T00:00:00"/>
    <x v="4"/>
    <s v="OPEX"/>
    <s v="OK"/>
    <s v="OK"/>
    <s v="ANEXADO"/>
    <s v="ANEXADO"/>
    <s v="OK"/>
    <n v="1"/>
    <n v="2382.08"/>
    <s v="Faturamento Enviado"/>
    <s v="SAMUEL OLIVEIRA"/>
    <s v="Programado "/>
    <s v="Realizado"/>
    <s v="Ciclo Concluido"/>
    <n v="2382.08"/>
    <n v="2548098.5699999998"/>
    <e v="#N/A"/>
    <n v="24704035"/>
    <n v="2382.08"/>
    <s v="Mauricio Alves"/>
  </r>
  <r>
    <x v="0"/>
    <s v="OK"/>
    <s v="Sem Defeito"/>
    <s v="Não"/>
    <n v="574212"/>
    <n v="0"/>
    <m/>
    <x v="185"/>
    <s v="Ciclo Concluido"/>
    <s v="Identificar Equipamento"/>
    <x v="2"/>
    <s v="Procedimento Anterior "/>
    <s v="EQUIPE PODA "/>
    <s v="Realizado"/>
    <s v="GUAÍBA"/>
    <s v="PODA "/>
    <s v="LIB //COMS"/>
    <d v="2025-01-27T00:00:00"/>
    <x v="4"/>
    <s v="OPEX"/>
    <s v="OK"/>
    <s v="OK"/>
    <s v="ANEXADO"/>
    <s v="ANEXADO"/>
    <s v="OK"/>
    <n v="1"/>
    <n v="2382.08"/>
    <s v="Faturamento Enviado"/>
    <s v="SAMUEL OLIVEIRA"/>
    <s v="Programado "/>
    <s v="Realizado"/>
    <s v="Ciclo Concluido"/>
    <n v="2382.08"/>
    <n v="2548098.5699999998"/>
    <e v="#N/A"/>
    <n v="24704138"/>
    <n v="2382.08"/>
    <s v="Mauricio Alves"/>
  </r>
  <r>
    <x v="0"/>
    <s v="OK"/>
    <s v="Sem Defeito"/>
    <s v="Não"/>
    <n v="583867"/>
    <n v="0"/>
    <m/>
    <x v="186"/>
    <s v="Ciclo Concluido"/>
    <s v="Identificar Equipamento"/>
    <x v="2"/>
    <s v="Procedimento Anterior "/>
    <s v="EQUIPE PODA "/>
    <s v="Realizado"/>
    <s v="GUAÍBA"/>
    <s v="PODA "/>
    <s v="LIB //COMS"/>
    <d v="2025-01-28T00:00:00"/>
    <x v="4"/>
    <s v="OPEX"/>
    <s v="OK"/>
    <s v="OK"/>
    <s v="ANEXADO"/>
    <s v="ANEXADO"/>
    <s v="OK"/>
    <n v="1"/>
    <n v="794.5"/>
    <s v="Faturamento Enviado"/>
    <s v="SAMUEL OLIVEIRA"/>
    <s v="Programado "/>
    <s v="Realizado"/>
    <s v="Ciclo Concluido"/>
    <n v="794.5"/>
    <n v="2548098.5699999998"/>
    <e v="#N/A"/>
    <n v="24704139"/>
    <n v="794.5"/>
    <s v="Mauricio Alves"/>
  </r>
  <r>
    <x v="0"/>
    <s v="OK"/>
    <s v="Sem Defeito"/>
    <s v="Não"/>
    <s v="586803, 586814"/>
    <n v="0"/>
    <m/>
    <x v="187"/>
    <s v="Ciclo Concluido"/>
    <s v="Identificar Equipamento"/>
    <x v="2"/>
    <s v="Procedimento Anterior "/>
    <s v="TAT"/>
    <s v="Realizado"/>
    <s v="GUAÍBA"/>
    <s v="PODA "/>
    <s v="LIB //COMS"/>
    <d v="2025-01-29T00:00:00"/>
    <x v="3"/>
    <s v="OPEX"/>
    <s v="OK"/>
    <s v="OK"/>
    <s v="ANEXADO"/>
    <s v="ANEXADO"/>
    <s v="OK"/>
    <n v="1"/>
    <n v="2938"/>
    <s v="Faturamento Enviado"/>
    <s v="SAMUEL OLIVEIRA"/>
    <s v="Programado "/>
    <s v="Realizado"/>
    <s v="Ciclo Concluido"/>
    <n v="2938.68"/>
    <n v="2548098.5699999998"/>
    <e v="#N/A"/>
    <n v="24704240"/>
    <n v="2938.68"/>
    <s v="Mauricio Alves"/>
  </r>
  <r>
    <x v="0"/>
    <s v="OK"/>
    <s v="Sem Defeito"/>
    <s v="Não"/>
    <n v="586814"/>
    <n v="0"/>
    <m/>
    <x v="188"/>
    <s v="Ciclo Concluido"/>
    <s v="Identificar Equipamento"/>
    <x v="2"/>
    <s v="Procedimento Anterior "/>
    <s v="TAT"/>
    <s v="Realizado"/>
    <s v="GUAÍBA"/>
    <s v="PODA "/>
    <s v="LIB //COMS"/>
    <d v="2025-01-30T00:00:00"/>
    <x v="4"/>
    <s v="OPEX"/>
    <s v="OK"/>
    <s v="OK"/>
    <s v="ANEXADO"/>
    <s v="ANEXADO"/>
    <s v="OK"/>
    <n v="1"/>
    <n v="1477"/>
    <s v="Faturamento Enviado"/>
    <s v="SAMUEL OLIVEIRA"/>
    <s v="Programado "/>
    <s v="Realizado"/>
    <s v="Ciclo Concluido"/>
    <n v="1477.14"/>
    <n v="2548098.5699999998"/>
    <e v="#N/A"/>
    <n v="24704201"/>
    <n v="1477.14"/>
    <s v="Mauricio Alves"/>
  </r>
  <r>
    <x v="0"/>
    <s v="OK"/>
    <s v="Sem Defeito"/>
    <s v="Não"/>
    <n v="586817"/>
    <n v="0"/>
    <m/>
    <x v="189"/>
    <s v="Ciclo Concluido"/>
    <s v="Identificar Equipamento"/>
    <x v="2"/>
    <s v="Procedimento Anterior "/>
    <s v="TAT"/>
    <s v="Realizado"/>
    <s v="GUAÍBA"/>
    <s v="PODA "/>
    <s v="LIB //COMS"/>
    <d v="2025-01-31T00:00:00"/>
    <x v="4"/>
    <s v="OPEX"/>
    <s v="OK"/>
    <s v="OK"/>
    <s v="ANEXADO"/>
    <s v="ANEXADO"/>
    <s v="OK"/>
    <n v="1"/>
    <n v="989"/>
    <s v="Faturamento Enviado"/>
    <s v="SAMUEL OLIVEIRA"/>
    <s v="Programado "/>
    <s v="Realizado"/>
    <s v="Ciclo Concluido"/>
    <n v="989.96"/>
    <n v="2548098.5699999998"/>
    <e v="#N/A"/>
    <n v="24704196"/>
    <n v="989.96"/>
    <s v="Mauricio Alves"/>
  </r>
  <r>
    <x v="0"/>
    <s v="OK"/>
    <s v="Sem Defeito"/>
    <s v="Não"/>
    <n v="652711"/>
    <n v="0"/>
    <m/>
    <x v="190"/>
    <s v="Ciclo Concluido"/>
    <s v="Identificar Equipamento"/>
    <x v="0"/>
    <s v="Procedimento Anterior "/>
    <s v="LINHA MORTA "/>
    <s v="Realizado"/>
    <s v="ARROIO DOS RATOS"/>
    <s v="SUBS DE POSTE E TRAFO "/>
    <s v="ENTE//CKCP"/>
    <d v="2025-02-01T00:00:00"/>
    <x v="1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4330.03"/>
    <n v="2548098.5699999998"/>
    <e v="#N/A"/>
    <n v="25469198"/>
    <n v="4330.03"/>
    <s v="Mauricio Alves"/>
  </r>
  <r>
    <x v="0"/>
    <s v="OK"/>
    <s v="Sem Defeito"/>
    <s v="Não"/>
    <n v="587087"/>
    <n v="0"/>
    <m/>
    <x v="191"/>
    <s v="Ciclo Concluido"/>
    <s v="Identificar Equipamento"/>
    <x v="2"/>
    <s v="Procedimento Anterior "/>
    <s v="EQUIPE PODA "/>
    <s v="Realizado"/>
    <s v="PORTO ALEGRE"/>
    <s v="PODA"/>
    <s v="LIB //COMS"/>
    <d v="2025-02-02T00:00:00"/>
    <x v="4"/>
    <s v="OPEX"/>
    <s v="OK"/>
    <s v="OK"/>
    <s v="ANEXADO"/>
    <s v="ANEXADO"/>
    <s v="OK"/>
    <n v="1"/>
    <n v="769.86"/>
    <s v="Faturamento Enviado"/>
    <s v="SAMUEL OLIVEIRA"/>
    <s v="Programado "/>
    <s v="Realizado"/>
    <s v="Ciclo Concluido"/>
    <n v="769.86"/>
    <n v="2548098.5699999998"/>
    <e v="#N/A"/>
    <n v="24721096"/>
    <n v="769.86"/>
    <s v="Mauricio Alves"/>
  </r>
  <r>
    <x v="0"/>
    <s v="OK"/>
    <s v="Sem Defeito"/>
    <s v="Não"/>
    <n v="589201"/>
    <n v="0"/>
    <m/>
    <x v="192"/>
    <s v="Ciclo Concluido"/>
    <s v="Identificar Equipamento"/>
    <x v="2"/>
    <s v="Procedimento Anterior "/>
    <s v="EQUIPE PODA "/>
    <s v="Realizado"/>
    <s v="PORTO ALEGRE"/>
    <s v="PODA"/>
    <s v="LIB //COMS"/>
    <d v="2025-02-03T00:00:00"/>
    <x v="3"/>
    <s v="OPEX"/>
    <s v="OK"/>
    <s v="OK"/>
    <s v="ANEXADO"/>
    <s v="ANEXADO"/>
    <s v="OK"/>
    <n v="1"/>
    <n v="9312"/>
    <s v="Faturamento Enviado"/>
    <s v="SAMUEL OLIVEIRA"/>
    <s v="Programado "/>
    <s v="Realizado"/>
    <s v="Ciclo Concluido"/>
    <n v="7449.19"/>
    <n v="2548098.5699999998"/>
    <e v="#N/A"/>
    <n v="24721112"/>
    <n v="7449.19"/>
    <s v="Mauricio Alves"/>
  </r>
  <r>
    <x v="0"/>
    <s v="OK"/>
    <s v="Sem Defeito"/>
    <s v="Não"/>
    <n v="588955"/>
    <n v="0"/>
    <m/>
    <x v="193"/>
    <s v="Ciclo Concluido"/>
    <s v="Identificar Equipamento"/>
    <x v="2"/>
    <s v="Procedimento Anterior "/>
    <s v="EQUIPE PODA "/>
    <s v="Realizado"/>
    <s v="PORTO ALEGRE"/>
    <s v="PODA"/>
    <s v="LIB //COMS"/>
    <d v="2025-02-04T00:00:00"/>
    <x v="4"/>
    <s v="OPEX"/>
    <s v="OK"/>
    <s v="OK"/>
    <s v="ANEXADO"/>
    <s v="ANEXADO"/>
    <s v="OK"/>
    <n v="1"/>
    <n v="5909"/>
    <s v="Faturamento Enviado"/>
    <s v="SAMUEL OLIVEIRA"/>
    <s v="Programado "/>
    <s v="Realizado"/>
    <s v="Ciclo Concluido"/>
    <n v="5909.47"/>
    <n v="2548098.5699999998"/>
    <e v="#N/A"/>
    <n v="24721139"/>
    <n v="5909.47"/>
    <s v="Mauricio Alves"/>
  </r>
  <r>
    <x v="0"/>
    <s v="OK"/>
    <s v="Sem Defeito"/>
    <s v="Não"/>
    <n v="589201"/>
    <n v="0"/>
    <m/>
    <x v="194"/>
    <s v="Ciclo Concluido"/>
    <s v="Identificar Equipamento"/>
    <x v="2"/>
    <s v="Procedimento Anterior "/>
    <s v="EQUIPE PODA "/>
    <s v="Realizado"/>
    <s v="PORTO ALEGRE"/>
    <s v="PODA"/>
    <s v="LIB //COMS"/>
    <d v="2025-02-06T00:00:00"/>
    <x v="4"/>
    <s v="OPEX"/>
    <s v="OK"/>
    <s v="OK"/>
    <s v="ANEXADO"/>
    <s v="ANEXADO"/>
    <s v="OK"/>
    <n v="1"/>
    <n v="4668"/>
    <s v="Faturamento Enviado"/>
    <s v="SAMUEL OLIVEIRA"/>
    <s v="Programado "/>
    <s v="Realizado"/>
    <s v="Ciclo Concluido"/>
    <n v="4668.4399999999996"/>
    <n v="2548098.5699999998"/>
    <e v="#N/A"/>
    <n v="24721693"/>
    <n v="4668.4399999999996"/>
    <s v="Mauricio Alves"/>
  </r>
  <r>
    <x v="0"/>
    <s v="OK"/>
    <s v="Sem Defeito"/>
    <s v="Não"/>
    <n v="589023"/>
    <n v="0"/>
    <m/>
    <x v="195"/>
    <s v="Ciclo Concluido"/>
    <s v="Identificar Equipamento"/>
    <x v="2"/>
    <s v="Procedimento Anterior "/>
    <s v="EQUIPE PODA "/>
    <s v="Realizado"/>
    <s v="PORTO ALEGRE"/>
    <s v="PODA"/>
    <s v="LIB //COMS"/>
    <d v="2025-02-07T00:00:00"/>
    <x v="4"/>
    <s v="OPEX"/>
    <s v="OK"/>
    <s v="OK"/>
    <s v="ANEXADO"/>
    <s v="ANEXADO"/>
    <s v="OK"/>
    <n v="1"/>
    <n v="11495"/>
    <s v="Faturamento Enviado"/>
    <s v="SAMUEL OLIVEIRA"/>
    <s v="Programado "/>
    <s v="Realizado"/>
    <s v="Ciclo Concluido"/>
    <n v="11495.61"/>
    <n v="2548098.5699999998"/>
    <e v="#N/A"/>
    <n v="24721754"/>
    <n v="11495.61"/>
    <s v="Mauricio Alves"/>
  </r>
  <r>
    <x v="0"/>
    <s v="OK"/>
    <s v="Sem Defeito"/>
    <s v="Não"/>
    <n v="589306"/>
    <n v="0"/>
    <m/>
    <x v="196"/>
    <s v="Ciclo Concluido"/>
    <s v="Identificar Equipamento"/>
    <x v="2"/>
    <s v="Procedimento Anterior "/>
    <s v="EQUIPE PODA "/>
    <s v="Realizado"/>
    <s v="PORTO ALEGRE"/>
    <s v="PODA"/>
    <s v="LIB //COMS"/>
    <d v="2025-02-08T00:00:00"/>
    <x v="4"/>
    <s v="OPEX"/>
    <s v="OK"/>
    <s v="OK"/>
    <s v="ANEXADO"/>
    <s v="ANEXADO"/>
    <s v="OK"/>
    <n v="1"/>
    <n v="3501"/>
    <s v="Faturamento Enviado"/>
    <s v="SAMUEL OLIVEIRA"/>
    <s v="Programado "/>
    <s v="Realizado"/>
    <s v="Ciclo Concluido"/>
    <n v="3501.33"/>
    <n v="2548098.5699999998"/>
    <e v="#N/A"/>
    <n v="24721765"/>
    <n v="3501.33"/>
    <s v="Mauricio Alves"/>
  </r>
  <r>
    <x v="0"/>
    <s v="OK"/>
    <s v="Sem Defeito"/>
    <s v="Não"/>
    <n v="574900"/>
    <n v="0"/>
    <m/>
    <x v="197"/>
    <s v="Ciclo Concluido"/>
    <s v="Identificar Equipamento"/>
    <x v="2"/>
    <s v="Procedimento Anterior "/>
    <s v="EQUIPE PODA "/>
    <s v="Realizado"/>
    <s v="PORTO ALEGRE"/>
    <s v="PODA"/>
    <s v="LIB //COMS"/>
    <d v="2025-02-09T00:00:00"/>
    <x v="4"/>
    <s v="OPEX"/>
    <s v="OK"/>
    <s v="OK"/>
    <s v="ANEXADO"/>
    <s v="ANEXADO"/>
    <s v="OK"/>
    <n v="1"/>
    <n v="4295"/>
    <s v="Faturamento Enviado"/>
    <s v="SAMUEL OLIVEIRA"/>
    <s v="Programado "/>
    <s v="Realizado"/>
    <s v="Ciclo Concluido"/>
    <n v="4295.83"/>
    <n v="2548098.5699999998"/>
    <e v="#N/A"/>
    <n v="24721797"/>
    <n v="4295.83"/>
    <s v="Mauricio Alves"/>
  </r>
  <r>
    <x v="0"/>
    <s v="OK"/>
    <s v="Sem Defeito"/>
    <s v="Não"/>
    <n v="586234"/>
    <n v="0"/>
    <m/>
    <x v="198"/>
    <s v="Ciclo Concluido"/>
    <s v="Identificar Equipamento"/>
    <x v="2"/>
    <s v="Procedimento Anterior "/>
    <s v="EQUIPE PODA "/>
    <s v="Realizado"/>
    <s v="PORTO ALEGRE"/>
    <s v="PODA"/>
    <s v="LIB //COMS"/>
    <d v="2025-02-10T00:00:00"/>
    <x v="4"/>
    <s v="OPEX"/>
    <s v="OK"/>
    <s v="OK"/>
    <s v="ANEXADO"/>
    <s v="ANEXADO"/>
    <s v="OK"/>
    <n v="1"/>
    <n v="4320"/>
    <s v="Faturamento Enviado"/>
    <s v="SAMUEL OLIVEIRA"/>
    <s v="Programado "/>
    <s v="Realizado"/>
    <s v="Ciclo Concluido"/>
    <n v="4320.47"/>
    <n v="2548098.5699999998"/>
    <e v="#N/A"/>
    <n v="24721816"/>
    <n v="4320.47"/>
    <s v="Mauricio Alves"/>
  </r>
  <r>
    <x v="0"/>
    <s v="OK"/>
    <s v="Sem Defeito"/>
    <s v="Não"/>
    <n v="586465"/>
    <n v="0"/>
    <m/>
    <x v="199"/>
    <s v="Ciclo Concluido"/>
    <s v="Identificar Equipamento"/>
    <x v="2"/>
    <s v="Procedimento Anterior "/>
    <s v="EQUIPE PODA "/>
    <s v="Realizado"/>
    <s v="PORTO ALEGRE"/>
    <s v="PODA"/>
    <s v="LIB //COMS"/>
    <d v="2025-02-11T00:00:00"/>
    <x v="4"/>
    <s v="OPEX"/>
    <s v="OK"/>
    <s v="OK"/>
    <s v="ANEXADO"/>
    <s v="ANEXADO"/>
    <s v="OK"/>
    <n v="1"/>
    <n v="3898"/>
    <s v="Faturamento Enviado"/>
    <s v="SAMUEL OLIVEIRA"/>
    <s v="Programado "/>
    <s v="Realizado"/>
    <s v="Ciclo Concluido"/>
    <n v="3898.58"/>
    <n v="2548098.5699999998"/>
    <e v="#N/A"/>
    <n v="24721817"/>
    <n v="3898.58"/>
    <s v="Mauricio Alves"/>
  </r>
  <r>
    <x v="0"/>
    <s v="OK"/>
    <s v="Sem Defeito"/>
    <s v="Não"/>
    <n v="589201"/>
    <n v="0"/>
    <m/>
    <x v="200"/>
    <s v="Ciclo Concluido"/>
    <s v="Identificar Equipamento"/>
    <x v="2"/>
    <s v="Procedimento Anterior "/>
    <s v="EQUIPE PODA "/>
    <s v="Realizado"/>
    <s v="PORTO ALEGRE"/>
    <s v="PODA"/>
    <s v="LIB //COMS"/>
    <d v="2025-02-12T00:00:00"/>
    <x v="4"/>
    <s v="OPEX"/>
    <s v="OK"/>
    <s v="OK"/>
    <s v="ANEXADO"/>
    <s v="ANEXADO"/>
    <s v="OK"/>
    <n v="1"/>
    <n v="4643"/>
    <s v="Faturamento Enviado"/>
    <s v="SAMUEL OLIVEIRA"/>
    <s v="Programado "/>
    <s v="Realizado"/>
    <s v="Ciclo Concluido"/>
    <n v="4643.8"/>
    <n v="2548098.5699999998"/>
    <e v="#N/A"/>
    <n v="24721846"/>
    <n v="4643.8"/>
    <s v="Mauricio Alves"/>
  </r>
  <r>
    <x v="0"/>
    <s v="OK"/>
    <s v="Sem Defeito"/>
    <s v="Não"/>
    <n v="586437"/>
    <n v="0"/>
    <m/>
    <x v="201"/>
    <s v="Ciclo Concluido"/>
    <s v="Identificar Equipamento"/>
    <x v="2"/>
    <s v="Procedimento Anterior "/>
    <s v="EQUIPE PODA "/>
    <s v="Realizado"/>
    <s v="PORTO ALEGRE"/>
    <s v="PODA"/>
    <s v="LIB //COMS"/>
    <d v="2025-02-13T00:00:00"/>
    <x v="4"/>
    <s v="OPEX"/>
    <s v="OK"/>
    <s v="OK"/>
    <s v="ANEXADO"/>
    <s v="ANEXADO"/>
    <s v="OK"/>
    <n v="1"/>
    <n v="2309.58"/>
    <s v="Faturamento Enviado"/>
    <s v="SAMUEL OLIVEIRA"/>
    <s v="Programado "/>
    <s v="Realizado"/>
    <s v="Ciclo Concluido"/>
    <n v="2309.58"/>
    <n v="2548098.5699999998"/>
    <e v="#N/A"/>
    <n v="24739484"/>
    <n v="2309.58"/>
    <s v="Mauricio Alves"/>
  </r>
  <r>
    <x v="0"/>
    <s v="OK"/>
    <s v="Sem Defeito"/>
    <s v="Não"/>
    <n v="586396"/>
    <n v="0"/>
    <m/>
    <x v="202"/>
    <s v="Ciclo Concluido"/>
    <s v="Identificar Equipamento"/>
    <x v="2"/>
    <s v="Procedimento Anterior "/>
    <s v="EQUIPE PODA "/>
    <s v="Realizado"/>
    <s v="PORTO ALEGRE"/>
    <s v="PODA"/>
    <s v="LIB //COMS"/>
    <d v="2025-02-14T00:00:00"/>
    <x v="4"/>
    <s v="OPEX"/>
    <s v="OK"/>
    <s v="OK"/>
    <s v="ANEXADO"/>
    <s v="ANEXADO"/>
    <s v="OK"/>
    <n v="1"/>
    <n v="8590"/>
    <s v="Faturamento Enviado"/>
    <s v="SAMUEL OLIVEIRA"/>
    <s v="Programado "/>
    <s v="Realizado"/>
    <s v="Ciclo Concluido"/>
    <n v="8590.24"/>
    <n v="2548098.5699999998"/>
    <e v="#N/A"/>
    <n v="24739492"/>
    <n v="8590.24"/>
    <s v="Mauricio Alves"/>
  </r>
  <r>
    <x v="0"/>
    <s v="OK"/>
    <s v="Sem Defeito"/>
    <s v="Não"/>
    <n v="591100"/>
    <n v="0"/>
    <m/>
    <x v="203"/>
    <s v="Ciclo Concluido"/>
    <s v="Identificar Equipamento"/>
    <x v="2"/>
    <s v="Procedimento Anterior "/>
    <s v="EQUIPE PODA "/>
    <s v="Realizado"/>
    <s v="PORTO ALEGRE"/>
    <s v="PODA"/>
    <s v="LIB //COMS"/>
    <d v="2025-02-15T00:00:00"/>
    <x v="4"/>
    <s v="OPEX"/>
    <s v="OK"/>
    <s v="OK"/>
    <s v="ANEXADO"/>
    <s v="ANEXADO"/>
    <s v="OK"/>
    <n v="1"/>
    <n v="1539.72"/>
    <s v="Faturamento Enviado"/>
    <s v="SAMUEL OLIVEIRA"/>
    <s v="Programado "/>
    <s v="Realizado"/>
    <s v="Ciclo Concluido"/>
    <n v="1539.72"/>
    <n v="2548098.5699999998"/>
    <e v="#N/A"/>
    <n v="24739526"/>
    <n v="1539.72"/>
    <s v="Mauricio Alves"/>
  </r>
  <r>
    <x v="0"/>
    <s v="OK"/>
    <s v="Sem Defeito"/>
    <s v="Não"/>
    <n v="591264"/>
    <n v="0"/>
    <m/>
    <x v="204"/>
    <s v="Ciclo Concluido"/>
    <s v="Identificar Equipamento"/>
    <x v="2"/>
    <s v="Procedimento Anterior "/>
    <s v="EQUIPE PODA "/>
    <s v="Realizado"/>
    <s v="PORTO ALEGRE"/>
    <s v="PODA"/>
    <s v="LIB //COMS"/>
    <d v="2025-02-16T00:00:00"/>
    <x v="4"/>
    <s v="OPEX"/>
    <s v="OK"/>
    <s v="OK"/>
    <s v="ANEXADO"/>
    <s v="ANEXADO"/>
    <s v="OK"/>
    <n v="1"/>
    <n v="1564"/>
    <s v="Faturamento Enviado"/>
    <s v="SAMUEL OLIVEIRA"/>
    <s v="Programado "/>
    <s v="Realizado"/>
    <s v="Ciclo Concluido"/>
    <n v="1564.36"/>
    <n v="2548098.5699999998"/>
    <e v="#N/A"/>
    <n v="24739546"/>
    <n v="1564.36"/>
    <s v="Mauricio Alves"/>
  </r>
  <r>
    <x v="0"/>
    <s v="OK"/>
    <s v="Sem Defeito"/>
    <s v="Não"/>
    <n v="591264"/>
    <n v="0"/>
    <m/>
    <x v="205"/>
    <s v="Ciclo Concluido"/>
    <s v="Identificar Equipamento"/>
    <x v="2"/>
    <s v="Procedimento Anterior "/>
    <s v="EQUIPE PODA "/>
    <s v="Realizado"/>
    <s v="PORTO ALEGRE"/>
    <s v="PODA"/>
    <s v="LIB //COMS"/>
    <d v="2025-02-17T00:00:00"/>
    <x v="4"/>
    <s v="OPEX"/>
    <s v="OK"/>
    <s v="OK"/>
    <s v="ANEXADO"/>
    <s v="ANEXADO"/>
    <s v="OK"/>
    <n v="1"/>
    <n v="3476"/>
    <s v="Faturamento Enviado"/>
    <s v="SAMUEL OLIVEIRA"/>
    <s v="Programado "/>
    <s v="Realizado"/>
    <s v="Ciclo Concluido"/>
    <n v="3476.69"/>
    <n v="2548098.5699999998"/>
    <e v="#N/A"/>
    <n v="24739550"/>
    <n v="3476.69"/>
    <s v="Mauricio Alves"/>
  </r>
  <r>
    <x v="0"/>
    <s v="OK"/>
    <s v="Sem Defeito"/>
    <s v="Não"/>
    <n v="586220"/>
    <n v="0"/>
    <m/>
    <x v="206"/>
    <s v="Ciclo Concluido"/>
    <s v="Identificar Equipamento"/>
    <x v="2"/>
    <s v="Procedimento Anterior "/>
    <s v="EQUIPE PODA "/>
    <s v="Realizado"/>
    <s v="PORTO ALEGRE"/>
    <s v="PODA"/>
    <s v="LIB //COMS"/>
    <d v="2025-02-18T00:00:00"/>
    <x v="4"/>
    <s v="OPEX"/>
    <s v="OK"/>
    <s v="OK"/>
    <s v="ANEXADO"/>
    <s v="ANEXADO"/>
    <s v="OK"/>
    <n v="1"/>
    <n v="4320"/>
    <s v="Faturamento Enviado"/>
    <s v="SAMUEL OLIVEIRA"/>
    <s v="Programado "/>
    <s v="Realizado"/>
    <s v="Ciclo Concluido"/>
    <n v="4320.47"/>
    <n v="2548098.5699999998"/>
    <e v="#N/A"/>
    <n v="24739578"/>
    <n v="4320.47"/>
    <s v="Mauricio Alves"/>
  </r>
  <r>
    <x v="0"/>
    <s v="OK"/>
    <s v="Sem Defeito"/>
    <s v="Não"/>
    <n v="591038"/>
    <n v="0"/>
    <m/>
    <x v="207"/>
    <s v="Ciclo Concluido"/>
    <s v="Identificar Equipamento"/>
    <x v="2"/>
    <s v="Procedimento Anterior "/>
    <s v="EQUIPE PODA "/>
    <s v="Realizado"/>
    <s v="PORTO ALEGRE"/>
    <s v="PODA"/>
    <s v="LIB //COMS"/>
    <d v="2025-02-19T00:00:00"/>
    <x v="4"/>
    <s v="OPEX"/>
    <s v="OK"/>
    <s v="OK"/>
    <s v="ANEXADO"/>
    <s v="ANEXADO"/>
    <s v="OK"/>
    <n v="1"/>
    <n v="3849.3"/>
    <s v="Faturamento Enviado"/>
    <s v="SAMUEL OLIVEIRA"/>
    <s v="Programado "/>
    <s v="Realizado"/>
    <s v="Ciclo Concluido"/>
    <n v="3849.3"/>
    <n v="2548098.5699999998"/>
    <e v="#N/A"/>
    <n v="24739627"/>
    <n v="3849.3"/>
    <s v="Mauricio Alves"/>
  </r>
  <r>
    <x v="0"/>
    <s v="OK"/>
    <s v="Sem Defeito"/>
    <s v="Não"/>
    <n v="586465"/>
    <n v="0"/>
    <m/>
    <x v="208"/>
    <s v="Ciclo Concluido"/>
    <s v="Identificar Equipamento"/>
    <x v="2"/>
    <s v="Procedimento Anterior "/>
    <s v="EQUIPE PODA "/>
    <s v="Realizado"/>
    <s v="PORTO ALEGRE"/>
    <s v="PODA"/>
    <s v="LIB //COMS"/>
    <d v="2025-02-20T00:00:00"/>
    <x v="4"/>
    <s v="OPEX"/>
    <s v="OK"/>
    <s v="OK"/>
    <s v="ANEXADO"/>
    <s v="ANEXADO"/>
    <s v="OK"/>
    <n v="1"/>
    <n v="4794"/>
    <s v="Faturamento Enviado"/>
    <s v="SAMUEL OLIVEIRA"/>
    <s v="Programado "/>
    <s v="Realizado"/>
    <s v="Ciclo Concluido"/>
    <n v="4794.58"/>
    <n v="2548098.5699999998"/>
    <e v="#N/A"/>
    <n v="24739652"/>
    <n v="4794.58"/>
    <s v="Mauricio Alves"/>
  </r>
  <r>
    <x v="0"/>
    <s v="OK"/>
    <s v="Sem Defeito"/>
    <s v="Não"/>
    <n v="591100"/>
    <n v="0"/>
    <m/>
    <x v="209"/>
    <s v="Ciclo Concluido"/>
    <s v="Identificar Equipamento"/>
    <x v="2"/>
    <s v="Procedimento Anterior "/>
    <s v="EQUIPE PODA "/>
    <s v="Realizado"/>
    <s v="PORTO ALEGRE"/>
    <s v="PODA"/>
    <s v="LIB //COMS"/>
    <d v="2025-02-21T00:00:00"/>
    <x v="4"/>
    <s v="OPEX"/>
    <s v="OK"/>
    <s v="OK"/>
    <s v="ANEXADO"/>
    <s v="ANEXADO"/>
    <s v="OK"/>
    <n v="1"/>
    <n v="1539.72"/>
    <s v="Faturamento Enviado"/>
    <s v="SAMUEL OLIVEIRA"/>
    <s v="Programado "/>
    <s v="Realizado"/>
    <s v="Ciclo Concluido"/>
    <n v="1539.72"/>
    <n v="2548098.5699999998"/>
    <e v="#N/A"/>
    <n v="24739691"/>
    <n v="1539.72"/>
    <s v="Mauricio Alves"/>
  </r>
  <r>
    <x v="0"/>
    <s v="OK"/>
    <s v="Sem Defeito"/>
    <s v="Não"/>
    <n v="586396"/>
    <n v="0"/>
    <m/>
    <x v="210"/>
    <s v="Ciclo Concluido"/>
    <s v="Identificar Equipamento"/>
    <x v="2"/>
    <s v="Procedimento Anterior "/>
    <s v="EQUIPE PODA "/>
    <s v="Realizado"/>
    <s v="PORTO ALEGRE"/>
    <s v="PODA"/>
    <s v="LIB //COMS"/>
    <d v="2025-02-22T00:00:00"/>
    <x v="4"/>
    <s v="OPEX"/>
    <s v="OK"/>
    <s v="OK"/>
    <s v="ANEXADO"/>
    <s v="ANEXADO"/>
    <s v="OK"/>
    <n v="1"/>
    <n v="4271"/>
    <s v="Faturamento Enviado"/>
    <s v="SAMUEL OLIVEIRA"/>
    <s v="Programado "/>
    <s v="Realizado"/>
    <s v="Ciclo Concluido"/>
    <n v="4271.1899999999996"/>
    <n v="2548098.5699999998"/>
    <e v="#N/A"/>
    <n v="24739705"/>
    <n v="4271.1899999999996"/>
    <s v="Mauricio Alves"/>
  </r>
  <r>
    <x v="0"/>
    <s v="OK"/>
    <s v="Sem Defeito"/>
    <s v="Não"/>
    <n v="591038"/>
    <n v="0"/>
    <m/>
    <x v="211"/>
    <s v="Ciclo Concluido"/>
    <s v="Identificar Equipamento"/>
    <x v="2"/>
    <s v="Procedimento Anterior "/>
    <s v="EQUIPE PODA "/>
    <s v="Realizado"/>
    <s v="PORTO ALEGRE"/>
    <s v="PODA"/>
    <s v="LIB //COMS"/>
    <d v="2025-02-23T00:00:00"/>
    <x v="4"/>
    <s v="OPEX"/>
    <s v="OK"/>
    <s v="OK"/>
    <s v="ANEXADO"/>
    <s v="ANEXADO"/>
    <s v="OK"/>
    <n v="1"/>
    <n v="4271"/>
    <s v="Faturamento Enviado"/>
    <s v="SAMUEL OLIVEIRA"/>
    <s v="Programado "/>
    <s v="Realizado"/>
    <s v="Ciclo Concluido"/>
    <n v="4271.1899999999996"/>
    <n v="2548098.5699999998"/>
    <e v="#N/A"/>
    <n v="24739754"/>
    <n v="4271.1899999999996"/>
    <s v="Mauricio Alves"/>
  </r>
  <r>
    <x v="0"/>
    <s v="OK"/>
    <s v="Sem Defeito"/>
    <s v="Não"/>
    <n v="653329"/>
    <n v="0"/>
    <m/>
    <x v="212"/>
    <s v="Ciclo Concluido"/>
    <s v="Identificar Equipamento"/>
    <x v="0"/>
    <s v="Procedimento Anterior "/>
    <s v="LINHA MORTA "/>
    <s v="Realizado"/>
    <m/>
    <s v="SUBS DE POSTE E TRAFO "/>
    <s v="LIB //COMS"/>
    <d v="2025-02-24T00:00:00"/>
    <x v="1"/>
    <s v="CAPEX"/>
    <s v="OK"/>
    <s v="OK"/>
    <s v="ANEXADO"/>
    <s v="ANEXADO"/>
    <s v="OK"/>
    <n v="1"/>
    <n v="3040.41"/>
    <s v="Faturamento Enviado"/>
    <s v="LUCAS ANDRADE"/>
    <s v="Programado "/>
    <s v="Realizado"/>
    <s v="Ciclo Concluido"/>
    <n v="2089.5"/>
    <n v="2548098.5699999998"/>
    <e v="#N/A"/>
    <n v="25469201"/>
    <n v="2089.5"/>
    <s v="Mauricio Alves"/>
  </r>
  <r>
    <x v="0"/>
    <s v="OK"/>
    <s v="Sem Defeito"/>
    <s v="Não"/>
    <n v="660731"/>
    <n v="0"/>
    <m/>
    <x v="213"/>
    <s v="Ciclo Concluido"/>
    <s v="Identificar Equipamento"/>
    <x v="0"/>
    <s v="Procedimento Anterior "/>
    <s v="LINHA MORTA "/>
    <s v="Realizado"/>
    <s v="VIAMÃO"/>
    <s v="SUBS DE POSTE E TRAFO "/>
    <s v="ENTE//CKCP"/>
    <d v="2025-02-25T00:00:00"/>
    <x v="1"/>
    <s v="CAPEX"/>
    <s v="OK"/>
    <s v="OK"/>
    <s v="ANEXADO"/>
    <s v="ANEXADO"/>
    <s v="OK"/>
    <n v="1"/>
    <n v="6350.71"/>
    <s v="Faturamento Enviado"/>
    <s v="LUCAS ANDRADE"/>
    <s v="Programado "/>
    <s v="Realizado"/>
    <s v="Ciclo Concluido"/>
    <n v="4801.25"/>
    <n v="2548098.5699999998"/>
    <e v="#N/A"/>
    <n v="25469284"/>
    <n v="4801.25"/>
    <s v="Mauricio Alves"/>
  </r>
  <r>
    <x v="0"/>
    <s v="OK"/>
    <s v="Sem Defeito"/>
    <s v="Não"/>
    <n v="661535"/>
    <n v="0"/>
    <m/>
    <x v="214"/>
    <s v="Ciclo Concluido"/>
    <s v="Identificar Equipamento"/>
    <x v="0"/>
    <s v="Procedimento Anterior "/>
    <s v="LINHA MORTA "/>
    <s v="Realizado"/>
    <s v="ELDORADO DO SUL"/>
    <s v="SUBS DE POSTE E TRAFO "/>
    <s v="ENTE//CKCP"/>
    <d v="2025-02-26T00:00:00"/>
    <x v="1"/>
    <s v="CAPEX"/>
    <s v="OK"/>
    <s v="OK"/>
    <s v="ANEXADO"/>
    <s v="ANEXADO"/>
    <s v="OK"/>
    <n v="1"/>
    <n v="4197.32"/>
    <s v="Faturamento Enviado"/>
    <s v="LUCAS ANDRADE"/>
    <s v="Programado "/>
    <s v="Realizado"/>
    <s v="Ciclo Concluido"/>
    <n v="2517.46"/>
    <n v="2548098.5699999998"/>
    <e v="#N/A"/>
    <n v="25469344"/>
    <n v="2517.46"/>
    <s v="Mauricio Alves"/>
  </r>
  <r>
    <x v="0"/>
    <s v="OK"/>
    <s v="Sem Defeito"/>
    <s v="Não"/>
    <n v="6403"/>
    <n v="0"/>
    <m/>
    <x v="215"/>
    <s v="Ciclo Concluido"/>
    <s v="Identificar Equipamento"/>
    <x v="0"/>
    <s v="Procedimento Anterior "/>
    <s v="LINHA MORTA"/>
    <s v="Realizado"/>
    <s v="GUAIBA"/>
    <s v="SUBS DE POSTE E TRAFO "/>
    <s v="LIB //CKCP"/>
    <d v="2025-02-27T00:00:00"/>
    <x v="0"/>
    <s v="CAPEX"/>
    <s v="OK"/>
    <s v="OK"/>
    <s v="ANEXADO"/>
    <s v="ANEXADO"/>
    <s v="OK"/>
    <n v="1"/>
    <n v="8069.11"/>
    <s v="Passivo"/>
    <s v="LUCAS ANDRADE"/>
    <s v="Programado "/>
    <s v="Realizado"/>
    <s v="Ciclo Concluido"/>
    <n v="7556.93"/>
    <n v="2548098.5699999998"/>
    <e v="#N/A"/>
    <n v="25469431"/>
    <n v="7556.93"/>
    <s v="Mauricio Alves"/>
  </r>
  <r>
    <x v="0"/>
    <s v="OK"/>
    <s v="Sem Defeito"/>
    <s v="Não"/>
    <n v="663203"/>
    <n v="0"/>
    <m/>
    <x v="216"/>
    <s v="Ciclo Concluido"/>
    <s v="Identificar Equipamento"/>
    <x v="0"/>
    <s v="Procedimento Anterior "/>
    <s v="LINHA MORTA "/>
    <s v="Realizado"/>
    <s v="GUAIBA"/>
    <s v="SUBS DE POSTE E TRAFO "/>
    <s v="ENTE//CKCP"/>
    <d v="2025-02-28T00:00:00"/>
    <x v="1"/>
    <s v="CAPEX"/>
    <s v="OK"/>
    <s v="OK"/>
    <s v="ANEXADO"/>
    <s v="ANEXADO"/>
    <s v="OK"/>
    <n v="1"/>
    <n v="4195.22"/>
    <s v="Faturamento Enviado"/>
    <s v="LUCAS ANDRADE"/>
    <s v="Programado "/>
    <s v="Realizado"/>
    <s v="Ciclo Concluido"/>
    <n v="2809.96"/>
    <n v="2548098.5699999998"/>
    <e v="#N/A"/>
    <n v="25469492"/>
    <n v="2809.96"/>
    <s v="Mauricio Alves"/>
  </r>
  <r>
    <x v="0"/>
    <s v="OK"/>
    <s v="Sem Defeito"/>
    <s v="Não"/>
    <n v="1326"/>
    <n v="0"/>
    <m/>
    <x v="217"/>
    <s v="Ciclo Concluido"/>
    <s v="Identificar Equipamento"/>
    <x v="0"/>
    <s v="Procedimento Anterior "/>
    <s v="LINHA MORTA "/>
    <s v="Realizado"/>
    <s v="PORTO ALEGRE"/>
    <s v="SUBS DE POSTE E TRAFO "/>
    <s v="LIB //COMS"/>
    <d v="2025-03-01T00:00:00"/>
    <x v="1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7898.49"/>
    <n v="2548098.5699999998"/>
    <e v="#N/A"/>
    <n v="25469607"/>
    <n v="7898.49"/>
    <s v="Mauricio Alves"/>
  </r>
  <r>
    <x v="0"/>
    <s v="OK"/>
    <s v="Sem Defeito"/>
    <s v="Não"/>
    <n v="643625"/>
    <n v="0"/>
    <m/>
    <x v="218"/>
    <s v="Ciclo Concluido"/>
    <s v="Identificar Equipamento"/>
    <x v="0"/>
    <s v="Procedimento Anterior "/>
    <s v="LINHA VIVA "/>
    <s v="Realizado"/>
    <s v="PORTO ALEGRE"/>
    <s v="SUBS DE CHAVE FACA "/>
    <s v="ENTE//CKCP"/>
    <d v="2025-03-02T00:00:00"/>
    <x v="1"/>
    <s v="CAPEX"/>
    <s v="OK"/>
    <s v="OK"/>
    <s v="ANEXADO"/>
    <s v="ANEXADO"/>
    <s v="OK"/>
    <n v="1"/>
    <n v="2398.4"/>
    <s v="Faturamento Enviado"/>
    <s v="LUCAS ANDRADE"/>
    <s v="Programado "/>
    <s v="Realizado"/>
    <s v="Ciclo Concluido"/>
    <n v="1619.42"/>
    <n v="2548098.5699999998"/>
    <e v="#N/A"/>
    <n v="25469946"/>
    <n v="1619.42"/>
    <s v="Mauricio Alves"/>
  </r>
  <r>
    <x v="0"/>
    <s v="OK"/>
    <s v="Sem Defeito"/>
    <s v="Não"/>
    <n v="493569"/>
    <n v="0"/>
    <m/>
    <x v="219"/>
    <s v="Ciclo Concluido"/>
    <s v="Identificar Equipamento"/>
    <x v="0"/>
    <s v="Procedimento Anterior "/>
    <s v="LINHA VIVA "/>
    <s v="Realizado"/>
    <s v="PORTO ALEGRE"/>
    <s v="ARMAÇÃO E OUTROS"/>
    <s v="ENTE//CKCP"/>
    <d v="2025-03-03T00:00:00"/>
    <x v="1"/>
    <s v="CAPEX"/>
    <s v="OK"/>
    <s v="OK"/>
    <s v="ANEXADO"/>
    <s v="ANEXADO"/>
    <s v="OK"/>
    <n v="1"/>
    <n v="4635.97"/>
    <s v="Faturamento Enviado"/>
    <s v="LUCAS ANDRADE"/>
    <s v="Programado "/>
    <s v="Realizado"/>
    <s v="Ciclo Concluido"/>
    <n v="3078.01"/>
    <n v="2548098.5699999998"/>
    <e v="#N/A"/>
    <n v="25469907"/>
    <n v="3078.01"/>
    <s v="Mauricio Alves"/>
  </r>
  <r>
    <x v="4"/>
    <s v="Em andamento "/>
    <s v="Em andamento "/>
    <s v="Sim "/>
    <n v="325364"/>
    <n v="136"/>
    <m/>
    <x v="220"/>
    <s v="Sem necessidade"/>
    <s v="Sem necessidade"/>
    <x v="0"/>
    <s v="Emergencial"/>
    <s v="LINHA MORTA"/>
    <s v="Pendente"/>
    <s v="PORTO ALEGRE"/>
    <m/>
    <n v="0"/>
    <d v="2025-03-04T00:00:00"/>
    <x v="2"/>
    <s v="CAPEX"/>
    <s v="NOK"/>
    <s v="OK"/>
    <s v="ANEXADO"/>
    <s v="SEM ANEXO "/>
    <s v="NOK"/>
    <n v="0.4"/>
    <n v="0"/>
    <s v="Passivo"/>
    <s v="LUCAS ANDRADE"/>
    <d v="2024-12-16T00:00:00"/>
    <s v="Não realizado"/>
    <s v="Em andamento"/>
    <n v="0"/>
    <n v="2548098.5699999998"/>
    <e v="#N/A"/>
    <n v="0"/>
    <n v="0"/>
    <s v="Mauricio Alves"/>
  </r>
  <r>
    <x v="5"/>
    <s v="Falta Croqui do serviço executado"/>
    <s v="Croqui"/>
    <s v="Sim "/>
    <n v="44121737"/>
    <n v="68"/>
    <m/>
    <x v="221"/>
    <s v="Sem necessidade"/>
    <s v="Identificar Equipamento"/>
    <x v="3"/>
    <s v="Programado"/>
    <s v="LINHA VIVA "/>
    <s v="Pendente"/>
    <s v="PORTO ALEGRE"/>
    <s v="CH REPETIDORA"/>
    <s v="LIB //ENER"/>
    <d v="2025-03-05T00:00:00"/>
    <x v="2"/>
    <s v="CAPEX"/>
    <s v="OK"/>
    <s v="OK"/>
    <s v="SEM ANEXO "/>
    <s v="SEM ANEXO "/>
    <s v="NOK"/>
    <n v="0.4"/>
    <n v="5416.6"/>
    <s v="Passivo"/>
    <s v="LUCAS ANDRADE"/>
    <s v="Programado "/>
    <s v="Não realizado"/>
    <s v="Em andamento"/>
    <n v="0"/>
    <n v="2548098.5699999998"/>
    <e v="#N/A"/>
    <n v="0"/>
    <n v="0"/>
    <s v="Erica Fragoso"/>
  </r>
  <r>
    <x v="5"/>
    <s v="Falta evidência do serviço concluido"/>
    <s v="Evidência"/>
    <s v="Sim "/>
    <n v="644722"/>
    <n v="0"/>
    <m/>
    <x v="222"/>
    <s v="Sem necessidade"/>
    <s v="Sem necessidade"/>
    <x v="0"/>
    <s v="Procedimento Anterior "/>
    <s v="LINHA VIVA "/>
    <s v="Pendente"/>
    <s v="GUAIBA"/>
    <s v="SUBS DE CHAVE FUS"/>
    <s v="LIB //ENER"/>
    <d v="2025-03-06T00:00:00"/>
    <x v="2"/>
    <s v="CAPEX"/>
    <s v="OK"/>
    <s v="OK"/>
    <s v="SEM ANEXO "/>
    <s v="SEM ANEXO "/>
    <s v="NOK"/>
    <n v="0.4"/>
    <n v="1770.78"/>
    <s v="Passivo"/>
    <s v="LUCAS ANDRADE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s v="27833458/ 650531"/>
    <n v="0"/>
    <m/>
    <x v="223"/>
    <s v="Ciclo Concluido"/>
    <s v="Ciclo Concluido"/>
    <x v="0"/>
    <s v="Procedimento Anterior "/>
    <s v="LINHA MORTA"/>
    <s v="Pendente"/>
    <s v="PORTO ALEGRE"/>
    <s v="SUBS DE POSTE E TRAFO "/>
    <s v="LIB //CKCP"/>
    <d v="2025-03-07T00:00:00"/>
    <x v="0"/>
    <s v="CAPEX"/>
    <s v="OK"/>
    <s v="OK"/>
    <s v="ANEXADO"/>
    <s v="ANEXADO"/>
    <s v="OK"/>
    <n v="1"/>
    <n v="0"/>
    <s v="Passivo"/>
    <s v="LUCAS ANDRADE"/>
    <s v="Programado "/>
    <s v="Realizado"/>
    <s v="Ciclo Concluido"/>
    <s v=" R$                              -  "/>
    <n v="2548098.5699999998"/>
    <e v="#N/A"/>
    <n v="25711264"/>
    <n v="3866.41"/>
    <s v="Mauricio Alves"/>
  </r>
  <r>
    <x v="2"/>
    <s v="OK"/>
    <s v="Sem Defeito"/>
    <s v="Não"/>
    <n v="944"/>
    <n v="67"/>
    <m/>
    <x v="224"/>
    <s v="Sem necessidade"/>
    <s v="Sem necessidade"/>
    <x v="3"/>
    <s v="Programado"/>
    <s v="LINHA VIVA "/>
    <s v="Pendente"/>
    <s v="GUAIBA"/>
    <s v="CH REPETIDORA"/>
    <s v="LIB //ENER"/>
    <d v="2025-03-08T00:00:00"/>
    <x v="2"/>
    <s v="CAPEX"/>
    <s v="NOK"/>
    <s v="OK"/>
    <s v="SEM ANEXO "/>
    <s v="ANEXADO"/>
    <s v="OK"/>
    <n v="0.6"/>
    <n v="3993.82"/>
    <s v="Passivo"/>
    <s v="LUCAS ANDRADE"/>
    <s v="Programado "/>
    <s v="Realizado"/>
    <s v="Em andamento"/>
    <n v="2298.06"/>
    <n v="2548098.5699999998"/>
    <e v="#N/A"/>
    <n v="26435242"/>
    <n v="2298.06"/>
    <s v="Mauricio Alves"/>
  </r>
  <r>
    <x v="0"/>
    <s v="OK"/>
    <s v="Sem Defeito"/>
    <s v="Não"/>
    <n v="10415"/>
    <n v="0"/>
    <m/>
    <x v="225"/>
    <s v="Ciclo Concluido"/>
    <s v="Ciclo Concluido"/>
    <x v="0"/>
    <s v="Procedimento Anterior "/>
    <s v="LINHA MORTA"/>
    <s v="Realizado"/>
    <s v="ELDORADO DO SUL "/>
    <s v="SUBS DE POSTE E TRAFO "/>
    <s v="LIB //CKCP"/>
    <d v="2025-03-09T00:00:00"/>
    <x v="0"/>
    <s v="CAPEX"/>
    <s v="OK"/>
    <s v="OK"/>
    <s v="ANEXADO"/>
    <s v="ANEXADO"/>
    <s v="OK"/>
    <n v="1"/>
    <n v="6252.88"/>
    <s v="Passivo"/>
    <s v="LUCAS ANDRADE"/>
    <s v="Programado "/>
    <s v="Realizado"/>
    <s v="Ciclo Concluido"/>
    <n v="2157.41"/>
    <n v="2548098.5699999998"/>
    <e v="#N/A"/>
    <n v="25470088"/>
    <n v="2157.41"/>
    <s v="Mauricio Alves"/>
  </r>
  <r>
    <x v="1"/>
    <s v="Obras para tratar junto Equatorial."/>
    <s v="Logistica Equatorial"/>
    <s v="Sim "/>
    <s v="6042-4"/>
    <n v="0"/>
    <m/>
    <x v="226"/>
    <s v="Sem necessidade"/>
    <s v="Sem necessidade"/>
    <x v="0"/>
    <s v="Procedimento Anterior "/>
    <s v="LINHA MORTA"/>
    <s v="Realizado"/>
    <s v="BUTIA"/>
    <m/>
    <s v="LIB //ATEC"/>
    <d v="2025-03-10T00:00:00"/>
    <x v="2"/>
    <s v="CAPEX"/>
    <s v="OK"/>
    <s v="OK"/>
    <s v="ANEXADO"/>
    <s v="ANEXADO"/>
    <s v="OK"/>
    <n v="1"/>
    <n v="0"/>
    <s v="Passivo"/>
    <s v="LUCAS ANDRADE"/>
    <s v="Programado "/>
    <s v="Realizado"/>
    <s v="Em andamento"/>
    <n v="2751.8"/>
    <n v="2548098.5699999998"/>
    <e v="#N/A"/>
    <n v="25470038"/>
    <n v="2751.8"/>
    <s v="Erica Fragoso"/>
  </r>
  <r>
    <x v="0"/>
    <s v="OK"/>
    <s v="Sem Defeito"/>
    <s v="Não"/>
    <n v="27498"/>
    <n v="34"/>
    <m/>
    <x v="227"/>
    <s v="Ciclo Concluido"/>
    <s v="Ciclo Concluido"/>
    <x v="0"/>
    <s v="Procedimento Anterior "/>
    <s v="LINHA VIVA "/>
    <s v="Realizado"/>
    <s v="PORTO ALEGRE "/>
    <m/>
    <s v="LIB //CKCP"/>
    <d v="2025-03-11T00:00:00"/>
    <x v="0"/>
    <s v="CAPEX"/>
    <s v="OK"/>
    <s v="OK"/>
    <s v="ANEXADO"/>
    <s v="ANEXADO"/>
    <s v="OK"/>
    <n v="1"/>
    <n v="3356.2"/>
    <s v="Passivo"/>
    <s v="LUCAS ANDRADE"/>
    <s v="Programado "/>
    <s v="Realizado"/>
    <s v="Ciclo Concluido"/>
    <n v="0"/>
    <n v="2548098.5699999998"/>
    <e v="#N/A"/>
    <n v="25742609"/>
    <n v="4106.99"/>
    <s v="Mauricio Alves"/>
  </r>
  <r>
    <x v="5"/>
    <s v="Falta Croqui do serviço executado"/>
    <s v="Croqui"/>
    <s v="Sim "/>
    <n v="35312"/>
    <n v="72"/>
    <m/>
    <x v="228"/>
    <s v="Sem necessidade"/>
    <s v="Sem necessidade"/>
    <x v="0"/>
    <s v="Procedimento Anterior "/>
    <s v="LINHA MORTA"/>
    <s v="Pendente"/>
    <s v="PORTO ALEGRE"/>
    <s v="PODA "/>
    <s v="LIB //ENER"/>
    <d v="2025-03-12T00:00:00"/>
    <x v="2"/>
    <s v="CAPEX"/>
    <s v="OK"/>
    <s v="OK"/>
    <s v="SEM ANEXO "/>
    <s v="SEM ANEXO "/>
    <s v="NOK"/>
    <n v="0.4"/>
    <n v="0"/>
    <s v="Passivo"/>
    <s v="LUCAS ANDRADE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573343"/>
    <n v="0"/>
    <m/>
    <x v="229"/>
    <s v="Ciclo Concluido"/>
    <s v="Ciclo Concluido"/>
    <x v="0"/>
    <s v="Procedimento Anterior "/>
    <s v="LINHA MORTA"/>
    <s v="Realizado"/>
    <s v="PORTO ALEGRE"/>
    <s v="SUBS DE POSTE "/>
    <s v="ENTE//CKCP"/>
    <d v="2025-03-13T00:00:00"/>
    <x v="3"/>
    <s v="CAPEX"/>
    <s v="OK"/>
    <s v="OK"/>
    <s v="ANEXADO"/>
    <s v="ANEXADO"/>
    <s v="OK"/>
    <n v="1"/>
    <n v="3456"/>
    <s v="Faturamento Enviado"/>
    <s v="LUCAS ANDRADE"/>
    <s v="Programado "/>
    <s v="Realizado"/>
    <s v="Ciclo Concluido"/>
    <n v="3037.12"/>
    <n v="2548098.5699999998"/>
    <e v="#N/A"/>
    <n v="24669983"/>
    <n v="3037.12"/>
    <s v="Mauricio Alves"/>
  </r>
  <r>
    <x v="0"/>
    <s v="OK"/>
    <s v="Sem Defeito"/>
    <s v="Não"/>
    <n v="579411"/>
    <n v="0"/>
    <m/>
    <x v="230"/>
    <s v="Ciclo Concluido"/>
    <s v="Ciclo Concluido"/>
    <x v="0"/>
    <s v="Procedimento Anterior "/>
    <s v="LINHA VIVA "/>
    <s v="Realizado"/>
    <s v="BARRA DO RIBEIRO"/>
    <s v="SUBS DE CHAVE FACA "/>
    <s v="ENTE//CKCP"/>
    <d v="2025-03-14T00:00:00"/>
    <x v="3"/>
    <s v="CAPEX"/>
    <s v="OK"/>
    <s v="OK"/>
    <s v="ANEXADO"/>
    <s v="ANEXADO"/>
    <s v="OK"/>
    <n v="1"/>
    <n v="4256.83"/>
    <s v="Faturamento Enviado"/>
    <s v="LUCAS ANDRADE"/>
    <s v="Programado "/>
    <s v="Realizado"/>
    <s v="Ciclo Concluido"/>
    <n v="6313.24"/>
    <n v="2548098.5699999998"/>
    <e v="#N/A"/>
    <n v="24693061"/>
    <n v="6313.24"/>
    <s v="Mauricio Alves"/>
  </r>
  <r>
    <x v="0"/>
    <s v="OK"/>
    <s v="Sem Defeito"/>
    <s v="Não"/>
    <n v="586177"/>
    <n v="0"/>
    <m/>
    <x v="231"/>
    <s v="Ciclo Concluido"/>
    <s v="Ciclo Concluido"/>
    <x v="0"/>
    <s v="Procedimento Anterior "/>
    <s v="LINHA MORTA"/>
    <s v="Realizado"/>
    <s v="MARIANA PIMENTEL"/>
    <s v="SUBS DE POSTE "/>
    <s v="ENTE//CKCP"/>
    <d v="2025-03-15T00:00:00"/>
    <x v="3"/>
    <s v="CAPEX"/>
    <s v="OK"/>
    <s v="OK"/>
    <s v="ANEXADO"/>
    <s v="ANEXADO"/>
    <s v="OK"/>
    <n v="1"/>
    <n v="14156"/>
    <s v="Faturamento Enviado"/>
    <s v="LUCAS ANDRADE"/>
    <s v="Programado "/>
    <s v="Realizado"/>
    <s v="Ciclo Concluido"/>
    <n v="4754.2299999999996"/>
    <n v="2548098.5699999998"/>
    <e v="#N/A"/>
    <n v="24957004"/>
    <n v="4754.2299999999996"/>
    <s v="Mauricio Alves"/>
  </r>
  <r>
    <x v="0"/>
    <s v="OK"/>
    <s v="Sem Defeito"/>
    <s v="Não"/>
    <n v="590105"/>
    <n v="0"/>
    <m/>
    <x v="232"/>
    <s v="Ciclo Concluido"/>
    <s v="Ciclo Concluido"/>
    <x v="0"/>
    <s v="Procedimento Anterior "/>
    <s v="LINHA MORTA"/>
    <s v="Realizado"/>
    <s v="PORTO ALEGRE"/>
    <s v="SUBS DE TRAFO"/>
    <s v="ENTE//CKCP"/>
    <d v="2025-03-16T00:00:00"/>
    <x v="3"/>
    <s v="CAPEX"/>
    <s v="OK"/>
    <s v="OK"/>
    <s v="ANEXADO"/>
    <s v="ANEXADO"/>
    <s v="OK"/>
    <n v="1"/>
    <n v="3580"/>
    <s v="Faturamento Enviado"/>
    <s v="LUCAS ANDRADE"/>
    <s v="Programado "/>
    <s v="Realizado"/>
    <s v="Ciclo Concluido"/>
    <n v="3647.05"/>
    <n v="2548098.5699999998"/>
    <e v="#N/A"/>
    <n v="24957086"/>
    <n v="3647.05"/>
    <s v="Mauricio Alves"/>
  </r>
  <r>
    <x v="0"/>
    <s v="OK"/>
    <s v="Sem Defeito"/>
    <s v="Não"/>
    <n v="592161"/>
    <n v="0"/>
    <m/>
    <x v="233"/>
    <s v="Ciclo Concluido"/>
    <s v="Ciclo Concluido"/>
    <x v="0"/>
    <s v="Procedimento Anterior "/>
    <s v="LINHA MORTA"/>
    <s v="Realizado"/>
    <s v="PORTO ALEGRE"/>
    <s v="SUBS DE TRAFO"/>
    <s v="ENTE//CKCP"/>
    <d v="2025-03-17T00:00:00"/>
    <x v="3"/>
    <s v="CAPEX"/>
    <s v="OK"/>
    <s v="OK"/>
    <s v="ANEXADO"/>
    <s v="ANEXADO"/>
    <s v="OK"/>
    <n v="1"/>
    <n v="4240.57"/>
    <s v="Faturamento Enviado"/>
    <s v="LUCAS ANDRADE"/>
    <s v="Programado "/>
    <s v="Realizado"/>
    <s v="Ciclo Concluido"/>
    <n v="4240.57"/>
    <n v="2548098.5699999998"/>
    <e v="#N/A"/>
    <n v="24957191"/>
    <n v="4240.57"/>
    <s v="Mauricio Alves"/>
  </r>
  <r>
    <x v="0"/>
    <s v="OK"/>
    <s v="Sem Defeito"/>
    <s v="Não"/>
    <n v="592186"/>
    <n v="0"/>
    <m/>
    <x v="234"/>
    <s v="Ciclo Concluido"/>
    <s v="Ciclo Concluido"/>
    <x v="0"/>
    <s v="Procedimento Anterior "/>
    <s v="LINHA MORTA"/>
    <s v="Realizado"/>
    <s v="ARROIO DOS RATOS"/>
    <s v="SUBS DE POSTE "/>
    <s v="ENTE//CKCP"/>
    <d v="2025-03-18T00:00:00"/>
    <x v="3"/>
    <s v="CAPEX"/>
    <s v="OK"/>
    <s v="OK"/>
    <s v="ANEXADO"/>
    <s v="ANEXADO"/>
    <s v="OK"/>
    <n v="1"/>
    <n v="11258"/>
    <s v="Faturamento Enviado"/>
    <s v="LUCAS ANDRADE"/>
    <s v="Programado "/>
    <s v="Realizado"/>
    <s v="Ciclo Concluido"/>
    <n v="4128.59"/>
    <n v="2548098.5699999998"/>
    <e v="#N/A"/>
    <n v="24957412"/>
    <n v="4128.59"/>
    <s v="Mauricio Alves"/>
  </r>
  <r>
    <x v="0"/>
    <s v="OK"/>
    <s v="Sem Defeito"/>
    <s v="Não"/>
    <n v="576051"/>
    <n v="0"/>
    <m/>
    <x v="235"/>
    <s v="Ciclo Concluido"/>
    <s v="Ciclo Concluido"/>
    <x v="1"/>
    <s v="Procedimento Anterior "/>
    <s v="LINHA MORTA"/>
    <s v="Realizado"/>
    <s v="PORTO ALEGRE"/>
    <s v="SUBS DE POSTE "/>
    <s v="ENTE//CKCP"/>
    <d v="2025-03-19T00:00:00"/>
    <x v="3"/>
    <s v="CAPEX"/>
    <s v="OK"/>
    <s v="OK"/>
    <s v="ANEXADO"/>
    <s v="ANEXADO"/>
    <s v="OK"/>
    <n v="1"/>
    <n v="18057.64"/>
    <s v="Faturamento Enviado"/>
    <s v="LUCAS ANDRADE"/>
    <s v="Programado "/>
    <s v="Realizado"/>
    <s v="Ciclo Concluido"/>
    <n v="8978.7000000000007"/>
    <n v="2548098.5699999998"/>
    <e v="#N/A"/>
    <n v="25219610"/>
    <n v="8978.7000000000007"/>
    <s v="Mauricio Alves"/>
  </r>
  <r>
    <x v="0"/>
    <s v="OK"/>
    <s v="Sem Defeito"/>
    <s v="Não"/>
    <n v="595087"/>
    <n v="0"/>
    <m/>
    <x v="236"/>
    <s v="Ciclo Concluido"/>
    <s v="Ciclo Concluido"/>
    <x v="0"/>
    <s v="Procedimento Anterior "/>
    <s v="LINHA MORTA"/>
    <s v="Realizado"/>
    <s v="BARRA DO RIBEIRO"/>
    <s v="SUBS DE TRAFO"/>
    <s v="ENTE//CKCP"/>
    <d v="2025-03-20T00:00:00"/>
    <x v="3"/>
    <s v="CAPEX"/>
    <s v="OK"/>
    <s v="OK"/>
    <s v="ANEXADO"/>
    <s v="ANEXADO"/>
    <s v="OK"/>
    <n v="1"/>
    <n v="3580"/>
    <s v="Faturamento Enviado"/>
    <s v="LUCAS ANDRADE"/>
    <s v="Programado "/>
    <s v="Realizado"/>
    <s v="Ciclo Concluido"/>
    <n v="3647.05"/>
    <n v="2548098.5699999998"/>
    <e v="#N/A"/>
    <n v="24957490"/>
    <n v="3647.05"/>
    <s v="Mauricio Alves"/>
  </r>
  <r>
    <x v="0"/>
    <s v="OK"/>
    <s v="Sem Defeito"/>
    <s v="Não"/>
    <n v="588436"/>
    <n v="0"/>
    <m/>
    <x v="237"/>
    <s v="Ciclo Concluido"/>
    <s v="Ciclo Concluido"/>
    <x v="2"/>
    <s v="Procedimento Anterior "/>
    <s v="TAT"/>
    <s v="Realizado"/>
    <s v="PORTO ALEGRE"/>
    <s v="PODA"/>
    <s v="LIB //COMS"/>
    <d v="2025-03-21T00:00:00"/>
    <x v="4"/>
    <s v="OPEX"/>
    <s v="OK"/>
    <s v="OK"/>
    <s v="ANEXADO"/>
    <s v="ANEXADO"/>
    <s v="OK"/>
    <n v="1"/>
    <n v="1508.34"/>
    <s v="Faturamento Enviado"/>
    <s v="SAMUEL OLIVEIRA"/>
    <s v="Programado "/>
    <s v="Realizado"/>
    <s v="Ciclo Concluido"/>
    <n v="1508.34"/>
    <n v="2548098.5699999998"/>
    <e v="#N/A"/>
    <n v="24739833"/>
    <n v="1508.34"/>
    <s v="Mauricio Alves"/>
  </r>
  <r>
    <x v="0"/>
    <s v="OK"/>
    <s v="Sem Defeito"/>
    <s v="Não"/>
    <n v="594170"/>
    <n v="0"/>
    <m/>
    <x v="238"/>
    <s v="Ciclo Concluido"/>
    <s v="Ciclo Concluido"/>
    <x v="0"/>
    <s v="Procedimento Anterior "/>
    <s v="LINHA MORTA"/>
    <s v="Realizado"/>
    <s v="PORTO ALEGRE"/>
    <s v="SUBS DE POSTE "/>
    <s v="ENTE//CKCP"/>
    <d v="2025-03-22T00:00:00"/>
    <x v="3"/>
    <s v="CAPEX"/>
    <s v="OK"/>
    <s v="OK"/>
    <s v="ANEXADO"/>
    <s v="ANEXADO"/>
    <s v="OK"/>
    <n v="1"/>
    <n v="9145"/>
    <s v="Faturamento Enviado"/>
    <s v="LUCAS ANDRADE"/>
    <s v="Programado "/>
    <s v="Realizado"/>
    <s v="Ciclo Concluido"/>
    <n v="4489.88"/>
    <n v="2548098.5699999998"/>
    <e v="#N/A"/>
    <n v="24970582"/>
    <n v="4489.88"/>
    <s v="Mauricio Alves"/>
  </r>
  <r>
    <x v="0"/>
    <s v="OK"/>
    <s v="Sem Defeito"/>
    <s v="Não"/>
    <n v="588436"/>
    <n v="0"/>
    <m/>
    <x v="239"/>
    <s v="Ciclo Concluido"/>
    <s v="Ciclo Concluido"/>
    <x v="2"/>
    <s v="Procedimento Anterior "/>
    <s v="TAT"/>
    <s v="Realizado"/>
    <s v="PORTO ALEGRE"/>
    <s v="PODA"/>
    <s v="LIB //COMS"/>
    <d v="2025-03-23T00:00:00"/>
    <x v="4"/>
    <s v="OPEX"/>
    <s v="OK"/>
    <s v="OK"/>
    <s v="ANEXADO"/>
    <s v="ANEXADO"/>
    <s v="OK"/>
    <n v="1"/>
    <n v="1256.9499999999998"/>
    <s v="Faturamento Enviado"/>
    <s v="SAMUEL OLIVEIRA"/>
    <s v="Programado "/>
    <s v="Realizado"/>
    <s v="Ciclo Concluido"/>
    <n v="1256.95"/>
    <n v="2548098.5699999998"/>
    <e v="#N/A"/>
    <n v="24739854"/>
    <n v="1256.95"/>
    <s v="Mauricio Alves"/>
  </r>
  <r>
    <x v="0"/>
    <s v="OK"/>
    <s v="Sem Defeito"/>
    <s v="Não"/>
    <n v="588436"/>
    <n v="0"/>
    <m/>
    <x v="240"/>
    <s v="Ciclo Concluido"/>
    <s v="Ciclo Concluido"/>
    <x v="2"/>
    <s v="Procedimento Anterior "/>
    <s v="TAT"/>
    <s v="Realizado"/>
    <s v="PORTO ALEGRE"/>
    <s v="PODA"/>
    <s v="LIB //COMS"/>
    <d v="2025-03-24T00:00:00"/>
    <x v="3"/>
    <s v="OPEX"/>
    <s v="OK"/>
    <s v="OK"/>
    <s v="ANEXADO"/>
    <s v="ANEXADO"/>
    <s v="OK"/>
    <n v="1"/>
    <n v="3268.0699999999997"/>
    <s v="Faturamento Enviado"/>
    <s v="SAMUEL OLIVEIRA"/>
    <s v="Programado "/>
    <s v="Realizado"/>
    <s v="Ciclo Concluido"/>
    <n v="1359.8"/>
    <n v="2548098.5699999998"/>
    <e v="#N/A"/>
    <n v="24739982"/>
    <n v="1359.8"/>
    <s v="Mauricio Alves"/>
  </r>
  <r>
    <x v="0"/>
    <s v="OK"/>
    <s v="Sem Defeito"/>
    <s v="Não"/>
    <n v="588703"/>
    <n v="0"/>
    <m/>
    <x v="241"/>
    <s v="Ciclo Concluido"/>
    <s v="Ciclo Concluido"/>
    <x v="2"/>
    <s v="Procedimento Anterior "/>
    <s v="TAT"/>
    <s v="Realizado"/>
    <s v="BUTIA"/>
    <s v="PODA"/>
    <s v="LIB //COMS"/>
    <d v="2025-03-25T00:00:00"/>
    <x v="3"/>
    <s v="OPEX"/>
    <s v="OK"/>
    <s v="OK"/>
    <s v="ANEXADO"/>
    <s v="ANEXADO"/>
    <s v="OK"/>
    <n v="1"/>
    <n v="2702"/>
    <s v="Faturamento Enviado"/>
    <s v="SAMUEL OLIVEIRA"/>
    <s v="Programado "/>
    <s v="Realizado"/>
    <s v="Ciclo Concluido"/>
    <n v="2702.89"/>
    <n v="2548098.5699999998"/>
    <e v="#N/A"/>
    <n v="24740027"/>
    <n v="2702.89"/>
    <s v="Mauricio Alves"/>
  </r>
  <r>
    <x v="0"/>
    <s v="OK"/>
    <s v="Sem Defeito"/>
    <s v="Não"/>
    <n v="591047"/>
    <n v="0"/>
    <m/>
    <x v="242"/>
    <s v="Ciclo Concluido"/>
    <s v="Ciclo Concluido"/>
    <x v="2"/>
    <s v="Procedimento Anterior "/>
    <s v="TAT"/>
    <s v="Realizado"/>
    <s v="VIAMÃO"/>
    <s v="PODA"/>
    <s v="LIB //COMS"/>
    <d v="2025-03-26T00:00:00"/>
    <x v="3"/>
    <s v="OPEX"/>
    <s v="OK"/>
    <s v="OK"/>
    <s v="ANEXADO"/>
    <s v="ANEXADO"/>
    <s v="OK"/>
    <n v="1"/>
    <n v="2686"/>
    <s v="Faturamento Enviado"/>
    <s v="SAMUEL OLIVEIRA"/>
    <s v="Programado "/>
    <s v="Realizado"/>
    <s v="Ciclo Concluido"/>
    <n v="2687.29"/>
    <n v="2548098.5699999998"/>
    <e v="#N/A"/>
    <n v="24740059"/>
    <n v="2687.29"/>
    <s v="Mauricio Alves"/>
  </r>
  <r>
    <x v="0"/>
    <s v="OK"/>
    <s v="Sem Defeito"/>
    <s v="Não"/>
    <n v="591056"/>
    <n v="0"/>
    <m/>
    <x v="243"/>
    <s v="Ciclo Concluido"/>
    <s v="Ciclo Concluido"/>
    <x v="2"/>
    <s v="Procedimento Anterior "/>
    <s v="TAT"/>
    <s v="Realizado"/>
    <s v="PORTO ALEGRE"/>
    <s v="PODA"/>
    <s v="LIB //COMS"/>
    <d v="2025-03-27T00:00:00"/>
    <x v="3"/>
    <s v="OPEX"/>
    <s v="OK"/>
    <s v="OK"/>
    <s v="ANEXADO"/>
    <s v="ANEXADO"/>
    <s v="OK"/>
    <n v="1"/>
    <n v="1948.72"/>
    <s v="Faturamento Enviado"/>
    <s v="SAMUEL OLIVEIRA"/>
    <s v="Programado "/>
    <s v="Realizado"/>
    <s v="Ciclo Concluido"/>
    <n v="1948.72"/>
    <n v="2548098.5699999998"/>
    <e v="#N/A"/>
    <n v="24740117"/>
    <n v="1948.72"/>
    <s v="Mauricio Alves"/>
  </r>
  <r>
    <x v="0"/>
    <s v="OK"/>
    <s v="Sem Defeito"/>
    <s v="Não"/>
    <n v="552823"/>
    <n v="0"/>
    <m/>
    <x v="244"/>
    <s v="Ciclo Concluido"/>
    <s v="Ciclo Concluido"/>
    <x v="2"/>
    <s v="Procedimento Anterior "/>
    <s v="LINHA VIVA "/>
    <s v="Realizado"/>
    <s v="PORTO ALEGRE"/>
    <s v="GLV-CONEXÃO-ARMAÇÃO"/>
    <s v="LIB //COMS"/>
    <d v="2025-03-28T00:00:00"/>
    <x v="1"/>
    <s v="OPEX"/>
    <s v="OK"/>
    <s v="OK"/>
    <s v="ANEXADO"/>
    <s v="ANEXADO"/>
    <s v="OK"/>
    <n v="1"/>
    <n v="1789"/>
    <s v="Faturamento Enviado"/>
    <s v="SAMUEL OLIVEIRA"/>
    <s v="Programado "/>
    <s v="Realizado"/>
    <s v="Ciclo Concluido"/>
    <n v="4993.7299999999996"/>
    <n v="2548098.5699999998"/>
    <e v="#N/A"/>
    <n v="24715197"/>
    <n v="4993.7299999999996"/>
    <s v="Mauricio Alves"/>
  </r>
  <r>
    <x v="0"/>
    <s v="OK"/>
    <s v="Sem Defeito"/>
    <s v="Não"/>
    <n v="27718194"/>
    <n v="0"/>
    <m/>
    <x v="245"/>
    <s v="Ciclo Concluido"/>
    <s v="Ciclo Concluido"/>
    <x v="2"/>
    <s v="Procedimento Anterior "/>
    <s v="TAT"/>
    <s v="Realizado"/>
    <s v="PORTO ALEGRE"/>
    <s v="PODA"/>
    <s v="LIB //COMS"/>
    <d v="2025-03-29T00:00:00"/>
    <x v="3"/>
    <s v="OPEX"/>
    <s v="OK"/>
    <s v="OK"/>
    <s v="ANEXADO"/>
    <s v="ANEXADO"/>
    <s v="OK"/>
    <n v="1"/>
    <n v="1241.3499999999999"/>
    <s v="Faturamento Enviado"/>
    <s v="SAMUEL OLIVEIRA"/>
    <s v="Programado "/>
    <s v="Realizado"/>
    <s v="Ciclo Concluido"/>
    <n v="1241.3499999999999"/>
    <n v="2548098.5699999998"/>
    <e v="#N/A"/>
    <n v="24956881"/>
    <n v="1241.3499999999999"/>
    <s v="Mauricio Alves"/>
  </r>
  <r>
    <x v="0"/>
    <s v="OK"/>
    <s v="Sem Defeito"/>
    <s v="Não"/>
    <s v="591055-27727233"/>
    <n v="0"/>
    <m/>
    <x v="246"/>
    <s v="Ciclo Concluido"/>
    <s v="Ciclo Concluido"/>
    <x v="2"/>
    <s v="Procedimento Anterior "/>
    <s v="EQUIPE PODA "/>
    <s v="Realizado"/>
    <s v="MARIANA PIMENTEL"/>
    <s v="GLV-CONEXÃO-ARMAÇÃO"/>
    <s v="LIB //COMS"/>
    <d v="2025-03-30T00:00:00"/>
    <x v="3"/>
    <s v="OPEX"/>
    <s v="OK"/>
    <s v="OK"/>
    <s v="ANEXADO"/>
    <s v="ANEXADO"/>
    <s v="OK"/>
    <n v="1"/>
    <n v="8813"/>
    <s v="Faturamento Enviado"/>
    <s v="SAMUEL OLIVEIRA"/>
    <s v="Programado "/>
    <s v="Realizado"/>
    <s v="Ciclo Concluido"/>
    <n v="1191.72"/>
    <n v="2548098.5699999998"/>
    <e v="#N/A"/>
    <n v="24740254"/>
    <n v="1191.72"/>
    <s v="Mauricio Alves"/>
  </r>
  <r>
    <x v="0"/>
    <s v="OK"/>
    <s v="Sem Defeito"/>
    <s v="Não"/>
    <n v="592327"/>
    <n v="0"/>
    <m/>
    <x v="247"/>
    <s v="Ciclo Concluido"/>
    <s v="Ciclo Concluido"/>
    <x v="2"/>
    <s v="Procedimento Anterior "/>
    <s v="TAT"/>
    <s v="Realizado"/>
    <s v="PORTO ALEGRE"/>
    <s v="PODA"/>
    <s v="LIB //COMS"/>
    <d v="2025-03-31T00:00:00"/>
    <x v="3"/>
    <s v="OPEX"/>
    <s v="OK"/>
    <s v="OK"/>
    <s v="ANEXADO"/>
    <s v="ANEXADO"/>
    <s v="OK"/>
    <n v="1"/>
    <n v="989.96"/>
    <s v="Faturamento Enviado"/>
    <s v="SAMUEL OLIVEIRA"/>
    <s v="Programado "/>
    <s v="Realizado"/>
    <s v="Ciclo Concluido"/>
    <n v="738.57"/>
    <n v="2548098.5699999998"/>
    <e v="#N/A"/>
    <n v="24956835"/>
    <n v="738.57"/>
    <s v="Mauricio Alves"/>
  </r>
  <r>
    <x v="0"/>
    <s v="OK"/>
    <s v="Sem Defeito"/>
    <s v="Não"/>
    <n v="27730038"/>
    <n v="0"/>
    <m/>
    <x v="248"/>
    <s v="Ciclo Concluido"/>
    <s v="Ciclo Concluido"/>
    <x v="2"/>
    <s v="Procedimento Anterior "/>
    <s v="TAT"/>
    <s v="Realizado"/>
    <s v="PORTO ALEGRE"/>
    <s v="PODA"/>
    <s v="LIB //COMS"/>
    <d v="2025-04-01T00:00:00"/>
    <x v="3"/>
    <s v="OPEX"/>
    <s v="OK"/>
    <s v="OK"/>
    <s v="ANEXADO"/>
    <s v="ANEXADO"/>
    <s v="OK"/>
    <n v="1"/>
    <n v="487.18"/>
    <s v="Faturamento Enviado"/>
    <s v="SAMUEL OLIVEIRA"/>
    <s v="Programado "/>
    <s v="Realizado"/>
    <s v="Ciclo Concluido"/>
    <n v="487.18"/>
    <n v="2548098.5699999998"/>
    <e v="#N/A"/>
    <n v="24956854"/>
    <n v="487.18"/>
    <s v="Mauricio Alves"/>
  </r>
  <r>
    <x v="0"/>
    <s v="OK"/>
    <s v="Sem Defeito"/>
    <s v="Não"/>
    <n v="585409"/>
    <n v="0"/>
    <m/>
    <x v="249"/>
    <s v="Ciclo Concluido"/>
    <s v="Ciclo Concluido"/>
    <x v="2"/>
    <s v="Procedimento Anterior "/>
    <s v="TAT"/>
    <s v="Realizado"/>
    <s v="PORTO ALEGRE"/>
    <s v="PODA"/>
    <s v="LIB //COMS"/>
    <d v="2025-04-02T00:00:00"/>
    <x v="3"/>
    <s v="OPEX"/>
    <s v="OK"/>
    <s v="OK"/>
    <s v="ANEXADO"/>
    <s v="ANEXADO"/>
    <s v="OK"/>
    <n v="1"/>
    <n v="2575"/>
    <s v="Faturamento Enviado"/>
    <s v="SAMUEL OLIVEIRA"/>
    <s v="Programado "/>
    <s v="Realizado"/>
    <s v="Ciclo Concluido"/>
    <n v="2575.3200000000002"/>
    <n v="2548098.5699999998"/>
    <e v="#N/A"/>
    <n v="24740305"/>
    <n v="2575.3200000000002"/>
    <s v="Mauricio Alves"/>
  </r>
  <r>
    <x v="0"/>
    <s v="OK"/>
    <s v="Sem Defeito"/>
    <s v="Não"/>
    <n v="591055"/>
    <n v="0"/>
    <m/>
    <x v="250"/>
    <s v="Ciclo Concluido"/>
    <s v="Ciclo Concluido"/>
    <x v="2"/>
    <s v="Procedimento Anterior "/>
    <s v="LINHA VIVA "/>
    <s v="Realizado"/>
    <s v="GUAÍBA"/>
    <s v="CHAVE FUSIVEL"/>
    <s v="LIB //COMS"/>
    <d v="2025-04-03T00:00:00"/>
    <x v="1"/>
    <s v="OPEX"/>
    <s v="OK"/>
    <s v="OK"/>
    <s v="ANEXADO"/>
    <s v="ANEXADO"/>
    <s v="OK"/>
    <n v="1"/>
    <n v="1435"/>
    <s v="Faturamento Enviado"/>
    <s v="SAMUEL OLIVEIRA"/>
    <s v="Programado "/>
    <s v="Realizado"/>
    <s v="Ciclo Concluido"/>
    <n v="3803.37"/>
    <n v="2548098.5699999998"/>
    <e v="#N/A"/>
    <n v="24740369"/>
    <n v="3803.37"/>
    <s v="Mauricio Alves"/>
  </r>
  <r>
    <x v="0"/>
    <s v="OK"/>
    <s v="Sem Defeito"/>
    <s v="Não"/>
    <n v="600551"/>
    <n v="0"/>
    <m/>
    <x v="251"/>
    <s v="Ciclo Concluido"/>
    <s v="Ciclo Concluido"/>
    <x v="2"/>
    <s v="Procedimento Anterior "/>
    <s v="TAT"/>
    <s v="Realizado"/>
    <s v="PORTO ALEGRE"/>
    <s v="PODA"/>
    <s v="LIB //COMS"/>
    <d v="2025-04-04T00:00:00"/>
    <x v="3"/>
    <s v="OPEX"/>
    <s v="OK"/>
    <s v="OK"/>
    <s v="ANEXADO"/>
    <s v="ANEXADO"/>
    <s v="OK"/>
    <n v="1"/>
    <n v="1948.72"/>
    <s v="Faturamento Enviado"/>
    <s v="SAMUEL OLIVEIRA"/>
    <s v="Programado "/>
    <s v="Realizado"/>
    <s v="Ciclo Concluido"/>
    <n v="1948.72"/>
    <n v="2548098.5699999998"/>
    <e v="#N/A"/>
    <n v="24957003"/>
    <n v="1948.72"/>
    <s v="Mauricio Alves"/>
  </r>
  <r>
    <x v="0"/>
    <s v="OK"/>
    <s v="Sem Defeito"/>
    <s v="Não"/>
    <n v="600093"/>
    <n v="0"/>
    <m/>
    <x v="252"/>
    <s v="Ciclo Concluido"/>
    <s v="Ciclo Concluido"/>
    <x v="2"/>
    <s v="Procedimento Anterior "/>
    <s v="TAT"/>
    <s v="Realizado"/>
    <s v="BUTIA"/>
    <s v="PODA"/>
    <s v="LIB //COMS"/>
    <d v="2025-04-05T00:00:00"/>
    <x v="0"/>
    <s v="OPEX"/>
    <s v="OK"/>
    <s v="OK"/>
    <s v="ANEXADO"/>
    <s v="ANEXADO"/>
    <s v="OK"/>
    <n v="1"/>
    <n v="3425.86"/>
    <s v="Passivo"/>
    <s v="SAMUEL OLIVEIRA"/>
    <s v="Programado "/>
    <s v="Realizado"/>
    <s v="Ciclo Concluido"/>
    <n v="2482.6999999999998"/>
    <n v="2548098.5699999998"/>
    <e v="#N/A"/>
    <n v="24957043"/>
    <n v="1605.02"/>
    <s v="Mauricio Alves"/>
  </r>
  <r>
    <x v="0"/>
    <s v="OK"/>
    <s v="Sem Defeito"/>
    <s v="Não"/>
    <n v="602849"/>
    <n v="0"/>
    <m/>
    <x v="253"/>
    <s v="Ciclo Concluido"/>
    <s v="Ciclo Concluido"/>
    <x v="2"/>
    <s v="Procedimento Anterior "/>
    <s v="TAT"/>
    <s v="Realizado"/>
    <s v="PORTO ALEGRE"/>
    <s v="PODA"/>
    <s v="LIB //COMS"/>
    <d v="2025-04-06T00:00:00"/>
    <x v="1"/>
    <s v="OPEX"/>
    <s v="OK"/>
    <s v="OK"/>
    <s v="ANEXADO"/>
    <s v="ANEXADO"/>
    <s v="OK"/>
    <n v="1"/>
    <n v="3221.27"/>
    <s v="Faturamento Enviado"/>
    <s v="SAMUEL OLIVEIRA"/>
    <s v="Programado "/>
    <s v="Realizado"/>
    <s v="Ciclo Concluido"/>
    <n v="1428.58"/>
    <n v="2548098.5699999998"/>
    <e v="#N/A"/>
    <n v="24957074"/>
    <n v="1428.58"/>
    <s v="Mauricio Alves"/>
  </r>
  <r>
    <x v="0"/>
    <s v="OK"/>
    <s v="Sem Defeito"/>
    <s v="Não"/>
    <n v="595530"/>
    <n v="0"/>
    <m/>
    <x v="254"/>
    <s v="Ciclo Concluido"/>
    <s v="Ciclo Concluido"/>
    <x v="2"/>
    <s v="Procedimento Anterior "/>
    <s v="EQUIPE PODA "/>
    <s v="Realizado"/>
    <s v="PORTO ALEGRE"/>
    <s v="PODA"/>
    <s v="LIB //COMS"/>
    <d v="2025-04-07T00:00:00"/>
    <x v="4"/>
    <s v="OPEX"/>
    <s v="OK"/>
    <s v="OK"/>
    <s v="ANEXADO"/>
    <s v="ANEXADO"/>
    <s v="OK"/>
    <n v="1"/>
    <n v="5093.2700000000004"/>
    <s v="Faturamento Enviado"/>
    <s v="SAMUEL OLIVEIRA"/>
    <s v="Programado "/>
    <s v="Realizado"/>
    <s v="Ciclo Concluido"/>
    <n v="5093.2700000000004"/>
    <n v="2548098.5699999998"/>
    <e v="#N/A"/>
    <n v="24759845"/>
    <n v="5093.2700000000004"/>
    <s v="Mauricio Alves"/>
  </r>
  <r>
    <x v="0"/>
    <s v="OK"/>
    <s v="Sem Defeito"/>
    <s v="Não"/>
    <s v="597333 E 596848"/>
    <n v="0"/>
    <m/>
    <x v="255"/>
    <s v="Ciclo Concluido"/>
    <s v="Ciclo Concluido"/>
    <x v="2"/>
    <s v="Procedimento Anterior "/>
    <s v="EQUIPE PODA "/>
    <s v="Realizado"/>
    <s v="PORTO ALEGRE"/>
    <s v="PODA"/>
    <s v="LIB //COMS"/>
    <d v="2025-04-08T00:00:00"/>
    <x v="4"/>
    <s v="OPEX"/>
    <s v="OK"/>
    <s v="OK"/>
    <s v="ANEXADO"/>
    <s v="ANEXADO"/>
    <s v="OK"/>
    <n v="1"/>
    <n v="3325.91"/>
    <s v="Faturamento Enviado"/>
    <s v="SAMUEL OLIVEIRA"/>
    <s v="Programado "/>
    <s v="Realizado"/>
    <s v="Ciclo Concluido"/>
    <n v="2838.94"/>
    <n v="2548098.5699999998"/>
    <e v="#N/A"/>
    <n v="24759917"/>
    <n v="2838.94"/>
    <s v="Mauricio Alves"/>
  </r>
  <r>
    <x v="0"/>
    <s v="OK"/>
    <s v="Sem Defeito"/>
    <s v="Não"/>
    <n v="586396"/>
    <n v="0"/>
    <m/>
    <x v="256"/>
    <s v="Ciclo Concluido"/>
    <s v="Ciclo Concluido"/>
    <x v="2"/>
    <s v="Procedimento Anterior "/>
    <s v="EQUIPE PODA "/>
    <s v="Realizado"/>
    <s v="PORTO ALEGRE"/>
    <s v="PODA"/>
    <s v="LIB //COMS"/>
    <d v="2025-04-09T00:00:00"/>
    <x v="4"/>
    <s v="OPEX"/>
    <s v="OK"/>
    <s v="OK"/>
    <s v="ANEXADO"/>
    <s v="ANEXADO"/>
    <s v="OK"/>
    <n v="1"/>
    <n v="2309.58"/>
    <s v="Faturamento Enviado"/>
    <s v="SAMUEL OLIVEIRA"/>
    <s v="Programado "/>
    <s v="Realizado"/>
    <s v="Ciclo Concluido"/>
    <n v="2309.58"/>
    <n v="2548098.5699999998"/>
    <e v="#N/A"/>
    <n v="24759926"/>
    <n v="2309.58"/>
    <s v="Mauricio Alves"/>
  </r>
  <r>
    <x v="0"/>
    <s v="OK"/>
    <s v="Sem Defeito"/>
    <s v="Não"/>
    <n v="591038"/>
    <n v="0"/>
    <m/>
    <x v="257"/>
    <s v="Ciclo Concluido"/>
    <s v="Ciclo Concluido"/>
    <x v="2"/>
    <s v="Procedimento Anterior "/>
    <s v="EQUIPE PODA "/>
    <s v="Realizado"/>
    <s v="PORTO ALEGRE"/>
    <s v="PODA"/>
    <s v="LIB //COMS"/>
    <d v="2025-04-10T00:00:00"/>
    <x v="4"/>
    <s v="OPEX"/>
    <s v="OK"/>
    <s v="OK"/>
    <s v="ANEXADO"/>
    <s v="ANEXADO"/>
    <s v="OK"/>
    <n v="1"/>
    <n v="1539.72"/>
    <s v="Faturamento Enviado"/>
    <s v="SAMUEL OLIVEIRA"/>
    <s v="Programado "/>
    <s v="Realizado"/>
    <s v="Ciclo Concluido"/>
    <n v="1539.72"/>
    <n v="2548098.5699999998"/>
    <e v="#N/A"/>
    <n v="24759950"/>
    <n v="1539.72"/>
    <s v="Mauricio Alves"/>
  </r>
  <r>
    <x v="0"/>
    <s v="OK"/>
    <s v="Sem Defeito"/>
    <s v="Não"/>
    <n v="586396"/>
    <n v="0"/>
    <m/>
    <x v="258"/>
    <s v="Ciclo Concluido"/>
    <s v="Ciclo Concluido"/>
    <x v="2"/>
    <s v="Procedimento Anterior "/>
    <s v="EQUIPE PODA "/>
    <s v="Realizado"/>
    <s v="PORTO ALEGRE"/>
    <s v="PODA"/>
    <s v="LIB //COMS"/>
    <d v="2025-04-11T00:00:00"/>
    <x v="3"/>
    <s v="OPEX"/>
    <s v="OK"/>
    <s v="OK"/>
    <s v="ANEXADO"/>
    <s v="ANEXADO"/>
    <s v="OK"/>
    <n v="1"/>
    <n v="6231.39"/>
    <s v="Faturamento Enviado"/>
    <s v="SAMUEL OLIVEIRA"/>
    <s v="Programado "/>
    <s v="Realizado"/>
    <s v="Ciclo Concluido"/>
    <n v="5016.41"/>
    <n v="2548098.5699999998"/>
    <e v="#N/A"/>
    <n v="24760016"/>
    <n v="5016.41"/>
    <s v="Mauricio Alves"/>
  </r>
  <r>
    <x v="0"/>
    <s v="OK"/>
    <s v="Sem Defeito"/>
    <s v="Não"/>
    <n v="595685"/>
    <n v="0"/>
    <m/>
    <x v="259"/>
    <s v="Ciclo Concluido"/>
    <s v="Ciclo Concluido"/>
    <x v="2"/>
    <s v="Procedimento Anterior "/>
    <s v="EQUIPE PODA "/>
    <s v="Realizado"/>
    <s v="PORTO ALEGRE"/>
    <s v="PODA"/>
    <s v="LIB //COMS"/>
    <d v="2025-04-12T00:00:00"/>
    <x v="4"/>
    <s v="OPEX"/>
    <s v="OK"/>
    <s v="OK"/>
    <s v="ANEXADO"/>
    <s v="ANEXADO"/>
    <s v="OK"/>
    <n v="1"/>
    <n v="3153.36"/>
    <s v="Faturamento Enviado"/>
    <s v="SAMUEL OLIVEIRA"/>
    <s v="Programado "/>
    <s v="Realizado"/>
    <s v="Ciclo Concluido"/>
    <n v="3153.36"/>
    <n v="2548098.5699999998"/>
    <e v="#N/A"/>
    <n v="24760160"/>
    <n v="3153.36"/>
    <s v="Mauricio Alves"/>
  </r>
  <r>
    <x v="0"/>
    <s v="OK"/>
    <s v="Sem Defeito"/>
    <s v="Não"/>
    <n v="595673"/>
    <n v="0"/>
    <m/>
    <x v="260"/>
    <s v="Ciclo Concluido"/>
    <s v="Ciclo Concluido"/>
    <x v="2"/>
    <s v="Procedimento Anterior "/>
    <s v="EQUIPE PODA "/>
    <s v="Realizado"/>
    <s v="ARROIO DOS RATOS"/>
    <s v="PODA"/>
    <s v="LIB //COMS"/>
    <d v="2025-04-13T00:00:00"/>
    <x v="4"/>
    <s v="OPEX"/>
    <s v="OK"/>
    <s v="OK"/>
    <s v="ANEXADO"/>
    <s v="ANEXADO"/>
    <s v="OK"/>
    <n v="1"/>
    <n v="1564.36"/>
    <s v="Faturamento Enviado"/>
    <s v="SAMUEL OLIVEIRA"/>
    <s v="Programado "/>
    <s v="Realizado"/>
    <s v="Ciclo Concluido"/>
    <n v="1564.36"/>
    <n v="2548098.5699999998"/>
    <e v="#N/A"/>
    <n v="24760164"/>
    <n v="1564.36"/>
    <s v="Mauricio Alves"/>
  </r>
  <r>
    <x v="0"/>
    <s v="OK"/>
    <s v="Sem Defeito"/>
    <s v="Não"/>
    <n v="27730038"/>
    <n v="0"/>
    <m/>
    <x v="261"/>
    <s v="Ciclo Concluido"/>
    <s v="Ciclo Concluido"/>
    <x v="2"/>
    <s v="Procedimento Anterior "/>
    <s v="EQUIPE PODA "/>
    <s v="Realizado"/>
    <s v="PORTO ALEGRE"/>
    <s v="PODA"/>
    <s v="LIB //COMS"/>
    <d v="2025-04-14T00:00:00"/>
    <x v="4"/>
    <s v="OPEX"/>
    <s v="OK"/>
    <s v="OK"/>
    <s v="ANEXADO"/>
    <s v="ANEXADO"/>
    <s v="OK"/>
    <n v="1"/>
    <n v="769.86"/>
    <s v="Faturamento Enviado"/>
    <s v="SAMUEL OLIVEIRA"/>
    <s v="Programado "/>
    <s v="Realizado"/>
    <s v="Ciclo Concluido"/>
    <n v="769.86"/>
    <n v="2548098.5699999998"/>
    <e v="#N/A"/>
    <n v="24760208"/>
    <n v="769.86"/>
    <s v="Mauricio Alves"/>
  </r>
  <r>
    <x v="0"/>
    <s v="OK"/>
    <s v="Sem Defeito"/>
    <s v="Não"/>
    <n v="593612"/>
    <n v="0"/>
    <m/>
    <x v="262"/>
    <s v="Ciclo Concluido"/>
    <s v="Ciclo Concluido"/>
    <x v="2"/>
    <s v="Procedimento Anterior "/>
    <s v="EQUIPE PODA "/>
    <s v="Realizado"/>
    <s v="PORTO ALEGRE"/>
    <s v="PODA"/>
    <s v="LIB //COMS"/>
    <d v="2025-04-15T00:00:00"/>
    <x v="4"/>
    <s v="OPEX"/>
    <s v="OK"/>
    <s v="OK"/>
    <s v="ANEXADO"/>
    <s v="ANEXADO"/>
    <s v="OK"/>
    <n v="1"/>
    <n v="3873.94"/>
    <s v="Faturamento Enviado"/>
    <s v="SAMUEL OLIVEIRA"/>
    <s v="Programado "/>
    <s v="Realizado"/>
    <s v="Ciclo Concluido"/>
    <n v="3873.94"/>
    <n v="2548098.5699999998"/>
    <e v="#N/A"/>
    <n v="24760214"/>
    <n v="3873.94"/>
    <s v="Mauricio Alves"/>
  </r>
  <r>
    <x v="0"/>
    <s v="OK"/>
    <s v="Sem Defeito"/>
    <s v="Não"/>
    <n v="593612"/>
    <n v="0"/>
    <m/>
    <x v="263"/>
    <s v="Ciclo Concluido"/>
    <s v="Ciclo Concluido"/>
    <x v="2"/>
    <s v="Procedimento Anterior "/>
    <s v="EQUIPE PODA "/>
    <s v="Realizado"/>
    <s v="PORTO ALEGRE"/>
    <s v="PODA"/>
    <s v="LIB //COMS"/>
    <d v="2025-04-16T00:00:00"/>
    <x v="4"/>
    <s v="OPEX"/>
    <s v="OK"/>
    <s v="OK"/>
    <s v="ANEXADO"/>
    <s v="ANEXADO"/>
    <s v="OK"/>
    <n v="1"/>
    <n v="9410.7999999999993"/>
    <s v="Faturamento Enviado"/>
    <s v="SAMUEL OLIVEIRA"/>
    <s v="Programado "/>
    <s v="Realizado"/>
    <s v="Ciclo Concluido"/>
    <n v="9410.7999999999993"/>
    <n v="2548098.5699999998"/>
    <e v="#N/A"/>
    <n v="24760281"/>
    <n v="9410.7999999999993"/>
    <s v="Mauricio Alves"/>
  </r>
  <r>
    <x v="0"/>
    <s v="OK"/>
    <s v="Sem Defeito"/>
    <s v="Não"/>
    <n v="593612"/>
    <n v="0"/>
    <m/>
    <x v="264"/>
    <s v="Ciclo Concluido"/>
    <s v="Ciclo Concluido"/>
    <x v="2"/>
    <s v="Procedimento Anterior "/>
    <s v="EQUIPE PODA "/>
    <s v="Realizado"/>
    <s v="PORTO ALEGRE"/>
    <s v="PODA"/>
    <s v="LIB //COMS"/>
    <d v="2025-04-17T00:00:00"/>
    <x v="3"/>
    <s v="OPEX"/>
    <s v="OK"/>
    <s v="OK"/>
    <s v="ANEXADO"/>
    <s v="ANEXADO"/>
    <s v="OK"/>
    <n v="1"/>
    <n v="6556.13"/>
    <s v="Faturamento Enviado"/>
    <s v="SAMUEL OLIVEIRA"/>
    <s v="Programado "/>
    <s v="Realizado"/>
    <s v="Ciclo Concluido"/>
    <n v="6556.13"/>
    <n v="2548098.5699999998"/>
    <e v="#N/A"/>
    <n v="24760388"/>
    <n v="6556.13"/>
    <s v="Mauricio Alves"/>
  </r>
  <r>
    <x v="0"/>
    <s v="OK"/>
    <s v="Sem Defeito"/>
    <s v="Não"/>
    <n v="592327"/>
    <n v="0"/>
    <m/>
    <x v="265"/>
    <s v="Ciclo Concluido"/>
    <s v="Ciclo Concluido"/>
    <x v="2"/>
    <s v="Procedimento Anterior "/>
    <s v="EQUIPE PODA "/>
    <s v="Realizado"/>
    <s v="PORTO ALEGRE"/>
    <s v="PODA"/>
    <s v="LIB //COMS"/>
    <d v="2025-04-18T00:00:00"/>
    <x v="4"/>
    <s v="OPEX"/>
    <s v="OK"/>
    <s v="OK"/>
    <s v="ANEXADO"/>
    <s v="ANEXADO"/>
    <s v="OK"/>
    <n v="1"/>
    <n v="1191.75"/>
    <s v="Faturamento Enviado"/>
    <s v="SAMUEL OLIVEIRA"/>
    <s v="Programado "/>
    <s v="Realizado"/>
    <s v="Ciclo Concluido"/>
    <n v="1191.75"/>
    <n v="2548098.5699999998"/>
    <e v="#N/A"/>
    <n v="24760396"/>
    <n v="1191.75"/>
    <s v="Mauricio Alves"/>
  </r>
  <r>
    <x v="0"/>
    <s v="OK"/>
    <s v="Sem Defeito"/>
    <s v="Não"/>
    <n v="600160"/>
    <n v="0"/>
    <m/>
    <x v="266"/>
    <s v="Ciclo Concluido"/>
    <s v="Ciclo Concluido"/>
    <x v="2"/>
    <s v="Procedimento Anterior "/>
    <s v="EQUIPE PODA "/>
    <s v="Realizado"/>
    <s v="VIAMÃO"/>
    <s v="PODA"/>
    <s v="LIB //COMS"/>
    <d v="2025-04-19T00:00:00"/>
    <x v="4"/>
    <s v="OPEX"/>
    <s v="OK"/>
    <s v="OK"/>
    <s v="ANEXADO"/>
    <s v="ANEXADO"/>
    <s v="OK"/>
    <n v="1"/>
    <n v="1986.25"/>
    <s v="Faturamento Enviado"/>
    <s v="SAMUEL OLIVEIRA"/>
    <s v="Programado "/>
    <s v="Realizado"/>
    <s v="Ciclo Concluido"/>
    <n v="1986.25"/>
    <n v="2548098.5699999998"/>
    <e v="#N/A"/>
    <n v="24760430"/>
    <n v="1986.25"/>
    <s v="Mauricio Alves"/>
  </r>
  <r>
    <x v="0"/>
    <s v="OK"/>
    <s v="Sem Defeito"/>
    <s v="Não"/>
    <n v="565314"/>
    <n v="0"/>
    <m/>
    <x v="267"/>
    <s v="Ciclo Concluido"/>
    <s v="Ciclo Concluido"/>
    <x v="2"/>
    <s v="Procedimento Anterior "/>
    <s v="LINHA VIVA "/>
    <s v="Realizado"/>
    <s v="VIAMÃO"/>
    <s v="SUBS DE ESTRUTURA MT"/>
    <s v="LIB //COMS"/>
    <d v="2025-04-20T00:00:00"/>
    <x v="3"/>
    <s v="OPEX"/>
    <s v="OK"/>
    <s v="OK"/>
    <s v="ANEXADO"/>
    <s v="ANEXADO"/>
    <s v="OK"/>
    <n v="1"/>
    <n v="1236"/>
    <s v="Faturamento Enviado"/>
    <s v="SAMUEL OLIVEIRA"/>
    <s v="Programado "/>
    <s v="Realizado"/>
    <s v="Ciclo Concluido"/>
    <n v="1236.71"/>
    <n v="2548098.5699999998"/>
    <e v="#N/A"/>
    <n v="24626884"/>
    <n v="1236.71"/>
    <s v="Mauricio Alves"/>
  </r>
  <r>
    <x v="0"/>
    <s v="OK"/>
    <s v="Sem Defeito"/>
    <s v="Não"/>
    <n v="577156"/>
    <n v="0"/>
    <m/>
    <x v="268"/>
    <s v="Ciclo Concluido"/>
    <s v="Ciclo Concluido"/>
    <x v="2"/>
    <s v="Procedimento Anterior "/>
    <s v="LINHA VIVA "/>
    <s v="Realizado"/>
    <s v="BARRA DO RIBEIRO"/>
    <s v="SUBS DE CHAVE FUS"/>
    <s v="LIB //COMS"/>
    <d v="2025-04-21T00:00:00"/>
    <x v="3"/>
    <s v="OPEX"/>
    <s v="OK"/>
    <s v="OK"/>
    <s v="ANEXADO"/>
    <s v="ANEXADO"/>
    <s v="OK"/>
    <n v="1"/>
    <n v="1986"/>
    <s v="Faturamento Enviado"/>
    <s v="SAMUEL OLIVEIRA"/>
    <s v="Programado "/>
    <s v="Realizado"/>
    <s v="Ciclo Concluido"/>
    <n v="3849.07"/>
    <n v="2548098.5699999998"/>
    <e v="#N/A"/>
    <n v="24715288"/>
    <n v="3849.07"/>
    <s v="Mauricio Alves"/>
  </r>
  <r>
    <x v="0"/>
    <s v="OK"/>
    <s v="Sem Defeito"/>
    <s v="Não"/>
    <n v="600538"/>
    <n v="0"/>
    <m/>
    <x v="269"/>
    <s v="Ciclo Concluido"/>
    <s v="Ciclo Concluido"/>
    <x v="2"/>
    <s v="Procedimento Anterior "/>
    <s v="EQUIPE PODA "/>
    <s v="Realizado"/>
    <s v="PORTO ALEGRE"/>
    <s v="PODA"/>
    <s v="LIB //COMS"/>
    <d v="2025-04-22T00:00:00"/>
    <x v="4"/>
    <s v="OPEX"/>
    <s v="OK"/>
    <s v="OK"/>
    <s v="ANEXADO"/>
    <s v="ANEXADO"/>
    <s v="OK"/>
    <n v="1"/>
    <n v="1961.61"/>
    <s v="Faturamento Enviado"/>
    <s v="SAMUEL OLIVEIRA"/>
    <s v="Programado "/>
    <s v="Realizado"/>
    <s v="Ciclo Concluido"/>
    <n v="1809.51"/>
    <n v="2548098.5699999998"/>
    <e v="#N/A"/>
    <n v="24880109"/>
    <n v="1809.51"/>
    <s v="Mauricio Alves"/>
  </r>
  <r>
    <x v="0"/>
    <s v="OK"/>
    <s v="Sem Defeito"/>
    <s v="Não"/>
    <n v="593203"/>
    <n v="0"/>
    <m/>
    <x v="270"/>
    <s v="Ciclo Concluido"/>
    <s v="Ciclo Concluido"/>
    <x v="2"/>
    <s v="Procedimento Anterior "/>
    <s v="LINHA VIVA "/>
    <s v="Realizado"/>
    <s v="PORTO ALEGRE"/>
    <s v="GLV-CONEXÃO-ARMAÇÃO"/>
    <s v="LIB //COMS"/>
    <d v="2025-04-23T00:00:00"/>
    <x v="3"/>
    <s v="OPEX"/>
    <s v="OK"/>
    <s v="OK"/>
    <s v="ANEXADO"/>
    <s v="ANEXADO"/>
    <s v="OK"/>
    <n v="1"/>
    <n v="1789"/>
    <s v="Faturamento Enviado"/>
    <s v="SAMUEL OLIVEIRA"/>
    <s v="Programado "/>
    <s v="Realizado"/>
    <s v="Ciclo Concluido"/>
    <n v="3994.11"/>
    <n v="2548098.5699999998"/>
    <e v="#N/A"/>
    <n v="24759500"/>
    <n v="3994.11"/>
    <s v="Mauricio Alves"/>
  </r>
  <r>
    <x v="0"/>
    <s v="OK"/>
    <s v="Sem Defeito"/>
    <s v="Não"/>
    <n v="599812"/>
    <n v="0"/>
    <m/>
    <x v="271"/>
    <s v="Ciclo Concluido"/>
    <s v="Ciclo Concluido"/>
    <x v="2"/>
    <s v="Procedimento Anterior "/>
    <s v="EQUIPE PODA "/>
    <s v="Realizado"/>
    <s v="PORTO ALEGRE"/>
    <s v="PODA"/>
    <s v="LIB //COMS"/>
    <d v="2025-04-24T00:00:00"/>
    <x v="4"/>
    <s v="OPEX"/>
    <s v="OK"/>
    <s v="OK"/>
    <s v="ANEXADO"/>
    <s v="ANEXADO"/>
    <s v="OK"/>
    <n v="1"/>
    <n v="3476.69"/>
    <s v="Faturamento Enviado"/>
    <s v="SAMUEL OLIVEIRA"/>
    <s v="Programado "/>
    <s v="Realizado"/>
    <s v="Ciclo Concluido"/>
    <n v="3476.69"/>
    <n v="2548098.5699999998"/>
    <e v="#N/A"/>
    <n v="24893687"/>
    <n v="3476.69"/>
    <s v="Mauricio Alves"/>
  </r>
  <r>
    <x v="0"/>
    <s v="OK"/>
    <s v="Sem Defeito"/>
    <s v="Não"/>
    <n v="605088"/>
    <n v="0"/>
    <m/>
    <x v="272"/>
    <s v="Ciclo Concluido"/>
    <s v="Ciclo Concluido"/>
    <x v="2"/>
    <s v="Procedimento Anterior "/>
    <s v="LINHA VIVA "/>
    <s v="Realizado"/>
    <s v="PORTO ALEGRE"/>
    <s v="SUBS DE CHAVE FUS"/>
    <s v="LIB //COMS"/>
    <d v="2025-04-25T00:00:00"/>
    <x v="3"/>
    <s v="OPEX"/>
    <s v="OK"/>
    <s v="OK"/>
    <s v="ANEXADO"/>
    <s v="ANEXADO"/>
    <s v="OK"/>
    <n v="1"/>
    <n v="6156"/>
    <s v="Faturamento Enviado"/>
    <s v="SAMUEL OLIVEIRA"/>
    <s v="Programado "/>
    <s v="Realizado"/>
    <s v="Ciclo Concluido"/>
    <n v="4760.57"/>
    <n v="2548098.5699999998"/>
    <e v="#N/A"/>
    <n v="25134247"/>
    <n v="4760.57"/>
    <s v="Mauricio Alves"/>
  </r>
  <r>
    <x v="0"/>
    <s v="OK"/>
    <s v="Sem Defeito"/>
    <s v="Não"/>
    <n v="595164"/>
    <n v="0"/>
    <m/>
    <x v="273"/>
    <s v="Ciclo Concluido"/>
    <s v="Ciclo Concluido"/>
    <x v="0"/>
    <s v="Procedimento Anterior "/>
    <s v="LINHA MORTA"/>
    <s v="Realizado"/>
    <s v="ELDORADO DO SUL"/>
    <s v="SUBS DE TRAFO"/>
    <s v="ENTE//CKCP"/>
    <d v="2025-04-26T00:00:00"/>
    <x v="3"/>
    <s v="CAPEX"/>
    <s v="OK"/>
    <s v="OK"/>
    <s v="ANEXADO"/>
    <s v="ANEXADO"/>
    <s v="OK"/>
    <n v="1"/>
    <n v="3866.41"/>
    <s v="Faturamento Enviado"/>
    <s v="LUCAS ANDRADE"/>
    <s v="Programado "/>
    <s v="Realizado"/>
    <s v="Ciclo Concluido"/>
    <n v="3866.41"/>
    <n v="2548098.5699999998"/>
    <e v="#N/A"/>
    <n v="24986642"/>
    <n v="3866.41"/>
    <s v="Mauricio Alves"/>
  </r>
  <r>
    <x v="0"/>
    <s v="OK"/>
    <s v="Sem Defeito"/>
    <s v="Não"/>
    <n v="600002"/>
    <n v="0"/>
    <m/>
    <x v="274"/>
    <s v="Ciclo Concluido"/>
    <s v="Ciclo Concluido"/>
    <x v="1"/>
    <s v="Procedimento Anterior "/>
    <s v="EQUIPE PODA "/>
    <s v="Realizado"/>
    <s v="PORTO ALEGRE"/>
    <s v="CHAVE REPETIDORA"/>
    <s v="ENTE//CKCP"/>
    <d v="2025-04-27T00:00:00"/>
    <x v="3"/>
    <s v="CAPEX"/>
    <s v="OK"/>
    <s v="OK"/>
    <s v="ANEXADO"/>
    <s v="ANEXADO"/>
    <s v="OK"/>
    <n v="1"/>
    <n v="148.95000000000002"/>
    <s v="Faturamento Enviado"/>
    <s v="LUCAS ANDRADE"/>
    <s v="Programado "/>
    <s v="Realizado"/>
    <s v="Ciclo Concluido"/>
    <n v="3371.81"/>
    <n v="2548098.5699999998"/>
    <e v="#N/A"/>
    <n v="24946332"/>
    <n v="3371.81"/>
    <s v="Mauricio Alves"/>
  </r>
  <r>
    <x v="0"/>
    <s v="OK"/>
    <s v="Sem Defeito"/>
    <s v="Não"/>
    <n v="600092"/>
    <n v="0"/>
    <m/>
    <x v="275"/>
    <s v="Ciclo Concluido"/>
    <s v="Ciclo Concluido"/>
    <x v="3"/>
    <s v="Procedimento Anterior "/>
    <s v="EQUIPE PODA "/>
    <s v="Realizado"/>
    <s v="PORTO ALEGRE"/>
    <s v="CHAVE REPETIDORA"/>
    <s v="LIB // MED"/>
    <d v="2025-04-28T00:00:00"/>
    <x v="3"/>
    <s v="CAPEX"/>
    <s v="OK"/>
    <s v="OK"/>
    <s v="ANEXADO"/>
    <s v="ANEXADO"/>
    <s v="OK"/>
    <n v="1"/>
    <n v="769.86"/>
    <s v="Faturamento Enviado"/>
    <s v="LUCAS ANDRADE"/>
    <s v="Programado "/>
    <s v="Realizado"/>
    <s v="Ciclo Concluido"/>
    <n v="2395.5300000000002"/>
    <n v="2548098.5699999998"/>
    <e v="#N/A"/>
    <n v="24946055"/>
    <n v="2395.5300000000002"/>
    <s v="Mauricio Alves"/>
  </r>
  <r>
    <x v="0"/>
    <s v="OK"/>
    <s v="Sem Defeito"/>
    <s v="Não"/>
    <n v="595298"/>
    <n v="0"/>
    <m/>
    <x v="276"/>
    <s v="Ciclo Concluido"/>
    <s v="Ciclo Concluido"/>
    <x v="2"/>
    <s v="Procedimento Anterior "/>
    <s v="LINHA VIVA "/>
    <s v="Realizado"/>
    <s v="PORTO ALEGRE"/>
    <s v="ARMAÇÃO E OUTROS"/>
    <s v="LIB //COMS"/>
    <d v="2025-04-29T00:00:00"/>
    <x v="3"/>
    <s v="OPEX"/>
    <s v="OK"/>
    <s v="OK"/>
    <s v="ANEXADO"/>
    <s v="ANEXADO"/>
    <s v="OK"/>
    <n v="1"/>
    <n v="280"/>
    <s v="Faturamento Enviado"/>
    <s v="SAMUEL OLIVEIRA"/>
    <s v="Programado "/>
    <s v="Realizado"/>
    <s v="Ciclo Concluido"/>
    <n v="4957.6000000000004"/>
    <n v="2548098.5699999998"/>
    <e v="#N/A"/>
    <n v="24759606"/>
    <n v="4957.6000000000004"/>
    <s v="Mauricio Alves"/>
  </r>
  <r>
    <x v="0"/>
    <s v="OK"/>
    <s v="Sem Defeito"/>
    <s v="Não"/>
    <n v="591840"/>
    <n v="0"/>
    <m/>
    <x v="277"/>
    <s v="Ciclo Concluido"/>
    <s v="Ciclo Concluido"/>
    <x v="2"/>
    <s v="Procedimento Anterior "/>
    <s v="LINHA VIVA "/>
    <s v="Realizado"/>
    <s v="PORTO ALEGRE"/>
    <s v="CONEXÃO"/>
    <s v="LIB //COMS"/>
    <d v="2025-04-30T00:00:00"/>
    <x v="3"/>
    <s v="OPEX"/>
    <s v="OK"/>
    <s v="OK"/>
    <s v="ANEXADO"/>
    <s v="ANEXADO"/>
    <s v="OK"/>
    <n v="1"/>
    <n v="178"/>
    <s v="Faturamento Enviado"/>
    <s v="SAMUEL OLIVEIRA"/>
    <s v="Programado "/>
    <s v="Realizado"/>
    <s v="Ciclo Concluido"/>
    <n v="1240.98"/>
    <n v="2548098.5699999998"/>
    <e v="#N/A"/>
    <n v="24759703"/>
    <n v="1240.98"/>
    <s v="Mauricio Alves"/>
  </r>
  <r>
    <x v="0"/>
    <s v="OK"/>
    <s v="Sem Defeito"/>
    <s v="Não"/>
    <n v="598824"/>
    <n v="0"/>
    <m/>
    <x v="278"/>
    <s v="Ciclo Concluido"/>
    <s v="Ciclo Concluido"/>
    <x v="0"/>
    <s v="Procedimento Anterior "/>
    <s v="LINHA MORTA"/>
    <s v="Realizado"/>
    <s v="PORTO ALEGRE"/>
    <s v="SUBS DE TRAFO"/>
    <s v="ENTE//CKCP"/>
    <d v="2025-05-01T00:00:00"/>
    <x v="3"/>
    <s v="CAPEX"/>
    <s v="OK"/>
    <s v="OK"/>
    <s v="ANEXADO"/>
    <s v="ANEXADO"/>
    <s v="OK"/>
    <n v="1"/>
    <n v="3580"/>
    <s v="Faturamento Enviado"/>
    <s v="LUCAS ANDRADE"/>
    <s v="Programado "/>
    <s v="Realizado"/>
    <s v="Ciclo Concluido"/>
    <n v="3647.05"/>
    <n v="2548098.5699999998"/>
    <e v="#N/A"/>
    <n v="25104879"/>
    <n v="3647.05"/>
    <s v="Mauricio Alves"/>
  </r>
  <r>
    <x v="0"/>
    <s v="OK"/>
    <s v="Sem Defeito"/>
    <s v="Não"/>
    <n v="603774"/>
    <n v="0"/>
    <m/>
    <x v="279"/>
    <s v="Ciclo Concluido"/>
    <s v="Ciclo Concluido"/>
    <x v="2"/>
    <s v="Procedimento Anterior "/>
    <s v="EQUIPE PODA "/>
    <s v="Realizado"/>
    <s v="PORTO ALEGRE"/>
    <s v="PODA"/>
    <s v="LIB //COMS"/>
    <d v="2025-05-02T00:00:00"/>
    <x v="4"/>
    <s v="OPEX"/>
    <s v="OK"/>
    <s v="OK"/>
    <s v="ANEXADO"/>
    <s v="ANEXADO"/>
    <s v="OK"/>
    <n v="1"/>
    <n v="3525.97"/>
    <s v="Faturamento Enviado"/>
    <s v="SAMUEL OLIVEIRA"/>
    <s v="Programado "/>
    <s v="Realizado"/>
    <s v="Ciclo Concluido"/>
    <n v="3525.97"/>
    <n v="2548098.5699999998"/>
    <e v="#N/A"/>
    <n v="24893716"/>
    <n v="3525.97"/>
    <s v="Mauricio Alves"/>
  </r>
  <r>
    <x v="0"/>
    <s v="OK"/>
    <s v="Sem Defeito"/>
    <s v="Não"/>
    <n v="603774"/>
    <n v="0"/>
    <m/>
    <x v="280"/>
    <s v="Ciclo Concluido"/>
    <s v="Ciclo Concluido"/>
    <x v="2"/>
    <s v="Procedimento Anterior "/>
    <s v="EQUIPE PODA "/>
    <s v="Realizado"/>
    <s v="PORTO ALEGRE"/>
    <s v="PODA"/>
    <s v="LIB //COMS"/>
    <d v="2025-05-03T00:00:00"/>
    <x v="4"/>
    <s v="OPEX"/>
    <s v="OK"/>
    <s v="OK"/>
    <s v="ANEXADO"/>
    <s v="ANEXADO"/>
    <s v="OK"/>
    <n v="1"/>
    <n v="3178"/>
    <s v="Faturamento Enviado"/>
    <s v="SAMUEL OLIVEIRA"/>
    <s v="Programado "/>
    <s v="Realizado"/>
    <s v="Ciclo Concluido"/>
    <n v="3178"/>
    <n v="2548098.5699999998"/>
    <e v="#N/A"/>
    <n v="24893752"/>
    <n v="3178"/>
    <s v="Mauricio Alves"/>
  </r>
  <r>
    <x v="0"/>
    <s v="OK"/>
    <s v="Sem Defeito"/>
    <s v="Não"/>
    <n v="603684"/>
    <n v="0"/>
    <m/>
    <x v="281"/>
    <s v="Ciclo Concluido"/>
    <s v="Ciclo Concluido"/>
    <x v="2"/>
    <s v="Procedimento Anterior "/>
    <s v="EQUIPE PODA "/>
    <s v="Realizado"/>
    <s v="PORTO ALEGRE"/>
    <s v="PODA"/>
    <s v="LIB //COMS"/>
    <d v="2025-05-04T00:00:00"/>
    <x v="4"/>
    <s v="OPEX"/>
    <s v="OK"/>
    <s v="OK"/>
    <s v="ANEXADO"/>
    <s v="ANEXADO"/>
    <s v="OK"/>
    <n v="1"/>
    <n v="2383.5"/>
    <s v="Faturamento Enviado"/>
    <s v="SAMUEL OLIVEIRA"/>
    <s v="Programado "/>
    <s v="Realizado"/>
    <s v="Ciclo Concluido"/>
    <n v="2383.5"/>
    <n v="2548098.5699999998"/>
    <e v="#N/A"/>
    <n v="24893782"/>
    <n v="2383.5"/>
    <s v="Mauricio Alves"/>
  </r>
  <r>
    <x v="0"/>
    <s v="OK"/>
    <s v="Sem Defeito"/>
    <s v="Não"/>
    <n v="603684"/>
    <n v="0"/>
    <m/>
    <x v="282"/>
    <s v="Ciclo Concluido"/>
    <s v="Ciclo Concluido"/>
    <x v="2"/>
    <s v="Procedimento Anterior "/>
    <s v="EQUIPE PODA "/>
    <s v="Realizado"/>
    <s v="PORTO ALEGRE"/>
    <s v="PODA"/>
    <s v="LIB //COMS"/>
    <d v="2025-05-05T00:00:00"/>
    <x v="4"/>
    <s v="OPEX"/>
    <s v="OK"/>
    <s v="OK"/>
    <s v="ANEXADO"/>
    <s v="ANEXADO"/>
    <s v="OK"/>
    <n v="1"/>
    <n v="3972.5"/>
    <s v="Faturamento Enviado"/>
    <s v="SAMUEL OLIVEIRA"/>
    <s v="Programado "/>
    <s v="Realizado"/>
    <s v="Ciclo Concluido"/>
    <n v="3972.5"/>
    <n v="2548098.5699999998"/>
    <e v="#N/A"/>
    <n v="24893808"/>
    <n v="3972.5"/>
    <s v="Mauricio Alves"/>
  </r>
  <r>
    <x v="0"/>
    <s v="OK"/>
    <s v="Sem Defeito"/>
    <s v="Não"/>
    <n v="603684"/>
    <n v="0"/>
    <m/>
    <x v="283"/>
    <s v="Ciclo Concluido"/>
    <s v="Ciclo Concluido"/>
    <x v="2"/>
    <s v="Procedimento Anterior "/>
    <s v="EQUIPE PODA "/>
    <s v="Realizado"/>
    <s v="PORTO ALEGRE"/>
    <s v="PODA"/>
    <s v="LIB //COMS"/>
    <d v="2025-05-06T00:00:00"/>
    <x v="3"/>
    <s v="OPEX"/>
    <s v="OK"/>
    <s v="OK"/>
    <s v="ANEXADO"/>
    <s v="ANEXADO"/>
    <s v="OK"/>
    <n v="1"/>
    <n v="5090.3"/>
    <s v="Faturamento Enviado"/>
    <s v="SAMUEL OLIVEIRA"/>
    <s v="Programado "/>
    <s v="Realizado"/>
    <s v="Ciclo Concluido"/>
    <n v="4693.08"/>
    <n v="2548098.5699999998"/>
    <e v="#N/A"/>
    <n v="24902396"/>
    <n v="4693.08"/>
    <s v="Mauricio Alves"/>
  </r>
  <r>
    <x v="0"/>
    <s v="OK"/>
    <s v="Sem Defeito"/>
    <s v="Não"/>
    <n v="602455"/>
    <n v="0"/>
    <m/>
    <x v="284"/>
    <s v="Ciclo Concluido"/>
    <s v="Ciclo Concluido"/>
    <x v="2"/>
    <s v="Procedimento Anterior "/>
    <s v="EQUIPE PODA "/>
    <s v="Realizado"/>
    <s v="PORTO ALEGRE"/>
    <s v="PODA"/>
    <s v="LIB //COMS"/>
    <d v="2025-05-07T00:00:00"/>
    <x v="4"/>
    <s v="OPEX"/>
    <s v="OK"/>
    <s v="OK"/>
    <s v="ANEXADO"/>
    <s v="ANEXADO"/>
    <s v="OK"/>
    <n v="1"/>
    <n v="5090.3"/>
    <s v="Faturamento Enviado"/>
    <s v="SAMUEL OLIVEIRA"/>
    <s v="Programado "/>
    <s v="Realizado"/>
    <s v="Ciclo Concluido"/>
    <n v="5090.33"/>
    <n v="2548098.5699999998"/>
    <e v="#N/A"/>
    <n v="24902990"/>
    <n v="5090.33"/>
    <s v="Mauricio Alves"/>
  </r>
  <r>
    <x v="0"/>
    <s v="OK"/>
    <s v="Sem Defeito"/>
    <s v="Não"/>
    <n v="602390"/>
    <n v="0"/>
    <m/>
    <x v="285"/>
    <s v="Ciclo Concluido"/>
    <s v="Ciclo Concluido"/>
    <x v="2"/>
    <s v="Procedimento Anterior "/>
    <s v="EQUIPE PODA "/>
    <s v="Realizado"/>
    <s v="PORTO ALEGRE"/>
    <s v="PODA"/>
    <s v="LIB //COMS"/>
    <d v="2025-05-08T00:00:00"/>
    <x v="4"/>
    <s v="OPEX"/>
    <s v="OK"/>
    <s v="OK"/>
    <s v="ANEXADO"/>
    <s v="ANEXADO"/>
    <s v="OK"/>
    <n v="1"/>
    <n v="2309.58"/>
    <s v="Faturamento Enviado"/>
    <s v="SAMUEL OLIVEIRA"/>
    <s v="Programado "/>
    <s v="Realizado"/>
    <s v="Ciclo Concluido"/>
    <n v="2309.58"/>
    <n v="2548098.5699999998"/>
    <e v="#N/A"/>
    <n v="24903015"/>
    <n v="2309.58"/>
    <s v="Mauricio Alves"/>
  </r>
  <r>
    <x v="0"/>
    <s v="OK"/>
    <s v="Sem Defeito"/>
    <s v="Não"/>
    <n v="594389"/>
    <n v="0"/>
    <m/>
    <x v="286"/>
    <s v="Ciclo Concluido"/>
    <s v="Ciclo Concluido"/>
    <x v="2"/>
    <s v="Procedimento Anterior "/>
    <s v="TAT"/>
    <s v="Realizado"/>
    <s v="PORTO ALEGRE"/>
    <s v="PODA"/>
    <s v="LIB //COMS"/>
    <d v="2025-05-09T00:00:00"/>
    <x v="3"/>
    <s v="OPEX"/>
    <s v="OK"/>
    <s v="OK"/>
    <s v="ANEXADO"/>
    <s v="ANEXADO"/>
    <s v="OK"/>
    <n v="1"/>
    <n v="84.42"/>
    <s v="Faturamento Enviado"/>
    <s v="SAMUEL OLIVEIRA"/>
    <s v="Programado "/>
    <s v="Realizado"/>
    <s v="Ciclo Concluido"/>
    <n v="42.21"/>
    <n v="2548098.5699999998"/>
    <e v="#N/A"/>
    <n v="24956737"/>
    <n v="42.21"/>
    <s v="Mauricio Alves"/>
  </r>
  <r>
    <x v="0"/>
    <s v="OK"/>
    <s v="Sem Defeito"/>
    <s v="Não"/>
    <n v="599854"/>
    <n v="0"/>
    <m/>
    <x v="287"/>
    <s v="Ciclo Concluido"/>
    <s v="Ciclo Concluido"/>
    <x v="2"/>
    <s v="Procedimento Anterior "/>
    <s v="EQUIPE PODA "/>
    <s v="Realizado"/>
    <s v="PORTO ALEGRE"/>
    <s v="PODA"/>
    <s v="LIB //COMS"/>
    <d v="2025-05-10T00:00:00"/>
    <x v="4"/>
    <s v="OPEX"/>
    <s v="OK"/>
    <s v="OK"/>
    <s v="ANEXADO"/>
    <s v="ANEXADO"/>
    <s v="OK"/>
    <n v="1"/>
    <n v="1539.72"/>
    <s v="Faturamento Enviado"/>
    <s v="SAMUEL OLIVEIRA"/>
    <s v="Programado "/>
    <s v="Realizado"/>
    <s v="Ciclo Concluido"/>
    <n v="1539.72"/>
    <n v="2548098.5699999998"/>
    <e v="#N/A"/>
    <n v="24929665"/>
    <n v="1539.72"/>
    <s v="Mauricio Alves"/>
  </r>
  <r>
    <x v="0"/>
    <s v="OK"/>
    <s v="Sem Defeito"/>
    <s v="Não"/>
    <n v="602514"/>
    <n v="0"/>
    <m/>
    <x v="288"/>
    <s v="Ciclo Concluido"/>
    <s v="Ciclo Concluido"/>
    <x v="2"/>
    <s v="Procedimento Anterior "/>
    <s v="EQUIPE PODA "/>
    <s v="Realizado"/>
    <s v="SÃO JERÔNIMO"/>
    <s v="PODA"/>
    <s v="LIB //COMS"/>
    <d v="2025-05-11T00:00:00"/>
    <x v="4"/>
    <s v="OPEX"/>
    <s v="OK"/>
    <s v="OK"/>
    <s v="ANEXADO"/>
    <s v="ANEXADO"/>
    <s v="OK"/>
    <n v="1"/>
    <n v="5860.19"/>
    <s v="Faturamento Enviado"/>
    <s v="SAMUEL OLIVEIRA"/>
    <s v="Programado "/>
    <s v="Realizado"/>
    <s v="Ciclo Concluido"/>
    <n v="5860.19"/>
    <n v="2548098.5699999998"/>
    <e v="#N/A"/>
    <n v="24929725"/>
    <n v="5860.19"/>
    <s v="Mauricio Alves"/>
  </r>
  <r>
    <x v="0"/>
    <s v="OK"/>
    <s v="Sem Defeito"/>
    <s v="Não"/>
    <n v="602424"/>
    <n v="0"/>
    <m/>
    <x v="289"/>
    <s v="Ciclo Concluido"/>
    <s v="Ciclo Concluido"/>
    <x v="2"/>
    <s v="Procedimento Anterior "/>
    <s v="EQUIPE PODA "/>
    <s v="Realizado"/>
    <s v="PORTO ALEGRE"/>
    <s v="PODA"/>
    <s v="LIB //COMS"/>
    <d v="2025-05-12T00:00:00"/>
    <x v="4"/>
    <s v="OPEX"/>
    <s v="OK"/>
    <s v="OK"/>
    <s v="ANEXADO"/>
    <s v="ANEXADO"/>
    <s v="OK"/>
    <n v="1"/>
    <n v="3501.33"/>
    <s v="Faturamento Enviado"/>
    <s v="SAMUEL OLIVEIRA"/>
    <s v="Programado "/>
    <s v="Realizado"/>
    <s v="Ciclo Concluido"/>
    <n v="3501.33"/>
    <n v="2548098.5699999998"/>
    <e v="#N/A"/>
    <n v="24929879"/>
    <n v="3501.33"/>
    <s v="Mauricio Alves"/>
  </r>
  <r>
    <x v="0"/>
    <s v="OK"/>
    <s v="Sem Defeito"/>
    <s v="Não"/>
    <n v="602646"/>
    <n v="0"/>
    <m/>
    <x v="290"/>
    <s v="Ciclo Concluido"/>
    <s v="Ciclo Concluido"/>
    <x v="2"/>
    <s v="Procedimento Anterior "/>
    <s v="EQUIPE PODA "/>
    <s v="Realizado"/>
    <s v="PORTO ALEGRE"/>
    <s v="PODA"/>
    <s v="LIB //COMS"/>
    <d v="2025-05-13T00:00:00"/>
    <x v="4"/>
    <s v="OPEX"/>
    <s v="OK"/>
    <s v="OK"/>
    <s v="ANEXADO"/>
    <s v="ANEXADO"/>
    <s v="OK"/>
    <n v="1"/>
    <n v="2917.07"/>
    <s v="Faturamento Enviado"/>
    <s v="SAMUEL OLIVEIRA"/>
    <s v="Programado "/>
    <s v="Realizado"/>
    <s v="Ciclo Concluido"/>
    <n v="2917.07"/>
    <n v="2548098.5699999998"/>
    <e v="#N/A"/>
    <n v="24929883"/>
    <n v="2917.07"/>
    <s v="Mauricio Alves"/>
  </r>
  <r>
    <x v="0"/>
    <s v="OK"/>
    <s v="Sem Defeito"/>
    <s v="Não"/>
    <n v="599854"/>
    <n v="0"/>
    <m/>
    <x v="291"/>
    <s v="Ciclo Concluido"/>
    <s v="Ciclo Concluido"/>
    <x v="2"/>
    <s v="Procedimento Anterior "/>
    <s v="EQUIPE PODA "/>
    <s v="Realizado"/>
    <s v="PORTO ALEGRE"/>
    <s v="PODA"/>
    <s v="LIB //COMS"/>
    <d v="2025-05-14T00:00:00"/>
    <x v="4"/>
    <s v="OPEX"/>
    <s v="OK"/>
    <s v="OK"/>
    <s v="ANEXADO"/>
    <s v="ANEXADO"/>
    <s v="OK"/>
    <n v="1"/>
    <n v="769.86"/>
    <s v="Faturamento Enviado"/>
    <s v="SAMUEL OLIVEIRA"/>
    <s v="Programado "/>
    <s v="Realizado"/>
    <s v="Ciclo Concluido"/>
    <n v="769.86"/>
    <n v="2548098.5699999998"/>
    <e v="#N/A"/>
    <n v="24929904"/>
    <n v="769.86"/>
    <s v="Mauricio Alves"/>
  </r>
  <r>
    <x v="0"/>
    <s v="OK"/>
    <s v="Sem Defeito"/>
    <s v="Não"/>
    <n v="592327"/>
    <n v="0"/>
    <m/>
    <x v="292"/>
    <s v="Ciclo Concluido"/>
    <s v="Ciclo Concluido"/>
    <x v="2"/>
    <s v="Procedimento Anterior "/>
    <s v="EQUIPE PODA "/>
    <s v="Realizado"/>
    <s v="PORTO ALEGRE"/>
    <s v="PODA"/>
    <s v="LIB //COMS"/>
    <d v="2025-05-15T00:00:00"/>
    <x v="4"/>
    <s v="OPEX"/>
    <s v="OK"/>
    <s v="OK"/>
    <s v="ANEXADO"/>
    <s v="ANEXADO"/>
    <s v="OK"/>
    <n v="1"/>
    <n v="2706.83"/>
    <s v="Faturamento Enviado"/>
    <s v="SAMUEL OLIVEIRA"/>
    <s v="Programado "/>
    <s v="Realizado"/>
    <s v="Ciclo Concluido"/>
    <n v="2706.83"/>
    <n v="2548098.5699999998"/>
    <e v="#N/A"/>
    <n v="24929928"/>
    <n v="2706.83"/>
    <s v="Mauricio Alves"/>
  </r>
  <r>
    <x v="0"/>
    <s v="OK"/>
    <s v="Sem Defeito"/>
    <s v="Não"/>
    <n v="602482"/>
    <n v="0"/>
    <m/>
    <x v="293"/>
    <s v="Ciclo Concluido"/>
    <s v="Ciclo Concluido"/>
    <x v="2"/>
    <s v="Procedimento Anterior "/>
    <s v="EQUIPE PODA "/>
    <s v="Realizado"/>
    <s v="VIAMÃO"/>
    <s v="PODA"/>
    <s v="LIB //COMS"/>
    <d v="2025-05-16T00:00:00"/>
    <x v="4"/>
    <s v="OPEX"/>
    <s v="OK"/>
    <s v="OK"/>
    <s v="ANEXADO"/>
    <s v="ANEXADO"/>
    <s v="OK"/>
    <n v="1"/>
    <n v="1961.61"/>
    <s v="Faturamento Enviado"/>
    <s v="SAMUEL OLIVEIRA"/>
    <s v="Programado "/>
    <s v="Realizado"/>
    <s v="Ciclo Concluido"/>
    <n v="1961.61"/>
    <n v="2548098.5699999998"/>
    <e v="#N/A"/>
    <n v="24929932"/>
    <n v="1961.61"/>
    <s v="Mauricio Alves"/>
  </r>
  <r>
    <x v="0"/>
    <s v="OK"/>
    <s v="Sem Defeito"/>
    <s v="Não"/>
    <n v="602646"/>
    <n v="0"/>
    <m/>
    <x v="294"/>
    <s v="Ciclo Concluido"/>
    <s v="Ciclo Concluido"/>
    <x v="2"/>
    <s v="Procedimento Anterior "/>
    <s v="EQUIPE PODA "/>
    <s v="Realizado"/>
    <s v="PORTO ALEGRE"/>
    <s v="PODA"/>
    <s v="LIB //COMS"/>
    <d v="2025-05-17T00:00:00"/>
    <x v="4"/>
    <s v="OPEX"/>
    <s v="OK"/>
    <s v="OK"/>
    <s v="ANEXADO"/>
    <s v="ANEXADO"/>
    <s v="OK"/>
    <n v="1"/>
    <n v="1564.36"/>
    <s v="Faturamento Enviado"/>
    <s v="SAMUEL OLIVEIRA"/>
    <s v="Programado "/>
    <s v="Realizado"/>
    <s v="Ciclo Concluido"/>
    <n v="1564.36"/>
    <n v="2548098.5699999998"/>
    <e v="#N/A"/>
    <n v="24929935"/>
    <n v="1564.36"/>
    <s v="Mauricio Alves"/>
  </r>
  <r>
    <x v="0"/>
    <s v="OK"/>
    <s v="Sem Defeito"/>
    <s v="Não"/>
    <n v="602455"/>
    <n v="0"/>
    <m/>
    <x v="295"/>
    <s v="Ciclo Concluido"/>
    <s v="Ciclo Concluido"/>
    <x v="2"/>
    <s v="Procedimento Anterior "/>
    <s v="EQUIPE PODA "/>
    <s v="Realizado"/>
    <s v="PORTO ALEGRE"/>
    <s v="PODA"/>
    <s v="LIB //COMS"/>
    <d v="2025-05-18T00:00:00"/>
    <x v="4"/>
    <s v="OPEX"/>
    <s v="OK"/>
    <s v="OK"/>
    <s v="ANEXADO"/>
    <s v="ANEXADO"/>
    <s v="OK"/>
    <n v="1"/>
    <n v="1936.97"/>
    <s v="Faturamento Enviado"/>
    <s v="SAMUEL OLIVEIRA"/>
    <s v="Programado "/>
    <s v="Realizado"/>
    <s v="Ciclo Concluido"/>
    <n v="1936.97"/>
    <n v="2548098.5699999998"/>
    <e v="#N/A"/>
    <n v="24929937"/>
    <n v="1936.97"/>
    <s v="Mauricio Alves"/>
  </r>
  <r>
    <x v="0"/>
    <s v="OK"/>
    <s v="Sem Defeito"/>
    <s v="Não"/>
    <n v="602390"/>
    <n v="0"/>
    <m/>
    <x v="296"/>
    <s v="Ciclo Concluido"/>
    <s v="Ciclo Concluido"/>
    <x v="2"/>
    <s v="Procedimento Anterior "/>
    <s v="EQUIPE PODA "/>
    <s v="Realizado"/>
    <s v="PORTO ALEGRE"/>
    <s v="PODA"/>
    <s v="LIB //COMS"/>
    <d v="2025-05-19T00:00:00"/>
    <x v="4"/>
    <s v="OPEX"/>
    <s v="OK"/>
    <s v="OK"/>
    <s v="ANEXADO"/>
    <s v="ANEXADO"/>
    <s v="OK"/>
    <n v="1"/>
    <n v="2780.75"/>
    <s v="Faturamento Enviado"/>
    <s v="SAMUEL OLIVEIRA"/>
    <s v="Programado "/>
    <s v="Realizado"/>
    <s v="Ciclo Concluido"/>
    <n v="2780.75"/>
    <n v="2548098.5699999998"/>
    <e v="#N/A"/>
    <n v="24929942"/>
    <n v="2780.75"/>
    <s v="Mauricio Alves"/>
  </r>
  <r>
    <x v="0"/>
    <s v="OK"/>
    <s v="Sem Defeito"/>
    <s v="Não"/>
    <n v="604211"/>
    <n v="0"/>
    <m/>
    <x v="297"/>
    <s v="Ciclo Concluido"/>
    <s v="Ciclo Concluido"/>
    <x v="2"/>
    <s v="Procedimento Anterior "/>
    <s v="EQUIPE PODA "/>
    <s v="Realizado"/>
    <s v="PORTO ALEGRE"/>
    <s v="PODA"/>
    <s v="LIB //COMS"/>
    <d v="2025-05-20T00:00:00"/>
    <x v="4"/>
    <s v="OPEX"/>
    <s v="OK"/>
    <s v="OK"/>
    <s v="ANEXADO"/>
    <s v="ANEXADO"/>
    <s v="OK"/>
    <n v="1"/>
    <n v="2309.58"/>
    <s v="Faturamento Enviado"/>
    <s v="SAMUEL OLIVEIRA"/>
    <s v="Programado "/>
    <s v="Realizado"/>
    <s v="Ciclo Concluido"/>
    <n v="2309.58"/>
    <n v="2548098.5699999998"/>
    <e v="#N/A"/>
    <n v="24929984"/>
    <n v="2309.58"/>
    <s v="Mauricio Alves"/>
  </r>
  <r>
    <x v="0"/>
    <s v="OK"/>
    <s v="Sem Defeito"/>
    <s v="Não"/>
    <n v="604290"/>
    <n v="0"/>
    <m/>
    <x v="298"/>
    <s v="Ciclo Concluido"/>
    <s v="Ciclo Concluido"/>
    <x v="2"/>
    <s v="Procedimento Anterior "/>
    <s v="EQUIPE PODA "/>
    <s v="Realizado"/>
    <s v="VIAMÃO"/>
    <s v="PODA"/>
    <s v="LIB //COMS"/>
    <d v="2025-05-21T00:00:00"/>
    <x v="4"/>
    <s v="OPEX"/>
    <s v="OK"/>
    <s v="OK"/>
    <s v="ANEXADO"/>
    <s v="ANEXADO"/>
    <s v="OK"/>
    <n v="1"/>
    <n v="4668.4399999999996"/>
    <s v="Faturamento Enviado"/>
    <s v="SAMUEL OLIVEIRA"/>
    <s v="Programado "/>
    <s v="Realizado"/>
    <s v="Ciclo Concluido"/>
    <n v="4668.4399999999996"/>
    <n v="2548098.5699999998"/>
    <e v="#N/A"/>
    <n v="24929991"/>
    <n v="4668.4399999999996"/>
    <s v="Mauricio Alves"/>
  </r>
  <r>
    <x v="0"/>
    <s v="OK"/>
    <s v="Sem Defeito"/>
    <s v="Não"/>
    <n v="602078"/>
    <n v="0"/>
    <m/>
    <x v="299"/>
    <s v="Ciclo Concluido"/>
    <s v="Ciclo Concluido"/>
    <x v="0"/>
    <s v="Procedimento Anterior "/>
    <s v="LINHA MORTA"/>
    <s v="Realizado"/>
    <s v="GAUIBA"/>
    <s v="SUBS DE TRAFO"/>
    <s v="ENTE//CKCP"/>
    <d v="2025-05-22T00:00:00"/>
    <x v="3"/>
    <s v="CAPEX"/>
    <s v="OK"/>
    <s v="OK"/>
    <s v="ANEXADO"/>
    <s v="ANEXADO"/>
    <s v="OK"/>
    <n v="1"/>
    <n v="3580"/>
    <s v="Faturamento Enviado"/>
    <s v="LUCAS ANDRADE"/>
    <s v="Programado "/>
    <s v="Realizado"/>
    <s v="Ciclo Concluido"/>
    <n v="3647.05"/>
    <n v="2548098.5699999998"/>
    <e v="#N/A"/>
    <n v="25118245"/>
    <n v="3647.05"/>
    <s v="Mauricio Alves"/>
  </r>
  <r>
    <x v="0"/>
    <s v="OK"/>
    <s v="Sem Defeito"/>
    <s v="Não"/>
    <n v="586177"/>
    <n v="0"/>
    <m/>
    <x v="300"/>
    <s v="Ciclo Concluido"/>
    <s v="Ciclo Concluido"/>
    <x v="2"/>
    <s v="Procedimento Anterior "/>
    <s v="TAT"/>
    <s v="Realizado"/>
    <s v="MARIANA PIMENTEL"/>
    <s v="PODA"/>
    <s v="LIB //COMS"/>
    <d v="2025-05-23T00:00:00"/>
    <x v="3"/>
    <s v="OPEX"/>
    <s v="OK"/>
    <s v="OK"/>
    <s v="ANEXADO"/>
    <s v="ANEXADO"/>
    <s v="OK"/>
    <n v="1"/>
    <n v="3769.65"/>
    <s v="Faturamento Enviado"/>
    <s v="SAMUEL OLIVEIRA"/>
    <s v="Programado "/>
    <s v="Realizado"/>
    <s v="Ciclo Concluido"/>
    <n v="1330.38"/>
    <n v="2548098.5699999998"/>
    <e v="#N/A"/>
    <n v="24956785"/>
    <n v="1330.38"/>
    <s v="Mauricio Alves"/>
  </r>
  <r>
    <x v="0"/>
    <s v="OK"/>
    <s v="Sem Defeito"/>
    <s v="Não"/>
    <n v="605276"/>
    <n v="0"/>
    <m/>
    <x v="301"/>
    <s v="Ciclo Concluido"/>
    <s v="Ciclo Concluido"/>
    <x v="0"/>
    <s v="Procedimento Anterior "/>
    <s v="LINHA MORTA"/>
    <s v="Realizado"/>
    <s v="PORTO ALEGRE"/>
    <s v="SUBS DE TRAFO"/>
    <s v="ENTE//CKCP"/>
    <d v="2025-05-24T00:00:00"/>
    <x v="3"/>
    <s v="CAPEX"/>
    <s v="OK"/>
    <s v="OK"/>
    <s v="ANEXADO"/>
    <s v="ANEXADO"/>
    <s v="OK"/>
    <n v="1"/>
    <n v="3580"/>
    <s v="Faturamento Enviado"/>
    <s v="LUCAS ANDRADE"/>
    <s v="Programado "/>
    <s v="Realizado"/>
    <s v="Ciclo Concluido"/>
    <n v="3838.66"/>
    <n v="2548098.5699999998"/>
    <e v="#N/A"/>
    <n v="25165154"/>
    <n v="3838.66"/>
    <s v="Mauricio Alves"/>
  </r>
  <r>
    <x v="0"/>
    <s v="OK"/>
    <s v="Sem Defeito"/>
    <s v="Não"/>
    <n v="604267"/>
    <n v="0"/>
    <m/>
    <x v="302"/>
    <s v="Ciclo Concluido"/>
    <s v="Ciclo Concluido"/>
    <x v="2"/>
    <s v="Procedimento Anterior "/>
    <s v="EQUIPE PODA "/>
    <s v="Realizado"/>
    <s v="PORTO ALEGRE"/>
    <s v="PODA"/>
    <s v="LIB //COMS"/>
    <d v="2025-05-25T00:00:00"/>
    <x v="3"/>
    <s v="OPEX"/>
    <s v="OK"/>
    <s v="OK"/>
    <s v="ANEXADO"/>
    <s v="ANEXADO"/>
    <s v="OK"/>
    <n v="1"/>
    <n v="5041.05"/>
    <s v="Faturamento Enviado"/>
    <s v="SAMUEL OLIVEIRA"/>
    <s v="Programado "/>
    <s v="Realizado"/>
    <s v="Ciclo Concluido"/>
    <n v="3501.33"/>
    <n v="2548098.5699999998"/>
    <e v="#N/A"/>
    <n v="24930045"/>
    <n v="3501.33"/>
    <s v="Mauricio Alves"/>
  </r>
  <r>
    <x v="0"/>
    <s v="OK"/>
    <s v="Sem Defeito"/>
    <s v="Não"/>
    <n v="603939"/>
    <n v="0"/>
    <m/>
    <x v="303"/>
    <s v="Ciclo Concluido"/>
    <s v="Ciclo Concluido"/>
    <x v="2"/>
    <s v="Procedimento Anterior "/>
    <s v="EQUIPE PODA "/>
    <s v="Realizado"/>
    <s v="PORTO ALEGRE"/>
    <s v="PODA"/>
    <s v="LIB //COMS"/>
    <d v="2025-05-26T00:00:00"/>
    <x v="4"/>
    <s v="OPEX"/>
    <s v="OK"/>
    <s v="OK"/>
    <s v="ANEXADO"/>
    <s v="ANEXADO"/>
    <s v="OK"/>
    <n v="1"/>
    <n v="2309.58"/>
    <s v="Faturamento Enviado"/>
    <s v="SAMUEL OLIVEIRA"/>
    <s v="Programado "/>
    <s v="Realizado"/>
    <s v="Ciclo Concluido"/>
    <n v="2309.58"/>
    <n v="2548098.5699999998"/>
    <e v="#N/A"/>
    <n v="24930047"/>
    <n v="2309.58"/>
    <s v="Mauricio Alves"/>
  </r>
  <r>
    <x v="0"/>
    <s v="OK"/>
    <s v="Sem Defeito"/>
    <s v="Não"/>
    <n v="590254"/>
    <n v="0"/>
    <m/>
    <x v="304"/>
    <s v="Ciclo Concluido"/>
    <s v="Ciclo Concluido"/>
    <x v="2"/>
    <s v="Procedimento Anterior "/>
    <s v="TAT"/>
    <s v="Realizado"/>
    <s v="PORTO ALEGRE"/>
    <s v="PODA"/>
    <s v="LIB //COMS"/>
    <d v="2025-05-27T00:00:00"/>
    <x v="3"/>
    <s v="OPEX"/>
    <s v="OK"/>
    <s v="OK"/>
    <s v="ANEXADO"/>
    <s v="ANEXADO"/>
    <s v="OK"/>
    <n v="1"/>
    <n v="762.43"/>
    <s v="Faturamento Enviado"/>
    <s v="SAMUEL OLIVEIRA"/>
    <s v="Programado "/>
    <s v="Realizado"/>
    <s v="Ciclo Concluido"/>
    <n v="703.74"/>
    <n v="2548098.5699999998"/>
    <e v="#N/A"/>
    <n v="24956930"/>
    <n v="703.74"/>
    <s v="Mauricio Alves"/>
  </r>
  <r>
    <x v="0"/>
    <s v="OK"/>
    <s v="Sem Defeito"/>
    <s v="Não"/>
    <n v="607914"/>
    <n v="0"/>
    <m/>
    <x v="305"/>
    <s v="Ciclo Concluido"/>
    <s v="Ciclo Concluido"/>
    <x v="0"/>
    <s v="Procedimento Anterior "/>
    <s v="LINHA MORTA"/>
    <s v="Realizado"/>
    <s v="GUAIBA"/>
    <s v="SUBS DE POSTE "/>
    <s v="ENTE//CKCP"/>
    <d v="2025-05-28T00:00:00"/>
    <x v="3"/>
    <s v="CAPEX"/>
    <s v="OK"/>
    <s v="OK"/>
    <s v="ANEXADO"/>
    <s v="ANEXADO"/>
    <s v="OK"/>
    <n v="1"/>
    <n v="9156"/>
    <s v="Faturamento Enviado"/>
    <s v="LUCAS ANDRADE"/>
    <s v="Programado "/>
    <s v="Realizado"/>
    <s v="Ciclo Concluido"/>
    <n v="3158.69"/>
    <n v="2548098.5699999998"/>
    <e v="#N/A"/>
    <n v="25219661"/>
    <n v="3158.69"/>
    <s v="Mauricio Alves"/>
  </r>
  <r>
    <x v="0"/>
    <s v="OK"/>
    <s v="Sem Defeito"/>
    <s v="Não"/>
    <n v="608545"/>
    <n v="0"/>
    <m/>
    <x v="306"/>
    <s v="Ciclo Concluido"/>
    <s v="Ciclo Concluido"/>
    <x v="0"/>
    <s v="Procedimento Anterior "/>
    <s v="LINHA VIVA "/>
    <s v="Realizado"/>
    <s v="PORTO ALEGRE"/>
    <s v="CHAVE FACA"/>
    <s v="ENTE//CKCP"/>
    <d v="2025-05-29T00:00:00"/>
    <x v="3"/>
    <s v="CAPEX"/>
    <s v="OK"/>
    <s v="OK"/>
    <s v="ANEXADO"/>
    <s v="ANEXADO"/>
    <s v="OK"/>
    <n v="1"/>
    <n v="4568"/>
    <s v="Faturamento Enviado"/>
    <s v="LUCAS ANDRADE"/>
    <s v="Programado "/>
    <s v="Realizado"/>
    <s v="Ciclo Concluido"/>
    <n v="1972.64"/>
    <n v="2548098.5699999998"/>
    <e v="#N/A"/>
    <n v="25166592"/>
    <n v="1972.64"/>
    <s v="Mauricio Alves"/>
  </r>
  <r>
    <x v="0"/>
    <s v="OK"/>
    <s v="Sem Defeito"/>
    <s v="Não"/>
    <n v="621973"/>
    <n v="0"/>
    <m/>
    <x v="307"/>
    <s v="Ciclo Concluido"/>
    <s v="Ciclo Concluido"/>
    <x v="0"/>
    <s v="Procedimento Anterior "/>
    <s v="LINHA MORTA"/>
    <s v="Realizado"/>
    <s v="ALVORADA"/>
    <s v="SUBS DE TRAFO"/>
    <s v="ENTE//CKCP"/>
    <d v="2025-05-30T00:00:00"/>
    <x v="3"/>
    <s v="CAPEX"/>
    <s v="OK"/>
    <s v="OK"/>
    <s v="ANEXADO"/>
    <s v="ANEXADO"/>
    <s v="OK"/>
    <n v="1"/>
    <n v="3580"/>
    <s v="Faturamento Enviado"/>
    <s v="LUCAS ANDRADE"/>
    <s v="Programado "/>
    <s v="Realizado"/>
    <s v="Ciclo Concluido"/>
    <n v="3647.05"/>
    <n v="2548098.5699999998"/>
    <e v="#N/A"/>
    <n v="25165645"/>
    <n v="3647.05"/>
    <s v="Mauricio Alves"/>
  </r>
  <r>
    <x v="0"/>
    <s v="OK"/>
    <s v="Sem Defeito"/>
    <s v="Não"/>
    <s v=" 622255"/>
    <n v="0"/>
    <m/>
    <x v="308"/>
    <s v="Ciclo Concluido"/>
    <s v="Ciclo Concluido"/>
    <x v="0"/>
    <s v="Procedimento Anterior "/>
    <s v="LINHA MORTA"/>
    <s v="Realizado"/>
    <s v="VIAMÃO"/>
    <s v="SUBS DE POSTE "/>
    <s v="ENTE//CKCP"/>
    <d v="2025-05-31T00:00:00"/>
    <x v="3"/>
    <s v="CAPEX"/>
    <s v="OK"/>
    <s v="OK"/>
    <s v="ANEXADO"/>
    <s v="ANEXADO"/>
    <s v="OK"/>
    <n v="1"/>
    <n v="9156"/>
    <s v="Faturamento Enviado"/>
    <s v="LUCAS ANDRADE"/>
    <s v="Programado "/>
    <s v="Realizado"/>
    <s v="Ciclo Concluido"/>
    <n v="3684.77"/>
    <n v="2548098.5699999998"/>
    <e v="#N/A"/>
    <n v="25165643"/>
    <n v="3684.77"/>
    <s v="Mauricio Alves"/>
  </r>
  <r>
    <x v="0"/>
    <s v="OK"/>
    <s v="Sem Defeito"/>
    <s v="Não"/>
    <n v="599967"/>
    <n v="0"/>
    <m/>
    <x v="309"/>
    <s v="Ciclo Concluido"/>
    <s v="Ciclo Concluido"/>
    <x v="3"/>
    <s v="Procedimento Anterior "/>
    <s v="LINHA VIVA "/>
    <s v="Realizado"/>
    <s v="GUAÍBA "/>
    <s v="CHAVE REPETIDORA"/>
    <s v="ENTE//CKCP"/>
    <d v="2025-06-01T00:00:00"/>
    <x v="3"/>
    <s v="CAPEX"/>
    <s v="OK"/>
    <s v="OK"/>
    <s v="ANEXADO"/>
    <s v="ANEXADO"/>
    <s v="OK"/>
    <n v="1"/>
    <n v="5145"/>
    <s v="Faturamento Enviado"/>
    <s v="LUCAS ANDRADE"/>
    <s v="Programado "/>
    <s v="Realizado"/>
    <s v="Ciclo Concluido"/>
    <n v="2219.19"/>
    <n v="2548098.5699999998"/>
    <e v="#N/A"/>
    <n v="24946217"/>
    <n v="2219.19"/>
    <s v="Mauricio Alves"/>
  </r>
  <r>
    <x v="0"/>
    <s v="OK"/>
    <s v="Sem Defeito"/>
    <s v="Não"/>
    <n v="616815"/>
    <n v="0"/>
    <m/>
    <x v="310"/>
    <s v="Ciclo Concluido"/>
    <s v="Ciclo Concluido"/>
    <x v="3"/>
    <s v="Procedimento Anterior "/>
    <s v="LINHA VIVA "/>
    <s v="Realizado"/>
    <s v="PORTO ALEGRE"/>
    <s v="CHAVE REPETIDORA"/>
    <s v="ENTE//CKCP"/>
    <d v="2025-06-02T00:00:00"/>
    <x v="3"/>
    <s v="CAPEX"/>
    <s v="OK"/>
    <s v="OK"/>
    <s v="ANEXADO"/>
    <s v="ANEXADO"/>
    <s v="OK"/>
    <n v="1"/>
    <n v="5145"/>
    <s v="Faturamento Enviado"/>
    <s v="LUCAS ANDRADE"/>
    <s v="Programado "/>
    <s v="Realizado"/>
    <s v="Ciclo Concluido"/>
    <n v="2219.19"/>
    <n v="2548098.5699999998"/>
    <e v="#N/A"/>
    <n v="24946424"/>
    <n v="2219.19"/>
    <s v="Mauricio Alves"/>
  </r>
  <r>
    <x v="0"/>
    <s v="OK"/>
    <s v="Sem Defeito"/>
    <s v="Não"/>
    <n v="1"/>
    <n v="0"/>
    <m/>
    <x v="311"/>
    <s v="Ciclo Concluido"/>
    <s v="Ciclo Concluido"/>
    <x v="3"/>
    <s v="Procedimento Anterior "/>
    <s v="LINHA VIVA "/>
    <s v="Realizado"/>
    <s v="PORTO ALEGRE"/>
    <s v="CHAVE REPETIDORA"/>
    <s v="ENTE//CKCP"/>
    <d v="2025-06-03T00:00:00"/>
    <x v="3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2219.19"/>
    <n v="2548098.5699999998"/>
    <e v="#N/A"/>
    <n v="24946561"/>
    <n v="2219.19"/>
    <s v="Mauricio Alves"/>
  </r>
  <r>
    <x v="0"/>
    <s v="OK"/>
    <s v="Sem Defeito"/>
    <s v="Não"/>
    <n v="602364"/>
    <n v="0"/>
    <m/>
    <x v="312"/>
    <s v="Ciclo Concluido"/>
    <s v="Ciclo Concluido"/>
    <x v="2"/>
    <s v="Procedimento Anterior "/>
    <s v="TAT"/>
    <s v="Realizado"/>
    <s v="PORTO ALEGRE"/>
    <s v="PODA"/>
    <s v="LIB //COMS"/>
    <d v="2025-06-04T00:00:00"/>
    <x v="3"/>
    <s v="OPEX"/>
    <s v="OK"/>
    <s v="OK"/>
    <s v="ANEXADO"/>
    <s v="ANEXADO"/>
    <s v="OK"/>
    <n v="1"/>
    <n v="2435.9"/>
    <s v="Faturamento Enviado"/>
    <s v="SAMUEL OLIVEIRA"/>
    <s v="Programado "/>
    <s v="Realizado"/>
    <s v="Ciclo Concluido"/>
    <n v="2435.9"/>
    <n v="2548098.5699999998"/>
    <e v="#N/A"/>
    <n v="25000910"/>
    <n v="2435.9"/>
    <s v="Mauricio Alves"/>
  </r>
  <r>
    <x v="0"/>
    <s v="OK"/>
    <s v="Sem Defeito"/>
    <s v="Não"/>
    <n v="602907"/>
    <n v="0"/>
    <m/>
    <x v="313"/>
    <s v="Ciclo Concluido"/>
    <s v="Ciclo Concluido"/>
    <x v="2"/>
    <s v="Procedimento Anterior "/>
    <s v="TAT"/>
    <s v="Realizado"/>
    <s v="BUTIA"/>
    <s v="PODA"/>
    <s v="LIB //COMS"/>
    <d v="2025-06-05T00:00:00"/>
    <x v="3"/>
    <s v="OPEX"/>
    <s v="OK"/>
    <s v="OK"/>
    <s v="ANEXADO"/>
    <s v="ANEXADO"/>
    <s v="OK"/>
    <n v="1"/>
    <n v="8264.67"/>
    <s v="Faturamento Enviado"/>
    <s v="SAMUEL OLIVEIRA"/>
    <s v="Programado "/>
    <s v="Realizado"/>
    <s v="Ciclo Concluido"/>
    <n v="8264.67"/>
    <n v="2548098.5699999998"/>
    <e v="#N/A"/>
    <n v="25000982"/>
    <n v="8264.67"/>
    <s v="Mauricio Alves"/>
  </r>
  <r>
    <x v="0"/>
    <s v="OK"/>
    <s v="Sem Defeito"/>
    <s v="Não"/>
    <n v="602840"/>
    <n v="0"/>
    <m/>
    <x v="314"/>
    <s v="Ciclo Concluido"/>
    <s v="Ciclo Concluido"/>
    <x v="2"/>
    <s v="Procedimento Anterior "/>
    <s v="TAT"/>
    <s v="Realizado"/>
    <s v="PORTO ALEGRE"/>
    <s v="PODA"/>
    <s v="LIB //COMS"/>
    <d v="2025-06-06T00:00:00"/>
    <x v="3"/>
    <s v="OPEX"/>
    <s v="OK"/>
    <s v="OK"/>
    <s v="ANEXADO"/>
    <s v="ANEXADO"/>
    <s v="OK"/>
    <n v="1"/>
    <n v="2200.11"/>
    <s v="Faturamento Enviado"/>
    <s v="SAMUEL OLIVEIRA"/>
    <s v="Programado "/>
    <s v="Realizado"/>
    <s v="Ciclo Concluido"/>
    <n v="2200.11"/>
    <n v="2548098.5699999998"/>
    <e v="#N/A"/>
    <n v="25001005"/>
    <n v="2200.11"/>
    <s v="Mauricio Alves"/>
  </r>
  <r>
    <x v="0"/>
    <s v="OK"/>
    <s v="Sem Defeito"/>
    <s v="Não"/>
    <s v="603693, 605824"/>
    <n v="0"/>
    <m/>
    <x v="315"/>
    <s v="Ciclo Concluido"/>
    <s v="Ciclo Concluido"/>
    <x v="2"/>
    <s v="Procedimento Anterior "/>
    <s v="TAT"/>
    <s v="Realizado"/>
    <s v="PORTO ALEGRE"/>
    <s v="PODA"/>
    <s v="LIB //COMS"/>
    <d v="2025-06-07T00:00:00"/>
    <x v="3"/>
    <s v="OPEX"/>
    <s v="OK"/>
    <s v="OK"/>
    <s v="ANEXADO"/>
    <s v="ANEXADO"/>
    <s v="OK"/>
    <n v="1"/>
    <n v="2954.28"/>
    <s v="Faturamento Enviado"/>
    <s v="SAMUEL OLIVEIRA"/>
    <s v="Programado "/>
    <s v="Realizado"/>
    <s v="Ciclo Concluido"/>
    <n v="710.9"/>
    <n v="2548098.5699999998"/>
    <e v="#N/A"/>
    <n v="25001007"/>
    <n v="710.9"/>
    <s v="Mauricio Alves"/>
  </r>
  <r>
    <x v="0"/>
    <s v="OK"/>
    <s v="Sem Defeito"/>
    <s v="Não"/>
    <n v="602849"/>
    <n v="0"/>
    <m/>
    <x v="316"/>
    <s v="Ciclo Concluido"/>
    <s v="Ciclo Concluido"/>
    <x v="2"/>
    <s v="Procedimento Anterior "/>
    <s v="TAT"/>
    <s v="Realizado"/>
    <s v="PORTO ALEGRE"/>
    <s v="PODA"/>
    <s v="LIB //COMS"/>
    <d v="2025-06-08T00:00:00"/>
    <x v="1"/>
    <s v="OPEX"/>
    <s v="OK"/>
    <s v="OK"/>
    <s v="ANEXADO"/>
    <s v="ANEXADO"/>
    <s v="OK"/>
    <n v="1"/>
    <n v="1673.6"/>
    <s v="Faturamento Enviado"/>
    <s v="SAMUEL OLIVEIRA"/>
    <s v="Programado "/>
    <s v="Realizado"/>
    <s v="Ciclo Concluido"/>
    <n v="1673.6"/>
    <n v="2548098.5699999998"/>
    <e v="#N/A"/>
    <n v="25001057"/>
    <n v="1673.6"/>
    <s v="Mauricio Alves"/>
  </r>
  <r>
    <x v="0"/>
    <s v="OK"/>
    <s v="Sem Defeito"/>
    <s v="Não"/>
    <n v="603707"/>
    <n v="0"/>
    <m/>
    <x v="317"/>
    <s v="Ciclo Concluido"/>
    <s v="Ciclo Concluido"/>
    <x v="2"/>
    <s v="Procedimento Anterior "/>
    <s v="TAT"/>
    <s v="Realizado"/>
    <s v="PORTO ALEGRE"/>
    <s v="PODA"/>
    <s v="LIB //COMS"/>
    <d v="2025-06-09T00:00:00"/>
    <x v="3"/>
    <s v="OPEX"/>
    <s v="OK"/>
    <s v="OK"/>
    <s v="ANEXADO"/>
    <s v="ANEXADO"/>
    <s v="OK"/>
    <n v="1"/>
    <n v="2246.91"/>
    <s v="Faturamento Enviado"/>
    <s v="SAMUEL OLIVEIRA"/>
    <s v="Programado "/>
    <s v="Realizado"/>
    <s v="Ciclo Concluido"/>
    <n v="2246.91"/>
    <n v="2548098.5699999998"/>
    <e v="#N/A"/>
    <n v="25001110"/>
    <n v="2246.91"/>
    <s v="Mauricio Alves"/>
  </r>
  <r>
    <x v="0"/>
    <s v="OK"/>
    <s v="Sem Defeito"/>
    <s v="Não"/>
    <n v="602907"/>
    <n v="0"/>
    <m/>
    <x v="318"/>
    <s v="Ciclo Concluido"/>
    <s v="Ciclo Concluido"/>
    <x v="2"/>
    <s v="Procedimento Anterior "/>
    <s v="TAT"/>
    <s v="Realizado"/>
    <s v="BUTIÁ"/>
    <s v="PODA"/>
    <s v="LIB //COMS"/>
    <d v="2025-06-10T00:00:00"/>
    <x v="3"/>
    <s v="OPEX"/>
    <s v="OK"/>
    <s v="OK"/>
    <s v="ANEXADO"/>
    <s v="ANEXADO"/>
    <s v="OK"/>
    <n v="1"/>
    <n v="1994.62"/>
    <s v="Faturamento Enviado"/>
    <s v="SAMUEL OLIVEIRA"/>
    <s v="Programado "/>
    <s v="Realizado"/>
    <s v="Ciclo Concluido"/>
    <n v="974.36"/>
    <n v="2548098.5699999998"/>
    <e v="#N/A"/>
    <n v="25001126"/>
    <n v="974.36"/>
    <s v="Mauricio Alves"/>
  </r>
  <r>
    <x v="0"/>
    <s v="OK"/>
    <s v="Sem Defeito"/>
    <s v="Não"/>
    <n v="600701"/>
    <n v="0"/>
    <m/>
    <x v="319"/>
    <s v="Ciclo Concluido"/>
    <s v="Ciclo Concluido"/>
    <x v="2"/>
    <s v="Procedimento Anterior "/>
    <s v="TAT"/>
    <s v="Realizado"/>
    <s v="PORTO ALEGRE"/>
    <s v="PODA"/>
    <s v="LIB //COMS"/>
    <d v="2025-06-11T00:00:00"/>
    <x v="3"/>
    <s v="OPEX"/>
    <s v="OK"/>
    <s v="OK"/>
    <s v="ANEXADO"/>
    <s v="ANEXADO"/>
    <s v="OK"/>
    <n v="1"/>
    <n v="487.18"/>
    <s v="Faturamento Enviado"/>
    <s v="SAMUEL OLIVEIRA"/>
    <s v="Programado "/>
    <s v="Realizado"/>
    <s v="Ciclo Concluido"/>
    <n v="487.18"/>
    <n v="2548098.5699999998"/>
    <e v="#N/A"/>
    <n v="25001174"/>
    <n v="487.18"/>
    <s v="Mauricio Alves"/>
  </r>
  <r>
    <x v="0"/>
    <s v="OK"/>
    <s v="Sem Defeito"/>
    <s v="Não"/>
    <n v="599606"/>
    <n v="0"/>
    <m/>
    <x v="320"/>
    <s v="Ciclo Concluido"/>
    <s v="Ciclo Concluido"/>
    <x v="2"/>
    <s v="Procedimento Anterior "/>
    <s v="TAT"/>
    <s v="Realizado"/>
    <s v="PORTO ALEGRE"/>
    <s v="PODA"/>
    <s v="LIB //COMS"/>
    <d v="2025-06-12T00:00:00"/>
    <x v="3"/>
    <s v="OPEX"/>
    <s v="OK"/>
    <s v="OK"/>
    <s v="ANEXADO"/>
    <s v="ANEXADO"/>
    <s v="OK"/>
    <n v="1"/>
    <n v="44.04"/>
    <s v="Faturamento Enviado"/>
    <s v="SAMUEL OLIVEIRA"/>
    <s v="Programado "/>
    <s v="Realizado"/>
    <s v="Ciclo Concluido"/>
    <n v="132.12"/>
    <n v="2548098.5699999998"/>
    <e v="#N/A"/>
    <n v="24956993"/>
    <n v="132.12"/>
    <s v="Mauricio Alves"/>
  </r>
  <r>
    <x v="0"/>
    <s v="OK"/>
    <s v="Sem Defeito"/>
    <s v="Não"/>
    <n v="1"/>
    <n v="0"/>
    <m/>
    <x v="321"/>
    <s v="Ciclo Concluido"/>
    <s v="Ciclo Concluido"/>
    <x v="3"/>
    <s v="Procedimento Anterior "/>
    <s v="EQUIPE PODA "/>
    <s v="Realizado"/>
    <s v="PORTO ALEGRE"/>
    <s v="CHAVE REPETIDORA"/>
    <s v="ENTE//CKCP"/>
    <d v="2025-06-13T00:00:00"/>
    <x v="3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2219.19"/>
    <n v="2548098.5699999998"/>
    <e v="#N/A"/>
    <n v="24946683"/>
    <n v="2219.19"/>
    <s v="Mauricio Alves"/>
  </r>
  <r>
    <x v="0"/>
    <s v="OK"/>
    <s v="Sem Defeito"/>
    <s v="Não"/>
    <n v="589009"/>
    <n v="0"/>
    <m/>
    <x v="322"/>
    <s v="Ciclo Concluido"/>
    <s v="Ciclo Concluido"/>
    <x v="0"/>
    <s v="Procedimento Anterior "/>
    <s v="LINHA MORTA"/>
    <s v="Realizado"/>
    <s v="ALVORADA"/>
    <s v="SUBS DE TRAFO"/>
    <s v="ENTE//CKCP"/>
    <d v="2025-06-14T00:00:00"/>
    <x v="3"/>
    <s v="CAPEX"/>
    <s v="OK"/>
    <s v="OK"/>
    <s v="ANEXADO"/>
    <s v="ANEXADO"/>
    <s v="OK"/>
    <n v="1"/>
    <n v="3845"/>
    <s v="Faturamento Enviado"/>
    <s v="LUCAS ANDRADE"/>
    <s v="Programado "/>
    <s v="Realizado"/>
    <s v="Ciclo Concluido"/>
    <s v="3861,,41"/>
    <n v="2548098.5699999998"/>
    <e v="#N/A"/>
    <n v="25187650"/>
    <n v="3866.41"/>
    <s v="Mauricio Alves"/>
  </r>
  <r>
    <x v="0"/>
    <s v="OK"/>
    <s v="Sem Defeito"/>
    <s v="Não"/>
    <s v=" 588955"/>
    <n v="0"/>
    <m/>
    <x v="323"/>
    <s v="Ciclo Concluido"/>
    <s v="Ciclo Concluido"/>
    <x v="0"/>
    <s v="Procedimento Anterior "/>
    <s v="LINHA MORTA"/>
    <s v="Realizado"/>
    <s v="VIAMÃO"/>
    <s v="SUBS DE POSTE "/>
    <s v="ENTE//CKCP"/>
    <d v="2025-06-15T00:00:00"/>
    <x v="3"/>
    <s v="CAPEX"/>
    <s v="OK"/>
    <s v="OK"/>
    <s v="ANEXADO"/>
    <s v="ANEXADO"/>
    <s v="OK"/>
    <n v="1"/>
    <n v="11256"/>
    <s v="Faturamento Enviado"/>
    <s v="LUCAS ANDRADE"/>
    <s v="Programado "/>
    <s v="Realizado"/>
    <s v="Ciclo Concluido"/>
    <n v="5155.59"/>
    <n v="2548098.5699999998"/>
    <e v="#N/A"/>
    <n v="25201116"/>
    <n v="5155.59"/>
    <s v="Mauricio Alves"/>
  </r>
  <r>
    <x v="0"/>
    <s v="OK"/>
    <s v="Sem Defeito"/>
    <s v="Não"/>
    <n v="616829"/>
    <n v="0"/>
    <m/>
    <x v="324"/>
    <s v="Ciclo Concluido"/>
    <s v="Ciclo Concluido"/>
    <x v="2"/>
    <s v="Emergencial"/>
    <s v="LINHA VIVA "/>
    <s v="Realizado"/>
    <s v="PORTO ALEGRE"/>
    <s v="PODA"/>
    <s v="LIB //COMS"/>
    <d v="2025-06-16T00:00:00"/>
    <x v="1"/>
    <s v="OPEX"/>
    <s v="OK"/>
    <s v="OK"/>
    <s v="ANEXADO"/>
    <s v="ANEXADO"/>
    <s v="OK"/>
    <n v="1"/>
    <n v="137.91999999999999"/>
    <s v="Faturamento Enviado"/>
    <s v="SAMUEL OLIVEIRA"/>
    <s v="Programado "/>
    <s v="Realizado"/>
    <s v="Ciclo Concluido"/>
    <n v="3626.62"/>
    <n v="2548098.5699999998"/>
    <e v="#N/A"/>
    <n v="25133389"/>
    <n v="3626.62"/>
    <s v="Mauricio Alves"/>
  </r>
  <r>
    <x v="0"/>
    <s v="OK"/>
    <s v="Sem Defeito"/>
    <s v="Não"/>
    <n v="377899"/>
    <n v="0"/>
    <m/>
    <x v="325"/>
    <s v="Ciclo Concluido"/>
    <s v="Ciclo Concluido"/>
    <x v="0"/>
    <s v="Procedimento Anterior "/>
    <s v="LINHA VIVA "/>
    <s v="Realizado"/>
    <s v="ALVORADA"/>
    <s v="SUBS DE CHAVE FACA "/>
    <s v="ENTE//CKCP"/>
    <d v="2025-06-17T00:00:00"/>
    <x v="3"/>
    <s v="CAPEX"/>
    <s v="OK"/>
    <s v="OK"/>
    <s v="ANEXADO"/>
    <s v="ANEXADO"/>
    <s v="OK"/>
    <n v="1"/>
    <n v="3256"/>
    <s v="Faturamento Enviado"/>
    <s v="LUCAS ANDRADE"/>
    <s v="Programado "/>
    <s v="Realizado"/>
    <s v="Ciclo Concluido"/>
    <n v="236.54"/>
    <n v="2548098.5699999998"/>
    <e v="#N/A"/>
    <n v="25201063"/>
    <n v="236.54"/>
    <s v="Mauricio Alves"/>
  </r>
  <r>
    <x v="0"/>
    <s v="OK"/>
    <s v="Sem Defeito"/>
    <s v="Não"/>
    <n v="576433"/>
    <n v="0"/>
    <m/>
    <x v="326"/>
    <s v="Ciclo Concluido"/>
    <s v="Ciclo Concluido"/>
    <x v="0"/>
    <s v="Procedimento Anterior "/>
    <s v="LINHA VIVA "/>
    <s v="Realizado"/>
    <s v="PORTO ALEGRE"/>
    <s v="SUBS DE CHAVE FACA "/>
    <s v="ENTE//CKCP"/>
    <d v="2025-06-18T00:00:00"/>
    <x v="3"/>
    <s v="CAPEX"/>
    <s v="OK"/>
    <s v="OK"/>
    <s v="ANEXADO"/>
    <s v="ANEXADO"/>
    <s v="OK"/>
    <n v="1"/>
    <n v="3256"/>
    <s v="Faturamento Enviado"/>
    <s v="LUCAS ANDRADE"/>
    <s v="Programado "/>
    <s v="Realizado"/>
    <s v="Ciclo Concluido"/>
    <n v="727.08"/>
    <n v="2548098.5699999998"/>
    <e v="#N/A"/>
    <n v="25200931"/>
    <n v="727.08"/>
    <s v="Mauricio Alves"/>
  </r>
  <r>
    <x v="0"/>
    <s v="OK"/>
    <s v="Sem Defeito"/>
    <s v="Não"/>
    <n v="591505"/>
    <n v="0"/>
    <m/>
    <x v="327"/>
    <s v="Ciclo Concluido"/>
    <s v="Ciclo Concluido"/>
    <x v="2"/>
    <s v="Emergencial"/>
    <s v="LINHA VIVA "/>
    <s v="Realizado"/>
    <s v="PORTO ALEGRE"/>
    <s v="SUBS DE ESTRUTURA MT"/>
    <s v="LIB //COMS"/>
    <d v="2025-06-19T00:00:00"/>
    <x v="1"/>
    <s v="OPEX"/>
    <s v="OK"/>
    <s v="OK"/>
    <s v="ANEXADO"/>
    <s v="ANEXADO"/>
    <s v="OK"/>
    <n v="1"/>
    <n v="1546"/>
    <s v="Faturamento Enviado"/>
    <s v="SAMUEL OLIVEIRA"/>
    <s v="Programado "/>
    <s v="Realizado"/>
    <s v="Ciclo Concluido"/>
    <n v="3886.92"/>
    <n v="2548098.5699999998"/>
    <e v="#N/A"/>
    <n v="25134248"/>
    <n v="3886.92"/>
    <s v="Mauricio Alves"/>
  </r>
  <r>
    <x v="0"/>
    <s v="OK"/>
    <s v="Sem Defeito"/>
    <s v="Não"/>
    <n v="600185"/>
    <n v="0"/>
    <m/>
    <x v="328"/>
    <s v="Ciclo Concluido"/>
    <s v="Ciclo Concluido"/>
    <x v="2"/>
    <s v="Procedimento Anterior "/>
    <s v="LINHA VIVA "/>
    <s v="Realizado"/>
    <s v="PORTO ALEGRE"/>
    <s v="MUFLA"/>
    <s v="LIB //COMS"/>
    <d v="2025-06-20T00:00:00"/>
    <x v="3"/>
    <s v="OPEX"/>
    <s v="OK"/>
    <s v="OK"/>
    <s v="ANEXADO"/>
    <s v="ANEXADO"/>
    <s v="OK"/>
    <n v="1"/>
    <n v="356"/>
    <s v="Faturamento Enviado"/>
    <s v="SAMUEL OLIVEIRA"/>
    <s v="Programado "/>
    <s v="Realizado"/>
    <s v="Ciclo Concluido"/>
    <n v="217.62"/>
    <n v="2548098.5699999998"/>
    <e v="#N/A"/>
    <n v="25134280"/>
    <n v="217.62"/>
    <s v="Mauricio Alves"/>
  </r>
  <r>
    <x v="0"/>
    <s v="OK"/>
    <s v="Sem Defeito"/>
    <s v="Não"/>
    <n v="607255"/>
    <n v="0"/>
    <m/>
    <x v="329"/>
    <s v="Ciclo Concluido"/>
    <s v="Ciclo Concluido"/>
    <x v="2"/>
    <s v="Procedimento Anterior "/>
    <s v="EQUIPE PODA "/>
    <s v="Realizado"/>
    <s v="JOSÉ GARIBALDI"/>
    <s v="PODA"/>
    <s v="LIB //COMS"/>
    <d v="2025-06-21T00:00:00"/>
    <x v="4"/>
    <s v="OPEX"/>
    <s v="OK"/>
    <s v="OK"/>
    <s v="ANEXADO"/>
    <s v="ANEXADO"/>
    <s v="OK"/>
    <n v="1"/>
    <n v="6978.02"/>
    <s v="Faturamento Enviado"/>
    <s v="SAMUEL OLIVEIRA"/>
    <s v="Programado "/>
    <s v="Realizado"/>
    <s v="Ciclo Concluido"/>
    <n v="6978.02"/>
    <n v="2548098.5699999998"/>
    <e v="#N/A"/>
    <n v="24930106"/>
    <n v="6978.02"/>
    <s v="Mauricio Alves"/>
  </r>
  <r>
    <x v="0"/>
    <s v="OK"/>
    <s v="Sem Defeito"/>
    <s v="Não"/>
    <n v="604211"/>
    <n v="0"/>
    <m/>
    <x v="330"/>
    <s v="Ciclo Concluido"/>
    <s v="Ciclo Concluido"/>
    <x v="2"/>
    <s v="Procedimento Anterior "/>
    <s v="EQUIPE PODA "/>
    <s v="Realizado"/>
    <s v="PORTO ALEGRE"/>
    <s v="PODA"/>
    <s v="LIB //COMS"/>
    <d v="2025-06-22T00:00:00"/>
    <x v="4"/>
    <s v="OPEX"/>
    <s v="OK"/>
    <s v="OK"/>
    <s v="ANEXADO"/>
    <s v="ANEXADO"/>
    <s v="OK"/>
    <n v="1"/>
    <n v="2147.21"/>
    <s v="Faturamento Enviado"/>
    <s v="SAMUEL OLIVEIRA"/>
    <s v="Programado "/>
    <s v="Realizado"/>
    <s v="Ciclo Concluido"/>
    <n v="2147.21"/>
    <n v="2548098.5699999998"/>
    <e v="#N/A"/>
    <n v="24930139"/>
    <n v="2147.21"/>
    <s v="Mauricio Alves"/>
  </r>
  <r>
    <x v="0"/>
    <s v="OK"/>
    <s v="Sem Defeito"/>
    <s v="Não"/>
    <n v="607008"/>
    <n v="0"/>
    <m/>
    <x v="331"/>
    <s v="Ciclo Concluido"/>
    <s v="Ciclo Concluido"/>
    <x v="2"/>
    <s v="Procedimento Anterior "/>
    <s v="EQUIPE PODA "/>
    <s v="Realizado"/>
    <s v="PORTO ALEGRE"/>
    <s v="PODA"/>
    <s v="LIB //COMS"/>
    <d v="2025-06-23T00:00:00"/>
    <x v="4"/>
    <s v="OPEX"/>
    <s v="OK"/>
    <s v="OK"/>
    <s v="ANEXADO"/>
    <s v="ANEXADO"/>
    <s v="OK"/>
    <n v="1"/>
    <n v="10802.68"/>
    <s v="Faturamento Enviado"/>
    <s v="SAMUEL OLIVEIRA"/>
    <s v="Programado "/>
    <s v="Realizado"/>
    <s v="Ciclo Concluido"/>
    <n v="10802.68"/>
    <n v="2548098.5699999998"/>
    <e v="#N/A"/>
    <n v="24930168"/>
    <n v="10802.68"/>
    <s v="Mauricio Alves"/>
  </r>
  <r>
    <x v="0"/>
    <s v="OK"/>
    <s v="Sem Defeito"/>
    <s v="Não"/>
    <n v="608021"/>
    <n v="0"/>
    <m/>
    <x v="332"/>
    <s v="Ciclo Concluido"/>
    <s v="Ciclo Concluido"/>
    <x v="2"/>
    <s v="Procedimento Anterior "/>
    <s v="EQUIPE PODA "/>
    <s v="Realizado"/>
    <s v="PORTO ALEGRE"/>
    <s v="PODA"/>
    <s v="LIB //COMS"/>
    <d v="2025-06-24T00:00:00"/>
    <x v="4"/>
    <s v="OPEX"/>
    <s v="OK"/>
    <s v="OK"/>
    <s v="ANEXADO"/>
    <s v="ANEXADO"/>
    <s v="OK"/>
    <n v="1"/>
    <n v="794.5"/>
    <s v="Faturamento Enviado"/>
    <s v="SAMUEL OLIVEIRA"/>
    <s v="Programado "/>
    <s v="Realizado"/>
    <s v="Ciclo Concluido"/>
    <n v="794.5"/>
    <n v="2548098.5699999998"/>
    <e v="#N/A"/>
    <n v="24930173"/>
    <n v="794.5"/>
    <s v="Mauricio Alves"/>
  </r>
  <r>
    <x v="0"/>
    <s v="OK"/>
    <s v="Sem Defeito"/>
    <s v="Não"/>
    <n v="607323"/>
    <n v="0"/>
    <m/>
    <x v="333"/>
    <s v="Ciclo Concluido"/>
    <s v="Ciclo Concluido"/>
    <x v="2"/>
    <s v="Procedimento Anterior "/>
    <s v="EQUIPE PODA "/>
    <s v="Realizado"/>
    <s v="VIAMÃO"/>
    <s v="PODA"/>
    <s v="LIB //COMS"/>
    <d v="2025-06-25T00:00:00"/>
    <x v="4"/>
    <s v="OPEX"/>
    <s v="OK"/>
    <s v="OK"/>
    <s v="ANEXADO"/>
    <s v="ANEXADO"/>
    <s v="OK"/>
    <n v="1"/>
    <n v="4742.32"/>
    <s v="Faturamento Enviado"/>
    <s v="SAMUEL OLIVEIRA"/>
    <s v="Programado "/>
    <s v="Realizado"/>
    <s v="Ciclo Concluido"/>
    <n v="4742.3599999999997"/>
    <n v="2548098.5699999998"/>
    <e v="#N/A"/>
    <n v="24930236"/>
    <n v="4742.3599999999997"/>
    <s v="Mauricio Alves"/>
  </r>
  <r>
    <x v="0"/>
    <s v="OK"/>
    <s v="Sem Defeito"/>
    <s v="Não"/>
    <n v="603939"/>
    <n v="0"/>
    <m/>
    <x v="334"/>
    <s v="Ciclo Concluido"/>
    <s v="Ciclo Concluido"/>
    <x v="2"/>
    <s v="Procedimento Anterior "/>
    <s v="EQUIPE PODA "/>
    <s v="Realizado"/>
    <s v="PORTO ALEGRE"/>
    <s v="PODA"/>
    <s v="LIB //COMS"/>
    <d v="2025-06-26T00:00:00"/>
    <x v="4"/>
    <s v="OPEX"/>
    <s v="OK"/>
    <s v="OK"/>
    <s v="ANEXADO"/>
    <s v="ANEXADO"/>
    <s v="OK"/>
    <n v="1"/>
    <n v="3104.08"/>
    <s v="Faturamento Enviado"/>
    <s v="SAMUEL OLIVEIRA"/>
    <s v="Programado "/>
    <s v="Realizado"/>
    <s v="Ciclo Concluido"/>
    <n v="3104.08"/>
    <n v="2548098.5699999998"/>
    <e v="#N/A"/>
    <n v="24930256"/>
    <n v="3104.08"/>
    <s v="Mauricio Alves"/>
  </r>
  <r>
    <x v="0"/>
    <s v="OK"/>
    <s v="Sem Defeito"/>
    <s v="Não"/>
    <n v="607008"/>
    <n v="0"/>
    <m/>
    <x v="335"/>
    <s v="Ciclo Concluido"/>
    <s v="Ciclo Concluido"/>
    <x v="2"/>
    <s v="Procedimento Anterior "/>
    <s v="EQUIPE PODA "/>
    <s v="Realizado"/>
    <s v="PORTO ALEGRE"/>
    <s v="PODA"/>
    <s v="LIB //COMS"/>
    <d v="2025-06-27T00:00:00"/>
    <x v="3"/>
    <s v="OPEX"/>
    <s v="OK"/>
    <s v="OK"/>
    <s v="ANEXADO"/>
    <s v="ANEXADO"/>
    <s v="OK"/>
    <n v="1"/>
    <n v="2309.58"/>
    <s v="Faturamento Enviado"/>
    <s v="SAMUEL OLIVEIRA"/>
    <s v="Programado "/>
    <s v="Realizado"/>
    <s v="Ciclo Concluido"/>
    <n v="2309.58"/>
    <n v="2548098.5699999998"/>
    <e v="#N/A"/>
    <n v="24957258"/>
    <n v="2309.58"/>
    <s v="Mauricio Alves"/>
  </r>
  <r>
    <x v="0"/>
    <s v="OK"/>
    <s v="Sem Defeito"/>
    <s v="Não"/>
    <n v="604133"/>
    <n v="0"/>
    <m/>
    <x v="336"/>
    <s v="Ciclo Concluido"/>
    <s v="Ciclo Concluido"/>
    <x v="2"/>
    <s v="Procedimento Anterior "/>
    <s v="EQUIPE PODA "/>
    <s v="Realizado"/>
    <s v="PORTO ALEGRE"/>
    <s v="PODA"/>
    <s v="LIB //COMS"/>
    <d v="2025-06-28T00:00:00"/>
    <x v="3"/>
    <s v="OPEX"/>
    <s v="OK"/>
    <s v="OK"/>
    <s v="ANEXADO"/>
    <s v="ANEXADO"/>
    <s v="OK"/>
    <n v="1"/>
    <n v="4619.16"/>
    <s v="Faturamento Enviado"/>
    <s v="SAMUEL OLIVEIRA"/>
    <s v="Programado "/>
    <s v="Realizado"/>
    <s v="Ciclo Concluido"/>
    <n v="4619.16"/>
    <n v="2548098.5699999998"/>
    <e v="#N/A"/>
    <n v="24957293"/>
    <n v="4619.16"/>
    <s v="Mauricio Alves"/>
  </r>
  <r>
    <x v="0"/>
    <s v="OK"/>
    <s v="Sem Defeito"/>
    <s v="Não"/>
    <n v="604133"/>
    <n v="0"/>
    <m/>
    <x v="337"/>
    <s v="Ciclo Concluido"/>
    <s v="Ciclo Concluido"/>
    <x v="2"/>
    <s v="Procedimento Anterior "/>
    <s v="EQUIPE PODA "/>
    <s v="Realizado"/>
    <s v="PORTO ALEGRE"/>
    <s v="PODA"/>
    <s v="LIB //COMS"/>
    <d v="2025-06-29T00:00:00"/>
    <x v="3"/>
    <s v="OPEX"/>
    <s v="OK"/>
    <s v="OK"/>
    <s v="ANEXADO"/>
    <s v="ANEXADO"/>
    <s v="OK"/>
    <n v="1"/>
    <n v="3476.69"/>
    <s v="Faturamento Enviado"/>
    <s v="SAMUEL OLIVEIRA"/>
    <s v="Programado "/>
    <s v="Realizado"/>
    <s v="Ciclo Concluido"/>
    <n v="3476.69"/>
    <n v="2548098.5699999998"/>
    <e v="#N/A"/>
    <n v="24957298"/>
    <n v="3476.69"/>
    <s v="Mauricio Alves"/>
  </r>
  <r>
    <x v="0"/>
    <s v="OK"/>
    <s v="Sem Defeito"/>
    <s v="Não"/>
    <n v="603939"/>
    <n v="0"/>
    <m/>
    <x v="338"/>
    <s v="Ciclo Concluido"/>
    <s v="Ciclo Concluido"/>
    <x v="2"/>
    <s v="Procedimento Anterior "/>
    <s v="EQUIPE PODA "/>
    <s v="Realizado"/>
    <s v="PORTO ALEGRE"/>
    <s v="PODA"/>
    <s v="LIB //COMS"/>
    <d v="2025-06-30T00:00:00"/>
    <x v="3"/>
    <s v="OPEX"/>
    <s v="OK"/>
    <s v="OK"/>
    <s v="ANEXADO"/>
    <s v="ANEXADO"/>
    <s v="OK"/>
    <n v="1"/>
    <n v="3476.69"/>
    <s v="Faturamento Enviado"/>
    <s v="SAMUEL OLIVEIRA"/>
    <s v="Programado "/>
    <s v="Realizado"/>
    <s v="Ciclo Concluido"/>
    <n v="3476.69"/>
    <n v="2548098.5699999998"/>
    <e v="#N/A"/>
    <n v="24957381"/>
    <n v="3476.69"/>
    <s v="Mauricio Alves"/>
  </r>
  <r>
    <x v="0"/>
    <s v="OK"/>
    <s v="Sem Defeito"/>
    <s v="Não"/>
    <n v="604336"/>
    <n v="0"/>
    <m/>
    <x v="339"/>
    <s v="Ciclo Concluido"/>
    <s v="Ciclo Concluido"/>
    <x v="2"/>
    <s v="Procedimento Anterior "/>
    <s v="EQUIPE PODA "/>
    <s v="Realizado"/>
    <s v="SÃO JERÔNIMO"/>
    <s v="PODA"/>
    <s v="LIB //COMS"/>
    <d v="2025-07-01T00:00:00"/>
    <x v="4"/>
    <s v="OPEX"/>
    <s v="OK"/>
    <s v="OK"/>
    <s v="ANEXADO"/>
    <s v="ANEXADO"/>
    <s v="OK"/>
    <n v="1"/>
    <n v="1191.75"/>
    <s v="Faturamento Enviado"/>
    <s v="SAMUEL OLIVEIRA"/>
    <s v="Programado "/>
    <s v="Realizado"/>
    <s v="Ciclo Concluido"/>
    <n v="1191.75"/>
    <n v="2548098.5699999998"/>
    <e v="#N/A"/>
    <n v="24861916"/>
    <n v="1191.75"/>
    <s v="Mauricio Alves"/>
  </r>
  <r>
    <x v="0"/>
    <s v="OK"/>
    <s v="Sem Defeito"/>
    <s v="Não"/>
    <n v="704211"/>
    <n v="0"/>
    <m/>
    <x v="340"/>
    <s v="Ciclo Concluido"/>
    <s v="Ciclo Concluido"/>
    <x v="2"/>
    <s v="Procedimento Anterior "/>
    <s v="EQUIPE PODA "/>
    <s v="Realizado"/>
    <s v="PORTO ALEGRE"/>
    <s v="PODA"/>
    <s v="LIB //COMS"/>
    <d v="2025-07-02T00:00:00"/>
    <x v="4"/>
    <s v="OPEX"/>
    <s v="OK"/>
    <s v="OK"/>
    <s v="ANEXADO"/>
    <s v="ANEXADO"/>
    <s v="OK"/>
    <n v="1"/>
    <n v="2309.58"/>
    <s v="Faturamento Enviado"/>
    <s v="SAMUEL OLIVEIRA"/>
    <s v="Programado "/>
    <s v="Realizado"/>
    <s v="Ciclo Concluido"/>
    <n v="2309.58"/>
    <n v="2548098.5699999998"/>
    <e v="#N/A"/>
    <n v="24861845"/>
    <n v="2309.58"/>
    <s v="Mauricio Alves"/>
  </r>
  <r>
    <x v="0"/>
    <s v="OK"/>
    <s v="Sem Defeito"/>
    <s v="Não"/>
    <n v="599929"/>
    <n v="0"/>
    <m/>
    <x v="341"/>
    <s v="Ciclo Concluido"/>
    <s v="Ciclo Concluido"/>
    <x v="2"/>
    <s v="Procedimento Anterior "/>
    <s v="EQUIPE PODA "/>
    <s v="Realizado"/>
    <s v="GUAÍBA"/>
    <s v="PODA"/>
    <s v="LIB //COMS"/>
    <d v="2025-07-03T00:00:00"/>
    <x v="3"/>
    <s v="OPEX"/>
    <s v="OK"/>
    <s v="OK"/>
    <s v="ANEXADO"/>
    <s v="ANEXADO"/>
    <s v="OK"/>
    <n v="1"/>
    <n v="726.86"/>
    <s v="Faturamento Enviado"/>
    <s v="SAMUEL OLIVEIRA"/>
    <s v="Programado "/>
    <s v="Realizado"/>
    <s v="Ciclo Concluido"/>
    <n v="132.41999999999999"/>
    <n v="2548098.5699999998"/>
    <e v="#N/A"/>
    <n v="24862353"/>
    <n v="132.41999999999999"/>
    <s v="Mauricio Alves"/>
  </r>
  <r>
    <x v="0"/>
    <s v="OK"/>
    <s v="Sem Defeito"/>
    <s v="Não"/>
    <n v="599840"/>
    <n v="0"/>
    <m/>
    <x v="342"/>
    <s v="Ciclo Concluido"/>
    <s v="Ciclo Concluido"/>
    <x v="0"/>
    <s v="Procedimento Anterior "/>
    <s v="LINHA MORTA"/>
    <s v="Realizado"/>
    <s v="CHARQUEADAS"/>
    <s v="SUBS DE POSTE "/>
    <s v="ENTE//CKCP"/>
    <d v="2025-07-04T00:00:00"/>
    <x v="3"/>
    <s v="CAPEX"/>
    <s v="OK"/>
    <s v="OK"/>
    <s v="ANEXADO"/>
    <s v="ANEXADO"/>
    <s v="OK"/>
    <n v="1"/>
    <n v="11543"/>
    <s v="Faturamento Enviado"/>
    <s v="LUCAS ANDRADE"/>
    <s v="Programado "/>
    <s v="Realizado"/>
    <s v="Ciclo Concluido"/>
    <n v="5968.95"/>
    <n v="2548098.5699999998"/>
    <e v="#N/A"/>
    <n v="25200868"/>
    <n v="5968.95"/>
    <s v="Mauricio Alves"/>
  </r>
  <r>
    <x v="0"/>
    <s v="OK"/>
    <s v="Sem Defeito"/>
    <s v="Não"/>
    <n v="611423"/>
    <n v="0"/>
    <m/>
    <x v="343"/>
    <s v="Ciclo Concluido"/>
    <s v="Ciclo Concluido"/>
    <x v="2"/>
    <s v="Procedimento Anterior "/>
    <s v="EQUIPE PODA "/>
    <s v="Realizado"/>
    <s v="PORTO ALEGRE"/>
    <s v="PODA"/>
    <s v="LIB //COMS"/>
    <d v="2025-07-05T00:00:00"/>
    <x v="3"/>
    <s v="OPEX"/>
    <s v="OK"/>
    <s v="OK"/>
    <s v="ANEXADO"/>
    <s v="ANEXADO"/>
    <s v="OK"/>
    <n v="1"/>
    <n v="7002.66"/>
    <s v="Faturamento Enviado"/>
    <s v="SAMUEL OLIVEIRA"/>
    <s v="Programado "/>
    <s v="Realizado"/>
    <s v="Ciclo Concluido"/>
    <n v="7002.66"/>
    <n v="2548098.5699999998"/>
    <e v="#N/A"/>
    <n v="24970390"/>
    <n v="7002.66"/>
    <s v="Mauricio Alves"/>
  </r>
  <r>
    <x v="0"/>
    <s v="OK"/>
    <s v="Sem Defeito"/>
    <s v="Não"/>
    <n v="611423"/>
    <n v="0"/>
    <m/>
    <x v="344"/>
    <s v="Ciclo Concluido"/>
    <s v="Ciclo Concluido"/>
    <x v="2"/>
    <s v="Procedimento Anterior "/>
    <s v="EQUIPE PODA "/>
    <s v="Realizado"/>
    <s v="PORTO ALEGRE"/>
    <s v="PODA"/>
    <s v="LIB //COMS"/>
    <d v="2025-07-06T00:00:00"/>
    <x v="3"/>
    <s v="OPEX"/>
    <s v="OK"/>
    <s v="OK"/>
    <s v="ANEXADO"/>
    <s v="ANEXADO"/>
    <s v="OK"/>
    <n v="1"/>
    <n v="1167.1099999999999"/>
    <s v="Faturamento Enviado"/>
    <s v="SAMUEL OLIVEIRA"/>
    <s v="Programado "/>
    <s v="Realizado"/>
    <s v="Ciclo Concluido"/>
    <n v="1167.1099999999999"/>
    <n v="2548098.5699999998"/>
    <e v="#N/A"/>
    <n v="24970453"/>
    <n v="1167.1099999999999"/>
    <s v="Mauricio Alves"/>
  </r>
  <r>
    <x v="0"/>
    <s v="OK"/>
    <s v="Sem Defeito"/>
    <s v="Não"/>
    <n v="602455"/>
    <n v="0"/>
    <m/>
    <x v="345"/>
    <s v="Ciclo Concluido"/>
    <s v="Ciclo Concluido"/>
    <x v="2"/>
    <s v="Procedimento Anterior "/>
    <s v="EQUIPE PODA "/>
    <s v="Realizado"/>
    <s v="PORTO ALEGRE"/>
    <s v="PODA"/>
    <s v="LIB //COMS"/>
    <d v="2025-07-07T00:00:00"/>
    <x v="3"/>
    <s v="OPEX"/>
    <s v="OK"/>
    <s v="OK"/>
    <s v="ANEXADO"/>
    <s v="ANEXADO"/>
    <s v="OK"/>
    <n v="1"/>
    <n v="22112.86"/>
    <s v="Faturamento Enviado"/>
    <s v="SAMUEL OLIVEIRA"/>
    <s v="Programado "/>
    <s v="Realizado"/>
    <s v="Ciclo Concluido"/>
    <n v="22112.86"/>
    <n v="2548098.5699999998"/>
    <e v="#N/A"/>
    <n v="24970489"/>
    <n v="22112.86"/>
    <s v="Mauricio Alves"/>
  </r>
  <r>
    <x v="0"/>
    <s v="OK"/>
    <s v="Sem Defeito"/>
    <s v="Não"/>
    <n v="602455"/>
    <n v="0"/>
    <m/>
    <x v="346"/>
    <s v="Ciclo Concluido"/>
    <s v="Ciclo Concluido"/>
    <x v="2"/>
    <s v="Procedimento Anterior "/>
    <s v="EQUIPE PODA "/>
    <s v="Realizado"/>
    <s v="PORTO ALEGRE"/>
    <s v="PODA"/>
    <s v="LIB //COMS"/>
    <d v="2025-07-08T00:00:00"/>
    <x v="1"/>
    <s v="OPEX"/>
    <s v="OK"/>
    <s v="OK"/>
    <s v="ANEXADO"/>
    <s v="ANEXADO"/>
    <s v="OK"/>
    <n v="1"/>
    <n v="16016.21"/>
    <s v="Faturamento Enviado"/>
    <s v="SAMUEL OLIVEIRA"/>
    <s v="Programado "/>
    <s v="Realizado"/>
    <s v="Ciclo Concluido"/>
    <n v="16016.21"/>
    <n v="2548098.5699999998"/>
    <e v="#N/A"/>
    <n v="24970495"/>
    <n v="16016.21"/>
    <s v="Mauricio Alves"/>
  </r>
  <r>
    <x v="0"/>
    <s v="OK"/>
    <s v="Sem Defeito"/>
    <s v="Não"/>
    <n v="607323"/>
    <n v="0"/>
    <m/>
    <x v="347"/>
    <s v="Ciclo Concluido"/>
    <s v="Ciclo Concluido"/>
    <x v="2"/>
    <s v="Procedimento Anterior "/>
    <s v="EQUIPE PODA "/>
    <s v="Realizado"/>
    <s v="PORTO ALEGRE"/>
    <s v="PODA"/>
    <s v="LIB //COMS"/>
    <d v="2025-07-09T00:00:00"/>
    <x v="3"/>
    <s v="OPEX"/>
    <s v="OK"/>
    <s v="OK"/>
    <s v="ANEXADO"/>
    <s v="ANEXADO"/>
    <s v="OK"/>
    <n v="1"/>
    <n v="5090.33"/>
    <s v="Faturamento Enviado"/>
    <s v="SAMUEL OLIVEIRA"/>
    <s v="Programado "/>
    <s v="Realizado"/>
    <s v="Ciclo Concluido"/>
    <n v="5090.33"/>
    <n v="2548098.5699999998"/>
    <e v="#N/A"/>
    <n v="24970533"/>
    <n v="5090.33"/>
    <s v="Mauricio Alves"/>
  </r>
  <r>
    <x v="0"/>
    <s v="OK"/>
    <s v="Sem Defeito"/>
    <s v="Não"/>
    <n v="604211"/>
    <n v="0"/>
    <m/>
    <x v="348"/>
    <s v="Ciclo Concluido"/>
    <s v="Ciclo Concluido"/>
    <x v="2"/>
    <s v="Procedimento Anterior "/>
    <s v="EQUIPE PODA "/>
    <s v="Realizado"/>
    <s v="PORTO ALEGRE"/>
    <s v="PODA"/>
    <s v="LIB //COMS"/>
    <d v="2025-07-10T00:00:00"/>
    <x v="3"/>
    <s v="OPEX"/>
    <s v="OK"/>
    <s v="OK"/>
    <s v="ANEXADO"/>
    <s v="ANEXADO"/>
    <s v="OK"/>
    <n v="1"/>
    <n v="3476.69"/>
    <s v="Faturamento Enviado"/>
    <s v="SAMUEL OLIVEIRA"/>
    <s v="Programado "/>
    <s v="Realizado"/>
    <s v="Ciclo Concluido"/>
    <n v="3476.69"/>
    <n v="2548098.5699999998"/>
    <e v="#N/A"/>
    <n v="24970566"/>
    <n v="3476.69"/>
    <s v="Mauricio Alves"/>
  </r>
  <r>
    <x v="0"/>
    <s v="OK"/>
    <s v="Sem Defeito"/>
    <s v="Não"/>
    <n v="603728"/>
    <n v="0"/>
    <m/>
    <x v="349"/>
    <s v="Ciclo Concluido"/>
    <s v="Ciclo Concluido"/>
    <x v="2"/>
    <s v="Procedimento Anterior "/>
    <s v="TAT"/>
    <s v="Realizado"/>
    <s v="VIAMÃO"/>
    <s v="PODA"/>
    <s v="LIB //COMS"/>
    <d v="2025-07-11T00:00:00"/>
    <x v="3"/>
    <s v="OPEX"/>
    <s v="OK"/>
    <s v="OK"/>
    <s v="ANEXADO"/>
    <s v="ANEXADO"/>
    <s v="OK"/>
    <n v="1"/>
    <n v="1759.73"/>
    <s v="Faturamento Enviado"/>
    <s v="SAMUEL OLIVEIRA"/>
    <s v="Programado "/>
    <s v="Realizado"/>
    <s v="Ciclo Concluido"/>
    <n v="1759.73"/>
    <n v="2548098.5699999998"/>
    <e v="#N/A"/>
    <n v="25033829"/>
    <n v="1759.73"/>
    <s v="Mauricio Alves"/>
  </r>
  <r>
    <x v="0"/>
    <s v="OK"/>
    <s v="Sem Defeito"/>
    <s v="Não"/>
    <n v="603731"/>
    <n v="0"/>
    <m/>
    <x v="350"/>
    <s v="Ciclo Concluido"/>
    <s v="Ciclo Concluido"/>
    <x v="2"/>
    <s v="Procedimento Anterior "/>
    <s v="TAT"/>
    <s v="Realizado"/>
    <s v="PORTO ALEGRE"/>
    <s v="PODA"/>
    <s v="LIB //COMS"/>
    <d v="2025-07-12T00:00:00"/>
    <x v="3"/>
    <s v="OPEX"/>
    <s v="OK"/>
    <s v="OK"/>
    <s v="ANEXADO"/>
    <s v="ANEXADO"/>
    <s v="OK"/>
    <n v="1"/>
    <n v="2435.9"/>
    <s v="Faturamento Enviado"/>
    <s v="SAMUEL OLIVEIRA"/>
    <s v="Programado "/>
    <s v="Realizado"/>
    <s v="Ciclo Concluido"/>
    <n v="2435.9"/>
    <n v="2548098.5699999998"/>
    <e v="#N/A"/>
    <n v="25033746"/>
    <n v="2435.9"/>
    <s v="Mauricio Alves"/>
  </r>
  <r>
    <x v="0"/>
    <s v="OK"/>
    <s v="Sem Defeito"/>
    <s v="Não"/>
    <n v="602849"/>
    <n v="0"/>
    <m/>
    <x v="351"/>
    <s v="Ciclo Concluido"/>
    <s v="Ciclo Concluido"/>
    <x v="2"/>
    <s v="Procedimento Anterior "/>
    <s v="TAT"/>
    <s v="Realizado"/>
    <s v="PORTO ALEGRE"/>
    <s v="PODA"/>
    <s v="LIB //COMS"/>
    <d v="2025-07-13T00:00:00"/>
    <x v="1"/>
    <s v="OPEX"/>
    <s v="OK"/>
    <s v="OK"/>
    <s v="ANEXADO"/>
    <s v="ANEXADO"/>
    <s v="OK"/>
    <n v="1"/>
    <n v="6097.55"/>
    <s v="Faturamento Enviado"/>
    <s v="SAMUEL OLIVEIRA"/>
    <s v="Programado "/>
    <s v="Realizado"/>
    <s v="Ciclo Concluido"/>
    <n v="3268.07"/>
    <n v="2548098.5699999998"/>
    <e v="#N/A"/>
    <n v="25033884"/>
    <n v="3268.07"/>
    <s v="Mauricio Alves"/>
  </r>
  <r>
    <x v="0"/>
    <s v="OK"/>
    <s v="Sem Defeito"/>
    <s v="Não"/>
    <n v="607385"/>
    <n v="0"/>
    <m/>
    <x v="352"/>
    <s v="Ciclo Concluido"/>
    <s v="Ciclo Concluido"/>
    <x v="2"/>
    <s v="Procedimento Anterior "/>
    <s v="TAT"/>
    <s v="Realizado"/>
    <s v="BUTIA"/>
    <s v="PODA"/>
    <s v="LIB //COMS"/>
    <d v="2025-07-14T00:00:00"/>
    <x v="3"/>
    <s v="OPEX"/>
    <s v="OK"/>
    <s v="OK"/>
    <s v="ANEXADO"/>
    <s v="ANEXADO"/>
    <s v="OK"/>
    <n v="1"/>
    <n v="3221.27"/>
    <s v="Faturamento Enviado"/>
    <s v="SAMUEL OLIVEIRA"/>
    <s v="Programado "/>
    <s v="Realizado"/>
    <s v="Ciclo Concluido"/>
    <n v="2193.7399999999998"/>
    <n v="2548098.5699999998"/>
    <e v="#N/A"/>
    <n v="25033892"/>
    <n v="2193.7399999999998"/>
    <s v="Mauricio Alves"/>
  </r>
  <r>
    <x v="0"/>
    <s v="OK"/>
    <s v="Sem Defeito"/>
    <s v="Não"/>
    <n v="608051"/>
    <n v="0"/>
    <m/>
    <x v="353"/>
    <s v="Ciclo Concluido"/>
    <s v="Ciclo Concluido"/>
    <x v="2"/>
    <s v="Procedimento Anterior "/>
    <s v="TAT"/>
    <s v="Realizado"/>
    <s v="VIAMÃO"/>
    <s v="PODA"/>
    <s v="LIB //COMS"/>
    <d v="2025-07-15T00:00:00"/>
    <x v="3"/>
    <s v="OPEX"/>
    <s v="OK"/>
    <s v="OK"/>
    <s v="ANEXADO"/>
    <s v="ANEXADO"/>
    <s v="OK"/>
    <n v="1"/>
    <n v="1461.54"/>
    <s v="Faturamento Enviado"/>
    <s v="SAMUEL OLIVEIRA"/>
    <s v="Programado "/>
    <s v="Realizado"/>
    <s v="Ciclo Concluido"/>
    <n v="1461.54"/>
    <n v="2548098.5699999998"/>
    <e v="#N/A"/>
    <n v="25033895"/>
    <n v="1461.54"/>
    <s v="Mauricio Alves"/>
  </r>
  <r>
    <x v="0"/>
    <s v="OK"/>
    <s v="Sem Defeito"/>
    <s v="Não"/>
    <n v="608214"/>
    <n v="0"/>
    <m/>
    <x v="354"/>
    <s v="Ciclo Concluido"/>
    <s v="Ciclo Concluido"/>
    <x v="2"/>
    <s v="Procedimento Anterior "/>
    <s v="TAT"/>
    <s v="Realizado"/>
    <s v="PORTO ALEGRE"/>
    <s v="PODA"/>
    <s v="LIB //COMS"/>
    <d v="2025-07-16T00:00:00"/>
    <x v="3"/>
    <s v="OPEX"/>
    <s v="OK"/>
    <s v="OK"/>
    <s v="ANEXADO"/>
    <s v="ANEXADO"/>
    <s v="OK"/>
    <n v="1"/>
    <n v="2200.11"/>
    <s v="Faturamento Enviado"/>
    <s v="SAMUEL OLIVEIRA"/>
    <s v="Programado "/>
    <s v="Realizado"/>
    <s v="Ciclo Concluido"/>
    <n v="2200.11"/>
    <n v="2548098.5699999998"/>
    <e v="#N/A"/>
    <n v="25033901"/>
    <n v="2200.11"/>
    <s v="Mauricio Alves"/>
  </r>
  <r>
    <x v="0"/>
    <s v="OK"/>
    <s v="Sem Defeito"/>
    <s v="Não"/>
    <n v="609213"/>
    <n v="0"/>
    <m/>
    <x v="355"/>
    <s v="Ciclo Concluido"/>
    <s v="Ciclo Concluido"/>
    <x v="2"/>
    <s v="Procedimento Anterior "/>
    <s v="TAT"/>
    <s v="Realizado"/>
    <s v="PORTO ALEGRE"/>
    <s v="PODA"/>
    <s v="LIB //COMS"/>
    <d v="2025-07-17T00:00:00"/>
    <x v="3"/>
    <s v="OPEX"/>
    <s v="OK"/>
    <s v="OK"/>
    <s v="ANEXADO"/>
    <s v="ANEXADO"/>
    <s v="OK"/>
    <n v="1"/>
    <n v="2954.28"/>
    <s v="Faturamento Enviado"/>
    <s v="SAMUEL OLIVEIRA"/>
    <s v="Programado "/>
    <s v="Realizado"/>
    <s v="Ciclo Concluido"/>
    <n v="2954.28"/>
    <n v="2548098.5699999998"/>
    <e v="#N/A"/>
    <n v="25033966"/>
    <n v="2954.28"/>
    <s v="Mauricio Alves"/>
  </r>
  <r>
    <x v="0"/>
    <s v="OK"/>
    <s v="Sem Defeito"/>
    <s v="Não"/>
    <n v="620353"/>
    <n v="0"/>
    <m/>
    <x v="356"/>
    <s v="Ciclo Concluido"/>
    <s v="Ciclo Concluido"/>
    <x v="0"/>
    <s v="Procedimento Anterior "/>
    <s v="LINHA MORTA"/>
    <s v="Realizado"/>
    <s v="BARRA DO RIBEIRO"/>
    <s v="SUBS DE POSTE "/>
    <s v="ENTE//CKCP"/>
    <d v="2025-07-18T00:00:00"/>
    <x v="3"/>
    <s v="CAPEX"/>
    <s v="OK"/>
    <s v="OK"/>
    <s v="ANEXADO"/>
    <s v="ANEXADO"/>
    <s v="OK"/>
    <n v="1"/>
    <n v="4989"/>
    <s v="Faturamento Enviado"/>
    <s v="LUCAS ANDRADE"/>
    <s v="Programado "/>
    <s v="Realizado"/>
    <s v="Ciclo Concluido"/>
    <n v="7711.69"/>
    <n v="2548098.5699999998"/>
    <e v="#N/A"/>
    <n v="25201571"/>
    <n v="7711.69"/>
    <s v="Mauricio Alves"/>
  </r>
  <r>
    <x v="0"/>
    <s v="OK"/>
    <s v="Sem Defeito"/>
    <s v="Não"/>
    <n v="614228"/>
    <n v="0"/>
    <m/>
    <x v="357"/>
    <s v="Ciclo Concluido"/>
    <s v="Ciclo Concluido"/>
    <x v="2"/>
    <s v="Procedimento Anterior "/>
    <s v="EQUIPE PODA "/>
    <s v="Realizado"/>
    <s v="PORTO ALEGRE"/>
    <s v="PODA"/>
    <s v="LIB //COMS"/>
    <d v="2025-07-19T00:00:00"/>
    <x v="3"/>
    <s v="OPEX"/>
    <s v="OK"/>
    <s v="OK"/>
    <s v="ANEXADO"/>
    <s v="ANEXADO"/>
    <s v="OK"/>
    <n v="1"/>
    <n v="5016.41"/>
    <s v="Faturamento Enviado"/>
    <s v="SAMUEL OLIVEIRA"/>
    <s v="Programado "/>
    <s v="Realizado"/>
    <s v="Ciclo Concluido"/>
    <n v="4643.8"/>
    <n v="2548098.5699999998"/>
    <e v="#N/A"/>
    <n v="24970575"/>
    <n v="4643.8"/>
    <s v="Mauricio Alves"/>
  </r>
  <r>
    <x v="0"/>
    <s v="OK"/>
    <s v="Sem Defeito"/>
    <s v="Não"/>
    <n v="607323"/>
    <n v="0"/>
    <m/>
    <x v="358"/>
    <s v="Ciclo Concluido"/>
    <s v="Ciclo Concluido"/>
    <x v="2"/>
    <s v="Procedimento Anterior "/>
    <s v="EQUIPE PODA "/>
    <s v="Realizado"/>
    <s v="VIAMÃO"/>
    <s v="PODA"/>
    <s v="LIB //COMS"/>
    <d v="2025-07-20T00:00:00"/>
    <x v="3"/>
    <s v="OPEX"/>
    <s v="OK"/>
    <s v="OK"/>
    <s v="ANEXADO"/>
    <s v="ANEXADO"/>
    <s v="OK"/>
    <n v="1"/>
    <n v="6232.8"/>
    <s v="Faturamento Enviado"/>
    <s v="SAMUEL OLIVEIRA"/>
    <s v="Programado "/>
    <s v="Realizado"/>
    <s v="Ciclo Concluido"/>
    <n v="6232.8"/>
    <n v="2548098.5699999998"/>
    <e v="#N/A"/>
    <n v="24970610"/>
    <n v="6232.8"/>
    <s v="Mauricio Alves"/>
  </r>
  <r>
    <x v="0"/>
    <s v="OK"/>
    <s v="Sem Defeito"/>
    <s v="Não"/>
    <n v="614236"/>
    <n v="0"/>
    <m/>
    <x v="359"/>
    <s v="Ciclo Concluido"/>
    <s v="Ciclo Concluido"/>
    <x v="2"/>
    <s v="Procedimento Anterior "/>
    <s v="EQUIPE PODA "/>
    <s v="Realizado"/>
    <s v="MARIANA PIMENTEL"/>
    <s v="PODA"/>
    <s v="LIB //COMS"/>
    <d v="2025-07-21T00:00:00"/>
    <x v="3"/>
    <s v="OPEX"/>
    <s v="OK"/>
    <s v="OK"/>
    <s v="ANEXADO"/>
    <s v="ANEXADO"/>
    <s v="OK"/>
    <n v="1"/>
    <n v="3849.3"/>
    <s v="Faturamento Enviado"/>
    <s v="SAMUEL OLIVEIRA"/>
    <s v="Programado "/>
    <s v="Realizado"/>
    <s v="Ciclo Concluido"/>
    <n v="3849.3"/>
    <n v="2548098.5699999998"/>
    <e v="#N/A"/>
    <n v="24970601"/>
    <n v="3849.3"/>
    <s v="Mauricio Alves"/>
  </r>
  <r>
    <x v="0"/>
    <s v="OK"/>
    <s v="Sem Defeito"/>
    <s v="Não"/>
    <n v="614234"/>
    <n v="0"/>
    <m/>
    <x v="360"/>
    <s v="Ciclo Concluido"/>
    <s v="Ciclo Concluido"/>
    <x v="2"/>
    <s v="Procedimento Anterior "/>
    <s v="EQUIPE PODA "/>
    <s v="Realizado"/>
    <s v="PORTO ALEGRE"/>
    <s v="PODA"/>
    <s v="LIB //COMS"/>
    <d v="2025-07-22T00:00:00"/>
    <x v="3"/>
    <s v="OPEX"/>
    <s v="OK"/>
    <s v="OK"/>
    <s v="ANEXADO"/>
    <s v="ANEXADO"/>
    <s v="OK"/>
    <n v="1"/>
    <n v="3079.44"/>
    <s v="Faturamento Enviado"/>
    <s v="SAMUEL OLIVEIRA"/>
    <s v="Programado "/>
    <s v="Realizado"/>
    <s v="Ciclo Concluido"/>
    <n v="3079.44"/>
    <n v="2548098.5699999998"/>
    <e v="#N/A"/>
    <n v="25033974"/>
    <n v="3079.44"/>
    <s v="Mauricio Alves"/>
  </r>
  <r>
    <x v="0"/>
    <s v="OK"/>
    <s v="Sem Defeito"/>
    <s v="Não"/>
    <n v="611423"/>
    <n v="0"/>
    <m/>
    <x v="361"/>
    <s v="Ciclo Concluido"/>
    <s v="Ciclo Concluido"/>
    <x v="2"/>
    <s v="Procedimento Anterior "/>
    <s v="EQUIPE PODA "/>
    <s v="Realizado"/>
    <s v="PORTO ALEGRE"/>
    <s v="PODA"/>
    <s v="LIB //COMS"/>
    <d v="2025-07-23T00:00:00"/>
    <x v="3"/>
    <s v="OPEX"/>
    <s v="OK"/>
    <s v="OK"/>
    <s v="ANEXADO"/>
    <s v="ANEXADO"/>
    <s v="OK"/>
    <n v="1"/>
    <n v="3104.08"/>
    <s v="Faturamento Enviado"/>
    <s v="SAMUEL OLIVEIRA"/>
    <s v="Programado "/>
    <s v="Realizado"/>
    <s v="Ciclo Concluido"/>
    <n v="3104.08"/>
    <n v="2548098.5699999998"/>
    <e v="#N/A"/>
    <n v="24970636"/>
    <n v="3104.08"/>
    <s v="Mauricio Alves"/>
  </r>
  <r>
    <x v="0"/>
    <s v="OK"/>
    <s v="Sem Defeito"/>
    <s v="Não"/>
    <n v="600002"/>
    <n v="0"/>
    <m/>
    <x v="362"/>
    <s v="Ciclo Concluido"/>
    <s v="Ciclo Concluido"/>
    <x v="2"/>
    <s v="Procedimento Anterior "/>
    <s v="EQUIPE PODA "/>
    <s v="Realizado"/>
    <s v="PORTO ALEGRE"/>
    <s v="PODA"/>
    <s v="LIB //COMS"/>
    <d v="2025-07-24T00:00:00"/>
    <x v="3"/>
    <s v="OPEX"/>
    <s v="OK"/>
    <s v="OK"/>
    <s v="ANEXADO"/>
    <s v="ANEXADO"/>
    <s v="OK"/>
    <n v="1"/>
    <n v="231.69"/>
    <s v="Faturamento Enviado"/>
    <s v="SAMUEL OLIVEIRA"/>
    <s v="Programado "/>
    <s v="Realizado"/>
    <s v="Ciclo Concluido"/>
    <n v="1759.64"/>
    <n v="2548098.5699999998"/>
    <e v="#N/A"/>
    <n v="24879431"/>
    <n v="1759.64"/>
    <s v="Mauricio Alves"/>
  </r>
  <r>
    <x v="0"/>
    <s v="OK"/>
    <s v="Sem Defeito"/>
    <s v="Não"/>
    <n v="614333"/>
    <n v="0"/>
    <m/>
    <x v="363"/>
    <s v="Ciclo Concluido"/>
    <s v="Ciclo Concluido"/>
    <x v="2"/>
    <s v="Procedimento Anterior "/>
    <s v="EQUIPE PODA "/>
    <s v="Realizado"/>
    <s v="PORTO ALEGRE"/>
    <s v="PODA"/>
    <s v="LIB //COMS"/>
    <d v="2025-07-25T00:00:00"/>
    <x v="3"/>
    <s v="OPEX"/>
    <s v="OK"/>
    <s v="OK"/>
    <s v="ANEXADO"/>
    <s v="ANEXADO"/>
    <s v="OK"/>
    <n v="1"/>
    <n v="2754.7"/>
    <s v="Faturamento Enviado"/>
    <s v="SAMUEL OLIVEIRA"/>
    <s v="Programado "/>
    <s v="Realizado"/>
    <s v="Ciclo Concluido"/>
    <n v="2754.7"/>
    <n v="2548098.5699999998"/>
    <e v="#N/A"/>
    <n v="24970696"/>
    <n v="2754.7"/>
    <s v="Mauricio Alves"/>
  </r>
  <r>
    <x v="0"/>
    <s v="OK"/>
    <s v="Sem Defeito"/>
    <s v="Não"/>
    <n v="614227"/>
    <n v="0"/>
    <m/>
    <x v="364"/>
    <s v="Ciclo Concluido"/>
    <s v="Ciclo Concluido"/>
    <x v="2"/>
    <s v="Procedimento Anterior "/>
    <s v="EQUIPE PODA "/>
    <s v="Realizado"/>
    <s v="PORTO ALEGRE"/>
    <s v="PODA"/>
    <s v="LIB //COMS"/>
    <d v="2025-07-26T00:00:00"/>
    <x v="3"/>
    <s v="OPEX"/>
    <s v="OK"/>
    <s v="OK"/>
    <s v="ANEXADO"/>
    <s v="ANEXADO"/>
    <s v="OK"/>
    <n v="1"/>
    <n v="1564.63"/>
    <s v="Faturamento Enviado"/>
    <s v="SAMUEL OLIVEIRA"/>
    <s v="Programado "/>
    <s v="Realizado"/>
    <s v="Ciclo Concluido"/>
    <n v="1564.36"/>
    <n v="2548098.5699999998"/>
    <e v="#N/A"/>
    <n v="24970705"/>
    <n v="1564.36"/>
    <s v="Mauricio Alves"/>
  </r>
  <r>
    <x v="0"/>
    <s v="OK"/>
    <s v="Sem Defeito"/>
    <s v="Não"/>
    <n v="614992"/>
    <n v="0"/>
    <m/>
    <x v="365"/>
    <s v="Ciclo Concluido"/>
    <s v="Ciclo Concluido"/>
    <x v="2"/>
    <s v="Procedimento Anterior "/>
    <s v="TAT"/>
    <s v="Realizado"/>
    <s v="PORTO ALEGRE"/>
    <s v="PODA"/>
    <s v="LIB //COMS"/>
    <d v="2025-07-27T00:00:00"/>
    <x v="3"/>
    <s v="OPEX"/>
    <s v="OK"/>
    <s v="OK"/>
    <s v="ANEXADO"/>
    <s v="ANEXADO"/>
    <s v="OK"/>
    <n v="1"/>
    <n v="2923.08"/>
    <s v="Faturamento Enviado"/>
    <s v="SAMUEL OLIVEIRA"/>
    <s v="Programado "/>
    <s v="Realizado"/>
    <s v="Ciclo Concluido"/>
    <n v="2923.08"/>
    <n v="2548098.5699999998"/>
    <e v="#N/A"/>
    <n v="25033981"/>
    <n v="2923.08"/>
    <s v="Mauricio Alves"/>
  </r>
  <r>
    <x v="0"/>
    <s v="OK"/>
    <s v="Sem Defeito"/>
    <s v="Não"/>
    <n v="600538"/>
    <n v="0"/>
    <m/>
    <x v="366"/>
    <s v="Ciclo Concluido"/>
    <s v="Ciclo Concluido"/>
    <x v="2"/>
    <s v="Procedimento Anterior "/>
    <s v="EQUIPE PODA "/>
    <s v="Realizado"/>
    <s v="PORTO ALEGRE"/>
    <s v="PODA"/>
    <s v="LIB //COMS"/>
    <d v="2025-07-28T00:00:00"/>
    <x v="3"/>
    <s v="OPEX"/>
    <s v="OK"/>
    <s v="OK"/>
    <s v="ANEXADO"/>
    <s v="ANEXADO"/>
    <s v="OK"/>
    <n v="1"/>
    <n v="2427.64"/>
    <s v="Faturamento Enviado"/>
    <s v="SAMUEL OLIVEIRA"/>
    <s v="Programado "/>
    <s v="Realizado"/>
    <s v="Ciclo Concluido"/>
    <n v="2211.7199999999998"/>
    <n v="2548098.5699999998"/>
    <e v="#N/A"/>
    <n v="24881181"/>
    <n v="2211.7199999999998"/>
    <s v="Mauricio Alves"/>
  </r>
  <r>
    <x v="0"/>
    <s v="OK"/>
    <s v="Sem Defeito"/>
    <s v="Não"/>
    <n v="614198"/>
    <n v="0"/>
    <m/>
    <x v="367"/>
    <s v="Ciclo Concluido"/>
    <s v="Ciclo Concluido"/>
    <x v="2"/>
    <s v="Procedimento Anterior "/>
    <s v="TAT"/>
    <s v="Realizado"/>
    <s v="PORTO ALEGRE"/>
    <s v="PODA"/>
    <s v="LIB //COMS"/>
    <d v="2025-07-29T00:00:00"/>
    <x v="3"/>
    <s v="OPEX"/>
    <s v="OK"/>
    <s v="OK"/>
    <s v="ANEXADO"/>
    <s v="ANEXADO"/>
    <s v="OK"/>
    <n v="1"/>
    <n v="2923.08"/>
    <s v="Faturamento Enviado"/>
    <s v="SAMUEL OLIVEIRA"/>
    <s v="Programado "/>
    <s v="Realizado"/>
    <s v="Ciclo Concluido"/>
    <n v="2923.08"/>
    <n v="2548098.5699999998"/>
    <e v="#N/A"/>
    <n v="25001494"/>
    <n v="2923.08"/>
    <s v="Mauricio Alves"/>
  </r>
  <r>
    <x v="0"/>
    <s v="OK"/>
    <s v="Sem Defeito"/>
    <s v="Não"/>
    <n v="619913"/>
    <n v="0"/>
    <m/>
    <x v="368"/>
    <s v="Ciclo Concluido"/>
    <s v="Ciclo Concluido"/>
    <x v="2"/>
    <s v="Procedimento Anterior "/>
    <s v="LINHA VIVA "/>
    <s v="Realizado"/>
    <s v="PORTO ALEGRE"/>
    <s v="PODA "/>
    <s v="LIB //COMS"/>
    <d v="2025-07-30T00:00:00"/>
    <x v="3"/>
    <s v="OPEX"/>
    <s v="OK"/>
    <s v="OK"/>
    <s v="ANEXADO"/>
    <s v="ANEXADO"/>
    <s v="OK"/>
    <n v="1"/>
    <n v="814"/>
    <s v="Faturamento Enviado"/>
    <s v="SAMUEL OLIVEIRA"/>
    <s v="Programado "/>
    <s v="Realizado"/>
    <s v="Ciclo Concluido"/>
    <n v="864.12"/>
    <n v="2548098.5699999998"/>
    <e v="#N/A"/>
    <n v="25134283"/>
    <n v="864.12"/>
    <s v="Mauricio Alves"/>
  </r>
  <r>
    <x v="0"/>
    <s v="OK"/>
    <s v="Sem Defeito"/>
    <s v="Não"/>
    <n v="617119"/>
    <n v="0"/>
    <m/>
    <x v="369"/>
    <s v="Ciclo Concluido"/>
    <s v="Ciclo Concluido"/>
    <x v="2"/>
    <s v="Procedimento Anterior "/>
    <s v="EQUIPE PODA "/>
    <s v="Realizado"/>
    <s v="PORTO ALEGRE"/>
    <s v="PODA "/>
    <s v="LIB //COMS"/>
    <d v="2025-07-31T00:00:00"/>
    <x v="3"/>
    <s v="OPEX"/>
    <s v="OK"/>
    <s v="OK"/>
    <s v="ANEXADO"/>
    <s v="ANEXADO"/>
    <s v="OK"/>
    <n v="1"/>
    <n v="6677.92"/>
    <s v="Faturamento Enviado"/>
    <s v="SAMUEL OLIVEIRA"/>
    <s v="Programado "/>
    <s v="Realizado"/>
    <s v="Ciclo Concluido"/>
    <n v="6677.92"/>
    <n v="2548098.5699999998"/>
    <e v="#N/A"/>
    <n v="24970731"/>
    <n v="6677.92"/>
    <s v="Mauricio Alves"/>
  </r>
  <r>
    <x v="0"/>
    <s v="OK"/>
    <s v="Sem Defeito"/>
    <s v="Não"/>
    <n v="616617"/>
    <n v="0"/>
    <m/>
    <x v="370"/>
    <s v="Ciclo Concluido"/>
    <s v="Ciclo Concluido"/>
    <x v="2"/>
    <s v="Procedimento Anterior "/>
    <s v="EQUIPE PODA "/>
    <s v="Realizado"/>
    <s v="PORTO ALEGRE"/>
    <s v="PODA "/>
    <s v="LIB //COMS"/>
    <d v="2025-08-01T00:00:00"/>
    <x v="3"/>
    <s v="OPEX"/>
    <s v="OK"/>
    <s v="OK"/>
    <s v="ANEXADO"/>
    <s v="ANEXADO"/>
    <s v="OK"/>
    <n v="1"/>
    <n v="1539.72"/>
    <s v="Faturamento Enviado"/>
    <s v="SAMUEL OLIVEIRA"/>
    <s v="Programado "/>
    <s v="Realizado"/>
    <s v="Ciclo Concluido"/>
    <n v="1539.72"/>
    <n v="2548098.5699999998"/>
    <e v="#N/A"/>
    <n v="24970857"/>
    <n v="1539.72"/>
    <s v="Mauricio Alves"/>
  </r>
  <r>
    <x v="0"/>
    <s v="OK"/>
    <s v="Sem Defeito"/>
    <s v="Não"/>
    <n v="621811"/>
    <n v="0"/>
    <m/>
    <x v="371"/>
    <s v="Ciclo Concluido"/>
    <s v="Ciclo Concluido"/>
    <x v="0"/>
    <s v="Procedimento Anterior "/>
    <s v="LINHA MORTA"/>
    <s v="Realizado"/>
    <s v="PORTO ALEGRE"/>
    <s v="SUBS DE TRAFO"/>
    <s v="ENTE//CKCP"/>
    <d v="2025-08-02T00:00:00"/>
    <x v="3"/>
    <s v="CAPEX"/>
    <s v="OK"/>
    <s v="OK"/>
    <s v="ANEXADO"/>
    <s v="ANEXADO"/>
    <s v="OK"/>
    <n v="1"/>
    <n v="3580"/>
    <s v="Faturamento Enviado"/>
    <s v="LUCAS ANDRADE"/>
    <s v="Programado "/>
    <s v="Realizado"/>
    <s v="Ciclo Concluido"/>
    <n v="3861.41"/>
    <n v="2548098.5699999998"/>
    <e v="#N/A"/>
    <n v="25201633"/>
    <n v="3861.41"/>
    <s v="Mauricio Alves"/>
  </r>
  <r>
    <x v="0"/>
    <s v="OK"/>
    <s v="Sem Defeito"/>
    <s v="Não"/>
    <n v="625210"/>
    <n v="0"/>
    <m/>
    <x v="372"/>
    <s v="Ciclo Concluido"/>
    <s v="Ciclo Concluido"/>
    <x v="2"/>
    <s v="Emergencial"/>
    <s v="EQUIPE PODA "/>
    <s v="Realizado"/>
    <s v="GUAÍBA "/>
    <s v="PODA"/>
    <s v="LIB //COMS"/>
    <d v="2025-08-03T00:00:00"/>
    <x v="1"/>
    <s v="OPEX"/>
    <s v="OK"/>
    <s v="OK"/>
    <s v="ANEXADO"/>
    <s v="ANEXADO"/>
    <s v="OK"/>
    <n v="1"/>
    <n v="46.89"/>
    <s v="Faturamento Enviado"/>
    <s v="SAMUEL OLIVEIRA"/>
    <s v="Programado "/>
    <s v="Realizado"/>
    <s v="Ciclo Concluido"/>
    <n v="125.38"/>
    <n v="2548098.5699999998"/>
    <e v="#N/A"/>
    <n v="25133465"/>
    <n v="125.38"/>
    <s v="Mauricio Alves"/>
  </r>
  <r>
    <x v="0"/>
    <s v="OK"/>
    <s v="Sem Defeito"/>
    <s v="Não"/>
    <n v="590588"/>
    <n v="0"/>
    <m/>
    <x v="373"/>
    <s v="Ciclo Concluido"/>
    <s v="Ciclo Concluido"/>
    <x v="2"/>
    <s v="Emergencial"/>
    <s v="LINHA VIVA "/>
    <s v="Realizado"/>
    <s v="PORTO ALEGRE"/>
    <s v="GLV-CONEXÃO-ARMAÇÃO"/>
    <s v="LIB //COMS"/>
    <d v="2025-08-04T00:00:00"/>
    <x v="1"/>
    <s v="OPEX"/>
    <s v="OK"/>
    <s v="OK"/>
    <s v="ANEXADO"/>
    <s v="ANEXADO"/>
    <s v="OK"/>
    <n v="1"/>
    <n v="2136"/>
    <s v="Faturamento Enviado"/>
    <s v="SAMUEL OLIVEIRA"/>
    <s v="Programado "/>
    <s v="Realizado"/>
    <s v="Ciclo Concluido"/>
    <n v="3883.8"/>
    <n v="2548098.5699999998"/>
    <e v="#N/A"/>
    <n v="25034099"/>
    <n v="3883.8"/>
    <s v="Mauricio Alves"/>
  </r>
  <r>
    <x v="0"/>
    <s v="OK"/>
    <s v="Sem Defeito"/>
    <s v="Não"/>
    <n v="638405"/>
    <n v="0"/>
    <m/>
    <x v="374"/>
    <s v="Ciclo Concluido"/>
    <s v="Ciclo Concluido"/>
    <x v="0"/>
    <s v="Procedimento Anterior "/>
    <s v="LINHA MORTA"/>
    <s v="Realizado"/>
    <s v="MARIANA PIMENTEL"/>
    <s v="SUBS DE POSTE E TRAFO "/>
    <s v="ENTE//CKCP"/>
    <d v="2025-08-05T00:00:00"/>
    <x v="3"/>
    <s v="CAPEX"/>
    <s v="OK"/>
    <s v="OK"/>
    <s v="ANEXADO"/>
    <s v="ANEXADO"/>
    <s v="OK"/>
    <n v="1"/>
    <n v="4520.18"/>
    <s v="Faturamento Enviado"/>
    <s v="LUCAS ANDRADE"/>
    <s v="Programado "/>
    <s v="Realizado"/>
    <s v="Ciclo Concluido"/>
    <n v="6297.94"/>
    <n v="2548098.5699999998"/>
    <e v="#N/A"/>
    <n v="25202387"/>
    <n v="6297.94"/>
    <s v="Mauricio Alves"/>
  </r>
  <r>
    <x v="0"/>
    <s v="OK"/>
    <s v="Sem Defeito"/>
    <s v="Não"/>
    <n v="599967"/>
    <n v="0"/>
    <m/>
    <x v="375"/>
    <s v="Ciclo Concluido"/>
    <s v="Ciclo Concluido"/>
    <x v="3"/>
    <s v="Procedimento Anterior "/>
    <s v="LINHA VIVA "/>
    <s v="Realizado"/>
    <s v="GUAÍBA "/>
    <s v="CHAVE REPETIDORA"/>
    <s v="ENTE//CKCP"/>
    <d v="2025-08-06T00:00:00"/>
    <x v="3"/>
    <s v="CAPEX"/>
    <s v="OK"/>
    <s v="OK"/>
    <s v="ANEXADO"/>
    <s v="ANEXADO"/>
    <s v="OK"/>
    <n v="1"/>
    <n v="2789"/>
    <s v="Faturamento Enviado"/>
    <s v="LUCAS ANDRADE"/>
    <s v="Programado "/>
    <s v="Realizado"/>
    <s v="Ciclo Concluido"/>
    <n v="1870.83"/>
    <n v="2548098.5699999998"/>
    <e v="#N/A"/>
    <n v="24930243"/>
    <n v="1870.83"/>
    <s v="Mauricio Alves"/>
  </r>
  <r>
    <x v="0"/>
    <s v="OK"/>
    <s v="Sem Defeito"/>
    <s v="Não"/>
    <n v="610405"/>
    <n v="0"/>
    <m/>
    <x v="376"/>
    <s v="Ciclo Concluido"/>
    <s v="Ciclo Concluido"/>
    <x v="2"/>
    <s v="Procedimento Anterior "/>
    <s v="EQUIPE PODA "/>
    <s v="Realizado"/>
    <s v="PORTO ALEGRE"/>
    <s v="PODA "/>
    <s v="LIB //COMS"/>
    <d v="2025-08-07T00:00:00"/>
    <x v="3"/>
    <s v="OPEX"/>
    <s v="OK"/>
    <s v="OK"/>
    <s v="ANEXADO"/>
    <s v="ANEXADO"/>
    <s v="OK"/>
    <n v="1"/>
    <n v="1377.35"/>
    <s v="Faturamento Enviado"/>
    <s v="SAMUEL OLIVEIRA"/>
    <s v="Programado "/>
    <s v="Realizado"/>
    <s v="Ciclo Concluido"/>
    <n v="1377.35"/>
    <n v="2548098.5699999998"/>
    <e v="#N/A"/>
    <n v="24970780"/>
    <n v="1377.35"/>
    <s v="Mauricio Alves"/>
  </r>
  <r>
    <x v="0"/>
    <s v="OK"/>
    <s v="Sem Defeito"/>
    <s v="Não"/>
    <n v="599967"/>
    <n v="0"/>
    <m/>
    <x v="377"/>
    <s v="Ciclo Concluido"/>
    <s v="Ciclo Concluido"/>
    <x v="3"/>
    <s v="Procedimento Anterior "/>
    <s v="LINHA VIVA "/>
    <s v="Realizado"/>
    <s v="GUAÍBA "/>
    <s v="CHAVE REPETIDORA"/>
    <s v="ENTE//CKCP"/>
    <d v="2025-08-08T00:00:00"/>
    <x v="3"/>
    <s v="CAPEX"/>
    <s v="OK"/>
    <s v="OK"/>
    <s v="ANEXADO"/>
    <s v="ANEXADO"/>
    <s v="OK"/>
    <n v="1"/>
    <n v="5145"/>
    <s v="Faturamento Enviado"/>
    <s v="LUCAS ANDRADE"/>
    <s v="Programado "/>
    <s v="Realizado"/>
    <s v="Ciclo Concluido"/>
    <n v="2950.33"/>
    <n v="2548098.5699999998"/>
    <e v="#N/A"/>
    <n v="25118045"/>
    <n v="2950.33"/>
    <s v="Mauricio Alves"/>
  </r>
  <r>
    <x v="0"/>
    <s v="OK"/>
    <s v="Sem Defeito"/>
    <s v="Não"/>
    <n v="582172"/>
    <n v="0"/>
    <m/>
    <x v="378"/>
    <s v="Ciclo Concluido"/>
    <s v="Ciclo Concluido"/>
    <x v="0"/>
    <s v="Procedimento Anterior "/>
    <s v="LINHA MORTA"/>
    <s v="Realizado"/>
    <s v="PORTO ALEGRE"/>
    <s v="SUBS DE TRAFO"/>
    <s v="ENTE//CKCP"/>
    <d v="2025-08-09T00:00:00"/>
    <x v="3"/>
    <s v="CAPEX"/>
    <s v="OK"/>
    <s v="OK"/>
    <s v="ANEXADO"/>
    <s v="ANEXADO"/>
    <s v="OK"/>
    <n v="1"/>
    <n v="3896"/>
    <s v="Faturamento Enviado"/>
    <s v="LUCAS ANDRADE"/>
    <s v="Programado "/>
    <s v="Realizado"/>
    <s v="Ciclo Concluido"/>
    <n v="3647.05"/>
    <n v="2548098.5699999998"/>
    <e v="#N/A"/>
    <n v="24740150"/>
    <n v="3647.05"/>
    <s v="Mauricio Alves"/>
  </r>
  <r>
    <x v="0"/>
    <s v="OK"/>
    <s v="Sem Defeito"/>
    <s v="Não"/>
    <n v="1"/>
    <n v="0"/>
    <m/>
    <x v="379"/>
    <s v="Ciclo Concluido"/>
    <s v="Ciclo Concluido"/>
    <x v="0"/>
    <s v="Procedimento Anterior "/>
    <s v="LINHA MORTA"/>
    <s v="Realizado"/>
    <s v="SEM LOCALIDADE"/>
    <s v="TRATATIVA AIC"/>
    <s v="ENTE//CKCP"/>
    <d v="2025-08-10T00:00:00"/>
    <x v="3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3896.59"/>
    <n v="2548098.5699999998"/>
    <e v="#N/A"/>
    <n v="24704968"/>
    <n v="3896.59"/>
    <s v="Mauricio Alves"/>
  </r>
  <r>
    <x v="0"/>
    <s v="OK"/>
    <s v="Sem Defeito"/>
    <s v="Não"/>
    <n v="617119"/>
    <n v="0"/>
    <m/>
    <x v="380"/>
    <s v="Ciclo Concluido"/>
    <s v="Ciclo Concluido"/>
    <x v="2"/>
    <s v="Procedimento Anterior "/>
    <s v="EQUIPE PODA "/>
    <s v="Realizado"/>
    <s v="PORTO ALEGRE"/>
    <s v="PODA "/>
    <s v="LIB //COMS"/>
    <d v="2025-08-11T00:00:00"/>
    <x v="3"/>
    <s v="OPEX"/>
    <s v="OK"/>
    <s v="OK"/>
    <s v="ANEXADO"/>
    <s v="ANEXADO"/>
    <s v="OK"/>
    <n v="1"/>
    <n v="3923.22"/>
    <s v="Faturamento Enviado"/>
    <s v="SAMUEL OLIVEIRA"/>
    <s v="Programado "/>
    <s v="Realizado"/>
    <s v="Ciclo Concluido"/>
    <n v="5413.66"/>
    <n v="2548098.5699999998"/>
    <e v="#N/A"/>
    <n v="24970864"/>
    <n v="5413.66"/>
    <s v="Mauricio Alves"/>
  </r>
  <r>
    <x v="0"/>
    <s v="OK"/>
    <s v="Sem Defeito"/>
    <s v="Não"/>
    <n v="616471"/>
    <n v="0"/>
    <m/>
    <x v="381"/>
    <s v="Ciclo Concluido"/>
    <s v="Ciclo Concluido"/>
    <x v="2"/>
    <s v="Procedimento Anterior "/>
    <s v="EQUIPE PODA "/>
    <s v="Realizado"/>
    <s v="PORTO ALEGRE"/>
    <s v="PODA "/>
    <s v="LIB //COMS"/>
    <d v="2025-08-12T00:00:00"/>
    <x v="3"/>
    <s v="OPEX"/>
    <s v="OK"/>
    <s v="OK"/>
    <s v="ANEXADO"/>
    <s v="ANEXADO"/>
    <s v="OK"/>
    <n v="1"/>
    <n v="2917.02"/>
    <s v="Faturamento Enviado"/>
    <s v="SAMUEL OLIVEIRA"/>
    <s v="Programado "/>
    <s v="Realizado"/>
    <s v="Ciclo Concluido"/>
    <n v="2917.07"/>
    <n v="2548098.5699999998"/>
    <e v="#N/A"/>
    <n v="24987307"/>
    <n v="2917.07"/>
    <s v="Mauricio Alves"/>
  </r>
  <r>
    <x v="0"/>
    <s v="OK"/>
    <s v="Sem Defeito"/>
    <s v="Não"/>
    <n v="614234"/>
    <n v="0"/>
    <m/>
    <x v="382"/>
    <s v="Ciclo Concluido"/>
    <s v="Ciclo Concluido"/>
    <x v="2"/>
    <s v="Procedimento Anterior "/>
    <s v="EQUIPE PODA "/>
    <s v="Realizado"/>
    <s v="PORTO ALEGRE"/>
    <s v="PODA "/>
    <s v="LIB //COMS"/>
    <d v="2025-08-13T00:00:00"/>
    <x v="3"/>
    <s v="OPEX"/>
    <s v="OK"/>
    <s v="OK"/>
    <s v="ANEXADO"/>
    <s v="ANEXADO"/>
    <s v="OK"/>
    <n v="1"/>
    <n v="3873.94"/>
    <s v="Faturamento Enviado"/>
    <s v="SAMUEL OLIVEIRA"/>
    <s v="Programado "/>
    <s v="Realizado"/>
    <s v="Ciclo Concluido"/>
    <n v="3873.94"/>
    <n v="2548098.5699999998"/>
    <e v="#N/A"/>
    <n v="24987304"/>
    <n v="3873.94"/>
    <s v="Mauricio Alves"/>
  </r>
  <r>
    <x v="0"/>
    <s v="OK"/>
    <s v="Sem Defeito"/>
    <s v="Não"/>
    <n v="611404"/>
    <n v="0"/>
    <m/>
    <x v="383"/>
    <s v="Ciclo Concluido"/>
    <s v="Ciclo Concluido"/>
    <x v="2"/>
    <s v="Procedimento Anterior "/>
    <s v="EQUIPE PODA "/>
    <s v="Realizado"/>
    <s v="PORTO ALEGRE"/>
    <s v="PODA "/>
    <s v="LIB //COMS"/>
    <d v="2025-08-14T00:00:00"/>
    <x v="3"/>
    <s v="OPEX"/>
    <s v="OK"/>
    <s v="OK"/>
    <s v="ANEXADO"/>
    <s v="ANEXADO"/>
    <s v="OK"/>
    <n v="1"/>
    <n v="2754.7"/>
    <s v="Faturamento Enviado"/>
    <s v="SAMUEL OLIVEIRA"/>
    <s v="Programado "/>
    <s v="Realizado"/>
    <s v="Ciclo Concluido"/>
    <n v="2754.7"/>
    <n v="2548098.5699999998"/>
    <e v="#N/A"/>
    <n v="24987282"/>
    <n v="2754.7"/>
    <s v="Mauricio Alves"/>
  </r>
  <r>
    <x v="0"/>
    <s v="OK"/>
    <s v="Sem Defeito"/>
    <s v="Não"/>
    <n v="591305"/>
    <n v="0"/>
    <m/>
    <x v="384"/>
    <s v="Ciclo Concluido"/>
    <s v="Ciclo Concluido"/>
    <x v="2"/>
    <s v="Procedimento Anterior "/>
    <s v="LINHA VIVA "/>
    <s v="Realizado"/>
    <s v="PORTO ALEGRE"/>
    <s v="ISOLADOR"/>
    <s v="LIB //COMS"/>
    <d v="2025-08-15T00:00:00"/>
    <x v="3"/>
    <s v="OPEX"/>
    <s v="OK"/>
    <s v="OK"/>
    <s v="ANEXADO"/>
    <s v="ANEXADO"/>
    <s v="OK"/>
    <n v="1"/>
    <n v="1654"/>
    <s v="Faturamento Enviado"/>
    <s v="SAMUEL OLIVEIRA"/>
    <s v="Programado "/>
    <s v="Realizado"/>
    <s v="Ciclo Concluido"/>
    <n v="3519.53"/>
    <n v="2548098.5699999998"/>
    <e v="#N/A"/>
    <n v="24957096"/>
    <n v="3519.53"/>
    <s v="Mauricio Alves"/>
  </r>
  <r>
    <x v="0"/>
    <s v="OK"/>
    <s v="Sem Defeito"/>
    <s v="Não"/>
    <n v="617636"/>
    <n v="0"/>
    <m/>
    <x v="385"/>
    <s v="Ciclo Concluido"/>
    <s v="Ciclo Concluido"/>
    <x v="2"/>
    <s v="Procedimento Anterior "/>
    <s v="TAT"/>
    <s v="Realizado"/>
    <s v="PORTO ALEGRE"/>
    <s v="PODA "/>
    <s v="LIB //COMS"/>
    <d v="2025-08-16T00:00:00"/>
    <x v="3"/>
    <s v="OPEX"/>
    <s v="OK"/>
    <s v="OK"/>
    <s v="ANEXADO"/>
    <s v="ANEXADO"/>
    <s v="OK"/>
    <n v="1"/>
    <n v="1461.54"/>
    <s v="Faturamento Enviado"/>
    <s v="SAMUEL OLIVEIRA"/>
    <s v="Programado "/>
    <s v="Realizado"/>
    <s v="Ciclo Concluido"/>
    <n v="1461.54"/>
    <n v="2548098.5699999998"/>
    <e v="#N/A"/>
    <n v="25001441"/>
    <n v="1461.54"/>
    <s v="Mauricio Alves"/>
  </r>
  <r>
    <x v="0"/>
    <s v="OK"/>
    <s v="Sem Defeito"/>
    <s v="Não"/>
    <n v="617481"/>
    <n v="0"/>
    <m/>
    <x v="386"/>
    <s v="Ciclo Concluido"/>
    <s v="Ciclo Concluido"/>
    <x v="2"/>
    <s v="Procedimento Anterior "/>
    <s v="TAT"/>
    <s v="Realizado"/>
    <s v="BUTIÁ"/>
    <s v="PODA "/>
    <s v="LIB //COMS"/>
    <d v="2025-08-17T00:00:00"/>
    <x v="3"/>
    <s v="OPEX"/>
    <s v="OK"/>
    <s v="OK"/>
    <s v="ANEXADO"/>
    <s v="ANEXADO"/>
    <s v="OK"/>
    <n v="1"/>
    <n v="2200.11"/>
    <s v="Faturamento Enviado"/>
    <s v="SAMUEL OLIVEIRA"/>
    <s v="Programado "/>
    <s v="Realizado"/>
    <s v="Ciclo Concluido"/>
    <n v="1110.1600000000001"/>
    <n v="2548098.5699999998"/>
    <e v="#N/A"/>
    <n v="25001338"/>
    <n v="1110.1600000000001"/>
    <s v="Mauricio Alves"/>
  </r>
  <r>
    <x v="0"/>
    <s v="OK"/>
    <s v="Sem Defeito"/>
    <s v="Não"/>
    <n v="27770500"/>
    <n v="0"/>
    <m/>
    <x v="387"/>
    <s v="Ciclo Concluido"/>
    <s v="Ciclo Concluido"/>
    <x v="2"/>
    <s v="Procedimento Anterior "/>
    <s v="TAT"/>
    <s v="Realizado"/>
    <s v="PORTO ALEGRE"/>
    <s v="PODA "/>
    <s v="LIB //COMS"/>
    <d v="2025-08-18T00:00:00"/>
    <x v="3"/>
    <s v="OPEX"/>
    <s v="OK"/>
    <s v="OK"/>
    <s v="ANEXADO"/>
    <s v="ANEXADO"/>
    <s v="OK"/>
    <n v="1"/>
    <n v="3307.52"/>
    <s v="Faturamento Enviado"/>
    <s v="SAMUEL OLIVEIRA"/>
    <s v="Programado "/>
    <s v="Realizado"/>
    <s v="Ciclo Concluido"/>
    <n v="2540.5"/>
    <n v="2548098.5699999998"/>
    <e v="#N/A"/>
    <n v="25001336"/>
    <n v="2540.5"/>
    <s v="Mauricio Alves"/>
  </r>
  <r>
    <x v="0"/>
    <s v="OK"/>
    <s v="Sem Defeito"/>
    <s v="Não"/>
    <n v="522216"/>
    <n v="0"/>
    <m/>
    <x v="388"/>
    <s v="Ciclo Concluido"/>
    <s v="Ciclo Concluido"/>
    <x v="0"/>
    <s v="Procedimento Anterior "/>
    <s v="LINHA VIVA "/>
    <s v="Realizado"/>
    <s v="PORTO ALEGRE"/>
    <s v="SUBS DE CHAVE FACA "/>
    <s v="LIB //DFEC"/>
    <d v="2025-08-19T00:00:00"/>
    <x v="3"/>
    <s v="CAPEX"/>
    <s v="OK"/>
    <s v="OK"/>
    <s v="ANEXADO"/>
    <s v="ANEXADO"/>
    <s v="OK"/>
    <n v="1"/>
    <n v="3689"/>
    <s v="Faturamento Enviado"/>
    <s v="LUCAS ANDRADE"/>
    <s v="Programado "/>
    <s v="Realizado"/>
    <s v="Ciclo Concluido"/>
    <n v="1928.75"/>
    <n v="2548098.5699999998"/>
    <e v="#N/A"/>
    <n v="24612619"/>
    <n v="1928.75"/>
    <s v="Mauricio Alves"/>
  </r>
  <r>
    <x v="0"/>
    <s v="OK"/>
    <s v="Sem Defeito"/>
    <s v="Não"/>
    <n v="662978"/>
    <n v="0"/>
    <m/>
    <x v="389"/>
    <s v="Ciclo Concluido"/>
    <s v="Ciclo Concluido"/>
    <x v="2"/>
    <s v="Emergencial"/>
    <s v="LINHA MORTA "/>
    <s v="Realizado"/>
    <s v="PORTO ALEGRE"/>
    <s v="SUBS DE POSTE E TRAFO "/>
    <s v="LIB //COMS"/>
    <d v="2025-08-20T00:00:00"/>
    <x v="1"/>
    <s v="OPEX"/>
    <s v="OK"/>
    <s v="OK"/>
    <s v="ANEXADO"/>
    <s v="ANEXADO"/>
    <s v="OK"/>
    <n v="1"/>
    <n v="1389.15"/>
    <s v="Faturamento Enviado"/>
    <s v="SAMUEL OLIVEIRA"/>
    <s v="Programado "/>
    <s v="Realizado"/>
    <s v="Ciclo Concluido"/>
    <n v="963.37"/>
    <n v="2548098.5699999998"/>
    <e v="#N/A"/>
    <n v="25248597"/>
    <n v="963.37"/>
    <s v="Mauricio Alves"/>
  </r>
  <r>
    <x v="0"/>
    <s v="OK"/>
    <s v="Sem Defeito"/>
    <s v="Não"/>
    <n v="577566"/>
    <n v="0"/>
    <m/>
    <x v="390"/>
    <s v="Ciclo Concluido"/>
    <s v="Ciclo Concluido"/>
    <x v="0"/>
    <s v="Procedimento Anterior "/>
    <s v="LINHA VIVA "/>
    <s v="Realizado"/>
    <s v="PORTO ALEGRE"/>
    <s v="SUBS DE CHAVE FACA "/>
    <s v="LIB //DFEC"/>
    <d v="2025-08-21T00:00:00"/>
    <x v="3"/>
    <s v="CAPEX"/>
    <s v="OK"/>
    <s v="OK"/>
    <s v="ANEXADO"/>
    <s v="ANEXADO"/>
    <s v="OK"/>
    <n v="1"/>
    <n v="4568"/>
    <s v="Faturamento Enviado"/>
    <s v="LUCAS ANDRADE"/>
    <s v="Programado "/>
    <s v="Realizado"/>
    <s v="Ciclo Concluido"/>
    <n v="2187.35"/>
    <n v="2548098.5699999998"/>
    <e v="#N/A"/>
    <n v="24680773"/>
    <n v="2187.35"/>
    <s v="Mauricio Alves"/>
  </r>
  <r>
    <x v="0"/>
    <s v="OK"/>
    <s v="Sem Defeito"/>
    <s v="Não"/>
    <n v="619912"/>
    <n v="0"/>
    <m/>
    <x v="391"/>
    <s v="Ciclo Concluido"/>
    <s v="Ciclo Concluido"/>
    <x v="2"/>
    <s v="Procedimento Anterior "/>
    <s v="EQUIPE PODA "/>
    <s v="Realizado"/>
    <s v="PORTO ALEGRE"/>
    <s v="PODA "/>
    <s v="LIB //COMS"/>
    <d v="2025-08-22T00:00:00"/>
    <x v="3"/>
    <s v="OPEX"/>
    <s v="OK"/>
    <s v="OK"/>
    <s v="ANEXADO"/>
    <s v="ANEXADO"/>
    <s v="OK"/>
    <n v="1"/>
    <n v="2358.86"/>
    <s v="Faturamento Enviado"/>
    <s v="SAMUEL OLIVEIRA"/>
    <s v="Programado "/>
    <s v="Realizado"/>
    <s v="Ciclo Concluido"/>
    <n v="2358.86"/>
    <n v="2548098.5699999998"/>
    <e v="#N/A"/>
    <n v="24987275"/>
    <n v="2358.86"/>
    <s v="Mauricio Alves"/>
  </r>
  <r>
    <x v="0"/>
    <s v="OK"/>
    <s v="Sem Defeito"/>
    <s v="Não"/>
    <n v="616617"/>
    <n v="0"/>
    <m/>
    <x v="392"/>
    <s v="Ciclo Concluido"/>
    <s v="Ciclo Concluido"/>
    <x v="2"/>
    <s v="Procedimento Anterior "/>
    <s v="EQUIPE PODA "/>
    <s v="Realizado"/>
    <s v="VIAMÃO"/>
    <s v="PODA "/>
    <s v="LIB //COMS"/>
    <d v="2025-08-23T00:00:00"/>
    <x v="3"/>
    <s v="OPEX"/>
    <s v="OK"/>
    <s v="OK"/>
    <s v="ANEXADO"/>
    <s v="ANEXADO"/>
    <s v="OK"/>
    <n v="1"/>
    <n v="4368.33"/>
    <s v="Faturamento Enviado"/>
    <s v="SAMUEL OLIVEIRA"/>
    <s v="Programado "/>
    <s v="Realizado"/>
    <s v="Ciclo Concluido"/>
    <n v="4368.33"/>
    <n v="2548098.5699999998"/>
    <e v="#N/A"/>
    <n v="24987252"/>
    <n v="4368.33"/>
    <s v="Mauricio Alves"/>
  </r>
  <r>
    <x v="0"/>
    <s v="OK"/>
    <s v="Sem Defeito"/>
    <s v="Não"/>
    <n v="620191"/>
    <n v="0"/>
    <m/>
    <x v="393"/>
    <s v="Ciclo Concluido"/>
    <s v="Ciclo Concluido"/>
    <x v="2"/>
    <s v="Procedimento Anterior "/>
    <s v="EQUIPE PODA "/>
    <s v="Realizado"/>
    <s v="PORTO ALEGRE"/>
    <s v="PODA "/>
    <s v="LIB //COMS"/>
    <d v="2025-08-24T00:00:00"/>
    <x v="3"/>
    <s v="OPEX"/>
    <s v="OK"/>
    <s v="OK"/>
    <s v="ANEXADO"/>
    <s v="ANEXADO"/>
    <s v="OK"/>
    <n v="1"/>
    <n v="1539.72"/>
    <s v="Faturamento Enviado"/>
    <s v="SAMUEL OLIVEIRA"/>
    <s v="Programado "/>
    <s v="Realizado"/>
    <s v="Ciclo Concluido"/>
    <n v="1539.72"/>
    <n v="2548098.5699999998"/>
    <e v="#N/A"/>
    <n v="24987246"/>
    <n v="1539.72"/>
    <s v="Mauricio Alves"/>
  </r>
  <r>
    <x v="0"/>
    <s v="OK"/>
    <s v="Sem Defeito"/>
    <s v="Não"/>
    <n v="619615"/>
    <n v="0"/>
    <m/>
    <x v="394"/>
    <s v="Ciclo Concluido"/>
    <s v="Ciclo Concluido"/>
    <x v="2"/>
    <s v="Procedimento Anterior "/>
    <s v="TAT"/>
    <s v="Realizado"/>
    <s v="PORTO ALEGRE"/>
    <s v="PODA "/>
    <s v="LIB //COMS"/>
    <d v="2025-08-25T00:00:00"/>
    <x v="3"/>
    <s v="OPEX"/>
    <s v="OK"/>
    <s v="OK"/>
    <s v="ANEXADO"/>
    <s v="ANEXADO"/>
    <s v="OK"/>
    <n v="1"/>
    <n v="2968.99"/>
    <s v="Faturamento Enviado"/>
    <s v="SAMUEL OLIVEIRA"/>
    <s v="Programado "/>
    <s v="Realizado"/>
    <s v="Ciclo Concluido"/>
    <n v="2968.99"/>
    <n v="2548098.5699999998"/>
    <e v="#N/A"/>
    <n v="25001333"/>
    <n v="2968.99"/>
    <s v="Mauricio Alves"/>
  </r>
  <r>
    <x v="0"/>
    <s v="OK"/>
    <s v="Sem Defeito"/>
    <s v="Não"/>
    <n v="27774543"/>
    <n v="0"/>
    <m/>
    <x v="395"/>
    <s v="Ciclo Concluido"/>
    <s v="Ciclo Concluido"/>
    <x v="2"/>
    <s v="Procedimento Anterior "/>
    <s v="TAT"/>
    <s v="Realizado"/>
    <s v="PORTO ALEGRE"/>
    <s v="PODA "/>
    <s v="LIB //COMS"/>
    <d v="2025-08-26T00:00:00"/>
    <x v="3"/>
    <s v="OPEX"/>
    <s v="OK"/>
    <s v="OK"/>
    <s v="ANEXADO"/>
    <s v="ANEXADO"/>
    <s v="OK"/>
    <n v="1"/>
    <n v="2923.08"/>
    <s v="Faturamento Enviado"/>
    <s v="SAMUEL OLIVEIRA"/>
    <s v="Programado "/>
    <s v="Realizado"/>
    <s v="Ciclo Concluido"/>
    <n v="2923.08"/>
    <n v="2548098.5699999998"/>
    <e v="#N/A"/>
    <n v="25001278"/>
    <n v="2923.08"/>
    <s v="Mauricio Alves"/>
  </r>
  <r>
    <x v="0"/>
    <s v="OK"/>
    <s v="Sem Defeito"/>
    <s v="Não"/>
    <n v="617636"/>
    <n v="0"/>
    <m/>
    <x v="396"/>
    <s v="Ciclo Concluido"/>
    <s v="Ciclo Concluido"/>
    <x v="2"/>
    <s v="Procedimento Anterior "/>
    <s v="TAT"/>
    <s v="Realizado"/>
    <s v="PORTO ALEGRE"/>
    <s v="PODA "/>
    <s v="LIB //COMS"/>
    <d v="2025-08-27T00:00:00"/>
    <x v="3"/>
    <s v="OPEX"/>
    <s v="OK"/>
    <s v="OK"/>
    <s v="ANEXADO"/>
    <s v="ANEXADO"/>
    <s v="OK"/>
    <n v="1"/>
    <n v="3958"/>
    <s v="Faturamento Enviado"/>
    <s v="SAMUEL OLIVEIRA"/>
    <s v="Programado "/>
    <s v="Realizado"/>
    <s v="Ciclo Concluido"/>
    <n v="2047.57"/>
    <n v="2548098.5699999998"/>
    <e v="#N/A"/>
    <n v="25001218"/>
    <n v="2047.57"/>
    <s v="Mauricio Alves"/>
  </r>
  <r>
    <x v="0"/>
    <s v="OK"/>
    <s v="Sem Defeito"/>
    <s v="Não"/>
    <n v="620522"/>
    <n v="0"/>
    <m/>
    <x v="397"/>
    <s v="Ciclo Concluido"/>
    <s v="Ciclo Concluido"/>
    <x v="2"/>
    <s v="Procedimento Anterior "/>
    <s v="TAT"/>
    <s v="Realizado"/>
    <s v="ARROIO DOS RATOS"/>
    <s v="PODA "/>
    <s v="LIB //COMS"/>
    <d v="2025-08-28T00:00:00"/>
    <x v="3"/>
    <s v="OPEX"/>
    <s v="OK"/>
    <s v="OK"/>
    <s v="ANEXADO"/>
    <s v="ANEXADO"/>
    <s v="OK"/>
    <n v="1"/>
    <n v="2200.11"/>
    <s v="Faturamento Enviado"/>
    <s v="SAMUEL OLIVEIRA"/>
    <s v="Programado "/>
    <s v="Realizado"/>
    <s v="Ciclo Concluido"/>
    <n v="2200.11"/>
    <n v="2548098.5699999998"/>
    <e v="#N/A"/>
    <n v="25001211"/>
    <n v="2200.11"/>
    <s v="Mauricio Alves"/>
  </r>
  <r>
    <x v="0"/>
    <s v="OK"/>
    <s v="Sem Defeito"/>
    <s v="Não"/>
    <n v="620949"/>
    <n v="0"/>
    <m/>
    <x v="398"/>
    <s v="Ciclo Concluido"/>
    <s v="Ciclo Concluido"/>
    <x v="2"/>
    <s v="Procedimento Anterior "/>
    <s v="EQUIPE PODA "/>
    <s v="Realizado"/>
    <s v="PORTO ALEGRE"/>
    <s v="PODA "/>
    <s v="LIB //COMS"/>
    <d v="2025-08-29T00:00:00"/>
    <x v="3"/>
    <s v="OPEX"/>
    <s v="OK"/>
    <s v="OK"/>
    <s v="ANEXADO"/>
    <s v="ANEXADO"/>
    <s v="OK"/>
    <n v="1"/>
    <n v="5561.5"/>
    <s v="Faturamento Enviado"/>
    <s v="SAMUEL OLIVEIRA"/>
    <s v="Programado "/>
    <s v="Realizado"/>
    <s v="Ciclo Concluido"/>
    <n v="5561.5"/>
    <n v="2548098.5699999998"/>
    <e v="#N/A"/>
    <n v="24987212"/>
    <n v="5561.5"/>
    <s v="Mauricio Alves"/>
  </r>
  <r>
    <x v="0"/>
    <s v="OK"/>
    <s v="Sem Defeito"/>
    <s v="Não"/>
    <n v="1918"/>
    <n v="389"/>
    <m/>
    <x v="143"/>
    <s v="Ciclo Concluido"/>
    <s v="Ciclo Concluido"/>
    <x v="2"/>
    <s v="Poligonal Programado Andamento"/>
    <s v="EQUIPE PODA "/>
    <s v="Realizado"/>
    <s v="PORTO ALEGRE"/>
    <s v="PODA "/>
    <s v="LIB //COMS"/>
    <d v="2027-08-28T00:00:00"/>
    <x v="0"/>
    <s v="OPEX"/>
    <s v="OK"/>
    <s v="OK"/>
    <s v="ANEXADO"/>
    <s v="ANEXADO"/>
    <s v="OK"/>
    <n v="1"/>
    <n v="3087.29"/>
    <s v="Passivo"/>
    <s v="LUISA ALMEIDA"/>
    <s v="Programado "/>
    <s v="Realizado"/>
    <s v="Ciclo Concluido"/>
    <n v="3087.29"/>
    <n v="2548098.5699999998"/>
    <e v="#N/A"/>
    <n v="25537079"/>
    <n v="3087.29"/>
    <s v="Mauricio Alves"/>
  </r>
  <r>
    <x v="0"/>
    <s v="OK"/>
    <s v="Sem Defeito"/>
    <s v="Não"/>
    <n v="614234"/>
    <n v="0"/>
    <m/>
    <x v="399"/>
    <s v="Ciclo Concluido"/>
    <s v="Ciclo Concluido"/>
    <x v="2"/>
    <s v="Procedimento Anterior "/>
    <s v="EQUIPE PODA "/>
    <s v="Realizado"/>
    <s v="PORTO ALEGRE"/>
    <s v="PODA "/>
    <s v="LIB //COMS"/>
    <d v="2025-08-31T00:00:00"/>
    <x v="3"/>
    <s v="OPEX"/>
    <s v="OK"/>
    <s v="OK"/>
    <s v="ANEXADO"/>
    <s v="ANEXADO"/>
    <s v="OK"/>
    <n v="1"/>
    <n v="2731.47"/>
    <s v="Faturamento Enviado"/>
    <s v="SAMUEL OLIVEIRA"/>
    <s v="Programado "/>
    <s v="Realizado"/>
    <s v="Ciclo Concluido"/>
    <n v="2731.47"/>
    <n v="2548098.5699999998"/>
    <e v="#N/A"/>
    <n v="24987181"/>
    <n v="2731.47"/>
    <s v="Mauricio Alves"/>
  </r>
  <r>
    <x v="0"/>
    <s v="OK"/>
    <s v="Sem Defeito"/>
    <s v="Não"/>
    <n v="598588"/>
    <n v="0"/>
    <m/>
    <x v="400"/>
    <s v="Ciclo Concluido"/>
    <s v="Ciclo Concluido"/>
    <x v="2"/>
    <s v="Procedimento Anterior "/>
    <s v="LINHA VIVA "/>
    <s v="Realizado"/>
    <s v="PORTO ALEGRE"/>
    <s v="ARMAÇÃO E OUTROS"/>
    <s v="LIB //COMS"/>
    <d v="2025-09-01T00:00:00"/>
    <x v="3"/>
    <s v="OPEX"/>
    <s v="OK"/>
    <s v="OK"/>
    <s v="ANEXADO"/>
    <s v="ANEXADO"/>
    <s v="OK"/>
    <n v="1"/>
    <n v="345"/>
    <s v="Faturamento Enviado"/>
    <s v="SAMUEL OLIVEIRA"/>
    <s v="Programado "/>
    <s v="Realizado"/>
    <s v="Ciclo Concluido"/>
    <n v="2363.66"/>
    <n v="2548098.5699999998"/>
    <e v="#N/A"/>
    <n v="24957165"/>
    <n v="2363.66"/>
    <s v="Mauricio Alves"/>
  </r>
  <r>
    <x v="0"/>
    <s v="OK"/>
    <s v="Sem Defeito"/>
    <s v="Não"/>
    <n v="1"/>
    <n v="0"/>
    <m/>
    <x v="401"/>
    <s v="Ciclo Concluido"/>
    <s v="Ciclo Concluido"/>
    <x v="0"/>
    <s v="Procedimento Anterior "/>
    <s v="LINHA MORTA"/>
    <s v="Realizado"/>
    <s v="SEM LOCALIDADE"/>
    <s v="TRATATIVA AIC"/>
    <s v="ENTE//CKCP"/>
    <d v="2025-09-02T00:00:00"/>
    <x v="3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1467.44"/>
    <n v="2548098.5699999998"/>
    <e v="#N/A"/>
    <n v="24719416"/>
    <n v="1467.44"/>
    <s v="Mauricio Alves"/>
  </r>
  <r>
    <x v="0"/>
    <s v="OK"/>
    <s v="Sem Defeito"/>
    <s v="Não"/>
    <n v="622355"/>
    <n v="0"/>
    <m/>
    <x v="402"/>
    <s v="Ciclo Concluido"/>
    <s v="Ciclo Concluido"/>
    <x v="2"/>
    <s v="Procedimento Anterior "/>
    <s v="EQUIPE PODA "/>
    <s v="Realizado"/>
    <s v="PORTO ALEGRE"/>
    <s v="PODA"/>
    <s v="LIB //COMS"/>
    <d v="2025-09-03T00:00:00"/>
    <x v="3"/>
    <s v="OPEX"/>
    <s v="OK"/>
    <s v="OK"/>
    <s v="ANEXADO"/>
    <s v="ANEXADO"/>
    <s v="OK"/>
    <n v="1"/>
    <n v="5088.91"/>
    <s v="Faturamento Enviado"/>
    <s v="SAMUEL OLIVEIRA"/>
    <s v="Programado "/>
    <s v="Realizado"/>
    <s v="Ciclo Concluido"/>
    <n v="7470.99"/>
    <n v="2548098.5699999998"/>
    <e v="#N/A"/>
    <n v="24987084"/>
    <n v="7470.99"/>
    <s v="Mauricio Alves"/>
  </r>
  <r>
    <x v="0"/>
    <s v="OK"/>
    <s v="Sem Defeito"/>
    <s v="Não"/>
    <n v="1918"/>
    <n v="391"/>
    <m/>
    <x v="143"/>
    <s v="Ciclo Concluido"/>
    <s v="Ciclo Concluido"/>
    <x v="2"/>
    <s v="Poligonal Programado Andamento"/>
    <s v="EQUIPE PODA "/>
    <s v="Realizado"/>
    <s v="PORTO ALEGRE"/>
    <s v="PODA "/>
    <s v="LIB //COMS"/>
    <d v="2027-08-29T00:00:00"/>
    <x v="0"/>
    <s v="OPEX"/>
    <s v="OK"/>
    <s v="OK"/>
    <s v="ANEXADO"/>
    <s v="ANEXADO"/>
    <s v="OK"/>
    <n v="1"/>
    <n v="4169.29"/>
    <s v="Passivo"/>
    <s v="LUISA ALMEIDA"/>
    <s v="Programado "/>
    <s v="Realizado"/>
    <s v="Ciclo Concluido"/>
    <n v="4169.29"/>
    <n v="2548098.5699999998"/>
    <e v="#N/A"/>
    <n v="25537079"/>
    <n v="4169.29"/>
    <s v="Mauricio Alves"/>
  </r>
  <r>
    <x v="0"/>
    <s v="OK"/>
    <s v="Sem Defeito"/>
    <s v="Não"/>
    <n v="610405"/>
    <n v="0"/>
    <m/>
    <x v="403"/>
    <s v="Ciclo Concluido"/>
    <s v="Ciclo Concluido"/>
    <x v="2"/>
    <s v="Procedimento Anterior "/>
    <s v="EQUIPE PODA "/>
    <s v="Realizado"/>
    <s v="BARRA DO RIBEIRO"/>
    <s v="PODA"/>
    <s v="LIB //COMS"/>
    <d v="2025-09-05T00:00:00"/>
    <x v="3"/>
    <s v="OPEX"/>
    <s v="OK"/>
    <s v="OK"/>
    <s v="ANEXADO"/>
    <s v="ANEXADO"/>
    <s v="OK"/>
    <n v="1"/>
    <n v="5461.52"/>
    <s v="Faturamento Enviado"/>
    <s v="SAMUEL OLIVEIRA"/>
    <s v="Programado "/>
    <s v="Realizado"/>
    <s v="Ciclo Concluido"/>
    <n v="5461.52"/>
    <n v="2548098.5699999998"/>
    <e v="#N/A"/>
    <n v="24987043"/>
    <n v="5461.52"/>
    <s v="Mauricio Alves"/>
  </r>
  <r>
    <x v="0"/>
    <s v="OK"/>
    <s v="Sem Defeito"/>
    <s v="Não"/>
    <s v="623317 E 619912"/>
    <n v="0"/>
    <m/>
    <x v="404"/>
    <s v="Ciclo Concluido"/>
    <s v="Ciclo Concluido"/>
    <x v="2"/>
    <s v="Procedimento Anterior "/>
    <s v="EQUIPE PODA "/>
    <s v="Realizado"/>
    <s v="PORTO ALEGRE"/>
    <s v="PODA"/>
    <s v="LIB //COMS"/>
    <d v="2025-09-06T00:00:00"/>
    <x v="3"/>
    <s v="OPEX"/>
    <s v="OK"/>
    <s v="OK"/>
    <s v="ANEXADO"/>
    <s v="ANEXADO"/>
    <s v="OK"/>
    <n v="1"/>
    <n v="1936.97"/>
    <s v="Faturamento Enviado"/>
    <s v="SAMUEL OLIVEIRA"/>
    <s v="Programado "/>
    <s v="Realizado"/>
    <s v="Ciclo Concluido"/>
    <n v="1936.97"/>
    <n v="2548098.5699999998"/>
    <e v="#N/A"/>
    <n v="24987007"/>
    <n v="1936.97"/>
    <s v="Mauricio Alves"/>
  </r>
  <r>
    <x v="0"/>
    <s v="OK"/>
    <s v="Sem Defeito"/>
    <s v="Não"/>
    <n v="614234"/>
    <n v="0"/>
    <m/>
    <x v="405"/>
    <s v="Ciclo Concluido"/>
    <s v="Ciclo Concluido"/>
    <x v="2"/>
    <s v="Procedimento Anterior "/>
    <s v="EQUIPE PODA "/>
    <s v="Realizado"/>
    <s v="PORTO ALEGRE"/>
    <s v="PODA"/>
    <s v="LIB //COMS"/>
    <d v="2025-09-07T00:00:00"/>
    <x v="3"/>
    <s v="OPEX"/>
    <s v="OK"/>
    <s v="OK"/>
    <s v="ANEXADO"/>
    <s v="ANEXADO"/>
    <s v="OK"/>
    <n v="1"/>
    <n v="3501.33"/>
    <s v="Faturamento Enviado"/>
    <s v="SAMUEL OLIVEIRA"/>
    <s v="Programado "/>
    <s v="Realizado"/>
    <s v="Ciclo Concluido"/>
    <n v="3501.33"/>
    <n v="2548098.5699999998"/>
    <e v="#N/A"/>
    <n v="24986991"/>
    <n v="3501.33"/>
    <s v="Mauricio Alves"/>
  </r>
  <r>
    <x v="0"/>
    <s v="OK"/>
    <s v="Sem Defeito"/>
    <s v="Não"/>
    <n v="616617"/>
    <n v="0"/>
    <m/>
    <x v="406"/>
    <s v="Ciclo Concluido"/>
    <s v="Ciclo Concluido"/>
    <x v="2"/>
    <s v="Procedimento Anterior "/>
    <s v="EQUIPE PODA "/>
    <s v="Realizado"/>
    <s v="VIAMÃO"/>
    <s v="PODA"/>
    <s v="LIB //COMS"/>
    <d v="2025-09-08T00:00:00"/>
    <x v="3"/>
    <s v="OPEX"/>
    <s v="OK"/>
    <s v="OK"/>
    <s v="ANEXADO"/>
    <s v="ANEXADO"/>
    <s v="OK"/>
    <n v="1"/>
    <n v="4643.8"/>
    <s v="Faturamento Enviado"/>
    <s v="SAMUEL OLIVEIRA"/>
    <s v="Programado "/>
    <s v="Realizado"/>
    <s v="Ciclo Concluido"/>
    <n v="4643.8"/>
    <n v="2548098.5699999998"/>
    <e v="#N/A"/>
    <n v="24986990"/>
    <n v="4643.8"/>
    <s v="Mauricio Alves"/>
  </r>
  <r>
    <x v="0"/>
    <s v="OK"/>
    <s v="Sem Defeito"/>
    <s v="Não"/>
    <n v="614234"/>
    <n v="0"/>
    <m/>
    <x v="407"/>
    <s v="Ciclo Concluido"/>
    <s v="Ciclo Concluido"/>
    <x v="2"/>
    <s v="Procedimento Anterior "/>
    <s v="EQUIPE PODA "/>
    <s v="Realizado"/>
    <s v="PORTO ALEGRE"/>
    <s v="PODA"/>
    <s v="LIB //COMS"/>
    <d v="2025-09-09T00:00:00"/>
    <x v="3"/>
    <s v="OPEX"/>
    <s v="OK"/>
    <s v="OK"/>
    <s v="ANEXADO"/>
    <s v="ANEXADO"/>
    <s v="OK"/>
    <n v="1"/>
    <n v="3476.69"/>
    <s v="Faturamento Enviado"/>
    <s v="SAMUEL OLIVEIRA"/>
    <s v="Programado "/>
    <s v="Realizado"/>
    <s v="Ciclo Concluido"/>
    <n v="3476.69"/>
    <n v="2548098.5699999998"/>
    <e v="#N/A"/>
    <n v="24986962"/>
    <n v="3476.69"/>
    <s v="Mauricio Alves"/>
  </r>
  <r>
    <x v="0"/>
    <s v="OK"/>
    <s v="Sem Defeito"/>
    <s v="Não"/>
    <n v="614234"/>
    <n v="0"/>
    <m/>
    <x v="408"/>
    <s v="Ciclo Concluido"/>
    <s v="Ciclo Concluido"/>
    <x v="2"/>
    <s v="Procedimento Anterior "/>
    <s v="EQUIPE PODA "/>
    <s v="Realizado"/>
    <s v="PORTO ALEGRE"/>
    <s v="PODA"/>
    <s v="LIB //COMS"/>
    <d v="2025-09-10T00:00:00"/>
    <x v="3"/>
    <s v="OPEX"/>
    <s v="OK"/>
    <s v="OK"/>
    <s v="ANEXADO"/>
    <s v="ANEXADO"/>
    <s v="OK"/>
    <n v="1"/>
    <n v="6541.6"/>
    <s v="Faturamento Enviado"/>
    <s v="SAMUEL OLIVEIRA"/>
    <s v="Programado "/>
    <s v="Realizado"/>
    <s v="Ciclo Concluido"/>
    <n v="6541.6"/>
    <n v="2548098.5699999998"/>
    <e v="#N/A"/>
    <n v="24986942"/>
    <n v="6541.6"/>
    <s v="Mauricio Alves"/>
  </r>
  <r>
    <x v="0"/>
    <s v="OK"/>
    <s v="Sem Defeito"/>
    <s v="Não"/>
    <n v="627873"/>
    <n v="0"/>
    <m/>
    <x v="409"/>
    <s v="Ciclo Concluido"/>
    <s v="Ciclo Concluido"/>
    <x v="2"/>
    <s v="Procedimento Anterior "/>
    <s v="LINHA MORTA"/>
    <s v="Realizado"/>
    <s v="PORTO ALEGRE"/>
    <s v="PODA"/>
    <s v="LIB //COMS"/>
    <d v="2025-09-11T00:00:00"/>
    <x v="3"/>
    <s v="OPEX"/>
    <s v="OK"/>
    <s v="OK"/>
    <s v="ANEXADO"/>
    <s v="ANEXADO"/>
    <s v="OK"/>
    <n v="1"/>
    <n v="1539.72"/>
    <s v="Faturamento Enviado"/>
    <s v="LUISA ALMEIDA"/>
    <s v="Programado "/>
    <s v="Realizado"/>
    <s v="Ciclo Concluido"/>
    <n v="735.45"/>
    <n v="2548098.5699999998"/>
    <e v="#N/A"/>
    <n v="25134279"/>
    <n v="3425.61"/>
    <s v="Mauricio Alves"/>
  </r>
  <r>
    <x v="0"/>
    <s v="OK"/>
    <s v="Sem Defeito"/>
    <s v="Não"/>
    <n v="558411"/>
    <n v="0"/>
    <m/>
    <x v="410"/>
    <s v="Ciclo Concluido"/>
    <s v="Ciclo Concluido"/>
    <x v="0"/>
    <s v="Procedimento Anterior "/>
    <s v="LINHA MORTA"/>
    <s v="Realizado"/>
    <s v="GUAÍBA"/>
    <s v="SUBS DE POSTE "/>
    <s v="ENTE//CKCP"/>
    <d v="2025-09-12T00:00:00"/>
    <x v="3"/>
    <s v="CAPEX"/>
    <s v="OK"/>
    <s v="OK"/>
    <s v="ANEXADO"/>
    <s v="ANEXADO"/>
    <s v="OK"/>
    <n v="1"/>
    <n v="3878"/>
    <s v="Faturamento Enviado"/>
    <s v="LUCAS ANDRADE"/>
    <s v="Programado "/>
    <s v="Realizado"/>
    <s v="Ciclo Concluido"/>
    <n v="4086.97"/>
    <n v="2548098.5699999998"/>
    <e v="#N/A"/>
    <n v="24601592"/>
    <n v="4086.97"/>
    <s v="Mauricio Alves"/>
  </r>
  <r>
    <x v="0"/>
    <s v="OK"/>
    <s v="Sem Defeito"/>
    <s v="Não"/>
    <n v="562864"/>
    <n v="0"/>
    <m/>
    <x v="411"/>
    <s v="Ciclo Concluido"/>
    <s v="Ciclo Concluido"/>
    <x v="0"/>
    <s v="Procedimento Anterior "/>
    <s v="LINHA MORTA"/>
    <s v="Realizado"/>
    <s v="PORTO ALEGRE"/>
    <s v="SUBS DE TRAFO"/>
    <s v="ENTE//CKCP"/>
    <d v="2025-09-13T00:00:00"/>
    <x v="3"/>
    <s v="CAPEX"/>
    <s v="OK"/>
    <s v="OK"/>
    <s v="ANEXADO"/>
    <s v="ANEXADO"/>
    <s v="OK"/>
    <n v="1"/>
    <n v="3969.63"/>
    <s v="Faturamento Enviado"/>
    <s v="LUCAS ANDRADE"/>
    <s v="Programado "/>
    <s v="Realizado"/>
    <s v="Ciclo Concluido"/>
    <n v="4240.57"/>
    <n v="2548098.5699999998"/>
    <e v="#N/A"/>
    <n v="24612846"/>
    <n v="4240.57"/>
    <s v="Mauricio Alves"/>
  </r>
  <r>
    <x v="0"/>
    <s v="OK"/>
    <s v="Sem Defeito"/>
    <s v="Não"/>
    <n v="599968"/>
    <n v="0"/>
    <m/>
    <x v="412"/>
    <s v="Ciclo Concluido"/>
    <s v="Ciclo Concluido"/>
    <x v="2"/>
    <s v="Procedimento Anterior "/>
    <s v="EQUIPE PODA "/>
    <s v="Realizado"/>
    <s v="GUAIBA"/>
    <s v="PODA"/>
    <s v="LIB //COMS"/>
    <d v="2025-09-14T00:00:00"/>
    <x v="3"/>
    <s v="OPEX"/>
    <s v="OK"/>
    <s v="OK"/>
    <s v="ANEXADO"/>
    <s v="ANEXADO"/>
    <s v="OK"/>
    <n v="1"/>
    <n v="148.95000000000002"/>
    <s v="Faturamento Enviado"/>
    <s v="SAMUEL OLIVEIRA"/>
    <s v="Programado "/>
    <s v="Realizado"/>
    <s v="Ciclo Concluido"/>
    <n v="1199.97"/>
    <n v="2548098.5699999998"/>
    <e v="#N/A"/>
    <n v="24929645"/>
    <n v="1199.97"/>
    <s v="Mauricio Alves"/>
  </r>
  <r>
    <x v="0"/>
    <s v="OK"/>
    <s v="Sem Defeito"/>
    <s v="Não"/>
    <s v="606305, 627873"/>
    <n v="0"/>
    <m/>
    <x v="413"/>
    <s v="Ciclo Concluido"/>
    <s v="Ciclo Concluido"/>
    <x v="2"/>
    <s v="Procedimento Anterior "/>
    <s v="EQUIPE PODA "/>
    <s v="Realizado"/>
    <s v="PORTO ALEGRE"/>
    <s v="PODA"/>
    <s v="LIB //COMS"/>
    <d v="2025-09-15T00:00:00"/>
    <x v="3"/>
    <s v="OPEX"/>
    <s v="OK"/>
    <s v="OK"/>
    <s v="ANEXADO"/>
    <s v="ANEXADO"/>
    <s v="OK"/>
    <n v="1"/>
    <n v="3849.3"/>
    <s v="Faturamento Enviado"/>
    <s v="SAMUEL OLIVEIRA"/>
    <s v="Programado "/>
    <s v="Realizado"/>
    <s v="Ciclo Concluido"/>
    <n v="3849.3"/>
    <n v="2548098.5699999998"/>
    <e v="#N/A"/>
    <n v="24986795"/>
    <n v="3849.3"/>
    <s v="Mauricio Alves"/>
  </r>
  <r>
    <x v="0"/>
    <s v="OK"/>
    <s v="Sem Defeito"/>
    <s v="Não"/>
    <n v="599854"/>
    <n v="0"/>
    <m/>
    <x v="414"/>
    <s v="Ciclo Concluido"/>
    <s v="Ciclo Concluido"/>
    <x v="2"/>
    <s v="Procedimento Anterior "/>
    <s v="EQUIPE PODA "/>
    <s v="Realizado"/>
    <s v="PORTO ALEGRE"/>
    <s v="PODA"/>
    <s v="LIB //COMS"/>
    <d v="2025-09-16T00:00:00"/>
    <x v="3"/>
    <s v="OPEX"/>
    <s v="OK"/>
    <s v="OK"/>
    <s v="ANEXADO"/>
    <s v="ANEXADO"/>
    <s v="OK"/>
    <n v="1"/>
    <n v="1421.49"/>
    <s v="Faturamento Enviado"/>
    <s v="SAMUEL OLIVEIRA"/>
    <s v="Programado "/>
    <s v="Realizado"/>
    <s v="Ciclo Concluido"/>
    <n v="2514.5"/>
    <n v="2548098.5699999998"/>
    <e v="#N/A"/>
    <n v="24930042"/>
    <n v="2514.5"/>
    <s v="Mauricio Alves"/>
  </r>
  <r>
    <x v="0"/>
    <s v="OK"/>
    <s v="Sem Defeito"/>
    <s v="Não"/>
    <n v="620949"/>
    <n v="0"/>
    <m/>
    <x v="415"/>
    <s v="Ciclo Concluido"/>
    <s v="Ciclo Concluido"/>
    <x v="2"/>
    <s v="Procedimento Anterior "/>
    <s v="EQUIPE PODA "/>
    <s v="Realizado"/>
    <s v="PORTO ALEGRE"/>
    <s v="PODA"/>
    <s v="LIB //COMS"/>
    <d v="2025-09-17T00:00:00"/>
    <x v="3"/>
    <s v="OPEX"/>
    <s v="OK"/>
    <s v="OK"/>
    <s v="ANEXADO"/>
    <s v="ANEXADO"/>
    <s v="OK"/>
    <n v="1"/>
    <n v="7101.22"/>
    <s v="Faturamento Enviado"/>
    <s v="SAMUEL OLIVEIRA"/>
    <s v="Programado "/>
    <s v="Realizado"/>
    <s v="Ciclo Concluido"/>
    <n v="7101.22"/>
    <n v="2548098.5699999998"/>
    <e v="#N/A"/>
    <n v="24986708"/>
    <n v="7101.22"/>
    <s v="Mauricio Alves"/>
  </r>
  <r>
    <x v="0"/>
    <s v="OK"/>
    <s v="Sem Defeito"/>
    <s v="Não"/>
    <s v="616617 E 625352"/>
    <n v="0"/>
    <m/>
    <x v="416"/>
    <s v="Ciclo Concluido"/>
    <s v="Ciclo Concluido"/>
    <x v="2"/>
    <s v="Procedimento Anterior "/>
    <s v="EQUIPE PODA "/>
    <s v="Realizado"/>
    <s v="VIAMÃO"/>
    <s v="PODA"/>
    <s v="LIB //COMS"/>
    <d v="2025-09-18T00:00:00"/>
    <x v="3"/>
    <s v="OPEX"/>
    <s v="OK"/>
    <s v="OK"/>
    <s v="ANEXADO"/>
    <s v="ANEXADO"/>
    <s v="OK"/>
    <n v="1"/>
    <n v="2706.83"/>
    <s v="Faturamento Enviado"/>
    <s v="SAMUEL OLIVEIRA"/>
    <s v="Programado "/>
    <s v="Realizado"/>
    <s v="Ciclo Concluido"/>
    <n v="2706.83"/>
    <n v="2548098.5699999998"/>
    <e v="#N/A"/>
    <n v="24986652"/>
    <n v="2706.83"/>
    <s v="Mauricio Alves"/>
  </r>
  <r>
    <x v="0"/>
    <s v="OK"/>
    <s v="Sem Defeito"/>
    <s v="Não"/>
    <n v="624883"/>
    <n v="0"/>
    <m/>
    <x v="417"/>
    <s v="Ciclo Concluido"/>
    <s v="Ciclo Concluido"/>
    <x v="2"/>
    <s v="Procedimento Anterior "/>
    <s v="EQUIPE PODA "/>
    <s v="Realizado"/>
    <s v="PORTO ALEGRE"/>
    <s v="PODA"/>
    <s v="LIB //COMS"/>
    <d v="2025-09-19T00:00:00"/>
    <x v="3"/>
    <s v="OPEX"/>
    <s v="OK"/>
    <s v="OK"/>
    <s v="ANEXADO"/>
    <s v="ANEXADO"/>
    <s v="OK"/>
    <n v="1"/>
    <n v="1539.72"/>
    <s v="Faturamento Enviado"/>
    <s v="SAMUEL OLIVEIRA"/>
    <s v="Programado "/>
    <s v="Realizado"/>
    <s v="Ciclo Concluido"/>
    <n v="1539.72"/>
    <n v="2548098.5699999998"/>
    <e v="#N/A"/>
    <n v="24986646"/>
    <n v="1539.72"/>
    <s v="Mauricio Alves"/>
  </r>
  <r>
    <x v="0"/>
    <s v="OK"/>
    <s v="Sem Defeito"/>
    <s v="Não"/>
    <n v="614234"/>
    <n v="0"/>
    <m/>
    <x v="418"/>
    <s v="Ciclo Concluido"/>
    <s v="Ciclo Concluido"/>
    <x v="2"/>
    <s v="Procedimento Anterior "/>
    <s v="EQUIPE PODA "/>
    <s v="Realizado"/>
    <s v="PORTO ALEGRE"/>
    <s v="PODA"/>
    <s v="LIB //COMS"/>
    <d v="2025-09-20T00:00:00"/>
    <x v="3"/>
    <s v="OPEX"/>
    <s v="OK"/>
    <s v="OK"/>
    <s v="ANEXADO"/>
    <s v="ANEXADO"/>
    <s v="OK"/>
    <n v="1"/>
    <n v="1539.72"/>
    <s v="Faturamento Enviado"/>
    <s v="SAMUEL OLIVEIRA"/>
    <s v="Programado "/>
    <s v="Realizado"/>
    <s v="Ciclo Concluido"/>
    <n v="1539.72"/>
    <n v="2548098.5699999998"/>
    <e v="#N/A"/>
    <n v="24986644"/>
    <n v="1539.72"/>
    <s v="Mauricio Alves"/>
  </r>
  <r>
    <x v="0"/>
    <s v="OK"/>
    <s v="Sem Defeito"/>
    <s v="Não"/>
    <n v="623317"/>
    <n v="0"/>
    <m/>
    <x v="419"/>
    <s v="Ciclo Concluido"/>
    <s v="Ciclo Concluido"/>
    <x v="2"/>
    <s v="Procedimento Anterior "/>
    <s v="EQUIPE PODA "/>
    <s v="Realizado"/>
    <s v="PORTO ALEGRE"/>
    <s v="PODA"/>
    <s v="LIB //COMS"/>
    <d v="2025-09-21T00:00:00"/>
    <x v="3"/>
    <s v="OPEX"/>
    <s v="OK"/>
    <s v="OK"/>
    <s v="ANEXADO"/>
    <s v="ANEXADO"/>
    <s v="OK"/>
    <n v="1"/>
    <n v="5016.41"/>
    <s v="Faturamento Enviado"/>
    <s v="SAMUEL OLIVEIRA"/>
    <s v="Programado "/>
    <s v="Realizado"/>
    <s v="Ciclo Concluido"/>
    <n v="5016.41"/>
    <n v="2548098.5699999998"/>
    <e v="#N/A"/>
    <n v="24986619"/>
    <n v="5016.41"/>
    <s v="Mauricio Alves"/>
  </r>
  <r>
    <x v="0"/>
    <s v="OK"/>
    <s v="Sem Defeito"/>
    <s v="Não"/>
    <n v="614234"/>
    <n v="0"/>
    <m/>
    <x v="420"/>
    <s v="Ciclo Concluido"/>
    <s v="Ciclo Concluido"/>
    <x v="2"/>
    <s v="Procedimento Anterior "/>
    <s v="EQUIPE PODA "/>
    <s v="Realizado"/>
    <s v="PORTO ALEGRE"/>
    <s v="PODA"/>
    <s v="LIB //COMS"/>
    <d v="2025-09-22T00:00:00"/>
    <x v="3"/>
    <s v="OPEX"/>
    <s v="OK"/>
    <s v="OK"/>
    <s v="ANEXADO"/>
    <s v="ANEXADO"/>
    <s v="OK"/>
    <n v="1"/>
    <n v="3476.69"/>
    <s v="Faturamento Enviado"/>
    <s v="SAMUEL OLIVEIRA"/>
    <s v="Programado "/>
    <s v="Realizado"/>
    <s v="Ciclo Concluido"/>
    <n v="8493.1"/>
    <n v="2548098.5699999998"/>
    <e v="#N/A"/>
    <n v="24986617"/>
    <n v="8493.1"/>
    <s v="Mauricio Alves"/>
  </r>
  <r>
    <x v="0"/>
    <s v="OK"/>
    <s v="Sem Defeito"/>
    <s v="Não"/>
    <n v="617264"/>
    <n v="0"/>
    <m/>
    <x v="421"/>
    <s v="Ciclo Concluido"/>
    <s v="Ciclo Concluido"/>
    <x v="2"/>
    <s v="Procedimento Anterior "/>
    <s v="EQUIPE PODA "/>
    <s v="Realizado"/>
    <s v="PORTO ALEGRE"/>
    <s v="PODA"/>
    <s v="LIB //COMS"/>
    <d v="2025-09-23T00:00:00"/>
    <x v="3"/>
    <s v="OPEX"/>
    <s v="OK"/>
    <s v="OK"/>
    <s v="ANEXADO"/>
    <s v="ANEXADO"/>
    <s v="OK"/>
    <n v="1"/>
    <n v="6208.16"/>
    <s v="Faturamento Enviado"/>
    <s v="SAMUEL OLIVEIRA"/>
    <s v="Programado "/>
    <s v="Realizado"/>
    <s v="Ciclo Concluido"/>
    <n v="6208.16"/>
    <n v="2548098.5699999998"/>
    <e v="#N/A"/>
    <n v="24986591"/>
    <n v="6208.16"/>
    <s v="Mauricio Alves"/>
  </r>
  <r>
    <x v="0"/>
    <s v="OK"/>
    <s v="Sem Defeito"/>
    <s v="Não"/>
    <n v="554237"/>
    <n v="0"/>
    <m/>
    <x v="422"/>
    <s v="Ciclo Concluido"/>
    <s v="Ciclo Concluido"/>
    <x v="0"/>
    <s v="Procedimento Anterior "/>
    <s v="LINHA MORTA"/>
    <s v="Realizado"/>
    <s v="GUAÍBA"/>
    <s v="SUBS DE POSTE "/>
    <s v="ENTE//CKCP"/>
    <d v="2025-09-24T00:00:00"/>
    <x v="3"/>
    <s v="CAPEX"/>
    <s v="OK"/>
    <s v="OK"/>
    <s v="ANEXADO"/>
    <s v="ANEXADO"/>
    <s v="OK"/>
    <n v="1"/>
    <n v="2700"/>
    <s v="Faturamento Enviado"/>
    <s v="LUCAS ANDRADE"/>
    <s v="Programado "/>
    <s v="Realizado"/>
    <s v="Ciclo Concluido"/>
    <n v="2718.01"/>
    <n v="2548098.5699999998"/>
    <e v="#N/A"/>
    <n v="24626920"/>
    <n v="2718.01"/>
    <s v="Mauricio Alves"/>
  </r>
  <r>
    <x v="0"/>
    <s v="OK"/>
    <s v="Sem Defeito"/>
    <s v="Não"/>
    <n v="563789"/>
    <n v="0"/>
    <m/>
    <x v="423"/>
    <s v="Ciclo Concluido"/>
    <s v="Ciclo Concluido"/>
    <x v="0"/>
    <s v="Procedimento Anterior "/>
    <s v="LINHA MORTA"/>
    <s v="Realizado"/>
    <s v="PORTO ALEGRE"/>
    <s v="SUBS DE POSTE "/>
    <s v="ENTE//CKCP"/>
    <d v="2025-09-25T00:00:00"/>
    <x v="3"/>
    <s v="CAPEX"/>
    <s v="OK"/>
    <s v="OK"/>
    <s v="ANEXADO"/>
    <s v="ANEXADO"/>
    <s v="OK"/>
    <n v="1"/>
    <n v="3056"/>
    <s v="Faturamento Enviado"/>
    <s v="LUCAS ANDRADE"/>
    <s v="Programado "/>
    <s v="Realizado"/>
    <s v="Ciclo Concluido"/>
    <n v="3103.33"/>
    <n v="2548098.5699999998"/>
    <e v="#N/A"/>
    <n v="24643076"/>
    <n v="3103.33"/>
    <s v="Mauricio Alves"/>
  </r>
  <r>
    <x v="0"/>
    <s v="OK"/>
    <s v="Sem Defeito"/>
    <s v="Não"/>
    <n v="1"/>
    <n v="0"/>
    <m/>
    <x v="424"/>
    <s v="Ciclo Concluido"/>
    <s v="Ciclo Concluido"/>
    <x v="0"/>
    <s v="Procedimento Anterior "/>
    <s v="LINHA MORTA"/>
    <s v="Realizado"/>
    <s v="SEM LOCALIDADE"/>
    <s v="TRATATIVA AIC"/>
    <s v="ENTE//CKCP"/>
    <d v="2025-09-26T00:00:00"/>
    <x v="3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5084.41"/>
    <n v="2548098.5699999998"/>
    <e v="#N/A"/>
    <n v="24719457"/>
    <n v="5084.41"/>
    <s v="Mauricio Alves"/>
  </r>
  <r>
    <x v="0"/>
    <s v="OK"/>
    <s v="Sem Defeito"/>
    <s v="Não"/>
    <n v="630913"/>
    <n v="0"/>
    <m/>
    <x v="425"/>
    <s v="Ciclo Concluido"/>
    <s v="Ciclo Concluido"/>
    <x v="2"/>
    <s v="Procedimento Anterior "/>
    <s v="LINHA MORTA"/>
    <s v="Realizado"/>
    <s v="VIAMÃO"/>
    <s v="TALA"/>
    <s v="LIB //COMS"/>
    <d v="2025-09-27T00:00:00"/>
    <x v="3"/>
    <s v="OPEX"/>
    <s v="OK"/>
    <s v="OK"/>
    <s v="ANEXADO"/>
    <s v="ANEXADO"/>
    <s v="OK"/>
    <n v="1"/>
    <n v="963"/>
    <s v="Faturamento Enviado"/>
    <s v="LUISA ALMEIDA"/>
    <s v="Programado "/>
    <s v="Realizado"/>
    <s v="Ciclo Concluido"/>
    <n v="647.27"/>
    <n v="2548098.5699999998"/>
    <e v="#N/A"/>
    <n v="25134246"/>
    <n v="3935.23"/>
    <s v="Mauricio Alves"/>
  </r>
  <r>
    <x v="0"/>
    <s v="OK"/>
    <s v="Sem Defeito"/>
    <s v="Não"/>
    <n v="628054"/>
    <n v="0"/>
    <m/>
    <x v="426"/>
    <s v="Ciclo Concluido"/>
    <s v="Ciclo Concluido"/>
    <x v="2"/>
    <s v="Procedimento Anterior "/>
    <s v="LINHA VIVA "/>
    <s v="Realizado"/>
    <s v="PORTO ALEGRE"/>
    <s v="CONEXÃO "/>
    <s v="LIB //COMS"/>
    <d v="2025-09-28T00:00:00"/>
    <x v="3"/>
    <s v="OPEX"/>
    <s v="OK"/>
    <s v="OK"/>
    <s v="ANEXADO"/>
    <s v="ANEXADO"/>
    <s v="OK"/>
    <n v="1"/>
    <n v="678"/>
    <s v="Faturamento Enviado"/>
    <s v="LUISA ALMEIDA"/>
    <s v="Programado "/>
    <s v="Realizado"/>
    <s v="Ciclo Concluido"/>
    <n v="208.13"/>
    <n v="2548098.5699999998"/>
    <e v="#N/A"/>
    <n v="25134270"/>
    <n v="208.13"/>
    <s v="Mauricio Alves"/>
  </r>
  <r>
    <x v="0"/>
    <s v="OK"/>
    <s v="Sem Defeito"/>
    <s v="Não"/>
    <n v="626221"/>
    <n v="0"/>
    <m/>
    <x v="427"/>
    <s v="Ciclo Concluido"/>
    <s v="Ciclo Concluido"/>
    <x v="2"/>
    <s v="Emergencial"/>
    <s v="LINHA VIVA "/>
    <s v="Realizado"/>
    <s v="PORTO ALEGRE"/>
    <s v="CONEXÃO "/>
    <s v="LIB //COMS"/>
    <d v="2025-09-29T00:00:00"/>
    <x v="1"/>
    <s v="OPEX"/>
    <s v="OK"/>
    <s v="OK"/>
    <s v="ANEXADO"/>
    <s v="ANEXADO"/>
    <s v="OK"/>
    <n v="1"/>
    <n v="678"/>
    <s v="Faturamento Enviado"/>
    <s v="LUISA ALMEIDA"/>
    <s v="Programado "/>
    <s v="Realizado"/>
    <s v="Ciclo Concluido"/>
    <n v="848.17"/>
    <n v="2548098.5699999998"/>
    <e v="#N/A"/>
    <n v="25134269"/>
    <n v="848.17"/>
    <s v="Mauricio Alves"/>
  </r>
  <r>
    <x v="0"/>
    <s v="OK"/>
    <s v="Sem Defeito"/>
    <s v="Não"/>
    <n v="631183"/>
    <n v="0"/>
    <m/>
    <x v="428"/>
    <s v="Ciclo Concluido"/>
    <s v="Ciclo Concluido"/>
    <x v="2"/>
    <s v="Emergencial"/>
    <s v="LINHA VIVA "/>
    <s v="Realizado"/>
    <s v="PORTO ALEGRE"/>
    <s v="CONEXÃO E PASSAGEM "/>
    <s v="LIB //COMS"/>
    <d v="2025-09-30T00:00:00"/>
    <x v="1"/>
    <s v="OPEX"/>
    <s v="OK"/>
    <s v="OK"/>
    <s v="ANEXADO"/>
    <s v="ANEXADO"/>
    <s v="OK"/>
    <n v="1"/>
    <n v="1123"/>
    <s v="Faturamento Enviado"/>
    <s v="LUISA ALMEIDA"/>
    <s v="Programado "/>
    <s v="Realizado"/>
    <s v="Ciclo Concluido"/>
    <n v="1899.95"/>
    <n v="2548098.5699999998"/>
    <e v="#N/A"/>
    <n v="25134185"/>
    <n v="1899.95"/>
    <s v="Mauricio Alves"/>
  </r>
  <r>
    <x v="0"/>
    <s v="OK"/>
    <s v="Sem Defeito"/>
    <s v="Não"/>
    <n v="635109"/>
    <n v="0"/>
    <m/>
    <x v="429"/>
    <s v="Ciclo Concluido"/>
    <s v="Ciclo Concluido"/>
    <x v="2"/>
    <s v="Procedimento Anterior "/>
    <s v="TAT"/>
    <s v="Realizado"/>
    <s v="GUAÍBA "/>
    <s v="PODA"/>
    <s v="LIB //COMS"/>
    <d v="2025-10-01T00:00:00"/>
    <x v="1"/>
    <s v="OPEX"/>
    <s v="OK"/>
    <s v="OK"/>
    <s v="ANEXADO"/>
    <s v="ANEXADO"/>
    <s v="OK"/>
    <n v="1"/>
    <n v="3692.85"/>
    <s v="Faturamento Enviado"/>
    <s v="LUISA ALMEIDA"/>
    <s v="Programado "/>
    <s v="Realizado"/>
    <s v="Ciclo Concluido"/>
    <n v="1337.78"/>
    <n v="2548098.5699999998"/>
    <e v="#N/A"/>
    <n v="25132517"/>
    <n v="1337.78"/>
    <s v="Mauricio Alves"/>
  </r>
  <r>
    <x v="0"/>
    <s v="OK"/>
    <s v="Sem Defeito"/>
    <s v="Não"/>
    <n v="627948"/>
    <n v="0"/>
    <m/>
    <x v="430"/>
    <s v="Ciclo Concluido"/>
    <s v="Ciclo Concluido"/>
    <x v="2"/>
    <s v="Emergencial"/>
    <s v="LINHA VIVA "/>
    <s v="Realizado"/>
    <s v="PORTO ALEGRE"/>
    <s v="PODA"/>
    <s v="LIB //COMS"/>
    <d v="2025-10-02T00:00:00"/>
    <x v="1"/>
    <s v="OPEX"/>
    <s v="OK"/>
    <s v="OK"/>
    <s v="ANEXADO"/>
    <s v="ANEXADO"/>
    <s v="OK"/>
    <n v="1"/>
    <n v="1783.32"/>
    <s v="Faturamento Enviado"/>
    <s v="LUISA ALMEIDA"/>
    <s v="Programado "/>
    <s v="Realizado"/>
    <s v="Ciclo Concluido"/>
    <n v="1095.76"/>
    <n v="2548098.5699999998"/>
    <e v="#N/A"/>
    <n v="25134028"/>
    <n v="1095.76"/>
    <s v="Mauricio Alves"/>
  </r>
  <r>
    <x v="0"/>
    <s v="OK"/>
    <s v="Sem Defeito"/>
    <s v="Não"/>
    <n v="630790"/>
    <n v="0"/>
    <m/>
    <x v="431"/>
    <s v="Ciclo Concluido"/>
    <s v="Ciclo Concluido"/>
    <x v="2"/>
    <s v="Procedimento Anterior "/>
    <s v="EQUIPE PODA "/>
    <s v="Realizado"/>
    <s v="PORTO ALEGRE"/>
    <s v="PODA"/>
    <s v="LIB //COMS"/>
    <d v="2025-10-03T00:00:00"/>
    <x v="3"/>
    <s v="OPEX"/>
    <s v="OK"/>
    <s v="OK"/>
    <s v="ANEXADO"/>
    <s v="ANEXADO"/>
    <s v="OK"/>
    <n v="1"/>
    <n v="2706.83"/>
    <s v="Faturamento Enviado"/>
    <s v="LUISA ALMEIDA"/>
    <s v="Programado "/>
    <s v="Realizado"/>
    <s v="Ciclo Concluido"/>
    <n v="2706.83"/>
    <n v="2548098.5699999998"/>
    <e v="#N/A"/>
    <n v="25133729"/>
    <n v="2706.83"/>
    <s v="Mauricio Alves"/>
  </r>
  <r>
    <x v="0"/>
    <s v="OK"/>
    <s v="Sem Defeito"/>
    <s v="Não"/>
    <n v="635099"/>
    <n v="0"/>
    <m/>
    <x v="432"/>
    <s v="Ciclo Concluido"/>
    <s v="Ciclo Concluido"/>
    <x v="2"/>
    <s v="Procedimento Anterior "/>
    <s v="EQUIPE PODA "/>
    <s v="Realizado"/>
    <s v="ELDORADO DO SUL"/>
    <s v="PODA"/>
    <s v="LIB //COMS"/>
    <d v="2025-10-04T00:00:00"/>
    <x v="3"/>
    <s v="OPEX"/>
    <s v="OK"/>
    <s v="OK"/>
    <s v="ANEXADO"/>
    <s v="ANEXADO"/>
    <s v="OK"/>
    <n v="1"/>
    <n v="6306.72"/>
    <s v="Faturamento Enviado"/>
    <s v="SAMUEL OLIVEIRA"/>
    <s v="Programado "/>
    <s v="Realizado"/>
    <s v="Ciclo Concluido"/>
    <n v="6306.72"/>
    <n v="2548098.5699999998"/>
    <e v="#N/A"/>
    <n v="25133522"/>
    <n v="6306.72"/>
    <s v="Mauricio Alves"/>
  </r>
  <r>
    <x v="0"/>
    <s v="OK"/>
    <s v="Sem Defeito"/>
    <s v="Não"/>
    <n v="632349"/>
    <n v="0"/>
    <m/>
    <x v="433"/>
    <s v="Ciclo Concluido"/>
    <s v="Ciclo Concluido"/>
    <x v="2"/>
    <s v="Procedimento Anterior "/>
    <s v="EQUIPE PODA "/>
    <s v="Realizado"/>
    <s v="PORTO ALEGRE"/>
    <s v="PODA"/>
    <s v="LIB //COMS"/>
    <d v="2025-10-05T00:00:00"/>
    <x v="3"/>
    <s v="OPEX"/>
    <s v="OK"/>
    <s v="OK"/>
    <s v="ANEXADO"/>
    <s v="ANEXADO"/>
    <s v="OK"/>
    <n v="1"/>
    <n v="2309.58"/>
    <s v="Faturamento Enviado"/>
    <s v="SAMUEL OLIVEIRA"/>
    <s v="Programado "/>
    <s v="Realizado"/>
    <s v="Ciclo Concluido"/>
    <n v="2309.58"/>
    <n v="2548098.5699999998"/>
    <e v="#N/A"/>
    <n v="25133526"/>
    <n v="2309.58"/>
    <s v="Mauricio Alves"/>
  </r>
  <r>
    <x v="0"/>
    <s v="OK"/>
    <s v="Sem Defeito"/>
    <s v="Não"/>
    <s v="635099 E 631701"/>
    <n v="0"/>
    <m/>
    <x v="434"/>
    <s v="Ciclo Concluido"/>
    <s v="Ciclo Concluido"/>
    <x v="2"/>
    <s v="Emergencial"/>
    <s v="LINHA VIVA "/>
    <s v="Realizado"/>
    <s v="ELDORADO DO SUL E MARIANA PIMENTEL"/>
    <s v="PODA"/>
    <s v="LIB //COMS"/>
    <d v="2025-10-06T00:00:00"/>
    <x v="5"/>
    <s v="OPEX"/>
    <s v="OK"/>
    <s v="OK"/>
    <s v="ANEXADO"/>
    <s v="ANEXADO"/>
    <s v="OK"/>
    <n v="1"/>
    <n v="2585.42"/>
    <s v="Passivo"/>
    <s v="RICARDO SILVEIRA"/>
    <s v="Programado "/>
    <s v="Realizado"/>
    <s v="Enviado Equatorial "/>
    <n v="4238.42"/>
    <n v="2548098.5699999998"/>
    <e v="#N/A"/>
    <n v="25133773"/>
    <n v="4238.42"/>
    <s v="Mauricio Alves"/>
  </r>
  <r>
    <x v="0"/>
    <s v="OK"/>
    <s v="Sem Defeito"/>
    <s v="Não"/>
    <n v="632882"/>
    <n v="0"/>
    <m/>
    <x v="435"/>
    <s v="Ciclo Concluido"/>
    <s v="Ciclo Concluido"/>
    <x v="2"/>
    <s v="Procedimento Anterior "/>
    <s v="EQUIPE PODA "/>
    <s v="Realizado"/>
    <s v="PORTO ALEGRE"/>
    <s v="PODA"/>
    <s v="LIB //COMS"/>
    <d v="2025-10-07T00:00:00"/>
    <x v="3"/>
    <s v="OPEX"/>
    <s v="OK"/>
    <s v="OK"/>
    <s v="ANEXADO"/>
    <s v="ANEXADO"/>
    <s v="OK"/>
    <n v="1"/>
    <n v="3104.08"/>
    <s v="Faturamento Enviado"/>
    <s v="SAMUEL OLIVEIRA"/>
    <s v="Programado "/>
    <s v="Realizado"/>
    <s v="Ciclo Concluido"/>
    <n v="3104.08"/>
    <n v="2548098.5699999998"/>
    <e v="#N/A"/>
    <n v="25133851"/>
    <n v="3104.08"/>
    <s v="Mauricio Alves"/>
  </r>
  <r>
    <x v="0"/>
    <s v="OK"/>
    <s v="Sem Defeito"/>
    <s v="Não"/>
    <n v="27770855"/>
    <n v="0"/>
    <m/>
    <x v="436"/>
    <s v="Ciclo Concluido"/>
    <s v="Ciclo Concluido"/>
    <x v="2"/>
    <s v="Procedimento Anterior "/>
    <s v="TAT"/>
    <s v="Realizado"/>
    <s v="PORTO ALEGRE"/>
    <s v="PODA"/>
    <s v="LIB //COMS"/>
    <d v="2025-10-08T00:00:00"/>
    <x v="3"/>
    <s v="OPEX"/>
    <s v="OK"/>
    <s v="OK"/>
    <s v="ANEXADO"/>
    <s v="ANEXADO"/>
    <s v="OK"/>
    <n v="1"/>
    <n v="2687.29"/>
    <s v="Faturamento Enviado"/>
    <s v="SAMUEL OLIVEIRA"/>
    <s v="Programado "/>
    <s v="Realizado"/>
    <s v="Ciclo Concluido"/>
    <n v="2687.29"/>
    <n v="2548098.5699999998"/>
    <e v="#N/A"/>
    <n v="25118250"/>
    <n v="2687.29"/>
    <s v="Mauricio Alves"/>
  </r>
  <r>
    <x v="0"/>
    <s v="OK"/>
    <s v="Sem Defeito"/>
    <s v="Não"/>
    <n v="624885"/>
    <n v="0"/>
    <m/>
    <x v="437"/>
    <s v="Ciclo Concluido"/>
    <s v="Ciclo Concluido"/>
    <x v="2"/>
    <s v="Procedimento Anterior "/>
    <s v="TAT"/>
    <s v="Realizado"/>
    <s v="SÃO JERÔNIMO"/>
    <s v="PODA"/>
    <s v="LIB //COMS"/>
    <d v="2025-10-09T00:00:00"/>
    <x v="1"/>
    <s v="OPEX"/>
    <s v="OK"/>
    <s v="OK"/>
    <s v="ANEXADO"/>
    <s v="ANEXADO"/>
    <s v="OK"/>
    <n v="1"/>
    <n v="6097.55"/>
    <s v="Faturamento Enviado"/>
    <s v="SAMUEL OLIVEIRA"/>
    <s v="Programado "/>
    <s v="Realizado"/>
    <s v="Ciclo Concluido"/>
    <n v="1359.8"/>
    <n v="2548098.5699999998"/>
    <e v="#N/A"/>
    <n v="25118365"/>
    <n v="1359.8"/>
    <s v="Mauricio Alves"/>
  </r>
  <r>
    <x v="0"/>
    <s v="OK"/>
    <s v="Sem Defeito"/>
    <s v="Não"/>
    <n v="630821"/>
    <n v="0"/>
    <m/>
    <x v="438"/>
    <s v="Ciclo Concluido"/>
    <s v="Ciclo Concluido"/>
    <x v="2"/>
    <s v="Procedimento Anterior "/>
    <s v="TAT"/>
    <s v="Realizado"/>
    <s v="ALVORADA"/>
    <s v="PODA"/>
    <s v="LIB //COMS"/>
    <d v="2025-10-10T00:00:00"/>
    <x v="3"/>
    <s v="OPEX"/>
    <s v="OK"/>
    <s v="OK"/>
    <s v="ANEXADO"/>
    <s v="ANEXADO"/>
    <s v="OK"/>
    <n v="1"/>
    <n v="2200.11"/>
    <s v="Faturamento Enviado"/>
    <s v="SAMUEL OLIVEIRA"/>
    <s v="Programado "/>
    <s v="Realizado"/>
    <s v="Ciclo Concluido"/>
    <n v="2200.11"/>
    <n v="2548098.5699999998"/>
    <e v="#N/A"/>
    <n v="25118383"/>
    <n v="2200.11"/>
    <s v="Mauricio Alves"/>
  </r>
  <r>
    <x v="0"/>
    <s v="OK"/>
    <s v="Sem Defeito"/>
    <s v="Não"/>
    <n v="630807"/>
    <n v="0"/>
    <m/>
    <x v="439"/>
    <s v="Ciclo Concluido"/>
    <s v="Ciclo Concluido"/>
    <x v="2"/>
    <s v="Procedimento Anterior "/>
    <s v="TAT"/>
    <s v="Realizado"/>
    <s v="VIAMÃO"/>
    <s v="PODA"/>
    <s v="LIB //COMS"/>
    <d v="2025-10-11T00:00:00"/>
    <x v="3"/>
    <s v="OPEX"/>
    <s v="OK"/>
    <s v="OK"/>
    <s v="ANEXADO"/>
    <s v="ANEXADO"/>
    <s v="OK"/>
    <n v="1"/>
    <n v="732.2"/>
    <s v="Faturamento Enviado"/>
    <s v="SAMUEL OLIVEIRA"/>
    <s v="Programado "/>
    <s v="Realizado"/>
    <s v="Ciclo Concluido"/>
    <n v="732.2"/>
    <n v="2548098.5699999998"/>
    <e v="#N/A"/>
    <n v="25118415"/>
    <n v="732.2"/>
    <s v="Mauricio Alves"/>
  </r>
  <r>
    <x v="0"/>
    <s v="OK"/>
    <s v="Sem Defeito"/>
    <s v="Não"/>
    <n v="633083"/>
    <n v="0"/>
    <m/>
    <x v="440"/>
    <s v="Ciclo Concluido"/>
    <s v="Ciclo Concluido"/>
    <x v="2"/>
    <s v="Procedimento Anterior "/>
    <s v="TAT"/>
    <s v="Realizado"/>
    <s v="ALVORADA"/>
    <s v="PODA"/>
    <s v="LIB //COMS"/>
    <d v="2025-10-12T00:00:00"/>
    <x v="3"/>
    <s v="OPEX"/>
    <s v="OK"/>
    <s v="OK"/>
    <s v="ANEXADO"/>
    <s v="ANEXADO"/>
    <s v="OK"/>
    <n v="1"/>
    <n v="2435.9"/>
    <s v="Faturamento Enviado"/>
    <s v="SAMUEL OLIVEIRA"/>
    <s v="Programado "/>
    <s v="Realizado"/>
    <s v="Ciclo Concluido"/>
    <n v="2435.9"/>
    <n v="2548098.5699999998"/>
    <e v="#N/A"/>
    <n v="25118441"/>
    <n v="2435.9"/>
    <s v="Mauricio Alves"/>
  </r>
  <r>
    <x v="0"/>
    <s v="OK"/>
    <s v="Sem Defeito"/>
    <s v="Não"/>
    <n v="635046"/>
    <n v="0"/>
    <m/>
    <x v="441"/>
    <s v="Ciclo Concluido"/>
    <s v="Ciclo Concluido"/>
    <x v="2"/>
    <s v="Procedimento Anterior "/>
    <s v="TAT"/>
    <s v="Realizado"/>
    <s v="GUAÍBA "/>
    <s v="PODA"/>
    <s v="LIB //COMS"/>
    <d v="2025-10-13T00:00:00"/>
    <x v="3"/>
    <s v="OPEX"/>
    <s v="OK"/>
    <s v="OK"/>
    <s v="ANEXADO"/>
    <s v="ANEXADO"/>
    <s v="OK"/>
    <n v="1"/>
    <n v="871.62"/>
    <s v="Faturamento Enviado"/>
    <s v="SAMUEL OLIVEIRA"/>
    <s v="Programado "/>
    <s v="Realizado"/>
    <s v="Ciclo Concluido"/>
    <n v="104.6"/>
    <n v="2548098.5699999998"/>
    <e v="#N/A"/>
    <n v="25118466"/>
    <n v="104.6"/>
    <s v="Mauricio Alves"/>
  </r>
  <r>
    <x v="0"/>
    <s v="OK"/>
    <s v="Sem Defeito"/>
    <s v="Não"/>
    <n v="630816"/>
    <n v="0"/>
    <m/>
    <x v="442"/>
    <s v="Ciclo Concluido"/>
    <s v="Ciclo Concluido"/>
    <x v="2"/>
    <s v="Procedimento Anterior "/>
    <s v="TAT"/>
    <s v="Realizado"/>
    <s v="ALVORADA"/>
    <s v="PODA "/>
    <s v="LIB //COMS"/>
    <d v="2025-10-14T00:00:00"/>
    <x v="3"/>
    <s v="OPEX"/>
    <s v="OK"/>
    <s v="OK"/>
    <s v="ANEXADO"/>
    <s v="ANEXADO"/>
    <s v="OK"/>
    <n v="1"/>
    <n v="2765.29"/>
    <s v="Faturamento Enviado"/>
    <s v="SAMUEL OLIVEIRA"/>
    <s v="Programado "/>
    <s v="Realizado"/>
    <s v="Ciclo Concluido"/>
    <n v="2765.29"/>
    <n v="2548098.5699999998"/>
    <e v="#N/A"/>
    <n v="25118468"/>
    <n v="2765.29"/>
    <s v="Mauricio Alves"/>
  </r>
  <r>
    <x v="0"/>
    <s v="OK"/>
    <s v="Sem Defeito"/>
    <s v="Não"/>
    <n v="633108"/>
    <n v="0"/>
    <m/>
    <x v="443"/>
    <s v="Ciclo Concluido"/>
    <s v="Ciclo Concluido"/>
    <x v="2"/>
    <s v="Procedimento Anterior "/>
    <s v="TAT"/>
    <s v="Realizado"/>
    <s v="VIAMÃO"/>
    <s v="PODA"/>
    <s v="LIB //COMS"/>
    <d v="2025-10-15T00:00:00"/>
    <x v="3"/>
    <s v="OPEX"/>
    <s v="OK"/>
    <s v="OK"/>
    <s v="ANEXADO"/>
    <s v="ANEXADO"/>
    <s v="OK"/>
    <n v="1"/>
    <n v="1005.56"/>
    <s v="Faturamento Enviado"/>
    <s v="SAMUEL OLIVEIRA"/>
    <s v="Programado "/>
    <s v="Realizado"/>
    <s v="Ciclo Concluido"/>
    <n v="1005.56"/>
    <n v="2548098.5699999998"/>
    <e v="#N/A"/>
    <n v="25118510"/>
    <n v="1005.56"/>
    <s v="Mauricio Alves"/>
  </r>
  <r>
    <x v="0"/>
    <s v="OK"/>
    <s v="Sem Defeito"/>
    <s v="Não"/>
    <n v="635082"/>
    <n v="0"/>
    <m/>
    <x v="444"/>
    <s v="Ciclo Concluido"/>
    <s v="Ciclo Concluido"/>
    <x v="2"/>
    <s v="Procedimento Anterior "/>
    <s v="TAT"/>
    <s v="Realizado"/>
    <s v="GUAÍBA "/>
    <s v="PODA"/>
    <s v="LIB //COMS"/>
    <d v="2025-10-16T00:00:00"/>
    <x v="3"/>
    <s v="OPEX"/>
    <s v="OK"/>
    <s v="OK"/>
    <s v="ANEXADO"/>
    <s v="ANEXADO"/>
    <s v="OK"/>
    <n v="1"/>
    <n v="293.60000000000002"/>
    <s v="Faturamento Enviado"/>
    <s v="SAMUEL OLIVEIRA"/>
    <s v="Programado "/>
    <s v="Realizado"/>
    <s v="Ciclo Concluido"/>
    <n v="293.60000000000002"/>
    <n v="2548098.5699999998"/>
    <e v="#N/A"/>
    <n v="25118511"/>
    <n v="293.60000000000002"/>
    <s v="Mauricio Alves"/>
  </r>
  <r>
    <x v="0"/>
    <s v="OK"/>
    <s v="Sem Defeito"/>
    <s v="Não"/>
    <n v="632349"/>
    <n v="0"/>
    <m/>
    <x v="445"/>
    <s v="Ciclo Concluido"/>
    <s v="Ciclo Concluido"/>
    <x v="2"/>
    <s v="Procedimento Anterior "/>
    <s v="EQUIPE PODA "/>
    <s v="Realizado"/>
    <s v="PORTO ALEGRE"/>
    <s v="PODA"/>
    <s v="LIB //COMS"/>
    <d v="2025-10-17T00:00:00"/>
    <x v="3"/>
    <s v="OPEX"/>
    <s v="OK"/>
    <s v="OK"/>
    <s v="ANEXADO"/>
    <s v="ANEXADO"/>
    <s v="OK"/>
    <n v="1"/>
    <n v="5810.91"/>
    <s v="Faturamento Enviado"/>
    <s v="SAMUEL OLIVEIRA"/>
    <s v="Programado "/>
    <s v="Realizado"/>
    <s v="Ciclo Concluido"/>
    <n v="5810.91"/>
    <n v="2548098.5699999998"/>
    <e v="#N/A"/>
    <n v="25133948"/>
    <n v="5810.91"/>
    <s v="Mauricio Alves"/>
  </r>
  <r>
    <x v="0"/>
    <s v="OK"/>
    <s v="Sem Defeito"/>
    <s v="Não"/>
    <n v="630784"/>
    <n v="0"/>
    <m/>
    <x v="446"/>
    <s v="Ciclo Concluido"/>
    <s v="Ciclo Concluido"/>
    <x v="2"/>
    <s v="Procedimento Anterior "/>
    <s v="EQUIPE PODA "/>
    <s v="Realizado"/>
    <s v="PORTO ALEGRE"/>
    <s v="PODA"/>
    <s v="LIB //COMS"/>
    <d v="2025-10-18T00:00:00"/>
    <x v="3"/>
    <s v="OPEX"/>
    <s v="OK"/>
    <s v="OK"/>
    <s v="ANEXADO"/>
    <s v="ANEXADO"/>
    <s v="OK"/>
    <n v="1"/>
    <n v="9635.57"/>
    <s v="Faturamento Enviado"/>
    <s v="SAMUEL OLIVEIRA"/>
    <s v="Programado "/>
    <s v="Realizado"/>
    <s v="Ciclo Concluido"/>
    <n v="9635.57"/>
    <n v="2548098.5699999998"/>
    <e v="#N/A"/>
    <n v="24957480"/>
    <n v="9635.57"/>
    <s v="Mauricio Alves"/>
  </r>
  <r>
    <x v="0"/>
    <s v="OK"/>
    <s v="Sem Defeito"/>
    <s v="Não"/>
    <n v="630795"/>
    <n v="0"/>
    <m/>
    <x v="447"/>
    <s v="Ciclo Concluido"/>
    <s v="Ciclo Concluido"/>
    <x v="2"/>
    <s v="Procedimento Anterior "/>
    <s v="EQUIPE PODA "/>
    <s v="Realizado"/>
    <s v="ELDORADO DO SUL"/>
    <s v="PODA"/>
    <s v="LIB //COMS"/>
    <d v="2025-10-19T00:00:00"/>
    <x v="3"/>
    <s v="OPEX"/>
    <s v="OK"/>
    <s v="OK"/>
    <s v="ANEXADO"/>
    <s v="ANEXADO"/>
    <s v="OK"/>
    <n v="1"/>
    <n v="2334.2199999999998"/>
    <s v="Faturamento Enviado"/>
    <s v="SAMUEL OLIVEIRA"/>
    <s v="Programado "/>
    <s v="Realizado"/>
    <s v="Ciclo Concluido"/>
    <n v="2334.2199999999998"/>
    <n v="2548098.5699999998"/>
    <e v="#N/A"/>
    <n v="25068186"/>
    <n v="2334.2199999999998"/>
    <s v="Mauricio Alves"/>
  </r>
  <r>
    <x v="0"/>
    <s v="OK"/>
    <s v="Sem Defeito"/>
    <s v="Não"/>
    <n v="632349"/>
    <n v="0"/>
    <m/>
    <x v="448"/>
    <s v="Ciclo Concluido"/>
    <s v="Ciclo Concluido"/>
    <x v="2"/>
    <s v="Procedimento Anterior "/>
    <s v="EQUIPE PODA "/>
    <s v="Realizado"/>
    <s v="PORTO ALEGRE"/>
    <s v="PODA"/>
    <s v="LIB //COMS"/>
    <d v="2025-10-20T00:00:00"/>
    <x v="3"/>
    <s v="OPEX"/>
    <s v="OK"/>
    <s v="OK"/>
    <s v="ANEXADO"/>
    <s v="ANEXADO"/>
    <s v="OK"/>
    <n v="1"/>
    <n v="4295.83"/>
    <s v="Faturamento Enviado"/>
    <s v="SAMUEL OLIVEIRA"/>
    <s v="Programado "/>
    <s v="Realizado"/>
    <s v="Ciclo Concluido"/>
    <n v="4295.83"/>
    <n v="2548098.5699999998"/>
    <e v="#N/A"/>
    <n v="25104679"/>
    <n v="4295.83"/>
    <s v="Mauricio Alves"/>
  </r>
  <r>
    <x v="0"/>
    <s v="OK"/>
    <s v="Sem Defeito"/>
    <s v="Não"/>
    <n v="630790"/>
    <n v="0"/>
    <m/>
    <x v="449"/>
    <s v="Ciclo Concluido"/>
    <s v="Ciclo Concluido"/>
    <x v="2"/>
    <s v="Procedimento Anterior "/>
    <s v="EQUIPE PODA "/>
    <s v="Realizado"/>
    <s v="PORTO ALEGRE"/>
    <s v="PODA"/>
    <s v="LIB //COMS"/>
    <d v="2025-10-21T00:00:00"/>
    <x v="3"/>
    <s v="OPEX"/>
    <s v="OK"/>
    <s v="OK"/>
    <s v="ANEXADO"/>
    <s v="ANEXADO"/>
    <s v="OK"/>
    <n v="1"/>
    <n v="6605.41"/>
    <s v="Faturamento Enviado"/>
    <s v="SAMUEL OLIVEIRA"/>
    <s v="Programado "/>
    <s v="Realizado"/>
    <s v="Ciclo Concluido"/>
    <n v="6605.41"/>
    <n v="2548098.5699999998"/>
    <e v="#N/A"/>
    <n v="25104614"/>
    <n v="6605.41"/>
    <s v="Mauricio Alves"/>
  </r>
  <r>
    <x v="0"/>
    <s v="OK"/>
    <s v="Sem Defeito"/>
    <s v="Não"/>
    <n v="630790"/>
    <n v="0"/>
    <m/>
    <x v="450"/>
    <s v="Ciclo Concluido"/>
    <s v="Ciclo Concluido"/>
    <x v="2"/>
    <s v="Procedimento Anterior "/>
    <s v="EQUIPE PODA "/>
    <s v="Realizado"/>
    <s v="PORTO ALEGRE"/>
    <s v="PODA"/>
    <s v="LIB //COMS"/>
    <d v="2025-10-22T00:00:00"/>
    <x v="3"/>
    <s v="OPEX"/>
    <s v="OK"/>
    <s v="OK"/>
    <s v="ANEXADO"/>
    <s v="ANEXADO"/>
    <s v="OK"/>
    <n v="1"/>
    <n v="3923.22"/>
    <s v="Faturamento Enviado"/>
    <s v="SAMUEL OLIVEIRA"/>
    <s v="Programado "/>
    <s v="Realizado"/>
    <s v="Ciclo Concluido"/>
    <n v="3923.22"/>
    <n v="2548098.5699999998"/>
    <e v="#N/A"/>
    <n v="25104408"/>
    <n v="3923.22"/>
    <s v="Mauricio Alves"/>
  </r>
  <r>
    <x v="0"/>
    <s v="OK"/>
    <s v="Sem Defeito"/>
    <s v="Não"/>
    <n v="630801"/>
    <n v="0"/>
    <m/>
    <x v="451"/>
    <s v="Ciclo Concluido"/>
    <s v="Ciclo Concluido"/>
    <x v="2"/>
    <s v="Procedimento Anterior "/>
    <s v="EQUIPE PODA "/>
    <s v="Realizado"/>
    <s v="PORTO ALEGRE"/>
    <s v="PODA"/>
    <s v="LIB //COMS"/>
    <d v="2025-10-23T00:00:00"/>
    <x v="3"/>
    <s v="OPEX"/>
    <s v="OK"/>
    <s v="OK"/>
    <s v="ANEXADO"/>
    <s v="ANEXADO"/>
    <s v="OK"/>
    <n v="1"/>
    <n v="2754.7"/>
    <s v="Faturamento Enviado"/>
    <s v="SAMUEL OLIVEIRA"/>
    <s v="Programado "/>
    <s v="Realizado"/>
    <s v="Ciclo Concluido"/>
    <n v="2754.7"/>
    <n v="2548098.5699999998"/>
    <e v="#N/A"/>
    <n v="24970329"/>
    <n v="2754.7"/>
    <s v="Mauricio Alves"/>
  </r>
  <r>
    <x v="0"/>
    <s v="OK"/>
    <s v="Sem Defeito"/>
    <s v="Não"/>
    <n v="630790"/>
    <n v="0"/>
    <m/>
    <x v="452"/>
    <s v="Ciclo Concluido"/>
    <s v="Ciclo Concluido"/>
    <x v="2"/>
    <s v="Procedimento Anterior "/>
    <s v="EQUIPE PODA "/>
    <s v="Realizado"/>
    <s v="PORTO ALEGRE"/>
    <s v="PODA"/>
    <s v="LIB //COMS"/>
    <d v="2025-10-24T00:00:00"/>
    <x v="3"/>
    <s v="OPEX"/>
    <s v="OK"/>
    <s v="OK"/>
    <s v="ANEXADO"/>
    <s v="ANEXADO"/>
    <s v="OK"/>
    <n v="1"/>
    <n v="3128.72"/>
    <s v="Faturamento Enviado"/>
    <s v="SAMUEL OLIVEIRA"/>
    <s v="Programado "/>
    <s v="Realizado"/>
    <s v="Ciclo Concluido"/>
    <n v="3128.72"/>
    <n v="2548098.5699999998"/>
    <e v="#N/A"/>
    <n v="25104355"/>
    <n v="3128.72"/>
    <s v="Mauricio Alves"/>
  </r>
  <r>
    <x v="0"/>
    <s v="OK"/>
    <s v="Sem Defeito"/>
    <s v="Não"/>
    <n v="632349"/>
    <n v="0"/>
    <m/>
    <x v="453"/>
    <s v="Ciclo Concluido"/>
    <s v="Ciclo Concluido"/>
    <x v="2"/>
    <s v="Procedimento Anterior "/>
    <s v="EQUIPE PODA "/>
    <s v="Realizado"/>
    <s v="PORTO ALEGRE"/>
    <s v="PODA"/>
    <s v="LIB //COMS"/>
    <d v="2025-10-25T00:00:00"/>
    <x v="3"/>
    <s v="OPEX"/>
    <s v="OK"/>
    <s v="OK"/>
    <s v="ANEXADO"/>
    <s v="ANEXADO"/>
    <s v="OK"/>
    <n v="1"/>
    <n v="5786.27"/>
    <s v="Faturamento Enviado"/>
    <s v="SAMUEL OLIVEIRA"/>
    <s v="Programado "/>
    <s v="Realizado"/>
    <s v="Ciclo Concluido"/>
    <n v="5786.27"/>
    <n v="2548098.5699999998"/>
    <e v="#N/A"/>
    <n v="25104350"/>
    <n v="5786.27"/>
    <s v="Mauricio Alves"/>
  </r>
  <r>
    <x v="0"/>
    <s v="OK"/>
    <s v="Sem Defeito"/>
    <s v="Não"/>
    <n v="630801"/>
    <n v="0"/>
    <m/>
    <x v="454"/>
    <s v="Ciclo Concluido"/>
    <s v="Ciclo Concluido"/>
    <x v="2"/>
    <s v="Procedimento Anterior "/>
    <s v="EQUIPE PODA "/>
    <s v="Realizado"/>
    <s v="PORTO ALEGRE"/>
    <s v="PODA"/>
    <s v="LIB //COMS"/>
    <d v="2025-10-26T00:00:00"/>
    <x v="3"/>
    <s v="OPEX"/>
    <s v="OK"/>
    <s v="OK"/>
    <s v="ANEXADO"/>
    <s v="ANEXADO"/>
    <s v="OK"/>
    <n v="1"/>
    <n v="1539.72"/>
    <s v="Faturamento Enviado"/>
    <s v="SAMUEL OLIVEIRA"/>
    <s v="Programado "/>
    <s v="Realizado"/>
    <s v="Ciclo Concluido"/>
    <n v="1539.72"/>
    <n v="2548098.5699999998"/>
    <e v="#N/A"/>
    <n v="24970360"/>
    <n v="1539.72"/>
    <s v="Mauricio Alves"/>
  </r>
  <r>
    <x v="0"/>
    <s v="OK"/>
    <s v="Sem Defeito"/>
    <s v="Não"/>
    <n v="633125"/>
    <n v="0"/>
    <m/>
    <x v="455"/>
    <s v="Ciclo Concluido"/>
    <s v="Ciclo Concluido"/>
    <x v="2"/>
    <s v="Procedimento Anterior "/>
    <s v="EQUIPE PODA "/>
    <s v="Realizado"/>
    <s v="PORTO ALEGRE"/>
    <s v="PODA"/>
    <s v="LIB //COMS"/>
    <d v="2025-10-27T00:00:00"/>
    <x v="3"/>
    <s v="OPEX"/>
    <s v="OK"/>
    <s v="OK"/>
    <s v="ANEXADO"/>
    <s v="ANEXADO"/>
    <s v="OK"/>
    <n v="1"/>
    <n v="4619.16"/>
    <s v="Faturamento Enviado"/>
    <s v="SAMUEL OLIVEIRA"/>
    <s v="Programado "/>
    <s v="Realizado"/>
    <s v="Ciclo Concluido"/>
    <n v="4619.16"/>
    <n v="2548098.5699999998"/>
    <e v="#N/A"/>
    <n v="25104322"/>
    <n v="4619.16"/>
    <s v="Mauricio Alves"/>
  </r>
  <r>
    <x v="0"/>
    <s v="OK"/>
    <s v="Sem Defeito"/>
    <s v="Não"/>
    <n v="638022"/>
    <n v="0"/>
    <m/>
    <x v="456"/>
    <s v="Ciclo Concluido"/>
    <s v="Ciclo Concluido"/>
    <x v="2"/>
    <s v="Procedimento Anterior "/>
    <s v="EQUIPE PODA "/>
    <s v="Realizado"/>
    <s v="PORTO ALEGRE"/>
    <s v="PODA "/>
    <s v="LIB //COMS"/>
    <d v="2025-10-28T00:00:00"/>
    <x v="3"/>
    <s v="OPEX"/>
    <s v="OK"/>
    <s v="OK"/>
    <s v="ANEXADO"/>
    <s v="ANEXADO"/>
    <s v="OK"/>
    <n v="1"/>
    <n v="2706.83"/>
    <s v="Faturamento Enviado"/>
    <s v="SAMUEL OLIVEIRA"/>
    <s v="Programado "/>
    <s v="Realizado"/>
    <s v="Ciclo Concluido"/>
    <n v="2706.83"/>
    <n v="2548098.5699999998"/>
    <e v="#N/A"/>
    <n v="25134097"/>
    <n v="2706.83"/>
    <s v="Mauricio Alves"/>
  </r>
  <r>
    <x v="0"/>
    <s v="OK"/>
    <s v="Sem Defeito"/>
    <s v="Não"/>
    <n v="630789"/>
    <n v="0"/>
    <m/>
    <x v="457"/>
    <s v="Ciclo Concluido"/>
    <s v="Ciclo Concluido"/>
    <x v="2"/>
    <s v="Procedimento Anterior "/>
    <s v="EQUIPE PODA "/>
    <s v="Realizado"/>
    <s v="PORTO ALEGRE"/>
    <s v="PODA"/>
    <s v="LIB //COMS"/>
    <d v="2025-10-29T00:00:00"/>
    <x v="3"/>
    <s v="OPEX"/>
    <s v="OK"/>
    <s v="OK"/>
    <s v="ANEXADO"/>
    <s v="ANEXADO"/>
    <s v="OK"/>
    <n v="1"/>
    <n v="769.86"/>
    <s v="Faturamento Enviado"/>
    <s v="SAMUEL OLIVEIRA"/>
    <s v="Programado "/>
    <s v="Realizado"/>
    <s v="Ciclo Concluido"/>
    <n v="769.86"/>
    <n v="2548098.5699999998"/>
    <e v="#N/A"/>
    <n v="25104841"/>
    <n v="769.86"/>
    <s v="Mauricio Alves"/>
  </r>
  <r>
    <x v="0"/>
    <s v="OK"/>
    <s v="Sem Defeito"/>
    <s v="Não"/>
    <n v="602806"/>
    <n v="0"/>
    <m/>
    <x v="458"/>
    <s v="Ciclo Concluido"/>
    <s v="Ciclo Concluido"/>
    <x v="2"/>
    <s v="Procedimento Anterior "/>
    <s v="EQUIPE PODA "/>
    <s v="Realizado"/>
    <s v="CHARQUEADAS "/>
    <s v="PODA"/>
    <s v="LIB //COMS"/>
    <d v="2025-10-30T00:00:00"/>
    <x v="3"/>
    <s v="OPEX"/>
    <s v="OK"/>
    <s v="OK"/>
    <s v="ANEXADO"/>
    <s v="ANEXADO"/>
    <s v="OK"/>
    <n v="1"/>
    <n v="148.95000000000002"/>
    <s v="Faturamento Enviado"/>
    <s v="SAMUEL OLIVEIRA"/>
    <s v="Programado "/>
    <s v="Realizado"/>
    <s v="Ciclo Concluido"/>
    <n v="542.37"/>
    <n v="2548098.5699999998"/>
    <e v="#N/A"/>
    <n v="24930085"/>
    <n v="542.37"/>
    <s v="Mauricio Alves"/>
  </r>
  <r>
    <x v="0"/>
    <s v="OK"/>
    <s v="Sem Defeito"/>
    <s v="Não"/>
    <n v="603485"/>
    <n v="0"/>
    <m/>
    <x v="459"/>
    <s v="Ciclo Concluido"/>
    <s v="Ciclo Concluido"/>
    <x v="2"/>
    <s v="Procedimento Anterior "/>
    <s v="LINHA VIVA "/>
    <s v="Realizado"/>
    <s v="PORTO ALEGRE"/>
    <s v="SUBS DE ESTRUTURA MT"/>
    <s v="LIB //COMS"/>
    <d v="2025-10-31T00:00:00"/>
    <x v="3"/>
    <s v="OPEX"/>
    <s v="OK"/>
    <s v="OK"/>
    <s v="ANEXADO"/>
    <s v="ANEXADO"/>
    <s v="OK"/>
    <n v="1"/>
    <n v="5789"/>
    <s v="Faturamento Enviado"/>
    <s v="SAMUEL OLIVEIRA"/>
    <s v="Programado "/>
    <s v="Realizado"/>
    <s v="Ciclo Concluido"/>
    <n v="1663.54"/>
    <n v="2548098.5699999998"/>
    <e v="#N/A"/>
    <n v="25033459"/>
    <n v="1663.54"/>
    <s v="Mauricio Alves"/>
  </r>
  <r>
    <x v="0"/>
    <s v="OK"/>
    <s v="Sem Defeito"/>
    <s v="Não"/>
    <n v="607020"/>
    <n v="0"/>
    <m/>
    <x v="460"/>
    <s v="Ciclo Concluido"/>
    <s v="Ciclo Concluido"/>
    <x v="2"/>
    <s v="Procedimento Anterior "/>
    <s v="EQUIPE PODA "/>
    <s v="Realizado"/>
    <s v="SÃO JERÔNIMO"/>
    <s v="PODA"/>
    <s v="LIB //COMS"/>
    <d v="2025-11-01T00:00:00"/>
    <x v="3"/>
    <s v="OPEX"/>
    <s v="OK"/>
    <s v="OK"/>
    <s v="ANEXADO"/>
    <s v="ANEXADO"/>
    <s v="OK"/>
    <n v="1"/>
    <n v="4643.8"/>
    <s v="Faturamento Enviado"/>
    <s v="SAMUEL OLIVEIRA"/>
    <s v="Programado "/>
    <s v="Realizado"/>
    <s v="Ciclo Concluido"/>
    <n v="4676.8999999999996"/>
    <n v="2548098.5699999998"/>
    <e v="#N/A"/>
    <n v="24861708"/>
    <n v="4676.8999999999996"/>
    <s v="Mauricio Alves"/>
  </r>
  <r>
    <x v="0"/>
    <s v="OK"/>
    <s v="Sem Defeito"/>
    <s v="Não"/>
    <n v="614580"/>
    <n v="0"/>
    <m/>
    <x v="461"/>
    <s v="Ciclo Concluido"/>
    <s v="Ciclo Concluido"/>
    <x v="2"/>
    <s v="Procedimento Anterior "/>
    <s v="EQUIPE PODA "/>
    <s v="Realizado"/>
    <s v="PORTO ALEGRE"/>
    <s v="PODA"/>
    <s v="LIB //COMS"/>
    <d v="2025-11-02T00:00:00"/>
    <x v="3"/>
    <s v="OPEX"/>
    <s v="OK"/>
    <s v="OK"/>
    <s v="ANEXADO"/>
    <s v="ANEXADO"/>
    <s v="OK"/>
    <n v="1"/>
    <n v="3702.82"/>
    <s v="Faturamento Enviado"/>
    <s v="SAMUEL OLIVEIRA"/>
    <s v="Programado "/>
    <s v="Realizado"/>
    <s v="Ciclo Concluido"/>
    <n v="3680.33"/>
    <n v="2548098.5699999998"/>
    <e v="#N/A"/>
    <n v="24970672"/>
    <n v="3680.33"/>
    <s v="Mauricio Alves"/>
  </r>
  <r>
    <x v="0"/>
    <s v="OK"/>
    <s v="Sem Defeito"/>
    <s v="Não"/>
    <n v="616613"/>
    <n v="0"/>
    <m/>
    <x v="462"/>
    <s v="Ciclo Concluido"/>
    <s v="Ciclo Concluido"/>
    <x v="2"/>
    <s v="Procedimento Anterior "/>
    <s v="TAT"/>
    <s v="Realizado"/>
    <s v="PORTO ALEGRE"/>
    <s v="PODA"/>
    <s v="LIB //COMS"/>
    <d v="2025-11-03T00:00:00"/>
    <x v="3"/>
    <s v="OPEX"/>
    <s v="OK"/>
    <s v="OK"/>
    <s v="ANEXADO"/>
    <s v="ANEXADO"/>
    <s v="OK"/>
    <n v="1"/>
    <n v="830.32"/>
    <s v="Faturamento Enviado"/>
    <s v="SAMUEL OLIVEIRA"/>
    <s v="Programado "/>
    <s v="Realizado"/>
    <s v="Ciclo Concluido"/>
    <n v="771.63"/>
    <n v="2548098.5699999998"/>
    <e v="#N/A"/>
    <n v="25001499"/>
    <n v="771.63"/>
    <s v="Mauricio Alves"/>
  </r>
  <r>
    <x v="0"/>
    <s v="OK"/>
    <s v="Sem Defeito"/>
    <s v="Não"/>
    <n v="614234"/>
    <n v="0"/>
    <m/>
    <x v="463"/>
    <s v="Ciclo Concluido"/>
    <s v="Ciclo Concluido"/>
    <x v="2"/>
    <s v="Procedimento Anterior "/>
    <s v="EQUIPE PODA "/>
    <s v="Realizado"/>
    <s v="PORTO ALEGRE"/>
    <s v="PODA "/>
    <s v="LIB //COMS"/>
    <d v="2025-11-04T00:00:00"/>
    <x v="3"/>
    <s v="OPEX"/>
    <s v="OK"/>
    <s v="OK"/>
    <s v="ANEXADO"/>
    <s v="ANEXADO"/>
    <s v="OK"/>
    <n v="1"/>
    <n v="3915.51"/>
    <s v="Faturamento Enviado"/>
    <s v="SAMUEL OLIVEIRA"/>
    <s v="Programado "/>
    <s v="Realizado"/>
    <s v="Ciclo Concluido"/>
    <n v="4047.93"/>
    <n v="2548098.5699999998"/>
    <e v="#N/A"/>
    <n v="24987277"/>
    <n v="4047.93"/>
    <s v="Mauricio Alves"/>
  </r>
  <r>
    <x v="0"/>
    <s v="OK"/>
    <s v="Sem Defeito"/>
    <s v="Não"/>
    <n v="614234"/>
    <n v="0"/>
    <m/>
    <x v="464"/>
    <s v="Ciclo Concluido"/>
    <s v="Ciclo Concluido"/>
    <x v="2"/>
    <s v="Procedimento Anterior "/>
    <s v="EQUIPE PODA "/>
    <s v="Realizado"/>
    <s v="PORTO ALEGRE"/>
    <s v="PODA "/>
    <s v="LIB //COMS"/>
    <d v="2025-11-05T00:00:00"/>
    <x v="3"/>
    <s v="OPEX"/>
    <s v="OK"/>
    <s v="OK"/>
    <s v="ANEXADO"/>
    <s v="ANEXADO"/>
    <s v="OK"/>
    <n v="1"/>
    <n v="2425.0700000000002"/>
    <s v="Faturamento Enviado"/>
    <s v="SAMUEL OLIVEIRA"/>
    <s v="Programado "/>
    <s v="Realizado"/>
    <s v="Ciclo Concluido"/>
    <n v="2623.7"/>
    <n v="2548098.5699999998"/>
    <e v="#N/A"/>
    <n v="24987090"/>
    <n v="2623.7"/>
    <s v="Mauricio Alves"/>
  </r>
  <r>
    <x v="0"/>
    <s v="OK"/>
    <s v="Sem Defeito"/>
    <s v="Não"/>
    <n v="637463"/>
    <n v="0"/>
    <m/>
    <x v="465"/>
    <s v="Ciclo Concluido"/>
    <s v="Ciclo Concluido"/>
    <x v="2"/>
    <s v="Procedimento Anterior "/>
    <s v="EQUIPE PODA "/>
    <s v="Realizado"/>
    <s v="PORTO ALEGRE"/>
    <s v="PODA"/>
    <s v="LIB //COMS"/>
    <d v="2025-11-06T00:00:00"/>
    <x v="3"/>
    <s v="OPEX"/>
    <s v="OK"/>
    <s v="OK"/>
    <s v="ANEXADO"/>
    <s v="ANEXADO"/>
    <s v="OK"/>
    <n v="1"/>
    <n v="4668.4399999999996"/>
    <s v="Faturamento Enviado"/>
    <s v="SAMUEL OLIVEIRA"/>
    <s v="Programado "/>
    <s v="Realizado"/>
    <s v="Ciclo Concluido"/>
    <n v="4668.4399999999996"/>
    <n v="2548098.5699999998"/>
    <e v="#N/A"/>
    <n v="25104934"/>
    <n v="4668.4399999999996"/>
    <s v="Mauricio Alves"/>
  </r>
  <r>
    <x v="0"/>
    <s v="OK"/>
    <s v="Sem Defeito"/>
    <s v="Não"/>
    <n v="637490"/>
    <n v="0"/>
    <m/>
    <x v="466"/>
    <s v="Ciclo Concluido"/>
    <s v="Ciclo Concluido"/>
    <x v="2"/>
    <s v="Procedimento Anterior "/>
    <s v="EQUIPE PODA "/>
    <s v="Realizado"/>
    <s v="PORTO ALEGRE"/>
    <s v="PODA"/>
    <s v="LIB //COMS"/>
    <d v="2025-11-07T00:00:00"/>
    <x v="3"/>
    <s v="OPEX"/>
    <s v="OK"/>
    <s v="OK"/>
    <s v="ANEXADO"/>
    <s v="ANEXADO"/>
    <s v="OK"/>
    <n v="1"/>
    <n v="2756.11"/>
    <s v="Faturamento Enviado"/>
    <s v="SAMUEL OLIVEIRA"/>
    <s v="Programado "/>
    <s v="Realizado"/>
    <s v="Ciclo Concluido"/>
    <n v="2756.11"/>
    <n v="2548098.5699999998"/>
    <e v="#N/A"/>
    <n v="25118227"/>
    <n v="2756.11"/>
    <s v="Mauricio Alves"/>
  </r>
  <r>
    <x v="0"/>
    <s v="OK"/>
    <s v="Sem Defeito"/>
    <s v="Não"/>
    <n v="637490"/>
    <n v="0"/>
    <m/>
    <x v="467"/>
    <s v="Ciclo Concluido"/>
    <s v="Ciclo Concluido"/>
    <x v="2"/>
    <s v="Procedimento Anterior "/>
    <s v="EQUIPE PODA "/>
    <s v="Realizado"/>
    <s v="PORTO ALGRE"/>
    <s v="PODA"/>
    <s v="LIB //COMS"/>
    <d v="2025-11-08T00:00:00"/>
    <x v="3"/>
    <s v="OPEX"/>
    <s v="OK"/>
    <s v="OK"/>
    <s v="ANEXADO"/>
    <s v="ANEXADO"/>
    <s v="OK"/>
    <n v="1"/>
    <n v="5487.58"/>
    <s v="Faturamento Enviado"/>
    <s v="SAMUEL OLIVEIRA"/>
    <s v="Programado "/>
    <s v="Realizado"/>
    <s v="Ciclo Concluido"/>
    <n v="5487.58"/>
    <n v="2548098.5699999998"/>
    <e v="#N/A"/>
    <n v="25118208"/>
    <n v="5487.58"/>
    <s v="Mauricio Alves"/>
  </r>
  <r>
    <x v="0"/>
    <s v="OK"/>
    <s v="Sem Defeito"/>
    <s v="Não"/>
    <n v="638022"/>
    <n v="0"/>
    <m/>
    <x v="468"/>
    <s v="Ciclo Concluido"/>
    <s v="Ciclo Concluido"/>
    <x v="2"/>
    <s v="Procedimento Anterior "/>
    <s v="EQUIPE PODA "/>
    <s v="Realizado"/>
    <s v="PORTO ALEGRE"/>
    <s v="PODA"/>
    <s v="LIB //COMS"/>
    <d v="2025-11-09T00:00:00"/>
    <x v="3"/>
    <s v="OPEX"/>
    <s v="OK"/>
    <s v="OK"/>
    <s v="ANEXADO"/>
    <s v="ANEXADO"/>
    <s v="OK"/>
    <n v="1"/>
    <n v="2706.83"/>
    <s v="Faturamento Enviado"/>
    <s v="SAMUEL OLIVEIRA"/>
    <s v="Programado "/>
    <s v="Realizado"/>
    <s v="Ciclo Concluido"/>
    <n v="2706.83"/>
    <n v="2548098.5699999998"/>
    <e v="#N/A"/>
    <n v="25019449"/>
    <n v="2706.83"/>
    <s v="Mauricio Alves"/>
  </r>
  <r>
    <x v="0"/>
    <s v="OK"/>
    <s v="Sem Defeito"/>
    <s v="Não"/>
    <n v="600092"/>
    <n v="0"/>
    <m/>
    <x v="469"/>
    <s v="Ciclo Concluido"/>
    <s v="Ciclo Concluido"/>
    <x v="2"/>
    <s v="Procedimento Anterior "/>
    <s v="EQUIPE PODA "/>
    <s v="Realizado"/>
    <s v="PORTO ALEGRE"/>
    <s v="PODA"/>
    <s v="LIB //COMS"/>
    <d v="2025-11-10T00:00:00"/>
    <x v="4"/>
    <s v="OPEX"/>
    <s v="OK"/>
    <s v="OK"/>
    <s v="ANEXADO"/>
    <s v="ANEXADO"/>
    <s v="OK"/>
    <n v="1"/>
    <n v="769.86"/>
    <s v="Faturamento Enviado"/>
    <s v="SAMUEL OLIVEIRA"/>
    <s v="Programado "/>
    <s v="Realizado"/>
    <s v="Ciclo Concluido"/>
    <n v="769.86"/>
    <n v="2548098.5699999998"/>
    <e v="#N/A"/>
    <n v="24930281"/>
    <n v="769.86"/>
    <s v="Mauricio Alves"/>
  </r>
  <r>
    <x v="0"/>
    <s v="OK"/>
    <s v="Sem Defeito"/>
    <s v="Não"/>
    <n v="624872"/>
    <n v="0"/>
    <m/>
    <x v="470"/>
    <s v="Ciclo Concluido"/>
    <s v="Ciclo Concluido"/>
    <x v="2"/>
    <s v="Procedimento Anterior "/>
    <s v="EQUIPE PODA "/>
    <s v="Realizado"/>
    <s v="PORTO ALEGRE"/>
    <s v="PODA"/>
    <s v="LIB //COMS"/>
    <d v="2025-11-11T00:00:00"/>
    <x v="3"/>
    <s v="OPEX"/>
    <s v="OK"/>
    <s v="OK"/>
    <s v="ANEXADO"/>
    <s v="ANEXADO"/>
    <s v="OK"/>
    <n v="1"/>
    <n v="2906.42"/>
    <s v="Faturamento Enviado"/>
    <s v="SAMUEL OLIVEIRA"/>
    <s v="Programado "/>
    <s v="Realizado"/>
    <s v="Ciclo Concluido"/>
    <n v="2906.42"/>
    <n v="2548098.5699999998"/>
    <e v="#N/A"/>
    <n v="24986815"/>
    <n v="2906.42"/>
    <s v="Mauricio Alves"/>
  </r>
  <r>
    <x v="0"/>
    <s v="OK"/>
    <s v="Sem Defeito"/>
    <s v="Não"/>
    <n v="637711"/>
    <n v="0"/>
    <m/>
    <x v="471"/>
    <s v="Ciclo Concluido"/>
    <s v="Ciclo Concluido"/>
    <x v="2"/>
    <s v="Procedimento Anterior "/>
    <s v="EQUIPE PODA "/>
    <s v="Realizado"/>
    <s v="PORTO ALEGRE"/>
    <s v="PODA"/>
    <s v="LIB //COMS"/>
    <d v="2025-11-12T00:00:00"/>
    <x v="3"/>
    <s v="OPEX"/>
    <s v="OK"/>
    <s v="OK"/>
    <s v="ANEXADO"/>
    <s v="ANEXADO"/>
    <s v="OK"/>
    <n v="1"/>
    <n v="1979.92"/>
    <s v="Faturamento Enviado"/>
    <s v="SAMUEL OLIVEIRA"/>
    <s v="Programado "/>
    <s v="Realizado"/>
    <s v="Ciclo Concluido"/>
    <n v="3128.72"/>
    <n v="2548098.5699999998"/>
    <e v="#N/A"/>
    <n v="25019557"/>
    <n v="3128.72"/>
    <s v="Mauricio Alves"/>
  </r>
  <r>
    <x v="0"/>
    <s v="OK"/>
    <s v="Sem Defeito"/>
    <s v="Não"/>
    <n v="639121"/>
    <n v="0"/>
    <m/>
    <x v="472"/>
    <s v="Ciclo Concluido"/>
    <s v="Ciclo Concluido"/>
    <x v="2"/>
    <s v="Procedimento Anterior "/>
    <s v="EQUIPE PODA "/>
    <s v="Realizado"/>
    <s v="MARIANA PIMENTEL"/>
    <s v="PODA"/>
    <s v="LIB //COMS"/>
    <d v="2025-11-13T00:00:00"/>
    <x v="3"/>
    <s v="OPEX"/>
    <s v="OK"/>
    <s v="OK"/>
    <s v="ANEXADO"/>
    <s v="ANEXADO"/>
    <s v="OK"/>
    <n v="1"/>
    <n v="5452.58"/>
    <s v="Faturamento Enviado"/>
    <s v="SAMUEL OLIVEIRA"/>
    <s v="Programado "/>
    <s v="Realizado"/>
    <s v="Ciclo Concluido"/>
    <n v="8616.2999999999993"/>
    <n v="2548098.5699999998"/>
    <e v="#N/A"/>
    <n v="25019495"/>
    <n v="8616.2999999999993"/>
    <s v="Mauricio Alves"/>
  </r>
  <r>
    <x v="0"/>
    <s v="OK"/>
    <s v="Sem Defeito"/>
    <s v="Não"/>
    <n v="640738"/>
    <n v="0"/>
    <m/>
    <x v="473"/>
    <s v="Ciclo Concluido"/>
    <s v="Ciclo Concluido"/>
    <x v="2"/>
    <s v="Procedimento Anterior "/>
    <s v="EQUIPE PODA "/>
    <s v="Realizado"/>
    <s v="PORTO ALEGRE"/>
    <s v="PODA "/>
    <s v="LIB //COMS"/>
    <d v="2025-11-14T00:00:00"/>
    <x v="3"/>
    <s v="OPEX"/>
    <s v="OK"/>
    <s v="OK"/>
    <s v="ANEXADO"/>
    <s v="ANEXADO"/>
    <s v="OK"/>
    <n v="1"/>
    <n v="4767"/>
    <s v="Faturamento Enviado"/>
    <s v="SAMUEL OLIVEIRA"/>
    <s v="Programado "/>
    <s v="Realizado"/>
    <s v="Ciclo Concluido"/>
    <n v="4767"/>
    <n v="2548098.5699999998"/>
    <e v="#N/A"/>
    <n v="25134195"/>
    <n v="4767"/>
    <s v="Mauricio Alves"/>
  </r>
  <r>
    <x v="0"/>
    <s v="OK"/>
    <s v="Sem Defeito"/>
    <s v="Não"/>
    <n v="535694"/>
    <n v="0"/>
    <m/>
    <x v="474"/>
    <s v="Ciclo Concluido"/>
    <s v="Ciclo Concluido"/>
    <x v="0"/>
    <s v="Procedimento Anterior "/>
    <s v="LINHA VIVA "/>
    <s v="Realizado"/>
    <s v="PORTO ALEGRE"/>
    <s v="SUBS DE CHAVE FACA "/>
    <s v="ENCE//ENCE"/>
    <d v="2025-11-15T00:00:00"/>
    <x v="4"/>
    <s v="CAPEX"/>
    <s v="OK"/>
    <s v="OK"/>
    <s v="ANEXADO"/>
    <s v="ANEXADO"/>
    <s v="OK"/>
    <n v="1"/>
    <n v="3689"/>
    <s v="Faturamento Enviado"/>
    <s v="LUCAS ANDRADE"/>
    <s v="Programado "/>
    <s v="Realizado"/>
    <s v="Ciclo Concluido"/>
    <n v="3109.53"/>
    <n v="2548098.5699999998"/>
    <e v="#N/A"/>
    <n v="24642503"/>
    <n v="3109.53"/>
    <s v="Mauricio Alves"/>
  </r>
  <r>
    <x v="0"/>
    <s v="OK"/>
    <s v="Sem Defeito"/>
    <s v="Não"/>
    <s v="PEP"/>
    <n v="0"/>
    <m/>
    <x v="475"/>
    <s v="Ciclo Concluido"/>
    <s v="Ciclo Concluido"/>
    <x v="3"/>
    <s v="Procedimento Anterior "/>
    <s v="LINHA MORTA"/>
    <s v="Realizado"/>
    <s v="PORTO ALEGRE"/>
    <s v="RELIGADOR "/>
    <s v="ENCE//ENCE"/>
    <d v="2025-11-16T00:00:00"/>
    <x v="4"/>
    <s v="CAPEX"/>
    <s v="OK"/>
    <s v="OK"/>
    <s v="ANEXADO"/>
    <s v="ANEXADO"/>
    <s v="OK"/>
    <n v="1"/>
    <n v="23706"/>
    <s v="Faturamento Enviado"/>
    <s v="LUCAS ANDRADE"/>
    <s v="Programado "/>
    <s v="Realizado"/>
    <s v="Ciclo Concluido"/>
    <n v="12769.07"/>
    <n v="2548098.5699999998"/>
    <e v="#N/A"/>
    <n v="24590042"/>
    <n v="12769.07"/>
    <s v="Mauricio Alves"/>
  </r>
  <r>
    <x v="0"/>
    <s v="OK"/>
    <s v="Sem Defeito"/>
    <s v="Não"/>
    <n v="587113"/>
    <n v="0"/>
    <m/>
    <x v="476"/>
    <s v="Ciclo Concluido"/>
    <s v="Ciclo Concluido"/>
    <x v="0"/>
    <s v="Procedimento Anterior "/>
    <s v="LINHA VIVA "/>
    <s v="Realizado"/>
    <s v="PORTO ALEGRE"/>
    <s v="SUBS DE CHAVE FACA "/>
    <s v="ENTE//CKCP"/>
    <d v="2025-11-17T00:00:00"/>
    <x v="3"/>
    <s v="CAPEX"/>
    <s v="OK"/>
    <s v="OK"/>
    <s v="ANEXADO"/>
    <s v="ANEXADO"/>
    <s v="OK"/>
    <n v="1"/>
    <n v="4156"/>
    <s v="Faturamento Enviado"/>
    <s v="LUCAS ANDRADE"/>
    <s v="Programado "/>
    <s v="Realizado"/>
    <s v="Ciclo Concluido"/>
    <n v="1512.2"/>
    <n v="2548098.5699999998"/>
    <e v="#N/A"/>
    <n v="25049338"/>
    <n v="1512.2"/>
    <s v="Mauricio Alves"/>
  </r>
  <r>
    <x v="0"/>
    <s v="OK"/>
    <s v="Sem Defeito"/>
    <s v="Não"/>
    <n v="1"/>
    <n v="0"/>
    <m/>
    <x v="477"/>
    <s v="Ciclo Concluido"/>
    <s v="Ciclo Concluido"/>
    <x v="3"/>
    <s v="Procedimento Anterior "/>
    <s v="LINHA MORTA"/>
    <s v="Realizado"/>
    <s v="ELDORADO DO SUL"/>
    <s v="TRATATIVA AIC"/>
    <s v="LIB //CANC"/>
    <d v="2025-11-18T00:00:00"/>
    <x v="4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14811.83"/>
    <n v="2548098.5699999998"/>
    <e v="#N/A"/>
    <n v="24770898"/>
    <n v="14811.83"/>
    <s v="Mauricio Alves"/>
  </r>
  <r>
    <x v="0"/>
    <s v="OK"/>
    <s v="Sem Defeito"/>
    <s v="Não"/>
    <n v="559195"/>
    <n v="0"/>
    <m/>
    <x v="478"/>
    <s v="Ciclo Concluido"/>
    <s v="Ciclo Concluido"/>
    <x v="0"/>
    <s v="Procedimento Anterior "/>
    <s v="LINHA MORTA"/>
    <s v="Realizado"/>
    <s v="GUAÍBA"/>
    <s v="SUBS DE TRAFO"/>
    <s v="ENTE//CKCP"/>
    <d v="2025-11-19T00:00:00"/>
    <x v="4"/>
    <s v="CAPEX"/>
    <s v="OK"/>
    <s v="OK"/>
    <s v="ANEXADO"/>
    <s v="ANEXADO"/>
    <s v="OK"/>
    <n v="1"/>
    <n v="3969.63"/>
    <s v="Faturamento Enviado"/>
    <s v="LUCAS ANDRADE"/>
    <s v="Programado "/>
    <s v="Realizado"/>
    <s v="Ciclo Concluido"/>
    <n v="3569.65"/>
    <n v="2548098.5699999998"/>
    <e v="#N/A"/>
    <n v="24612803"/>
    <n v="3569.65"/>
    <s v="Mauricio Alves"/>
  </r>
  <r>
    <x v="0"/>
    <s v="OK"/>
    <s v="Sem Defeito"/>
    <s v="Não"/>
    <n v="562245"/>
    <n v="0"/>
    <m/>
    <x v="479"/>
    <s v="Ciclo Concluido"/>
    <s v="Ciclo Concluido"/>
    <x v="0"/>
    <s v="Procedimento Anterior "/>
    <s v="LINHA MORTA"/>
    <s v="Realizado"/>
    <s v="PORTO ALEGRE"/>
    <s v="SUBS DE TRAFO"/>
    <s v="ENTE//CKCP"/>
    <d v="2025-11-20T00:00:00"/>
    <x v="4"/>
    <s v="CAPEX"/>
    <s v="OK"/>
    <s v="OK"/>
    <s v="ANEXADO"/>
    <s v="ANEXADO"/>
    <s v="OK"/>
    <n v="1"/>
    <n v="3580"/>
    <s v="Faturamento Enviado"/>
    <s v="LUCAS ANDRADE"/>
    <s v="Programado "/>
    <s v="Realizado"/>
    <s v="Ciclo Concluido"/>
    <n v="3647.05"/>
    <n v="2548098.5699999998"/>
    <e v="#N/A"/>
    <n v="24626297"/>
    <n v="3647.05"/>
    <s v="Mauricio Alves"/>
  </r>
  <r>
    <x v="0"/>
    <s v="OK"/>
    <s v="Sem Defeito"/>
    <s v="Não"/>
    <n v="565947"/>
    <n v="0"/>
    <m/>
    <x v="480"/>
    <s v="Ciclo Concluido"/>
    <s v="Ciclo Concluido"/>
    <x v="0"/>
    <s v="Procedimento Anterior "/>
    <s v="LINHA MORTA"/>
    <s v="Realizado"/>
    <s v="ARROIO DOS RATOS"/>
    <s v="SUBS DE TRAFO"/>
    <s v="ENTE//CKCP"/>
    <d v="2025-11-21T00:00:00"/>
    <x v="4"/>
    <s v="CAPEX"/>
    <s v="OK"/>
    <s v="OK"/>
    <s v="ANEXADO"/>
    <s v="ANEXADO"/>
    <s v="OK"/>
    <n v="1"/>
    <n v="3696.63"/>
    <s v="Faturamento Enviado"/>
    <s v="LUCAS ANDRADE"/>
    <s v="Programado "/>
    <s v="Realizado"/>
    <s v="Ciclo Concluido"/>
    <n v="4217.05"/>
    <n v="2548098.5699999998"/>
    <e v="#N/A"/>
    <n v="24613229"/>
    <n v="4217.05"/>
    <s v="Mauricio Alves"/>
  </r>
  <r>
    <x v="6"/>
    <s v="RETIRAR TOCO "/>
    <s v="TOCO "/>
    <s v="Sim "/>
    <n v="1910"/>
    <n v="375"/>
    <m/>
    <x v="481"/>
    <s v="TRONCO"/>
    <s v="PAL0226"/>
    <x v="2"/>
    <s v="Poligonal Programado Concluido"/>
    <s v="EQUIPE PODA "/>
    <s v="Realizado"/>
    <s v="PORTO ALEGRE"/>
    <s v="PODA"/>
    <s v="LIB //PEND"/>
    <d v="2024-08-21T00:00:00"/>
    <x v="2"/>
    <s v="OPEX"/>
    <s v="OK"/>
    <s v="OK"/>
    <s v="ANEXADO"/>
    <s v="ANEXADO"/>
    <s v="OK"/>
    <n v="1"/>
    <n v="6299.01"/>
    <s v="Passivo"/>
    <s v="RICARDO SILVEIRA"/>
    <s v="Programado "/>
    <s v="Realizado"/>
    <s v="Em andamento"/>
    <n v="5968.5"/>
    <n v="2548098.5699999998"/>
    <e v="#N/A"/>
    <n v="25537030"/>
    <n v="5968.5"/>
    <s v="Erica Fragoso"/>
  </r>
  <r>
    <x v="0"/>
    <s v="OK"/>
    <s v="Sem Defeito"/>
    <s v="Não"/>
    <n v="635408"/>
    <n v="0"/>
    <m/>
    <x v="482"/>
    <s v="Ciclo Concluido"/>
    <s v="Ciclo Concluido"/>
    <x v="2"/>
    <s v="Procedimento Anterior "/>
    <s v="EQUIPE PODA "/>
    <s v="Realizado"/>
    <s v="PORTO ALEGRE"/>
    <s v="PODA "/>
    <s v="LIB //COMS"/>
    <d v="2025-11-23T00:00:00"/>
    <x v="3"/>
    <s v="OPEX"/>
    <s v="OK"/>
    <s v="OK"/>
    <s v="ANEXADO"/>
    <s v="ANEXADO"/>
    <s v="OK"/>
    <n v="1"/>
    <n v="5561.5"/>
    <s v="Faturamento Enviado"/>
    <s v="SAMUEL OLIVEIRA"/>
    <s v="Programado "/>
    <s v="Realizado"/>
    <s v="Ciclo Concluido"/>
    <n v="5561.5"/>
    <n v="2548098.5699999998"/>
    <e v="#N/A"/>
    <n v="25118106"/>
    <n v="5561.5"/>
    <s v="Mauricio Alves"/>
  </r>
  <r>
    <x v="0"/>
    <s v="OK"/>
    <s v="Sem Defeito"/>
    <s v="Não"/>
    <n v="632349"/>
    <n v="0"/>
    <m/>
    <x v="483"/>
    <s v="Ciclo Concluido"/>
    <s v="Ciclo Concluido"/>
    <x v="2"/>
    <s v="Procedimento Anterior "/>
    <s v="EQUIPE PODA "/>
    <s v="Realizado"/>
    <s v="PORTO ALEGRE"/>
    <s v="PODA "/>
    <s v="LIB //COMS"/>
    <d v="2025-11-24T00:00:00"/>
    <x v="3"/>
    <s v="OPEX"/>
    <s v="OK"/>
    <s v="OK"/>
    <s v="ANEXADO"/>
    <s v="ANEXADO"/>
    <s v="OK"/>
    <n v="1"/>
    <n v="5810.91"/>
    <s v="Faturamento Enviado"/>
    <s v="LUISA ALMEIDA"/>
    <s v="Programado "/>
    <s v="Realizado"/>
    <s v="Ciclo Concluido"/>
    <n v="5810.91"/>
    <n v="2548098.5699999998"/>
    <e v="#N/A"/>
    <n v="25105273"/>
    <n v="5810.91"/>
    <s v="Mauricio Alves"/>
  </r>
  <r>
    <x v="0"/>
    <s v="OK"/>
    <s v="Sem Defeito"/>
    <s v="Não"/>
    <n v="645655"/>
    <n v="0"/>
    <m/>
    <x v="484"/>
    <s v="Ciclo Concluido"/>
    <s v="Ciclo Concluido"/>
    <x v="2"/>
    <s v="Emergencial"/>
    <s v="LINHA VIVA "/>
    <s v="Realizado"/>
    <s v="PORTO ALEGRE"/>
    <s v="PODA "/>
    <s v="LIB //COMS"/>
    <d v="2025-11-25T00:00:00"/>
    <x v="1"/>
    <s v="OPEX"/>
    <s v="OK"/>
    <s v="OK"/>
    <s v="ANEXADO"/>
    <s v="ANEXADO"/>
    <s v="OK"/>
    <n v="1"/>
    <n v="1224.1400000000001"/>
    <s v="Faturamento Enviado"/>
    <s v="SAMUEL OLIVEIRA"/>
    <s v="Programado "/>
    <s v="Realizado"/>
    <s v="Ciclo Concluido"/>
    <n v="242.84"/>
    <n v="2548098.5699999998"/>
    <e v="#N/A"/>
    <n v="25134289"/>
    <n v="242.84"/>
    <s v="Mauricio Alves"/>
  </r>
  <r>
    <x v="0"/>
    <s v="OK"/>
    <s v="Sem Defeito"/>
    <s v="Não"/>
    <n v="637463"/>
    <n v="0"/>
    <m/>
    <x v="485"/>
    <s v="Ciclo Concluido"/>
    <s v="Ciclo Concluido"/>
    <x v="2"/>
    <s v="Procedimento Anterior "/>
    <s v="EQUIPE PODA "/>
    <s v="Realizado"/>
    <s v="PORTO ALEGRE"/>
    <s v="PODA "/>
    <s v="LIB //COMS"/>
    <d v="2025-11-26T00:00:00"/>
    <x v="3"/>
    <s v="OPEX"/>
    <s v="OK"/>
    <s v="OK"/>
    <s v="ANEXADO"/>
    <s v="ANEXADO"/>
    <s v="OK"/>
    <n v="1"/>
    <n v="4668.4399999999996"/>
    <s v="Faturamento Enviado"/>
    <s v="LUISA ALMEIDA"/>
    <s v="Programado "/>
    <s v="Realizado"/>
    <s v="Ciclo Concluido"/>
    <n v="4668.4399999999996"/>
    <n v="2548098.5699999998"/>
    <e v="#N/A"/>
    <n v="25105161"/>
    <n v="4668.4399999999996"/>
    <s v="Mauricio Alves"/>
  </r>
  <r>
    <x v="0"/>
    <s v="OK"/>
    <s v="Sem Defeito"/>
    <s v="Não"/>
    <n v="637490"/>
    <n v="0"/>
    <m/>
    <x v="486"/>
    <s v="Ciclo Concluido"/>
    <s v="Ciclo Concluido"/>
    <x v="2"/>
    <s v="Procedimento Anterior "/>
    <s v="EQUIPE PODA "/>
    <s v="Realizado"/>
    <s v="PORTO ALEGRE"/>
    <s v="PODA "/>
    <s v="LIB //COMS"/>
    <d v="2025-11-27T00:00:00"/>
    <x v="3"/>
    <s v="OPEX"/>
    <s v="OK"/>
    <s v="OK"/>
    <s v="ANEXADO"/>
    <s v="ANEXADO"/>
    <s v="OK"/>
    <n v="1"/>
    <n v="2756.11"/>
    <s v="Faturamento Enviado"/>
    <s v="LUISA ALMEIDA"/>
    <s v="Programado "/>
    <s v="Realizado"/>
    <s v="Ciclo Concluido"/>
    <n v="2756.11"/>
    <n v="2548098.5699999998"/>
    <e v="#N/A"/>
    <n v="25105232"/>
    <n v="2756.11"/>
    <s v="Mauricio Alves"/>
  </r>
  <r>
    <x v="0"/>
    <s v="OK"/>
    <s v="Sem Defeito"/>
    <s v="Não"/>
    <n v="637490"/>
    <n v="0"/>
    <m/>
    <x v="487"/>
    <s v="Ciclo Concluido"/>
    <s v="Ciclo Concluido"/>
    <x v="2"/>
    <s v="Procedimento Anterior "/>
    <s v="EQUIPE PODA "/>
    <s v="Realizado"/>
    <s v="PORTO ALEGRE"/>
    <s v="PODA "/>
    <s v="LIB //COMS"/>
    <d v="2025-11-28T00:00:00"/>
    <x v="3"/>
    <s v="OPEX"/>
    <s v="OK"/>
    <s v="OK"/>
    <s v="ANEXADO"/>
    <s v="ANEXADO"/>
    <s v="OK"/>
    <n v="1"/>
    <n v="5487.58"/>
    <s v="Faturamento Enviado"/>
    <s v="SAMUEL OLIVEIRA"/>
    <s v="Programado "/>
    <s v="Realizado"/>
    <s v="Ciclo Concluido"/>
    <n v="5487.58"/>
    <n v="2548098.5699999998"/>
    <e v="#N/A"/>
    <n v="25118898"/>
    <n v="5487.58"/>
    <s v="Mauricio Alves"/>
  </r>
  <r>
    <x v="0"/>
    <s v="OK"/>
    <s v="Sem Defeito"/>
    <s v="Não"/>
    <n v="677047"/>
    <n v="0"/>
    <m/>
    <x v="488"/>
    <s v="Ciclo Concluido"/>
    <s v="Ciclo Concluido"/>
    <x v="2"/>
    <s v="Procedimento Anterior "/>
    <s v="EQUIPE PODA "/>
    <s v="Realizado"/>
    <s v="PORTO ALEGRE"/>
    <s v="PODA "/>
    <s v="LIB //COMS"/>
    <d v="2025-11-29T00:00:00"/>
    <x v="3"/>
    <s v="OPEX"/>
    <s v="OK"/>
    <s v="OK"/>
    <s v="ANEXADO"/>
    <s v="ANEXADO"/>
    <s v="OK"/>
    <n v="1"/>
    <n v="137.91999999999999"/>
    <s v="Faturamento Enviado"/>
    <s v="LUISA ALMEIDA"/>
    <s v="Programado "/>
    <s v="Realizado"/>
    <s v="Ciclo Concluido"/>
    <n v="46.89"/>
    <n v="2548098.5699999998"/>
    <e v="#N/A"/>
    <n v="25134282"/>
    <n v="46.89"/>
    <s v="Mauricio Alves"/>
  </r>
  <r>
    <x v="0"/>
    <s v="OK"/>
    <s v="Sem Defeito"/>
    <s v="Não"/>
    <n v="1"/>
    <n v="0"/>
    <m/>
    <x v="489"/>
    <s v="Ciclo Concluido"/>
    <s v="Ciclo Concluido"/>
    <x v="0"/>
    <s v="Procedimento Anterior "/>
    <s v="LINHA MORTA"/>
    <s v="Realizado"/>
    <s v="ELDORADO DO SUL"/>
    <s v="PLANTÃO "/>
    <s v="ENTE//CKCP"/>
    <d v="2025-11-30T00:00:00"/>
    <x v="3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1813.41"/>
    <n v="2548098.5699999998"/>
    <e v="#N/A"/>
    <n v="24987014"/>
    <n v="1813.41"/>
    <s v="Mauricio Alves"/>
  </r>
  <r>
    <x v="0"/>
    <s v="OK"/>
    <s v="Sem Defeito"/>
    <s v="Não"/>
    <n v="646681"/>
    <n v="0"/>
    <m/>
    <x v="490"/>
    <s v="Ciclo Concluido"/>
    <s v="Ciclo Concluido"/>
    <x v="2"/>
    <s v="Procedimento Anterior "/>
    <s v="EQUIPE PODA "/>
    <s v="Realizado"/>
    <s v="ALVORADA"/>
    <s v="PODA "/>
    <s v="LIB //COMS"/>
    <d v="2025-12-01T00:00:00"/>
    <x v="3"/>
    <s v="OPEX"/>
    <s v="OK"/>
    <s v="OK"/>
    <s v="ANEXADO"/>
    <s v="ANEXADO"/>
    <s v="OK"/>
    <n v="1"/>
    <n v="3104.08"/>
    <s v="Faturamento Enviado"/>
    <s v="LUISA ALMEIDA"/>
    <s v="Programado "/>
    <s v="Realizado"/>
    <s v="Ciclo Concluido"/>
    <n v="3104.08"/>
    <n v="2548098.5699999998"/>
    <e v="#N/A"/>
    <n v="25134281"/>
    <n v="3104.08"/>
    <s v="Mauricio Alves"/>
  </r>
  <r>
    <x v="0"/>
    <s v="OK"/>
    <s v="Sem Defeito"/>
    <s v="Não"/>
    <n v="629031"/>
    <n v="0"/>
    <m/>
    <x v="491"/>
    <s v="Ciclo Concluido"/>
    <s v="Ciclo Concluido"/>
    <x v="2"/>
    <s v="Procedimento Anterior "/>
    <s v="EQUIPE PODA "/>
    <s v="Realizado"/>
    <s v="PORTO ALEGRE"/>
    <s v="PODA "/>
    <s v="LIB //COMS"/>
    <d v="2025-12-02T00:00:00"/>
    <x v="3"/>
    <s v="OPEX"/>
    <s v="OK"/>
    <s v="OK"/>
    <s v="ANEXADO"/>
    <s v="ANEXADO"/>
    <s v="OK"/>
    <n v="1"/>
    <n v="137.91999999999999"/>
    <s v="Faturamento Enviado"/>
    <s v="LUISA ALMEIDA"/>
    <s v="Programado "/>
    <s v="Realizado"/>
    <s v="Ciclo Concluido"/>
    <n v="3823.48"/>
    <n v="2548098.5699999998"/>
    <e v="#N/A"/>
    <n v="25234936"/>
    <n v="3823.48"/>
    <s v="Mauricio Alves"/>
  </r>
  <r>
    <x v="0"/>
    <s v="OK"/>
    <s v="Sem Defeito"/>
    <s v="Não"/>
    <n v="646575"/>
    <n v="0"/>
    <m/>
    <x v="492"/>
    <s v="Ciclo Concluido"/>
    <s v="Ciclo Concluido"/>
    <x v="2"/>
    <s v="Procedimento Anterior "/>
    <s v="EQUIPE PODA "/>
    <s v="Realizado"/>
    <s v="PORTO ALEGRE"/>
    <s v="PODA "/>
    <s v="LIB //COMS"/>
    <d v="2025-12-03T00:00:00"/>
    <x v="1"/>
    <s v="OPEX"/>
    <s v="OK"/>
    <s v="OK"/>
    <s v="ANEXADO"/>
    <s v="ANEXADO"/>
    <s v="OK"/>
    <n v="1"/>
    <n v="4996.79"/>
    <s v="Faturamento Enviado"/>
    <s v="LUISA ALMEIDA"/>
    <s v="Programado "/>
    <s v="Realizado"/>
    <s v="Ciclo Concluido"/>
    <n v="4996.79"/>
    <n v="2548098.5699999998"/>
    <e v="#N/A"/>
    <n v="25180427"/>
    <n v="4996.79"/>
    <s v="Mauricio Alves"/>
  </r>
  <r>
    <x v="0"/>
    <s v="OK"/>
    <s v="Sem Defeito"/>
    <s v="Não"/>
    <n v="649434"/>
    <n v="0"/>
    <m/>
    <x v="493"/>
    <s v="Ciclo Concluido"/>
    <s v="Ciclo Concluido"/>
    <x v="2"/>
    <s v="Procedimento Anterior "/>
    <s v="EQUIPE PODA "/>
    <s v="Realizado"/>
    <s v="PORTO ALEGRE"/>
    <s v="PODA "/>
    <s v="LIB //COMS"/>
    <d v="2025-12-04T00:00:00"/>
    <x v="3"/>
    <s v="OPEX"/>
    <s v="OK"/>
    <s v="OK"/>
    <s v="ANEXADO"/>
    <s v="ANEXADO"/>
    <s v="OK"/>
    <n v="1"/>
    <n v="1539.72"/>
    <s v="Faturamento Enviado"/>
    <s v="LUISA ALMEIDA"/>
    <s v="Programado "/>
    <s v="Realizado"/>
    <s v="Ciclo Concluido"/>
    <n v="1539.72"/>
    <n v="2548098.5699999998"/>
    <e v="#N/A"/>
    <n v="25180425"/>
    <n v="1539.72"/>
    <s v="Mauricio Alves"/>
  </r>
  <r>
    <x v="0"/>
    <s v="OK"/>
    <s v="Sem Defeito"/>
    <s v="Não"/>
    <n v="650867"/>
    <n v="0"/>
    <m/>
    <x v="494"/>
    <s v="Ciclo Concluido"/>
    <s v="Ciclo Concluido"/>
    <x v="2"/>
    <s v="Procedimento Anterior "/>
    <s v="TAT"/>
    <s v="Realizado"/>
    <s v="PORTO ALEGRE"/>
    <s v="PODA "/>
    <s v="LIB //COMS"/>
    <d v="2025-12-05T00:00:00"/>
    <x v="3"/>
    <s v="OPEX"/>
    <s v="OK"/>
    <s v="OK"/>
    <s v="ANEXADO"/>
    <s v="ANEXADO"/>
    <s v="OK"/>
    <n v="1"/>
    <n v="411.04"/>
    <s v="Faturamento Enviado"/>
    <s v="LUISA ALMEIDA"/>
    <s v="Programado "/>
    <s v="Realizado"/>
    <s v="Ciclo Concluido"/>
    <n v="1233.1199999999999"/>
    <n v="2548098.5699999998"/>
    <e v="#N/A"/>
    <n v="25166051"/>
    <n v="1233.1199999999999"/>
    <s v="Mauricio Alves"/>
  </r>
  <r>
    <x v="0"/>
    <s v="OK"/>
    <s v="Sem Defeito"/>
    <s v="Não"/>
    <n v="27831731"/>
    <n v="0"/>
    <m/>
    <x v="495"/>
    <s v="Ciclo Concluido"/>
    <s v="Ciclo Concluido"/>
    <x v="2"/>
    <s v="Emergencial"/>
    <s v="TAT"/>
    <s v="Realizado"/>
    <s v="PORTO ALEGRE"/>
    <s v="PODA "/>
    <s v="LIB //COMS"/>
    <d v="2025-12-06T00:00:00"/>
    <x v="1"/>
    <s v="OPEX"/>
    <s v="OK"/>
    <s v="OK"/>
    <s v="ANEXADO"/>
    <s v="ANEXADO"/>
    <s v="OK"/>
    <n v="1"/>
    <n v="771.6"/>
    <s v="Faturamento Enviado"/>
    <s v="LUISA ALMEIDA"/>
    <s v="Programado "/>
    <s v="Realizado"/>
    <s v="Ciclo Concluido"/>
    <n v="1088.1300000000001"/>
    <n v="2548098.5699999998"/>
    <e v="#N/A"/>
    <n v="25166213"/>
    <n v="1088.1300000000001"/>
    <s v="Mauricio Alves"/>
  </r>
  <r>
    <x v="0"/>
    <s v="OK"/>
    <s v="Sem Defeito"/>
    <s v="Não"/>
    <n v="650351"/>
    <n v="0"/>
    <m/>
    <x v="496"/>
    <s v="Ciclo Concluido"/>
    <s v="Ciclo Concluido"/>
    <x v="2"/>
    <s v="Procedimento Anterior "/>
    <s v="EQUIPE PODA "/>
    <s v="Realizado"/>
    <s v="ELDORADO DO SUL"/>
    <s v="PODA "/>
    <s v="LIB //COMS"/>
    <d v="2025-12-07T00:00:00"/>
    <x v="3"/>
    <s v="OPEX"/>
    <s v="OK"/>
    <s v="OK"/>
    <s v="ANEXADO"/>
    <s v="ANEXADO"/>
    <s v="OK"/>
    <n v="1"/>
    <n v="7150.5"/>
    <s v="Faturamento Enviado"/>
    <s v="LUISA ALMEIDA"/>
    <s v="Programado "/>
    <s v="Realizado"/>
    <s v="Ciclo Concluido"/>
    <n v="7150.5"/>
    <n v="2548098.5699999998"/>
    <e v="#N/A"/>
    <n v="25180422"/>
    <n v="7150.5"/>
    <s v="Mauricio Alves"/>
  </r>
  <r>
    <x v="0"/>
    <s v="OK"/>
    <s v="Sem Defeito"/>
    <s v="Não"/>
    <n v="659654"/>
    <n v="0"/>
    <m/>
    <x v="497"/>
    <s v="Ciclo Concluido"/>
    <s v="Ciclo Concluido"/>
    <x v="2"/>
    <s v="Procedimento Anterior "/>
    <s v="EQUIPE PODA "/>
    <s v="Realizado"/>
    <s v="PORTO ALEGRE"/>
    <s v="PODA "/>
    <s v="LIB //COMS"/>
    <d v="2025-12-08T00:00:00"/>
    <x v="3"/>
    <s v="OPEX"/>
    <s v="OK"/>
    <s v="OK"/>
    <s v="ANEXADO"/>
    <s v="ANEXADO"/>
    <s v="OK"/>
    <n v="1"/>
    <n v="7821.8"/>
    <s v="Faturamento Enviado"/>
    <s v="LUISA ALMEIDA"/>
    <s v="Programado "/>
    <s v="Realizado"/>
    <s v="Ciclo Concluido"/>
    <n v="7821.8"/>
    <n v="2548098.5699999998"/>
    <e v="#N/A"/>
    <n v="25179186"/>
    <n v="7821.8"/>
    <s v="Mauricio Alves"/>
  </r>
  <r>
    <x v="0"/>
    <s v="OK"/>
    <s v="Sem Defeito"/>
    <s v="Não"/>
    <n v="616670"/>
    <n v="0"/>
    <m/>
    <x v="498"/>
    <s v="Ciclo Concluido"/>
    <s v="Ciclo Concluido"/>
    <x v="2"/>
    <s v="Procedimento Anterior "/>
    <s v="EQUIPE PODA "/>
    <s v="Realizado"/>
    <s v="PORTO ALEGRE"/>
    <s v="PODA"/>
    <s v="LIB //COMS"/>
    <d v="2025-12-09T00:00:00"/>
    <x v="3"/>
    <s v="OPEX"/>
    <s v="OK"/>
    <s v="OK"/>
    <s v="ANEXADO"/>
    <s v="ANEXADO"/>
    <s v="OK"/>
    <n v="1"/>
    <n v="46.89"/>
    <s v="Faturamento Enviado"/>
    <s v="SAMUEL OLIVEIRA"/>
    <s v="Programado "/>
    <s v="Realizado"/>
    <s v="Ciclo Concluido"/>
    <n v="496.53"/>
    <n v="2548098.5699999998"/>
    <e v="#N/A"/>
    <n v="24986775"/>
    <n v="496.53"/>
    <s v="Mauricio Alves"/>
  </r>
  <r>
    <x v="0"/>
    <s v="OK"/>
    <s v="Sem Defeito"/>
    <s v="Não"/>
    <n v="637708"/>
    <n v="0"/>
    <m/>
    <x v="499"/>
    <s v="Ciclo Concluido"/>
    <s v="Ciclo Concluido"/>
    <x v="2"/>
    <s v="Procedimento Anterior "/>
    <s v="EQUIPE PODA "/>
    <s v="Realizado"/>
    <s v="VIAMÃO"/>
    <s v="PODA "/>
    <s v="LIB //COMS"/>
    <d v="2025-12-10T00:00:00"/>
    <x v="3"/>
    <s v="OPEX"/>
    <s v="OK"/>
    <s v="OK"/>
    <s v="ANEXADO"/>
    <s v="ANEXADO"/>
    <s v="OK"/>
    <n v="1"/>
    <n v="3324.03"/>
    <s v="Faturamento Enviado"/>
    <s v="SAMUEL OLIVEIRA"/>
    <s v="Programado "/>
    <s v="Realizado"/>
    <s v="Ciclo Concluido"/>
    <n v="5092.6499999999996"/>
    <n v="2548098.5699999998"/>
    <e v="#N/A"/>
    <n v="25019589"/>
    <n v="5092.6499999999996"/>
    <s v="Mauricio Alves"/>
  </r>
  <r>
    <x v="6"/>
    <s v="RETIRAR TOCO "/>
    <s v="TOCO "/>
    <s v="Sim "/>
    <n v="3958"/>
    <n v="449"/>
    <m/>
    <x v="481"/>
    <s v="Já Possui"/>
    <s v="Já Possui"/>
    <x v="2"/>
    <s v="Poligonal Programado Concluido"/>
    <s v="EQUIPE PODA "/>
    <s v="Realizado"/>
    <s v="PORTO ALEGRE"/>
    <s v="PODA "/>
    <s v="LIB //PEND"/>
    <d v="2026-12-15T00:00:00"/>
    <x v="2"/>
    <s v="OPEX"/>
    <s v="OK"/>
    <s v="OK"/>
    <s v="ANEXADO"/>
    <s v="ANEXADO"/>
    <s v="OK"/>
    <n v="1"/>
    <n v="6622.34"/>
    <s v="Passivo"/>
    <s v="RICARDO SILVEIRA"/>
    <s v="Programado "/>
    <s v="Realizado"/>
    <s v="Em andamento"/>
    <n v="6294.14"/>
    <n v="2548098.5699999998"/>
    <e v="#N/A"/>
    <n v="25537030"/>
    <n v="6294.14"/>
    <s v="Erica Fragoso"/>
  </r>
  <r>
    <x v="0"/>
    <s v="OK"/>
    <s v="Sem Defeito"/>
    <s v="Não"/>
    <n v="644911"/>
    <n v="0"/>
    <m/>
    <x v="500"/>
    <s v="Ciclo Concluido"/>
    <s v="Ciclo Concluido"/>
    <x v="2"/>
    <s v="Procedimento Anterior "/>
    <s v="EQUIPE PODA "/>
    <s v="Realizado"/>
    <s v="ELDORADO DO SUL"/>
    <s v="PODA "/>
    <s v="LIB //COMS"/>
    <d v="2025-12-12T00:00:00"/>
    <x v="3"/>
    <s v="OPEX"/>
    <s v="OK"/>
    <s v="OK"/>
    <s v="ANEXADO"/>
    <s v="ANEXADO"/>
    <s v="OK"/>
    <n v="1"/>
    <n v="4693.08"/>
    <s v="Faturamento Enviado"/>
    <s v="SAMUEL OLIVEIRA"/>
    <s v="Programado "/>
    <s v="Realizado"/>
    <s v="Ciclo Concluido"/>
    <n v="5810.91"/>
    <n v="2548098.5699999998"/>
    <e v="#N/A"/>
    <n v="25148822"/>
    <n v="5810.91"/>
    <s v="Mauricio Alves"/>
  </r>
  <r>
    <x v="0"/>
    <s v="OK"/>
    <s v="Sem Defeito"/>
    <s v="Não"/>
    <n v="650394"/>
    <n v="0"/>
    <m/>
    <x v="501"/>
    <s v="Ciclo Concluido"/>
    <s v="Ciclo Concluido"/>
    <x v="2"/>
    <s v="Procedimento Anterior "/>
    <s v="EQUIPE PODA "/>
    <s v="Realizado"/>
    <s v="PORTO ALEGRE"/>
    <s v="PODA "/>
    <s v="LIB //COMS"/>
    <d v="2025-12-13T00:00:00"/>
    <x v="3"/>
    <s v="OPEX"/>
    <s v="OK"/>
    <s v="OK"/>
    <s v="ANEXADO"/>
    <s v="ANEXADO"/>
    <s v="OK"/>
    <n v="1"/>
    <n v="3079.44"/>
    <s v="Faturamento Enviado"/>
    <s v="SAMUEL OLIVEIRA"/>
    <s v="Programado "/>
    <s v="Realizado"/>
    <s v="Ciclo Concluido"/>
    <n v="3079.44"/>
    <n v="2548098.5699999998"/>
    <e v="#N/A"/>
    <n v="25148904"/>
    <n v="3079.44"/>
    <s v="Mauricio Alves"/>
  </r>
  <r>
    <x v="0"/>
    <s v="OK"/>
    <s v="Sem Defeito"/>
    <s v="Não"/>
    <n v="650394"/>
    <n v="0"/>
    <m/>
    <x v="502"/>
    <s v="Ciclo Concluido"/>
    <s v="Ciclo Concluido"/>
    <x v="2"/>
    <s v="Procedimento Anterior "/>
    <s v="EQUIPE PODA "/>
    <s v="Realizado"/>
    <s v="PORTO ALEGRE"/>
    <s v="PODA "/>
    <s v="LIB //COMS"/>
    <d v="2025-12-14T00:00:00"/>
    <x v="3"/>
    <s v="OPEX"/>
    <s v="OK"/>
    <s v="OK"/>
    <s v="ANEXADO"/>
    <s v="ANEXADO"/>
    <s v="OK"/>
    <n v="1"/>
    <n v="3178"/>
    <s v="Faturamento Enviado"/>
    <s v="SAMUEL OLIVEIRA"/>
    <s v="Programado "/>
    <s v="Realizado"/>
    <s v="Ciclo Concluido"/>
    <n v="3178"/>
    <n v="2548098.5699999998"/>
    <e v="#N/A"/>
    <n v="25148951"/>
    <n v="3178"/>
    <s v="Mauricio Alves"/>
  </r>
  <r>
    <x v="0"/>
    <s v="OK"/>
    <s v="Sem Defeito"/>
    <s v="Não"/>
    <n v="630789"/>
    <n v="0"/>
    <m/>
    <x v="503"/>
    <s v="Ciclo Concluido"/>
    <s v="Ciclo Concluido"/>
    <x v="2"/>
    <s v="Procedimento Anterior "/>
    <s v="EQUIPE PODA "/>
    <s v="Realizado"/>
    <s v="PORTO ALEGRE"/>
    <s v="PODA "/>
    <s v="LIB //COMS"/>
    <d v="2025-12-15T00:00:00"/>
    <x v="3"/>
    <s v="OPEX"/>
    <s v="OK"/>
    <s v="OK"/>
    <s v="ANEXADO"/>
    <s v="ANEXADO"/>
    <s v="OK"/>
    <n v="1"/>
    <n v="2309.58"/>
    <s v="Faturamento Enviado"/>
    <s v="SAMUEL OLIVEIRA"/>
    <s v="Programado "/>
    <s v="Realizado"/>
    <s v="Ciclo Concluido"/>
    <n v="2309.58"/>
    <n v="2548098.5699999998"/>
    <e v="#N/A"/>
    <n v="25104282"/>
    <n v="2309.58"/>
    <s v="Mauricio Alves"/>
  </r>
  <r>
    <x v="0"/>
    <s v="OK"/>
    <s v="Sem Defeito"/>
    <s v="Não"/>
    <n v="640829"/>
    <n v="0"/>
    <m/>
    <x v="504"/>
    <s v="Ciclo Concluido"/>
    <s v="Ciclo Concluido"/>
    <x v="2"/>
    <s v="Procedimento Anterior "/>
    <s v="EQUIPE PODA "/>
    <s v="Realizado"/>
    <s v="PORTO ALEGRE"/>
    <s v="PODA "/>
    <s v="LIB //COMS"/>
    <d v="2025-12-16T00:00:00"/>
    <x v="3"/>
    <s v="OPEX"/>
    <s v="OK"/>
    <s v="OK"/>
    <s v="ANEXADO"/>
    <s v="ANEXADO"/>
    <s v="OK"/>
    <n v="1"/>
    <n v="1539.72"/>
    <s v="Faturamento Enviado"/>
    <s v="SAMUEL OLIVEIRA"/>
    <s v="Programado "/>
    <s v="Realizado"/>
    <s v="Ciclo Concluido"/>
    <n v="1539.72"/>
    <n v="2548098.5699999998"/>
    <e v="#N/A"/>
    <n v="25084231"/>
    <n v="1539.72"/>
    <s v="Mauricio Alves"/>
  </r>
  <r>
    <x v="0"/>
    <s v="OK"/>
    <s v="Sem Defeito"/>
    <s v="Não"/>
    <n v="640829"/>
    <n v="0"/>
    <m/>
    <x v="505"/>
    <s v="Ciclo Concluido"/>
    <s v="Ciclo Concluido"/>
    <x v="2"/>
    <s v="Procedimento Anterior "/>
    <s v="EQUIPE PODA "/>
    <s v="Realizado"/>
    <s v="PORTO ALEGRE"/>
    <s v="PODA "/>
    <s v="LIB //COMS"/>
    <d v="2025-12-17T00:00:00"/>
    <x v="3"/>
    <s v="OPEX"/>
    <s v="OK"/>
    <s v="OK"/>
    <s v="ANEXADO"/>
    <s v="ANEXADO"/>
    <s v="OK"/>
    <n v="1"/>
    <n v="1539.72"/>
    <s v="Faturamento Enviado"/>
    <s v="SAMUEL OLIVEIRA"/>
    <s v="Programado "/>
    <s v="Realizado"/>
    <s v="Ciclo Concluido"/>
    <n v="1539.72"/>
    <n v="2548098.5699999998"/>
    <e v="#N/A"/>
    <n v="25068070"/>
    <n v="1539.72"/>
    <s v="Mauricio Alves"/>
  </r>
  <r>
    <x v="0"/>
    <s v="OK"/>
    <s v="Sem Defeito"/>
    <s v="Não"/>
    <n v="4573"/>
    <n v="487"/>
    <m/>
    <x v="506"/>
    <s v="Ciclo Concluido"/>
    <s v="Ciclo Concluido"/>
    <x v="0"/>
    <s v="Poligonal Programado Concluido"/>
    <s v="EQUIPE PODA "/>
    <s v="Realizado"/>
    <s v="PORTO ALEGRE"/>
    <s v="PODA ESPAÇADOR"/>
    <s v="LIB // MED"/>
    <d v="2026-12-26T00:00:00"/>
    <x v="5"/>
    <s v="CAPEX"/>
    <s v="OK"/>
    <s v="OK"/>
    <s v="ANEXADO"/>
    <s v="ANEXADO"/>
    <s v="OK"/>
    <n v="1"/>
    <n v="6622.34"/>
    <s v="Passivo"/>
    <s v="RICARDO SILVEIRA"/>
    <s v="Programado "/>
    <s v="Realizado"/>
    <s v="Enviado Equatorial "/>
    <n v="5521.91"/>
    <n v="2548098.5699999998"/>
    <e v="#N/A"/>
    <n v="25852411"/>
    <n v="5521.91"/>
    <s v="Mauricio Alves"/>
  </r>
  <r>
    <x v="0"/>
    <s v="OK"/>
    <s v="Sem Defeito"/>
    <s v="Não"/>
    <n v="646589"/>
    <n v="0"/>
    <m/>
    <x v="507"/>
    <s v="Ciclo Concluido"/>
    <s v="Ciclo Concluido"/>
    <x v="2"/>
    <s v="Procedimento Anterior "/>
    <s v="EQUIPE PODA "/>
    <s v="Realizado"/>
    <s v="PORTO ALEGRE"/>
    <s v="PODA "/>
    <s v="LIB //COMS"/>
    <d v="2025-12-19T00:00:00"/>
    <x v="3"/>
    <s v="OPEX"/>
    <s v="OK"/>
    <s v="OK"/>
    <s v="ANEXADO"/>
    <s v="ANEXADO"/>
    <s v="OK"/>
    <n v="1"/>
    <n v="3671.56"/>
    <s v="Faturamento Enviado"/>
    <s v="SAMUEL OLIVEIRA"/>
    <s v="Programado "/>
    <s v="Realizado"/>
    <s v="Ciclo Concluido"/>
    <n v="3501.33"/>
    <n v="2548098.5699999998"/>
    <e v="#N/A"/>
    <n v="25067793"/>
    <n v="3501.33"/>
    <s v="Mauricio Alves"/>
  </r>
  <r>
    <x v="0"/>
    <s v="OK"/>
    <s v="Sem Defeito"/>
    <s v="Não"/>
    <n v="646531"/>
    <n v="0"/>
    <m/>
    <x v="508"/>
    <s v="Ciclo Concluido"/>
    <s v="Ciclo Concluido"/>
    <x v="2"/>
    <s v="Procedimento Anterior "/>
    <s v="EQUIPE PODA "/>
    <s v="Realizado"/>
    <s v="PORTO ALEGRE"/>
    <s v="PODA "/>
    <s v="LIB //COMS"/>
    <d v="2025-12-20T00:00:00"/>
    <x v="3"/>
    <s v="OPEX"/>
    <s v="OK"/>
    <s v="OK"/>
    <s v="ANEXADO"/>
    <s v="ANEXADO"/>
    <s v="OK"/>
    <n v="1"/>
    <n v="2309.58"/>
    <s v="Faturamento Enviado"/>
    <s v="SAMUEL OLIVEIRA"/>
    <s v="Programado "/>
    <s v="Realizado"/>
    <s v="Ciclo Concluido"/>
    <n v="2309.58"/>
    <n v="2548098.5699999998"/>
    <e v="#N/A"/>
    <n v="25067722"/>
    <n v="2309.58"/>
    <s v="Mauricio Alves"/>
  </r>
  <r>
    <x v="0"/>
    <s v="OK"/>
    <s v="Sem Defeito"/>
    <s v="Não"/>
    <n v="644910"/>
    <n v="0"/>
    <m/>
    <x v="509"/>
    <s v="Ciclo Concluido"/>
    <s v="Ciclo Concluido"/>
    <x v="2"/>
    <s v="Emergencial"/>
    <s v="EQUIPE PODA "/>
    <s v="Realizado"/>
    <s v="PORTO ALEGRE"/>
    <s v="PODA "/>
    <s v="LIB //COMS"/>
    <d v="2025-12-21T00:00:00"/>
    <x v="1"/>
    <s v="OPEX"/>
    <s v="OK"/>
    <s v="OK"/>
    <s v="ANEXADO"/>
    <s v="ANEXADO"/>
    <s v="OK"/>
    <n v="1"/>
    <n v="8317.61"/>
    <s v="Faturamento Enviado"/>
    <s v="SAMUEL OLIVEIRA"/>
    <s v="Programado "/>
    <s v="Realizado"/>
    <s v="Ciclo Concluido"/>
    <n v="8317.61"/>
    <n v="2548098.5699999998"/>
    <e v="#N/A"/>
    <n v="25067719"/>
    <n v="8317.61"/>
    <s v="Mauricio Alves"/>
  </r>
  <r>
    <x v="0"/>
    <s v="OK"/>
    <s v="Sem Defeito"/>
    <s v="Não"/>
    <n v="646851"/>
    <n v="0"/>
    <m/>
    <x v="510"/>
    <s v="Ciclo Concluido"/>
    <s v="Ciclo Concluido"/>
    <x v="2"/>
    <s v="Procedimento Anterior "/>
    <s v="EQUIPE PODA "/>
    <s v="Realizado"/>
    <s v="PORTO ALEGRE"/>
    <s v="PODA "/>
    <s v="LIB //COMS"/>
    <d v="2025-12-22T00:00:00"/>
    <x v="3"/>
    <s v="OPEX"/>
    <s v="OK"/>
    <s v="OK"/>
    <s v="ANEXADO"/>
    <s v="ANEXADO"/>
    <s v="OK"/>
    <n v="1"/>
    <n v="4643.8"/>
    <s v="Faturamento Enviado"/>
    <s v="SAMUEL OLIVEIRA"/>
    <s v="Programado "/>
    <s v="Realizado"/>
    <s v="Ciclo Concluido"/>
    <n v="4643.8"/>
    <n v="2548098.5699999998"/>
    <e v="#N/A"/>
    <n v="25149020"/>
    <n v="4643.8"/>
    <s v="Mauricio Alves"/>
  </r>
  <r>
    <x v="0"/>
    <s v="OK"/>
    <s v="Sem Defeito"/>
    <s v="Não"/>
    <n v="650356"/>
    <n v="0"/>
    <m/>
    <x v="511"/>
    <s v="Ciclo Concluido"/>
    <s v="Ciclo Concluido"/>
    <x v="2"/>
    <s v="Procedimento Anterior "/>
    <s v="EQUIPE PODA "/>
    <s v="Realizado"/>
    <s v="PORTO ALEGRE"/>
    <s v="PODA "/>
    <s v="LIB //COMS"/>
    <d v="2025-12-23T00:00:00"/>
    <x v="3"/>
    <s v="OPEX"/>
    <s v="OK"/>
    <s v="OK"/>
    <s v="ANEXADO"/>
    <s v="ANEXADO"/>
    <s v="OK"/>
    <n v="1"/>
    <n v="5142.55"/>
    <s v="Faturamento Enviado"/>
    <s v="SAMUEL OLIVEIRA"/>
    <s v="Programado "/>
    <s v="Realizado"/>
    <s v="Ciclo Concluido"/>
    <n v="5142.55"/>
    <n v="2548098.5699999998"/>
    <e v="#N/A"/>
    <n v="25149100"/>
    <n v="5142.55"/>
    <s v="Mauricio Alves"/>
  </r>
  <r>
    <x v="0"/>
    <s v="OK"/>
    <s v="Sem Defeito"/>
    <s v="Não"/>
    <n v="650356"/>
    <n v="0"/>
    <m/>
    <x v="512"/>
    <s v="Ciclo Concluido"/>
    <s v="Ciclo Concluido"/>
    <x v="2"/>
    <s v="Procedimento Anterior "/>
    <s v="EQUIPE PODA "/>
    <s v="Realizado"/>
    <s v="PORTO ALEGRE"/>
    <s v="PODA "/>
    <s v="LIB //COMS"/>
    <d v="2025-12-24T00:00:00"/>
    <x v="3"/>
    <s v="OPEX"/>
    <s v="OK"/>
    <s v="OK"/>
    <s v="ANEXADO"/>
    <s v="ANEXADO"/>
    <s v="OK"/>
    <n v="1"/>
    <n v="2358.86"/>
    <s v="Faturamento Enviado"/>
    <s v="SAMUEL OLIVEIRA"/>
    <s v="Programado "/>
    <s v="Realizado"/>
    <s v="Ciclo Concluido"/>
    <n v="2358.86"/>
    <n v="2548098.5699999998"/>
    <e v="#N/A"/>
    <n v="25149170"/>
    <n v="2358.86"/>
    <s v="Mauricio Alves"/>
  </r>
  <r>
    <x v="0"/>
    <s v="OK"/>
    <s v="Sem Defeito"/>
    <s v="Não"/>
    <n v="650356"/>
    <n v="0"/>
    <m/>
    <x v="513"/>
    <s v="Ciclo Concluido"/>
    <s v="Ciclo Concluido"/>
    <x v="2"/>
    <s v="Procedimento Anterior "/>
    <s v="EQUIPE PODA "/>
    <s v="Realizado"/>
    <s v="PORTO ALEGRE"/>
    <s v="PODA "/>
    <s v="LIB //COMS"/>
    <d v="2025-12-25T00:00:00"/>
    <x v="3"/>
    <s v="OPEX"/>
    <s v="OK"/>
    <s v="OK"/>
    <s v="ANEXADO"/>
    <s v="ANEXADO"/>
    <s v="OK"/>
    <n v="1"/>
    <n v="3079.44"/>
    <s v="Faturamento Enviado"/>
    <s v="SAMUEL OLIVEIRA"/>
    <s v="Programado "/>
    <s v="Realizado"/>
    <s v="Ciclo Concluido"/>
    <n v="3079.44"/>
    <n v="2548098.5699999998"/>
    <e v="#N/A"/>
    <n v="25149190"/>
    <n v="3079.44"/>
    <s v="Mauricio Alves"/>
  </r>
  <r>
    <x v="0"/>
    <s v="OK"/>
    <s v="Sem Defeito"/>
    <s v="Não"/>
    <n v="644910"/>
    <n v="0"/>
    <m/>
    <x v="514"/>
    <s v="Ciclo Concluido"/>
    <s v="Ciclo Concluido"/>
    <x v="2"/>
    <s v="Procedimento Anterior "/>
    <s v="EQUIPE PODA "/>
    <s v="Realizado"/>
    <s v="PORTO ALEGRE"/>
    <s v="PODA "/>
    <s v="LIB //COMS"/>
    <d v="2025-12-26T00:00:00"/>
    <x v="1"/>
    <s v="OPEX"/>
    <s v="OK"/>
    <s v="OK"/>
    <s v="ANEXADO"/>
    <s v="ANEXADO"/>
    <s v="OK"/>
    <n v="1"/>
    <n v="3338.96"/>
    <s v="Faturamento Enviado"/>
    <s v="SAMUEL OLIVEIRA"/>
    <s v="Programado "/>
    <s v="Realizado"/>
    <s v="Ciclo Concluido"/>
    <n v="3338.96"/>
    <n v="2548098.5699999998"/>
    <e v="#N/A"/>
    <n v="25149237"/>
    <n v="3338.96"/>
    <s v="Mauricio Alves"/>
  </r>
  <r>
    <x v="0"/>
    <s v="OK"/>
    <s v="Sem Defeito"/>
    <s v="Não"/>
    <n v="650356"/>
    <n v="0"/>
    <m/>
    <x v="515"/>
    <s v="Ciclo Concluido"/>
    <s v="Ciclo Concluido"/>
    <x v="2"/>
    <s v="Procedimento Anterior "/>
    <s v="EQUIPE PODA "/>
    <s v="Realizado"/>
    <s v="PORTO ALEGRE"/>
    <s v="PODA "/>
    <s v="LIB //COMS"/>
    <d v="2025-12-27T00:00:00"/>
    <x v="3"/>
    <s v="OPEX"/>
    <s v="OK"/>
    <s v="OK"/>
    <s v="ANEXADO"/>
    <s v="ANEXADO"/>
    <s v="OK"/>
    <n v="1"/>
    <n v="4646.8"/>
    <s v="Faturamento Enviado"/>
    <s v="SAMUEL OLIVEIRA"/>
    <s v="Programado "/>
    <s v="Realizado"/>
    <s v="Ciclo Concluido"/>
    <n v="4643.8"/>
    <n v="2548098.5699999998"/>
    <e v="#N/A"/>
    <n v="25149331"/>
    <n v="4643.8"/>
    <s v="Mauricio Alves"/>
  </r>
  <r>
    <x v="0"/>
    <s v="OK"/>
    <s v="Sem Defeito"/>
    <s v="Não"/>
    <n v="652286"/>
    <n v="0"/>
    <m/>
    <x v="516"/>
    <s v="Ciclo Concluido"/>
    <s v="Ciclo Concluido"/>
    <x v="2"/>
    <s v="Procedimento Anterior "/>
    <s v="TAT"/>
    <s v="Realizado"/>
    <s v="PORTO ALEGRE"/>
    <s v="PODA "/>
    <s v="LIB //COMS"/>
    <d v="2025-12-28T00:00:00"/>
    <x v="3"/>
    <s v="OPEX"/>
    <s v="OK"/>
    <s v="OK"/>
    <s v="ANEXADO"/>
    <s v="ANEXADO"/>
    <s v="OK"/>
    <n v="1"/>
    <n v="1508.34"/>
    <s v="Faturamento Enviado"/>
    <s v="SAMUEL OLIVEIRA"/>
    <s v="Programado "/>
    <s v="Realizado"/>
    <s v="Ciclo Concluido"/>
    <n v="1256.95"/>
    <n v="2548098.5699999998"/>
    <e v="#N/A"/>
    <n v="25149360"/>
    <n v="1256.95"/>
    <s v="Mauricio Alves"/>
  </r>
  <r>
    <x v="0"/>
    <s v="OK"/>
    <s v="Sem Defeito"/>
    <s v="Não"/>
    <n v="658787"/>
    <n v="0"/>
    <m/>
    <x v="517"/>
    <s v="Ciclo Concluido"/>
    <s v="Ciclo Concluido"/>
    <x v="2"/>
    <s v="Emergencial"/>
    <s v="TAT"/>
    <s v="Realizado"/>
    <s v="CHARQUEADA"/>
    <s v="PODA "/>
    <s v="LIB //COMS"/>
    <d v="2025-12-29T00:00:00"/>
    <x v="1"/>
    <s v="OPEX"/>
    <s v="OK"/>
    <s v="OK"/>
    <s v="ANEXADO"/>
    <s v="ANEXADO"/>
    <s v="OK"/>
    <n v="1"/>
    <n v="1032.17"/>
    <s v="Faturamento Enviado"/>
    <s v="SAMUEL OLIVEIRA"/>
    <s v="Programado "/>
    <s v="Realizado"/>
    <s v="Ciclo Concluido"/>
    <n v="1032.17"/>
    <n v="2548098.5699999998"/>
    <e v="#N/A"/>
    <n v="25149441"/>
    <n v="1032.17"/>
    <s v="Mauricio Alves"/>
  </r>
  <r>
    <x v="0"/>
    <s v="OK"/>
    <s v="Sem Defeito"/>
    <s v="Não"/>
    <n v="654328"/>
    <n v="0"/>
    <m/>
    <x v="518"/>
    <s v="Ciclo Concluido"/>
    <s v="Ciclo Concluido"/>
    <x v="2"/>
    <s v="Emergencial"/>
    <s v="TAT"/>
    <s v="Realizado"/>
    <s v="PORTO ALEGRE"/>
    <s v="PODA "/>
    <s v="LIB //COMS"/>
    <d v="2025-12-30T00:00:00"/>
    <x v="1"/>
    <s v="OPEX"/>
    <s v="OK"/>
    <s v="OK"/>
    <s v="ANEXADO"/>
    <s v="ANEXADO"/>
    <s v="OK"/>
    <n v="1"/>
    <n v="220.2"/>
    <s v="Faturamento Enviado"/>
    <s v="SAMUEL OLIVEIRA"/>
    <s v="Programado "/>
    <s v="Realizado"/>
    <s v="Ciclo Concluido"/>
    <n v="161.47999999999999"/>
    <n v="2548098.5699999998"/>
    <e v="#N/A"/>
    <n v="25149469"/>
    <n v="161.47999999999999"/>
    <s v="Mauricio Alves"/>
  </r>
  <r>
    <x v="0"/>
    <s v="OK"/>
    <s v="Sem Defeito"/>
    <s v="Não"/>
    <n v="650111"/>
    <n v="0"/>
    <m/>
    <x v="519"/>
    <s v="Ciclo Concluido"/>
    <s v="Ciclo Concluido"/>
    <x v="2"/>
    <s v="Emergencial"/>
    <s v="TAT"/>
    <s v="Realizado"/>
    <s v="PORTO ALEGRE"/>
    <s v="PODA "/>
    <s v="LIB //COMS"/>
    <d v="2025-12-31T00:00:00"/>
    <x v="0"/>
    <s v="OPEX"/>
    <s v="OK"/>
    <s v="OK"/>
    <s v="ANEXADO"/>
    <s v="ANEXADO"/>
    <s v="OK"/>
    <n v="1"/>
    <n v="2097.38"/>
    <s v="Passivo"/>
    <s v="SAMUEL OLIVEIRA"/>
    <s v="Programado "/>
    <s v="Realizado"/>
    <s v="Ciclo Concluido"/>
    <n v="1455.21"/>
    <n v="2548098.5699999998"/>
    <e v="#N/A"/>
    <n v="25149510"/>
    <n v="1455.21"/>
    <s v="Mauricio Alves"/>
  </r>
  <r>
    <x v="0"/>
    <s v="OK"/>
    <s v="Sem Defeito"/>
    <s v="Não"/>
    <n v="658787"/>
    <n v="0"/>
    <m/>
    <x v="520"/>
    <s v="Ciclo Concluido"/>
    <s v="Ciclo Concluido"/>
    <x v="2"/>
    <s v="Procedimento Anterior "/>
    <s v="TAT"/>
    <s v="Realizado"/>
    <s v="CHARQUEADA"/>
    <s v="PODA "/>
    <s v="LIB //COMS"/>
    <d v="2026-01-01T00:00:00"/>
    <x v="3"/>
    <s v="OPEX"/>
    <s v="OK"/>
    <s v="OK"/>
    <s v="ANEXADO"/>
    <s v="ANEXADO"/>
    <s v="OK"/>
    <n v="1"/>
    <n v="836.8"/>
    <s v="Faturamento Enviado"/>
    <s v="SAMUEL OLIVEIRA"/>
    <s v="Programado "/>
    <s v="Realizado"/>
    <s v="Ciclo Concluido"/>
    <n v="836.8"/>
    <n v="2548098.5699999998"/>
    <e v="#N/A"/>
    <n v="25149560"/>
    <n v="836.8"/>
    <s v="Mauricio Alves"/>
  </r>
  <r>
    <x v="0"/>
    <s v="OK"/>
    <s v="Sem Defeito"/>
    <s v="Não"/>
    <n v="658111"/>
    <n v="0"/>
    <m/>
    <x v="521"/>
    <s v="Ciclo Concluido"/>
    <s v="Ciclo Concluido"/>
    <x v="2"/>
    <s v="Procedimento Anterior "/>
    <s v="EQUIPE PODA "/>
    <s v="Realizado"/>
    <s v="PORTO ALEGRE"/>
    <s v="PODA "/>
    <s v="LIB //COMS"/>
    <d v="2026-01-02T00:00:00"/>
    <x v="3"/>
    <s v="OPEX"/>
    <s v="OK"/>
    <s v="OK"/>
    <s v="ANEXADO"/>
    <s v="ANEXADO"/>
    <s v="OK"/>
    <n v="1"/>
    <n v="4717.72"/>
    <s v="Faturamento Enviado"/>
    <s v="SAMUEL OLIVEIRA"/>
    <s v="Programado "/>
    <s v="Realizado"/>
    <s v="Ciclo Concluido"/>
    <n v="4717.72"/>
    <n v="2548098.5699999998"/>
    <e v="#N/A"/>
    <n v="25149673"/>
    <n v="4717.72"/>
    <s v="Mauricio Alves"/>
  </r>
  <r>
    <x v="0"/>
    <s v="OK"/>
    <s v="Sem Defeito"/>
    <s v="Não"/>
    <n v="658111"/>
    <n v="0"/>
    <m/>
    <x v="522"/>
    <s v="Ciclo Concluido"/>
    <s v="Ciclo Concluido"/>
    <x v="2"/>
    <s v="Procedimento Anterior "/>
    <s v="EQUIPE PODA "/>
    <s v="Realizado"/>
    <s v="PORTO ALEGRE"/>
    <s v="PODA "/>
    <s v="LIB //COMS"/>
    <d v="2026-01-03T00:00:00"/>
    <x v="3"/>
    <s v="OPEX"/>
    <s v="OK"/>
    <s v="OK"/>
    <s v="ANEXADO"/>
    <s v="ANEXADO"/>
    <s v="OK"/>
    <n v="1"/>
    <n v="3104.08"/>
    <s v="Faturamento Enviado"/>
    <s v="SAMUEL OLIVEIRA"/>
    <s v="Programado "/>
    <s v="Realizado"/>
    <s v="Ciclo Concluido"/>
    <n v="3104.08"/>
    <n v="2548098.5699999998"/>
    <e v="#N/A"/>
    <n v="25149782"/>
    <n v="3104.08"/>
    <s v="Mauricio Alves"/>
  </r>
  <r>
    <x v="0"/>
    <s v="OK"/>
    <s v="Sem Defeito"/>
    <s v="Não"/>
    <n v="657367"/>
    <n v="0"/>
    <m/>
    <x v="523"/>
    <s v="Ciclo Concluido"/>
    <s v="Ciclo Concluido"/>
    <x v="2"/>
    <s v="Procedimento Anterior "/>
    <s v="EQUIPE PODA "/>
    <s v="Realizado"/>
    <s v="PORTO ALEGRE"/>
    <s v="PODA "/>
    <s v="LIB //COMS"/>
    <d v="2026-01-04T00:00:00"/>
    <x v="3"/>
    <s v="OPEX"/>
    <s v="OK"/>
    <s v="OK"/>
    <s v="ANEXADO"/>
    <s v="ANEXADO"/>
    <s v="OK"/>
    <n v="1"/>
    <n v="137.91999999999999"/>
    <s v="Faturamento Enviado"/>
    <s v="SAMUEL OLIVEIRA"/>
    <s v="Programado "/>
    <s v="Realizado"/>
    <s v="Ciclo Concluido"/>
    <n v="151.71"/>
    <n v="2548098.5699999998"/>
    <e v="#N/A"/>
    <n v="25149825"/>
    <n v="151.71"/>
    <s v="Mauricio Alves"/>
  </r>
  <r>
    <x v="0"/>
    <s v="OK"/>
    <s v="Sem Defeito"/>
    <s v="Não"/>
    <n v="657536"/>
    <n v="0"/>
    <m/>
    <x v="524"/>
    <s v="Ciclo Concluido"/>
    <s v="Ciclo Concluido"/>
    <x v="2"/>
    <s v="Procedimento Anterior "/>
    <s v="EQUIPE PODA "/>
    <s v="Realizado"/>
    <s v="PORTO ALEGRE"/>
    <s v="PODA "/>
    <s v="LIB //COMS"/>
    <d v="2026-01-05T00:00:00"/>
    <x v="3"/>
    <s v="OPEX"/>
    <s v="OK"/>
    <s v="OK"/>
    <s v="ANEXADO"/>
    <s v="ANEXADO"/>
    <s v="OK"/>
    <n v="1"/>
    <n v="3128.72"/>
    <s v="Faturamento Enviado"/>
    <s v="LUISA ALMEIDA"/>
    <s v="Programado "/>
    <s v="Realizado"/>
    <s v="Ciclo Concluido"/>
    <n v="3128.72"/>
    <n v="2548098.5699999998"/>
    <e v="#N/A"/>
    <n v="25187836"/>
    <n v="3128.72"/>
    <s v="Mauricio Alves"/>
  </r>
  <r>
    <x v="0"/>
    <s v="OK"/>
    <s v="Sem Defeito"/>
    <s v="Não"/>
    <n v="660002"/>
    <n v="0"/>
    <m/>
    <x v="525"/>
    <s v="Ciclo Concluido"/>
    <s v="Ciclo Concluido"/>
    <x v="2"/>
    <s v="Procedimento Anterior "/>
    <s v="EQUIPE PODA "/>
    <s v="Realizado"/>
    <s v="PORTO ALEGRE"/>
    <s v="PODA "/>
    <s v="LIB //COMS"/>
    <d v="2026-01-06T00:00:00"/>
    <x v="3"/>
    <s v="OPEX"/>
    <s v="OK"/>
    <s v="OK"/>
    <s v="ANEXADO"/>
    <s v="ANEXADO"/>
    <s v="OK"/>
    <n v="1"/>
    <n v="769.86"/>
    <s v="Faturamento Enviado"/>
    <s v="LUISA ALMEIDA"/>
    <s v="Programado "/>
    <s v="Realizado"/>
    <s v="Ciclo Concluido"/>
    <n v="769.86"/>
    <n v="2548098.5699999998"/>
    <e v="#N/A"/>
    <n v="25188256"/>
    <n v="769.86"/>
    <s v="Mauricio Alves"/>
  </r>
  <r>
    <x v="0"/>
    <s v="OK"/>
    <s v="Sem Defeito"/>
    <s v="Não"/>
    <n v="660436"/>
    <n v="0"/>
    <m/>
    <x v="526"/>
    <s v="Ciclo Concluido"/>
    <s v="Ciclo Concluido"/>
    <x v="2"/>
    <s v="Procedimento Anterior "/>
    <s v="TAT"/>
    <s v="Realizado"/>
    <s v="GUAIBA"/>
    <s v="PODA "/>
    <s v="LIB //COMS"/>
    <d v="2026-01-07T00:00:00"/>
    <x v="3"/>
    <s v="OPEX"/>
    <s v="OK"/>
    <s v="OK"/>
    <s v="ANEXADO"/>
    <s v="ANEXADO"/>
    <s v="OK"/>
    <n v="1"/>
    <n v="704.64"/>
    <s v="Faturamento Enviado"/>
    <s v="LUISA ALMEIDA"/>
    <s v="Programado "/>
    <s v="Realizado"/>
    <s v="Ciclo Concluido"/>
    <n v="2113.92"/>
    <n v="2548098.5699999998"/>
    <e v="#N/A"/>
    <n v="25188348"/>
    <n v="2113.92"/>
    <s v="Mauricio Alves"/>
  </r>
  <r>
    <x v="6"/>
    <s v="RETIRAR TOCO "/>
    <s v="TOCO "/>
    <s v="Sim "/>
    <n v="4573"/>
    <n v="489"/>
    <m/>
    <x v="481"/>
    <s v="Já Possui"/>
    <s v="Já Possui"/>
    <x v="2"/>
    <s v="Poligonal Programado Concluido"/>
    <s v="EQUIPE PODA "/>
    <s v="Realizado"/>
    <s v="PORTO ALEGRE"/>
    <s v="PODA "/>
    <s v="LIB //PEND"/>
    <d v="2026-12-27T00:00:00"/>
    <x v="2"/>
    <s v="OPEX"/>
    <s v="OK"/>
    <s v="OK"/>
    <s v="ANEXADO"/>
    <s v="ANEXADO"/>
    <s v="OK"/>
    <n v="1"/>
    <n v="5148.83"/>
    <s v="Passivo"/>
    <s v="RICARDO SILVEIRA"/>
    <s v="Programado "/>
    <s v="Realizado"/>
    <s v="Em andamento"/>
    <n v="3284.32"/>
    <n v="2548098.5699999998"/>
    <e v="#N/A"/>
    <n v="25537030"/>
    <n v="3284.32"/>
    <s v="Erica Fragoso"/>
  </r>
  <r>
    <x v="0"/>
    <s v="OK"/>
    <s v="Sem Defeito"/>
    <s v="Não"/>
    <n v="657608"/>
    <n v="0"/>
    <m/>
    <x v="527"/>
    <s v="Ciclo Concluido"/>
    <s v="Ciclo Concluido"/>
    <x v="2"/>
    <s v="Procedimento Anterior "/>
    <s v="EQUIPE PODA "/>
    <s v="Realizado"/>
    <s v="PORTO ALEGRE"/>
    <s v="PODA "/>
    <s v="LIB //COMS"/>
    <d v="2026-01-09T00:00:00"/>
    <x v="3"/>
    <s v="OPEX"/>
    <s v="OK"/>
    <s v="OK"/>
    <s v="ANEXADO"/>
    <s v="ANEXADO"/>
    <s v="OK"/>
    <n v="1"/>
    <n v="4530.71"/>
    <s v="Faturamento Enviado"/>
    <s v="LUISA ALMEIDA"/>
    <s v="Programado "/>
    <s v="Realizado"/>
    <s v="Ciclo Concluido"/>
    <n v="4530.71"/>
    <n v="2548098.5699999998"/>
    <e v="#N/A"/>
    <n v="25188215"/>
    <n v="4530.71"/>
    <s v="Mauricio Alves"/>
  </r>
  <r>
    <x v="0"/>
    <s v="OK"/>
    <s v="Sem Defeito"/>
    <s v="Não"/>
    <n v="660137"/>
    <n v="0"/>
    <m/>
    <x v="528"/>
    <s v="Ciclo Concluido"/>
    <s v="Ciclo Concluido"/>
    <x v="2"/>
    <s v="Procedimento Anterior "/>
    <s v="EQUIPE PODA "/>
    <s v="Realizado"/>
    <s v="PORTO ALEGRE"/>
    <s v="PODA "/>
    <s v="LIB //COMS"/>
    <d v="2026-01-10T00:00:00"/>
    <x v="3"/>
    <s v="OPEX"/>
    <s v="OK"/>
    <s v="OK"/>
    <s v="ANEXADO"/>
    <s v="ANEXADO"/>
    <s v="OK"/>
    <n v="1"/>
    <n v="2358.86"/>
    <s v="Faturamento Enviado"/>
    <s v="LUISA ALMEIDA"/>
    <s v="Programado "/>
    <s v="Realizado"/>
    <s v="Ciclo Concluido"/>
    <s v=" R$                     2.358,86"/>
    <n v="2548098.5699999998"/>
    <e v="#N/A"/>
    <n v="25188140"/>
    <n v="2358.86"/>
    <s v="Mauricio Alves"/>
  </r>
  <r>
    <x v="0"/>
    <s v="OK"/>
    <s v="Sem Defeito"/>
    <s v="Não"/>
    <n v="660009"/>
    <n v="0"/>
    <m/>
    <x v="529"/>
    <s v="Ciclo Concluido"/>
    <s v="Ciclo Concluido"/>
    <x v="2"/>
    <s v="Procedimento Anterior "/>
    <s v="EQUIPE PODA "/>
    <s v="Realizado"/>
    <s v="PORTO ALEGRE"/>
    <s v="PODA "/>
    <s v="LIB //COMS"/>
    <d v="2026-01-11T00:00:00"/>
    <x v="3"/>
    <s v="OPEX"/>
    <s v="OK"/>
    <s v="OK"/>
    <s v="ANEXADO"/>
    <s v="ANEXADO"/>
    <s v="OK"/>
    <n v="1"/>
    <n v="2780.75"/>
    <s v="Faturamento Enviado"/>
    <s v="LUISA ALMEIDA"/>
    <s v="Programado "/>
    <s v="Realizado"/>
    <s v="Ciclo Concluido"/>
    <n v="2780.75"/>
    <n v="2548098.5699999998"/>
    <e v="#N/A"/>
    <n v="25188110"/>
    <n v="2780.75"/>
    <s v="Mauricio Alves"/>
  </r>
  <r>
    <x v="0"/>
    <s v="OK"/>
    <s v="Sem Defeito"/>
    <s v="Não"/>
    <n v="659977"/>
    <n v="0"/>
    <m/>
    <x v="530"/>
    <s v="Ciclo Concluido"/>
    <s v="Ciclo Concluido"/>
    <x v="2"/>
    <s v="Procedimento Anterior "/>
    <s v="EQUIPE PODA "/>
    <s v="Realizado"/>
    <s v="PORTO ALEGRE"/>
    <s v="PODA "/>
    <s v="LIB //COMS"/>
    <d v="2026-01-12T00:00:00"/>
    <x v="3"/>
    <s v="OPEX"/>
    <s v="OK"/>
    <s v="OK"/>
    <s v="ANEXADO"/>
    <s v="ANEXADO"/>
    <s v="OK"/>
    <n v="1"/>
    <n v="4693.08"/>
    <s v="Faturamento Enviado"/>
    <s v="LUISA ALMEIDA"/>
    <s v="Programado "/>
    <s v="Realizado"/>
    <s v="Ciclo Concluido"/>
    <n v="4693.08"/>
    <n v="2548098.5699999998"/>
    <e v="#N/A"/>
    <n v="25187895"/>
    <n v="4693.08"/>
    <s v="Mauricio Alves"/>
  </r>
  <r>
    <x v="0"/>
    <s v="OK"/>
    <s v="Sem Defeito"/>
    <s v="Não"/>
    <n v="657835"/>
    <n v="0"/>
    <m/>
    <x v="531"/>
    <s v="Ciclo Concluido"/>
    <s v="Ciclo Concluido"/>
    <x v="2"/>
    <s v="Procedimento Anterior "/>
    <s v="EQUIPE PODA "/>
    <s v="Realizado"/>
    <s v="PORTO ALEGRE"/>
    <s v="PODA "/>
    <s v="LIB //COMS"/>
    <d v="2026-01-13T00:00:00"/>
    <x v="3"/>
    <s v="OPEX"/>
    <s v="OK"/>
    <s v="OK"/>
    <s v="ANEXADO"/>
    <s v="ANEXADO"/>
    <s v="OK"/>
    <n v="1"/>
    <n v="1961.61"/>
    <s v="Faturamento Enviado"/>
    <s v="LUISA ALMEIDA"/>
    <s v="Programado "/>
    <s v="Realizado"/>
    <s v="Ciclo Concluido"/>
    <n v="1961.61"/>
    <n v="2548098.5699999998"/>
    <e v="#N/A"/>
    <n v="25187713"/>
    <n v="1961.61"/>
    <s v="Mauricio Alves"/>
  </r>
  <r>
    <x v="0"/>
    <s v="OK"/>
    <s v="Sem Defeito"/>
    <s v="Não"/>
    <n v="657636"/>
    <n v="0"/>
    <m/>
    <x v="532"/>
    <s v="Ciclo Concluido"/>
    <s v="Ciclo Concluido"/>
    <x v="2"/>
    <s v="Procedimento Anterior "/>
    <s v="EQUIPE PODA "/>
    <s v="Realizado"/>
    <s v="PORTO ALEGRE"/>
    <s v="PODA "/>
    <s v="LIB //COMS"/>
    <d v="2026-01-14T00:00:00"/>
    <x v="3"/>
    <s v="OPEX"/>
    <s v="OK"/>
    <s v="OK"/>
    <s v="ANEXADO"/>
    <s v="ANEXADO"/>
    <s v="OK"/>
    <n v="1"/>
    <n v="2706.83"/>
    <s v="Faturamento Enviado"/>
    <s v="LUISA ALMEIDA"/>
    <s v="Programado "/>
    <s v="Realizado"/>
    <s v="Ciclo Concluido"/>
    <n v="2706.83"/>
    <n v="2548098.5699999998"/>
    <e v="#N/A"/>
    <n v="25187678"/>
    <n v="2706.83"/>
    <s v="Mauricio Alves"/>
  </r>
  <r>
    <x v="0"/>
    <s v="OK"/>
    <s v="Sem Defeito"/>
    <s v="Não"/>
    <n v="657524"/>
    <n v="0"/>
    <m/>
    <x v="533"/>
    <s v="Ciclo Concluido"/>
    <s v="Ciclo Concluido"/>
    <x v="2"/>
    <s v="Procedimento Anterior "/>
    <s v="EQUIPE PODA "/>
    <s v="Realizado"/>
    <s v="PORTO ALEGRE"/>
    <s v="PODA "/>
    <s v="LIB //COMS"/>
    <d v="2026-01-15T00:00:00"/>
    <x v="3"/>
    <s v="OPEX"/>
    <s v="OK"/>
    <s v="OK"/>
    <s v="ANEXADO"/>
    <s v="ANEXADO"/>
    <s v="OK"/>
    <n v="1"/>
    <n v="5438.3"/>
    <s v="Faturamento Enviado"/>
    <s v="LUISA ALMEIDA"/>
    <s v="Programado "/>
    <s v="Realizado"/>
    <s v="Ciclo Concluido"/>
    <n v="5438.3"/>
    <n v="2548098.5699999998"/>
    <e v="#N/A"/>
    <s v="25187631"/>
    <n v="5438.3"/>
    <s v="Mauricio Alves"/>
  </r>
  <r>
    <x v="0"/>
    <s v="OK"/>
    <s v="Sem Defeito"/>
    <s v="Não"/>
    <n v="644911"/>
    <n v="0"/>
    <m/>
    <x v="534"/>
    <s v="Ciclo Concluido"/>
    <s v="Ciclo Concluido"/>
    <x v="2"/>
    <s v="Procedimento Anterior "/>
    <s v="EQUIPE PODA "/>
    <s v="Realizado"/>
    <s v="PORTO ALEGRE"/>
    <s v="PODA "/>
    <s v="LIB //COMS"/>
    <d v="2026-01-16T00:00:00"/>
    <x v="3"/>
    <s v="OPEX"/>
    <s v="OK"/>
    <s v="OK"/>
    <s v="ANEXADO"/>
    <s v="ANEXADO"/>
    <s v="OK"/>
    <n v="1"/>
    <n v="3476.69"/>
    <s v="Faturamento Enviado"/>
    <s v="LUISA ALMEIDA"/>
    <s v="Programado "/>
    <s v="Realizado"/>
    <s v="Ciclo Concluido"/>
    <n v="3476.69"/>
    <n v="2548098.5699999998"/>
    <e v="#N/A"/>
    <n v="25168909"/>
    <n v="3476.69"/>
    <s v="Mauricio Alves"/>
  </r>
  <r>
    <x v="0"/>
    <s v="OK"/>
    <s v="Sem Defeito"/>
    <s v="Não"/>
    <n v="662523"/>
    <n v="0"/>
    <m/>
    <x v="535"/>
    <s v="Ciclo Concluido"/>
    <s v="Ciclo Concluido"/>
    <x v="2"/>
    <s v="Procedimento Anterior "/>
    <s v="EQUIPE PODA "/>
    <s v="Realizado"/>
    <s v="PORTO ALEGRE"/>
    <s v="PODA "/>
    <s v="LIB //COMS"/>
    <d v="2026-01-17T00:00:00"/>
    <x v="3"/>
    <s v="OPEX"/>
    <s v="OK"/>
    <s v="OK"/>
    <s v="ANEXADO"/>
    <s v="ANEXADO"/>
    <s v="OK"/>
    <n v="1"/>
    <n v="8517.74"/>
    <s v="Faturamento Enviado"/>
    <s v="LUISA ALMEIDA"/>
    <s v="Programado "/>
    <s v="Realizado"/>
    <s v="Ciclo Concluido"/>
    <n v="8517.74"/>
    <n v="2548098.5699999998"/>
    <e v="#N/A"/>
    <n v="25166406"/>
    <n v="8517.74"/>
    <s v="Mauricio Alves"/>
  </r>
  <r>
    <x v="0"/>
    <s v="OK"/>
    <s v="Sem Defeito"/>
    <s v="Não"/>
    <n v="646531"/>
    <n v="0"/>
    <m/>
    <x v="536"/>
    <s v="Ciclo Concluido"/>
    <s v="Ciclo Concluido"/>
    <x v="2"/>
    <s v="Procedimento Anterior "/>
    <s v="EQUIPE PODA "/>
    <s v="Realizado"/>
    <s v="PORTO ALEGRE"/>
    <s v="PODA "/>
    <s v="LIB //COMS"/>
    <d v="2026-01-18T00:00:00"/>
    <x v="3"/>
    <s v="OPEX"/>
    <s v="OK"/>
    <s v="OK"/>
    <s v="ANEXADO"/>
    <s v="ANEXADO"/>
    <s v="OK"/>
    <n v="1"/>
    <n v="2358.6"/>
    <s v="Faturamento Enviado"/>
    <s v="SAMUEL OLIVEIRA"/>
    <s v="Programado "/>
    <s v="Realizado"/>
    <s v="Ciclo Concluido"/>
    <n v="2358.86"/>
    <n v="2548098.5699999998"/>
    <e v="#N/A"/>
    <n v="25165048"/>
    <n v="2358.86"/>
    <s v="Mauricio Alves"/>
  </r>
  <r>
    <x v="0"/>
    <s v="OK"/>
    <s v="Sem Defeito"/>
    <s v="Não"/>
    <n v="662451"/>
    <n v="0"/>
    <m/>
    <x v="537"/>
    <s v="Ciclo Concluido"/>
    <s v="Ciclo Concluido"/>
    <x v="2"/>
    <s v="Emergencial"/>
    <s v="LINHA VIVA "/>
    <s v="Realizado"/>
    <s v="ELDORADO DO SUL"/>
    <s v="REGULAGEM "/>
    <s v="LIB //COMS"/>
    <d v="2026-01-19T00:00:00"/>
    <x v="1"/>
    <s v="OPEX"/>
    <s v="OK"/>
    <s v="OK"/>
    <s v="ANEXADO"/>
    <s v="ANEXADO"/>
    <s v="OK"/>
    <n v="1"/>
    <n v="3104.08"/>
    <s v="Faturamento Enviado"/>
    <s v="SAMUEL OLIVEIRA"/>
    <s v="Programado "/>
    <s v="Realizado"/>
    <s v="Ciclo Concluido"/>
    <n v="3986.43"/>
    <n v="2548098.5699999998"/>
    <e v="#N/A"/>
    <n v="25164889"/>
    <n v="3986.43"/>
    <s v="Mauricio Alves"/>
  </r>
  <r>
    <x v="0"/>
    <s v="OK"/>
    <s v="Sem Defeito"/>
    <s v="Não"/>
    <n v="660126"/>
    <n v="0"/>
    <m/>
    <x v="538"/>
    <s v="Ciclo Concluido"/>
    <s v="Ciclo Concluido"/>
    <x v="2"/>
    <s v="Procedimento Anterior "/>
    <s v="TAT"/>
    <s v="Realizado"/>
    <s v="PORTO ALEGRE"/>
    <s v="PODA "/>
    <s v="LIB //COMS"/>
    <d v="2026-01-20T00:00:00"/>
    <x v="3"/>
    <s v="OPEX"/>
    <s v="OK"/>
    <s v="OK"/>
    <s v="ANEXADO"/>
    <s v="ANEXADO"/>
    <s v="OK"/>
    <n v="1"/>
    <n v="2954.28"/>
    <s v="Faturamento Enviado"/>
    <s v="SAMUEL OLIVEIRA"/>
    <s v="Programado "/>
    <s v="Realizado"/>
    <s v="Ciclo Concluido"/>
    <n v="2954.28"/>
    <n v="2548098.5699999998"/>
    <e v="#N/A"/>
    <n v="25179260"/>
    <n v="2954.28"/>
    <s v="Mauricio Alves"/>
  </r>
  <r>
    <x v="0"/>
    <s v="OK"/>
    <s v="Sem Defeito"/>
    <s v="Não"/>
    <n v="662586"/>
    <n v="0"/>
    <m/>
    <x v="539"/>
    <s v="Ciclo Concluido"/>
    <s v="Ciclo Concluido"/>
    <x v="2"/>
    <s v="Emergencial"/>
    <s v="TAT"/>
    <s v="Realizado"/>
    <s v="PORTO ALEGRE"/>
    <s v="PODA "/>
    <s v="LIB //COMS"/>
    <d v="2026-01-21T00:00:00"/>
    <x v="0"/>
    <s v="OPEX"/>
    <s v="OK"/>
    <s v="OK"/>
    <s v="ANEXADO"/>
    <s v="ANEXADO"/>
    <s v="OK"/>
    <n v="1"/>
    <n v="1890.93"/>
    <s v="Passivo"/>
    <s v="SAMUEL OLIVEIRA"/>
    <s v="Programado "/>
    <s v="Realizado"/>
    <s v="Ciclo Concluido"/>
    <n v="2184.5300000000002"/>
    <n v="2548098.5699999998"/>
    <e v="#N/A"/>
    <n v="25180423"/>
    <n v="686.32"/>
    <s v="Mauricio Alves"/>
  </r>
  <r>
    <x v="0"/>
    <s v="OK"/>
    <s v="Sem Defeito"/>
    <s v="Não"/>
    <n v="662591"/>
    <n v="0"/>
    <m/>
    <x v="540"/>
    <s v="Ciclo Concluido"/>
    <s v="Ciclo Concluido"/>
    <x v="2"/>
    <s v="Emergencial"/>
    <s v="TAT"/>
    <s v="Realizado"/>
    <s v="PORTO ALEGRE"/>
    <s v="PODA "/>
    <s v="LIB //COMS"/>
    <d v="2026-01-22T00:00:00"/>
    <x v="1"/>
    <s v="OPEX"/>
    <s v="OK"/>
    <s v="OK"/>
    <s v="ANEXADO"/>
    <s v="ANEXADO"/>
    <s v="OK"/>
    <n v="1"/>
    <n v="295.43"/>
    <s v="Faturamento Enviado"/>
    <s v="SAMUEL OLIVEIRA"/>
    <s v="Programado "/>
    <s v="Realizado"/>
    <s v="Ciclo Concluido"/>
    <n v="619.29999999999995"/>
    <n v="2548098.5699999998"/>
    <e v="#N/A"/>
    <n v="25180424"/>
    <n v="619.29999999999995"/>
    <s v="Mauricio Alves"/>
  </r>
  <r>
    <x v="0"/>
    <s v="OK"/>
    <s v="Sem Defeito"/>
    <s v="Não"/>
    <n v="663019"/>
    <n v="0"/>
    <m/>
    <x v="541"/>
    <s v="Ciclo Concluido"/>
    <s v="Ciclo Concluido"/>
    <x v="2"/>
    <s v="Procedimento Anterior "/>
    <s v="TAT"/>
    <s v="Realizado"/>
    <s v="PORTO ALEGRE"/>
    <s v="PODA "/>
    <s v="LIB //COMS"/>
    <d v="2026-01-23T00:00:00"/>
    <x v="3"/>
    <s v="OPEX"/>
    <s v="OK"/>
    <s v="OK"/>
    <s v="ANEXADO"/>
    <s v="ANEXADO"/>
    <s v="OK"/>
    <n v="1"/>
    <n v="871.62"/>
    <s v="Faturamento Enviado"/>
    <s v="SAMUEL OLIVEIRA"/>
    <s v="Programado "/>
    <s v="Realizado"/>
    <s v="Ciclo Concluido"/>
    <n v="871.62"/>
    <n v="2548098.5699999998"/>
    <e v="#N/A"/>
    <n v="25180426"/>
    <n v="871.62"/>
    <s v="Mauricio Alves"/>
  </r>
  <r>
    <x v="0"/>
    <s v="OK"/>
    <s v="Sem Defeito"/>
    <s v="Não"/>
    <n v="662798"/>
    <n v="0"/>
    <m/>
    <x v="542"/>
    <s v="Ciclo Concluido"/>
    <s v="Ciclo Concluido"/>
    <x v="2"/>
    <s v="Procedimento Anterior "/>
    <s v="TAT"/>
    <s v="Realizado"/>
    <s v="PORTO ALEGRE"/>
    <s v="PODA "/>
    <s v="LIB //COMS"/>
    <d v="2026-01-24T00:00:00"/>
    <x v="3"/>
    <s v="OPEX"/>
    <s v="OK"/>
    <s v="OK"/>
    <s v="ANEXADO"/>
    <s v="ANEXADO"/>
    <s v="OK"/>
    <n v="1"/>
    <n v="1979.92"/>
    <s v="Faturamento Enviado"/>
    <s v="SAMUEL OLIVEIRA"/>
    <s v="Programado "/>
    <s v="Realizado"/>
    <s v="Ciclo Concluido"/>
    <n v="1979.92"/>
    <n v="2548098.5699999998"/>
    <e v="#N/A"/>
    <n v="25180428"/>
    <n v="1979.92"/>
    <s v="Mauricio Alves"/>
  </r>
  <r>
    <x v="0"/>
    <s v="OK"/>
    <s v="Sem Defeito"/>
    <s v="Não"/>
    <n v="662412"/>
    <n v="0"/>
    <m/>
    <x v="543"/>
    <s v="Ciclo Concluido"/>
    <s v="Ciclo Concluido"/>
    <x v="2"/>
    <s v="Procedimento Anterior "/>
    <s v="EQUIPE PODA "/>
    <s v="Realizado"/>
    <s v="VIAMÃO"/>
    <s v="PODA "/>
    <s v="LIB //COMS"/>
    <d v="2026-01-25T00:00:00"/>
    <x v="3"/>
    <s v="OPEX"/>
    <s v="OK"/>
    <s v="OK"/>
    <s v="ANEXADO"/>
    <s v="ANEXADO"/>
    <s v="OK"/>
    <n v="1"/>
    <n v="6679.33"/>
    <s v="Faturamento Enviado"/>
    <s v="SAMUEL OLIVEIRA"/>
    <s v="Programado "/>
    <s v="Realizado"/>
    <s v="Ciclo Concluido"/>
    <n v="6679.33"/>
    <n v="2548098.5699999998"/>
    <e v="#N/A"/>
    <n v="25165161"/>
    <n v="6679.33"/>
    <s v="Mauricio Alves"/>
  </r>
  <r>
    <x v="0"/>
    <s v="OK"/>
    <s v="Sem Defeito"/>
    <s v="Não"/>
    <n v="657524"/>
    <n v="0"/>
    <m/>
    <x v="544"/>
    <s v="Ciclo Concluido"/>
    <s v="Ciclo Concluido"/>
    <x v="2"/>
    <s v="Procedimento Anterior "/>
    <s v="EQUIPE PODA "/>
    <s v="Realizado"/>
    <s v="PORTO ALEGRE"/>
    <s v="PODA "/>
    <s v="LIB //COMS"/>
    <d v="2026-01-26T00:00:00"/>
    <x v="3"/>
    <s v="OPEX"/>
    <s v="OK"/>
    <s v="OK"/>
    <s v="ANEXADO"/>
    <s v="ANEXADO"/>
    <s v="OK"/>
    <n v="1"/>
    <n v="6630.05"/>
    <s v="Faturamento Enviado"/>
    <s v="SAMUEL OLIVEIRA"/>
    <s v="Programado "/>
    <s v="Realizado"/>
    <s v="Ciclo Concluido"/>
    <n v="6630.05"/>
    <n v="2548098.5699999998"/>
    <e v="#N/A"/>
    <n v="25165188"/>
    <n v="6630.05"/>
    <s v="Mauricio Alves"/>
  </r>
  <r>
    <x v="0"/>
    <s v="OK"/>
    <s v="Sem Defeito"/>
    <s v="Não"/>
    <n v="657538"/>
    <n v="0"/>
    <m/>
    <x v="545"/>
    <s v="Ciclo Concluido"/>
    <s v="Ciclo Concluido"/>
    <x v="2"/>
    <s v="Procedimento Anterior "/>
    <s v="EQUIPE PODA "/>
    <s v="Realizado"/>
    <s v="PORTO ALEGRE"/>
    <s v="PODA "/>
    <s v="LIB //COMS"/>
    <d v="2026-01-27T00:00:00"/>
    <x v="3"/>
    <s v="OPEX"/>
    <s v="OK"/>
    <s v="OK"/>
    <s v="ANEXADO"/>
    <s v="ANEXADO"/>
    <s v="OK"/>
    <n v="1"/>
    <n v="4271.1899999999996"/>
    <s v="Faturamento Enviado"/>
    <s v="SAMUEL OLIVEIRA"/>
    <s v="Programado "/>
    <s v="Realizado"/>
    <s v="Ciclo Concluido"/>
    <n v="4271.1899999999996"/>
    <n v="2548098.5699999998"/>
    <e v="#N/A"/>
    <n v="25165203"/>
    <n v="4271.1899999999996"/>
    <s v="Mauricio Alves"/>
  </r>
  <r>
    <x v="0"/>
    <s v="OK"/>
    <s v="Sem Defeito"/>
    <s v="Não"/>
    <n v="657538"/>
    <n v="0"/>
    <m/>
    <x v="546"/>
    <s v="Ciclo Concluido"/>
    <s v="Ciclo Concluido"/>
    <x v="2"/>
    <s v="Procedimento Anterior "/>
    <s v="EQUIPE PODA "/>
    <s v="Realizado"/>
    <s v="PORTO ALEGRE"/>
    <s v="PODA "/>
    <s v="LIB //COMS"/>
    <d v="2026-01-28T00:00:00"/>
    <x v="3"/>
    <s v="OPEX"/>
    <s v="OK"/>
    <s v="OK"/>
    <s v="ANEXADO"/>
    <s v="ANEXADO"/>
    <s v="OK"/>
    <n v="1"/>
    <n v="1961.61"/>
    <s v="Faturamento Enviado"/>
    <s v="SAMUEL OLIVEIRA"/>
    <s v="Programado "/>
    <s v="Realizado"/>
    <s v="Ciclo Concluido"/>
    <n v="1961.61"/>
    <n v="2548098.5699999998"/>
    <e v="#N/A"/>
    <n v="25165242"/>
    <n v="1961.61"/>
    <s v="Mauricio Alves"/>
  </r>
  <r>
    <x v="6"/>
    <s v="RETIRAR TOCO "/>
    <s v="TOCO "/>
    <s v="Sim "/>
    <n v="1910"/>
    <n v="373"/>
    <m/>
    <x v="481"/>
    <n v="93000128"/>
    <s v="GUA-110"/>
    <x v="2"/>
    <s v="Poligonal Programado Concluido"/>
    <s v="EQUIPE PODA "/>
    <s v="Realizado"/>
    <s v="PORTO ALEGRE"/>
    <s v="PODA"/>
    <s v="LIB //PEND"/>
    <d v="2027-08-14T00:00:00"/>
    <x v="2"/>
    <s v="OPEX"/>
    <s v="OK"/>
    <s v="OK"/>
    <s v="ANEXADO"/>
    <s v="ANEXADO"/>
    <s v="OK"/>
    <n v="1"/>
    <n v="7821.8"/>
    <s v="Passivo"/>
    <s v="RICARDO SILVEIRA"/>
    <s v="Programado "/>
    <s v="Realizado"/>
    <s v="Em andamento"/>
    <n v="5133.82"/>
    <n v="2548098.5699999998"/>
    <e v="#N/A"/>
    <n v="25537030"/>
    <n v="5133.82"/>
    <s v="Erica Fragoso"/>
  </r>
  <r>
    <x v="0"/>
    <s v="OK"/>
    <s v="Sem Defeito"/>
    <s v="Não"/>
    <n v="662822"/>
    <n v="0"/>
    <m/>
    <x v="547"/>
    <s v="Ciclo Concluido"/>
    <s v="Ciclo Concluido"/>
    <x v="2"/>
    <s v="Emergencial"/>
    <s v="TAT"/>
    <s v="Realizado"/>
    <s v="PORTO ALEGRE"/>
    <s v="PODA "/>
    <s v="LIB //COMS"/>
    <d v="2026-01-30T00:00:00"/>
    <x v="0"/>
    <s v="OPEX"/>
    <s v="OK"/>
    <s v="OK"/>
    <s v="ANEXADO"/>
    <s v="ANEXADO"/>
    <s v="OK"/>
    <n v="1"/>
    <n v="5212.1899999999996"/>
    <s v="Passivo"/>
    <s v="SAMUEL OLIVEIRA"/>
    <s v="Programado "/>
    <s v="Realizado"/>
    <s v="Ciclo Concluido"/>
    <n v="5358.99"/>
    <n v="2548098.5699999998"/>
    <e v="#N/A"/>
    <n v="25180475"/>
    <n v="1433.2"/>
    <s v="Mauricio Alves"/>
  </r>
  <r>
    <x v="0"/>
    <s v="OK"/>
    <s v="Sem Defeito"/>
    <s v="Não"/>
    <n v="664042"/>
    <n v="0"/>
    <m/>
    <x v="548"/>
    <s v="Ciclo Concluido"/>
    <s v="Ciclo Concluido"/>
    <x v="2"/>
    <s v="Procedimento Anterior "/>
    <s v="TAT"/>
    <s v="Realizado"/>
    <s v="PORTO ALEGRE"/>
    <s v="PODA "/>
    <s v="LIB //COMS"/>
    <d v="2026-01-31T00:00:00"/>
    <x v="3"/>
    <s v="OPEX"/>
    <s v="OK"/>
    <s v="OK"/>
    <s v="ANEXADO"/>
    <s v="ANEXADO"/>
    <s v="OK"/>
    <n v="1"/>
    <n v="487.18"/>
    <s v="Faturamento Enviado"/>
    <s v="SAMUEL OLIVEIRA"/>
    <s v="Programado "/>
    <s v="Realizado"/>
    <s v="Ciclo Concluido"/>
    <n v="487.18"/>
    <n v="2548098.5699999998"/>
    <e v="#N/A"/>
    <n v="25180476"/>
    <n v="487.18"/>
    <s v="Mauricio Alves"/>
  </r>
  <r>
    <x v="0"/>
    <s v="OK"/>
    <s v="Sem Defeito"/>
    <s v="Não"/>
    <n v="657497"/>
    <n v="0"/>
    <m/>
    <x v="549"/>
    <s v="Ciclo Concluido"/>
    <s v="Ciclo Concluido"/>
    <x v="2"/>
    <s v="Emergencial"/>
    <s v="TAT"/>
    <s v="Realizado"/>
    <s v="CHARQUEADA"/>
    <s v="PODA "/>
    <s v="LIB //COMS"/>
    <d v="2026-02-01T00:00:00"/>
    <x v="1"/>
    <s v="OPEX"/>
    <s v="OK"/>
    <s v="OK"/>
    <s v="ANEXADO"/>
    <s v="ANEXADO"/>
    <s v="OK"/>
    <n v="1"/>
    <n v="322.95999999999998"/>
    <s v="Faturamento Enviado"/>
    <s v="SAMUEL OLIVEIRA"/>
    <s v="Programado "/>
    <s v="Realizado"/>
    <s v="Ciclo Concluido"/>
    <n v="968.88"/>
    <n v="2548098.5699999998"/>
    <e v="#N/A"/>
    <n v="25180477"/>
    <n v="322.95999999999998"/>
    <s v="Mauricio Alves"/>
  </r>
  <r>
    <x v="0"/>
    <s v="OK"/>
    <s v="Sem Defeito"/>
    <s v="Não"/>
    <n v="570517"/>
    <n v="0"/>
    <m/>
    <x v="550"/>
    <s v="Ciclo Concluido"/>
    <s v="Ciclo Concluido"/>
    <x v="0"/>
    <s v="Procedimento Anterior "/>
    <s v="LINHA VIVA "/>
    <s v="Realizado"/>
    <s v="PORTO ALEGRE"/>
    <s v="SUBS DE CHAVE FACA "/>
    <s v="ENTE//CKCP"/>
    <d v="2026-02-02T00:00:00"/>
    <x v="4"/>
    <s v="CAPEX"/>
    <s v="OK"/>
    <s v="OK"/>
    <s v="ANEXADO"/>
    <s v="ANEXADO"/>
    <s v="OK"/>
    <n v="1"/>
    <n v="415.68"/>
    <s v="Faturamento Enviado"/>
    <s v="LUCAS ANDRADE"/>
    <s v="Programado "/>
    <s v="Realizado"/>
    <s v="Ciclo Concluido"/>
    <n v="2422.0300000000002"/>
    <n v="2548098.5699999998"/>
    <e v="#N/A"/>
    <n v="24669756"/>
    <n v="2422.0300000000002"/>
    <s v="Mauricio Alves"/>
  </r>
  <r>
    <x v="0"/>
    <s v="OK"/>
    <s v="Sem Defeito"/>
    <s v="Não"/>
    <n v="1"/>
    <n v="0"/>
    <m/>
    <x v="551"/>
    <s v="Ciclo Concluido"/>
    <s v="Ciclo Concluido"/>
    <x v="0"/>
    <s v="Procedimento Anterior "/>
    <s v="LINHA MORTA"/>
    <s v="Realizado"/>
    <s v="SEM LOCALIDADE"/>
    <s v="TRATATIVA AIC"/>
    <s v="ENTE//CKCP"/>
    <d v="2026-02-03T00:00:00"/>
    <x v="4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4825.1499999999996"/>
    <n v="2548098.5699999998"/>
    <e v="#N/A"/>
    <n v="24704849"/>
    <n v="4825.1499999999996"/>
    <s v="Mauricio Alves"/>
  </r>
  <r>
    <x v="0"/>
    <s v="OK"/>
    <s v="Sem Defeito"/>
    <s v="Não"/>
    <n v="1"/>
    <n v="0"/>
    <m/>
    <x v="552"/>
    <s v="Ciclo Concluido"/>
    <s v="Ciclo Concluido"/>
    <x v="0"/>
    <s v="Procedimento Anterior "/>
    <s v="LINHA MORTA"/>
    <s v="Realizado"/>
    <s v="SEM LOCALIDADE"/>
    <s v="TRATATIVA AIC"/>
    <s v="ENTE//CKCP"/>
    <d v="2026-02-04T00:00:00"/>
    <x v="4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2034.28"/>
    <n v="2548098.5699999998"/>
    <e v="#N/A"/>
    <n v="24704725"/>
    <n v="2034.28"/>
    <s v="Mauricio Alves"/>
  </r>
  <r>
    <x v="0"/>
    <s v="OK"/>
    <s v="Sem Defeito"/>
    <s v="Não"/>
    <n v="1"/>
    <n v="0"/>
    <m/>
    <x v="553"/>
    <s v="Ciclo Concluido"/>
    <s v="Ciclo Concluido"/>
    <x v="0"/>
    <s v="Procedimento Anterior "/>
    <s v="LINHA MORTA"/>
    <s v="Realizado"/>
    <s v="PORTO ALEGRE"/>
    <s v="PLANTÃO "/>
    <s v="ENTE//CKCP"/>
    <d v="2026-02-05T00:00:00"/>
    <x v="3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2034.28"/>
    <n v="2548098.5699999998"/>
    <e v="#N/A"/>
    <n v="24987099"/>
    <n v="2034.28"/>
    <s v="Mauricio Alves"/>
  </r>
  <r>
    <x v="0"/>
    <s v="OK"/>
    <s v="Sem Defeito"/>
    <s v="Não"/>
    <n v="1"/>
    <n v="0"/>
    <m/>
    <x v="554"/>
    <s v="Ciclo Concluido"/>
    <s v="Ciclo Concluido"/>
    <x v="0"/>
    <s v="Procedimento Anterior "/>
    <s v="LINHA MORTA"/>
    <s v="Realizado"/>
    <s v="GUAIBA"/>
    <s v="PLANTÃO "/>
    <s v="ENTE//CKCP"/>
    <d v="2026-02-07T00:00:00"/>
    <x v="3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2245.02"/>
    <n v="2548098.5699999998"/>
    <e v="#N/A"/>
    <n v="24719475"/>
    <n v="2245.02"/>
    <s v="Mauricio Alves"/>
  </r>
  <r>
    <x v="0"/>
    <s v="OK"/>
    <s v="Sem Defeito"/>
    <s v="Não"/>
    <n v="1"/>
    <n v="0"/>
    <m/>
    <x v="555"/>
    <s v="Ciclo Concluido"/>
    <s v="Ciclo Concluido"/>
    <x v="0"/>
    <s v="Procedimento Anterior "/>
    <s v="LINHA MORTA"/>
    <s v="Realizado"/>
    <s v="SEM LOCALIDADE"/>
    <s v="TRATATIVA AIC"/>
    <s v="ENTE//CKCP"/>
    <d v="2026-02-08T00:00:00"/>
    <x v="4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382.58"/>
    <n v="2548098.5699999998"/>
    <e v="#N/A"/>
    <n v="24719458"/>
    <n v="382.58"/>
    <s v="Mauricio Alves"/>
  </r>
  <r>
    <x v="0"/>
    <s v="OK"/>
    <s v="Sem Defeito"/>
    <s v="Não"/>
    <n v="664041"/>
    <n v="0"/>
    <m/>
    <x v="556"/>
    <s v="Ciclo Concluido"/>
    <s v="Ciclo Concluido"/>
    <x v="2"/>
    <s v="Emergencial"/>
    <s v="TAT"/>
    <s v="Realizado"/>
    <s v="PORTO ALEGRE"/>
    <s v="PODA "/>
    <s v="LIB //COMS"/>
    <d v="2026-02-09T00:00:00"/>
    <x v="0"/>
    <s v="OPEX"/>
    <s v="OK"/>
    <s v="OK"/>
    <s v="ANEXADO"/>
    <s v="ANEXADO"/>
    <s v="OK"/>
    <n v="1"/>
    <n v="2508.4"/>
    <s v="Passivo"/>
    <s v="SAMUEL OLIVEIRA"/>
    <s v="Programado "/>
    <s v="Realizado"/>
    <s v="Ciclo Concluido"/>
    <n v="3565.36"/>
    <n v="2548098.5699999998"/>
    <e v="#N/A"/>
    <n v="25180478"/>
    <n v="1156.08"/>
    <s v="Mauricio Alves"/>
  </r>
  <r>
    <x v="0"/>
    <s v="OK"/>
    <s v="Sem Defeito"/>
    <s v="Não"/>
    <n v="5412"/>
    <n v="0"/>
    <m/>
    <x v="557"/>
    <s v="Ciclo Concluido"/>
    <s v="Ciclo Concluido"/>
    <x v="2"/>
    <s v="Emergencial"/>
    <s v="LINHA MORTA "/>
    <s v="Realizado"/>
    <s v="PORTO ALEGRE"/>
    <m/>
    <s v="LIB //COMS"/>
    <d v="2026-02-10T00:00:00"/>
    <x v="1"/>
    <s v="OPEX"/>
    <s v="OK"/>
    <s v="OK"/>
    <s v="ANEXADO"/>
    <s v="ANEXADO"/>
    <s v="OK"/>
    <n v="1"/>
    <n v="0"/>
    <s v="Faturamento Enviado"/>
    <s v="SAMUEL OLIVEIRA"/>
    <s v="Programado "/>
    <s v="Realizado"/>
    <s v="Ciclo Concluido"/>
    <n v="1926.74"/>
    <n v="2548098.5699999998"/>
    <e v="#N/A"/>
    <n v="25523946"/>
    <n v="1926.74"/>
    <s v="Mauricio Alves"/>
  </r>
  <r>
    <x v="0"/>
    <s v="OK"/>
    <s v="Sem Defeito"/>
    <s v="Não"/>
    <n v="4012"/>
    <n v="0"/>
    <m/>
    <x v="558"/>
    <s v="Ciclo Concluido"/>
    <s v="Ciclo Concluido"/>
    <x v="2"/>
    <s v="Emergencial"/>
    <s v="LINHA MORTA "/>
    <s v="Realizado"/>
    <s v="VIAMÃO"/>
    <m/>
    <s v="LIB //COMS"/>
    <d v="2026-02-11T00:00:00"/>
    <x v="1"/>
    <s v="OPEX"/>
    <s v="OK"/>
    <s v="OK"/>
    <s v="ANEXADO"/>
    <s v="ANEXADO"/>
    <s v="OK"/>
    <n v="1"/>
    <n v="0"/>
    <s v="Faturamento Enviado"/>
    <s v="SAMUEL OLIVEIRA"/>
    <s v="Programado "/>
    <s v="Realizado"/>
    <s v="Ciclo Concluido"/>
    <n v="1161.21"/>
    <n v="2548098.5699999998"/>
    <e v="#N/A"/>
    <n v="25523983"/>
    <n v="1161.21"/>
    <s v="Mauricio Alves"/>
  </r>
  <r>
    <x v="0"/>
    <s v="OK"/>
    <s v="Sem Defeito"/>
    <s v="Não"/>
    <n v="1"/>
    <n v="0"/>
    <m/>
    <x v="559"/>
    <s v="Ciclo Concluido"/>
    <s v="Ciclo Concluido"/>
    <x v="0"/>
    <s v="Procedimento Anterior "/>
    <s v="LINHA MORTA"/>
    <s v="Realizado"/>
    <s v="BUTIA"/>
    <s v="PLANTÃO "/>
    <s v="ENTE//CKCP"/>
    <d v="2026-02-12T00:00:00"/>
    <x v="3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2008.48"/>
    <n v="2548098.5699999998"/>
    <e v="#N/A"/>
    <n v="24719462"/>
    <n v="2008.48"/>
    <s v="Mauricio Alves"/>
  </r>
  <r>
    <x v="0"/>
    <s v="OK"/>
    <s v="Sem Defeito"/>
    <s v="Não"/>
    <n v="1"/>
    <n v="0"/>
    <m/>
    <x v="560"/>
    <s v="Ciclo Concluido"/>
    <s v="Ciclo Concluido"/>
    <x v="0"/>
    <s v="Procedimento Anterior "/>
    <s v="LINHA MORTA"/>
    <s v="Realizado"/>
    <s v="SEM LOCALIDADE"/>
    <s v="TRATATIVA AIC"/>
    <s v="ENTE//CKCP"/>
    <d v="2026-02-13T00:00:00"/>
    <x v="4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536.04999999999995"/>
    <n v="2548098.5699999998"/>
    <e v="#N/A"/>
    <n v="24719483"/>
    <n v="536.04999999999995"/>
    <s v="Mauricio Alves"/>
  </r>
  <r>
    <x v="0"/>
    <s v="OK"/>
    <s v="Sem Defeito"/>
    <s v="Não"/>
    <n v="1"/>
    <n v="0"/>
    <m/>
    <x v="561"/>
    <s v="Ciclo Concluido"/>
    <s v="Ciclo Concluido"/>
    <x v="0"/>
    <s v="Procedimento Anterior "/>
    <s v="LINHA MORTA"/>
    <s v="Realizado"/>
    <s v="SEM LOCALIDADE"/>
    <s v="TRATATIVA AIC"/>
    <s v="ENTE//CKCP"/>
    <d v="2026-02-14T00:00:00"/>
    <x v="4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4132.21"/>
    <n v="2548098.5699999998"/>
    <e v="#N/A"/>
    <n v="24719461"/>
    <n v="4132.21"/>
    <s v="Mauricio Alves"/>
  </r>
  <r>
    <x v="0"/>
    <s v="OK"/>
    <s v="Sem Defeito"/>
    <s v="Não"/>
    <n v="1"/>
    <n v="0"/>
    <m/>
    <x v="562"/>
    <s v="Ciclo Concluido"/>
    <s v="Ciclo Concluido"/>
    <x v="0"/>
    <s v="Procedimento Anterior "/>
    <s v="LINHA MORTA"/>
    <s v="Realizado"/>
    <s v="SEM LOCALIDADE"/>
    <s v="TRATATIVA AIC"/>
    <s v="LIB //CKCP"/>
    <d v="2026-02-15T00:00:00"/>
    <x v="4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7504.58"/>
    <n v="2548098.5699999998"/>
    <e v="#N/A"/>
    <n v="24715356"/>
    <n v="7504.58"/>
    <s v="Mauricio Alves"/>
  </r>
  <r>
    <x v="0"/>
    <s v="OK"/>
    <s v="Sem Defeito"/>
    <s v="Não"/>
    <n v="1"/>
    <n v="0"/>
    <m/>
    <x v="563"/>
    <s v="Ciclo Concluido"/>
    <s v="Ciclo Concluido"/>
    <x v="0"/>
    <s v="Procedimento Anterior "/>
    <s v="LINHA MORTA"/>
    <s v="Realizado"/>
    <s v="SEM LOCALIDADE"/>
    <s v="TRATATIVA AIC"/>
    <s v="ENTE//CKCP"/>
    <d v="2026-02-16T00:00:00"/>
    <x v="4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6901.92"/>
    <n v="2548098.5699999998"/>
    <e v="#N/A"/>
    <n v="24739587"/>
    <n v="6901.92"/>
    <s v="Mauricio Alves"/>
  </r>
  <r>
    <x v="0"/>
    <s v="OK"/>
    <s v="Sem Defeito"/>
    <s v="Não"/>
    <n v="1"/>
    <n v="0"/>
    <m/>
    <x v="564"/>
    <s v="Ciclo Concluido"/>
    <s v="Ciclo Concluido"/>
    <x v="0"/>
    <s v="Procedimento Anterior "/>
    <s v="LINHA MORTA"/>
    <s v="Realizado"/>
    <s v="BARRA DO RIBEIRO"/>
    <s v="PLANTÃO "/>
    <s v="ENTE//CKCP"/>
    <d v="2026-02-17T00:00:00"/>
    <x v="3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2206.3200000000002"/>
    <n v="2548098.5699999998"/>
    <e v="#N/A"/>
    <n v="24719482"/>
    <n v="2206.3200000000002"/>
    <s v="Mauricio Alves"/>
  </r>
  <r>
    <x v="0"/>
    <s v="OK"/>
    <s v="Sem Defeito"/>
    <s v="Não"/>
    <n v="1"/>
    <n v="0"/>
    <m/>
    <x v="565"/>
    <s v="Ciclo Concluido"/>
    <s v="Ciclo Concluido"/>
    <x v="0"/>
    <s v="Procedimento Anterior "/>
    <s v="LINHA MORTA"/>
    <s v="Realizado"/>
    <s v="NAO_DEFINIDO"/>
    <s v="PLANTÃO "/>
    <s v="ENTE//CKCP"/>
    <d v="2026-02-18T00:00:00"/>
    <x v="3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2034.28"/>
    <n v="2548098.5699999998"/>
    <e v="#N/A"/>
    <n v="24987298"/>
    <n v="2034.28"/>
    <s v="Mauricio Alves"/>
  </r>
  <r>
    <x v="0"/>
    <s v="OK"/>
    <s v="Sem Defeito"/>
    <s v="Não"/>
    <n v="1"/>
    <n v="0"/>
    <m/>
    <x v="566"/>
    <s v="Ciclo Concluido"/>
    <s v="Ciclo Concluido"/>
    <x v="0"/>
    <s v="Procedimento Anterior "/>
    <s v="LINHA MORTA"/>
    <s v="Realizado"/>
    <s v="SEM LOCALIDADE"/>
    <s v="TRATATIVA AIC"/>
    <s v="ENTE//CKCP"/>
    <d v="2026-02-19T00:00:00"/>
    <x v="4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5857.13"/>
    <n v="2548098.5699999998"/>
    <e v="#N/A"/>
    <n v="24719460"/>
    <n v="5857.13"/>
    <s v="Mauricio Alves"/>
  </r>
  <r>
    <x v="0"/>
    <s v="OK"/>
    <s v="Sem Defeito"/>
    <s v="Não"/>
    <n v="21174"/>
    <n v="0"/>
    <m/>
    <x v="567"/>
    <s v="Ciclo Concluido"/>
    <s v="Ciclo Concluido"/>
    <x v="0"/>
    <s v="Procedimento Anterior "/>
    <s v="LINHA MORTA"/>
    <s v="Realizado"/>
    <s v="ELDORADO DO SUL"/>
    <s v="PLANTÃO "/>
    <s v="ENTE//CKCP"/>
    <d v="2026-02-20T00:00:00"/>
    <x v="3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2008.48"/>
    <n v="2548098.5699999998"/>
    <e v="#N/A"/>
    <n v="24719459"/>
    <n v="2008.48"/>
    <s v="Mauricio Alves"/>
  </r>
  <r>
    <x v="3"/>
    <s v="Criar requisição"/>
    <s v="Requisição"/>
    <s v="Sim "/>
    <n v="585409"/>
    <n v="0"/>
    <m/>
    <x v="568"/>
    <s v="Sem necessidade"/>
    <s v="Sem necessidade"/>
    <x v="0"/>
    <s v="Emergencial"/>
    <s v="LINHA MORTA"/>
    <s v="Pendente"/>
    <s v="PORTO ALEGRE"/>
    <s v="SUBS DE POSTE "/>
    <s v="LIB //PEND"/>
    <d v="2026-02-22T00:00:00"/>
    <x v="0"/>
    <s v="CAPEX"/>
    <s v="OK"/>
    <s v="OK"/>
    <s v="SEM ANEXO "/>
    <s v="SEM ANEXO "/>
    <s v="OK"/>
    <n v="0.6"/>
    <n v="17564"/>
    <s v="Passivo"/>
    <s v="LUCAS ANDRADE"/>
    <d v="2024-12-16T00:00:00"/>
    <s v="Realizado"/>
    <s v="Ciclo Concluido"/>
    <n v="6779.69"/>
    <n v="2548098.5699999998"/>
    <e v="#N/A"/>
    <n v="25187624"/>
    <n v="6779.69"/>
    <s v="Mauricio Alves"/>
  </r>
  <r>
    <x v="0"/>
    <s v="OK"/>
    <s v="Sem Defeito"/>
    <s v="Não"/>
    <n v="1"/>
    <n v="0"/>
    <m/>
    <x v="569"/>
    <s v="Ciclo Concluido"/>
    <s v="Ciclo Concluido"/>
    <x v="0"/>
    <s v="Procedimento Anterior "/>
    <s v="LINHA MORTA"/>
    <s v="Realizado"/>
    <s v="SEM LOCALIDADE"/>
    <s v="TRATATIVA AIC"/>
    <s v="LIB //DFEC"/>
    <d v="2026-02-24T00:00:00"/>
    <x v="3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1365.1"/>
    <n v="2548098.5699999998"/>
    <e v="#N/A"/>
    <n v="24719414"/>
    <n v="1365.1"/>
    <s v="Mauricio Alves"/>
  </r>
  <r>
    <x v="0"/>
    <s v="OK"/>
    <s v="Sem Defeito"/>
    <s v="Não"/>
    <n v="602740"/>
    <n v="0"/>
    <m/>
    <x v="570"/>
    <s v="Ciclo Concluido"/>
    <s v="Ciclo Concluido"/>
    <x v="0"/>
    <s v="Procedimento Anterior "/>
    <s v="LINHA VIVA "/>
    <s v="Realizado"/>
    <s v="CHARQUEADAS "/>
    <s v="SUBS DE CHAVE FACA "/>
    <s v="LIB //CKCP"/>
    <d v="2026-02-25T00:00:00"/>
    <x v="0"/>
    <s v="CAPEX"/>
    <s v="OK"/>
    <s v="OK"/>
    <s v="ANEXADO"/>
    <s v="ANEXADO"/>
    <s v="OK"/>
    <n v="1"/>
    <n v="4156"/>
    <s v="Passivo"/>
    <s v="LUCAS ANDRADE"/>
    <s v="Programado "/>
    <s v="Realizado"/>
    <s v="Ciclo Concluido"/>
    <n v="2329.5500000000002"/>
    <n v="2548098.5699999998"/>
    <e v="#N/A"/>
    <n v="24986811"/>
    <n v="2329.5500000000002"/>
    <s v="Mauricio Alves"/>
  </r>
  <r>
    <x v="0"/>
    <s v="OK"/>
    <s v="Sem Defeito"/>
    <s v="Não"/>
    <n v="27818885"/>
    <n v="0"/>
    <m/>
    <x v="571"/>
    <s v="Ciclo Concluido"/>
    <s v="Ciclo Concluido"/>
    <x v="2"/>
    <s v="Emergencial"/>
    <s v="LINHA MORTA "/>
    <s v="Realizado"/>
    <s v="ALVORADA"/>
    <s v="TALA"/>
    <s v="LIB //COMS"/>
    <d v="2026-02-26T00:00:00"/>
    <x v="1"/>
    <s v="OPEX"/>
    <s v="OK"/>
    <s v="OK"/>
    <s v="ANEXADO"/>
    <s v="ANEXADO"/>
    <s v="OK"/>
    <n v="1"/>
    <n v="0"/>
    <s v="Faturamento Enviado"/>
    <s v="SAMUEL OLIVEIRA"/>
    <s v="Programado "/>
    <s v="Realizado"/>
    <s v="Ciclo Concluido"/>
    <n v="963.37"/>
    <n v="2548098.5699999998"/>
    <e v="#N/A"/>
    <n v="25165740"/>
    <n v="963.37"/>
    <s v="Mauricio Alves"/>
  </r>
  <r>
    <x v="0"/>
    <s v="OK"/>
    <s v="Sem Defeito"/>
    <s v="Não"/>
    <s v="AIC"/>
    <s v="AIC"/>
    <m/>
    <x v="572"/>
    <s v="Ciclo Concluido"/>
    <s v="Ciclo Concluido"/>
    <x v="0"/>
    <s v="Procedimento Anterior "/>
    <s v="LINHA MORTA"/>
    <s v="Realizado"/>
    <s v="PORTO ALEGRE"/>
    <s v="SUBS DE TRAFO"/>
    <s v="ENTE//CKCP"/>
    <d v="2026-02-27T00:00:00"/>
    <x v="1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3647.05"/>
    <n v="2548098.5699999998"/>
    <e v="#N/A"/>
    <n v="25372924"/>
    <n v="3647.05"/>
    <s v="Mauricio Alves"/>
  </r>
  <r>
    <x v="0"/>
    <s v="OK"/>
    <s v="Sem Defeito"/>
    <s v="Não"/>
    <n v="650764"/>
    <n v="0"/>
    <m/>
    <x v="573"/>
    <s v="Ciclo Concluido"/>
    <s v="Ciclo Concluido"/>
    <x v="2"/>
    <s v="Emergencial"/>
    <s v="LINHA MORTA "/>
    <s v="Realizado"/>
    <s v="VIAMÃO"/>
    <s v="TALA"/>
    <s v="LIB //COMS"/>
    <d v="2026-02-28T00:00:00"/>
    <x v="1"/>
    <s v="OPEX"/>
    <s v="OK"/>
    <s v="OK"/>
    <s v="ANEXADO"/>
    <s v="ANEXADO"/>
    <s v="OK"/>
    <n v="1"/>
    <n v="0"/>
    <s v="Faturamento Enviado"/>
    <s v="SAMUEL OLIVEIRA"/>
    <s v="Programado "/>
    <s v="Realizado"/>
    <s v="Ciclo Concluido"/>
    <n v="963.37"/>
    <n v="2548098.5699999998"/>
    <e v="#N/A"/>
    <n v="25166120"/>
    <n v="963.37"/>
    <s v="Mauricio Alves"/>
  </r>
  <r>
    <x v="2"/>
    <s v="Em andamento "/>
    <s v="Em andamento "/>
    <s v="Não"/>
    <n v="574927"/>
    <n v="0"/>
    <m/>
    <x v="574"/>
    <s v="Sem necessidade"/>
    <s v="Sem necessidade"/>
    <x v="0"/>
    <s v="Procedimento Anterior "/>
    <s v="LINHA MORTA"/>
    <s v="Pendente"/>
    <s v="PORTO ALEGRE"/>
    <s v="SUBS DE TRAFO"/>
    <s v="LIB //ENER"/>
    <d v="2026-03-01T00:00:00"/>
    <x v="2"/>
    <s v="CAPEX"/>
    <s v="NOK"/>
    <s v="OK"/>
    <s v="ANEXADO"/>
    <s v="ANEXADO"/>
    <s v="OK"/>
    <n v="0.8"/>
    <n v="3595.45"/>
    <s v="Passivo"/>
    <s v="LUCAS ANDRADE"/>
    <d v="2024-12-16T00:00:00"/>
    <s v="Realizado"/>
    <s v="Em andamento"/>
    <n v="3404.55"/>
    <n v="2548098.5699999998"/>
    <e v="#N/A"/>
    <n v="24660825"/>
    <n v="3404.55"/>
    <s v="Mauricio Alves"/>
  </r>
  <r>
    <x v="0"/>
    <s v="OK"/>
    <s v="Sem Defeito"/>
    <s v="Não"/>
    <n v="539765"/>
    <n v="0"/>
    <m/>
    <x v="575"/>
    <s v="Ciclo Concluido"/>
    <s v="Ciclo Concluido"/>
    <x v="0"/>
    <s v="Procedimento Anterior "/>
    <s v="LINHA MORTA"/>
    <s v="Realizado"/>
    <s v="GUAÍBA"/>
    <s v="SUBS DE POSTE "/>
    <s v="LIB //CKCP"/>
    <d v="2026-03-02T00:00:00"/>
    <x v="0"/>
    <s v="CAPEX"/>
    <s v="OK"/>
    <s v="OK"/>
    <s v="ANEXADO"/>
    <s v="ANEXADO"/>
    <s v="OK"/>
    <n v="1"/>
    <n v="3156"/>
    <s v="Passivo"/>
    <s v="LUCAS ANDRADE"/>
    <s v="Programado "/>
    <s v="Realizado"/>
    <s v="Ciclo Concluido"/>
    <n v="3832.92"/>
    <n v="2548098.5699999998"/>
    <e v="#N/A"/>
    <n v="24669862"/>
    <n v="3832.92"/>
    <s v="Mauricio Alves"/>
  </r>
  <r>
    <x v="5"/>
    <s v="Defeito P1"/>
    <s v="Defeito P1"/>
    <s v="Sim "/>
    <n v="573603"/>
    <n v="0"/>
    <m/>
    <x v="576"/>
    <s v="Sem necessidade"/>
    <s v="Sem necessidade"/>
    <x v="0"/>
    <s v="Procedimento Anterior "/>
    <s v="LINHA MORTA"/>
    <s v="Pendente"/>
    <s v="PORTO ALEGRE"/>
    <s v="SUBS DE POSTE "/>
    <s v="LIB //PEND"/>
    <d v="2026-03-03T00:00:00"/>
    <x v="2"/>
    <s v="CAPEX"/>
    <s v="OK"/>
    <s v="OK"/>
    <s v="SEM ANEXO "/>
    <s v="SEM ANEXO "/>
    <s v="OK"/>
    <n v="0.6"/>
    <n v="12456"/>
    <s v="Passivo"/>
    <s v="LUCAS ANDRADE"/>
    <s v="Programado "/>
    <s v="Realizado"/>
    <s v="Em andamento"/>
    <n v="9331.41"/>
    <n v="2548098.5699999998"/>
    <e v="#N/A"/>
    <n v="25187618"/>
    <n v="9331.41"/>
    <s v="Erica Fragoso"/>
  </r>
  <r>
    <x v="0"/>
    <s v="OK"/>
    <s v="Sem Defeito"/>
    <s v="Não"/>
    <s v=" 624829"/>
    <n v="0"/>
    <m/>
    <x v="577"/>
    <s v="Ciclo Concluido"/>
    <s v="Ciclo Concluido"/>
    <x v="0"/>
    <s v="Procedimento Anterior "/>
    <s v="LINHA MORTA"/>
    <s v="Realizado"/>
    <s v="PORTO ALEGRE"/>
    <s v="SUBS DE POSTE "/>
    <s v="LIB // MED"/>
    <d v="2026-03-04T00:00:00"/>
    <x v="5"/>
    <s v="CAPEX"/>
    <s v="OK"/>
    <s v="OK"/>
    <s v="ANEXADO"/>
    <s v="ANEXADO"/>
    <s v="OK"/>
    <n v="1"/>
    <n v="8178"/>
    <s v="Passivo"/>
    <s v="LUCAS ANDRADE"/>
    <s v="Programado "/>
    <s v="Realizado"/>
    <s v="Enviado Equatorial "/>
    <n v="3286.5"/>
    <n v="2548098.5699999998"/>
    <e v="#N/A"/>
    <n v="25164985"/>
    <n v="3286.5"/>
    <s v="Mauricio Alves"/>
  </r>
  <r>
    <x v="0"/>
    <s v="OK"/>
    <s v="Sem Defeito"/>
    <s v="Não"/>
    <n v="576165"/>
    <n v="0"/>
    <m/>
    <x v="578"/>
    <s v="Ciclo Concluido"/>
    <s v="Ciclo Concluido"/>
    <x v="0"/>
    <s v="Procedimento Anterior "/>
    <s v="LINHA VIVA "/>
    <s v="Realizado"/>
    <s v="PORTO ALEGRE"/>
    <s v="SUBS DE CHAVE FACA "/>
    <s v="ENTE//CKCP"/>
    <d v="2026-03-05T00:00:00"/>
    <x v="1"/>
    <s v="CAPEX"/>
    <s v="OK"/>
    <s v="OK"/>
    <s v="ANEXADO"/>
    <s v="ANEXADO"/>
    <s v="OK"/>
    <n v="1"/>
    <n v="4123"/>
    <s v="Faturamento Enviado"/>
    <s v="LUCAS ANDRADE"/>
    <s v="Programado "/>
    <s v="Realizado"/>
    <s v="Ciclo Concluido"/>
    <n v="4334.7"/>
    <n v="2548098.5699999998"/>
    <e v="#N/A"/>
    <n v="24680960"/>
    <n v="4334.7"/>
    <s v="Mauricio Alves"/>
  </r>
  <r>
    <x v="0"/>
    <s v="OK"/>
    <s v="Sem Defeito"/>
    <s v="Não"/>
    <n v="586481"/>
    <n v="0"/>
    <m/>
    <x v="579"/>
    <s v="Ciclo Concluido"/>
    <s v="Ciclo Concluido"/>
    <x v="0"/>
    <s v="Procedimento Anterior "/>
    <s v="LINHA VIVA "/>
    <s v="Realizado"/>
    <s v="GUAÍBA"/>
    <s v="SUBS DE ESTRUTURA MT"/>
    <s v="LIB //CKCP"/>
    <d v="2026-03-06T00:00:00"/>
    <x v="0"/>
    <s v="CAPEX"/>
    <s v="OK"/>
    <s v="OK"/>
    <s v="ANEXADO"/>
    <s v="ANEXADO"/>
    <s v="OK"/>
    <n v="1"/>
    <n v="7156"/>
    <s v="Passivo"/>
    <s v="LUCAS ANDRADE"/>
    <s v="Programado "/>
    <s v="Realizado"/>
    <s v="Ciclo Concluido"/>
    <n v="4108.78"/>
    <n v="2548098.5699999998"/>
    <e v="#N/A"/>
    <n v="25711266"/>
    <n v="4108.78"/>
    <s v="Mauricio Alves"/>
  </r>
  <r>
    <x v="0"/>
    <s v="OK"/>
    <s v="Sem Defeito"/>
    <s v="Não"/>
    <n v="27812718"/>
    <n v="0"/>
    <m/>
    <x v="580"/>
    <s v="Ciclo Concluido"/>
    <s v="Ciclo Concluido"/>
    <x v="0"/>
    <s v="Procedimento Anterior "/>
    <s v="LINHA MORTA"/>
    <s v="Realizado"/>
    <s v="GUAIBA"/>
    <s v="SUBS DE POSTE E TRAFO "/>
    <s v="LIB //CKCP"/>
    <d v="2026-03-07T00:00:00"/>
    <x v="0"/>
    <s v="CAPEX"/>
    <s v="OK"/>
    <s v="OK"/>
    <s v="ANEXADO"/>
    <s v="ANEXADO"/>
    <s v="OK"/>
    <n v="1"/>
    <n v="4149.12"/>
    <s v="Passivo"/>
    <s v="LUCAS ANDRADE"/>
    <s v="Programado "/>
    <s v="Realizado"/>
    <s v="Ciclo Concluido"/>
    <n v="3930.7"/>
    <n v="2548098.5699999998"/>
    <e v="#N/A"/>
    <n v="26059162"/>
    <n v="3930.7"/>
    <s v="Mauricio Alves"/>
  </r>
  <r>
    <x v="0"/>
    <s v="OK"/>
    <s v="Sem Defeito"/>
    <s v="Não"/>
    <n v="6583306"/>
    <n v="0"/>
    <m/>
    <x v="581"/>
    <s v="Ciclo Concluido"/>
    <s v="Ciclo Concluido"/>
    <x v="2"/>
    <s v="Emergencial"/>
    <s v="LINHA MORTA "/>
    <s v="Realizado"/>
    <s v="PORTO ALEGRE"/>
    <s v="TALA"/>
    <s v="LIB //COMS"/>
    <d v="2026-03-09T00:00:00"/>
    <x v="1"/>
    <s v="OPEX"/>
    <s v="OK"/>
    <s v="OK"/>
    <s v="ANEXADO"/>
    <s v="ANEXADO"/>
    <s v="OK"/>
    <n v="1"/>
    <n v="0"/>
    <s v="Faturamento Enviado"/>
    <s v="SAMUEL OLIVEIRA"/>
    <s v="Programado "/>
    <s v="Realizado"/>
    <s v="Ciclo Concluido"/>
    <n v="1926.74"/>
    <n v="2548098.5699999998"/>
    <e v="#N/A"/>
    <n v="25187077"/>
    <n v="1926.74"/>
    <s v="Mauricio Alves"/>
  </r>
  <r>
    <x v="6"/>
    <s v="RETIRAR TOCO "/>
    <s v="TOCO "/>
    <s v="Sim "/>
    <n v="1910"/>
    <n v="376"/>
    <m/>
    <x v="481"/>
    <n v="93000016"/>
    <s v="GUA-12"/>
    <x v="2"/>
    <s v="Poligonal Programado Concluido"/>
    <s v="EQUIPE PODA "/>
    <s v="Realizado"/>
    <s v="PORTO ALEGRE"/>
    <s v="PODA"/>
    <s v="LIB //PEND"/>
    <d v="2027-08-16T00:00:00"/>
    <x v="2"/>
    <s v="OPEX"/>
    <s v="OK"/>
    <s v="OK"/>
    <s v="ANEXADO"/>
    <s v="ANEXADO"/>
    <s v="OK"/>
    <n v="1"/>
    <n v="8986.89"/>
    <s v="Passivo"/>
    <s v="RICARDO SILVEIRA"/>
    <s v="Programado "/>
    <s v="Realizado"/>
    <s v="Em andamento"/>
    <n v="5125.0600000000004"/>
    <n v="2548098.5699999998"/>
    <e v="#N/A"/>
    <n v="25537030"/>
    <n v="5125.0600000000004"/>
    <s v="Erica Fragoso"/>
  </r>
  <r>
    <x v="0"/>
    <s v="OK"/>
    <s v="Sem Defeito"/>
    <s v="Não"/>
    <n v="616741"/>
    <n v="0"/>
    <m/>
    <x v="582"/>
    <s v="Ciclo Concluido"/>
    <s v="Ciclo Concluido"/>
    <x v="2"/>
    <s v="Procedimento Anterior "/>
    <s v="EQUIPE PODA "/>
    <s v="Realizado"/>
    <s v="PORTO ALEGRE"/>
    <s v="PODA "/>
    <s v="LIB //COMS"/>
    <d v="2026-03-11T00:00:00"/>
    <x v="3"/>
    <s v="OPEX"/>
    <s v="OK"/>
    <s v="OK"/>
    <s v="ANEXADO"/>
    <s v="ANEXADO"/>
    <s v="OK"/>
    <n v="1"/>
    <n v="5323.8"/>
    <s v="Faturamento Enviado"/>
    <s v="LUISA ALMEIDA"/>
    <s v="Programado "/>
    <s v="Realizado"/>
    <s v="Ciclo Concluido"/>
    <n v="5323.8"/>
    <n v="2548098.5699999998"/>
    <e v="#N/A"/>
    <n v="25202414"/>
    <n v="5323.8"/>
    <s v="Mauricio Alves"/>
  </r>
  <r>
    <x v="0"/>
    <s v="OK"/>
    <s v="Sem Defeito"/>
    <s v="Não"/>
    <n v="635408"/>
    <n v="0"/>
    <m/>
    <x v="583"/>
    <s v="Ciclo Concluido"/>
    <s v="Ciclo Concluido"/>
    <x v="2"/>
    <s v="Procedimento Anterior "/>
    <s v="EQUIPE PODA "/>
    <s v="Realizado"/>
    <s v="PORTO ALEGRE"/>
    <s v="PODA"/>
    <s v="LIB //COMS"/>
    <d v="2026-03-12T00:00:00"/>
    <x v="3"/>
    <s v="OPEX"/>
    <s v="OK"/>
    <s v="OK"/>
    <s v="ANEXADO"/>
    <s v="ANEXADO"/>
    <s v="OK"/>
    <n v="1"/>
    <n v="3947.86"/>
    <s v="Faturamento Enviado"/>
    <s v="LUISA ALMEIDA"/>
    <s v="Programado "/>
    <s v="Realizado"/>
    <s v="Ciclo Concluido"/>
    <n v="3947.86"/>
    <n v="2548098.5699999998"/>
    <e v="#N/A"/>
    <n v="25202471"/>
    <n v="3947.86"/>
    <s v="Mauricio Alves"/>
  </r>
  <r>
    <x v="6"/>
    <s v="RETIRAR TOCO "/>
    <s v="TOCO "/>
    <s v="Sim "/>
    <n v="3224"/>
    <n v="386"/>
    <m/>
    <x v="481"/>
    <s v="Já Possui"/>
    <s v="Já Possui"/>
    <x v="2"/>
    <s v="Poligonal Programado Concluido"/>
    <s v="EQUIPE PODA "/>
    <s v="Realizado"/>
    <s v="PORTO ALEGRE"/>
    <s v="PODA "/>
    <s v="LIB //PEND"/>
    <d v="2027-08-25T00:00:00"/>
    <x v="2"/>
    <s v="OPEX"/>
    <s v="OK"/>
    <s v="OK"/>
    <s v="ANEXADO"/>
    <s v="ANEXADO"/>
    <s v="OK"/>
    <n v="1"/>
    <n v="11830.65"/>
    <s v="Passivo"/>
    <s v="RICARDO SILVEIRA"/>
    <s v="Programado "/>
    <s v="Realizado"/>
    <s v="Em andamento"/>
    <n v="11830.65"/>
    <n v="2548098.5699999998"/>
    <e v="#N/A"/>
    <n v="25537030"/>
    <n v="11830.65"/>
    <s v="Erica Fragoso"/>
  </r>
  <r>
    <x v="0"/>
    <s v="OK"/>
    <s v="Sem Defeito"/>
    <s v="Não"/>
    <n v="635408"/>
    <n v="0"/>
    <m/>
    <x v="584"/>
    <s v="Ciclo Concluido"/>
    <s v="Ciclo Concluido"/>
    <x v="2"/>
    <s v="Procedimento Anterior "/>
    <s v="EQUIPE PODA "/>
    <s v="Realizado"/>
    <s v="PORTO ALEGRE"/>
    <s v="PODA"/>
    <s v="LIB //COMS"/>
    <d v="2026-03-14T00:00:00"/>
    <x v="3"/>
    <s v="OPEX"/>
    <s v="OK"/>
    <s v="OK"/>
    <s v="ANEXADO"/>
    <s v="ANEXADO"/>
    <s v="OK"/>
    <n v="1"/>
    <n v="5561.5"/>
    <s v="Faturamento Enviado"/>
    <s v="LUISA ALMEIDA"/>
    <s v="Programado "/>
    <s v="Realizado"/>
    <s v="Ciclo Concluido"/>
    <n v="5561.5"/>
    <n v="2548098.5699999998"/>
    <e v="#N/A"/>
    <n v="25202142"/>
    <n v="5561.5"/>
    <s v="Mauricio Alves"/>
  </r>
  <r>
    <x v="0"/>
    <s v="OK"/>
    <s v="Sem Defeito"/>
    <s v="Não"/>
    <n v="649280"/>
    <n v="0"/>
    <m/>
    <x v="585"/>
    <s v="Ciclo Concluido"/>
    <s v="Ciclo Concluido"/>
    <x v="0"/>
    <s v="Procedimento Anterior "/>
    <s v="LINHA MORTA "/>
    <s v="Realizado"/>
    <s v="GUAIBA"/>
    <s v="SUBS DE POSTE E TRAFO "/>
    <s v="ENTE//CKCP"/>
    <d v="2026-03-15T00:00:00"/>
    <x v="1"/>
    <s v="CAPEX"/>
    <s v="OK"/>
    <s v="OK"/>
    <s v="ANEXADO"/>
    <s v="ANEXADO"/>
    <s v="OK"/>
    <n v="1"/>
    <n v="4788.1099999999997"/>
    <s v="Faturamento Enviado"/>
    <s v="LUCAS ANDRADE"/>
    <s v="Programado "/>
    <s v="Realizado"/>
    <s v="Ciclo Concluido"/>
    <n v="2271.79"/>
    <n v="2548098.5699999998"/>
    <e v="#N/A"/>
    <n v="25523520"/>
    <n v="2271.79"/>
    <s v="Mauricio Alves"/>
  </r>
  <r>
    <x v="5"/>
    <s v="CANCELAR PEP"/>
    <s v="Em andamento "/>
    <s v="Não"/>
    <n v="3252760"/>
    <n v="0"/>
    <m/>
    <x v="586"/>
    <s v="Sem necessidade"/>
    <s v="Sem necessidade"/>
    <x v="1"/>
    <s v="Procedimento Anterior "/>
    <s v="LINHA MORTA"/>
    <s v="Pendente"/>
    <s v="PORTO ALEGRE"/>
    <s v="SUBS DE POSTE E TRAFO "/>
    <s v="LIB //ATEC"/>
    <d v="2026-03-16T00:00:00"/>
    <x v="2"/>
    <s v="CAPEX"/>
    <s v="NOK"/>
    <s v="OK"/>
    <s v="ANEXADO"/>
    <s v="SEM ANEXO "/>
    <s v="NOK"/>
    <n v="0.4"/>
    <n v="0"/>
    <s v="Passivo"/>
    <s v="LUCAS ANDRADE"/>
    <d v="2024-12-16T00:00:00"/>
    <s v="Não realizado"/>
    <s v="Em andamento"/>
    <n v="0"/>
    <n v="2548098.5699999998"/>
    <e v="#N/A"/>
    <n v="0"/>
    <n v="0"/>
    <s v="Erica Fragoso"/>
  </r>
  <r>
    <x v="5"/>
    <s v="Evidênciar foto da Estrutura Sec inst"/>
    <s v="Evidência "/>
    <s v="Sim "/>
    <n v="630864"/>
    <n v="0"/>
    <m/>
    <x v="587"/>
    <s v="Sem necessidade"/>
    <s v="Sem necessidade"/>
    <x v="0"/>
    <s v="Procedimento Anterior "/>
    <s v="LINHA MORTA"/>
    <s v="Pendente"/>
    <s v="BARRA DO RIBEIRO "/>
    <s v="SUBS DE POSTE E TRAFO "/>
    <n v="0"/>
    <d v="2026-03-17T00:00:00"/>
    <x v="2"/>
    <s v="CAPEX"/>
    <s v="OK"/>
    <s v="OK"/>
    <s v="SEM ANEXO "/>
    <s v="SEM ANEXO "/>
    <s v="NOK"/>
    <n v="0.4"/>
    <n v="0"/>
    <s v="Passivo"/>
    <s v="TIME REGIS 1"/>
    <s v="Programado "/>
    <s v="Não realizado"/>
    <s v="Em andamento"/>
    <n v="0"/>
    <n v="2548098.5699999998"/>
    <e v="#N/A"/>
    <n v="0"/>
    <n v="0"/>
    <s v="Erica Fragoso"/>
  </r>
  <r>
    <x v="2"/>
    <s v="Em andamento "/>
    <s v="Em andamento "/>
    <s v="Não"/>
    <n v="647438"/>
    <n v="0"/>
    <m/>
    <x v="588"/>
    <s v="Sem necessidade"/>
    <s v="Sem necessidade"/>
    <x v="3"/>
    <s v="Procedimento Anterior "/>
    <s v="LINHA MORTA"/>
    <s v="Pendente"/>
    <s v="VIAMÃO"/>
    <s v="SUBS DE POSTE E TRAFO "/>
    <s v="LIB //ATEC"/>
    <d v="2026-03-19T00:00:00"/>
    <x v="2"/>
    <s v="CAPEX"/>
    <s v="NOK"/>
    <s v="OK"/>
    <s v="ANEXADO"/>
    <s v="ANEXADO"/>
    <s v="OK"/>
    <n v="0.8"/>
    <n v="0"/>
    <s v="Passivo"/>
    <s v="ERICA FRAGOSO"/>
    <d v="2024-12-14T00:00:00"/>
    <s v="Realizado"/>
    <s v="Em andamento"/>
    <n v="7319.46"/>
    <n v="2548098.5699999998"/>
    <e v="#N/A"/>
    <n v="26773309"/>
    <n v="7319.46"/>
    <s v="Mauricio Alves"/>
  </r>
  <r>
    <x v="0"/>
    <s v="OK"/>
    <s v="Sem Defeito"/>
    <s v="Não"/>
    <n v="278308"/>
    <n v="0"/>
    <m/>
    <x v="589"/>
    <s v="Sem necessidade"/>
    <s v="Sem necessidade"/>
    <x v="3"/>
    <s v="Procedimento Anterior "/>
    <s v="LINHA MORTA"/>
    <s v="Realizado"/>
    <s v="GUAIBA"/>
    <s v="SUBS DE POSTE E TRAFO "/>
    <s v="LIB //COMS"/>
    <d v="2026-03-20T00:00:00"/>
    <x v="6"/>
    <s v="CAPEX"/>
    <s v="OK"/>
    <s v="OK"/>
    <s v="ANEXADO"/>
    <s v="ANEXADO"/>
    <s v="OK"/>
    <n v="1"/>
    <n v="0"/>
    <s v="Passivo"/>
    <s v="LUCAS ANDRADE"/>
    <s v="Programado "/>
    <s v="Realizado"/>
    <s v="Enviado Equatorial"/>
    <n v="5831.79"/>
    <n v="2548098.5699999998"/>
    <e v="#N/A"/>
    <n v="26435264"/>
    <n v="5831.79"/>
    <s v="Mauricio Alves"/>
  </r>
  <r>
    <x v="0"/>
    <s v="OK"/>
    <s v="Sem Defeito"/>
    <s v="Não"/>
    <n v="550114"/>
    <n v="0"/>
    <m/>
    <x v="590"/>
    <s v="Sem necessidade"/>
    <s v="Ciclo Concluido"/>
    <x v="0"/>
    <s v="Procedimento Anterior "/>
    <s v="LINHA MORTA"/>
    <s v="Realizado"/>
    <s v="ELDORADO DO SUL"/>
    <m/>
    <s v="LIB // MED"/>
    <d v="2026-03-21T00:00:00"/>
    <x v="5"/>
    <s v="CAPEX"/>
    <s v="OK"/>
    <s v="OK"/>
    <s v="ANEXADO"/>
    <s v="ANEXADO"/>
    <s v="OK"/>
    <n v="1"/>
    <n v="0"/>
    <s v="Passivo"/>
    <s v="RICARDO VARGAS"/>
    <s v="Programado "/>
    <s v="Realizado"/>
    <s v="Enviado Equatorial "/>
    <n v="48706.64"/>
    <n v="2548098.5699999998"/>
    <e v="#N/A"/>
    <n v="26436064"/>
    <n v="48706.64"/>
    <s v="Mauricio Alves"/>
  </r>
  <r>
    <x v="0"/>
    <s v="OK"/>
    <s v="Sem Defeito"/>
    <s v="Não"/>
    <n v="644845"/>
    <n v="0"/>
    <m/>
    <x v="591"/>
    <s v="Sem necessidade"/>
    <s v="Ciclo Concluido"/>
    <x v="0"/>
    <s v="Procedimento Anterior "/>
    <s v="LINHA VIVA "/>
    <s v="Realizado"/>
    <s v="PORTO ALEGRE"/>
    <m/>
    <s v="ENTE//CKCP"/>
    <d v="2026-03-23T00:00:00"/>
    <x v="1"/>
    <s v="CAPEX"/>
    <s v="OK"/>
    <s v="OK"/>
    <s v="ANEXADO"/>
    <s v="ANEXADO"/>
    <s v="OK"/>
    <n v="1"/>
    <n v="474.63"/>
    <s v="Faturamento Enviado"/>
    <s v="LUCAS ANDRADE"/>
    <s v="Programado "/>
    <s v="Realizado"/>
    <s v="Ciclo Concluido"/>
    <n v="3037"/>
    <n v="2548098.5699999998"/>
    <e v="#N/A"/>
    <n v="25729362"/>
    <n v="3037"/>
    <s v="Mauricio Alves"/>
  </r>
  <r>
    <x v="0"/>
    <s v="OK"/>
    <s v="Sem Defeito"/>
    <s v="Não"/>
    <n v="7301982"/>
    <n v="0"/>
    <m/>
    <x v="592"/>
    <s v="Sem necessidade"/>
    <s v="Ciclo Concluido"/>
    <x v="2"/>
    <s v="Emergencial"/>
    <s v="LINHA MORTA"/>
    <s v="Realizado"/>
    <s v="BARRA DO RIBEIRO "/>
    <s v=" "/>
    <s v="LIB //COMS"/>
    <d v="2026-03-25T00:00:00"/>
    <x v="0"/>
    <s v="OPEX"/>
    <s v="OK"/>
    <s v="OK"/>
    <s v="ANEXADO"/>
    <s v="ANEXADO"/>
    <s v="OK"/>
    <n v="1"/>
    <n v="0"/>
    <s v="Passivo"/>
    <s v="SAMUEL OLIVEIRA"/>
    <s v="Programado "/>
    <s v="Realizado"/>
    <s v="Ciclo Concluido"/>
    <n v="2292.34"/>
    <n v="2548098.5699999998"/>
    <e v="#N/A"/>
    <n v="25166440"/>
    <n v="21.51"/>
    <s v="Mauricio Alves"/>
  </r>
  <r>
    <x v="0"/>
    <s v="OK"/>
    <s v="Sem Defeito"/>
    <s v="Não"/>
    <n v="638155"/>
    <n v="0"/>
    <m/>
    <x v="593"/>
    <s v="Sem necessidade"/>
    <s v="Ciclo Concluido"/>
    <x v="2"/>
    <s v="Emergencial"/>
    <s v="LINHA VIVA "/>
    <s v="Realizado"/>
    <s v="VIAMÃO"/>
    <s v="ARMAÇÃO E OUTROS"/>
    <s v="LIB //COMS"/>
    <d v="2026-03-26T00:00:00"/>
    <x v="1"/>
    <s v="OPEX"/>
    <s v="OK"/>
    <s v="OK"/>
    <s v="ANEXADO"/>
    <s v="ANEXADO"/>
    <s v="OK"/>
    <n v="1"/>
    <n v="0"/>
    <s v="Faturamento Enviado"/>
    <s v="SAMUEL OLIVEIRA"/>
    <s v="Programado "/>
    <s v="Realizado"/>
    <s v="Ciclo Concluido"/>
    <n v="1508.58"/>
    <n v="2548098.5699999998"/>
    <e v="#N/A"/>
    <n v="25219007"/>
    <n v="1508.58"/>
    <s v="Mauricio Alves"/>
  </r>
  <r>
    <x v="0"/>
    <s v="OK"/>
    <s v="Sem Defeito"/>
    <s v="Não"/>
    <n v="554213"/>
    <n v="0"/>
    <m/>
    <x v="594"/>
    <s v="Sem necessidade"/>
    <s v="Ciclo Concluido"/>
    <x v="2"/>
    <s v="Emergencial"/>
    <s v="LINHA VIVA "/>
    <s v="Realizado"/>
    <s v="ALVORADA"/>
    <s v="ARMAÇÃO E OUTROS"/>
    <s v="LIB //COMS"/>
    <d v="2026-03-28T00:00:00"/>
    <x v="1"/>
    <s v="OPEX"/>
    <s v="OK"/>
    <s v="OK"/>
    <s v="ANEXADO"/>
    <s v="ANEXADO"/>
    <s v="OK"/>
    <n v="1"/>
    <n v="0"/>
    <s v="Faturamento Enviado"/>
    <s v="SAMUEL OLIVEIRA"/>
    <s v="Programado "/>
    <s v="Realizado"/>
    <s v="Ciclo Concluido"/>
    <n v="3951.03"/>
    <n v="2548098.5699999998"/>
    <e v="#N/A"/>
    <n v="25219663"/>
    <n v="3951.03"/>
    <s v="Mauricio Alves"/>
  </r>
  <r>
    <x v="5"/>
    <s v="Precisa de solicitação de serviço por se tratar de TR particular"/>
    <s v="Solicitação de serviço em TR Particular"/>
    <s v="Sim "/>
    <n v="614364"/>
    <n v="0"/>
    <m/>
    <x v="595"/>
    <s v="Sem necessidade"/>
    <s v="Sem necessidade"/>
    <x v="0"/>
    <s v="Procedimento Anterior "/>
    <s v="LINHA MORTA"/>
    <s v="Pendente"/>
    <s v="PORTO ALEGRE"/>
    <s v="SUBS DE POSTE E TRAFO "/>
    <s v="LIB //PEND"/>
    <d v="2026-03-29T00:00:00"/>
    <x v="2"/>
    <s v="CAPEX"/>
    <s v="OK"/>
    <s v="OK"/>
    <s v="SEM ANEXO "/>
    <s v="SEM ANEXO "/>
    <s v="OK"/>
    <n v="0.6"/>
    <n v="3580"/>
    <s v="Passivo"/>
    <s v="LUCAS ANDRADE"/>
    <s v="Programado "/>
    <s v="Realizado"/>
    <s v="Em andamento"/>
    <n v="3965.65"/>
    <n v="2548098.5699999998"/>
    <e v="#N/A"/>
    <n v="25164911"/>
    <n v="3965.65"/>
    <s v="Erica Fragoso"/>
  </r>
  <r>
    <x v="0"/>
    <s v="OK"/>
    <s v="Sem Defeito"/>
    <s v="Não"/>
    <n v="1"/>
    <n v="0"/>
    <m/>
    <x v="596"/>
    <s v="Sem necessidade"/>
    <s v="Ciclo Concluido"/>
    <x v="0"/>
    <s v="Procedimento Anterior "/>
    <s v="LINHA MORTA"/>
    <s v="Realizado"/>
    <s v="SEM LOCALIDADE"/>
    <s v="TRATATIVA AIC"/>
    <s v="LIB //CKCP"/>
    <d v="2026-03-30T00:00:00"/>
    <x v="0"/>
    <s v="CAPEX"/>
    <s v="OK"/>
    <s v="OK"/>
    <s v="ANEXADO"/>
    <s v="ANEXADO"/>
    <s v="OK"/>
    <n v="1"/>
    <n v="0"/>
    <s v="Passivo"/>
    <s v="LUCAS ANDRADE"/>
    <s v="Programado "/>
    <s v="Realizado"/>
    <s v="Ciclo Concluido"/>
    <n v="4485.1499999999996"/>
    <n v="2548098.5699999998"/>
    <e v="#N/A"/>
    <n v="24739509"/>
    <n v="4485.1499999999996"/>
    <s v="Mauricio Alves"/>
  </r>
  <r>
    <x v="6"/>
    <s v="Defeito P1"/>
    <s v="Defeito P1"/>
    <s v="Sim"/>
    <n v="554530"/>
    <n v="0"/>
    <m/>
    <x v="597"/>
    <s v="Sem necessidade"/>
    <s v="Sem necessidade"/>
    <x v="0"/>
    <s v="Procedimento Anterior "/>
    <s v="LINHA MORTA"/>
    <s v="Pendente"/>
    <s v="VIAMÃO"/>
    <s v="SUBS DE POSTE "/>
    <s v="LIB //PEND"/>
    <d v="2026-03-31T00:00:00"/>
    <x v="2"/>
    <s v="CAPEX"/>
    <s v="OK"/>
    <s v="OK"/>
    <s v="SEM ANEXO "/>
    <s v="SEM ANEXO "/>
    <s v="OK"/>
    <n v="0.6"/>
    <n v="11325"/>
    <s v="Passivo"/>
    <s v="LUCAS ANDRADE"/>
    <s v="Programado "/>
    <s v="Realizado"/>
    <s v="Em andamento"/>
    <n v="10771.58"/>
    <n v="2548098.5699999998"/>
    <e v="#N/A"/>
    <n v="24601432"/>
    <n v="10771.58"/>
    <s v="Erica Fragoso"/>
  </r>
  <r>
    <x v="0"/>
    <s v="OK"/>
    <s v="Sem Defeito"/>
    <s v="Não"/>
    <n v="578407"/>
    <n v="0"/>
    <m/>
    <x v="598"/>
    <s v="Sem necessidade"/>
    <s v="Ciclo Concluido"/>
    <x v="0"/>
    <s v="Procedimento Anterior "/>
    <s v="LINHA MORTA"/>
    <s v="Realizado"/>
    <s v="ELDORADO DO SUL"/>
    <s v="SUBS DE POSTE "/>
    <s v="LIB //CKCP"/>
    <d v="2026-04-01T00:00:00"/>
    <x v="0"/>
    <s v="CAPEX"/>
    <s v="OK"/>
    <s v="OK"/>
    <s v="ANEXADO"/>
    <s v="ANEXADO"/>
    <s v="OK"/>
    <n v="1"/>
    <n v="8738.06"/>
    <s v="Passivo"/>
    <s v="LUCAS ANDRADE"/>
    <s v="Programado "/>
    <s v="Realizado"/>
    <s v="Ciclo Concluido"/>
    <n v="6882.26"/>
    <n v="2548098.5699999998"/>
    <e v="#N/A"/>
    <n v="24681116"/>
    <n v="6882.26"/>
    <s v="Mauricio Alves"/>
  </r>
  <r>
    <x v="0"/>
    <s v="OK"/>
    <s v="Sem Defeito"/>
    <s v="Não"/>
    <n v="644847"/>
    <n v="0"/>
    <m/>
    <x v="599"/>
    <s v="Sem necessidade"/>
    <s v="Ciclo Concluido"/>
    <x v="2"/>
    <s v="Emergencial"/>
    <s v="LINHA VIVA "/>
    <s v="Realizado"/>
    <s v="PORTO ALEGRE"/>
    <s v="CONEXÃO"/>
    <s v="LIB //COMS"/>
    <d v="2026-04-02T00:00:00"/>
    <x v="1"/>
    <s v="OPEX"/>
    <s v="OK"/>
    <s v="OK"/>
    <s v="ANEXADO"/>
    <s v="ANEXADO"/>
    <s v="OK"/>
    <n v="1"/>
    <n v="216.03"/>
    <s v="Faturamento Enviado"/>
    <s v="SAMUEL OLIVEIRA"/>
    <s v="Programado "/>
    <s v="Realizado"/>
    <s v="Ciclo Concluido"/>
    <n v="2071.34"/>
    <n v="2548098.5699999998"/>
    <e v="#N/A"/>
    <n v="25219669"/>
    <n v="2071.34"/>
    <s v="Mauricio Alves"/>
  </r>
  <r>
    <x v="0"/>
    <s v="OK"/>
    <s v="Sem Defeito"/>
    <s v="Não"/>
    <n v="644841"/>
    <n v="0"/>
    <m/>
    <x v="600"/>
    <s v="Sem necessidade"/>
    <s v="Ciclo Concluido"/>
    <x v="2"/>
    <s v="Emergencial"/>
    <s v="LINHA VIVA "/>
    <s v="Realizado"/>
    <s v="PORTO ALEGRE"/>
    <s v="REGULAGEM "/>
    <s v="LIB //COMS"/>
    <d v="2026-04-03T00:00:00"/>
    <x v="0"/>
    <s v="OPEX"/>
    <s v="OK"/>
    <s v="OK"/>
    <s v="ANEXADO"/>
    <s v="ANEXADO"/>
    <s v="OK"/>
    <n v="1"/>
    <n v="2040.45"/>
    <s v="Passivo"/>
    <s v="SAMUEL OLIVEIRA"/>
    <s v="Programado "/>
    <s v="Realizado"/>
    <s v="Ciclo Concluido"/>
    <n v="1985.87"/>
    <n v="2548098.5699999998"/>
    <e v="#N/A"/>
    <n v="25219997"/>
    <n v="1985.87"/>
    <s v="Mauricio Alves"/>
  </r>
  <r>
    <x v="0"/>
    <s v="OK"/>
    <s v="Sem Defeito"/>
    <s v="Não"/>
    <n v="635021"/>
    <n v="0"/>
    <m/>
    <x v="601"/>
    <s v="Sem necessidade"/>
    <s v="Ciclo Concluido"/>
    <x v="2"/>
    <s v="Emergencial"/>
    <s v="LINHA VIVA "/>
    <s v="Realizado"/>
    <s v="MARIANA PIMENTEL"/>
    <s v="PODA "/>
    <s v="LIB //COMS"/>
    <d v="2026-04-04T00:00:00"/>
    <x v="1"/>
    <s v="OPEX"/>
    <s v="OK"/>
    <s v="OK"/>
    <s v="ANEXADO"/>
    <s v="ANEXADO"/>
    <s v="OK"/>
    <n v="1"/>
    <n v="297.22000000000003"/>
    <s v="Faturamento Enviado"/>
    <s v="SAMUEL OLIVEIRA"/>
    <s v="Programado "/>
    <s v="Realizado"/>
    <s v="Ciclo Concluido"/>
    <n v="725.34"/>
    <n v="2548098.5699999998"/>
    <e v="#N/A"/>
    <n v="25166985"/>
    <n v="725.34"/>
    <s v="Mauricio Alves"/>
  </r>
  <r>
    <x v="0"/>
    <s v="OK"/>
    <s v="Sem Defeito"/>
    <s v="Não"/>
    <n v="584792"/>
    <n v="0"/>
    <m/>
    <x v="602"/>
    <s v="Sem necessidade"/>
    <s v="Ciclo Concluido"/>
    <x v="0"/>
    <s v="Procedimento Anterior "/>
    <s v="LINHA MORTA"/>
    <s v="Realizado"/>
    <s v="MARIANA PIMENTEL"/>
    <s v="SUBS DE POSTE "/>
    <s v="LIB // MED"/>
    <d v="2026-04-05T00:00:00"/>
    <x v="5"/>
    <s v="CAPEX"/>
    <s v="OK"/>
    <s v="OK"/>
    <s v="ANEXADO"/>
    <s v="ANEXADO"/>
    <s v="OK"/>
    <n v="1"/>
    <n v="21056"/>
    <s v="Passivo"/>
    <s v="LUCAS ANDRADE"/>
    <s v="Programado "/>
    <s v="Realizado"/>
    <s v="Enviado Equatorial "/>
    <n v="20514.650000000001"/>
    <n v="2548098.5699999998"/>
    <e v="#N/A"/>
    <n v="24681447"/>
    <n v="20514.650000000001"/>
    <s v="Mauricio Alves"/>
  </r>
  <r>
    <x v="0"/>
    <s v="OK"/>
    <s v="Sem Defeito"/>
    <s v="Não"/>
    <n v="649402"/>
    <n v="0"/>
    <m/>
    <x v="603"/>
    <s v="Sem necessidade"/>
    <s v="Ciclo Concluido"/>
    <x v="2"/>
    <s v="Emergencial"/>
    <s v="LINHA VIVA "/>
    <s v="Realizado"/>
    <s v="PORTO ALEGRE"/>
    <s v="ARMAÇÃO E OUTROS"/>
    <s v="LIB //COMS"/>
    <d v="2026-04-06T00:00:00"/>
    <x v="1"/>
    <s v="OPEX"/>
    <s v="OK"/>
    <s v="OK"/>
    <s v="ANEXADO"/>
    <s v="ANEXADO"/>
    <s v="OK"/>
    <n v="1"/>
    <n v="6416.17"/>
    <s v="Faturamento Enviado"/>
    <s v="LUISA ALMEIDA"/>
    <s v="Programado "/>
    <s v="Realizado"/>
    <s v="Ciclo Concluido"/>
    <n v="763.22"/>
    <n v="2548098.5699999998"/>
    <e v="#N/A"/>
    <n v="25265650"/>
    <n v="763.22"/>
    <s v="Mauricio Alves"/>
  </r>
  <r>
    <x v="0"/>
    <s v="OK"/>
    <s v="Sem Defeito"/>
    <s v="Não"/>
    <n v="650297"/>
    <n v="0"/>
    <m/>
    <x v="604"/>
    <s v="Sem necessidade"/>
    <s v="Ciclo Concluido"/>
    <x v="2"/>
    <s v="Emergencial"/>
    <s v="LINHA VIVA "/>
    <s v="Realizado"/>
    <s v="ELDORADO DO SUL "/>
    <s v="SUBS DE CHAVE FUS"/>
    <s v="LIB //COMS"/>
    <d v="2026-04-07T00:00:00"/>
    <x v="0"/>
    <s v="OPEX"/>
    <s v="OK"/>
    <s v="OK"/>
    <s v="ANEXADO"/>
    <s v="ANEXADO"/>
    <s v="OK"/>
    <n v="1"/>
    <n v="3153.68"/>
    <s v="Passivo"/>
    <s v="LUISA ALMEIDA"/>
    <s v="Programado "/>
    <s v="Realizado"/>
    <s v="Ciclo Concluido"/>
    <s v="4.258,42"/>
    <n v="2548098.5699999998"/>
    <e v="#N/A"/>
    <n v="25265834"/>
    <n v="5879.48"/>
    <s v="Mauricio Alves"/>
  </r>
  <r>
    <x v="0"/>
    <s v="OK"/>
    <s v="Sem Defeito"/>
    <s v="Não"/>
    <n v="651071"/>
    <n v="0"/>
    <m/>
    <x v="605"/>
    <s v="Sem necessidade"/>
    <s v="Ciclo Concluido"/>
    <x v="2"/>
    <s v="Procedimento Anterior "/>
    <s v="LINHA VIVA "/>
    <s v="Realizado"/>
    <s v="PORTO ALEGRE"/>
    <s v="MUFLA"/>
    <s v="LIB //COMS"/>
    <d v="2026-04-08T00:00:00"/>
    <x v="3"/>
    <s v="OPEX"/>
    <s v="OK"/>
    <s v="OK"/>
    <s v="ANEXADO"/>
    <s v="ANEXADO"/>
    <s v="OK"/>
    <n v="1"/>
    <n v="474.63"/>
    <s v="Faturamento Enviado"/>
    <s v="LUISA ALMEIDA"/>
    <s v="Programado "/>
    <s v="Realizado"/>
    <s v="Ciclo Concluido"/>
    <n v="37.83"/>
    <n v="2548098.5699999998"/>
    <e v="#N/A"/>
    <n v="25265891"/>
    <n v="37.83"/>
    <s v="Mauricio Alves"/>
  </r>
  <r>
    <x v="0"/>
    <s v="OK"/>
    <s v="Sem Defeito"/>
    <s v="Não"/>
    <n v="650385"/>
    <n v="0"/>
    <m/>
    <x v="606"/>
    <s v="Sem necessidade"/>
    <s v="Ciclo Concluido"/>
    <x v="2"/>
    <s v="Emergencial"/>
    <s v="LINHA VIVA "/>
    <s v="Realizado"/>
    <s v="PORTO ALEGRE"/>
    <s v="REGULAGEM "/>
    <s v="LIB //COMS"/>
    <d v="2026-04-09T00:00:00"/>
    <x v="0"/>
    <s v="OPEX"/>
    <s v="OK"/>
    <s v="OK"/>
    <s v="ANEXADO"/>
    <s v="ANEXADO"/>
    <s v="OK"/>
    <n v="1"/>
    <n v="0"/>
    <s v="Passivo"/>
    <s v="LUISA ALMEIDA"/>
    <s v="Programado "/>
    <s v="Realizado"/>
    <s v="Ciclo Concluido"/>
    <n v="8067.48"/>
    <n v="2548098.5699999998"/>
    <e v="#N/A"/>
    <n v="25266130"/>
    <n v="8067.48"/>
    <s v="Mauricio Alves"/>
  </r>
  <r>
    <x v="0"/>
    <s v="OK"/>
    <s v="Sem Defeito"/>
    <s v="Não"/>
    <n v="660167"/>
    <n v="0"/>
    <m/>
    <x v="607"/>
    <s v="Sem necessidade"/>
    <s v="Ciclo Concluido"/>
    <x v="2"/>
    <s v="Emergencial"/>
    <s v="LINHA VIVA "/>
    <s v="Realizado"/>
    <s v="PORTO ALEGRE"/>
    <s v="REGULAGEM "/>
    <s v="LIB //COMS"/>
    <d v="2026-04-10T00:00:00"/>
    <x v="1"/>
    <s v="OPEX"/>
    <s v="OK"/>
    <s v="OK"/>
    <s v="ANEXADO"/>
    <s v="ANEXADO"/>
    <s v="OK"/>
    <n v="1"/>
    <n v="1797.55"/>
    <s v="Faturamento Enviado"/>
    <s v="LUISA ALMEIDA"/>
    <s v="Programado "/>
    <s v="Realizado"/>
    <s v="Ciclo Concluido"/>
    <n v="528.25"/>
    <n v="2548098.5699999998"/>
    <e v="#N/A"/>
    <n v="25266202"/>
    <n v="528.25"/>
    <s v="Mauricio Alves"/>
  </r>
  <r>
    <x v="5"/>
    <s v="Defeito P1"/>
    <s v="Defeito P1"/>
    <s v="Sim "/>
    <n v="1"/>
    <n v="0"/>
    <m/>
    <x v="608"/>
    <s v="Sem necessidade"/>
    <s v="Sem necessidade"/>
    <x v="0"/>
    <s v="Procedimento Anterior "/>
    <s v="LINHA MORTA"/>
    <s v="Pendente"/>
    <s v="CHARQUEADAS"/>
    <s v="TRATATIVA AIC"/>
    <s v="LIB //PEND"/>
    <d v="2026-04-11T00:00:00"/>
    <x v="2"/>
    <s v="CAPEX"/>
    <s v="OK"/>
    <s v="OK"/>
    <s v="SEM ANEXO "/>
    <s v="SEM ANEXO "/>
    <s v="OK"/>
    <n v="0.6"/>
    <n v="0"/>
    <s v="Passivo"/>
    <s v="LUCAS ANDRADE"/>
    <s v="Programado "/>
    <s v="Realizado"/>
    <s v="Em andamento"/>
    <n v="2390.35"/>
    <n v="2548098.5699999998"/>
    <e v="#N/A"/>
    <n v="24739636"/>
    <n v="2390.35"/>
    <s v="Erica Fragoso"/>
  </r>
  <r>
    <x v="5"/>
    <s v="Falta evidência do serviço concluido(Croqui)"/>
    <s v="Evidência e Croqui"/>
    <s v="Sim "/>
    <n v="2455"/>
    <n v="153"/>
    <m/>
    <x v="609"/>
    <s v="Sem necessidade"/>
    <s v="Sem necessidade"/>
    <x v="3"/>
    <s v="Emergencial"/>
    <s v="LINHA MORTA"/>
    <s v="Pendente"/>
    <s v="GUAIBA"/>
    <s v="SUBS DE POSTE E TRAFO "/>
    <s v="LIB //ENER"/>
    <d v="2026-04-12T00:00:00"/>
    <x v="2"/>
    <s v="CAPEX"/>
    <s v="OK"/>
    <s v="OK"/>
    <s v="SEM ANEXO "/>
    <s v="SEM ANEXO "/>
    <s v="NOK"/>
    <n v="0.4"/>
    <n v="3063.01"/>
    <s v="Passivo"/>
    <s v="LUCAS ANDRADE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652268"/>
    <n v="0"/>
    <m/>
    <x v="610"/>
    <s v="Sem necessidade"/>
    <s v="Ciclo Concluido"/>
    <x v="2"/>
    <s v="Emergencial"/>
    <s v="LINHA VIVA "/>
    <s v="Realizado"/>
    <s v="ALVORADA"/>
    <s v="PODA "/>
    <s v="LIB //COMS"/>
    <d v="2026-04-13T00:00:00"/>
    <x v="1"/>
    <s v="OPEX"/>
    <s v="OK"/>
    <s v="OK"/>
    <s v="ANEXADO"/>
    <s v="ANEXADO"/>
    <s v="OK"/>
    <n v="1"/>
    <n v="398.94"/>
    <s v="Faturamento Enviado"/>
    <s v="LUISA ALMEIDA"/>
    <s v="Programado "/>
    <s v="Realizado"/>
    <s v="Ciclo Concluido"/>
    <n v="919.3"/>
    <n v="2548098.5699999998"/>
    <e v="#N/A"/>
    <n v="25266375"/>
    <n v="919.3"/>
    <s v="Mauricio Alves"/>
  </r>
  <r>
    <x v="5"/>
    <s v="Falta Croqui do serviço executado"/>
    <s v="Croqui"/>
    <s v="Sim "/>
    <n v="3385"/>
    <n v="66"/>
    <m/>
    <x v="611"/>
    <s v="Sem necessidade"/>
    <s v="Sem necessidade"/>
    <x v="3"/>
    <s v="Programado"/>
    <s v="LINHA VIVA "/>
    <s v="Pendente"/>
    <s v="GUAIBA"/>
    <s v="CH REPETIDORA"/>
    <s v="LIB //ENER"/>
    <d v="2026-04-14T00:00:00"/>
    <x v="2"/>
    <s v="CAPEX"/>
    <s v="OK"/>
    <s v="OK"/>
    <s v="SEM ANEXO "/>
    <s v="SEM ANEXO "/>
    <s v="NOK"/>
    <n v="0.4"/>
    <n v="6075.98"/>
    <s v="Passivo"/>
    <s v="LUCAS ANDRADE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4319"/>
    <n v="65"/>
    <m/>
    <x v="612"/>
    <s v="Sem necessidade"/>
    <s v="Ciclo Concluido"/>
    <x v="3"/>
    <s v="Programado"/>
    <s v="LINHA VIVA "/>
    <s v="Realizado"/>
    <s v="GUAIBA"/>
    <s v="CH REPETIDORA"/>
    <s v="LIB // MED"/>
    <d v="2026-04-15T00:00:00"/>
    <x v="5"/>
    <s v="CAPEX"/>
    <s v="OK"/>
    <s v="OK"/>
    <s v="ANEXADO"/>
    <s v="ANEXADO"/>
    <s v="OK"/>
    <n v="1"/>
    <n v="3812.74"/>
    <s v="Passivo"/>
    <s v="LUCAS ANDRADE"/>
    <s v="Programado "/>
    <s v="Realizado"/>
    <s v="Enviado Equatorial "/>
    <n v="4808.6499999999996"/>
    <n v="2548098.5699999998"/>
    <e v="#N/A"/>
    <n v="26401960"/>
    <n v="4808.6499999999996"/>
    <s v="Mauricio Alves"/>
  </r>
  <r>
    <x v="0"/>
    <s v="OK"/>
    <s v="Sem Defeito"/>
    <s v="Não"/>
    <n v="660163"/>
    <n v="0"/>
    <m/>
    <x v="613"/>
    <s v="Sem necessidade"/>
    <s v="Ciclo Concluido"/>
    <x v="2"/>
    <s v="Emergencial"/>
    <s v="LINHA VIVA "/>
    <s v="Realizado"/>
    <s v="PORTO ALEGRE"/>
    <s v="ARMAÇÃO E OUTROS"/>
    <s v="LIB //COMS"/>
    <d v="2026-04-16T00:00:00"/>
    <x v="1"/>
    <s v="OPEX"/>
    <s v="OK"/>
    <s v="OK"/>
    <s v="ANEXADO"/>
    <s v="ANEXADO"/>
    <s v="OK"/>
    <n v="1"/>
    <n v="1059.6600000000001"/>
    <s v="Faturamento Enviado"/>
    <s v="LUISA ALMEIDA"/>
    <s v="Programado "/>
    <s v="Realizado"/>
    <s v="Ciclo Concluido"/>
    <n v="1479.1"/>
    <n v="2548098.5699999998"/>
    <e v="#N/A"/>
    <n v="25266580"/>
    <n v="1479.1"/>
    <s v="Mauricio Alves"/>
  </r>
  <r>
    <x v="7"/>
    <s v="OK"/>
    <s v="Sem Defeito"/>
    <s v="Não"/>
    <n v="639407"/>
    <n v="0"/>
    <m/>
    <x v="614"/>
    <s v="TRONCO"/>
    <s v="GUA0112 "/>
    <x v="2"/>
    <s v="Emergencial"/>
    <s v="LINHA VIVA "/>
    <s v="Realizado"/>
    <s v="MARIANA PIMENTEL"/>
    <s v="PODA "/>
    <s v="LIB //CONC"/>
    <d v="2026-04-17T00:00:00"/>
    <x v="2"/>
    <s v="OPEX"/>
    <s v="OK"/>
    <s v="OK"/>
    <s v="ANEXADO"/>
    <s v="ANEXADO"/>
    <s v="OK"/>
    <n v="1"/>
    <n v="0"/>
    <s v="Passivo"/>
    <s v="RICARDO SILVEIRA"/>
    <s v="Programado "/>
    <s v="Realizado"/>
    <s v="Em andamento"/>
    <n v="3433.43"/>
    <n v="2548098.5699999998"/>
    <e v="#N/A"/>
    <n v="25220298"/>
    <n v="3433.43"/>
    <s v="Mauricio Alves"/>
  </r>
  <r>
    <x v="0"/>
    <s v="OK"/>
    <s v="Sem Defeito"/>
    <s v="Não"/>
    <n v="7488"/>
    <n v="0"/>
    <m/>
    <x v="615"/>
    <s v="Sem necessidade"/>
    <s v="Ciclo Concluido"/>
    <x v="2"/>
    <s v="Emergencial"/>
    <s v="LINHA VIVA "/>
    <s v="Realizado"/>
    <s v="PORTO ALEGRE"/>
    <s v="REGULAGEM "/>
    <s v="LIB //COMS"/>
    <d v="2026-04-18T00:00:00"/>
    <x v="1"/>
    <s v="OPEX"/>
    <s v="OK"/>
    <s v="OK"/>
    <s v="ANEXADO"/>
    <s v="ANEXADO"/>
    <s v="OK"/>
    <n v="1"/>
    <n v="0"/>
    <s v="Faturamento Enviado"/>
    <s v="SAMUEL OLIVEIRA"/>
    <s v="Programado "/>
    <s v="Realizado"/>
    <s v="Ciclo Concluido"/>
    <n v="1461.72"/>
    <n v="2548098.5699999998"/>
    <e v="#N/A"/>
    <n v="25220460"/>
    <n v="1461.72"/>
    <s v="Mauricio Alves"/>
  </r>
  <r>
    <x v="0"/>
    <s v="OK"/>
    <s v="Sem Defeito"/>
    <s v="Não"/>
    <n v="660322"/>
    <n v="0"/>
    <m/>
    <x v="616"/>
    <s v="Sem necessidade"/>
    <s v="Ciclo Concluido"/>
    <x v="2"/>
    <s v="Procedimento Anterior "/>
    <s v="LINHA VIVA "/>
    <s v="Realizado"/>
    <s v="PORTO ALEGRE"/>
    <s v="REGULAGEM "/>
    <s v="LIB //COMS"/>
    <d v="2026-04-19T00:00:00"/>
    <x v="3"/>
    <s v="OPEX"/>
    <s v="OK"/>
    <s v="OK"/>
    <s v="ANEXADO"/>
    <s v="ANEXADO"/>
    <s v="OK"/>
    <n v="1"/>
    <n v="0"/>
    <s v="Faturamento Enviado"/>
    <s v="SAMUEL OLIVEIRA"/>
    <s v="Programado "/>
    <s v="Realizado"/>
    <s v="Ciclo Concluido"/>
    <n v="2688.51"/>
    <n v="2548098.5699999998"/>
    <e v="#N/A"/>
    <n v="25220518"/>
    <n v="2688.51"/>
    <s v="Mauricio Alves"/>
  </r>
  <r>
    <x v="0"/>
    <s v="OK"/>
    <s v="Sem Defeito"/>
    <s v="Não"/>
    <n v="139737"/>
    <n v="0"/>
    <m/>
    <x v="617"/>
    <s v="Sem necessidade"/>
    <s v="Ciclo Concluido"/>
    <x v="2"/>
    <s v="Procedimento Anterior "/>
    <s v="LINHA VIVA "/>
    <s v="Realizado"/>
    <s v="BARRA DO RIBEIRO "/>
    <s v="PODA"/>
    <s v="LIB //COMS"/>
    <d v="2026-04-20T00:00:00"/>
    <x v="0"/>
    <s v="OPEX"/>
    <s v="OK"/>
    <s v="OK"/>
    <s v="ANEXADO"/>
    <s v="ANEXADO"/>
    <s v="OK"/>
    <n v="1"/>
    <n v="10766"/>
    <s v="Passivo"/>
    <s v="SAMUEL OLIVEIRA"/>
    <s v="Programado "/>
    <s v="Realizado"/>
    <s v="Ciclo Concluido"/>
    <n v="313.8"/>
    <n v="2548098.5699999998"/>
    <e v="#N/A"/>
    <n v="25220654"/>
    <n v="313.8"/>
    <s v="Mauricio Alves"/>
  </r>
  <r>
    <x v="0"/>
    <s v="OK"/>
    <s v="Sem Defeito"/>
    <s v="Não"/>
    <n v="637463"/>
    <n v="0"/>
    <m/>
    <x v="618"/>
    <s v="Sem necessidade"/>
    <s v="Ciclo Concluido"/>
    <x v="2"/>
    <s v="Procedimento Anterior "/>
    <s v="EQUIPE PODA "/>
    <s v="Realizado"/>
    <s v="PORTO ALEGRE"/>
    <s v="PODA "/>
    <s v="LIB //COMS"/>
    <d v="2026-04-21T00:00:00"/>
    <x v="3"/>
    <s v="OPEX"/>
    <s v="OK"/>
    <s v="OK"/>
    <s v="ANEXADO"/>
    <s v="ANEXADO"/>
    <s v="OK"/>
    <n v="1"/>
    <n v="4668.4399999999996"/>
    <s v="Faturamento Enviado"/>
    <s v="SAMUEL OLIVEIRA"/>
    <s v="Programado "/>
    <s v="Realizado"/>
    <s v="Ciclo Concluido"/>
    <n v="4668.4399999999996"/>
    <n v="2548098.5699999998"/>
    <e v="#N/A"/>
    <n v="25200940"/>
    <n v="4668.4399999999996"/>
    <s v="Mauricio Alves"/>
  </r>
  <r>
    <x v="0"/>
    <s v="OK"/>
    <s v="Sem Defeito"/>
    <s v="Não"/>
    <n v="637490"/>
    <n v="0"/>
    <m/>
    <x v="619"/>
    <s v="Sem necessidade"/>
    <s v="Ciclo Concluido"/>
    <x v="2"/>
    <s v="Procedimento Anterior "/>
    <s v="EQUIPE PODA "/>
    <s v="Realizado"/>
    <s v="PORTO ALEGRE"/>
    <s v="PODA "/>
    <s v="LIB //COMS"/>
    <d v="2026-04-22T00:00:00"/>
    <x v="3"/>
    <s v="OPEX"/>
    <s v="OK"/>
    <s v="OK"/>
    <s v="ANEXADO"/>
    <s v="ANEXADO"/>
    <s v="OK"/>
    <n v="1"/>
    <n v="2756.11"/>
    <s v="Faturamento Enviado"/>
    <s v="SAMUEL OLIVEIRA"/>
    <s v="Programado "/>
    <s v="Realizado"/>
    <s v="Ciclo Concluido"/>
    <n v="2756.11"/>
    <n v="2548098.5699999998"/>
    <e v="#N/A"/>
    <n v="25201050"/>
    <n v="2756.11"/>
    <s v="Mauricio Alves"/>
  </r>
  <r>
    <x v="0"/>
    <s v="OK"/>
    <s v="Sem Defeito"/>
    <s v="Não"/>
    <n v="637490"/>
    <n v="0"/>
    <m/>
    <x v="620"/>
    <s v="Sem necessidade"/>
    <s v="Ciclo Concluido"/>
    <x v="2"/>
    <s v="Procedimento Anterior "/>
    <s v="EQUIPE PODA "/>
    <s v="Realizado"/>
    <s v="PORTO ALEGRE"/>
    <s v="PODA "/>
    <s v="LIB //COMS"/>
    <d v="2026-04-23T00:00:00"/>
    <x v="3"/>
    <s v="OPEX"/>
    <s v="OK"/>
    <s v="OK"/>
    <s v="ANEXADO"/>
    <s v="ANEXADO"/>
    <s v="OK"/>
    <n v="1"/>
    <n v="5487.58"/>
    <s v="Faturamento Enviado"/>
    <s v="SAMUEL OLIVEIRA"/>
    <s v="Programado "/>
    <s v="Realizado"/>
    <s v="Ciclo Concluido"/>
    <n v="5487.58"/>
    <n v="2548098.5699999998"/>
    <e v="#N/A"/>
    <n v="25201094"/>
    <n v="5487.58"/>
    <s v="Mauricio Alves"/>
  </r>
  <r>
    <x v="6"/>
    <s v="RETIRAR TOCO "/>
    <s v="TOCO "/>
    <s v="Sim "/>
    <n v="1910"/>
    <n v="392"/>
    <m/>
    <x v="481"/>
    <s v="Já Possui"/>
    <s v="Já Possui"/>
    <x v="2"/>
    <s v="Poligonal Programado Concluido"/>
    <s v="EQUIPE PODA "/>
    <s v="Realizado"/>
    <s v="PORTO ALEGRE"/>
    <s v="PODA "/>
    <s v="LIB //PEND"/>
    <d v="2027-08-30T00:00:00"/>
    <x v="2"/>
    <s v="OPEX"/>
    <s v="OK"/>
    <s v="OK"/>
    <s v="ANEXADO"/>
    <s v="ANEXADO"/>
    <s v="OK"/>
    <n v="1"/>
    <n v="8169.77"/>
    <s v="Passivo"/>
    <s v="RICARDO SILVEIRA"/>
    <s v="Programado "/>
    <s v="Realizado"/>
    <s v="Em andamento"/>
    <n v="4974.8500000000004"/>
    <n v="2548098.5699999998"/>
    <e v="#N/A"/>
    <n v="25537030"/>
    <n v="4974.8500000000004"/>
    <s v="Erica Fragoso"/>
  </r>
  <r>
    <x v="0"/>
    <s v="OK"/>
    <s v="Sem Defeito"/>
    <s v="Não"/>
    <n v="638022"/>
    <n v="0"/>
    <m/>
    <x v="621"/>
    <s v="Sem necessidade"/>
    <s v="Ciclo Concluido"/>
    <x v="2"/>
    <s v="Procedimento Anterior "/>
    <s v="EQUIPE PODA "/>
    <s v="Realizado"/>
    <s v="PORTO ALEGRE"/>
    <s v="PODA "/>
    <s v="LIB //COMS"/>
    <d v="2026-04-25T00:00:00"/>
    <x v="3"/>
    <s v="OPEX"/>
    <s v="OK"/>
    <s v="OK"/>
    <s v="ANEXADO"/>
    <s v="ANEXADO"/>
    <s v="OK"/>
    <n v="1"/>
    <n v="2706.83"/>
    <s v="Faturamento Enviado"/>
    <s v="SAMUEL OLIVEIRA"/>
    <s v="Programado "/>
    <s v="Realizado"/>
    <s v="Ciclo Concluido"/>
    <n v="2706.83"/>
    <n v="2548098.5699999998"/>
    <e v="#N/A"/>
    <n v="25201134"/>
    <n v="2706.83"/>
    <s v="Mauricio Alves"/>
  </r>
  <r>
    <x v="6"/>
    <s v="RETIRAR TOCO "/>
    <s v="TOCO "/>
    <s v="Sim "/>
    <n v="1910"/>
    <n v="401"/>
    <m/>
    <x v="481"/>
    <s v="Já Possui"/>
    <s v="Já Possui"/>
    <x v="2"/>
    <s v="Poligonal Programado Concluido"/>
    <s v="EQUIPE PODA "/>
    <s v="Realizado"/>
    <s v="PORTO ALEGRE"/>
    <s v="PODA"/>
    <s v="LIB //PEND"/>
    <d v="2027-09-02T00:00:00"/>
    <x v="2"/>
    <s v="OPEX"/>
    <s v="OK"/>
    <s v="OK"/>
    <s v="ANEXADO"/>
    <s v="ANEXADO"/>
    <s v="OK"/>
    <n v="1"/>
    <n v="5041.05"/>
    <s v="Passivo"/>
    <s v="RICARDO SILVEIRA"/>
    <s v="Programado "/>
    <s v="Realizado"/>
    <s v="Em andamento"/>
    <n v="3501.39"/>
    <n v="2548098.5699999998"/>
    <e v="#N/A"/>
    <n v="25537030"/>
    <n v="3501.39"/>
    <s v="Erica Fragoso"/>
  </r>
  <r>
    <x v="6"/>
    <s v="RETIRAR TOCO "/>
    <s v="TOCO "/>
    <s v="Sim "/>
    <n v="1910"/>
    <n v="402"/>
    <m/>
    <x v="481"/>
    <s v="Já Possui"/>
    <s v="Já Possui"/>
    <x v="2"/>
    <s v="Poligonal Programado Concluido"/>
    <s v="EQUIPE PODA "/>
    <s v="Realizado"/>
    <s v="PORTO ALEGRE"/>
    <s v="PODA"/>
    <s v="LIB //PEND"/>
    <d v="2027-09-03T00:00:00"/>
    <x v="2"/>
    <s v="OPEX"/>
    <s v="OK"/>
    <s v="OK"/>
    <s v="ANEXADO"/>
    <s v="ANEXADO"/>
    <s v="OK"/>
    <n v="1"/>
    <n v="9087.4699999999993"/>
    <s v="Passivo"/>
    <s v="RICARDO SILVEIRA"/>
    <s v="Programado "/>
    <s v="Realizado"/>
    <s v="Em andamento"/>
    <n v="9087.4699999999993"/>
    <n v="2548098.5699999998"/>
    <e v="#N/A"/>
    <n v="25537030"/>
    <n v="9087.4699999999993"/>
    <s v="Erica Fragoso"/>
  </r>
  <r>
    <x v="0"/>
    <s v="OK"/>
    <s v="Sem Defeito"/>
    <s v="Não"/>
    <n v="640738"/>
    <n v="0"/>
    <m/>
    <x v="622"/>
    <s v="Sem necessidade"/>
    <s v="Ciclo Concluido"/>
    <x v="2"/>
    <s v="Procedimento Anterior "/>
    <s v="EQUIPE PODA "/>
    <s v="Realizado"/>
    <s v="PORTO ALEGRE"/>
    <s v="PODA "/>
    <s v="LIB //COMS"/>
    <d v="2026-04-28T00:00:00"/>
    <x v="3"/>
    <s v="OPEX"/>
    <s v="OK"/>
    <s v="OK"/>
    <s v="ANEXADO"/>
    <s v="ANEXADO"/>
    <s v="OK"/>
    <n v="1"/>
    <n v="3873.94"/>
    <s v="Faturamento Enviado"/>
    <s v="SAMUEL OLIVEIRA"/>
    <s v="Programado "/>
    <s v="Realizado"/>
    <s v="Ciclo Concluido"/>
    <n v="3873.94"/>
    <n v="2548098.5699999998"/>
    <e v="#N/A"/>
    <n v="25201249"/>
    <n v="3873.94"/>
    <s v="Mauricio Alves"/>
  </r>
  <r>
    <x v="0"/>
    <s v="OK"/>
    <s v="Sem Defeito"/>
    <s v="Não"/>
    <n v="635408"/>
    <n v="0"/>
    <m/>
    <x v="623"/>
    <s v="Sem necessidade"/>
    <s v="Ciclo Concluido"/>
    <x v="2"/>
    <s v="Procedimento Anterior "/>
    <s v="EQUIPE PODA "/>
    <s v="Realizado"/>
    <s v=" PORTO ALEGRE"/>
    <s v="PODA "/>
    <s v="LIB //COMS"/>
    <d v="2026-04-29T00:00:00"/>
    <x v="3"/>
    <s v="OPEX"/>
    <s v="OK"/>
    <s v="OK"/>
    <s v="ANEXADO"/>
    <s v="ANEXADO"/>
    <s v="OK"/>
    <n v="1"/>
    <n v="1936.97"/>
    <s v="Faturamento Enviado"/>
    <s v="SAMUEL OLIVEIRA"/>
    <s v="Programado "/>
    <s v="Realizado"/>
    <s v="Ciclo Concluido"/>
    <n v="1936.97"/>
    <n v="2548098.5699999998"/>
    <e v="#N/A"/>
    <n v="25201254"/>
    <n v="1936.97"/>
    <s v="Mauricio Alves"/>
  </r>
  <r>
    <x v="0"/>
    <s v="OK"/>
    <s v="Sem Defeito"/>
    <s v="Não"/>
    <n v="640738"/>
    <n v="0"/>
    <m/>
    <x v="624"/>
    <s v="Sem necessidade"/>
    <s v="Ciclo Concluido"/>
    <x v="2"/>
    <s v="Procedimento Anterior "/>
    <s v="EQUIPE PODA "/>
    <s v="Realizado"/>
    <s v="PORTO ALEGRE"/>
    <s v="PODA "/>
    <s v="LIB //COMS"/>
    <d v="2026-04-30T00:00:00"/>
    <x v="3"/>
    <s v="OPEX"/>
    <s v="OK"/>
    <s v="OK"/>
    <s v="ANEXADO"/>
    <s v="ANEXADO"/>
    <s v="OK"/>
    <n v="1"/>
    <n v="6306.72"/>
    <s v="Faturamento Enviado"/>
    <s v="SAMUEL OLIVEIRA"/>
    <s v="Programado "/>
    <s v="Realizado"/>
    <s v="Ciclo Concluido"/>
    <n v="6306.72"/>
    <n v="2548098.5699999998"/>
    <e v="#N/A"/>
    <n v="25201331"/>
    <n v="6306.72"/>
    <s v="Mauricio Alves"/>
  </r>
  <r>
    <x v="0"/>
    <s v="OK"/>
    <s v="Sem Defeito"/>
    <s v="Não"/>
    <n v="637490"/>
    <n v="0"/>
    <m/>
    <x v="625"/>
    <s v="Sem necessidade"/>
    <s v="Ciclo Concluido"/>
    <x v="2"/>
    <s v="Procedimento Anterior "/>
    <s v="EQUIPE PODA "/>
    <s v="Realizado"/>
    <s v="PORTO ALEGRE"/>
    <s v="PODA "/>
    <s v="LIB //COMS"/>
    <d v="2026-05-01T00:00:00"/>
    <x v="3"/>
    <s v="OPEX"/>
    <s v="OK"/>
    <s v="OK"/>
    <s v="ANEXADO"/>
    <s v="ANEXADO"/>
    <s v="OK"/>
    <n v="1"/>
    <n v="3476.69"/>
    <s v="Faturamento Enviado"/>
    <s v="SAMUEL OLIVEIRA"/>
    <s v="Programado "/>
    <s v="Realizado"/>
    <s v="Ciclo Concluido"/>
    <n v="3476.69"/>
    <n v="2548098.5699999998"/>
    <e v="#N/A"/>
    <n v="25201471"/>
    <n v="3476.69"/>
    <s v="Mauricio Alves"/>
  </r>
  <r>
    <x v="0"/>
    <s v="OK"/>
    <s v="Sem Defeito"/>
    <s v="Não"/>
    <n v="640738"/>
    <n v="0"/>
    <m/>
    <x v="626"/>
    <s v="Sem necessidade"/>
    <s v="Ciclo Concluido"/>
    <x v="2"/>
    <s v="Procedimento Anterior "/>
    <s v="EQUIPE PODA "/>
    <s v="Realizado"/>
    <s v="PORTO ALEGRE"/>
    <s v="PODA "/>
    <s v="LIB //COMS"/>
    <d v="2026-05-02T00:00:00"/>
    <x v="3"/>
    <s v="OPEX"/>
    <s v="OK"/>
    <s v="OK"/>
    <s v="ANEXADO"/>
    <s v="ANEXADO"/>
    <s v="OK"/>
    <n v="1"/>
    <n v="4767"/>
    <s v="Faturamento Enviado"/>
    <s v="SAMUEL OLIVEIRA"/>
    <s v="Programado "/>
    <s v="Realizado"/>
    <s v="Ciclo Concluido"/>
    <n v="4643.8"/>
    <n v="2548098.5699999998"/>
    <e v="#N/A"/>
    <n v="25201494"/>
    <n v="4643.8"/>
    <s v="Mauricio Alves"/>
  </r>
  <r>
    <x v="6"/>
    <s v="RETIRAR TOCO "/>
    <s v="TOCO "/>
    <s v="Sim "/>
    <n v="1910"/>
    <n v="467"/>
    <m/>
    <x v="481"/>
    <s v="Já Possui"/>
    <s v="Já Possui"/>
    <x v="2"/>
    <s v="Poligonal Programado Concluido"/>
    <s v="EQUIPE PODA "/>
    <s v="Realizado"/>
    <s v="PORTO ALEGRE"/>
    <s v="PODA "/>
    <s v="LIB //PEND"/>
    <d v="2027-09-20T00:00:00"/>
    <x v="2"/>
    <s v="OPEX"/>
    <s v="OK"/>
    <s v="OK"/>
    <s v="ANEXADO"/>
    <s v="ANEXADO"/>
    <s v="OK"/>
    <n v="1"/>
    <n v="769.86"/>
    <s v="Passivo"/>
    <s v="RICARDO SILVEIRA"/>
    <s v="Programado "/>
    <s v="Realizado"/>
    <s v="Em andamento"/>
    <n v="400.07"/>
    <n v="2548098.5699999998"/>
    <e v="#N/A"/>
    <n v="25537030"/>
    <n v="400.07"/>
    <s v="Erica Fragoso"/>
  </r>
  <r>
    <x v="6"/>
    <s v="RETIRAR TOCO "/>
    <s v="TOCO "/>
    <s v="Sim "/>
    <n v="3958"/>
    <n v="469"/>
    <m/>
    <x v="481"/>
    <s v="Já Possui"/>
    <s v="Já Possui"/>
    <x v="2"/>
    <s v="Poligonal Programado Concluido"/>
    <s v="EQUIPE PODA "/>
    <s v="Realizado"/>
    <s v="PORTO ALEGRE"/>
    <s v="PODA "/>
    <s v="LIB //PEND"/>
    <d v="2027-09-21T00:00:00"/>
    <x v="2"/>
    <s v="OPEX"/>
    <s v="OK"/>
    <s v="OK"/>
    <s v="ANEXADO"/>
    <s v="ANEXADO"/>
    <s v="OK"/>
    <n v="1"/>
    <n v="3873.94"/>
    <s v="Passivo"/>
    <s v="RICARDO SILVEIRA"/>
    <s v="Programado "/>
    <s v="Realizado"/>
    <s v="Em andamento"/>
    <n v="3526.2"/>
    <n v="2548098.5699999998"/>
    <e v="#N/A"/>
    <n v="25537030"/>
    <n v="3526.2"/>
    <s v="Erica Fragoso"/>
  </r>
  <r>
    <x v="6"/>
    <s v="RETIRAR TOCO "/>
    <s v="TOCO "/>
    <s v="Sim "/>
    <n v="4573"/>
    <n v="480"/>
    <m/>
    <x v="481"/>
    <n v="11000051"/>
    <s v="ARE-1"/>
    <x v="2"/>
    <s v="Poligonal Programado Concluido"/>
    <s v="EQUIPE PODA "/>
    <s v="Realizado"/>
    <s v="PORTO ALEGRE"/>
    <s v="PODA "/>
    <s v="LIB //PEND"/>
    <d v="2027-09-22T00:00:00"/>
    <x v="2"/>
    <s v="OPEX"/>
    <s v="OK"/>
    <s v="OK"/>
    <s v="ANEXADO"/>
    <s v="ANEXADO"/>
    <s v="OK"/>
    <n v="1"/>
    <n v="16167.06"/>
    <s v="Passivo"/>
    <s v="RICARDO SILVEIRA"/>
    <s v="Programado "/>
    <s v="Realizado"/>
    <s v="Em andamento"/>
    <n v="8245"/>
    <n v="2548098.5699999998"/>
    <e v="#N/A"/>
    <n v="25537030"/>
    <n v="8245"/>
    <s v="Erica Fragoso"/>
  </r>
  <r>
    <x v="6"/>
    <s v="RETIRAR TOCO "/>
    <s v="TOCO "/>
    <s v="Sim "/>
    <n v="4573"/>
    <n v="486"/>
    <m/>
    <x v="481"/>
    <n v="67617912"/>
    <s v="ELD-6"/>
    <x v="2"/>
    <s v="Poligonal Programado Concluido"/>
    <s v="EQUIPE PODA "/>
    <s v="Realizado"/>
    <s v="PORTO ALEGRE"/>
    <s v="PODA "/>
    <s v="LIB //PEND"/>
    <d v="2027-09-23T00:00:00"/>
    <x v="2"/>
    <s v="OPEX"/>
    <s v="OK"/>
    <s v="OK"/>
    <s v="ANEXADO"/>
    <s v="ANEXADO"/>
    <s v="OK"/>
    <n v="1"/>
    <n v="3849.3"/>
    <s v="Passivo"/>
    <s v="RICARDO SILVEIRA"/>
    <s v="Programado "/>
    <s v="Realizado"/>
    <s v="Em andamento"/>
    <n v="3126.13"/>
    <n v="2548098.5699999998"/>
    <e v="#N/A"/>
    <n v="25537030"/>
    <n v="3126.13"/>
    <s v="Erica Fragoso"/>
  </r>
  <r>
    <x v="6"/>
    <s v="RETIRAR TOCO "/>
    <s v="TOCO "/>
    <s v="Sim "/>
    <n v="4573"/>
    <n v="490"/>
    <m/>
    <x v="481"/>
    <s v="Já Possui"/>
    <s v="Já Possui"/>
    <x v="2"/>
    <s v="Poligonal Programado Concluido"/>
    <s v="EQUIPE PODA "/>
    <s v="Realizado"/>
    <s v="PORTO ALEGRE"/>
    <s v="PODA "/>
    <s v="LIB //PEND"/>
    <d v="2027-09-24T00:00:00"/>
    <x v="2"/>
    <s v="OPEX"/>
    <s v="OK"/>
    <s v="OK"/>
    <s v="ANEXADO"/>
    <s v="ANEXADO"/>
    <s v="OK"/>
    <n v="1"/>
    <n v="5129.33"/>
    <s v="Passivo"/>
    <s v="RICARDO SILVEIRA"/>
    <s v="Programado "/>
    <s v="Realizado"/>
    <s v="Em andamento"/>
    <n v="3951.08"/>
    <n v="2548098.5699999998"/>
    <e v="#N/A"/>
    <n v="25537030"/>
    <n v="3951.08"/>
    <s v="Erica Fragoso"/>
  </r>
  <r>
    <x v="6"/>
    <s v="RETIRAR TOCO "/>
    <s v="TOCO "/>
    <s v="Sim "/>
    <n v="4573"/>
    <n v="491"/>
    <m/>
    <x v="481"/>
    <n v="6003361"/>
    <s v="ALV-2"/>
    <x v="2"/>
    <s v="Poligonal Programado Concluido"/>
    <s v="EQUIPE PODA "/>
    <s v="Realizado"/>
    <s v="PORTO ALEGRE"/>
    <s v="PODA "/>
    <s v="LIB //PEND"/>
    <d v="2027-09-25T00:00:00"/>
    <x v="2"/>
    <s v="OPEX"/>
    <s v="OK"/>
    <s v="OK"/>
    <s v="ANEXADO"/>
    <s v="ANEXADO"/>
    <s v="OK"/>
    <n v="1"/>
    <n v="3180.94"/>
    <s v="Passivo"/>
    <s v="RICARDO SILVEIRA"/>
    <s v="Programado "/>
    <s v="Realizado"/>
    <s v="Em andamento"/>
    <n v="2803.46"/>
    <n v="2548098.5699999998"/>
    <e v="#N/A"/>
    <n v="25537030"/>
    <n v="2803.46"/>
    <s v="Erica Fragoso"/>
  </r>
  <r>
    <x v="0"/>
    <s v="OK"/>
    <s v="Sem Defeito"/>
    <s v="Não"/>
    <n v="630789"/>
    <n v="0"/>
    <m/>
    <x v="627"/>
    <s v="Sem necessidade"/>
    <s v="Ciclo Concluido"/>
    <x v="2"/>
    <s v="Procedimento Anterior "/>
    <s v="EQUIPE PODA "/>
    <s v="Realizado"/>
    <s v="PORTO ALEGRE"/>
    <s v="PODA "/>
    <s v="LIB //COMS"/>
    <d v="2026-05-09T00:00:00"/>
    <x v="3"/>
    <s v="OPEX"/>
    <s v="OK"/>
    <s v="OK"/>
    <s v="ANEXADO"/>
    <s v="ANEXADO"/>
    <s v="OK"/>
    <n v="1"/>
    <n v="2309.58"/>
    <s v="Faturamento Enviado"/>
    <s v="LUISA ALMEIDA"/>
    <s v="Programado "/>
    <s v="Realizado"/>
    <s v="Ciclo Concluido"/>
    <n v="2309.58"/>
    <n v="2548098.5699999998"/>
    <e v="#N/A"/>
    <n v="25203075"/>
    <n v="2309.58"/>
    <s v="Mauricio Alves"/>
  </r>
  <r>
    <x v="0"/>
    <s v="OK"/>
    <s v="Sem Defeito"/>
    <s v="Não"/>
    <n v="640829"/>
    <n v="0"/>
    <m/>
    <x v="628"/>
    <s v="Sem necessidade"/>
    <s v="Ciclo Concluido"/>
    <x v="2"/>
    <s v="Procedimento Anterior "/>
    <s v="EQUIPE PODA "/>
    <s v="Realizado"/>
    <s v="PORTO ALEGRE"/>
    <s v="PODA "/>
    <s v="LIB //COMS"/>
    <d v="2026-05-10T00:00:00"/>
    <x v="3"/>
    <s v="OPEX"/>
    <s v="OK"/>
    <s v="OK"/>
    <s v="ANEXADO"/>
    <s v="ANEXADO"/>
    <s v="OK"/>
    <n v="1"/>
    <n v="1539.72"/>
    <s v="Faturamento Enviado"/>
    <s v="LUISA ALMEIDA"/>
    <s v="Programado "/>
    <s v="Realizado"/>
    <s v="Ciclo Concluido"/>
    <n v="1539.72"/>
    <n v="2548098.5699999998"/>
    <e v="#N/A"/>
    <n v="25202984"/>
    <n v="1539.72"/>
    <s v="Mauricio Alves"/>
  </r>
  <r>
    <x v="0"/>
    <s v="OK"/>
    <s v="Sem Defeito"/>
    <s v="Não"/>
    <n v="640829"/>
    <n v="0"/>
    <m/>
    <x v="629"/>
    <s v="Sem necessidade"/>
    <s v="Ciclo Concluido"/>
    <x v="2"/>
    <s v="Procedimento Anterior "/>
    <s v="EQUIPE PODA "/>
    <s v="Realizado"/>
    <s v="PORTO ALEGRE"/>
    <s v="PODA "/>
    <s v="LIB //COMS"/>
    <d v="2026-05-11T00:00:00"/>
    <x v="3"/>
    <s v="OPEX"/>
    <s v="OK"/>
    <s v="OK"/>
    <s v="ANEXADO"/>
    <s v="ANEXADO"/>
    <s v="OK"/>
    <n v="1"/>
    <n v="1539.72"/>
    <s v="Faturamento Enviado"/>
    <s v="LUISA ALMEIDA"/>
    <s v="Programado "/>
    <s v="Realizado"/>
    <s v="Ciclo Concluido"/>
    <n v="1539.72"/>
    <n v="2548098.5699999998"/>
    <e v="#N/A"/>
    <n v="25220751"/>
    <n v="1539.72"/>
    <s v="Mauricio Alves"/>
  </r>
  <r>
    <x v="6"/>
    <s v="RETIRAR TOCO "/>
    <s v="TOCO "/>
    <s v="Sim "/>
    <n v="4573"/>
    <n v="493"/>
    <m/>
    <x v="481"/>
    <n v="230013180"/>
    <s v="VIA 2-28"/>
    <x v="2"/>
    <s v="Poligonal Programado Concluido"/>
    <s v="EQUIPE PODA "/>
    <s v="Realizado"/>
    <s v="PORTO ALEGRE"/>
    <s v="PODA "/>
    <s v="LIB //PEND"/>
    <d v="2027-09-26T00:00:00"/>
    <x v="2"/>
    <s v="OPEX"/>
    <s v="OK"/>
    <s v="OK"/>
    <s v="ANEXADO"/>
    <s v="ANEXADO"/>
    <s v="OK"/>
    <n v="1"/>
    <n v="4619.18"/>
    <s v="Passivo"/>
    <s v="RICARDO SILVEIRA"/>
    <s v="Programado "/>
    <s v="Realizado"/>
    <s v="Em andamento"/>
    <n v="4619.16"/>
    <n v="2548098.5699999998"/>
    <e v="#N/A"/>
    <n v="25537030"/>
    <n v="4619.16"/>
    <s v="Erica Fragoso"/>
  </r>
  <r>
    <x v="6"/>
    <s v="RETIRAR TOCO "/>
    <s v="TOCO "/>
    <s v="Sim "/>
    <n v="4573"/>
    <n v="505"/>
    <m/>
    <x v="481"/>
    <n v="19000014"/>
    <s v="GUA-12"/>
    <x v="2"/>
    <s v="Poligonal Programado Concluido"/>
    <s v="EQUIPE PODA "/>
    <s v="Realizado"/>
    <s v="PORTO ALEGRE"/>
    <s v="PODA"/>
    <s v="LIB //PEND"/>
    <d v="2027-12-10T00:00:00"/>
    <x v="2"/>
    <s v="OPEX"/>
    <s v="OK"/>
    <s v="OK"/>
    <s v="ANEXADO"/>
    <s v="ANEXADO"/>
    <s v="OK"/>
    <n v="1"/>
    <n v="5016.41"/>
    <s v="Passivo"/>
    <s v="RICARDO SILVEIRA"/>
    <s v="Programado "/>
    <s v="Realizado"/>
    <s v="Em andamento"/>
    <n v="2861.39"/>
    <n v="2548098.5699999998"/>
    <e v="#N/A"/>
    <n v="25537030"/>
    <n v="2861.39"/>
    <s v="Erica Fragoso"/>
  </r>
  <r>
    <x v="5"/>
    <s v="RETIRAR TOCO, PEND DE ALIM."/>
    <s v="TOCO E ALIMEN."/>
    <s v="Sim "/>
    <n v="3095"/>
    <n v="394"/>
    <m/>
    <x v="630"/>
    <s v="Já Possui"/>
    <s v="Já Possui"/>
    <x v="2"/>
    <s v="Poligonal Programado Concluido"/>
    <s v="EQUIPE PODA "/>
    <s v="Realizado"/>
    <s v="PORTO ALEGRE"/>
    <s v="PODA "/>
    <s v="LIB //PEND"/>
    <d v="2027-01-02T00:00:00"/>
    <x v="2"/>
    <s v="OPEX"/>
    <s v="OK"/>
    <s v="OK"/>
    <s v="ANEXADO"/>
    <s v="ANEXADO"/>
    <s v="OK"/>
    <n v="1"/>
    <n v="7325.99"/>
    <s v="Passivo"/>
    <s v="LUISA ALMEIDA"/>
    <s v="Programado "/>
    <s v="Realizado"/>
    <s v="Em andamento"/>
    <n v="5462.94"/>
    <n v="2548098.5699999998"/>
    <e v="#N/A"/>
    <n v="25540813"/>
    <n v="5462.94"/>
    <s v="Erica Fragoso"/>
  </r>
  <r>
    <x v="0"/>
    <s v="OK"/>
    <s v="Sem Defeito"/>
    <s v="Não"/>
    <n v="646589"/>
    <n v="0"/>
    <m/>
    <x v="631"/>
    <s v="Sem necessidade"/>
    <s v="Ciclo Concluido"/>
    <x v="2"/>
    <s v="Procedimento Anterior "/>
    <s v="EQUIPE PODA "/>
    <s v="Realizado"/>
    <s v="PORTO ALEGRE"/>
    <s v="PODA "/>
    <s v="LIB //COMS"/>
    <d v="2026-05-15T00:00:00"/>
    <x v="3"/>
    <s v="OPEX"/>
    <s v="OK"/>
    <s v="OK"/>
    <s v="ANEXADO"/>
    <s v="ANEXADO"/>
    <s v="OK"/>
    <n v="1"/>
    <n v="3671.56"/>
    <s v="Faturamento Enviado"/>
    <s v="LUISA ALMEIDA"/>
    <s v="Programado "/>
    <s v="Realizado"/>
    <s v="Ciclo Concluido"/>
    <n v="3844.42"/>
    <n v="2548098.5699999998"/>
    <e v="#N/A"/>
    <n v="25220520"/>
    <n v="3844.42"/>
    <s v="Mauricio Alves"/>
  </r>
  <r>
    <x v="5"/>
    <s v="RETIRAR TOCO, PEND DE ALIM."/>
    <s v="TOCO E ALIMEN."/>
    <s v="Sim "/>
    <n v="4204"/>
    <n v="457"/>
    <m/>
    <x v="630"/>
    <s v="Já Possui"/>
    <s v="Já Possui"/>
    <x v="2"/>
    <s v="Poligonal Programado Concluido"/>
    <s v="EQUIPE PODA "/>
    <s v="Realizado"/>
    <s v="PORTO ALEGRE"/>
    <s v="poda  "/>
    <s v="LIB //PEND"/>
    <d v="2027-02-13T00:00:00"/>
    <x v="2"/>
    <s v="OPEX"/>
    <s v="OK"/>
    <s v="OK"/>
    <s v="ANEXADO"/>
    <s v="ANEXADO"/>
    <s v="OK"/>
    <n v="1"/>
    <n v="5041.05"/>
    <s v="Passivo"/>
    <s v="LUISA ALMEIDA"/>
    <s v="Programado "/>
    <s v="Realizado"/>
    <s v="Em andamento"/>
    <n v="3671.55"/>
    <n v="2548098.5699999998"/>
    <e v="#N/A"/>
    <n v="25540813"/>
    <n v="3671.55"/>
    <s v="Erica Fragoso"/>
  </r>
  <r>
    <x v="5"/>
    <s v="RETIRAR TOCO, PEND DE ALIM."/>
    <s v="TOCO E ALIMEN."/>
    <s v="Sim "/>
    <n v="4204"/>
    <n v="460"/>
    <m/>
    <x v="630"/>
    <s v="Já Possui"/>
    <s v="Já Possui"/>
    <x v="2"/>
    <s v="Poligonal Programado Concluido"/>
    <s v="EQUIPE PODA "/>
    <s v="Realizado"/>
    <s v="PORTO ALEGRE"/>
    <s v="poda"/>
    <s v="LIB //PEND"/>
    <d v="2027-02-15T00:00:00"/>
    <x v="2"/>
    <s v="OPEX"/>
    <s v="OK"/>
    <s v="OK"/>
    <s v="ANEXADO"/>
    <s v="ANEXADO"/>
    <s v="OK"/>
    <n v="1"/>
    <n v="4668.4399999999996"/>
    <s v="Passivo"/>
    <s v="LUISA ALMEIDA"/>
    <s v="Programado "/>
    <s v="Realizado"/>
    <s v="Em andamento"/>
    <n v="3525.97"/>
    <n v="2548098.5699999998"/>
    <e v="#N/A"/>
    <n v="25540813"/>
    <n v="3525.97"/>
    <s v="Erica Fragoso"/>
  </r>
  <r>
    <x v="0"/>
    <s v="OK"/>
    <s v="Sem Defeito"/>
    <s v="Não"/>
    <n v="646531"/>
    <n v="0"/>
    <m/>
    <x v="632"/>
    <s v="Sem necessidade"/>
    <s v="Ciclo Concluido"/>
    <x v="2"/>
    <s v="Procedimento Anterior "/>
    <s v="EQUIPE PODA "/>
    <s v="Realizado"/>
    <s v="PORTO ALEGRE"/>
    <s v="PODA "/>
    <s v="LIB //COMS"/>
    <d v="2026-05-18T00:00:00"/>
    <x v="3"/>
    <s v="OPEX"/>
    <s v="OK"/>
    <s v="OK"/>
    <s v="ANEXADO"/>
    <s v="ANEXADO"/>
    <s v="OK"/>
    <n v="1"/>
    <n v="2309.58"/>
    <s v="Faturamento Enviado"/>
    <s v="LUISA ALMEIDA"/>
    <s v="Programado "/>
    <s v="Realizado"/>
    <s v="Ciclo Concluido"/>
    <n v="2309.58"/>
    <n v="2548098.5699999998"/>
    <e v="#N/A"/>
    <n v="25220439"/>
    <n v="2309.58"/>
    <s v="Mauricio Alves"/>
  </r>
  <r>
    <x v="5"/>
    <s v="RETIRAR TOCO, PEND DE ALIM."/>
    <s v="TOCO E ALIMEN."/>
    <s v="Sim "/>
    <n v="4204"/>
    <n v="474"/>
    <m/>
    <x v="630"/>
    <s v="Já Possui"/>
    <s v="Já Possui"/>
    <x v="2"/>
    <s v="Poligonal Programado Concluido"/>
    <s v="EQUIPE PODA "/>
    <s v="Realizado"/>
    <s v="PORTO ALEGRE"/>
    <s v="PODA "/>
    <s v="LIB //PEND"/>
    <d v="2027-03-05T00:00:00"/>
    <x v="2"/>
    <s v="OPEX"/>
    <s v="OK"/>
    <s v="OK"/>
    <s v="ANEXADO"/>
    <s v="ANEXADO"/>
    <s v="OK"/>
    <n v="1"/>
    <n v="5413.66"/>
    <s v="Passivo"/>
    <s v="LUISA ALMEIDA"/>
    <s v="Programado "/>
    <s v="Realizado"/>
    <s v="Em andamento"/>
    <n v="4008.33"/>
    <n v="2548098.5699999998"/>
    <e v="#N/A"/>
    <n v="25540813"/>
    <n v="4008.33"/>
    <s v="Erica Fragoso"/>
  </r>
  <r>
    <x v="0"/>
    <s v="OK"/>
    <s v="Sem Defeito"/>
    <s v="Não"/>
    <n v="646681"/>
    <n v="0"/>
    <m/>
    <x v="633"/>
    <s v="Sem necessidade"/>
    <s v="Ciclo Concluido"/>
    <x v="2"/>
    <s v="Procedimento Anterior "/>
    <s v="EQUIPE PODA "/>
    <s v="Realizado"/>
    <s v="ALVORADA"/>
    <s v="PODA "/>
    <s v="LIB //COMS"/>
    <d v="2026-05-20T00:00:00"/>
    <x v="3"/>
    <s v="OPEX"/>
    <s v="OK"/>
    <s v="OK"/>
    <s v="ANEXADO"/>
    <s v="ANEXADO"/>
    <s v="OK"/>
    <n v="1"/>
    <n v="3104.08"/>
    <s v="Faturamento Enviado"/>
    <s v="LUISA ALMEIDA"/>
    <s v="Programado "/>
    <s v="Realizado"/>
    <s v="Ciclo Concluido"/>
    <n v="3104.08"/>
    <n v="2548098.5699999998"/>
    <e v="#N/A"/>
    <n v="25220428"/>
    <n v="3104.08"/>
    <s v="Mauricio Alves"/>
  </r>
  <r>
    <x v="0"/>
    <s v="OK"/>
    <s v="Sem Defeito"/>
    <s v="Não"/>
    <n v="646531"/>
    <n v="0"/>
    <m/>
    <x v="634"/>
    <s v="Sem necessidade"/>
    <s v="Ciclo Concluido"/>
    <x v="2"/>
    <s v="Procedimento Anterior "/>
    <s v="EQUIPE PODA "/>
    <s v="Realizado"/>
    <s v="PORTO ALEGRE"/>
    <s v="PODA "/>
    <s v="LIB //COMS"/>
    <d v="2026-05-21T00:00:00"/>
    <x v="3"/>
    <s v="OPEX"/>
    <s v="OK"/>
    <s v="OK"/>
    <s v="ANEXADO"/>
    <s v="ANEXADO"/>
    <s v="OK"/>
    <n v="1"/>
    <n v="2358.86"/>
    <s v="Faturamento Enviado"/>
    <s v="SAMUEL OLIVEIRA"/>
    <s v="Programado "/>
    <s v="Realizado"/>
    <s v="Ciclo Concluido"/>
    <n v="2358.86"/>
    <n v="2548098.5699999998"/>
    <e v="#N/A"/>
    <n v="25235487"/>
    <n v="2358.86"/>
    <s v="Mauricio Alves"/>
  </r>
  <r>
    <x v="0"/>
    <s v="OK"/>
    <s v="Sem Defeito"/>
    <s v="Não"/>
    <n v="649434"/>
    <n v="0"/>
    <m/>
    <x v="635"/>
    <s v="Sem necessidade"/>
    <s v="Ciclo Concluido"/>
    <x v="2"/>
    <s v="Procedimento Anterior "/>
    <s v="EQUIPE PODA "/>
    <s v="Realizado"/>
    <s v="PORTO ALEGRE"/>
    <s v="PODA "/>
    <s v="LIB //COMS"/>
    <d v="2026-05-22T00:00:00"/>
    <x v="3"/>
    <s v="OPEX"/>
    <s v="OK"/>
    <s v="OK"/>
    <s v="ANEXADO"/>
    <s v="ANEXADO"/>
    <s v="OK"/>
    <n v="1"/>
    <n v="1539.72"/>
    <s v="Faturamento Enviado"/>
    <s v="SAMUEL OLIVEIRA"/>
    <s v="Programado "/>
    <s v="Realizado"/>
    <s v="Ciclo Concluido"/>
    <n v="1539.72"/>
    <n v="2548098.5699999998"/>
    <e v="#N/A"/>
    <n v="25235220"/>
    <n v="1539.72"/>
    <s v="Mauricio Alves"/>
  </r>
  <r>
    <x v="0"/>
    <s v="OK"/>
    <s v="Sem Defeito"/>
    <s v="Não"/>
    <n v="650351"/>
    <n v="0"/>
    <m/>
    <x v="636"/>
    <s v="Sem necessidade"/>
    <s v="Ciclo Concluido"/>
    <x v="2"/>
    <s v="Procedimento Anterior "/>
    <s v="EQUIPE PODA "/>
    <s v="Realizado"/>
    <s v="ELDORADO DO SUL "/>
    <s v="PODA "/>
    <s v="LIB //COMS"/>
    <d v="2026-05-23T00:00:00"/>
    <x v="3"/>
    <s v="OPEX"/>
    <s v="OK"/>
    <s v="OK"/>
    <s v="ANEXADO"/>
    <s v="ANEXADO"/>
    <s v="OK"/>
    <n v="1"/>
    <n v="7150.5"/>
    <s v="Faturamento Enviado"/>
    <s v="SAMUEL OLIVEIRA"/>
    <s v="Programado "/>
    <s v="Realizado"/>
    <s v="Ciclo Concluido"/>
    <n v="7150.5"/>
    <n v="2548098.5699999998"/>
    <e v="#N/A"/>
    <n v="25235081"/>
    <n v="7150.5"/>
    <s v="Mauricio Alves"/>
  </r>
  <r>
    <x v="0"/>
    <s v="OK"/>
    <s v="Sem Defeito"/>
    <s v="Não"/>
    <n v="659654"/>
    <n v="0"/>
    <m/>
    <x v="637"/>
    <s v="Sem necessidade"/>
    <s v="Ciclo Concluido"/>
    <x v="2"/>
    <s v="Procedimento Anterior "/>
    <s v="EQUIPE PODA "/>
    <s v="Realizado"/>
    <s v="PORTO ALEGRE"/>
    <s v="PODA "/>
    <s v="LIB //COMS"/>
    <d v="2026-05-24T00:00:00"/>
    <x v="3"/>
    <s v="OPEX"/>
    <s v="OK"/>
    <s v="OK"/>
    <s v="ANEXADO"/>
    <s v="ANEXADO"/>
    <s v="OK"/>
    <n v="1"/>
    <n v="7821.8"/>
    <s v="Faturamento Enviado"/>
    <s v="SAMUEL OLIVEIRA"/>
    <s v="Programado "/>
    <s v="Realizado"/>
    <s v="Ciclo Concluido"/>
    <n v="7821.8"/>
    <n v="2548098.5699999998"/>
    <e v="#N/A"/>
    <n v="25234949"/>
    <n v="7821.8"/>
    <s v="Mauricio Alves"/>
  </r>
  <r>
    <x v="0"/>
    <s v="OK"/>
    <s v="Sem Defeito"/>
    <s v="Não"/>
    <n v="644911"/>
    <n v="0"/>
    <m/>
    <x v="638"/>
    <s v="Sem necessidade"/>
    <s v="Ciclo Concluido"/>
    <x v="2"/>
    <s v="Procedimento Anterior "/>
    <s v="EQUIPE PODA "/>
    <s v="Realizado"/>
    <s v="PORTO ALEGRE"/>
    <s v="PODA "/>
    <s v="LIB //COMS"/>
    <d v="2026-05-25T00:00:00"/>
    <x v="3"/>
    <s v="OPEX"/>
    <s v="OK"/>
    <s v="OK"/>
    <s v="ANEXADO"/>
    <s v="ANEXADO"/>
    <s v="OK"/>
    <n v="1"/>
    <n v="3476.69"/>
    <s v="Faturamento Enviado"/>
    <s v="SAMUEL OLIVEIRA"/>
    <s v="Programado "/>
    <s v="Realizado"/>
    <s v="Ciclo Concluido"/>
    <n v="3476.69"/>
    <n v="2548098.5699999998"/>
    <e v="#N/A"/>
    <n v="25234889"/>
    <n v="3476.69"/>
    <s v="Mauricio Alves"/>
  </r>
  <r>
    <x v="0"/>
    <s v="OK"/>
    <s v="Sem Defeito"/>
    <s v="Não"/>
    <n v="644911"/>
    <n v="0"/>
    <m/>
    <x v="639"/>
    <s v="Sem necessidade"/>
    <s v="Ciclo Concluido"/>
    <x v="2"/>
    <s v="Procedimento Anterior "/>
    <s v="EQUIPE PODA "/>
    <s v="Realizado"/>
    <s v="ELDORADO DO SUL "/>
    <s v="PODA "/>
    <s v="LIB //COMS"/>
    <d v="2026-05-26T00:00:00"/>
    <x v="3"/>
    <s v="OPEX"/>
    <s v="OK"/>
    <s v="OK"/>
    <s v="ANEXADO"/>
    <s v="ANEXADO"/>
    <s v="OK"/>
    <n v="1"/>
    <n v="4693.08"/>
    <s v="Faturamento Enviado"/>
    <s v="SAMUEL OLIVEIRA"/>
    <s v="Programado "/>
    <s v="Realizado"/>
    <s v="Ciclo Concluido"/>
    <n v="5810.91"/>
    <n v="2548098.5699999998"/>
    <e v="#N/A"/>
    <n v="25234658"/>
    <n v="5810.91"/>
    <s v="Mauricio Alves"/>
  </r>
  <r>
    <x v="0"/>
    <s v="OK"/>
    <s v="Sem Defeito"/>
    <s v="Não"/>
    <n v="650394"/>
    <n v="0"/>
    <m/>
    <x v="640"/>
    <s v="Sem necessidade"/>
    <s v="Ciclo Concluido"/>
    <x v="2"/>
    <s v="Procedimento Anterior "/>
    <s v="EQUIPE PODA "/>
    <s v="Realizado"/>
    <s v="PORTO ALEGRE"/>
    <s v="PODA "/>
    <s v="LIB //COMS"/>
    <d v="2026-05-27T00:00:00"/>
    <x v="3"/>
    <s v="OPEX"/>
    <s v="OK"/>
    <s v="OK"/>
    <s v="ANEXADO"/>
    <s v="ANEXADO"/>
    <s v="OK"/>
    <n v="1"/>
    <n v="3079.44"/>
    <s v="Faturamento Enviado"/>
    <s v="SAMUEL OLIVEIRA"/>
    <s v="Programado "/>
    <s v="Realizado"/>
    <s v="Ciclo Concluido"/>
    <n v="3079.44"/>
    <n v="2548098.5699999998"/>
    <e v="#N/A"/>
    <n v="25234599"/>
    <n v="3079.44"/>
    <s v="Mauricio Alves"/>
  </r>
  <r>
    <x v="0"/>
    <s v="OK"/>
    <s v="Sem Defeito"/>
    <s v="Não"/>
    <n v="650394"/>
    <n v="0"/>
    <m/>
    <x v="641"/>
    <s v="Ciclo Concluido"/>
    <s v="Ciclo Concluido"/>
    <x v="2"/>
    <s v="Procedimento Anterior "/>
    <s v="EQUIPE PODA "/>
    <s v="Realizado"/>
    <s v="PORTO ALEGRE"/>
    <s v="PODA "/>
    <s v="LIB //COMS"/>
    <d v="2026-05-28T00:00:00"/>
    <x v="3"/>
    <s v="OPEX"/>
    <s v="OK"/>
    <s v="OK"/>
    <s v="ANEXADO"/>
    <s v="ANEXADO"/>
    <s v="OK"/>
    <n v="1"/>
    <n v="3178"/>
    <s v="Faturamento Enviado"/>
    <s v="SAMUEL OLIVEIRA"/>
    <s v="Programado "/>
    <s v="Realizado"/>
    <s v="Ciclo Concluido"/>
    <n v="3178"/>
    <n v="2548098.5699999998"/>
    <e v="#N/A"/>
    <n v="25234576"/>
    <n v="3178"/>
    <s v="Mauricio Alves"/>
  </r>
  <r>
    <x v="0"/>
    <s v="OK"/>
    <s v="Sem Defeito"/>
    <s v="Não"/>
    <n v="646851"/>
    <n v="0"/>
    <m/>
    <x v="642"/>
    <s v="Ciclo Concluido"/>
    <s v="Ciclo Concluido"/>
    <x v="2"/>
    <s v="Procedimento Anterior "/>
    <s v="EQUIPE PODA "/>
    <s v="Realizado"/>
    <s v="PORTO ALEGRE"/>
    <s v="PODA "/>
    <s v="LIB //COMS"/>
    <d v="2026-05-29T00:00:00"/>
    <x v="1"/>
    <s v="OPEX"/>
    <s v="OK"/>
    <s v="OK"/>
    <s v="ANEXADO"/>
    <s v="ANEXADO"/>
    <s v="OK"/>
    <n v="1"/>
    <n v="4084.18"/>
    <s v="Faturamento Enviado"/>
    <s v="SAMUEL OLIVEIRA"/>
    <s v="Programado "/>
    <s v="Realizado"/>
    <s v="Ciclo Concluido"/>
    <n v="4084.18"/>
    <n v="2548098.5699999998"/>
    <e v="#N/A"/>
    <n v="25234470"/>
    <n v="4084.18"/>
    <s v="Mauricio Alves"/>
  </r>
  <r>
    <x v="0"/>
    <s v="OK"/>
    <s v="Sem Defeito"/>
    <s v="Não"/>
    <n v="646851"/>
    <n v="0"/>
    <m/>
    <x v="643"/>
    <s v="Ciclo Concluido"/>
    <s v="Ciclo Concluido"/>
    <x v="2"/>
    <s v="Procedimento Anterior "/>
    <s v="EQUIPE PODA "/>
    <s v="Realizado"/>
    <s v="PORTO ALEGRE"/>
    <s v="PODA "/>
    <s v="LIB //COMS"/>
    <d v="2026-05-30T00:00:00"/>
    <x v="3"/>
    <s v="OPEX"/>
    <s v="OK"/>
    <s v="OK"/>
    <s v="ANEXADO"/>
    <s v="ANEXADO"/>
    <s v="OK"/>
    <n v="1"/>
    <n v="4643.8"/>
    <s v="Faturamento Enviado"/>
    <s v="SAMUEL OLIVEIRA"/>
    <s v="Programado "/>
    <s v="Realizado"/>
    <s v="Ciclo Concluido"/>
    <n v="4643.8"/>
    <n v="2548098.5699999998"/>
    <e v="#N/A"/>
    <n v="25234464"/>
    <n v="4643.8"/>
    <s v="Mauricio Alves"/>
  </r>
  <r>
    <x v="0"/>
    <s v="OK"/>
    <s v="Sem Defeito"/>
    <s v="Não"/>
    <n v="650356"/>
    <n v="0"/>
    <m/>
    <x v="644"/>
    <s v="Ciclo Concluido"/>
    <s v="Ciclo Concluido"/>
    <x v="2"/>
    <s v="Procedimento Anterior "/>
    <s v="EQUIPE PODA "/>
    <s v="Realizado"/>
    <s v="PORTO ALEGRE"/>
    <s v="PODA "/>
    <s v="LIB //COMS"/>
    <d v="2026-05-31T00:00:00"/>
    <x v="3"/>
    <s v="OPEX"/>
    <s v="OK"/>
    <s v="OK"/>
    <s v="ANEXADO"/>
    <s v="ANEXADO"/>
    <s v="OK"/>
    <n v="1"/>
    <n v="5142.55"/>
    <s v="Faturamento Enviado"/>
    <s v="SAMUEL OLIVEIRA"/>
    <s v="Programado "/>
    <s v="Realizado"/>
    <s v="Ciclo Concluido"/>
    <n v="5114.97"/>
    <n v="2548098.5699999998"/>
    <e v="#N/A"/>
    <n v="25234251"/>
    <n v="5114.97"/>
    <s v="Mauricio Alves"/>
  </r>
  <r>
    <x v="0"/>
    <s v="OK"/>
    <s v="Sem Defeito"/>
    <s v="Não"/>
    <n v="650356"/>
    <n v="0"/>
    <m/>
    <x v="645"/>
    <s v="Ciclo Concluido"/>
    <s v="Ciclo Concluido"/>
    <x v="2"/>
    <s v="Procedimento Anterior "/>
    <s v="EQUIPE PODA "/>
    <s v="Realizado"/>
    <s v="PORTO ALEGRE"/>
    <s v="PODA "/>
    <s v="LIB //COMS"/>
    <d v="2026-06-01T00:00:00"/>
    <x v="3"/>
    <s v="OPEX"/>
    <s v="OK"/>
    <s v="OK"/>
    <s v="ANEXADO"/>
    <s v="ANEXADO"/>
    <s v="OK"/>
    <n v="1"/>
    <n v="2358.86"/>
    <s v="Faturamento Enviado"/>
    <s v="SAMUEL OLIVEIRA"/>
    <s v="Programado "/>
    <s v="Realizado"/>
    <s v="Ciclo Concluido"/>
    <n v="2358.86"/>
    <n v="2548098.5699999998"/>
    <e v="#N/A"/>
    <n v="25234100"/>
    <n v="2358.86"/>
    <s v="Mauricio Alves"/>
  </r>
  <r>
    <x v="5"/>
    <s v="RETIRAR TOCO, PEND DE ALIM."/>
    <s v="TOCO E ALIMEN."/>
    <s v="Sim "/>
    <n v="4204"/>
    <n v="482"/>
    <m/>
    <x v="630"/>
    <n v="149013943"/>
    <s v="PAL14-148"/>
    <x v="2"/>
    <s v="Poligonal Programado Concluido"/>
    <s v="EQUIPE PODA "/>
    <s v="Realizado"/>
    <s v="PORTO ALEGRE"/>
    <s v="PODA "/>
    <s v="LIB //PEND"/>
    <d v="2027-03-23T00:00:00"/>
    <x v="2"/>
    <s v="OPEX"/>
    <s v="OK"/>
    <s v="OK"/>
    <s v="ANEXADO"/>
    <s v="ANEXADO"/>
    <s v="OK"/>
    <n v="1"/>
    <n v="2309.58"/>
    <s v="Passivo"/>
    <s v="LUISA ALMEIDA"/>
    <s v="Programado "/>
    <s v="Realizado"/>
    <s v="Em andamento"/>
    <n v="2309.58"/>
    <n v="2548098.5699999998"/>
    <e v="#N/A"/>
    <n v="25540813"/>
    <n v="2309.58"/>
    <s v="Erica Fragoso"/>
  </r>
  <r>
    <x v="0"/>
    <s v="OK"/>
    <s v="Sem Defeito"/>
    <s v="Não"/>
    <n v="650356"/>
    <n v="0"/>
    <m/>
    <x v="646"/>
    <s v="Ciclo Concluido"/>
    <s v="Ciclo Concluido"/>
    <x v="2"/>
    <s v="Procedimento Anterior "/>
    <s v="EQUIPE PODA "/>
    <s v="Realizado"/>
    <s v="PORTO ALEGRE"/>
    <s v="PODA "/>
    <s v="LIB //COMS"/>
    <d v="2026-06-03T00:00:00"/>
    <x v="3"/>
    <s v="OPEX"/>
    <s v="OK"/>
    <s v="OK"/>
    <s v="ANEXADO"/>
    <s v="ANEXADO"/>
    <s v="OK"/>
    <n v="1"/>
    <n v="3079.44"/>
    <s v="Faturamento Enviado"/>
    <s v="SAMUEL OLIVEIRA"/>
    <s v="Programado "/>
    <s v="Realizado"/>
    <s v="Ciclo Concluido"/>
    <n v="3079.44"/>
    <n v="2548098.5699999998"/>
    <e v="#N/A"/>
    <n v="25233943"/>
    <n v="3079.44"/>
    <s v="Mauricio Alves"/>
  </r>
  <r>
    <x v="7"/>
    <s v="OK"/>
    <s v="Sem Defeito"/>
    <s v="Não"/>
    <n v="4580"/>
    <n v="483"/>
    <m/>
    <x v="647"/>
    <s v="TRONCO"/>
    <s v="PAL0459"/>
    <x v="2"/>
    <s v="Programado"/>
    <s v="EQUIPE PODA "/>
    <s v="Realizado"/>
    <s v="PORTO ALEGRE"/>
    <s v="PODA "/>
    <s v="LIB //CONC"/>
    <d v="2027-03-24T00:00:00"/>
    <x v="2"/>
    <s v="OPEX"/>
    <s v="OK"/>
    <s v="OK"/>
    <s v="ANEXADO"/>
    <s v="ANEXADO"/>
    <s v="OK"/>
    <n v="1"/>
    <n v="6953.38"/>
    <s v="Passivo"/>
    <s v="LUISA ALMEIDA"/>
    <s v="Programado "/>
    <s v="Realizado"/>
    <s v="Em andamento"/>
    <n v="6252.26"/>
    <n v="2548098.5699999998"/>
    <e v="#N/A"/>
    <n v="26650825"/>
    <n v="6252.26"/>
    <s v="Mauricio Alves"/>
  </r>
  <r>
    <x v="0"/>
    <s v="OK"/>
    <s v="Sem Defeito"/>
    <s v="Não"/>
    <n v="650356"/>
    <n v="0"/>
    <m/>
    <x v="648"/>
    <s v="Ciclo Concluido"/>
    <s v="Ciclo Concluido"/>
    <x v="2"/>
    <s v="Procedimento Anterior "/>
    <s v="EQUIPE PODA "/>
    <s v="Realizado"/>
    <s v="PORTO ALEGRE"/>
    <s v="PODA "/>
    <s v="LIB //COMS"/>
    <d v="2026-06-06T00:00:00"/>
    <x v="3"/>
    <s v="OPEX"/>
    <s v="OK"/>
    <s v="OK"/>
    <s v="ANEXADO"/>
    <s v="ANEXADO"/>
    <s v="OK"/>
    <n v="1"/>
    <n v="4646.8"/>
    <s v="Faturamento Enviado"/>
    <s v="SAMUEL OLIVEIRA"/>
    <s v="Programado "/>
    <s v="Realizado"/>
    <s v="Ciclo Concluido"/>
    <n v="4643.8"/>
    <n v="2548098.5699999998"/>
    <e v="#N/A"/>
    <n v="25233630"/>
    <n v="4643.8"/>
    <s v="Mauricio Alves"/>
  </r>
  <r>
    <x v="7"/>
    <s v="OK"/>
    <s v="Sem Defeito"/>
    <s v="Não"/>
    <n v="4580"/>
    <n v="484"/>
    <m/>
    <x v="647"/>
    <s v="TRONCO"/>
    <s v="PAL0459"/>
    <x v="2"/>
    <s v="Poligonal Programado Concluido"/>
    <s v="EQUIPE PODA "/>
    <s v="Realizado"/>
    <s v="PORTO ALEGRE"/>
    <s v="PODA "/>
    <s v="LIB //CONC"/>
    <d v="2027-03-26T00:00:00"/>
    <x v="2"/>
    <s v="OPEX"/>
    <s v="OK"/>
    <s v="OK"/>
    <s v="ANEXADO"/>
    <s v="ANEXADO"/>
    <s v="OK"/>
    <n v="1"/>
    <n v="1539.72"/>
    <s v="Passivo"/>
    <s v="LUISA ALMEIDA"/>
    <s v="Programado "/>
    <s v="Realizado"/>
    <s v="Em andamento"/>
    <n v="1550.66"/>
    <n v="2548098.5699999998"/>
    <e v="#N/A"/>
    <n v="26650825"/>
    <n v="1550.66"/>
    <s v="Mauricio Alves"/>
  </r>
  <r>
    <x v="5"/>
    <s v="RETIRAR TOCO, PEND DE ALIM."/>
    <s v="TOCO E ALIMEN."/>
    <s v="Sim "/>
    <n v="4580"/>
    <n v="485"/>
    <m/>
    <x v="649"/>
    <n v="27000063"/>
    <s v="ARE-4"/>
    <x v="2"/>
    <s v="Poligonal Programado Concluido"/>
    <s v="EQUIPE PODA "/>
    <s v="Realizado"/>
    <s v="PORTO ALEGRE"/>
    <s v="PODA "/>
    <s v="LIB //PEND"/>
    <d v="2027-03-27T00:00:00"/>
    <x v="2"/>
    <s v="OPEX"/>
    <s v="OK"/>
    <s v="OK"/>
    <s v="ANEXADO"/>
    <s v="ANEXADO"/>
    <s v="OK"/>
    <n v="1"/>
    <n v="769.86"/>
    <s v="Passivo"/>
    <s v="LUISA ALMEIDA"/>
    <s v="Programado "/>
    <s v="Realizado"/>
    <s v="Em andamento"/>
    <n v="400.07"/>
    <n v="2548098.5699999998"/>
    <e v="#N/A"/>
    <n v="26258044"/>
    <n v="400.07"/>
    <s v="Erica Fragoso"/>
  </r>
  <r>
    <x v="0"/>
    <s v="OK"/>
    <s v="Sem Defeito"/>
    <s v="Não"/>
    <n v="658111"/>
    <n v="0"/>
    <m/>
    <x v="650"/>
    <s v="Ciclo Concluido"/>
    <s v="Ciclo Concluido"/>
    <x v="2"/>
    <s v="Procedimento Anterior "/>
    <s v="EQUIPE PODA "/>
    <s v="Realizado"/>
    <s v="PORTO ALEGRE"/>
    <s v="PODA "/>
    <s v="LIB //COMS"/>
    <d v="2026-06-09T00:00:00"/>
    <x v="3"/>
    <s v="OPEX"/>
    <s v="OK"/>
    <s v="OK"/>
    <s v="ANEXADO"/>
    <s v="ANEXADO"/>
    <s v="OK"/>
    <n v="1"/>
    <n v="4717.72"/>
    <s v="Faturamento Enviado"/>
    <s v="SAMUEL OLIVEIRA"/>
    <s v="Programado "/>
    <s v="Realizado"/>
    <s v="Ciclo Concluido"/>
    <n v="4717.72"/>
    <n v="2548098.5699999998"/>
    <e v="#N/A"/>
    <n v="25233547"/>
    <n v="4717.72"/>
    <s v="Mauricio Alves"/>
  </r>
  <r>
    <x v="0"/>
    <s v="OK"/>
    <s v="Sem Defeito"/>
    <s v="Não"/>
    <n v="658111"/>
    <n v="0"/>
    <m/>
    <x v="651"/>
    <s v="Ciclo Concluido"/>
    <s v="Ciclo Concluido"/>
    <x v="2"/>
    <s v="Procedimento Anterior "/>
    <s v="EQUIPE PODA "/>
    <s v="Realizado"/>
    <s v="PORTO ALEGRE"/>
    <s v="PODA "/>
    <s v="LIB //COMS"/>
    <d v="2026-06-10T00:00:00"/>
    <x v="3"/>
    <s v="OPEX"/>
    <s v="OK"/>
    <s v="OK"/>
    <s v="ANEXADO"/>
    <s v="ANEXADO"/>
    <s v="OK"/>
    <n v="1"/>
    <n v="3104.08"/>
    <s v="Faturamento Enviado"/>
    <s v="SAMUEL OLIVEIRA"/>
    <s v="Programado "/>
    <s v="Realizado"/>
    <s v="Ciclo Concluido"/>
    <n v="3104.08"/>
    <n v="2548098.5699999998"/>
    <e v="#N/A"/>
    <n v="25233541"/>
    <n v="3104.08"/>
    <s v="Mauricio Alves"/>
  </r>
  <r>
    <x v="5"/>
    <s v="Em andamento "/>
    <s v="ok"/>
    <s v="Não"/>
    <n v="4204"/>
    <n v="488"/>
    <m/>
    <x v="630"/>
    <n v="149008251"/>
    <s v="PAL14-142"/>
    <x v="2"/>
    <s v="Poligonal Programado Concluido"/>
    <s v="EQUIPE PODA "/>
    <s v="Realizado"/>
    <s v="PORTO ALEGRE"/>
    <s v="PODA "/>
    <s v="LIB //PEND"/>
    <d v="2027-03-28T00:00:00"/>
    <x v="2"/>
    <s v="OPEX"/>
    <s v="OK"/>
    <s v="OK"/>
    <s v="ANEXADO"/>
    <s v="ANEXADO"/>
    <s v="OK"/>
    <n v="1"/>
    <n v="3849.3"/>
    <s v="Passivo"/>
    <s v="LUISA ALMEIDA"/>
    <s v="Programado "/>
    <s v="Realizado"/>
    <s v="Em andamento"/>
    <n v="1986.25"/>
    <n v="2548098.5699999998"/>
    <e v="#N/A"/>
    <n v="25540813"/>
    <n v="1986.25"/>
    <s v="Erica Fragoso"/>
  </r>
  <r>
    <x v="0"/>
    <s v="OK"/>
    <s v="Sem Defeito"/>
    <s v="Não"/>
    <n v="657636"/>
    <n v="0"/>
    <m/>
    <x v="652"/>
    <s v="Ciclo Concluido"/>
    <s v="Ciclo Concluido"/>
    <x v="2"/>
    <s v="Procedimento Anterior "/>
    <s v="EQUIPE PODA "/>
    <s v="Realizado"/>
    <s v="PORTO ALEGRE"/>
    <s v="PODA "/>
    <s v="LIB //COMS"/>
    <d v="2026-06-12T00:00:00"/>
    <x v="3"/>
    <s v="OPEX"/>
    <s v="OK"/>
    <s v="OK"/>
    <s v="ANEXADO"/>
    <s v="ANEXADO"/>
    <s v="OK"/>
    <n v="1"/>
    <n v="1564.36"/>
    <s v="Faturamento Enviado"/>
    <s v="LUISA ALMEIDA"/>
    <s v="Programado "/>
    <s v="Realizado"/>
    <s v="Ciclo Concluido"/>
    <n v="1564.36"/>
    <n v="2548098.5699999998"/>
    <e v="#N/A"/>
    <n v="25235045"/>
    <n v="1564.36"/>
    <s v="Mauricio Alves"/>
  </r>
  <r>
    <x v="0"/>
    <s v="OK"/>
    <s v="Sem Defeito"/>
    <s v="Não"/>
    <n v="646851"/>
    <n v="0"/>
    <m/>
    <x v="653"/>
    <s v="Ciclo Concluido"/>
    <s v="Ciclo Concluido"/>
    <x v="2"/>
    <s v="Procedimento Anterior "/>
    <s v="EQUIPE PODA "/>
    <s v="Realizado"/>
    <s v="PORTO ALEGRE"/>
    <s v="PODA "/>
    <s v="LIB //COMS"/>
    <d v="2026-06-13T00:00:00"/>
    <x v="1"/>
    <s v="OPEX"/>
    <s v="OK"/>
    <s v="OK"/>
    <s v="ANEXADO"/>
    <s v="ANEXADO"/>
    <s v="OK"/>
    <n v="1"/>
    <n v="18118.560000000001"/>
    <s v="Faturamento Enviado"/>
    <s v="LUISA ALMEIDA"/>
    <s v="Programado "/>
    <s v="Realizado"/>
    <s v="Ciclo Concluido"/>
    <n v="18118.560000000001"/>
    <n v="2548098.5699999998"/>
    <e v="#N/A"/>
    <n v="25282040"/>
    <n v="18118.560000000001"/>
    <s v="Mauricio Alves"/>
  </r>
  <r>
    <x v="5"/>
    <s v="RETIRAR TOCO, PEND DE ALIM."/>
    <s v="TOCO E ALIMEN."/>
    <s v="Sim "/>
    <n v="1914"/>
    <n v="374"/>
    <m/>
    <x v="630"/>
    <n v="67614966"/>
    <s v="ELD-6"/>
    <x v="2"/>
    <s v="Poligonal Programado Concluido"/>
    <s v="EQUIPE PODA "/>
    <s v="Realizado"/>
    <s v="PORTO ALEGRE"/>
    <s v="PODA"/>
    <s v="LIB //PEND"/>
    <d v="2027-08-15T00:00:00"/>
    <x v="2"/>
    <s v="OPEX"/>
    <s v="OK"/>
    <s v="OK"/>
    <s v="ANEXADO"/>
    <s v="ANEXADO"/>
    <s v="OK"/>
    <n v="1"/>
    <n v="4643.8"/>
    <s v="Passivo"/>
    <s v="LUISA ALMEIDA"/>
    <s v="Programado "/>
    <s v="Realizado"/>
    <s v="Em andamento"/>
    <n v="3213.83"/>
    <n v="2548098.5699999998"/>
    <e v="#N/A"/>
    <n v="25540813"/>
    <n v="3213.83"/>
    <s v="Erica Fragoso"/>
  </r>
  <r>
    <x v="5"/>
    <s v="RETIRAR TOCO, PEND DE ALIM."/>
    <s v="TOCO E ALIMEN."/>
    <s v="Sim "/>
    <n v="3095"/>
    <n v="381"/>
    <m/>
    <x v="630"/>
    <n v="93016584"/>
    <s v="GUA-13"/>
    <x v="2"/>
    <s v="Poligonal Programado Concluido"/>
    <s v="EQUIPE PODA "/>
    <s v="Realizado"/>
    <s v="PORTO ALEGRE"/>
    <s v="PODA "/>
    <s v="LIB //PEND"/>
    <d v="2027-08-17T00:00:00"/>
    <x v="2"/>
    <s v="OPEX"/>
    <s v="OK"/>
    <s v="OK"/>
    <s v="ANEXADO"/>
    <s v="ANEXADO"/>
    <s v="OK"/>
    <n v="1"/>
    <n v="8567.02"/>
    <s v="Passivo"/>
    <s v="LUISA ALMEIDA"/>
    <s v="Programado "/>
    <s v="Realizado"/>
    <s v="Em andamento"/>
    <n v="5164.25"/>
    <n v="2548098.5699999998"/>
    <e v="#N/A"/>
    <n v="25540813"/>
    <n v="5164.25"/>
    <s v="Erica Fragoso"/>
  </r>
  <r>
    <x v="0"/>
    <s v="OK"/>
    <s v="Sem Defeito"/>
    <s v="Não"/>
    <n v="631203"/>
    <n v="0"/>
    <m/>
    <x v="654"/>
    <s v="Ciclo Concluido"/>
    <s v="Ciclo Concluido"/>
    <x v="0"/>
    <s v="Procedimento Anterior "/>
    <s v="LINHA MORTA"/>
    <s v="Realizado"/>
    <s v="ELDORADO DO SUL"/>
    <s v="SUBS DE POSTE "/>
    <s v="LIB // MED"/>
    <d v="2026-06-16T00:00:00"/>
    <x v="5"/>
    <s v="CAPEX"/>
    <s v="OK"/>
    <s v="OK"/>
    <s v="ANEXADO"/>
    <s v="ANEXADO"/>
    <s v="OK"/>
    <n v="1"/>
    <n v="8789"/>
    <s v="Passivo"/>
    <s v="LUCAS ANDRADE"/>
    <s v="Programado "/>
    <s v="Realizado"/>
    <s v="Enviado Equatorial "/>
    <n v="17326.3"/>
    <n v="2548098.5699999998"/>
    <e v="#N/A"/>
    <n v="26059191"/>
    <n v="17326.3"/>
    <s v="Mauricio Alves"/>
  </r>
  <r>
    <x v="5"/>
    <s v="RETIRAR TOCO, PEND DE ALIM."/>
    <s v="TOCO E ALIMEN."/>
    <s v="Sim "/>
    <n v="1914"/>
    <n v="382"/>
    <m/>
    <x v="630"/>
    <s v="Já Possui"/>
    <s v="Já Possui"/>
    <x v="2"/>
    <s v="Poligonal Programado Concluido"/>
    <s v="EQUIPE PODA "/>
    <s v="Realizado"/>
    <s v="PORTO ALEGRE"/>
    <s v="PODA "/>
    <s v="LIB //PEND"/>
    <d v="2027-08-18T00:00:00"/>
    <x v="2"/>
    <s v="OPEX"/>
    <s v="OK"/>
    <s v="OK"/>
    <s v="ANEXADO"/>
    <s v="ANEXADO"/>
    <s v="OK"/>
    <n v="1"/>
    <n v="8105.96"/>
    <s v="Passivo"/>
    <s v="LUISA ALMEIDA"/>
    <s v="Programado "/>
    <s v="Realizado"/>
    <s v="Em andamento"/>
    <n v="5722.46"/>
    <n v="2548098.5699999998"/>
    <e v="#N/A"/>
    <n v="25540813"/>
    <n v="5722.46"/>
    <s v="Erica Fragoso"/>
  </r>
  <r>
    <x v="5"/>
    <s v="RETIRAR TOCO, PEND DE ALIM."/>
    <s v="TOCO E ALIMEN."/>
    <s v="Sim "/>
    <n v="1914"/>
    <n v="388"/>
    <m/>
    <x v="630"/>
    <s v="Já Possui"/>
    <s v="Já Possui"/>
    <x v="2"/>
    <s v="Poligonal Programado Concluido"/>
    <s v="EQUIPE PODA "/>
    <s v="Realizado"/>
    <s v="PORTO ALEGRE"/>
    <s v="PODA "/>
    <s v="LIB //PEND"/>
    <d v="2027-08-27T00:00:00"/>
    <x v="2"/>
    <s v="OPEX"/>
    <s v="OK"/>
    <s v="OK"/>
    <s v="ANEXADO"/>
    <s v="ANEXADO"/>
    <s v="OK"/>
    <n v="1"/>
    <n v="6556.13"/>
    <s v="Passivo"/>
    <s v="LUISA ALMEIDA"/>
    <s v="Programado "/>
    <s v="Realizado"/>
    <s v="Em andamento"/>
    <n v="6183.52"/>
    <n v="2548098.5699999998"/>
    <e v="#N/A"/>
    <n v="25540813"/>
    <n v="6183.52"/>
    <s v="Erica Fragoso"/>
  </r>
  <r>
    <x v="5"/>
    <s v="RETIRAR TOCO, PEND DE ALIM."/>
    <s v="TOCO E ALIMEN."/>
    <s v="Sim "/>
    <n v="3095"/>
    <n v="407"/>
    <m/>
    <x v="630"/>
    <s v="Já Possui"/>
    <s v="Já Possui"/>
    <x v="2"/>
    <s v="Poligonal Programado Concluido"/>
    <s v="EQUIPE PODA "/>
    <s v="Realizado"/>
    <s v="PORTO ALEGRE"/>
    <s v="PODA"/>
    <s v="LIB //PEND"/>
    <d v="2027-09-05T00:00:00"/>
    <x v="2"/>
    <s v="OPEX"/>
    <s v="OK"/>
    <s v="OK"/>
    <s v="ANEXADO"/>
    <s v="ANEXADO"/>
    <s v="OK"/>
    <n v="1"/>
    <n v="7375.27"/>
    <s v="Passivo"/>
    <s v="LUISA ALMEIDA"/>
    <s v="Programado "/>
    <s v="Realizado"/>
    <s v="Em andamento"/>
    <n v="6605.41"/>
    <n v="2548098.5699999998"/>
    <e v="#N/A"/>
    <n v="25540813"/>
    <n v="6605.41"/>
    <s v="Erica Fragoso"/>
  </r>
  <r>
    <x v="0"/>
    <s v="OK"/>
    <s v="Sem Defeito"/>
    <s v="Não"/>
    <n v="657835"/>
    <n v="0"/>
    <m/>
    <x v="655"/>
    <s v="Ciclo Concluido"/>
    <s v="Ciclo Concluido"/>
    <x v="2"/>
    <s v="Procedimento Anterior "/>
    <s v="EQUIPE PODA "/>
    <s v="Realizado"/>
    <s v="PORTO ALEGRE"/>
    <s v="PODA "/>
    <s v="LIB //COMS"/>
    <d v="2026-06-21T00:00:00"/>
    <x v="3"/>
    <s v="OPEX"/>
    <s v="OK"/>
    <s v="OK"/>
    <s v="ANEXADO"/>
    <s v="ANEXADO"/>
    <s v="OK"/>
    <n v="1"/>
    <n v="4693.08"/>
    <s v="Faturamento Enviado"/>
    <s v="LUISA ALMEIDA"/>
    <s v="Programado "/>
    <s v="Realizado"/>
    <s v="Ciclo Concluido"/>
    <n v="1961.61"/>
    <n v="2548098.5699999998"/>
    <e v="#N/A"/>
    <n v="25250669"/>
    <n v="1961.61"/>
    <s v="Mauricio Alves"/>
  </r>
  <r>
    <x v="5"/>
    <s v="RETIRAR TOCO, PEND DE ALIM."/>
    <s v="TOCO E ALIMEN."/>
    <s v="Sim "/>
    <n v="3089"/>
    <n v="412"/>
    <m/>
    <x v="630"/>
    <s v="Já Possui"/>
    <s v="Já Possui"/>
    <x v="2"/>
    <s v="Poligonal Programado Concluido"/>
    <s v="EQUIPE PODA "/>
    <s v="Realizado"/>
    <s v="PORTO ALEGRE"/>
    <s v="PODA"/>
    <s v="LIB //PEND"/>
    <d v="2027-09-06T00:00:00"/>
    <x v="2"/>
    <s v="OPEX"/>
    <s v="OK"/>
    <s v="OK"/>
    <s v="ANEXADO"/>
    <s v="ANEXADO"/>
    <s v="OK"/>
    <n v="1"/>
    <n v="5389.02"/>
    <s v="Passivo"/>
    <s v="LUISA ALMEIDA"/>
    <s v="Programado "/>
    <s v="Realizado"/>
    <s v="Em andamento"/>
    <n v="4246.55"/>
    <n v="2548098.5699999998"/>
    <e v="#N/A"/>
    <n v="25540813"/>
    <n v="4246.55"/>
    <s v="Erica Fragoso"/>
  </r>
  <r>
    <x v="5"/>
    <s v="RETIRAR TOCO, PEND DE ALIM."/>
    <s v="TOCO E ALIMEN."/>
    <s v="Sim "/>
    <n v="3917"/>
    <n v="426"/>
    <m/>
    <x v="630"/>
    <s v="Já Possui"/>
    <s v="Já Possui"/>
    <x v="2"/>
    <s v="Poligonal Programado Concluido"/>
    <s v="EQUIPE PODA "/>
    <s v="Realizado"/>
    <s v="PORTO ALEGRE"/>
    <s v="PODA "/>
    <s v="LIB //PEND"/>
    <d v="2027-09-09T00:00:00"/>
    <x v="2"/>
    <s v="OPEX"/>
    <s v="OK"/>
    <s v="OK"/>
    <s v="ANEXADO"/>
    <s v="ANEXADO"/>
    <s v="OK"/>
    <n v="1"/>
    <n v="4246.55"/>
    <s v="Passivo"/>
    <s v="LUISA ALMEIDA"/>
    <s v="Programado "/>
    <s v="Realizado"/>
    <s v="Em andamento"/>
    <n v="3501.33"/>
    <n v="2548098.5699999998"/>
    <e v="#N/A"/>
    <n v="25540813"/>
    <n v="3501.33"/>
    <s v="Erica Fragoso"/>
  </r>
  <r>
    <x v="5"/>
    <s v="RETIRAR TOCO, PEND DE ALIM."/>
    <s v="TOCO E ALIMEN."/>
    <s v="Sim "/>
    <n v="3917"/>
    <n v="430"/>
    <m/>
    <x v="630"/>
    <s v="Já Possui"/>
    <s v="Já Possui"/>
    <x v="2"/>
    <s v="Poligonal Programado Concluido"/>
    <s v="EQUIPE PODA "/>
    <s v="Realizado"/>
    <s v="PORTO ALEGRE"/>
    <s v="PODA "/>
    <s v="LIB //PEND"/>
    <d v="2027-09-10T00:00:00"/>
    <x v="2"/>
    <s v="OPEX"/>
    <s v="OK"/>
    <s v="OK"/>
    <s v="ANEXADO"/>
    <s v="ANEXADO"/>
    <s v="OK"/>
    <n v="1"/>
    <n v="10131.379999999999"/>
    <s v="Passivo"/>
    <s v="LUISA ALMEIDA"/>
    <s v="Programado "/>
    <s v="Realizado"/>
    <s v="Em andamento"/>
    <n v="2865.65"/>
    <n v="2548098.5699999998"/>
    <e v="#N/A"/>
    <n v="25540813"/>
    <n v="2865.65"/>
    <s v="Erica Fragoso"/>
  </r>
  <r>
    <x v="0"/>
    <s v="OK"/>
    <s v="Sem Defeito"/>
    <s v="Não"/>
    <n v="662523"/>
    <n v="0"/>
    <m/>
    <x v="656"/>
    <s v="Ciclo Concluido"/>
    <s v="Ciclo Concluido"/>
    <x v="2"/>
    <s v="Procedimento Anterior "/>
    <s v="EQUIPE PODA "/>
    <s v="Realizado"/>
    <s v="PORTO ALEGRE"/>
    <s v="PODA "/>
    <s v="LIB //COMS"/>
    <d v="2026-06-25T00:00:00"/>
    <x v="1"/>
    <s v="OPEX"/>
    <s v="OK"/>
    <s v="OK"/>
    <s v="ANEXADO"/>
    <s v="ANEXADO"/>
    <s v="OK"/>
    <n v="1"/>
    <n v="3104.08"/>
    <s v="Faturamento Enviado"/>
    <s v="SAMUEL OLIVEIRA"/>
    <s v="Programado "/>
    <s v="Realizado"/>
    <s v="Ciclo Concluido"/>
    <n v="8517.74"/>
    <n v="2548098.5699999998"/>
    <e v="#N/A"/>
    <n v="25281929"/>
    <n v="8517.74"/>
    <s v="Mauricio Alves"/>
  </r>
  <r>
    <x v="0"/>
    <s v="OK"/>
    <s v="Sem Defeito"/>
    <s v="Não"/>
    <n v="579420"/>
    <n v="0"/>
    <m/>
    <x v="657"/>
    <s v="Ciclo Concluido"/>
    <s v="Ciclo Concluido"/>
    <x v="2"/>
    <s v="Procedimento Anterior "/>
    <s v="EQUIPE PODA "/>
    <s v="Realizado"/>
    <s v="VIAMÃO"/>
    <s v="PODA"/>
    <s v="LIB //COMS"/>
    <d v="2024-12-15T00:00:00"/>
    <x v="0"/>
    <s v="OPEX"/>
    <s v="OK"/>
    <s v="OK"/>
    <s v="ANEXADO"/>
    <s v="ANEXADO"/>
    <s v="OK"/>
    <n v="1"/>
    <n v="8317.61"/>
    <s v="Passivo"/>
    <s v="SAMUEL OLIVEIRA"/>
    <s v="Programado "/>
    <s v="Realizado"/>
    <s v="Ciclo Concluido"/>
    <n v="5413.66"/>
    <n v="2548098.5699999998"/>
    <e v="#N/A"/>
    <n v="24681469"/>
    <n v="5413.66"/>
    <s v="Mauricio Alves"/>
  </r>
  <r>
    <x v="0"/>
    <s v="OK"/>
    <s v="Sem Defeito"/>
    <s v="Não"/>
    <n v="589353"/>
    <n v="0"/>
    <m/>
    <x v="658"/>
    <s v="Ciclo Concluido"/>
    <s v="Ciclo Concluido"/>
    <x v="2"/>
    <s v="Procedimento Anterior "/>
    <s v="EQUIPE PODA "/>
    <s v="Realizado"/>
    <s v="GUAÍBA"/>
    <s v="PODA"/>
    <s v="LIB //COMS"/>
    <d v="2025-02-05T00:00:00"/>
    <x v="0"/>
    <s v="OPEX"/>
    <s v="OK"/>
    <s v="OK"/>
    <s v="ANEXADO"/>
    <s v="ANEXADO"/>
    <s v="OK"/>
    <n v="1"/>
    <n v="10999"/>
    <s v="Passivo"/>
    <s v="SAMUEL OLIVEIRA"/>
    <s v="Programado "/>
    <s v="Realizado"/>
    <s v="Ciclo Concluido"/>
    <n v="2161.08"/>
    <n v="2548098.5699999998"/>
    <e v="#N/A"/>
    <n v="24721669"/>
    <n v="2161.08"/>
    <s v="Mauricio Alves"/>
  </r>
  <r>
    <x v="0"/>
    <s v="OK"/>
    <s v="Sem Defeito"/>
    <s v="Não"/>
    <n v="622703"/>
    <n v="0"/>
    <m/>
    <x v="659"/>
    <s v="Ciclo Concluido"/>
    <s v="Ciclo Concluido"/>
    <x v="2"/>
    <s v="Procedimento Anterior "/>
    <s v="EQUIPE PODA "/>
    <s v="Realizado"/>
    <s v="PORTO ALEGRE"/>
    <s v="PODA"/>
    <s v="LIB //COMS"/>
    <d v="2025-09-04T00:00:00"/>
    <x v="0"/>
    <s v="OPEX"/>
    <s v="OK"/>
    <s v="OK"/>
    <s v="ANEXADO"/>
    <s v="ANEXADO"/>
    <s v="OK"/>
    <n v="1"/>
    <n v="7797.61"/>
    <s v="Passivo"/>
    <s v="SAMUEL OLIVEIRA"/>
    <s v="Programado "/>
    <s v="Realizado"/>
    <s v="Ciclo Concluido"/>
    <n v="2143.02"/>
    <n v="2548098.5699999998"/>
    <e v="#N/A"/>
    <n v="24987083"/>
    <n v="2143.02"/>
    <s v="Mauricio Alves"/>
  </r>
  <r>
    <x v="0"/>
    <s v="OK"/>
    <s v="Sem Defeito"/>
    <s v="Não"/>
    <n v="620000"/>
    <n v="0"/>
    <m/>
    <x v="660"/>
    <s v="Ciclo Concluido"/>
    <s v="Ciclo Concluido"/>
    <x v="2"/>
    <s v="Procedimento Anterior "/>
    <s v="EQUIPE PODA "/>
    <s v="Realizado"/>
    <s v="PORTO ALEGRE"/>
    <s v="PODA "/>
    <s v="LIB //COMS"/>
    <d v="2025-08-30T00:00:00"/>
    <x v="0"/>
    <s v="OPEX"/>
    <s v="OK"/>
    <s v="OK"/>
    <s v="ANEXADO"/>
    <s v="ANEXADO"/>
    <s v="OK"/>
    <n v="1"/>
    <n v="9287.6"/>
    <s v="Passivo"/>
    <s v="SAMUEL OLIVEIRA"/>
    <s v="Programado "/>
    <s v="Realizado"/>
    <s v="Ciclo Concluido"/>
    <n v="6085.03"/>
    <n v="2548098.5699999998"/>
    <e v="#N/A"/>
    <n v="24987206"/>
    <n v="6085.03"/>
    <s v="Mauricio Alves"/>
  </r>
  <r>
    <x v="0"/>
    <s v="OK"/>
    <s v="Sem Defeito"/>
    <s v="Não"/>
    <n v="627948"/>
    <n v="0"/>
    <m/>
    <x v="661"/>
    <s v="Ciclo Concluido"/>
    <s v="Ciclo Concluido"/>
    <x v="2"/>
    <s v="Emergencial"/>
    <s v="EQUIPE PODA "/>
    <s v="Realizado"/>
    <s v="PORTO ALEGRE"/>
    <s v="TALA"/>
    <s v="LIB //COMS"/>
    <d v="2026-03-13T00:00:00"/>
    <x v="0"/>
    <s v="OPEX"/>
    <s v="OK"/>
    <s v="OK"/>
    <s v="ANEXADO"/>
    <s v="ANEXADO"/>
    <s v="OK"/>
    <n v="1"/>
    <n v="1783.32"/>
    <s v="Passivo"/>
    <s v="LUISA ALMEIDA"/>
    <s v="Programado "/>
    <s v="Realizado"/>
    <s v="Ciclo Concluido"/>
    <n v="835.86"/>
    <n v="2548098.5699999998"/>
    <e v="#N/A"/>
    <n v="25234751"/>
    <n v="835.86"/>
    <s v="Mauricio Alves"/>
  </r>
  <r>
    <x v="0"/>
    <s v="OK"/>
    <s v="Sem Defeito"/>
    <s v="Não"/>
    <n v="664048"/>
    <n v="0"/>
    <m/>
    <x v="662"/>
    <s v="Ciclo Concluido"/>
    <s v="Ciclo Concluido"/>
    <x v="2"/>
    <s v="Procedimento Anterior "/>
    <s v="EQUIPE PODA "/>
    <s v="Realizado"/>
    <s v="PORTO ALEGRE"/>
    <s v="PODA "/>
    <s v="LIB //COMS"/>
    <d v="2026-07-02T00:00:00"/>
    <x v="3"/>
    <s v="OPEX"/>
    <s v="OK"/>
    <s v="OK"/>
    <s v="ANEXADO"/>
    <s v="ANEXADO"/>
    <s v="OK"/>
    <n v="1"/>
    <n v="3525.97"/>
    <s v="Faturamento Enviado"/>
    <s v="SAMUEL OLIVEIRA"/>
    <s v="Programado "/>
    <s v="Realizado"/>
    <s v="Ciclo Concluido"/>
    <n v="2706.83"/>
    <n v="2548098.5699999998"/>
    <e v="#N/A"/>
    <n v="25266578"/>
    <n v="2706.83"/>
    <s v="Mauricio Alves"/>
  </r>
  <r>
    <x v="0"/>
    <s v="OK"/>
    <s v="Sem Defeito"/>
    <s v="Não"/>
    <n v="664048"/>
    <n v="0"/>
    <m/>
    <x v="663"/>
    <s v="Ciclo Concluido"/>
    <s v="Ciclo Concluido"/>
    <x v="2"/>
    <s v="Procedimento Anterior "/>
    <s v="EQUIPE PODA "/>
    <s v="Realizado"/>
    <s v="PORTO ALEGRE"/>
    <s v="PODA "/>
    <s v="LIB //COMS"/>
    <d v="2026-07-03T00:00:00"/>
    <x v="3"/>
    <s v="OPEX"/>
    <s v="OK"/>
    <s v="OK"/>
    <s v="ANEXADO"/>
    <s v="ANEXADO"/>
    <s v="OK"/>
    <n v="1"/>
    <n v="1936.97"/>
    <s v="Faturamento Enviado"/>
    <s v="SAMUEL OLIVEIRA"/>
    <s v="Programado "/>
    <s v="Realizado"/>
    <s v="Ciclo Concluido"/>
    <n v="1936.97"/>
    <n v="2548098.5699999998"/>
    <e v="#N/A"/>
    <n v="25266549"/>
    <n v="1936.97"/>
    <s v="Mauricio Alves"/>
  </r>
  <r>
    <x v="0"/>
    <s v="OK"/>
    <s v="Sem Defeito"/>
    <s v="Não"/>
    <n v="664092"/>
    <n v="0"/>
    <m/>
    <x v="664"/>
    <s v="Ciclo Concluido"/>
    <s v="Ciclo Concluido"/>
    <x v="2"/>
    <s v="Procedimento Anterior "/>
    <s v="EQUIPE PODA "/>
    <s v="Realizado"/>
    <s v="PORTO ALEGRE"/>
    <s v="PODA "/>
    <s v="LIB //COMS"/>
    <d v="2026-07-04T00:00:00"/>
    <x v="3"/>
    <s v="OPEX"/>
    <s v="OK"/>
    <s v="OK"/>
    <s v="ANEXADO"/>
    <s v="ANEXADO"/>
    <s v="OK"/>
    <n v="1"/>
    <n v="2147.21"/>
    <s v="Faturamento Enviado"/>
    <s v="SAMUEL OLIVEIRA"/>
    <s v="Programado "/>
    <s v="Realizado"/>
    <s v="Ciclo Concluido"/>
    <n v="2147.21"/>
    <n v="2548098.5699999998"/>
    <e v="#N/A"/>
    <n v="25266191"/>
    <n v="2147.21"/>
    <s v="Mauricio Alves"/>
  </r>
  <r>
    <x v="0"/>
    <s v="OK"/>
    <s v="Sem Defeito"/>
    <s v="Não"/>
    <n v="664044"/>
    <n v="0"/>
    <m/>
    <x v="665"/>
    <s v="Ciclo Concluido"/>
    <s v="Ciclo Concluido"/>
    <x v="2"/>
    <s v="Procedimento Anterior "/>
    <s v="EQUIPE PODA "/>
    <s v="Realizado"/>
    <s v="PORTO ALEGRE"/>
    <s v="PODA "/>
    <s v="LIB //COMS"/>
    <d v="2026-07-05T00:00:00"/>
    <x v="3"/>
    <s v="OPEX"/>
    <s v="OK"/>
    <s v="OK"/>
    <s v="ANEXADO"/>
    <s v="ANEXADO"/>
    <s v="OK"/>
    <n v="1"/>
    <n v="3153.36"/>
    <s v="Faturamento Enviado"/>
    <s v="SAMUEL OLIVEIRA"/>
    <s v="Programado "/>
    <s v="Realizado"/>
    <s v="Ciclo Concluido"/>
    <n v="9013.5499999999993"/>
    <n v="2548098.5699999998"/>
    <e v="#N/A"/>
    <n v="25266170"/>
    <n v="9013.5499999999993"/>
    <s v="Mauricio Alves"/>
  </r>
  <r>
    <x v="0"/>
    <s v="OK"/>
    <s v="Sem Defeito"/>
    <s v="Não"/>
    <n v="664044"/>
    <n v="0"/>
    <m/>
    <x v="666"/>
    <s v="Ciclo Concluido"/>
    <s v="Ciclo Concluido"/>
    <x v="2"/>
    <s v="Procedimento Anterior "/>
    <s v="EQUIPE PODA "/>
    <s v="Realizado"/>
    <s v="PORTO ALEGRE"/>
    <s v="PODA "/>
    <s v="LIB //COMS"/>
    <d v="2026-07-06T00:00:00"/>
    <x v="3"/>
    <s v="OPEX"/>
    <s v="OK"/>
    <s v="OK"/>
    <s v="ANEXADO"/>
    <s v="ANEXADO"/>
    <s v="OK"/>
    <n v="1"/>
    <n v="7821.8"/>
    <s v="Faturamento Enviado"/>
    <s v="SAMUEL OLIVEIRA"/>
    <s v="Programado "/>
    <s v="Realizado"/>
    <s v="Ciclo Concluido"/>
    <n v="3153.36"/>
    <n v="2548098.5699999998"/>
    <e v="#N/A"/>
    <n v="25266116"/>
    <n v="3153.36"/>
    <s v="Mauricio Alves"/>
  </r>
  <r>
    <x v="0"/>
    <s v="OK"/>
    <s v="Sem Defeito"/>
    <s v="Não"/>
    <n v="664044"/>
    <n v="0"/>
    <m/>
    <x v="667"/>
    <s v="Ciclo Concluido"/>
    <s v="Ciclo Concluido"/>
    <x v="2"/>
    <s v="Procedimento Anterior "/>
    <s v="EQUIPE PODA "/>
    <s v="Realizado"/>
    <s v="PORTO ALEGRE"/>
    <s v="PODA "/>
    <s v="LIB //COMS"/>
    <d v="2026-07-07T00:00:00"/>
    <x v="3"/>
    <s v="OPEX"/>
    <s v="OK"/>
    <s v="OK"/>
    <s v="ANEXADO"/>
    <s v="ANEXADO"/>
    <s v="OK"/>
    <n v="1"/>
    <n v="9013.5499999999993"/>
    <s v="Faturamento Enviado"/>
    <s v="SAMUEL OLIVEIRA"/>
    <s v="Programado "/>
    <s v="Realizado"/>
    <s v="Ciclo Concluido"/>
    <n v="7821.8"/>
    <n v="2548098.5699999998"/>
    <e v="#N/A"/>
    <n v="25266086"/>
    <n v="7821.8"/>
    <s v="Mauricio Alves"/>
  </r>
  <r>
    <x v="0"/>
    <s v="OK"/>
    <s v="Sem Defeito"/>
    <s v="Não"/>
    <n v="664048"/>
    <n v="0"/>
    <m/>
    <x v="668"/>
    <s v="Ciclo Concluido"/>
    <s v="Ciclo Concluido"/>
    <x v="2"/>
    <s v="Procedimento Anterior "/>
    <s v="EQUIPE PODA "/>
    <s v="Realizado"/>
    <s v="PORTO ALEGRE"/>
    <s v="PODA "/>
    <s v="LIB //COMS"/>
    <d v="2026-07-08T00:00:00"/>
    <x v="3"/>
    <s v="OPEX"/>
    <s v="OK"/>
    <s v="OK"/>
    <s v="ANEXADO"/>
    <s v="ANEXADO"/>
    <s v="OK"/>
    <n v="1"/>
    <n v="4767"/>
    <s v="Faturamento Enviado"/>
    <s v="SAMUEL OLIVEIRA"/>
    <s v="Programado "/>
    <s v="Realizado"/>
    <s v="Ciclo Concluido"/>
    <n v="4767"/>
    <n v="2548098.5699999998"/>
    <e v="#N/A"/>
    <n v="25266070"/>
    <n v="4767"/>
    <s v="Mauricio Alves"/>
  </r>
  <r>
    <x v="0"/>
    <s v="OK"/>
    <s v="Sem Defeito"/>
    <s v="Não"/>
    <n v="137887"/>
    <n v="0"/>
    <m/>
    <x v="669"/>
    <s v="Ciclo Concluido"/>
    <s v="Ciclo Concluido"/>
    <x v="2"/>
    <s v="Emergencial"/>
    <s v="TAT"/>
    <s v="Realizado"/>
    <s v="PORTO ALEGRE"/>
    <s v="PODA "/>
    <s v="LIB //COMS"/>
    <d v="2026-07-09T00:00:00"/>
    <x v="0"/>
    <s v="OPEX"/>
    <s v="OK"/>
    <s v="OK"/>
    <s v="ANEXADO"/>
    <s v="ANEXADO"/>
    <s v="OK"/>
    <n v="1"/>
    <n v="3122.21"/>
    <s v="Passivo"/>
    <s v="SAMUEL OLIVEIRA"/>
    <s v="Programado "/>
    <s v="Realizado"/>
    <s v="Ciclo Concluido"/>
    <n v="1827.68"/>
    <n v="2548098.5699999998"/>
    <e v="#N/A"/>
    <n v="25281511"/>
    <n v="1827.68"/>
    <s v="Mauricio Alves"/>
  </r>
  <r>
    <x v="0"/>
    <s v="OK"/>
    <s v="Sem Defeito"/>
    <s v="Não"/>
    <s v="48353 E 48352"/>
    <n v="0"/>
    <m/>
    <x v="670"/>
    <s v="Ciclo Concluido"/>
    <s v="Ciclo Concluido"/>
    <x v="2"/>
    <s v="Procedimento Anterior "/>
    <s v="TAT"/>
    <s v="Realizado"/>
    <s v="GUAIBA"/>
    <s v="PODA "/>
    <s v="LIB //COMS"/>
    <d v="2026-07-10T00:00:00"/>
    <x v="1"/>
    <s v="OPEX"/>
    <s v="OK"/>
    <s v="OK"/>
    <s v="ANEXADO"/>
    <s v="ANEXADO"/>
    <s v="OK"/>
    <n v="1"/>
    <n v="1728.53"/>
    <s v="Faturamento Enviado"/>
    <s v="SAMUEL OLIVEIRA"/>
    <s v="Programado "/>
    <s v="Realizado"/>
    <s v="Ciclo Concluido"/>
    <m/>
    <n v="2548098.5699999998"/>
    <e v="#N/A"/>
    <n v="25282310"/>
    <n v="1728.53"/>
    <s v="Mauricio Alves"/>
  </r>
  <r>
    <x v="0"/>
    <s v="OK"/>
    <s v="Sem Defeito"/>
    <s v="Não"/>
    <n v="137237"/>
    <n v="0"/>
    <m/>
    <x v="671"/>
    <s v="Ciclo Concluido"/>
    <s v="Ciclo Concluido"/>
    <x v="2"/>
    <s v="Emergencial"/>
    <s v="TAT"/>
    <s v="Realizado"/>
    <s v="-"/>
    <s v="PODA "/>
    <s v="LIB //COMS"/>
    <d v="2026-07-11T00:00:00"/>
    <x v="1"/>
    <s v="OPEX"/>
    <s v="OK"/>
    <s v="OK"/>
    <s v="ANEXADO"/>
    <s v="ANEXADO"/>
    <s v="OK"/>
    <n v="1"/>
    <n v="1179.92"/>
    <s v="Faturamento Enviado"/>
    <s v="LUISA ALMEIDA"/>
    <s v="Programado "/>
    <s v="Realizado"/>
    <s v="Ciclo Concluido"/>
    <n v="2912.16"/>
    <n v="2548098.5699999998"/>
    <e v="#N/A"/>
    <n v="25470202"/>
    <n v="2912.16"/>
    <s v="Mauricio Alves"/>
  </r>
  <r>
    <x v="0"/>
    <s v="OK"/>
    <s v="Sem Defeito"/>
    <s v="Não"/>
    <s v="776947 E 776948"/>
    <n v="0"/>
    <m/>
    <x v="672"/>
    <s v="Ciclo Concluido"/>
    <s v="Ciclo Concluido"/>
    <x v="2"/>
    <s v="Emergencial"/>
    <s v="TAT"/>
    <s v="Realizado"/>
    <s v="PORTO ALEGRE"/>
    <s v="PODA "/>
    <s v="LIB //COMS"/>
    <d v="2026-07-12T00:00:00"/>
    <x v="1"/>
    <s v="OPEX"/>
    <s v="OK"/>
    <s v="OK"/>
    <s v="ANEXADO"/>
    <s v="ANEXADO"/>
    <s v="OK"/>
    <n v="1"/>
    <n v="264.24"/>
    <s v="Faturamento Enviado"/>
    <s v="LUISA ALMEIDA"/>
    <s v="Programado "/>
    <s v="Realizado"/>
    <s v="Ciclo Concluido"/>
    <n v="88.08"/>
    <n v="2548098.5699999998"/>
    <e v="#N/A"/>
    <n v="25502019"/>
    <n v="88.08"/>
    <s v="Mauricio Alves"/>
  </r>
  <r>
    <x v="0"/>
    <s v="OK"/>
    <s v="Sem Defeito"/>
    <s v="Não"/>
    <n v="6569"/>
    <n v="0"/>
    <m/>
    <x v="673"/>
    <s v="Ciclo Concluido"/>
    <s v="Ciclo Concluido"/>
    <x v="2"/>
    <s v="Emergencial"/>
    <s v="TAT"/>
    <s v="Realizado"/>
    <s v="PORTO ALEGRE"/>
    <s v="PODA "/>
    <s v="LIB //COMS"/>
    <d v="2026-07-13T00:00:00"/>
    <x v="1"/>
    <s v="OPEX"/>
    <s v="OK"/>
    <s v="OK"/>
    <s v="ANEXADO"/>
    <s v="ANEXADO"/>
    <s v="OK"/>
    <n v="1"/>
    <n v="1822.16"/>
    <s v="Faturamento Enviado"/>
    <s v="LUISA ALMEIDA"/>
    <s v="Programado "/>
    <s v="Realizado"/>
    <s v="Ciclo Concluido"/>
    <n v="677.12"/>
    <n v="2548098.5699999998"/>
    <e v="#N/A"/>
    <n v="25470201"/>
    <n v="677.12"/>
    <s v="Mauricio Alves"/>
  </r>
  <r>
    <x v="0"/>
    <s v="OK"/>
    <s v="Sem Defeito"/>
    <s v="Não"/>
    <s v="776944 e 776953"/>
    <n v="0"/>
    <m/>
    <x v="674"/>
    <s v="Ciclo Concluido"/>
    <s v="Ciclo Concluido"/>
    <x v="2"/>
    <s v="Emergencial"/>
    <s v="TAT"/>
    <s v="Realizado"/>
    <s v="PORTO ALEGRE"/>
    <s v="PODA "/>
    <s v="LIB //COMS"/>
    <d v="2026-07-14T00:00:00"/>
    <x v="1"/>
    <s v="OPEX"/>
    <s v="OK"/>
    <s v="OK"/>
    <s v="ANEXADO"/>
    <s v="ANEXADO"/>
    <s v="OK"/>
    <n v="1"/>
    <n v="2058.88"/>
    <s v="Faturamento Enviado"/>
    <s v="LUISA ALMEIDA"/>
    <s v="Programado "/>
    <s v="Realizado"/>
    <s v="Ciclo Concluido"/>
    <n v="825.76"/>
    <n v="2548098.5699999998"/>
    <e v="#N/A"/>
    <n v="25502015"/>
    <n v="825.76"/>
    <s v="Mauricio Alves"/>
  </r>
  <r>
    <x v="0"/>
    <s v="OK"/>
    <s v="Sem Defeito"/>
    <s v="Não"/>
    <s v="6569-2"/>
    <n v="0"/>
    <m/>
    <x v="675"/>
    <s v="Ciclo Concluido"/>
    <s v="Ciclo Concluido"/>
    <x v="2"/>
    <s v="Emergencial"/>
    <s v="TAT"/>
    <s v="Realizado"/>
    <s v="PORTO ALEGRE"/>
    <s v="PODA "/>
    <s v="LIB //COMS"/>
    <d v="2026-07-15T00:00:00"/>
    <x v="1"/>
    <s v="OPEX"/>
    <s v="OK"/>
    <s v="OK"/>
    <s v="ANEXADO"/>
    <s v="ANEXADO"/>
    <s v="OK"/>
    <n v="1"/>
    <n v="1398.28"/>
    <s v="Faturamento Enviado"/>
    <s v="LUISA ALMEIDA"/>
    <s v="Programado "/>
    <s v="Realizado"/>
    <s v="Ciclo Concluido"/>
    <n v="605.55999999999995"/>
    <n v="2548098.5699999998"/>
    <e v="#N/A"/>
    <n v="25470199"/>
    <n v="605.55999999999995"/>
    <s v="Mauricio Alves"/>
  </r>
  <r>
    <x v="0"/>
    <s v="OK"/>
    <s v="Sem Defeito"/>
    <s v="Não"/>
    <s v="7614-7"/>
    <n v="0"/>
    <m/>
    <x v="676"/>
    <s v="Ciclo Concluido"/>
    <s v="Ciclo Concluido"/>
    <x v="2"/>
    <s v="Emergencial"/>
    <s v="TAT"/>
    <s v="Realizado"/>
    <s v="PORTO ALEGRE"/>
    <s v="PODA "/>
    <s v="LIB //COMS"/>
    <d v="2026-07-16T00:00:00"/>
    <x v="1"/>
    <s v="OPEX"/>
    <s v="OK"/>
    <s v="OK"/>
    <s v="ANEXADO"/>
    <s v="ANEXADO"/>
    <s v="OK"/>
    <n v="1"/>
    <n v="4227.84"/>
    <s v="Faturamento Enviado"/>
    <s v="LUISA ALMEIDA"/>
    <s v="Programado "/>
    <s v="Realizado"/>
    <s v="Ciclo Concluido"/>
    <n v="1409.28"/>
    <n v="2548098.5699999998"/>
    <e v="#N/A"/>
    <n v="25470197"/>
    <n v="1409.28"/>
    <s v="Mauricio Alves"/>
  </r>
  <r>
    <x v="0"/>
    <s v="OK"/>
    <s v="Sem Defeito"/>
    <s v="Não"/>
    <n v="751"/>
    <n v="0"/>
    <m/>
    <x v="677"/>
    <s v="Ciclo Concluido"/>
    <s v="Ciclo Concluido"/>
    <x v="2"/>
    <s v="Procedimento Anterior "/>
    <s v="EQUIPE PODA "/>
    <s v="Realizado"/>
    <s v="PORTO ALEGRE"/>
    <s v="PODA "/>
    <s v="LIB //COMS"/>
    <d v="2026-07-17T00:00:00"/>
    <x v="3"/>
    <s v="OPEX"/>
    <s v="OK"/>
    <s v="OK"/>
    <s v="ANEXADO"/>
    <s v="ANEXADO"/>
    <s v="OK"/>
    <n v="1"/>
    <n v="2706.83"/>
    <s v="Faturamento Enviado"/>
    <s v="LUISA ALMEIDA"/>
    <s v="Programado "/>
    <s v="Realizado"/>
    <s v="Ciclo Concluido"/>
    <n v="2706.83"/>
    <n v="2548098.5699999998"/>
    <e v="#N/A"/>
    <n v="25250668"/>
    <n v="2706.83"/>
    <s v="Mauricio Alves"/>
  </r>
  <r>
    <x v="0"/>
    <s v="OK"/>
    <s v="Sem Defeito"/>
    <s v="Não"/>
    <s v="137424 E 137432"/>
    <n v="0"/>
    <m/>
    <x v="678"/>
    <s v="Ciclo Concluido"/>
    <s v="Ciclo Concluido"/>
    <x v="2"/>
    <s v="Emergencial"/>
    <s v="TAT"/>
    <s v="Realizado"/>
    <s v="PORTO ALEGRE"/>
    <s v="PODA "/>
    <s v="LIB //COMS"/>
    <d v="2026-07-18T00:00:00"/>
    <x v="1"/>
    <s v="OPEX"/>
    <s v="OK"/>
    <s v="OK"/>
    <s v="ANEXADO"/>
    <s v="ANEXADO"/>
    <s v="OK"/>
    <n v="1"/>
    <n v="2634.09"/>
    <s v="Faturamento Enviado"/>
    <s v="LUISA ALMEIDA"/>
    <s v="Programado "/>
    <s v="Realizado"/>
    <s v="Ciclo Concluido"/>
    <n v="1342.25"/>
    <n v="2548098.5699999998"/>
    <e v="#N/A"/>
    <n v="25502065"/>
    <n v="1342.25"/>
    <s v="Mauricio Alves"/>
  </r>
  <r>
    <x v="0"/>
    <s v="OK"/>
    <s v="Sem Defeito"/>
    <s v="Não"/>
    <s v=" 11087-6"/>
    <n v="0"/>
    <m/>
    <x v="679"/>
    <s v="Ciclo Concluido"/>
    <s v="Ciclo Concluido"/>
    <x v="2"/>
    <s v="Emergencial"/>
    <s v="TAT"/>
    <s v="Realizado"/>
    <s v="PORTO ALEGRE"/>
    <s v="PODA "/>
    <s v="LIB //COMS"/>
    <d v="2026-07-19T00:00:00"/>
    <x v="1"/>
    <s v="OPEX"/>
    <s v="OK"/>
    <s v="OK"/>
    <s v="ANEXADO"/>
    <s v="ANEXADO"/>
    <s v="OK"/>
    <n v="1"/>
    <n v="3126.84"/>
    <s v="Faturamento Enviado"/>
    <s v="LUISA ALMEIDA"/>
    <s v="Programado "/>
    <s v="Realizado"/>
    <s v="Ciclo Concluido"/>
    <n v="1042.28"/>
    <n v="2548098.5699999998"/>
    <e v="#N/A"/>
    <n v="25470153"/>
    <n v="1042.28"/>
    <s v="Mauricio Alves"/>
  </r>
  <r>
    <x v="0"/>
    <s v="OK"/>
    <s v="Sem Defeito"/>
    <s v="Não"/>
    <s v="050049 E 050054"/>
    <n v="0"/>
    <m/>
    <x v="680"/>
    <s v="Ciclo Concluido"/>
    <s v="Ciclo Concluido"/>
    <x v="2"/>
    <s v="Emergencial"/>
    <s v="TAT"/>
    <s v="Realizado"/>
    <s v="PORTO ALEGRE"/>
    <s v="PODA "/>
    <s v="LIB //COMS"/>
    <d v="2026-07-20T00:00:00"/>
    <x v="1"/>
    <s v="OPEX"/>
    <s v="OK"/>
    <s v="OK"/>
    <s v="ANEXADO"/>
    <s v="ANEXADO"/>
    <s v="OK"/>
    <n v="1"/>
    <n v="880.8"/>
    <s v="Faturamento Enviado"/>
    <s v="LUISA ALMEIDA"/>
    <s v="Programado "/>
    <s v="Realizado"/>
    <s v="Ciclo Concluido"/>
    <n v="293.60000000000002"/>
    <n v="2548098.5699999998"/>
    <e v="#N/A"/>
    <n v="25502017"/>
    <n v="293.60000000000002"/>
    <s v="Mauricio Alves"/>
  </r>
  <r>
    <x v="0"/>
    <s v="OK"/>
    <s v="Sem Defeito"/>
    <s v="Não"/>
    <n v="137233"/>
    <n v="0"/>
    <m/>
    <x v="681"/>
    <s v="Ciclo Concluido"/>
    <s v="Ciclo Concluido"/>
    <x v="2"/>
    <s v="Emergencial"/>
    <s v="TAT"/>
    <s v="Realizado"/>
    <s v="PORTO ALEGRE"/>
    <s v="PODA "/>
    <s v="LIB //COMS"/>
    <d v="2026-07-21T00:00:00"/>
    <x v="1"/>
    <s v="OPEX"/>
    <s v="OK"/>
    <s v="OK"/>
    <s v="ANEXADO"/>
    <s v="ANEXADO"/>
    <s v="OK"/>
    <n v="1"/>
    <n v="1266.1600000000001"/>
    <s v="Faturamento Enviado"/>
    <s v="LUISA ALMEIDA"/>
    <s v="Programado "/>
    <s v="Realizado"/>
    <s v="Ciclo Concluido"/>
    <n v="561.52"/>
    <n v="2548098.5699999998"/>
    <e v="#N/A"/>
    <n v="25470149"/>
    <n v="561.52"/>
    <s v="Mauricio Alves"/>
  </r>
  <r>
    <x v="0"/>
    <s v="OK"/>
    <s v="Sem Defeito"/>
    <s v="Não"/>
    <n v="664040"/>
    <n v="0"/>
    <m/>
    <x v="682"/>
    <s v="Ciclo Concluido"/>
    <s v="Ciclo Concluido"/>
    <x v="2"/>
    <s v="Emergencial"/>
    <s v="TAT"/>
    <s v="Realizado"/>
    <s v="PORTO ALEGRE"/>
    <s v="PODA "/>
    <s v="LIB //COMS"/>
    <d v="2026-07-22T00:00:00"/>
    <x v="1"/>
    <s v="OPEX"/>
    <s v="OK"/>
    <s v="OK"/>
    <s v="ANEXADO"/>
    <s v="ANEXADO"/>
    <s v="OK"/>
    <n v="1"/>
    <n v="1742.3"/>
    <s v="Faturamento Enviado"/>
    <s v="LUISA ALMEIDA"/>
    <s v="Programado "/>
    <s v="Realizado"/>
    <s v="Ciclo Concluido"/>
    <n v="1624.86"/>
    <n v="2548098.5699999998"/>
    <e v="#N/A"/>
    <n v="25470135"/>
    <n v="1624.86"/>
    <s v="Mauricio Alves"/>
  </r>
  <r>
    <x v="4"/>
    <s v="Em andamento "/>
    <s v="Em andamento "/>
    <s v="Não"/>
    <n v="2481"/>
    <n v="69"/>
    <m/>
    <x v="683"/>
    <s v="Sem necessidade"/>
    <s v="Sem necessidade"/>
    <x v="3"/>
    <s v="Programado"/>
    <s v="LINHA VIVA "/>
    <s v="Pendente"/>
    <s v="BARRA DO RIBEIRO"/>
    <s v="CH REPETIDORA"/>
    <s v="LIB //ENER"/>
    <d v="2026-07-23T00:00:00"/>
    <x v="2"/>
    <s v="CAPEX"/>
    <s v="NOK"/>
    <s v="OK"/>
    <s v="SEM ANEXO "/>
    <s v="SEM ANEXO "/>
    <s v="NOK"/>
    <n v="0.2"/>
    <n v="11411.08"/>
    <s v="Passivo"/>
    <s v="LUCAS ANDRADE"/>
    <d v="2024-12-17T00:00:00"/>
    <s v="Realizado"/>
    <s v="Em andamento"/>
    <n v="7210.71"/>
    <n v="2548098.5699999998"/>
    <e v="#N/A"/>
    <n v="26435290"/>
    <n v="7210.71"/>
    <s v="Mauricio Alves"/>
  </r>
  <r>
    <x v="0"/>
    <s v="OK"/>
    <s v="Sem Defeito"/>
    <s v="Não"/>
    <n v="583815"/>
    <n v="0"/>
    <m/>
    <x v="684"/>
    <s v="Ciclo Concluido"/>
    <s v="Ciclo Concluido"/>
    <x v="0"/>
    <s v="Procedimento Anterior "/>
    <s v="LINHA MORTA"/>
    <s v="Realizado"/>
    <s v="MARIANA PIMENTEL"/>
    <s v="SUBS DE POSTE "/>
    <s v="ENTE//CKCP"/>
    <d v="2026-07-24T00:00:00"/>
    <x v="1"/>
    <s v="CAPEX"/>
    <s v="OK"/>
    <s v="OK"/>
    <s v="ANEXADO"/>
    <s v="ANEXADO"/>
    <s v="OK"/>
    <n v="1"/>
    <n v="14563"/>
    <s v="Faturamento Enviado"/>
    <s v="LUCAS ANDRADE"/>
    <s v="Programado "/>
    <s v="Realizado"/>
    <s v="Ciclo Concluido"/>
    <n v="8767.61"/>
    <n v="2548098.5699999998"/>
    <e v="#N/A"/>
    <n v="25730023"/>
    <n v="8767.61"/>
    <s v="Mauricio Alves"/>
  </r>
  <r>
    <x v="0"/>
    <s v="OK"/>
    <s v="Sem Defeito"/>
    <s v="Não"/>
    <n v="32927179"/>
    <n v="0"/>
    <m/>
    <x v="685"/>
    <s v="Ciclo Concluido"/>
    <s v="Ciclo Concluido"/>
    <x v="2"/>
    <s v="Emergencial"/>
    <s v="TAT"/>
    <s v="Realizado"/>
    <s v="PORTO ALEGRE "/>
    <s v="PODA"/>
    <s v="LIB //COMS"/>
    <d v="2026-07-28T00:00:00"/>
    <x v="1"/>
    <s v="OPEX"/>
    <s v="OK"/>
    <s v="OK"/>
    <s v="ANEXADO"/>
    <s v="ANEXADO"/>
    <s v="OK"/>
    <n v="1"/>
    <n v="1805.64"/>
    <s v="Faturamento Enviado"/>
    <s v="LUISA ALMEIDA"/>
    <s v="Programado "/>
    <s v="Realizado"/>
    <s v="Ciclo Concluido"/>
    <n v="601.88"/>
    <n v="2548098.5699999998"/>
    <e v="#N/A"/>
    <n v="25470108"/>
    <n v="601.88"/>
    <s v="Mauricio Alves"/>
  </r>
  <r>
    <x v="0"/>
    <s v="OK"/>
    <s v="Sem Defeito"/>
    <s v="Não"/>
    <n v="137233"/>
    <n v="0"/>
    <m/>
    <x v="686"/>
    <s v="Ciclo Concluido"/>
    <s v="Ciclo Concluido"/>
    <x v="2"/>
    <s v="Emergencial"/>
    <s v="TAT"/>
    <s v="Realizado"/>
    <s v="PORTO ALEGRE "/>
    <s v="PODA"/>
    <s v="LIB //COMS"/>
    <d v="2026-07-29T00:00:00"/>
    <x v="1"/>
    <s v="OPEX"/>
    <s v="OK"/>
    <s v="OK"/>
    <s v="ANEXADO"/>
    <s v="ANEXADO"/>
    <s v="OK"/>
    <n v="1"/>
    <n v="1601.96"/>
    <s v="Faturamento Enviado"/>
    <s v="LUISA ALMEIDA"/>
    <s v="Programado "/>
    <s v="Realizado"/>
    <s v="Ciclo Concluido"/>
    <n v="1601.96"/>
    <n v="2548098.5699999998"/>
    <e v="#N/A"/>
    <n v="25469526"/>
    <n v="1601.96"/>
    <s v="Mauricio Alves"/>
  </r>
  <r>
    <x v="0"/>
    <s v="OK"/>
    <s v="Sem Defeito"/>
    <s v="Não"/>
    <n v="776829"/>
    <n v="0"/>
    <m/>
    <x v="687"/>
    <s v="Ciclo Concluido"/>
    <s v="Ciclo Concluido"/>
    <x v="2"/>
    <s v="Emergencial"/>
    <s v="TAT"/>
    <s v="Realizado"/>
    <s v="PORTO ALEGRE "/>
    <s v="PODA "/>
    <s v="LIB //COMS"/>
    <d v="2026-07-30T00:00:00"/>
    <x v="1"/>
    <s v="OPEX"/>
    <s v="OK"/>
    <s v="OK"/>
    <s v="ANEXADO"/>
    <s v="ANEXADO"/>
    <s v="OK"/>
    <n v="1"/>
    <n v="2050.66"/>
    <s v="Faturamento Enviado"/>
    <s v="LUISA ALMEIDA"/>
    <s v="Programado "/>
    <s v="Realizado"/>
    <s v="Ciclo Concluido"/>
    <n v="1845.14"/>
    <n v="2548098.5699999998"/>
    <e v="#N/A"/>
    <n v="25469471"/>
    <n v="1845.14"/>
    <s v="Mauricio Alves"/>
  </r>
  <r>
    <x v="0"/>
    <s v="OK"/>
    <s v="Sem Defeito"/>
    <s v="Não"/>
    <n v="6583306"/>
    <n v="0"/>
    <m/>
    <x v="688"/>
    <s v="Ciclo Concluido"/>
    <s v="Ciclo Concluido"/>
    <x v="2"/>
    <s v="Emergencial"/>
    <s v="LINHA MORTA "/>
    <s v="Realizado"/>
    <s v="PORTO ALEGRE"/>
    <s v="TALA"/>
    <s v="LIB //COMS"/>
    <d v="2026-07-31T00:00:00"/>
    <x v="1"/>
    <s v="OPEX"/>
    <s v="OK"/>
    <s v="OK"/>
    <s v="ANEXADO"/>
    <s v="ANEXADO"/>
    <s v="OK"/>
    <n v="1"/>
    <n v="1926.74"/>
    <s v="Faturamento Enviado"/>
    <s v="LUISA ALMEIDA"/>
    <s v="Programado "/>
    <s v="Realizado"/>
    <s v="Ciclo Concluido"/>
    <n v="1926.74"/>
    <n v="2548098.5699999998"/>
    <e v="#N/A"/>
    <n v="25559444"/>
    <n v="1926.74"/>
    <s v="Mauricio Alves"/>
  </r>
  <r>
    <x v="0"/>
    <s v="OK"/>
    <s v="Sem Defeito"/>
    <s v="Não"/>
    <s v="95401 E 86916"/>
    <n v="0"/>
    <m/>
    <x v="689"/>
    <s v="Ciclo Concluido"/>
    <s v="Ciclo Concluido"/>
    <x v="2"/>
    <s v="Emergencial"/>
    <s v="TAT"/>
    <s v="Realizado"/>
    <s v="PORTO ALEGRE "/>
    <s v="PODA "/>
    <s v="LIB //COMS"/>
    <d v="2026-08-01T00:00:00"/>
    <x v="0"/>
    <s v="OPEX"/>
    <s v="OK"/>
    <s v="OK"/>
    <s v="ANEXADO"/>
    <s v="ANEXADO"/>
    <s v="OK"/>
    <n v="1"/>
    <n v="3380.12"/>
    <s v="Passivo"/>
    <s v="LUISA ALMEIDA"/>
    <s v="Programado "/>
    <s v="Realizado"/>
    <s v="Ciclo Concluido"/>
    <s v="1.849,64"/>
    <n v="2548098.5699999998"/>
    <e v="#N/A"/>
    <n v="25470227"/>
    <n v="1824.04"/>
    <s v="Mauricio Alves"/>
  </r>
  <r>
    <x v="0"/>
    <s v="OK"/>
    <s v="Sem Defeito"/>
    <s v="Não"/>
    <n v="38016"/>
    <n v="0"/>
    <m/>
    <x v="690"/>
    <s v="Ciclo Concluido"/>
    <s v="Ciclo Concluido"/>
    <x v="2"/>
    <s v="Emergencial"/>
    <s v="TAT"/>
    <s v="Realizado"/>
    <s v="PORTO ALEGRE "/>
    <s v="PODA "/>
    <s v="LIB //COMS"/>
    <d v="2026-08-02T00:00:00"/>
    <x v="1"/>
    <s v="OPEX"/>
    <s v="OK"/>
    <s v="OK"/>
    <s v="ANEXADO"/>
    <s v="ANEXADO"/>
    <s v="OK"/>
    <n v="1"/>
    <n v="1614.8"/>
    <s v="Faturamento Enviado"/>
    <s v="LUCAS ANDRADE"/>
    <s v="Programado "/>
    <s v="Realizado"/>
    <s v="Ciclo Concluido"/>
    <n v="1614.8"/>
    <n v="2548098.5699999998"/>
    <e v="#N/A"/>
    <n v="25446564"/>
    <n v="4844.3999999999996"/>
    <s v="Mauricio Alves"/>
  </r>
  <r>
    <x v="0"/>
    <s v="OK"/>
    <s v="Sem Defeito"/>
    <s v="Não"/>
    <n v="776834"/>
    <n v="0"/>
    <m/>
    <x v="691"/>
    <s v="Ciclo Concluido"/>
    <s v="Ciclo Concluido"/>
    <x v="2"/>
    <s v="Emergencial"/>
    <s v="TAT"/>
    <s v="Realizado"/>
    <s v="PORTO ALEGRE "/>
    <s v="PODA "/>
    <s v="LIB //COMS"/>
    <d v="2026-08-03T00:00:00"/>
    <x v="0"/>
    <s v="OPEX"/>
    <s v="OK"/>
    <s v="OK"/>
    <s v="ANEXADO"/>
    <s v="ANEXADO"/>
    <s v="OK"/>
    <n v="1"/>
    <n v="6201.33"/>
    <s v="Passivo"/>
    <s v="RICARDO SILVEIRA"/>
    <s v="Programado "/>
    <s v="Realizado"/>
    <s v="Ciclo Concluido"/>
    <n v="2193.7800000000002"/>
    <n v="2548098.5699999998"/>
    <e v="#N/A"/>
    <n v="25469338"/>
    <n v="2193.7800000000002"/>
    <s v="Mauricio Alves"/>
  </r>
  <r>
    <x v="0"/>
    <s v="OK"/>
    <s v="Sem Defeito"/>
    <s v="Não"/>
    <n v="14904719"/>
    <n v="0"/>
    <m/>
    <x v="692"/>
    <s v="Ciclo Concluido"/>
    <s v="Ciclo Concluido"/>
    <x v="2"/>
    <s v="Emergencial"/>
    <s v="TAT"/>
    <s v="Realizado"/>
    <s v="PORTO ALEGRE "/>
    <s v="PODA "/>
    <s v="LIB //COMS"/>
    <d v="2026-08-04T00:00:00"/>
    <x v="0"/>
    <s v="OPEX"/>
    <s v="OK"/>
    <s v="OK"/>
    <s v="ANEXADO"/>
    <s v="ANEXADO"/>
    <s v="OK"/>
    <n v="1"/>
    <n v="2895.61"/>
    <s v="Passivo"/>
    <s v="RICARDO SILVEIRA"/>
    <s v="Programado "/>
    <s v="Realizado"/>
    <s v="Ciclo Concluido"/>
    <n v="1710.27"/>
    <n v="2548098.5699999998"/>
    <e v="#N/A"/>
    <n v="25469407"/>
    <n v="1710.27"/>
    <s v="Mauricio Alves"/>
  </r>
  <r>
    <x v="0"/>
    <s v="OK"/>
    <s v="Sem Defeito"/>
    <s v="Não"/>
    <n v="136411"/>
    <n v="0"/>
    <m/>
    <x v="693"/>
    <s v="Ciclo Concluido"/>
    <s v="Ciclo Concluido"/>
    <x v="2"/>
    <s v="Emergencial"/>
    <s v="TAT"/>
    <s v="Realizado"/>
    <s v="PORTO ALEGRE "/>
    <s v="PODA "/>
    <s v="LIB //COMS"/>
    <d v="2026-08-05T00:00:00"/>
    <x v="1"/>
    <s v="OPEX"/>
    <s v="OK"/>
    <s v="OK"/>
    <s v="ANEXADO"/>
    <s v="ANEXADO"/>
    <s v="OK"/>
    <n v="1"/>
    <n v="528.48"/>
    <s v="Faturamento Enviado"/>
    <s v="LUCAS ANDRADE"/>
    <s v="Programado "/>
    <s v="Realizado"/>
    <s v="Ciclo Concluido"/>
    <n v="1585.44"/>
    <n v="2548098.5699999998"/>
    <e v="#N/A"/>
    <n v="25469451"/>
    <n v="1585.44"/>
    <s v="Mauricio Alves"/>
  </r>
  <r>
    <x v="0"/>
    <s v="OK"/>
    <s v="Sem Defeito"/>
    <s v="Não"/>
    <n v="128694"/>
    <n v="0"/>
    <m/>
    <x v="694"/>
    <s v="Ciclo Concluido"/>
    <s v="Ciclo Concluido"/>
    <x v="2"/>
    <s v="Emergencial"/>
    <s v="TAT"/>
    <s v="Realizado"/>
    <s v="PORTO ALEGRE "/>
    <s v="PODA "/>
    <s v="LIB //COMS"/>
    <d v="2026-08-06T00:00:00"/>
    <x v="1"/>
    <s v="OPEX"/>
    <s v="OK"/>
    <s v="OK"/>
    <s v="ANEXADO"/>
    <s v="ANEXADO"/>
    <s v="OK"/>
    <n v="1"/>
    <n v="484.44"/>
    <s v="Faturamento Enviado"/>
    <s v="LUCAS ANDRADE"/>
    <s v="Programado "/>
    <s v="Realizado"/>
    <s v="Ciclo Concluido"/>
    <n v="484.44"/>
    <n v="2548098.5699999998"/>
    <e v="#N/A"/>
    <n v="25469509"/>
    <n v="484.44"/>
    <s v="Mauricio Alves"/>
  </r>
  <r>
    <x v="0"/>
    <s v="OK"/>
    <s v="Sem Defeito"/>
    <s v="Não"/>
    <n v="119397"/>
    <n v="0"/>
    <m/>
    <x v="695"/>
    <s v="Ciclo Concluido"/>
    <s v="Ciclo Concluido"/>
    <x v="2"/>
    <s v="Emergencial"/>
    <s v="TAT"/>
    <s v="Realizado"/>
    <s v="PORTO ALEGRE "/>
    <s v="PODA "/>
    <s v="LIB //COMS"/>
    <d v="2026-08-07T00:00:00"/>
    <x v="1"/>
    <s v="OPEX"/>
    <s v="OK"/>
    <s v="OK"/>
    <s v="ANEXADO"/>
    <s v="ANEXADO"/>
    <s v="OK"/>
    <n v="1"/>
    <n v="1585.44"/>
    <s v="Faturamento Enviado"/>
    <s v="LUCAS ANDRADE"/>
    <s v="Programado "/>
    <s v="Realizado"/>
    <s v="Ciclo Concluido"/>
    <n v="1585.44"/>
    <n v="2548098.5699999998"/>
    <e v="#N/A"/>
    <n v="25469553"/>
    <n v="4756.32"/>
    <s v="Mauricio Alves"/>
  </r>
  <r>
    <x v="0"/>
    <s v="OK"/>
    <s v="Sem Defeito"/>
    <s v="Não"/>
    <n v="154920"/>
    <n v="0"/>
    <m/>
    <x v="696"/>
    <s v="Ciclo Concluido"/>
    <s v="Ciclo Concluido"/>
    <x v="2"/>
    <s v="Emergencial"/>
    <s v="TAT"/>
    <s v="Realizado"/>
    <s v="PORTO ALEGRE "/>
    <s v="PODA "/>
    <s v="LIB //COMS"/>
    <d v="2026-08-08T00:00:00"/>
    <x v="1"/>
    <s v="OPEX"/>
    <s v="OK"/>
    <s v="OK"/>
    <s v="ANEXADO"/>
    <s v="ANEXADO"/>
    <s v="OK"/>
    <n v="1"/>
    <n v="4109.42"/>
    <s v="Faturamento Enviado"/>
    <s v="LUCAS ANDRADE"/>
    <s v="Programado "/>
    <s v="Realizado"/>
    <s v="Ciclo Concluido"/>
    <n v="5543.56"/>
    <n v="2548098.5699999998"/>
    <e v="#N/A"/>
    <n v="25469705"/>
    <n v="5543.56"/>
    <s v="Mauricio Alves"/>
  </r>
  <r>
    <x v="8"/>
    <s v="OK"/>
    <s v="Sem Defeito"/>
    <s v="Não"/>
    <s v="SOBREAVISO Linha Morta_Julho"/>
    <n v="0"/>
    <m/>
    <x v="697"/>
    <s v="Ciclo Concluido"/>
    <s v="Ciclo Concluido"/>
    <x v="2"/>
    <s v="Procedimento Anterior "/>
    <s v="Sobre Aviso"/>
    <s v="Realizado"/>
    <s v="Metropolitana "/>
    <s v="SOBRE AVISO "/>
    <s v="LIB //COMS"/>
    <d v="2026-08-09T00:00:00"/>
    <x v="3"/>
    <s v="OPEX"/>
    <s v="OK"/>
    <s v="OK"/>
    <s v="ANEXADO"/>
    <s v="ANEXADO"/>
    <s v="OK"/>
    <n v="1"/>
    <n v="0"/>
    <s v="Faturamento Enviado"/>
    <s v="LUCAS ANDRADE"/>
    <s v="Programado "/>
    <s v="Realizado"/>
    <s v="Ciclo Concluido"/>
    <n v="69671.960000000006"/>
    <n v="2548098.5699999998"/>
    <e v="#N/A"/>
    <n v="25202566"/>
    <n v="69671.960000000006"/>
    <s v="Mauricio Alves"/>
  </r>
  <r>
    <x v="8"/>
    <s v="OK"/>
    <s v="Sem Defeito"/>
    <s v="Não"/>
    <s v="SOBREAVISO Linha Viva_Julho"/>
    <n v="0"/>
    <m/>
    <x v="698"/>
    <s v="Ciclo Concluido"/>
    <s v="Ciclo Concluido"/>
    <x v="2"/>
    <s v="Procedimento Anterior "/>
    <s v="Sobre Aviso"/>
    <s v="Realizado"/>
    <s v="Metropolitana "/>
    <s v="SOBRE AVISO "/>
    <s v="LIB //COMS"/>
    <d v="2026-08-10T00:00:00"/>
    <x v="3"/>
    <s v="OPEX"/>
    <s v="OK"/>
    <s v="OK"/>
    <s v="ANEXADO"/>
    <s v="ANEXADO"/>
    <s v="OK"/>
    <n v="1"/>
    <n v="0"/>
    <s v="Faturamento Enviado"/>
    <s v="LUCAS ANDRADE"/>
    <s v="Programado "/>
    <s v="Realizado"/>
    <s v="Ciclo Concluido"/>
    <n v="78747.759999999995"/>
    <n v="2548098.5699999998"/>
    <e v="#N/A"/>
    <n v="25202573"/>
    <n v="78747.759999999995"/>
    <s v="Mauricio Alves"/>
  </r>
  <r>
    <x v="9"/>
    <s v="OK"/>
    <s v="Sem Defeito"/>
    <s v="Não"/>
    <s v="DISPONIBILIDADE INC SISTEM"/>
    <n v="0"/>
    <m/>
    <x v="699"/>
    <s v="Ciclo Concluido"/>
    <s v="Ciclo Concluido"/>
    <x v="2"/>
    <s v="Procedimento Anterior "/>
    <s v="LINHA MORTA"/>
    <s v="Realizado"/>
    <s v="Metropolitana "/>
    <s v="Disponibilidade"/>
    <s v="LIB //COMS"/>
    <d v="2026-08-11T00:00:00"/>
    <x v="5"/>
    <s v="OPEX"/>
    <s v="OK"/>
    <s v="OK"/>
    <s v="ANEXADO"/>
    <s v="ANEXADO"/>
    <s v="OK"/>
    <n v="1"/>
    <n v="228769.2"/>
    <s v="Passivo"/>
    <s v="MAURICIO ALVES"/>
    <s v="Programado "/>
    <s v="Realizado"/>
    <s v="Enviado Equatorial "/>
    <n v="180242.4"/>
    <n v="2548098.5699999998"/>
    <e v="#N/A"/>
    <n v="25221631"/>
    <n v="180242.4"/>
    <s v="Mauricio Alves"/>
  </r>
  <r>
    <x v="9"/>
    <s v="OK"/>
    <s v="Sem Defeito"/>
    <s v="Não"/>
    <s v="DISPONIBILIDADE INC SISTEM"/>
    <n v="0"/>
    <m/>
    <x v="700"/>
    <s v="Ciclo Concluido"/>
    <s v="Ciclo Concluido"/>
    <x v="2"/>
    <s v="Procedimento Anterior "/>
    <s v="LINHA VIVA "/>
    <s v="Realizado"/>
    <s v="Metropolitana "/>
    <s v="Disponibilidade"/>
    <s v="LIB //COMS"/>
    <d v="2026-08-12T00:00:00"/>
    <x v="5"/>
    <s v="OPEX"/>
    <s v="OK"/>
    <s v="OK"/>
    <s v="ANEXADO"/>
    <s v="ANEXADO"/>
    <s v="OK"/>
    <n v="1"/>
    <n v="115379.2"/>
    <s v="Passivo"/>
    <s v="MAURICIO ALVES"/>
    <s v="Programado "/>
    <s v="Realizado"/>
    <s v="Enviado Equatorial "/>
    <n v="98072.320000000007"/>
    <n v="2548098.5699999998"/>
    <e v="#N/A"/>
    <n v="25221632"/>
    <n v="98072.320000000007"/>
    <s v="Mauricio Alves"/>
  </r>
  <r>
    <x v="9"/>
    <s v="OK"/>
    <s v="Sem Defeito"/>
    <s v="Não"/>
    <s v="DISPONIBILIDADE INC SISTEM"/>
    <n v="0"/>
    <m/>
    <x v="701"/>
    <s v="Ciclo Concluido"/>
    <s v="Ciclo Concluido"/>
    <x v="2"/>
    <s v="Procedimento Anterior "/>
    <s v="EQUIPE PODA "/>
    <s v="Realizado"/>
    <s v="Metropolitana "/>
    <s v="Disponibilidade"/>
    <s v="LIB //COMS"/>
    <d v="2026-08-13T00:00:00"/>
    <x v="5"/>
    <s v="OPEX"/>
    <s v="OK"/>
    <s v="OK"/>
    <s v="ANEXADO"/>
    <s v="ANEXADO"/>
    <s v="OK"/>
    <n v="1"/>
    <n v="192250.23999999999"/>
    <s v="Passivo"/>
    <s v="MAURICIO ALVES"/>
    <s v="Programado "/>
    <s v="Realizado"/>
    <s v="Enviado Equatorial "/>
    <n v="169011.20000000001"/>
    <n v="2548098.5699999998"/>
    <e v="#N/A"/>
    <n v="25221633"/>
    <n v="169011.20000000001"/>
    <s v="Mauricio Alves"/>
  </r>
  <r>
    <x v="9"/>
    <s v="OK"/>
    <s v="Sem Defeito"/>
    <s v="Não"/>
    <s v="DISPONIBILIDADE INC SISTEM"/>
    <n v="0"/>
    <m/>
    <x v="702"/>
    <s v="Ciclo Concluido"/>
    <s v="Ciclo Concluido"/>
    <x v="2"/>
    <s v="Procedimento Anterior "/>
    <s v="TAT"/>
    <s v="Realizado"/>
    <s v="Metropolitana "/>
    <s v="Disponibilidade"/>
    <s v="LIB //COMS"/>
    <d v="2026-08-14T00:00:00"/>
    <x v="5"/>
    <s v="OPEX"/>
    <s v="OK"/>
    <s v="OK"/>
    <s v="ANEXADO"/>
    <s v="ANEXADO"/>
    <s v="OK"/>
    <n v="1"/>
    <n v="39443.040000000001"/>
    <s v="Passivo"/>
    <s v="MAURICIO ALVES"/>
    <s v="Programado "/>
    <s v="Realizado"/>
    <s v="Enviado Equatorial "/>
    <n v="39443.040000000001"/>
    <n v="2548098.5699999998"/>
    <e v="#N/A"/>
    <n v="25221636"/>
    <n v="39443.040000000001"/>
    <s v="Mauricio Alves"/>
  </r>
  <r>
    <x v="0"/>
    <s v="OK"/>
    <s v="Sem Defeito"/>
    <s v="Não"/>
    <n v="230016606"/>
    <n v="133"/>
    <m/>
    <x v="703"/>
    <s v="Ciclo Concluido"/>
    <s v="Ciclo Concluido"/>
    <x v="2"/>
    <s v="Emergencial"/>
    <s v="TAT"/>
    <s v="Realizado"/>
    <s v="VIAMÃO"/>
    <s v="PODA "/>
    <s v="LIB //COMS"/>
    <d v="2026-08-15T00:00:00"/>
    <x v="1"/>
    <s v="OPEX"/>
    <s v="OK"/>
    <s v="OK"/>
    <s v="ANEXADO"/>
    <s v="ANEXADO"/>
    <s v="OK"/>
    <n v="1"/>
    <n v="1957.92"/>
    <s v="Faturamento Enviado"/>
    <s v="LUCAS ANDRADE"/>
    <s v="Programado "/>
    <s v="Realizado"/>
    <s v="Ciclo Concluido"/>
    <n v="3159.88"/>
    <n v="2548098.5699999998"/>
    <e v="#N/A"/>
    <n v="25469602"/>
    <n v="3159.88"/>
    <s v="Mauricio Alves"/>
  </r>
  <r>
    <x v="0"/>
    <s v="OK"/>
    <s v="Sem Defeito"/>
    <s v="Não"/>
    <n v="22855"/>
    <n v="134"/>
    <m/>
    <x v="704"/>
    <s v="Ciclo Concluido"/>
    <s v="Ciclo Concluido"/>
    <x v="2"/>
    <s v="Emergencial"/>
    <s v="TAT"/>
    <s v="Realizado"/>
    <s v="VIAMÃO"/>
    <s v="PODA "/>
    <s v="LIB //COMS"/>
    <d v="2026-08-16T00:00:00"/>
    <x v="0"/>
    <s v="OPEX"/>
    <s v="OK"/>
    <s v="OK"/>
    <s v="ANEXADO"/>
    <s v="ANEXADO"/>
    <s v="OK"/>
    <n v="1"/>
    <n v="2251.52"/>
    <s v="Passivo"/>
    <s v="RICARDO SILVEIRA"/>
    <s v="Programado "/>
    <s v="Realizado"/>
    <s v="Ciclo Concluido"/>
    <n v="3732.4"/>
    <n v="2548098.5699999998"/>
    <e v="#N/A"/>
    <n v="25469822"/>
    <n v="3732.4"/>
    <s v="Mauricio Alves"/>
  </r>
  <r>
    <x v="0"/>
    <s v="OK"/>
    <s v="Sem Defeito"/>
    <s v="Não"/>
    <n v="647186"/>
    <n v="135"/>
    <m/>
    <x v="705"/>
    <s v="Ciclo Concluido"/>
    <s v="Ciclo Concluido"/>
    <x v="2"/>
    <s v="Emergencial"/>
    <s v="TAT"/>
    <s v="Realizado"/>
    <s v="ELDORADO DO SUL "/>
    <s v="PODA "/>
    <s v="LIB //COMS"/>
    <d v="2026-08-17T00:00:00"/>
    <x v="0"/>
    <s v="OPEX"/>
    <s v="OK"/>
    <s v="OK"/>
    <s v="ANEXADO"/>
    <s v="ANEXADO"/>
    <s v="OK"/>
    <n v="1"/>
    <n v="2062.6799999999998"/>
    <s v="Passivo"/>
    <s v="RICARDO SILVEIRA"/>
    <s v="Programado "/>
    <s v="Realizado"/>
    <s v="Ciclo Concluido"/>
    <n v="3438.79"/>
    <n v="2548098.5699999998"/>
    <e v="#N/A"/>
    <n v="25469853"/>
    <n v="3438.79"/>
    <s v="Mauricio Alves"/>
  </r>
  <r>
    <x v="0"/>
    <s v="OK"/>
    <s v="Sem Defeito"/>
    <s v="Não"/>
    <n v="343711"/>
    <n v="136"/>
    <m/>
    <x v="706"/>
    <s v="Ciclo Concluido"/>
    <s v="Ciclo Concluido"/>
    <x v="2"/>
    <s v="Emergencial"/>
    <s v="TAT"/>
    <s v="Realizado"/>
    <s v="CHARQUEADAS"/>
    <s v="PODA "/>
    <s v="LIB //COMS"/>
    <d v="2026-08-18T00:00:00"/>
    <x v="1"/>
    <s v="OPEX"/>
    <s v="OK"/>
    <s v="OK"/>
    <s v="ANEXADO"/>
    <s v="ANEXADO"/>
    <s v="OK"/>
    <n v="1"/>
    <n v="146.80000000000001"/>
    <s v="Faturamento Enviado"/>
    <s v="LUCAS ANDRADE"/>
    <s v="Programado "/>
    <s v="Realizado"/>
    <s v="Ciclo Concluido"/>
    <n v="146.80000000000001"/>
    <n v="2548098.5699999998"/>
    <e v="#N/A"/>
    <n v="25469755"/>
    <n v="146.80000000000001"/>
    <s v="Mauricio Alves"/>
  </r>
  <r>
    <x v="0"/>
    <s v="OK"/>
    <s v="Sem Defeito"/>
    <s v="Não"/>
    <n v="47220"/>
    <n v="137"/>
    <m/>
    <x v="707"/>
    <s v="Ciclo Concluido"/>
    <s v="Ciclo Concluido"/>
    <x v="2"/>
    <s v="Emergencial"/>
    <s v="TAT"/>
    <s v="Realizado"/>
    <s v="ELDORADO DO SUL "/>
    <s v="PODA "/>
    <s v="LIB //COMS"/>
    <d v="2026-08-19T00:00:00"/>
    <x v="1"/>
    <s v="OPEX"/>
    <s v="OK"/>
    <s v="OK"/>
    <s v="ANEXADO"/>
    <s v="ANEXADO"/>
    <s v="OK"/>
    <n v="1"/>
    <n v="1704.71"/>
    <s v="Faturamento Enviado"/>
    <s v="LUCAS ANDRADE"/>
    <s v="Programado "/>
    <s v="Realizado"/>
    <s v="Ciclo Concluido"/>
    <n v="4611.3500000000004"/>
    <n v="2548098.5699999998"/>
    <e v="#N/A"/>
    <n v="25469948"/>
    <n v="4611.3500000000004"/>
    <s v="Mauricio Alves"/>
  </r>
  <r>
    <x v="0"/>
    <s v="OK"/>
    <s v="Sem Defeito"/>
    <s v="Não"/>
    <n v="146449"/>
    <n v="138"/>
    <m/>
    <x v="708"/>
    <s v="Ciclo Concluido"/>
    <s v="Ciclo Concluido"/>
    <x v="2"/>
    <s v="Emergencial"/>
    <s v="TAT"/>
    <s v="Realizado"/>
    <s v="ELDORADO DO SUL "/>
    <s v="PODA "/>
    <s v="LIB //COMS"/>
    <d v="2026-08-20T00:00:00"/>
    <x v="1"/>
    <s v="OPEX"/>
    <s v="OK"/>
    <s v="OK"/>
    <s v="ANEXADO"/>
    <s v="ANEXADO"/>
    <s v="OK"/>
    <n v="1"/>
    <n v="910.16"/>
    <s v="Faturamento Enviado"/>
    <s v="LUCAS ANDRADE"/>
    <s v="Programado "/>
    <s v="Realizado"/>
    <s v="Ciclo Concluido"/>
    <n v="910.16"/>
    <n v="2548098.5699999998"/>
    <e v="#N/A"/>
    <n v="25470036"/>
    <n v="910.16"/>
    <s v="Mauricio Alves"/>
  </r>
  <r>
    <x v="0"/>
    <s v="OK"/>
    <s v="Sem Defeito"/>
    <s v="Não"/>
    <n v="1148928107"/>
    <n v="139"/>
    <m/>
    <x v="709"/>
    <s v="Ciclo Concluido"/>
    <s v="Ciclo Concluido"/>
    <x v="2"/>
    <s v="Emergencial"/>
    <s v="TAT"/>
    <s v="Realizado"/>
    <s v="ELDORADO DO SUL "/>
    <s v="PODA "/>
    <s v="LIB //COMS"/>
    <d v="2026-08-21T00:00:00"/>
    <x v="1"/>
    <s v="OPEX"/>
    <s v="OK"/>
    <s v="OK"/>
    <s v="ANEXADO"/>
    <s v="ANEXADO"/>
    <s v="OK"/>
    <n v="1"/>
    <n v="498.2"/>
    <s v="Faturamento Enviado"/>
    <s v="LUCAS ANDRADE"/>
    <s v="Programado "/>
    <s v="Realizado"/>
    <s v="Ciclo Concluido"/>
    <n v="104.6"/>
    <n v="2548098.5699999998"/>
    <e v="#N/A"/>
    <n v="25470042"/>
    <n v="104.6"/>
    <s v="Mauricio Alves"/>
  </r>
  <r>
    <x v="0"/>
    <s v="OK"/>
    <s v="Sem Defeito"/>
    <s v="Não"/>
    <n v="140622"/>
    <n v="140"/>
    <m/>
    <x v="710"/>
    <s v="Ciclo Concluido"/>
    <s v="Ciclo Concluido"/>
    <x v="2"/>
    <s v="Emergencial"/>
    <s v="TAT"/>
    <s v="Realizado"/>
    <s v="ELDORADO DO SUL "/>
    <s v="PODA "/>
    <s v="LIB //COMS"/>
    <d v="2026-08-22T00:00:00"/>
    <x v="1"/>
    <s v="OPEX"/>
    <s v="OK"/>
    <s v="OK"/>
    <s v="ANEXADO"/>
    <s v="ANEXADO"/>
    <s v="OK"/>
    <n v="1"/>
    <n v="1071.6400000000001"/>
    <s v="Faturamento Enviado"/>
    <s v="LUCAS ANDRADE"/>
    <s v="Programado "/>
    <s v="Realizado"/>
    <s v="Ciclo Concluido"/>
    <n v="1071.6400000000001"/>
    <n v="2548098.5699999998"/>
    <e v="#N/A"/>
    <n v="25470070"/>
    <n v="1071.6400000000001"/>
    <s v="Mauricio Alves"/>
  </r>
  <r>
    <x v="0"/>
    <s v="OK"/>
    <s v="Sem Defeito"/>
    <s v="Não"/>
    <n v="146449"/>
    <n v="141"/>
    <m/>
    <x v="711"/>
    <s v="Ciclo Concluido"/>
    <s v="Ciclo Concluido"/>
    <x v="2"/>
    <s v="Emergencial"/>
    <s v="TAT"/>
    <s v="Realizado"/>
    <s v="ELDORADO DO SUL "/>
    <s v="PODA "/>
    <s v="LIB //COMS"/>
    <d v="2026-08-23T00:00:00"/>
    <x v="1"/>
    <s v="OPEX"/>
    <s v="OK"/>
    <s v="OK"/>
    <s v="ANEXADO"/>
    <s v="ANEXADO"/>
    <s v="OK"/>
    <n v="1"/>
    <n v="3310.31"/>
    <s v="Faturamento Enviado"/>
    <s v="LUCAS ANDRADE"/>
    <s v="Programado "/>
    <s v="Realizado"/>
    <s v="Ciclo Concluido"/>
    <n v="2545.15"/>
    <n v="2548098.5699999998"/>
    <e v="#N/A"/>
    <n v="25470121"/>
    <n v="2545.15"/>
    <s v="Mauricio Alves"/>
  </r>
  <r>
    <x v="0"/>
    <s v="OK"/>
    <s v="Sem Defeito"/>
    <s v="Não"/>
    <s v="196400 E 198409"/>
    <n v="142"/>
    <m/>
    <x v="712"/>
    <s v="Ciclo Concluido"/>
    <s v="Ciclo Concluido"/>
    <x v="2"/>
    <s v="Emergencial"/>
    <s v="TAT"/>
    <s v="Realizado"/>
    <s v="ELDORADO DO SUL "/>
    <s v="PODA "/>
    <s v="LIB //COMS"/>
    <d v="2026-08-24T00:00:00"/>
    <x v="1"/>
    <s v="OPEX"/>
    <s v="OK"/>
    <s v="OK"/>
    <s v="ANEXADO"/>
    <s v="ANEXADO"/>
    <s v="OK"/>
    <n v="1"/>
    <n v="1629.48"/>
    <s v="Faturamento Enviado"/>
    <s v="LUCAS ANDRADE"/>
    <s v="Programado "/>
    <s v="Realizado"/>
    <s v="Ciclo Concluido"/>
    <n v="1629.48"/>
    <n v="2548098.5699999998"/>
    <e v="#N/A"/>
    <n v="25470182"/>
    <n v="1629.48"/>
    <s v="Mauricio Alves"/>
  </r>
  <r>
    <x v="0"/>
    <s v="OK"/>
    <s v="Sem Defeito"/>
    <s v="Não"/>
    <n v="100293"/>
    <n v="143"/>
    <m/>
    <x v="713"/>
    <s v="Ciclo Concluido"/>
    <s v="Ciclo Concluido"/>
    <x v="2"/>
    <s v="Emergencial"/>
    <s v="TAT"/>
    <s v="Realizado"/>
    <s v="ELDORADO DO SUL "/>
    <s v="PODA "/>
    <s v="LIB //COMS"/>
    <d v="2026-08-25T00:00:00"/>
    <x v="1"/>
    <s v="OPEX"/>
    <s v="OK"/>
    <s v="OK"/>
    <s v="ANEXADO"/>
    <s v="ANEXADO"/>
    <s v="OK"/>
    <n v="1"/>
    <n v="3246.05"/>
    <s v="Faturamento Enviado"/>
    <s v="LUCAS ANDRADE"/>
    <s v="Programado "/>
    <s v="Realizado"/>
    <s v="Ciclo Concluido"/>
    <n v="2334.1"/>
    <n v="2548098.5699999998"/>
    <e v="#N/A"/>
    <n v="25484559"/>
    <n v="2334.1"/>
    <s v="Mauricio Alves"/>
  </r>
  <r>
    <x v="0"/>
    <s v="OK"/>
    <s v="Sem Defeito"/>
    <s v="Não"/>
    <n v="86916"/>
    <n v="144"/>
    <m/>
    <x v="714"/>
    <s v="Ciclo Concluido"/>
    <s v="Ciclo Concluido"/>
    <x v="2"/>
    <s v="Emergencial"/>
    <s v="TAT"/>
    <s v="Realizado"/>
    <s v="ELDORADO DO SUL "/>
    <s v="PODA "/>
    <s v="LIB //COMS"/>
    <d v="2026-08-26T00:00:00"/>
    <x v="1"/>
    <s v="OPEX"/>
    <s v="OK"/>
    <s v="OK"/>
    <s v="ANEXADO"/>
    <s v="ANEXADO"/>
    <s v="OK"/>
    <n v="1"/>
    <n v="572.52"/>
    <s v="Faturamento Enviado"/>
    <s v="LUCAS ANDRADE"/>
    <s v="Programado "/>
    <s v="Realizado"/>
    <s v="Ciclo Concluido"/>
    <n v="455.08"/>
    <n v="2548098.5699999998"/>
    <e v="#N/A"/>
    <n v="25484636"/>
    <n v="455.08"/>
    <s v="Mauricio Alves"/>
  </r>
  <r>
    <x v="0"/>
    <s v="OK"/>
    <s v="Sem Defeito"/>
    <s v="Não"/>
    <n v="31698"/>
    <n v="145"/>
    <m/>
    <x v="715"/>
    <s v="Ciclo Concluido"/>
    <s v="Ciclo Concluido"/>
    <x v="2"/>
    <s v="Emergencial"/>
    <s v="TAT"/>
    <s v="Realizado"/>
    <s v="ELDORADO DO SUL "/>
    <s v="PODA "/>
    <s v="LIB //COMS"/>
    <d v="2026-08-27T00:00:00"/>
    <x v="0"/>
    <s v="OPEX"/>
    <s v="OK"/>
    <s v="OK"/>
    <s v="ANEXADO"/>
    <s v="ANEXADO"/>
    <s v="OK"/>
    <n v="1"/>
    <n v="6331.53"/>
    <s v="Passivo"/>
    <s v="RICARDO SILVEIRA"/>
    <s v="Programado "/>
    <s v="Realizado"/>
    <s v="Ciclo Concluido"/>
    <n v="1735.96"/>
    <n v="2548098.5699999998"/>
    <e v="#N/A"/>
    <n v="25484642"/>
    <n v="1735.96"/>
    <s v="Mauricio Alves"/>
  </r>
  <r>
    <x v="0"/>
    <s v="OK"/>
    <s v="Sem Defeito"/>
    <s v="Não"/>
    <n v="64278"/>
    <n v="146"/>
    <m/>
    <x v="716"/>
    <s v="Ciclo Concluido"/>
    <s v="Ciclo Concluido"/>
    <x v="2"/>
    <s v="Emergencial"/>
    <s v="TAT"/>
    <s v="Realizado"/>
    <s v="PORTO ALEGRE "/>
    <s v="PODA "/>
    <s v="LIB //COMS"/>
    <d v="2026-08-28T00:00:00"/>
    <x v="1"/>
    <s v="OPEX"/>
    <s v="OK"/>
    <s v="OK"/>
    <s v="ANEXADO"/>
    <s v="ANEXADO"/>
    <s v="OK"/>
    <n v="1"/>
    <n v="4202.9799999999996"/>
    <s v="Faturamento Enviado"/>
    <s v="LUCAS ANDRADE"/>
    <s v="Programado "/>
    <s v="Realizado"/>
    <s v="Ciclo Concluido"/>
    <n v="1524.92"/>
    <n v="2548098.5699999998"/>
    <e v="#N/A"/>
    <n v="25484701"/>
    <n v="1524.92"/>
    <s v="Mauricio Alves"/>
  </r>
  <r>
    <x v="0"/>
    <s v="OK"/>
    <s v="Sem Defeito"/>
    <s v="Não"/>
    <n v="27281"/>
    <n v="35"/>
    <m/>
    <x v="717"/>
    <s v="Ciclo Concluido"/>
    <s v="Ciclo Concluido"/>
    <x v="2"/>
    <s v="Emergencial"/>
    <s v="LINHA VIVA "/>
    <s v="Realizado"/>
    <s v="PORTO ALEGRE "/>
    <m/>
    <s v="LIB //COMS"/>
    <d v="2026-08-30T00:00:00"/>
    <x v="1"/>
    <s v="OPEX"/>
    <s v="OK"/>
    <s v="OK"/>
    <s v="ANEXADO"/>
    <s v="ANEXADO"/>
    <s v="OK"/>
    <n v="1"/>
    <n v="2389.4"/>
    <s v="Faturamento Enviado"/>
    <s v="LUCAS ANDRADE"/>
    <s v="Programado "/>
    <s v="Realizado"/>
    <s v="Ciclo Concluido"/>
    <n v="2212.31"/>
    <n v="2548098.5699999998"/>
    <e v="#N/A"/>
    <n v="25523522"/>
    <n v="2212.31"/>
    <s v="Mauricio Alves"/>
  </r>
  <r>
    <x v="0"/>
    <s v="OK"/>
    <s v="Sem Defeito"/>
    <s v="Não"/>
    <n v="29173"/>
    <n v="36"/>
    <m/>
    <x v="718"/>
    <s v="Ciclo Concluido"/>
    <s v="Ciclo Concluido"/>
    <x v="2"/>
    <s v="Emergencial"/>
    <s v="LINHA VIVA "/>
    <s v="Realizado"/>
    <s v="PORTO ALEGRE "/>
    <m/>
    <s v="LIB //COMS"/>
    <d v="2026-08-31T00:00:00"/>
    <x v="1"/>
    <s v="OPEX"/>
    <s v="OK"/>
    <s v="OK"/>
    <s v="ANEXADO"/>
    <s v="ANEXADO"/>
    <s v="OK"/>
    <n v="1"/>
    <n v="1294"/>
    <s v="Faturamento Enviado"/>
    <s v="LUCAS ANDRADE"/>
    <s v="Programado "/>
    <s v="Realizado"/>
    <s v="Ciclo Concluido"/>
    <n v="396.69"/>
    <n v="2548098.5699999998"/>
    <e v="#N/A"/>
    <n v="25523639"/>
    <n v="396.69"/>
    <s v="Mauricio Alves"/>
  </r>
  <r>
    <x v="0"/>
    <s v="OK"/>
    <s v="Sem Defeito"/>
    <s v="Não"/>
    <n v="224"/>
    <n v="38"/>
    <m/>
    <x v="719"/>
    <s v="Ciclo Concluido"/>
    <s v="Ciclo Concluido"/>
    <x v="2"/>
    <s v="Emergencial"/>
    <s v="LINHA VIVA "/>
    <s v="Realizado"/>
    <m/>
    <m/>
    <s v="LIB //COMS"/>
    <d v="2026-09-01T00:00:00"/>
    <x v="0"/>
    <s v="OPEX"/>
    <s v="OK"/>
    <s v="OK"/>
    <s v="ANEXADO"/>
    <s v="ANEXADO"/>
    <s v="OK"/>
    <n v="1"/>
    <n v="7318.2"/>
    <s v="Passivo"/>
    <s v="RICARDO SILVEIRA"/>
    <s v="Programado "/>
    <s v="Realizado"/>
    <s v="Ciclo Concluido"/>
    <n v="3640.6"/>
    <n v="2548098.5699999998"/>
    <e v="#N/A"/>
    <n v="25523822"/>
    <n v="3640.6"/>
    <s v="Mauricio Alves"/>
  </r>
  <r>
    <x v="0"/>
    <s v="OK"/>
    <s v="Sem Defeito"/>
    <s v="Não"/>
    <n v="224"/>
    <n v="39"/>
    <m/>
    <x v="720"/>
    <s v="Ciclo Concluido"/>
    <s v="Ciclo Concluido"/>
    <x v="2"/>
    <s v="Emergencial"/>
    <s v="LINHA VIVA "/>
    <s v="Realizado"/>
    <s v="MARIANA PIMENTEL"/>
    <m/>
    <s v="LIB //COMS"/>
    <d v="2026-09-02T00:00:00"/>
    <x v="0"/>
    <s v="OPEX"/>
    <s v="OK"/>
    <s v="OK"/>
    <s v="ANEXADO"/>
    <s v="ANEXADO"/>
    <s v="OK"/>
    <n v="1"/>
    <n v="8373"/>
    <s v="Passivo"/>
    <s v="RICARDO SILVEIRA"/>
    <s v="Programado "/>
    <s v="Realizado"/>
    <s v="Ciclo Concluido"/>
    <n v="2177.15"/>
    <n v="2548098.5699999998"/>
    <e v="#N/A"/>
    <n v="25558581"/>
    <n v="2177.15"/>
    <s v="Mauricio Alves"/>
  </r>
  <r>
    <x v="0"/>
    <s v="OK"/>
    <s v="Sem Defeito"/>
    <s v="Não"/>
    <n v="1921"/>
    <n v="40"/>
    <m/>
    <x v="721"/>
    <s v="Ciclo Concluido"/>
    <s v="Ciclo Concluido"/>
    <x v="2"/>
    <s v="Emergencial"/>
    <s v="LINHA VIVA "/>
    <s v="Realizado"/>
    <s v="PORTO ALEGRE "/>
    <m/>
    <s v="LIB //COMS"/>
    <d v="2026-09-03T00:00:00"/>
    <x v="0"/>
    <s v="OPEX"/>
    <s v="OK"/>
    <s v="OK"/>
    <s v="ANEXADO"/>
    <s v="ANEXADO"/>
    <s v="OK"/>
    <n v="1"/>
    <n v="5861.1"/>
    <s v="Passivo"/>
    <s v="RICARDO SILVEIRA"/>
    <s v="Programado "/>
    <s v="Realizado"/>
    <s v="Ciclo Concluido"/>
    <n v="3048.01"/>
    <n v="2548098.5699999998"/>
    <e v="#N/A"/>
    <n v="25558812"/>
    <n v="3048.01"/>
    <s v="Mauricio Alves"/>
  </r>
  <r>
    <x v="2"/>
    <s v="OK"/>
    <s v="Sem Defeito"/>
    <s v="Não"/>
    <n v="3392"/>
    <n v="71.475999999999999"/>
    <m/>
    <x v="722"/>
    <s v="Sem necessidade"/>
    <s v="Sem necessidade"/>
    <x v="3"/>
    <s v="Programado"/>
    <s v="LINHA VIVA "/>
    <s v="Pendente"/>
    <s v="GUAIBA"/>
    <s v="CH REPETIDORA"/>
    <s v="LIB //ENER"/>
    <d v="2026-09-04T00:00:00"/>
    <x v="2"/>
    <s v="CAPEX"/>
    <s v="NOK"/>
    <s v="OK"/>
    <s v="ANEXADO"/>
    <s v="ANEXADO"/>
    <s v="OK"/>
    <n v="0.8"/>
    <n v="5559.97"/>
    <s v="Passivo"/>
    <s v="LUCAS ANDRADE"/>
    <s v="Programado "/>
    <s v="Realizado"/>
    <s v="Em andamento"/>
    <n v="2437.35"/>
    <n v="2548098.5699999998"/>
    <e v="#N/A"/>
    <n v="26349559"/>
    <n v="2437.35"/>
    <s v="Mauricio Alves"/>
  </r>
  <r>
    <x v="0"/>
    <s v="OK"/>
    <s v="Sem Defeito"/>
    <s v="Não"/>
    <n v="635408"/>
    <n v="0"/>
    <m/>
    <x v="723"/>
    <s v="Ciclo Concluido"/>
    <s v="Ciclo Concluido"/>
    <x v="2"/>
    <s v="Procedimento Anterior "/>
    <s v="EQUIPE PODA "/>
    <s v="Realizado"/>
    <s v="PORTO ALEGRE"/>
    <s v="PODA "/>
    <s v="LIB //COMS"/>
    <d v="2024-07-29T00:00:00"/>
    <x v="1"/>
    <s v="OPEX"/>
    <s v="OK"/>
    <s v="OK"/>
    <s v="ANEXADO"/>
    <s v="ANEXADO"/>
    <s v="OK"/>
    <n v="1"/>
    <n v="4742.3599999999997"/>
    <s v="Passivo"/>
    <s v="LUISA ALMEIDA"/>
    <s v="Programado "/>
    <s v="Realizado"/>
    <s v="Ciclo Concluido"/>
    <n v="2828.66"/>
    <n v="2548098.5699999998"/>
    <e v="#N/A"/>
    <n v="25149490"/>
    <n v="2828.66"/>
    <s v="Mauricio Alves"/>
  </r>
  <r>
    <x v="0"/>
    <s v="OK"/>
    <s v="Sem Defeito"/>
    <s v="Não"/>
    <n v="608445"/>
    <n v="0"/>
    <m/>
    <x v="724"/>
    <s v="Ciclo Concluido"/>
    <s v="Ciclo Concluido"/>
    <x v="2"/>
    <s v="Emergencial"/>
    <s v="EQUIPE PODA "/>
    <s v="Realizado"/>
    <s v="PORTO ALEGRE"/>
    <s v="PODA"/>
    <s v="LIB //COMS"/>
    <d v="2026-03-10T00:00:00"/>
    <x v="0"/>
    <s v="OPEX"/>
    <s v="OK"/>
    <s v="OK"/>
    <s v="ANEXADO"/>
    <s v="ANEXADO"/>
    <s v="OK"/>
    <n v="1"/>
    <n v="137.91999999999999"/>
    <s v="Passivo"/>
    <s v="LUISA ALMEIDA"/>
    <s v="Programado "/>
    <s v="Realizado"/>
    <s v="Ciclo Concluido"/>
    <n v="691.05"/>
    <n v="2548098.5699999998"/>
    <e v="#N/A"/>
    <n v="25202382"/>
    <n v="691.05"/>
    <s v="Mauricio Alves"/>
  </r>
  <r>
    <x v="0"/>
    <s v="OK"/>
    <s v="Sem Defeito"/>
    <s v="Não"/>
    <n v="645992"/>
    <n v="0"/>
    <m/>
    <x v="725"/>
    <s v="Ciclo Concluido"/>
    <s v="Ciclo Concluido"/>
    <x v="2"/>
    <s v="Emergencial"/>
    <s v="EQUIPE PODA "/>
    <s v="Realizado"/>
    <s v="PORTO ALEGRE"/>
    <s v="PODA "/>
    <s v="LIB //COMS"/>
    <d v="2025-11-22T00:00:00"/>
    <x v="0"/>
    <s v="OPEX"/>
    <s v="OK"/>
    <s v="OK"/>
    <s v="ANEXADO"/>
    <s v="ANEXADO"/>
    <s v="OK"/>
    <n v="1"/>
    <n v="807.76"/>
    <s v="Passivo"/>
    <s v="SAMUEL OLIVEIRA"/>
    <s v="Programado "/>
    <s v="Realizado"/>
    <s v="Ciclo Concluido"/>
    <n v="351.09"/>
    <n v="2548098.5699999998"/>
    <e v="#N/A"/>
    <n v="25134292"/>
    <n v="351.09"/>
    <s v="Mauricio Alves"/>
  </r>
  <r>
    <x v="0"/>
    <s v="OK"/>
    <s v="Sem Defeito"/>
    <s v="Não"/>
    <n v="653654"/>
    <n v="0"/>
    <m/>
    <x v="726"/>
    <s v="Ciclo Concluido"/>
    <s v="Ciclo Concluido"/>
    <x v="2"/>
    <s v="Procedimento Anterior "/>
    <s v="EQUIPE PODA "/>
    <s v="Realizado"/>
    <s v="PORTO ALEGRE"/>
    <s v="PODA "/>
    <s v="LIB //COMS"/>
    <d v="2025-12-11T00:00:00"/>
    <x v="0"/>
    <s v="OPEX"/>
    <s v="OK"/>
    <s v="OK"/>
    <s v="ANEXADO"/>
    <s v="ANEXADO"/>
    <s v="OK"/>
    <n v="1"/>
    <n v="6158.88"/>
    <s v="Passivo"/>
    <s v="SAMUEL OLIVEIRA"/>
    <s v="Programado "/>
    <s v="Realizado"/>
    <s v="Ciclo Concluido"/>
    <n v="4762.5"/>
    <n v="2548098.5699999998"/>
    <e v="#N/A"/>
    <n v="25148770"/>
    <n v="4762.5"/>
    <s v="Mauricio Alves"/>
  </r>
  <r>
    <x v="0"/>
    <s v="OK"/>
    <s v="Sem Defeito"/>
    <s v="Não"/>
    <n v="646851"/>
    <n v="0"/>
    <m/>
    <x v="727"/>
    <s v="Ciclo Concluido"/>
    <s v="Ciclo Concluido"/>
    <x v="2"/>
    <s v="Procedimento Anterior "/>
    <s v="EQUIPE PODA "/>
    <s v="Realizado"/>
    <s v="PORTO ALEGRE"/>
    <s v="PODA "/>
    <s v="LIB //COMS"/>
    <d v="2024-08-06T00:00:00"/>
    <x v="1"/>
    <s v="OPEX"/>
    <s v="OK"/>
    <s v="OK"/>
    <s v="ANEXADO"/>
    <s v="ANEXADO"/>
    <s v="OK"/>
    <n v="1"/>
    <n v="18118.560000000001"/>
    <s v="Passivo"/>
    <s v="LUISA ALMEIDA"/>
    <s v="Programado "/>
    <s v="Realizado"/>
    <s v="Ciclo Concluido"/>
    <n v="1409.4"/>
    <n v="2548098.5699999998"/>
    <e v="#N/A"/>
    <n v="25149601"/>
    <n v="1409.4"/>
    <s v="Mauricio Alves"/>
  </r>
  <r>
    <x v="0"/>
    <s v="OK"/>
    <s v="Sem Defeito"/>
    <s v="Não"/>
    <n v="657636"/>
    <n v="0"/>
    <m/>
    <x v="728"/>
    <s v="Ciclo Concluido"/>
    <s v="Ciclo Concluido"/>
    <x v="2"/>
    <s v="Procedimento Anterior "/>
    <s v="EQUIPE PODA "/>
    <s v="Realizado"/>
    <s v="VIAMÃO"/>
    <s v="PODA "/>
    <s v="LIB //COMS"/>
    <d v="2026-01-29T00:00:00"/>
    <x v="0"/>
    <s v="OPEX"/>
    <s v="OK"/>
    <s v="OK"/>
    <s v="ANEXADO"/>
    <s v="ANEXADO"/>
    <s v="OK"/>
    <n v="1"/>
    <n v="3525.97"/>
    <s v="Passivo"/>
    <s v="SAMUEL OLIVEIRA"/>
    <s v="Programado "/>
    <s v="Realizado"/>
    <s v="Ciclo Concluido"/>
    <n v="4400.7700000000004"/>
    <n v="2548098.5699999998"/>
    <e v="#N/A"/>
    <n v="25165642"/>
    <n v="4400.7700000000004"/>
    <s v="Mauricio Alves"/>
  </r>
  <r>
    <x v="0"/>
    <s v="OK"/>
    <s v="Sem Defeito"/>
    <s v="Não"/>
    <n v="647438"/>
    <n v="0"/>
    <m/>
    <x v="729"/>
    <s v="Ciclo Concluido"/>
    <s v="Ciclo Concluido"/>
    <x v="2"/>
    <s v="Emergencial"/>
    <s v="EQUIPE PODA "/>
    <s v="Realizado"/>
    <s v="VIAMÃO"/>
    <s v="PODA "/>
    <s v="LIB //COMS"/>
    <d v="2026-01-08T00:00:00"/>
    <x v="0"/>
    <s v="OPEX"/>
    <s v="OK"/>
    <s v="OK"/>
    <s v="ANEXADO"/>
    <s v="ANEXADO"/>
    <s v="OK"/>
    <n v="1"/>
    <n v="1241.28"/>
    <s v="Passivo"/>
    <s v="SAMUEL OLIVEIRA"/>
    <s v="Programado "/>
    <s v="Realizado"/>
    <s v="Ciclo Concluido"/>
    <s v=" R$                        945,50"/>
    <n v="2548098.5699999998"/>
    <e v="#N/A"/>
    <n v="25188688"/>
    <n v="808.19"/>
    <s v="Mauricio Alves"/>
  </r>
  <r>
    <x v="0"/>
    <s v="OK"/>
    <s v="Sem Defeito"/>
    <s v="Não"/>
    <n v="632349"/>
    <n v="0"/>
    <m/>
    <x v="730"/>
    <s v="Ciclo Concluido"/>
    <s v="Ciclo Concluido"/>
    <x v="2"/>
    <s v="Procedimento Anterior "/>
    <s v="EQUIPE PODA "/>
    <s v="Realizado"/>
    <s v="PORTO ALEGRE"/>
    <s v="PODA "/>
    <s v="LIB //COMS"/>
    <d v="2026-04-24T00:00:00"/>
    <x v="1"/>
    <s v="OPEX"/>
    <s v="OK"/>
    <s v="OK"/>
    <s v="ANEXADO"/>
    <s v="ANEXADO"/>
    <s v="OK"/>
    <n v="1"/>
    <n v="6605.41"/>
    <s v="Passivo"/>
    <s v="SAMUEL OLIVEIRA"/>
    <s v="Programado "/>
    <s v="Realizado"/>
    <s v="Ciclo Concluido"/>
    <n v="6605.41"/>
    <n v="2548098.5699999998"/>
    <e v="#N/A"/>
    <n v="25201129"/>
    <n v="6605.41"/>
    <s v="Mauricio Alves"/>
  </r>
  <r>
    <x v="0"/>
    <s v="OK"/>
    <s v="Sem Defeito"/>
    <s v="Não"/>
    <n v="637463"/>
    <n v="0"/>
    <m/>
    <x v="731"/>
    <s v="Ciclo Concluido"/>
    <s v="Ciclo Concluido"/>
    <x v="2"/>
    <s v="Procedimento Anterior "/>
    <s v="EQUIPE PODA "/>
    <s v="Realizado"/>
    <s v="PORTO ALEGRE"/>
    <s v="PODA "/>
    <s v="LIB //COMS"/>
    <d v="2026-04-26T00:00:00"/>
    <x v="0"/>
    <s v="OPEX"/>
    <s v="OK"/>
    <s v="OK"/>
    <s v="ANEXADO"/>
    <s v="ANEXADO"/>
    <s v="OK"/>
    <n v="1"/>
    <n v="6232.8"/>
    <s v="Passivo"/>
    <s v="SAMUEL OLIVEIRA"/>
    <s v="Programado "/>
    <s v="Realizado"/>
    <s v="Ciclo Concluido"/>
    <n v="6232.8"/>
    <n v="2548098.5699999998"/>
    <e v="#N/A"/>
    <n v="25201159"/>
    <n v="6232.8"/>
    <s v="Mauricio Alves"/>
  </r>
  <r>
    <x v="0"/>
    <s v="OK"/>
    <s v="Sem Defeito"/>
    <s v="Não"/>
    <n v="630789"/>
    <n v="0"/>
    <m/>
    <x v="732"/>
    <s v="Ciclo Concluido"/>
    <s v="Ciclo Concluido"/>
    <x v="2"/>
    <s v="Procedimento Anterior "/>
    <s v="EQUIPE PODA "/>
    <s v="Realizado"/>
    <s v="PORTO ALEGRE"/>
    <s v="PODA "/>
    <s v="LIB //COMS"/>
    <d v="2026-04-27T00:00:00"/>
    <x v="0"/>
    <s v="OPEX"/>
    <s v="OK"/>
    <s v="OK"/>
    <s v="ANEXADO"/>
    <s v="ANEXADO"/>
    <s v="OK"/>
    <n v="1"/>
    <n v="7398.49"/>
    <s v="Passivo"/>
    <s v="SAMUEL OLIVEIRA"/>
    <s v="Programado "/>
    <s v="Realizado"/>
    <s v="Ciclo Concluido"/>
    <n v="4131.18"/>
    <n v="2548098.5699999998"/>
    <e v="#N/A"/>
    <n v="25201197"/>
    <n v="4131.18"/>
    <s v="Mauricio Alves"/>
  </r>
  <r>
    <x v="0"/>
    <s v="OK"/>
    <s v="Sem Defeito"/>
    <s v="Não"/>
    <n v="644910"/>
    <n v="0"/>
    <m/>
    <x v="733"/>
    <s v="Ciclo Concluido"/>
    <s v="Ciclo Concluido"/>
    <x v="2"/>
    <s v="Procedimento Anterior "/>
    <s v="EQUIPE PODA "/>
    <s v="Realizado"/>
    <s v="PORTO ALEGRE"/>
    <s v="PODA "/>
    <s v="LIB //COMS"/>
    <d v="2026-05-03T00:00:00"/>
    <x v="0"/>
    <s v="OPEX"/>
    <s v="OK"/>
    <s v="OK"/>
    <s v="ANEXADO"/>
    <s v="ANEXADO"/>
    <s v="OK"/>
    <n v="1"/>
    <n v="7473.83"/>
    <s v="Passivo"/>
    <s v="SAMUEL OLIVEIRA"/>
    <s v="Programado "/>
    <s v="Realizado"/>
    <s v="Ciclo Concluido"/>
    <n v="1503.36"/>
    <n v="2548098.5699999998"/>
    <e v="#N/A"/>
    <n v="25201567"/>
    <n v="1503.36"/>
    <s v="Mauricio Alves"/>
  </r>
  <r>
    <x v="0"/>
    <s v="OK"/>
    <s v="Sem Defeito"/>
    <s v="Não"/>
    <n v="644911"/>
    <n v="0"/>
    <m/>
    <x v="734"/>
    <s v="Ciclo Concluido"/>
    <s v="Ciclo Concluido"/>
    <x v="2"/>
    <s v="Procedimento Anterior "/>
    <s v="EQUIPE PODA "/>
    <s v="Realizado"/>
    <s v="PORTO ALEGRE"/>
    <s v="PODA "/>
    <s v="LIB //COMS"/>
    <d v="2026-05-04T00:00:00"/>
    <x v="0"/>
    <s v="OPEX"/>
    <s v="OK"/>
    <s v="OK"/>
    <s v="ANEXADO"/>
    <s v="ANEXADO"/>
    <s v="OK"/>
    <n v="1"/>
    <n v="3898.58"/>
    <s v="Passivo"/>
    <s v="SAMUEL OLIVEIRA"/>
    <s v="Programado "/>
    <s v="Realizado"/>
    <s v="Ciclo Concluido"/>
    <n v="3611.91"/>
    <n v="2548098.5699999998"/>
    <e v="#N/A"/>
    <n v="25201626"/>
    <n v="3611.91"/>
    <s v="Mauricio Alves"/>
  </r>
  <r>
    <x v="0"/>
    <s v="OK"/>
    <s v="Sem Defeito"/>
    <s v="Não"/>
    <n v="645980"/>
    <n v="0"/>
    <m/>
    <x v="735"/>
    <s v="Ciclo Concluido"/>
    <s v="Ciclo Concluido"/>
    <x v="2"/>
    <s v="Procedimento Anterior "/>
    <s v="EQUIPE PODA "/>
    <s v="Realizado"/>
    <s v="PORTO ALEGRE"/>
    <s v="PODA "/>
    <s v="LIB //COMS"/>
    <d v="2026-05-05T00:00:00"/>
    <x v="0"/>
    <s v="OPEX"/>
    <s v="OK"/>
    <s v="OK"/>
    <s v="ANEXADO"/>
    <s v="ANEXADO"/>
    <s v="OK"/>
    <n v="1"/>
    <n v="7027.3"/>
    <s v="Passivo"/>
    <s v="SAMUEL OLIVEIRA"/>
    <s v="Programado "/>
    <s v="Realizado"/>
    <s v="Ciclo Concluido"/>
    <n v="1742.95"/>
    <n v="2548098.5699999998"/>
    <e v="#N/A"/>
    <n v="25201631"/>
    <n v="1742.95"/>
    <s v="Mauricio Alves"/>
  </r>
  <r>
    <x v="0"/>
    <s v="OK"/>
    <s v="Sem Defeito"/>
    <s v="Não"/>
    <n v="645992"/>
    <n v="0"/>
    <m/>
    <x v="736"/>
    <s v="Ciclo Concluido"/>
    <s v="Ciclo Concluido"/>
    <x v="2"/>
    <s v="Emergencial"/>
    <s v="EQUIPE PODA "/>
    <s v="Realizado"/>
    <s v="PORTO ALEGRE"/>
    <s v="PODA "/>
    <s v="LIB //COMS"/>
    <d v="2026-05-06T00:00:00"/>
    <x v="0"/>
    <s v="OPEX"/>
    <s v="OK"/>
    <s v="OK"/>
    <s v="ANEXADO"/>
    <s v="ANEXADO"/>
    <s v="OK"/>
    <n v="1"/>
    <n v="807.76"/>
    <s v="Passivo"/>
    <s v="SAMUEL OLIVEIRA"/>
    <s v="Programado "/>
    <s v="Realizado"/>
    <s v="Ciclo Concluido"/>
    <n v="414.53"/>
    <n v="2548098.5699999998"/>
    <e v="#N/A"/>
    <n v="25220658"/>
    <n v="414.53"/>
    <s v="Mauricio Alves"/>
  </r>
  <r>
    <x v="0"/>
    <s v="OK"/>
    <s v="Sem Defeito"/>
    <s v="Não"/>
    <n v="645655"/>
    <n v="0"/>
    <m/>
    <x v="737"/>
    <s v="Ciclo Concluido"/>
    <s v="Ciclo Concluido"/>
    <x v="2"/>
    <s v="Emergencial"/>
    <s v="EQUIPE PODA "/>
    <s v="Realizado"/>
    <s v="PORTO ALEGRE"/>
    <s v="PODA "/>
    <s v="LIB //COMS"/>
    <d v="2026-05-07T00:00:00"/>
    <x v="0"/>
    <s v="OPEX"/>
    <s v="OK"/>
    <s v="OK"/>
    <s v="ANEXADO"/>
    <s v="ANEXADO"/>
    <s v="OK"/>
    <n v="1"/>
    <n v="1224.1400000000001"/>
    <s v="Passivo"/>
    <s v="SAMUEL OLIVEIRA"/>
    <s v="Programado "/>
    <s v="Realizado"/>
    <s v="Ciclo Concluido"/>
    <n v="654.88"/>
    <n v="2548098.5699999998"/>
    <e v="#N/A"/>
    <n v="25235906"/>
    <n v="654.88"/>
    <s v="Mauricio Alves"/>
  </r>
  <r>
    <x v="0"/>
    <s v="OK"/>
    <s v="Sem Defeito"/>
    <s v="Não"/>
    <n v="644908"/>
    <n v="0"/>
    <m/>
    <x v="738"/>
    <s v="Ciclo Concluido"/>
    <s v="Ciclo Concluido"/>
    <x v="2"/>
    <s v="Procedimento Anterior "/>
    <s v="EQUIPE PODA "/>
    <s v="Realizado"/>
    <s v="PORTO ALEGRE"/>
    <s v="PODA "/>
    <s v="LIB //COMS"/>
    <d v="2026-05-08T00:00:00"/>
    <x v="5"/>
    <s v="OPEX"/>
    <s v="OK"/>
    <s v="OK"/>
    <s v="ANEXADO"/>
    <s v="ANEXADO"/>
    <s v="OK"/>
    <n v="1"/>
    <n v="7424.55"/>
    <s v="Passivo"/>
    <s v="LUISA ALMEIDA"/>
    <s v="Programado "/>
    <s v="Realizado"/>
    <s v="Enviado Equatorial "/>
    <n v="6138.35"/>
    <n v="2548098.5699999998"/>
    <e v="#N/A"/>
    <n v="25203080"/>
    <n v="6138.35"/>
    <s v="Mauricio Alves"/>
  </r>
  <r>
    <x v="0"/>
    <s v="OK"/>
    <s v="Sem Defeito"/>
    <s v="Não"/>
    <n v="3946"/>
    <n v="458"/>
    <m/>
    <x v="739"/>
    <s v="Ciclo Concluido"/>
    <s v="Ciclo Concluido"/>
    <x v="2"/>
    <s v="Programado"/>
    <s v="EQUIPE PODA "/>
    <s v="Realizado"/>
    <s v="PORTO ALEGRE"/>
    <s v="poda  "/>
    <s v="LIB //COMS"/>
    <d v="2027-11-03T00:00:00"/>
    <x v="1"/>
    <s v="OPEX"/>
    <s v="OK"/>
    <s v="OK"/>
    <s v="ANEXADO"/>
    <s v="ANEXADO"/>
    <s v="OK"/>
    <n v="1"/>
    <n v="2309.58"/>
    <s v="Passivo"/>
    <s v="SAMUEL OLIVEIRA"/>
    <s v="Programado "/>
    <s v="Realizado"/>
    <s v="Ciclo Concluido"/>
    <n v="1624.83"/>
    <n v="2548098.5699999998"/>
    <e v="#N/A"/>
    <n v="25678972"/>
    <n v="1624.83"/>
    <s v="Mauricio Alves"/>
  </r>
  <r>
    <x v="0"/>
    <s v="OK"/>
    <s v="Sem Defeito"/>
    <s v="Não"/>
    <n v="3946"/>
    <n v="461"/>
    <m/>
    <x v="739"/>
    <s v="Ciclo Concluido"/>
    <s v="Ciclo Concluido"/>
    <x v="2"/>
    <s v="Programado"/>
    <s v="EQUIPE PODA "/>
    <s v="Realizado"/>
    <s v="BARRA DO RIBEIRO"/>
    <s v="poda"/>
    <s v="LIB //COMS"/>
    <d v="2027-11-04T00:00:00"/>
    <x v="1"/>
    <s v="OPEX"/>
    <s v="OK"/>
    <s v="OK"/>
    <s v="ANEXADO"/>
    <s v="ANEXADO"/>
    <s v="OK"/>
    <n v="1"/>
    <n v="16585.939999999999"/>
    <s v="Passivo"/>
    <s v="SAMUEL OLIVEIRA"/>
    <s v="Programado "/>
    <s v="Realizado"/>
    <s v="Ciclo Concluido"/>
    <n v="5090.33"/>
    <n v="2548098.5699999998"/>
    <e v="#N/A"/>
    <n v="25678972"/>
    <n v="5090.33"/>
    <s v="Mauricio Alves"/>
  </r>
  <r>
    <x v="0"/>
    <s v="OK"/>
    <s v="Sem Defeito"/>
    <s v="Não"/>
    <n v="1926"/>
    <n v="390"/>
    <n v="1"/>
    <x v="740"/>
    <s v="Ciclo Concluido"/>
    <s v="Ciclo Concluido"/>
    <x v="2"/>
    <s v="Programado"/>
    <s v="EQUIPE PODA "/>
    <s v="Realizado"/>
    <s v="PORTO ALEGRE"/>
    <s v="PODA "/>
    <s v="LIB //COMS"/>
    <d v="2027-05-22T00:00:00"/>
    <x v="0"/>
    <s v="OPEX"/>
    <s v="OK"/>
    <s v="OK"/>
    <s v="ANEXADO"/>
    <s v="ANEXADO"/>
    <s v="OK"/>
    <n v="1"/>
    <n v="10802.68"/>
    <s v="Passivo"/>
    <s v="LUISA ALMEIDA"/>
    <s v="Programado "/>
    <s v="Realizado"/>
    <s v="Ciclo Concluido"/>
    <n v="1399.5"/>
    <n v="2548098.5699999998"/>
    <e v="#N/A"/>
    <n v="25696347"/>
    <n v="1399.5"/>
    <s v="Mauricio Alves"/>
  </r>
  <r>
    <x v="0"/>
    <s v="OK"/>
    <s v="Sem Defeito"/>
    <s v="Não"/>
    <n v="1926"/>
    <s v="464.6"/>
    <n v="1"/>
    <x v="740"/>
    <s v="Ciclo Concluido"/>
    <s v="Ciclo Concluido"/>
    <x v="2"/>
    <s v="Programado"/>
    <s v="EQUIPE PODA "/>
    <s v="Realizado"/>
    <s v="MARIANA PIMENTEL"/>
    <s v="PODA "/>
    <s v="LIB //COMS"/>
    <d v="2027-06-19T00:00:00"/>
    <x v="0"/>
    <s v="OPEX"/>
    <s v="OK"/>
    <s v="OK"/>
    <s v="ANEXADO"/>
    <s v="ANEXADO"/>
    <s v="OK"/>
    <n v="1"/>
    <n v="2382.08"/>
    <s v="Passivo"/>
    <s v="LUISA ALMEIDA"/>
    <s v="Programado "/>
    <s v="Realizado"/>
    <s v="Ciclo Concluido"/>
    <n v="2382.08"/>
    <n v="2548098.5699999998"/>
    <e v="#N/A"/>
    <n v="25696347"/>
    <n v="2382.08"/>
    <s v="Mauricio Alves"/>
  </r>
  <r>
    <x v="5"/>
    <s v="Falta Evidência fotografica"/>
    <s v="Falta Evidência fotografica"/>
    <s v="Sim "/>
    <n v="677047"/>
    <n v="0"/>
    <m/>
    <x v="741"/>
    <s v="Sem necessidade"/>
    <s v="Sem necessidade"/>
    <x v="0"/>
    <s v="Emergencial"/>
    <s v="EQUIPE PODA "/>
    <s v="Pendente"/>
    <s v="PORTO ALEGRE"/>
    <s v="PODA "/>
    <s v="LIB //ATEC"/>
    <d v="2026-05-12T00:00:00"/>
    <x v="2"/>
    <s v="CAPEX"/>
    <s v="NOK"/>
    <s v="NOK"/>
    <s v="SEM ANEXO "/>
    <s v="SEM ANEXO "/>
    <s v="NOK"/>
    <n v="0"/>
    <n v="137.91999999999999"/>
    <s v="Passivo"/>
    <s v="JONAS OLIVEIRA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646681"/>
    <n v="0"/>
    <m/>
    <x v="742"/>
    <s v="Ciclo Concluido"/>
    <s v="Ciclo Concluido"/>
    <x v="2"/>
    <s v="Procedimento Anterior "/>
    <s v="EQUIPE PODA "/>
    <s v="Realizado"/>
    <s v="ALVORADA"/>
    <s v="PODA "/>
    <s v="LIB //COMS"/>
    <d v="2026-05-13T00:00:00"/>
    <x v="0"/>
    <s v="OPEX"/>
    <s v="OK"/>
    <s v="OK"/>
    <s v="ANEXADO"/>
    <s v="ANEXADO"/>
    <s v="OK"/>
    <n v="1"/>
    <n v="6978.02"/>
    <s v="Passivo"/>
    <s v="LUISA ALMEIDA"/>
    <s v="Programado "/>
    <s v="Realizado"/>
    <s v="Ciclo Concluido"/>
    <n v="6978.02"/>
    <n v="2548098.5699999998"/>
    <e v="#N/A"/>
    <n v="25220657"/>
    <n v="6978.02"/>
    <s v="Mauricio Alves"/>
  </r>
  <r>
    <x v="0"/>
    <s v="OK"/>
    <s v="Sem Defeito"/>
    <s v="Não"/>
    <n v="646851"/>
    <n v="0"/>
    <m/>
    <x v="743"/>
    <s v="Ciclo Concluido"/>
    <s v="Ciclo Concluido"/>
    <x v="2"/>
    <s v="Procedimento Anterior "/>
    <s v="EQUIPE PODA "/>
    <s v="Realizado"/>
    <s v="PORTO ALEGRE"/>
    <s v="PODA "/>
    <s v="LIB //COMS"/>
    <d v="2026-05-14T00:00:00"/>
    <x v="0"/>
    <s v="OPEX"/>
    <s v="OK"/>
    <s v="OK"/>
    <s v="ANEXADO"/>
    <s v="ANEXADO"/>
    <s v="OK"/>
    <n v="1"/>
    <n v="7311.46"/>
    <s v="Passivo"/>
    <s v="LUISA ALMEIDA"/>
    <s v="Programado "/>
    <s v="Realizado"/>
    <s v="Ciclo Concluido"/>
    <n v="1918.79"/>
    <n v="2548098.5699999998"/>
    <e v="#N/A"/>
    <n v="25220656"/>
    <n v="1918.79"/>
    <s v="Mauricio Alves"/>
  </r>
  <r>
    <x v="0"/>
    <s v="OK"/>
    <s v="Sem Defeito"/>
    <s v="Não"/>
    <n v="644911"/>
    <n v="0"/>
    <m/>
    <x v="744"/>
    <s v="Ciclo Concluido"/>
    <s v="Ciclo Concluido"/>
    <x v="2"/>
    <s v="Procedimento Anterior "/>
    <s v="EQUIPE PODA "/>
    <s v="Realizado"/>
    <s v="PORTO ALEGRE"/>
    <s v="PODA "/>
    <s v="LIB //COMS"/>
    <d v="2026-05-16T00:00:00"/>
    <x v="0"/>
    <s v="OPEX"/>
    <s v="OK"/>
    <s v="OK"/>
    <s v="ANEXADO"/>
    <s v="ANEXADO"/>
    <s v="OK"/>
    <n v="1"/>
    <n v="5389.02"/>
    <s v="Passivo"/>
    <s v="LUISA ALMEIDA"/>
    <s v="Programado "/>
    <s v="Realizado"/>
    <s v="Ciclo Concluido"/>
    <n v="1339.09"/>
    <n v="2548098.5699999998"/>
    <e v="#N/A"/>
    <n v="25220507"/>
    <n v="1339.09"/>
    <s v="Mauricio Alves"/>
  </r>
  <r>
    <x v="0"/>
    <s v="OK"/>
    <s v="Sem Defeito"/>
    <s v="Não"/>
    <n v="644910"/>
    <n v="0"/>
    <m/>
    <x v="745"/>
    <s v="Ciclo Concluido"/>
    <s v="Ciclo Concluido"/>
    <x v="2"/>
    <s v="Procedimento Anterior "/>
    <s v="EQUIPE PODA "/>
    <s v="Realizado"/>
    <s v="PORTO ALEGRE"/>
    <s v="PODA "/>
    <s v="LIB //COMS"/>
    <d v="2026-05-17T00:00:00"/>
    <x v="0"/>
    <s v="OPEX"/>
    <s v="OK"/>
    <s v="OK"/>
    <s v="ANEXADO"/>
    <s v="ANEXADO"/>
    <s v="OK"/>
    <n v="1"/>
    <n v="4369.75"/>
    <s v="Passivo"/>
    <s v="LUISA ALMEIDA"/>
    <s v="Programado "/>
    <s v="Realizado"/>
    <s v="Ciclo Concluido"/>
    <n v="2514.61"/>
    <n v="2548098.5699999998"/>
    <e v="#N/A"/>
    <n v="25220501"/>
    <n v="2514.61"/>
    <s v="Mauricio Alves"/>
  </r>
  <r>
    <x v="0"/>
    <s v="OK"/>
    <s v="Sem Defeito"/>
    <s v="Não"/>
    <n v="644910"/>
    <n v="0"/>
    <m/>
    <x v="746"/>
    <s v="Ciclo Concluido"/>
    <s v="Ciclo Concluido"/>
    <x v="2"/>
    <s v="Procedimento Anterior "/>
    <s v="EQUIPE PODA "/>
    <s v="Realizado"/>
    <s v="PORTO ALEGRE"/>
    <s v="PODA "/>
    <s v="LIB //COMS"/>
    <d v="2026-05-19T00:00:00"/>
    <x v="0"/>
    <s v="OPEX"/>
    <s v="OK"/>
    <s v="OK"/>
    <s v="ANEXADO"/>
    <s v="ANEXADO"/>
    <s v="OK"/>
    <n v="1"/>
    <n v="7945"/>
    <s v="Passivo"/>
    <s v="LUISA ALMEIDA"/>
    <s v="Programado "/>
    <s v="Realizado"/>
    <s v="Ciclo Concluido"/>
    <n v="1714.2"/>
    <n v="2548098.5699999998"/>
    <e v="#N/A"/>
    <n v="25220433"/>
    <n v="1714.2"/>
    <s v="Mauricio Alves"/>
  </r>
  <r>
    <x v="0"/>
    <s v="OK"/>
    <s v="Sem Defeito"/>
    <s v="Não"/>
    <n v="3058"/>
    <s v="383.4"/>
    <m/>
    <x v="747"/>
    <s v="Ciclo Concluido"/>
    <s v="Ciclo Concluido"/>
    <x v="2"/>
    <s v="Programado"/>
    <s v="EQUIPE PODA "/>
    <s v="Realizado"/>
    <s v="PORTO ALEGRE"/>
    <s v="PODA "/>
    <s v="LIB //COMS"/>
    <d v="2027-05-27T00:00:00"/>
    <x v="1"/>
    <s v="OPEX"/>
    <s v="OK"/>
    <s v="OK"/>
    <s v="ANEXADO"/>
    <s v="ANEXADO"/>
    <s v="OK"/>
    <n v="1"/>
    <n v="1191.75"/>
    <s v="Passivo"/>
    <s v="SAMUEL OLIVEIRA"/>
    <s v="Programado "/>
    <s v="Realizado"/>
    <s v="Ciclo Concluido"/>
    <n v="1033.56"/>
    <n v="2548098.5699999998"/>
    <e v="#N/A"/>
    <n v="25696022"/>
    <n v="1033.56"/>
    <s v="Mauricio Alves"/>
  </r>
  <r>
    <x v="0"/>
    <s v="OK"/>
    <s v="Sem Defeito"/>
    <s v="Não"/>
    <n v="3058"/>
    <n v="414"/>
    <m/>
    <x v="747"/>
    <s v="Ciclo Concluido"/>
    <s v="Ciclo Concluido"/>
    <x v="2"/>
    <s v="Programado"/>
    <s v="EQUIPE PODA "/>
    <s v="Realizado"/>
    <s v="PORTO ALEGRE"/>
    <s v="PODA "/>
    <s v="LIB //COMS"/>
    <d v="2027-06-12T00:00:00"/>
    <x v="1"/>
    <s v="OPEX"/>
    <s v="OK"/>
    <s v="OK"/>
    <s v="ANEXADO"/>
    <s v="ANEXADO"/>
    <s v="OK"/>
    <n v="1"/>
    <n v="1936.97"/>
    <s v="Passivo"/>
    <s v="SAMUEL OLIVEIRA"/>
    <s v="Programado "/>
    <s v="Realizado"/>
    <s v="Ciclo Concluido"/>
    <n v="281.88"/>
    <n v="2548098.5699999998"/>
    <e v="#N/A"/>
    <n v="25696022"/>
    <n v="281.88"/>
    <s v="Mauricio Alves"/>
  </r>
  <r>
    <x v="0"/>
    <s v="OK"/>
    <s v="Sem Defeito"/>
    <s v="Não"/>
    <n v="658111"/>
    <n v="0"/>
    <m/>
    <x v="748"/>
    <s v="Ciclo Concluido"/>
    <s v="Ciclo Concluido"/>
    <x v="2"/>
    <s v="Procedimento Anterior "/>
    <s v="EQUIPE PODA "/>
    <s v="Realizado"/>
    <s v="PORTO ALEGRE"/>
    <s v="PODA "/>
    <s v="LIB //COMS"/>
    <d v="2026-06-08T00:00:00"/>
    <x v="0"/>
    <s v="OPEX"/>
    <s v="OK"/>
    <s v="OK"/>
    <s v="ANEXADO"/>
    <s v="ANEXADO"/>
    <s v="OK"/>
    <n v="1"/>
    <n v="5065.6899999999996"/>
    <s v="Passivo"/>
    <s v="SAMUEL OLIVEIRA"/>
    <s v="Programado "/>
    <s v="Realizado"/>
    <s v="Ciclo Concluido"/>
    <n v="1461.01"/>
    <n v="2548098.5699999998"/>
    <e v="#N/A"/>
    <n v="25233574"/>
    <n v="1461.01"/>
    <s v="Mauricio Alves"/>
  </r>
  <r>
    <x v="0"/>
    <s v="OK"/>
    <s v="Sem Defeito"/>
    <s v="Não"/>
    <n v="6579974"/>
    <n v="0"/>
    <m/>
    <x v="749"/>
    <s v="Ciclo Concluido"/>
    <s v="Ciclo Concluido"/>
    <x v="2"/>
    <s v="Procedimento Anterior "/>
    <s v="EQUIPE PODA "/>
    <s v="Realizado"/>
    <s v="GUAIBA"/>
    <s v="PODA "/>
    <s v="LIB //COMS"/>
    <d v="2026-06-07T00:00:00"/>
    <x v="1"/>
    <s v="OPEX"/>
    <s v="OK"/>
    <s v="OK"/>
    <s v="ANEXADO"/>
    <s v="ANEXADO"/>
    <s v="OK"/>
    <n v="1"/>
    <n v="13377.62"/>
    <s v="Passivo"/>
    <s v="SAMUEL OLIVEIRA"/>
    <s v="Programado "/>
    <s v="Realizado"/>
    <s v="Ciclo Concluido"/>
    <n v="2257.48"/>
    <n v="2548098.5699999998"/>
    <e v="#N/A"/>
    <n v="25233622"/>
    <n v="2257.48"/>
    <s v="Mauricio Alves"/>
  </r>
  <r>
    <x v="0"/>
    <s v="OK"/>
    <s v="Sem Defeito"/>
    <s v="Não"/>
    <n v="650351"/>
    <n v="0"/>
    <m/>
    <x v="750"/>
    <s v="Ciclo Concluido"/>
    <s v="Ciclo Concluido"/>
    <x v="2"/>
    <s v="Procedimento Anterior "/>
    <s v="EQUIPE PODA "/>
    <s v="Realizado"/>
    <s v="PORTO ALEGRE"/>
    <s v="PODA "/>
    <s v="LIB //COMS"/>
    <d v="2026-06-04T00:00:00"/>
    <x v="0"/>
    <s v="OPEX"/>
    <s v="OK"/>
    <s v="OK"/>
    <s v="ANEXADO"/>
    <s v="ANEXADO"/>
    <s v="OK"/>
    <n v="1"/>
    <n v="5835.55"/>
    <s v="Passivo"/>
    <s v="SAMUEL OLIVEIRA"/>
    <s v="Programado "/>
    <s v="Realizado"/>
    <s v="Ciclo Concluido"/>
    <n v="5835.55"/>
    <n v="2548098.5699999998"/>
    <e v="#N/A"/>
    <n v="25233670"/>
    <n v="5835.55"/>
    <s v="Mauricio Alves"/>
  </r>
  <r>
    <x v="0"/>
    <s v="OK"/>
    <s v="Sem Defeito"/>
    <s v="Não"/>
    <n v="650356"/>
    <n v="0"/>
    <m/>
    <x v="751"/>
    <s v="Ciclo Concluido"/>
    <s v="Ciclo Concluido"/>
    <x v="2"/>
    <s v="Procedimento Anterior "/>
    <s v="EQUIPE PODA "/>
    <s v="Realizado"/>
    <s v="PORTO ALEGRE"/>
    <s v="PODA "/>
    <s v="LIB //COMS"/>
    <d v="2026-06-02T00:00:00"/>
    <x v="5"/>
    <s v="OPEX"/>
    <s v="OK"/>
    <s v="OK"/>
    <s v="ANEXADO"/>
    <s v="ANEXADO"/>
    <s v="OK"/>
    <n v="1"/>
    <n v="6953.38"/>
    <s v="Passivo"/>
    <s v="RICARDO SILVEIRA"/>
    <s v="Programado "/>
    <s v="Realizado"/>
    <s v="Enviado Equatorial "/>
    <n v="2428.9"/>
    <n v="2548098.5699999998"/>
    <e v="#N/A"/>
    <n v="25234059"/>
    <n v="2428.9"/>
    <s v="Mauricio Alves"/>
  </r>
  <r>
    <x v="0"/>
    <s v="OK"/>
    <s v="Sem Defeito"/>
    <s v="Não"/>
    <n v="657367"/>
    <n v="0"/>
    <m/>
    <x v="752"/>
    <s v="Ciclo Concluido"/>
    <s v="Ciclo Concluido"/>
    <x v="2"/>
    <s v="Emergencial"/>
    <s v="EQUIPE PODA "/>
    <s v="Realizado"/>
    <s v="PORTO ALEGRE"/>
    <s v="REGULAGEM "/>
    <s v="LIB //COMS"/>
    <d v="2026-06-11T00:00:00"/>
    <x v="0"/>
    <s v="OPEX"/>
    <s v="OK"/>
    <s v="OK"/>
    <s v="ANEXADO"/>
    <s v="ANEXADO"/>
    <s v="OK"/>
    <n v="1"/>
    <n v="137.91999999999999"/>
    <s v="Passivo"/>
    <s v="SAMUEL OLIVEIRA"/>
    <s v="Programado "/>
    <s v="Realizado"/>
    <s v="Ciclo Concluido"/>
    <n v="2115.23"/>
    <n v="2548098.5699999998"/>
    <e v="#N/A"/>
    <n v="25524094"/>
    <n v="2115.23"/>
    <s v="Mauricio Alves"/>
  </r>
  <r>
    <x v="0"/>
    <s v="OK"/>
    <s v="Sem Defeito"/>
    <s v="Não"/>
    <n v="657536"/>
    <n v="0"/>
    <m/>
    <x v="753"/>
    <s v="Ciclo Concluido"/>
    <s v="Ciclo Concluido"/>
    <x v="2"/>
    <s v="Procedimento Anterior "/>
    <s v="EQUIPE PODA "/>
    <s v="Realizado"/>
    <s v="PORTO ALEGRE"/>
    <s v="PODA "/>
    <s v="LIB //COMS"/>
    <d v="2026-06-14T00:00:00"/>
    <x v="0"/>
    <s v="OPEX"/>
    <s v="OK"/>
    <s v="OK"/>
    <s v="ANEXADO"/>
    <s v="ANEXADO"/>
    <s v="OK"/>
    <n v="1"/>
    <n v="3128.72"/>
    <s v="Passivo"/>
    <s v="LUISA ALMEIDA"/>
    <s v="Programado "/>
    <s v="Realizado"/>
    <s v="Ciclo Concluido"/>
    <n v="3128.72"/>
    <n v="2548098.5699999998"/>
    <e v="#N/A"/>
    <n v="25298104"/>
    <n v="3128.72"/>
    <s v="Mauricio Alves"/>
  </r>
  <r>
    <x v="0"/>
    <s v="OK"/>
    <s v="Sem Defeito"/>
    <s v="Não"/>
    <n v="660002"/>
    <n v="0"/>
    <m/>
    <x v="754"/>
    <s v="Ciclo Concluido"/>
    <s v="Ciclo Concluido"/>
    <x v="2"/>
    <s v="Procedimento Anterior "/>
    <s v="EQUIPE PODA "/>
    <s v="Realizado"/>
    <s v="PORTO ALEGRE"/>
    <s v="PODA "/>
    <s v="LIB //COMS"/>
    <d v="2026-06-15T00:00:00"/>
    <x v="0"/>
    <s v="OPEX"/>
    <s v="OK"/>
    <s v="OK"/>
    <s v="ANEXADO"/>
    <s v="ANEXADO"/>
    <s v="OK"/>
    <n v="1"/>
    <n v="769.86"/>
    <s v="Passivo"/>
    <s v="LUISA ALMEIDA"/>
    <s v="Programado "/>
    <s v="Realizado"/>
    <s v="Ciclo Concluido"/>
    <n v="93.96"/>
    <n v="2548098.5699999998"/>
    <e v="#N/A"/>
    <n v="25298103"/>
    <n v="93.96"/>
    <s v="Mauricio Alves"/>
  </r>
  <r>
    <x v="6"/>
    <s v="Defeito P1"/>
    <s v="SISGB"/>
    <s v="Sim"/>
    <n v="1"/>
    <n v="1"/>
    <m/>
    <x v="755"/>
    <s v="Sem necessidade"/>
    <s v="Sem necessidade"/>
    <x v="3"/>
    <s v="Procedimento Anterior "/>
    <s v="LINHA MORTA"/>
    <s v="Pendente"/>
    <s v="PORTO ALEGRE"/>
    <s v="RELIGADOR "/>
    <s v="LIB //PEND"/>
    <d v="2026-10-11T00:00:00"/>
    <x v="2"/>
    <s v="CAPEX"/>
    <s v="OK"/>
    <s v="OK"/>
    <s v="SEM ANEXO "/>
    <s v="SEM ANEXO "/>
    <s v="OK"/>
    <n v="0.6"/>
    <n v="0"/>
    <s v="Passivo"/>
    <s v="LUCAS ANDRADE"/>
    <s v="Programado "/>
    <s v="Realizado"/>
    <s v="Em andamento"/>
    <n v="13365.66"/>
    <n v="2548098.5699999998"/>
    <e v="#N/A"/>
    <n v="26130656"/>
    <n v="13365.66"/>
    <s v="Erica Fragoso"/>
  </r>
  <r>
    <x v="0"/>
    <s v="OK"/>
    <s v="Sem Defeito"/>
    <s v="Não"/>
    <n v="657608"/>
    <n v="0"/>
    <m/>
    <x v="756"/>
    <s v="Ciclo Concluido"/>
    <s v="Ciclo Concluido"/>
    <x v="2"/>
    <s v="Procedimento Anterior "/>
    <s v="EQUIPE PODA "/>
    <s v="Realizado"/>
    <s v="PORTO ALEGRE"/>
    <s v="PODA "/>
    <s v="LIB //COMS"/>
    <d v="2026-06-17T00:00:00"/>
    <x v="0"/>
    <s v="OPEX"/>
    <s v="OK"/>
    <s v="OK"/>
    <s v="ANEXADO"/>
    <s v="ANEXADO"/>
    <s v="OK"/>
    <n v="1"/>
    <n v="1241.28"/>
    <s v="Passivo"/>
    <s v="LUISA ALMEIDA"/>
    <s v="Programado "/>
    <s v="Realizado"/>
    <s v="Ciclo Concluido"/>
    <n v="2632.74"/>
    <n v="2548098.5699999998"/>
    <e v="#N/A"/>
    <n v="25298102"/>
    <n v="2632.74"/>
    <s v="Mauricio Alves"/>
  </r>
  <r>
    <x v="0"/>
    <s v="OK"/>
    <s v="Sem Defeito"/>
    <s v="Não"/>
    <n v="29839"/>
    <n v="197"/>
    <m/>
    <x v="757"/>
    <s v="Sem necessidade"/>
    <s v="Sem necessidade"/>
    <x v="0"/>
    <s v="Emergencial"/>
    <s v="LINHA MORTA"/>
    <s v="Realizado"/>
    <s v="PORTO ALEGRE"/>
    <s v="SUBS DE POSTE E TRAFO "/>
    <s v="LIB //COMS"/>
    <d v="2026-10-13T00:00:00"/>
    <x v="2"/>
    <s v="CAPEX"/>
    <s v="OK"/>
    <s v="OK"/>
    <s v="ANEXADO"/>
    <s v="ANEXADO"/>
    <s v="OK"/>
    <n v="1"/>
    <n v="3415.61"/>
    <s v="Passivo"/>
    <s v="LUCAS ANDRADE"/>
    <s v="Programado "/>
    <s v="Realizado"/>
    <s v="Enviado Equatorial"/>
    <n v="3866.41"/>
    <n v="2548098.5699999998"/>
    <e v="#N/A"/>
    <n v="25819679"/>
    <n v="3866.41"/>
    <s v="Mauricio Alves"/>
  </r>
  <r>
    <x v="0"/>
    <s v="OK"/>
    <s v="Sem Defeito"/>
    <s v="Não"/>
    <n v="16529"/>
    <n v="195"/>
    <m/>
    <x v="758"/>
    <s v="Ciclo Concluido"/>
    <s v="Ciclo Concluido"/>
    <x v="0"/>
    <s v="Emergencial"/>
    <s v="LINHA MORTA"/>
    <s v="Realizado"/>
    <s v="PORTO ALEGRE"/>
    <s v="SUBS DE POSTE E TRAFO "/>
    <s v="LIB //CKCP"/>
    <d v="2026-10-14T00:00:00"/>
    <x v="0"/>
    <s v="CAPEX"/>
    <s v="OK"/>
    <s v="OK"/>
    <s v="ANEXADO"/>
    <s v="ANEXADO"/>
    <s v="OK"/>
    <n v="1"/>
    <n v="3415.61"/>
    <s v="Passivo"/>
    <s v="JONAS OLIVEIRA"/>
    <s v="Programado "/>
    <s v="Realizado"/>
    <s v="Ciclo Concluido"/>
    <n v="3866.41"/>
    <n v="2548098.5699999998"/>
    <e v="#N/A"/>
    <n v="25729541"/>
    <n v="3866.41"/>
    <s v="Mauricio Alves"/>
  </r>
  <r>
    <x v="0"/>
    <s v="OK"/>
    <s v="Sem Defeito"/>
    <s v="Não"/>
    <n v="27544"/>
    <n v="191"/>
    <m/>
    <x v="759"/>
    <s v="Ciclo Concluido"/>
    <s v="Ciclo Concluido"/>
    <x v="0"/>
    <s v="Emergencial"/>
    <s v="LINHA MORTA"/>
    <s v="Realizado"/>
    <s v="BUTIÁ"/>
    <s v="SUBS DE POSTE E TRAFO "/>
    <s v="LIB // MED"/>
    <d v="2026-10-15T00:00:00"/>
    <x v="5"/>
    <s v="CAPEX"/>
    <s v="OK"/>
    <s v="OK"/>
    <s v="ANEXADO"/>
    <s v="ANEXADO"/>
    <s v="OK"/>
    <n v="1"/>
    <n v="3415.61"/>
    <s v="Passivo"/>
    <s v="JONAS OLIVEIRA"/>
    <s v="Programado "/>
    <s v="Realizado"/>
    <s v="Enviado Equatorial "/>
    <n v="3690.81"/>
    <n v="2548098.5699999998"/>
    <e v="#N/A"/>
    <n v="26083709"/>
    <n v="3690.81"/>
    <s v="Mauricio Alves"/>
  </r>
  <r>
    <x v="2"/>
    <s v="Em andamento "/>
    <s v="Em andamento "/>
    <s v="Não"/>
    <n v="24987"/>
    <n v="199"/>
    <m/>
    <x v="760"/>
    <s v="Sem necessidade"/>
    <s v="Sem necessidade"/>
    <x v="0"/>
    <s v="Emergencial"/>
    <s v="LINHA MORTA"/>
    <s v="Realizado"/>
    <s v="VIAMÃO"/>
    <s v="SUBS DE POSTE E TRAFO "/>
    <s v="LIB //ATEC"/>
    <d v="2026-10-16T00:00:00"/>
    <x v="2"/>
    <s v="CAPEX"/>
    <s v="OK"/>
    <s v="OK"/>
    <s v="ANEXADO"/>
    <s v="ANEXADO"/>
    <s v="OK"/>
    <n v="1"/>
    <n v="6392.38"/>
    <s v="Passivo"/>
    <s v="LUCAS ANDRADE"/>
    <d v="2024-12-17T00:00:00"/>
    <s v="Realizado"/>
    <s v="Em andamento"/>
    <n v="5111.84"/>
    <n v="2548098.5699999998"/>
    <e v="#N/A"/>
    <n v="26773611"/>
    <n v="5111.84"/>
    <s v="Mauricio Alves"/>
  </r>
  <r>
    <x v="0"/>
    <s v="OK"/>
    <s v="Sem Defeito"/>
    <s v="Não"/>
    <n v="15990"/>
    <n v="189"/>
    <m/>
    <x v="761"/>
    <s v="Ciclo Concluido"/>
    <s v="Ciclo Concluido"/>
    <x v="0"/>
    <s v="Emergencial"/>
    <s v="LINHA MORTA"/>
    <s v="Realizado"/>
    <s v="VIAMÃO"/>
    <s v="SUBS DE POSTE E TRAFO "/>
    <s v="LIB //CKCP"/>
    <d v="2026-10-17T00:00:00"/>
    <x v="0"/>
    <s v="CAPEX"/>
    <s v="OK"/>
    <s v="OK"/>
    <s v="ANEXADO"/>
    <s v="ANEXADO"/>
    <s v="OK"/>
    <n v="1"/>
    <n v="6153.99"/>
    <s v="Passivo"/>
    <s v="LUCAS ANDRADE"/>
    <s v="Programado "/>
    <s v="Realizado"/>
    <s v="Ciclo Concluido"/>
    <n v="3224.41"/>
    <n v="2548098.5699999998"/>
    <e v="#N/A"/>
    <n v="25820049"/>
    <n v="3224.41"/>
    <s v="Mauricio Alves"/>
  </r>
  <r>
    <x v="0"/>
    <s v="OK"/>
    <s v="Sem Defeito"/>
    <s v="Não"/>
    <n v="660137"/>
    <n v="0"/>
    <m/>
    <x v="762"/>
    <s v="Ciclo Concluido"/>
    <s v="Ciclo Concluido"/>
    <x v="2"/>
    <s v="Procedimento Anterior "/>
    <s v="EQUIPE PODA "/>
    <s v="Realizado"/>
    <s v="PORTO ALEGRE"/>
    <s v="PODA "/>
    <s v="LIB //COMS"/>
    <d v="2026-06-18T00:00:00"/>
    <x v="0"/>
    <s v="OPEX"/>
    <s v="OK"/>
    <s v="OK"/>
    <s v="ANEXADO"/>
    <s v="ANEXADO"/>
    <s v="OK"/>
    <n v="1"/>
    <n v="4530.71"/>
    <s v="Passivo"/>
    <s v="LUISA ALMEIDA"/>
    <s v="Programado "/>
    <s v="Realizado"/>
    <s v="Ciclo Concluido"/>
    <n v="742.91"/>
    <n v="2548098.5699999998"/>
    <e v="#N/A"/>
    <n v="25298100"/>
    <n v="742.91"/>
    <s v="Mauricio Alves"/>
  </r>
  <r>
    <x v="0"/>
    <s v="OK"/>
    <s v="Sem Defeito"/>
    <s v="Não"/>
    <n v="3946"/>
    <n v="475"/>
    <m/>
    <x v="763"/>
    <s v="Ciclo Concluido"/>
    <s v="Ciclo Concluido"/>
    <x v="2"/>
    <s v="Programado"/>
    <s v="EQUIPE PODA "/>
    <s v="Realizado"/>
    <s v="BARRA DO RIBEIRO"/>
    <s v="PODA "/>
    <s v="LIB //COMS"/>
    <d v="2026-10-19T00:00:00"/>
    <x v="1"/>
    <s v="OPEX"/>
    <s v="OK"/>
    <s v="OK"/>
    <s v="ANEXADO"/>
    <s v="ANEXADO"/>
    <s v="OK"/>
    <n v="1"/>
    <n v="5802.78"/>
    <s v="Faturamento Enviado"/>
    <s v="SAMUEL OLIVEIRA"/>
    <s v="Programado "/>
    <s v="Realizado"/>
    <s v="Ciclo Concluido"/>
    <n v="3898.58"/>
    <n v="2548098.5699999998"/>
    <e v="#N/A"/>
    <n v="25661785"/>
    <n v="3898.58"/>
    <s v="Mauricio Alves"/>
  </r>
  <r>
    <x v="0"/>
    <s v="OK"/>
    <s v="Sem Defeito"/>
    <s v="Não"/>
    <n v="1524"/>
    <n v="79"/>
    <m/>
    <x v="764"/>
    <s v="Ciclo Concluido"/>
    <s v="Ciclo Concluido"/>
    <x v="2"/>
    <s v="Emergencial"/>
    <s v="LINHA VIVA"/>
    <s v="Realizado"/>
    <m/>
    <s v="PODA "/>
    <s v="LIB //COMS"/>
    <d v="2026-10-21T00:00:00"/>
    <x v="0"/>
    <s v="OPEX"/>
    <s v="OK"/>
    <s v="OK"/>
    <s v="ANEXADO"/>
    <s v="ANEXADO"/>
    <s v="OK"/>
    <n v="1"/>
    <n v="0"/>
    <s v="Passivo"/>
    <s v="RICARDO SILVEIRA"/>
    <s v="Programado "/>
    <s v="Realizado"/>
    <s v="Ciclo Concluido"/>
    <n v="1045.9000000000001"/>
    <n v="2548098.5699999998"/>
    <e v="#N/A"/>
    <n v="25558746"/>
    <n v="1045.9000000000001"/>
    <s v="Mauricio Alves"/>
  </r>
  <r>
    <x v="0"/>
    <s v="OK"/>
    <s v="Sem Defeito"/>
    <s v="Não"/>
    <n v="1612"/>
    <n v="188"/>
    <m/>
    <x v="765"/>
    <s v="Ciclo Concluido"/>
    <s v="Ciclo Concluido"/>
    <x v="0"/>
    <s v="Emergencial"/>
    <s v="LINHA MORTA"/>
    <s v="Realizado"/>
    <s v="ARROIO DOS RATOS "/>
    <s v="SUBS DE POSTE E TRAFO "/>
    <s v="LIB //CKCP"/>
    <d v="2026-10-22T00:00:00"/>
    <x v="0"/>
    <s v="CAPEX"/>
    <s v="OK"/>
    <s v="OK"/>
    <s v="ANEXADO"/>
    <s v="ANEXADO"/>
    <s v="OK"/>
    <n v="1"/>
    <n v="5810.06"/>
    <s v="Passivo"/>
    <s v="JONAS OLIVEIRA"/>
    <s v="Programado "/>
    <s v="Realizado"/>
    <s v="Ciclo Concluido"/>
    <n v="5383.4"/>
    <n v="2548098.5699999998"/>
    <e v="#N/A"/>
    <n v="25729398"/>
    <n v="5383.4"/>
    <s v="Mauricio Alves"/>
  </r>
  <r>
    <x v="2"/>
    <s v="OK"/>
    <s v="Croqui"/>
    <s v="Sim "/>
    <n v="23379"/>
    <n v="201"/>
    <m/>
    <x v="766"/>
    <s v="Sem necessidade"/>
    <s v="Sem necessidade"/>
    <x v="0"/>
    <s v="Emergencial"/>
    <s v="LINHA MORTA"/>
    <s v="Pendente"/>
    <s v="VIAMÃO"/>
    <s v="SUBS DE POSTE E TRAFO "/>
    <s v="LIB //ATEC"/>
    <d v="2026-10-23T00:00:00"/>
    <x v="2"/>
    <s v="CAPEX"/>
    <s v="NOK"/>
    <s v="OK"/>
    <s v="SEM ANEXO "/>
    <s v="ANEXADO"/>
    <s v="OK"/>
    <n v="0.6"/>
    <n v="5251.92"/>
    <s v="Passivo"/>
    <s v="LUCAS ANDRADE"/>
    <s v="Programado "/>
    <s v="Realizado"/>
    <s v="Em andamento"/>
    <n v="5565.92"/>
    <n v="2548098.5699999998"/>
    <e v="#N/A"/>
    <n v="26773400"/>
    <n v="5565.92"/>
    <s v="Mauricio Alves"/>
  </r>
  <r>
    <x v="0"/>
    <s v="OK"/>
    <s v="Sem Defeito"/>
    <s v="Não"/>
    <n v="21100"/>
    <n v="186"/>
    <m/>
    <x v="767"/>
    <s v="Ciclo Concluido"/>
    <s v="Ciclo Concluido"/>
    <x v="0"/>
    <s v="Emergencial"/>
    <s v="LINHA MORTA"/>
    <s v="Realizado"/>
    <s v="ALVORADA"/>
    <s v="SUBS DE POSTE E TRAFO "/>
    <s v="LIB //CKCP"/>
    <d v="2026-10-24T00:00:00"/>
    <x v="0"/>
    <s v="CAPEX"/>
    <s v="OK"/>
    <s v="OK"/>
    <s v="ANEXADO"/>
    <s v="ANEXADO"/>
    <s v="OK"/>
    <n v="1"/>
    <n v="3415.61"/>
    <s v="Passivo"/>
    <s v="LUCAS ANDRADE"/>
    <s v="Programado "/>
    <s v="Realizado"/>
    <s v="Ciclo Concluido"/>
    <n v="3866.41"/>
    <n v="2548098.5699999998"/>
    <e v="#N/A"/>
    <n v="25729587"/>
    <n v="3866.41"/>
    <s v="Mauricio Alves"/>
  </r>
  <r>
    <x v="0"/>
    <s v="OK"/>
    <s v="Sem Defeito"/>
    <s v="Não"/>
    <n v="1404"/>
    <n v="83"/>
    <m/>
    <x v="768"/>
    <s v="Ciclo Concluido"/>
    <s v="Ciclo Concluido"/>
    <x v="2"/>
    <s v="Emergencial"/>
    <s v="LINHA MORTA"/>
    <s v="Realizado"/>
    <m/>
    <s v="PODA "/>
    <s v="LIB //COMS"/>
    <d v="2026-10-25T00:00:00"/>
    <x v="0"/>
    <s v="OPEX"/>
    <s v="OK"/>
    <s v="OK"/>
    <s v="ANEXADO"/>
    <s v="ANEXADO"/>
    <s v="OK"/>
    <n v="1"/>
    <n v="2283.7399999999998"/>
    <s v="Passivo"/>
    <s v="LUISA ALMEIDA"/>
    <s v="Programado "/>
    <s v="Realizado"/>
    <s v="Ciclo Concluido"/>
    <n v="1751.85"/>
    <n v="2548098.5699999998"/>
    <e v="#N/A"/>
    <n v="25559226"/>
    <n v="1751.85"/>
    <s v="Mauricio Alves"/>
  </r>
  <r>
    <x v="0"/>
    <s v="OK"/>
    <s v="Sem Defeito"/>
    <s v="Não"/>
    <n v="1402"/>
    <n v="84"/>
    <m/>
    <x v="769"/>
    <s v="Ciclo Concluido"/>
    <s v="Ciclo Concluido"/>
    <x v="2"/>
    <s v="Emergencial"/>
    <s v="LINHA MORTA "/>
    <s v="Realizado"/>
    <m/>
    <s v="PODA "/>
    <s v="LIB //COMS"/>
    <d v="2026-10-26T00:00:00"/>
    <x v="1"/>
    <s v="OPEX"/>
    <s v="OK"/>
    <s v="OK"/>
    <s v="ANEXADO"/>
    <s v="ANEXADO"/>
    <s v="OK"/>
    <n v="1"/>
    <n v="245.15"/>
    <s v="Faturamento Enviado"/>
    <s v="LUISA ALMEIDA"/>
    <s v="Programado "/>
    <s v="Realizado"/>
    <s v="Ciclo Concluido"/>
    <n v="245.15"/>
    <n v="2548098.5699999998"/>
    <e v="#N/A"/>
    <n v="25559182"/>
    <n v="245.15"/>
    <s v="Mauricio Alves"/>
  </r>
  <r>
    <x v="0"/>
    <s v="OK"/>
    <s v="Sem Defeito"/>
    <s v="Não"/>
    <n v="1402"/>
    <n v="85"/>
    <m/>
    <x v="770"/>
    <s v="Ciclo Concluido"/>
    <s v="Ciclo Concluido"/>
    <x v="2"/>
    <s v="Emergencial"/>
    <s v="LINHA MORTA "/>
    <s v="Realizado"/>
    <m/>
    <s v="PODA "/>
    <s v="LIB //COMS"/>
    <d v="2026-10-27T00:00:00"/>
    <x v="1"/>
    <s v="OPEX"/>
    <s v="OK"/>
    <s v="OK"/>
    <s v="ANEXADO"/>
    <s v="ANEXADO"/>
    <s v="OK"/>
    <n v="1"/>
    <n v="245.15"/>
    <s v="Faturamento Enviado"/>
    <s v="LUISA ALMEIDA"/>
    <s v="Programado "/>
    <s v="Realizado"/>
    <s v="Ciclo Concluido"/>
    <n v="245.15"/>
    <n v="2548098.5699999998"/>
    <e v="#N/A"/>
    <n v="25559180"/>
    <n v="245.15"/>
    <s v="Mauricio Alves"/>
  </r>
  <r>
    <x v="0"/>
    <s v="OK"/>
    <s v="Sem Defeito"/>
    <s v="Não"/>
    <n v="1703"/>
    <n v="86"/>
    <m/>
    <x v="771"/>
    <s v="Ciclo Concluido"/>
    <s v="Ciclo Concluido"/>
    <x v="2"/>
    <s v="Emergencial"/>
    <s v="LINHA MORTA "/>
    <s v="Realizado"/>
    <m/>
    <s v="PODA "/>
    <s v="LIB //COMS"/>
    <d v="2026-10-28T00:00:00"/>
    <x v="1"/>
    <s v="OPEX"/>
    <s v="OK"/>
    <s v="OK"/>
    <s v="ANEXADO"/>
    <s v="ANEXADO"/>
    <s v="OK"/>
    <n v="1"/>
    <n v="2320.29"/>
    <s v="Faturamento Enviado"/>
    <s v="LUISA ALMEIDA"/>
    <s v="Programado "/>
    <s v="Realizado"/>
    <s v="Ciclo Concluido"/>
    <n v="2320.29"/>
    <n v="2548098.5699999998"/>
    <e v="#N/A"/>
    <n v="25559153"/>
    <n v="2320.29"/>
    <s v="Mauricio Alves"/>
  </r>
  <r>
    <x v="0"/>
    <s v="OK"/>
    <s v="Sem Defeito"/>
    <s v="Não"/>
    <n v="1703"/>
    <n v="87"/>
    <m/>
    <x v="772"/>
    <s v="Ciclo Concluido"/>
    <s v="Ciclo Concluido"/>
    <x v="2"/>
    <s v="Emergencial"/>
    <s v="LINHA MORTA "/>
    <s v="Realizado"/>
    <m/>
    <s v="PODA "/>
    <s v="LIB //COMS"/>
    <d v="2026-10-29T00:00:00"/>
    <x v="1"/>
    <s v="OPEX"/>
    <s v="OK"/>
    <s v="OK"/>
    <s v="ANEXADO"/>
    <s v="ANEXADO"/>
    <s v="OK"/>
    <n v="1"/>
    <n v="1141.8699999999999"/>
    <s v="Faturamento Enviado"/>
    <s v="LUISA ALMEIDA"/>
    <s v="Programado "/>
    <s v="Realizado"/>
    <s v="Ciclo Concluido"/>
    <n v="1141.8699999999999"/>
    <n v="2548098.5699999998"/>
    <e v="#N/A"/>
    <n v="25559129"/>
    <n v="1141.8699999999999"/>
    <s v="Mauricio Alves"/>
  </r>
  <r>
    <x v="0"/>
    <s v="OK"/>
    <s v="Sem Defeito"/>
    <s v="Não"/>
    <n v="1910"/>
    <n v="88"/>
    <m/>
    <x v="773"/>
    <s v="Ciclo Concluido"/>
    <s v="Ciclo Concluido"/>
    <x v="2"/>
    <s v="Emergencial"/>
    <s v="LINHA MORTA "/>
    <s v="Realizado"/>
    <m/>
    <s v="PODA "/>
    <s v="LIB //COMS"/>
    <d v="2026-10-30T00:00:00"/>
    <x v="1"/>
    <s v="OPEX"/>
    <s v="OK"/>
    <s v="OK"/>
    <s v="ANEXADO"/>
    <s v="ANEXADO"/>
    <s v="OK"/>
    <n v="1"/>
    <n v="834.36"/>
    <s v="Faturamento Enviado"/>
    <s v="LUISA ALMEIDA"/>
    <s v="Programado "/>
    <s v="Realizado"/>
    <s v="Ciclo Concluido"/>
    <n v="834.36"/>
    <n v="2548098.5699999998"/>
    <e v="#N/A"/>
    <n v="25559116"/>
    <n v="834.36"/>
    <s v="Mauricio Alves"/>
  </r>
  <r>
    <x v="0"/>
    <s v="OK"/>
    <s v="Sem Defeito"/>
    <s v="Não"/>
    <n v="1910"/>
    <n v="89"/>
    <m/>
    <x v="774"/>
    <s v="Ciclo Concluido"/>
    <s v="Ciclo Concluido"/>
    <x v="2"/>
    <s v="Emergencial"/>
    <s v="LINHA MORTA "/>
    <s v="Realizado"/>
    <m/>
    <s v="PODA "/>
    <s v="LIB //COMS"/>
    <d v="2026-10-31T00:00:00"/>
    <x v="1"/>
    <s v="OPEX"/>
    <s v="OK"/>
    <s v="OK"/>
    <s v="ANEXADO"/>
    <s v="ANEXADO"/>
    <s v="OK"/>
    <n v="1"/>
    <n v="1731.08"/>
    <s v="Faturamento Enviado"/>
    <s v="LUISA ALMEIDA"/>
    <s v="Programado "/>
    <s v="Realizado"/>
    <s v="Ciclo Concluido"/>
    <n v="1731.08"/>
    <n v="2548098.5699999998"/>
    <e v="#N/A"/>
    <n v="25558987"/>
    <n v="1731.08"/>
    <s v="Mauricio Alves"/>
  </r>
  <r>
    <x v="0"/>
    <s v="OK"/>
    <s v="Sem Defeito"/>
    <s v="Não"/>
    <n v="1914"/>
    <n v="90"/>
    <m/>
    <x v="775"/>
    <s v="Ciclo Concluido"/>
    <s v="Ciclo Concluido"/>
    <x v="2"/>
    <s v="Emergencial"/>
    <s v="LINHA MORTA"/>
    <s v="Realizado"/>
    <m/>
    <s v="PODA "/>
    <s v="LIB //COMS"/>
    <d v="2026-11-01T00:00:00"/>
    <x v="0"/>
    <s v="OPEX"/>
    <s v="OK"/>
    <s v="OK"/>
    <s v="ANEXADO"/>
    <s v="ANEXADO"/>
    <s v="OK"/>
    <n v="1"/>
    <n v="2283.7399999999998"/>
    <s v="Passivo"/>
    <s v="LUISA ALMEIDA"/>
    <s v="Programado "/>
    <s v="Realizado"/>
    <s v="Ciclo Concluido"/>
    <n v="496.18"/>
    <n v="2548098.5699999998"/>
    <e v="#N/A"/>
    <n v="25558889"/>
    <n v="496.18"/>
    <s v="Mauricio Alves"/>
  </r>
  <r>
    <x v="0"/>
    <s v="OK"/>
    <s v="Sem Defeito"/>
    <s v="Não"/>
    <n v="1914"/>
    <n v="91"/>
    <m/>
    <x v="776"/>
    <s v="Ciclo Concluido"/>
    <s v="Ciclo Concluido"/>
    <x v="2"/>
    <s v="Emergencial"/>
    <s v="LINHA MORTA"/>
    <s v="Realizado"/>
    <m/>
    <s v="PODA "/>
    <s v="LIB //COMS"/>
    <d v="2026-11-02T00:00:00"/>
    <x v="0"/>
    <s v="OPEX"/>
    <s v="OK"/>
    <s v="OK"/>
    <s v="ANEXADO"/>
    <s v="ANEXADO"/>
    <s v="OK"/>
    <n v="1"/>
    <n v="4567.4799999999996"/>
    <s v="Passivo"/>
    <s v="LUISA ALMEIDA"/>
    <s v="Programado "/>
    <s v="Realizado"/>
    <s v="Ciclo Concluido"/>
    <s v="3.503,70"/>
    <n v="2548098.5699999998"/>
    <e v="#N/A"/>
    <n v="25558824"/>
    <n v="3503.7"/>
    <s v="Mauricio Alves"/>
  </r>
  <r>
    <x v="0"/>
    <s v="OK"/>
    <s v="Sem Defeito"/>
    <s v="Não"/>
    <n v="1914"/>
    <n v="92"/>
    <m/>
    <x v="777"/>
    <s v="Ciclo Concluido"/>
    <s v="Ciclo Concluido"/>
    <x v="2"/>
    <s v="Emergencial"/>
    <s v="LINHA MORTA "/>
    <s v="Realizado"/>
    <m/>
    <s v="PODA "/>
    <s v="LIB //COMS"/>
    <d v="2026-11-03T00:00:00"/>
    <x v="1"/>
    <s v="OPEX"/>
    <s v="OK"/>
    <s v="OK"/>
    <s v="ANEXADO"/>
    <s v="ANEXADO"/>
    <s v="OK"/>
    <n v="1"/>
    <n v="1178.42"/>
    <s v="Faturamento Enviado"/>
    <s v="LUISA ALMEIDA"/>
    <s v="Programado "/>
    <s v="Realizado"/>
    <s v="Ciclo Concluido"/>
    <n v="1178.42"/>
    <n v="2548098.5699999998"/>
    <e v="#N/A"/>
    <n v="25558751"/>
    <n v="1178.42"/>
    <s v="Mauricio Alves"/>
  </r>
  <r>
    <x v="0"/>
    <s v="OK"/>
    <s v="Sem Defeito"/>
    <s v="Não"/>
    <n v="1917"/>
    <n v="93"/>
    <m/>
    <x v="778"/>
    <s v="Ciclo Concluido"/>
    <s v="Ciclo Concluido"/>
    <x v="2"/>
    <s v="Emergencial"/>
    <s v="LINHA MORTA"/>
    <s v="Realizado"/>
    <m/>
    <s v="PODA "/>
    <s v="LIB //COMS"/>
    <d v="2026-11-04T00:00:00"/>
    <x v="0"/>
    <s v="OPEX"/>
    <s v="OK"/>
    <s v="OK"/>
    <s v="ANEXADO"/>
    <s v="ANEXADO"/>
    <s v="OK"/>
    <n v="1"/>
    <n v="2283.7399999999998"/>
    <s v="Passivo"/>
    <s v="LUISA ALMEIDA"/>
    <s v="Programado "/>
    <s v="Realizado"/>
    <s v="Ciclo Concluido"/>
    <s v="1.751,85"/>
    <n v="2548098.5699999998"/>
    <e v="#N/A"/>
    <n v="25558697"/>
    <n v="2283.7399999999998"/>
    <s v="Mauricio Alves"/>
  </r>
  <r>
    <x v="0"/>
    <s v="OK"/>
    <s v="Sem Defeito"/>
    <s v="Não"/>
    <n v="1917"/>
    <n v="94"/>
    <m/>
    <x v="779"/>
    <s v="Ciclo Concluido"/>
    <s v="Ciclo Concluido"/>
    <x v="2"/>
    <s v="Emergencial"/>
    <s v="LINHA MORTA "/>
    <s v="Realizado"/>
    <m/>
    <s v="PODA "/>
    <s v="LIB //COMS"/>
    <d v="2026-11-05T00:00:00"/>
    <x v="1"/>
    <s v="OPEX"/>
    <s v="OK"/>
    <s v="OK"/>
    <s v="ANEXADO"/>
    <s v="ANEXADO"/>
    <s v="OK"/>
    <n v="1"/>
    <n v="2283.7399999999998"/>
    <s v="Faturamento Enviado"/>
    <s v="LUISA ALMEIDA"/>
    <s v="Programado "/>
    <s v="Realizado"/>
    <s v="Ciclo Concluido"/>
    <n v="2283.7399999999998"/>
    <n v="2548098.5699999998"/>
    <e v="#N/A"/>
    <n v="25558694"/>
    <n v="2283.7399999999998"/>
    <s v="Mauricio Alves"/>
  </r>
  <r>
    <x v="0"/>
    <s v="OK"/>
    <s v="Sem Defeito"/>
    <s v="Não"/>
    <n v="1910"/>
    <n v="95"/>
    <m/>
    <x v="780"/>
    <s v="Ciclo Concluido"/>
    <s v="Ciclo Concluido"/>
    <x v="2"/>
    <s v="Emergencial"/>
    <s v="LINHA MORTA "/>
    <s v="Realizado"/>
    <m/>
    <s v="PODA "/>
    <s v="LIB //COMS"/>
    <d v="2026-11-06T00:00:00"/>
    <x v="1"/>
    <s v="OPEX"/>
    <s v="OK"/>
    <s v="OK"/>
    <s v="ANEXADO"/>
    <s v="ANEXADO"/>
    <s v="OK"/>
    <n v="1"/>
    <n v="4014.82"/>
    <s v="Faturamento Enviado"/>
    <s v="LUISA ALMEIDA"/>
    <s v="Programado "/>
    <s v="Realizado"/>
    <s v="Ciclo Concluido"/>
    <n v="4014.82"/>
    <n v="2548098.5699999998"/>
    <e v="#N/A"/>
    <n v="25558638"/>
    <n v="4014.82"/>
    <s v="Mauricio Alves"/>
  </r>
  <r>
    <x v="0"/>
    <s v="OK"/>
    <s v="Sem Defeito"/>
    <s v="Não"/>
    <n v="1914"/>
    <n v="96"/>
    <m/>
    <x v="781"/>
    <s v="Ciclo Concluido"/>
    <s v="Ciclo Concluido"/>
    <x v="2"/>
    <s v="Emergencial"/>
    <s v="LINHA MORTA "/>
    <s v="Realizado"/>
    <m/>
    <s v="PODA "/>
    <s v="LIB //COMS"/>
    <d v="2026-11-07T00:00:00"/>
    <x v="1"/>
    <s v="OPEX"/>
    <s v="OK"/>
    <s v="OK"/>
    <s v="ANEXADO"/>
    <s v="ANEXADO"/>
    <s v="OK"/>
    <n v="1"/>
    <n v="1141.8699999999999"/>
    <s v="Faturamento Enviado"/>
    <s v="LUISA ALMEIDA"/>
    <s v="Programado "/>
    <s v="Realizado"/>
    <s v="Ciclo Concluido"/>
    <n v="1141.8699999999999"/>
    <n v="2548098.5699999998"/>
    <e v="#N/A"/>
    <n v="25558611"/>
    <n v="1141.8699999999999"/>
    <s v="Mauricio Alves"/>
  </r>
  <r>
    <x v="0"/>
    <s v="OK"/>
    <s v="Sem Defeito"/>
    <s v="Não"/>
    <n v="1917"/>
    <n v="97"/>
    <m/>
    <x v="782"/>
    <s v="Ciclo Concluido"/>
    <s v="Ciclo Concluido"/>
    <x v="2"/>
    <s v="Emergencial"/>
    <s v="LINHA MORTA "/>
    <s v="Realizado"/>
    <m/>
    <s v="PODA "/>
    <s v="LIB //COMS"/>
    <d v="2026-11-08T00:00:00"/>
    <x v="1"/>
    <s v="OPEX"/>
    <s v="OK"/>
    <s v="OK"/>
    <s v="ANEXADO"/>
    <s v="ANEXADO"/>
    <s v="OK"/>
    <n v="1"/>
    <n v="2320.29"/>
    <s v="Faturamento Enviado"/>
    <s v="LUISA ALMEIDA"/>
    <s v="Programado "/>
    <s v="Realizado"/>
    <s v="Ciclo Concluido"/>
    <n v="2320.29"/>
    <n v="2548098.5699999998"/>
    <e v="#N/A"/>
    <n v="25558480"/>
    <n v="2320.29"/>
    <s v="Mauricio Alves"/>
  </r>
  <r>
    <x v="0"/>
    <s v="OK"/>
    <s v="Sem Defeito"/>
    <s v="Não"/>
    <n v="1918"/>
    <n v="98"/>
    <m/>
    <x v="783"/>
    <s v="Ciclo Concluido"/>
    <s v="Ciclo Concluido"/>
    <x v="2"/>
    <s v="Emergencial"/>
    <s v="LINHA MORTA "/>
    <s v="Realizado"/>
    <m/>
    <s v="PODA "/>
    <s v="LIB //COMS"/>
    <d v="2026-11-09T00:00:00"/>
    <x v="1"/>
    <s v="OPEX"/>
    <s v="OK"/>
    <s v="OK"/>
    <s v="ANEXADO"/>
    <s v="ANEXADO"/>
    <s v="OK"/>
    <n v="1"/>
    <n v="1767.63"/>
    <s v="Faturamento Enviado"/>
    <s v="LUISA ALMEIDA"/>
    <s v="Programado "/>
    <s v="Realizado"/>
    <s v="Ciclo Concluido"/>
    <n v="1767.63"/>
    <n v="2548098.5699999998"/>
    <e v="#N/A"/>
    <n v="25558569"/>
    <n v="1767.63"/>
    <s v="Mauricio Alves"/>
  </r>
  <r>
    <x v="0"/>
    <s v="OK"/>
    <s v="Sem Defeito"/>
    <s v="Não"/>
    <n v="2597"/>
    <n v="99"/>
    <m/>
    <x v="784"/>
    <s v="Ciclo Concluido"/>
    <s v="Ciclo Concluido"/>
    <x v="2"/>
    <s v="Emergencial"/>
    <s v="LINHA MORTA "/>
    <s v="Realizado"/>
    <m/>
    <s v="PODA "/>
    <s v="LIB //COMS"/>
    <d v="2026-11-10T00:00:00"/>
    <x v="1"/>
    <s v="OPEX"/>
    <s v="OK"/>
    <s v="OK"/>
    <s v="ANEXADO"/>
    <s v="ANEXADO"/>
    <s v="OK"/>
    <n v="1"/>
    <n v="245.15"/>
    <s v="Faturamento Enviado"/>
    <s v="LUISA ALMEIDA"/>
    <s v="Programado "/>
    <s v="Realizado"/>
    <s v="Ciclo Concluido"/>
    <n v="245.15"/>
    <n v="2548098.5699999998"/>
    <e v="#N/A"/>
    <n v="25558405"/>
    <n v="245.15"/>
    <s v="Mauricio Alves"/>
  </r>
  <r>
    <x v="0"/>
    <s v="OK"/>
    <s v="Sem Defeito"/>
    <s v="Não"/>
    <n v="1402"/>
    <n v="43"/>
    <m/>
    <x v="785"/>
    <s v="Ciclo Concluido"/>
    <s v="Ciclo Concluido"/>
    <x v="2"/>
    <s v="Emergencial"/>
    <s v="LINHA VIVA "/>
    <s v="Realizado"/>
    <m/>
    <s v="PODA "/>
    <s v="LIB //COMS"/>
    <d v="2026-11-11T00:00:00"/>
    <x v="1"/>
    <s v="OPEX"/>
    <s v="OK"/>
    <s v="OK"/>
    <s v="ANEXADO"/>
    <s v="ANEXADO"/>
    <s v="OK"/>
    <n v="1"/>
    <n v="801.17"/>
    <s v="Faturamento Enviado"/>
    <s v="LUISA ALMEIDA"/>
    <s v="Programado "/>
    <s v="Realizado"/>
    <s v="Ciclo Concluido"/>
    <n v="864.12"/>
    <n v="2548098.5699999998"/>
    <e v="#N/A"/>
    <n v="25577823"/>
    <n v="864.12"/>
    <s v="Mauricio Alves"/>
  </r>
  <r>
    <x v="0"/>
    <s v="OK"/>
    <s v="Sem Defeito"/>
    <s v="Não"/>
    <n v="1401"/>
    <n v="44"/>
    <m/>
    <x v="786"/>
    <s v="Ciclo Concluido"/>
    <s v="Ciclo Concluido"/>
    <x v="2"/>
    <s v="Emergencial"/>
    <s v="LINHA VIVA "/>
    <s v="Realizado"/>
    <m/>
    <s v="PODA "/>
    <s v="LIB //COMS"/>
    <d v="2026-11-12T00:00:00"/>
    <x v="1"/>
    <s v="OPEX"/>
    <s v="OK"/>
    <s v="OK"/>
    <s v="ANEXADO"/>
    <s v="ANEXADO"/>
    <s v="OK"/>
    <n v="1"/>
    <n v="2403.5100000000002"/>
    <s v="Faturamento Enviado"/>
    <s v="LUISA ALMEIDA"/>
    <s v="Programado "/>
    <s v="Realizado"/>
    <s v="Ciclo Concluido"/>
    <n v="1296.18"/>
    <n v="2548098.5699999998"/>
    <e v="#N/A"/>
    <n v="25577748"/>
    <n v="1296.18"/>
    <s v="Mauricio Alves"/>
  </r>
  <r>
    <x v="0"/>
    <s v="OK"/>
    <s v="Sem Defeito"/>
    <s v="Não"/>
    <n v="1401"/>
    <n v="45"/>
    <m/>
    <x v="787"/>
    <s v="Ciclo Concluido"/>
    <s v="Ciclo Concluido"/>
    <x v="2"/>
    <s v="Emergencial"/>
    <s v="LINHA VIVA "/>
    <s v="Realizado"/>
    <m/>
    <s v="PODA "/>
    <s v="LIB //COMS"/>
    <d v="2026-11-13T00:00:00"/>
    <x v="1"/>
    <s v="OPEX"/>
    <s v="OK"/>
    <s v="OK"/>
    <s v="ANEXADO"/>
    <s v="ANEXADO"/>
    <s v="OK"/>
    <n v="1"/>
    <n v="2403.5100000000002"/>
    <s v="Faturamento Enviado"/>
    <s v="LUISA ALMEIDA"/>
    <s v="Programado "/>
    <s v="Realizado"/>
    <s v="Ciclo Concluido"/>
    <n v="1296.18"/>
    <n v="2548098.5699999998"/>
    <e v="#N/A"/>
    <n v="25577657"/>
    <n v="1296.18"/>
    <s v="Mauricio Alves"/>
  </r>
  <r>
    <x v="0"/>
    <s v="OK"/>
    <s v="Sem Defeito"/>
    <s v="Não"/>
    <n v="1703"/>
    <n v="46"/>
    <m/>
    <x v="788"/>
    <s v="Ciclo Concluido"/>
    <s v="Ciclo Concluido"/>
    <x v="2"/>
    <s v="Emergencial"/>
    <s v="LINHA VIVA "/>
    <s v="Realizado"/>
    <m/>
    <s v="PODA "/>
    <s v="LIB //COMS"/>
    <d v="2026-11-14T00:00:00"/>
    <x v="1"/>
    <s v="OPEX"/>
    <s v="OK"/>
    <s v="OK"/>
    <s v="ANEXADO"/>
    <s v="ANEXADO"/>
    <s v="OK"/>
    <n v="1"/>
    <n v="4419.26"/>
    <s v="Faturamento Enviado"/>
    <s v="LUISA ALMEIDA"/>
    <s v="Programado "/>
    <s v="Realizado"/>
    <s v="Ciclo Concluido"/>
    <n v="2592.36"/>
    <n v="2548098.5699999998"/>
    <e v="#N/A"/>
    <n v="25577531"/>
    <n v="2592.36"/>
    <s v="Mauricio Alves"/>
  </r>
  <r>
    <x v="0"/>
    <s v="OK"/>
    <s v="Sem Defeito"/>
    <s v="Não"/>
    <n v="1703"/>
    <n v="47"/>
    <m/>
    <x v="789"/>
    <s v="Ciclo Concluido"/>
    <s v="Ciclo Concluido"/>
    <x v="2"/>
    <s v="Emergencial"/>
    <s v="LINHA VIVA "/>
    <s v="Realizado"/>
    <m/>
    <s v="PODA "/>
    <s v="LIB //COMS"/>
    <d v="2026-11-15T00:00:00"/>
    <x v="1"/>
    <s v="OPEX"/>
    <s v="OK"/>
    <s v="OK"/>
    <s v="ANEXADO"/>
    <s v="ANEXADO"/>
    <s v="OK"/>
    <n v="1"/>
    <n v="826.82"/>
    <s v="Faturamento Enviado"/>
    <s v="LUISA ALMEIDA"/>
    <s v="Programado "/>
    <s v="Realizado"/>
    <s v="Ciclo Concluido"/>
    <n v="864.12"/>
    <n v="2548098.5699999998"/>
    <e v="#N/A"/>
    <n v="25577353"/>
    <n v="864.12"/>
    <s v="Mauricio Alves"/>
  </r>
  <r>
    <x v="0"/>
    <s v="OK"/>
    <s v="Sem Defeito"/>
    <s v="Não"/>
    <n v="1703"/>
    <n v="48"/>
    <m/>
    <x v="790"/>
    <s v="Ciclo Concluido"/>
    <s v="Ciclo Concluido"/>
    <x v="2"/>
    <s v="Emergencial"/>
    <s v="LINHA VIVA "/>
    <s v="Realizado"/>
    <m/>
    <s v="PODA "/>
    <s v="LIB //COMS"/>
    <d v="2026-11-16T00:00:00"/>
    <x v="1"/>
    <s v="OPEX"/>
    <s v="OK"/>
    <s v="OK"/>
    <s v="ANEXADO"/>
    <s v="ANEXADO"/>
    <s v="OK"/>
    <n v="1"/>
    <n v="801.17"/>
    <s v="Faturamento Enviado"/>
    <s v="LUISA ALMEIDA"/>
    <s v="Programado "/>
    <s v="Realizado"/>
    <s v="Ciclo Concluido"/>
    <n v="432.06"/>
    <n v="2548098.5699999998"/>
    <e v="#N/A"/>
    <n v="25577249"/>
    <n v="432.06"/>
    <s v="Mauricio Alves"/>
  </r>
  <r>
    <x v="0"/>
    <s v="OK"/>
    <s v="Sem Defeito"/>
    <s v="Não"/>
    <n v="2597"/>
    <n v="147"/>
    <m/>
    <x v="791"/>
    <s v="Ciclo Concluido"/>
    <s v="Ciclo Concluido"/>
    <x v="2"/>
    <s v="Emergencial"/>
    <s v="TAT"/>
    <s v="Realizado"/>
    <m/>
    <s v="PODA"/>
    <s v="LIB //COMS"/>
    <d v="2026-11-17T00:00:00"/>
    <x v="1"/>
    <s v="OPEX"/>
    <s v="OK"/>
    <s v="OK"/>
    <s v="ANEXADO"/>
    <s v="ANEXADO"/>
    <s v="OK"/>
    <n v="1"/>
    <n v="352.32"/>
    <s v="Faturamento Enviado"/>
    <s v="LUISA ALMEIDA"/>
    <s v="Programado "/>
    <s v="Realizado"/>
    <s v="Ciclo Concluido"/>
    <n v="117.44"/>
    <n v="2548098.5699999998"/>
    <e v="#N/A"/>
    <n v="25559355"/>
    <n v="117.44"/>
    <s v="Mauricio Alves"/>
  </r>
  <r>
    <x v="0"/>
    <s v="OK"/>
    <s v="Sem Defeito"/>
    <s v="Não"/>
    <n v="660009"/>
    <n v="0"/>
    <m/>
    <x v="792"/>
    <s v="Ciclo Concluido"/>
    <s v="Ciclo Concluido"/>
    <x v="2"/>
    <s v="Procedimento Anterior "/>
    <s v="EQUIPE PODA "/>
    <s v="Realizado"/>
    <s v="PORTO ALEGRE"/>
    <s v="PODA "/>
    <s v="LIB //COMS"/>
    <d v="2026-06-19T00:00:00"/>
    <x v="0"/>
    <s v="OPEX"/>
    <s v="OK"/>
    <s v="OK"/>
    <s v="ANEXADO"/>
    <s v="ANEXADO"/>
    <s v="OK"/>
    <n v="1"/>
    <n v="2358.86"/>
    <s v="Passivo"/>
    <s v="LUISA ALMEIDA"/>
    <s v="Programado "/>
    <s v="Realizado"/>
    <s v="Ciclo Concluido"/>
    <n v="2780.75"/>
    <n v="2548098.5699999998"/>
    <e v="#N/A"/>
    <n v="25298048"/>
    <n v="2780.75"/>
    <s v="Mauricio Alves"/>
  </r>
  <r>
    <x v="0"/>
    <s v="OK"/>
    <s v="Sem Defeito"/>
    <s v="Não"/>
    <n v="4399"/>
    <n v="531"/>
    <m/>
    <x v="793"/>
    <s v="Ciclo Concluido"/>
    <s v="Ciclo Concluido"/>
    <x v="2"/>
    <s v="Emergencial"/>
    <s v="EQUIPE PODA "/>
    <s v="Realizado"/>
    <s v="PORTO ALEGRE"/>
    <s v="PODA "/>
    <s v="LIB //COMS"/>
    <d v="2026-11-19T00:00:00"/>
    <x v="1"/>
    <s v="OPEX"/>
    <s v="OK"/>
    <s v="OK"/>
    <s v="ANEXADO"/>
    <s v="ANEXADO"/>
    <s v="OK"/>
    <n v="1"/>
    <n v="2706.83"/>
    <s v="Faturamento Enviado"/>
    <s v="SAMUEL OLIVEIRA"/>
    <s v="Programado "/>
    <s v="Realizado"/>
    <s v="Ciclo Concluido"/>
    <n v="2334.2199999999998"/>
    <n v="2548098.5699999998"/>
    <e v="#N/A"/>
    <n v="25662568"/>
    <n v="2334.2199999999998"/>
    <s v="Mauricio Alves"/>
  </r>
  <r>
    <x v="0"/>
    <s v="OK"/>
    <s v="Sem Defeito"/>
    <s v="Não"/>
    <n v="17417"/>
    <n v="198"/>
    <m/>
    <x v="794"/>
    <s v="Ciclo Concluido"/>
    <s v="Ciclo Concluido"/>
    <x v="0"/>
    <s v="Emergencial"/>
    <s v="LINHA MORTA"/>
    <s v="Realizado"/>
    <s v="ALVORADA"/>
    <s v="SUBS DE POSTE E TRAFO "/>
    <s v="LIB // MED"/>
    <d v="2026-11-20T00:00:00"/>
    <x v="5"/>
    <s v="CAPEX"/>
    <s v="OK"/>
    <s v="OK"/>
    <s v="ANEXADO"/>
    <s v="ANEXADO"/>
    <s v="OK"/>
    <n v="1"/>
    <n v="3415.61"/>
    <s v="Passivo"/>
    <s v="LUCAS ANDRADE"/>
    <s v="Programado "/>
    <s v="Realizado"/>
    <s v="Enviado Equatorial "/>
    <n v="4291.4399999999996"/>
    <n v="2548098.5699999998"/>
    <e v="#N/A"/>
    <n v="25837388"/>
    <n v="4291.4399999999996"/>
    <s v="Mauricio Alves"/>
  </r>
  <r>
    <x v="0"/>
    <s v="OK"/>
    <s v="Sem Defeito"/>
    <s v="Não"/>
    <n v="19943"/>
    <n v="196"/>
    <m/>
    <x v="795"/>
    <s v="Ciclo Concluido"/>
    <s v="Ciclo Concluido"/>
    <x v="0"/>
    <s v="Emergencial"/>
    <s v="LINHA MORTA"/>
    <s v="Realizado"/>
    <s v="PORTO ALEGRE"/>
    <s v="SUBS DE POSTE E TRAFO "/>
    <s v="LIB // MED"/>
    <d v="2026-11-21T00:00:00"/>
    <x v="5"/>
    <s v="CAPEX"/>
    <s v="OK"/>
    <s v="OK"/>
    <s v="ANEXADO"/>
    <s v="ANEXADO"/>
    <s v="OK"/>
    <n v="1"/>
    <n v="3415.61"/>
    <s v="Passivo"/>
    <s v="JONAS OLIVEIRA"/>
    <s v="Programado "/>
    <s v="Realizado"/>
    <s v="Enviado Equatorial "/>
    <n v="3690.81"/>
    <n v="2548098.5699999998"/>
    <e v="#N/A"/>
    <n v="25729608"/>
    <n v="3690.81"/>
    <s v="Mauricio Alves"/>
  </r>
  <r>
    <x v="0"/>
    <s v="OK"/>
    <s v="Sem Defeito"/>
    <s v="Não"/>
    <n v="16588"/>
    <n v="180"/>
    <m/>
    <x v="796"/>
    <s v="Ciclo Concluido"/>
    <s v="Ciclo Concluido"/>
    <x v="0"/>
    <s v="Emergencial"/>
    <s v="LINHA MORTA"/>
    <s v="Realizado"/>
    <s v="PORTO ALEGRE"/>
    <s v="SUBS DE POSTE E TRAFO "/>
    <s v="LIB // MED"/>
    <d v="2026-11-22T00:00:00"/>
    <x v="5"/>
    <s v="CAPEX"/>
    <s v="OK"/>
    <s v="OK"/>
    <s v="ANEXADO"/>
    <s v="ANEXADO"/>
    <s v="OK"/>
    <n v="1"/>
    <n v="3415.61"/>
    <s v="Passivo"/>
    <s v="LUCAS ANDRADE"/>
    <s v="Programado "/>
    <s v="Realizado"/>
    <s v="Enviado Equatorial "/>
    <n v="4456.8599999999997"/>
    <n v="2548098.5699999998"/>
    <e v="#N/A"/>
    <n v="25729613"/>
    <n v="4456.8599999999997"/>
    <s v="Mauricio Alves"/>
  </r>
  <r>
    <x v="5"/>
    <s v="Falta Croqui do serviço executado"/>
    <s v="Croqui"/>
    <s v="Sim "/>
    <n v="13995"/>
    <n v="179"/>
    <m/>
    <x v="797"/>
    <s v="Sem necessidade"/>
    <s v="Sem necessidade"/>
    <x v="0"/>
    <s v="Emergencial"/>
    <s v="LINHA MORTA"/>
    <s v="Pendente"/>
    <s v="ALVORADA"/>
    <s v="REGULAGEM "/>
    <s v="LIB //ATEC"/>
    <d v="2026-11-23T00:00:00"/>
    <x v="2"/>
    <s v="CAPEX"/>
    <s v="NOK"/>
    <s v="OK"/>
    <s v="SEM ANEXO "/>
    <s v="SEM ANEXO "/>
    <s v="NOK"/>
    <n v="0.2"/>
    <n v="924.64"/>
    <s v="Passivo"/>
    <s v="LUCAS ANDRADE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12110"/>
    <n v="185"/>
    <m/>
    <x v="798"/>
    <s v="Ciclo Concluido"/>
    <s v="Ciclo Concluido"/>
    <x v="0"/>
    <s v="Emergencial"/>
    <s v="LINHA MORTA"/>
    <s v="Realizado"/>
    <s v="VIAMÃO"/>
    <s v="SUBS DE POSTE E TRAFO "/>
    <s v="LIB // MED"/>
    <d v="2026-11-24T00:00:00"/>
    <x v="5"/>
    <s v="CAPEX"/>
    <s v="OK"/>
    <s v="OK"/>
    <s v="ANEXADO"/>
    <s v="ANEXADO"/>
    <s v="OK"/>
    <n v="1"/>
    <n v="3415.61"/>
    <s v="Passivo"/>
    <s v="LUCAS ANDRADE"/>
    <s v="Programado "/>
    <s v="Realizado"/>
    <s v="Enviado Equatorial "/>
    <n v="3690.81"/>
    <n v="2548098.5699999998"/>
    <e v="#N/A"/>
    <n v="25729514"/>
    <n v="3690.81"/>
    <s v="Mauricio Alves"/>
  </r>
  <r>
    <x v="0"/>
    <s v="OK"/>
    <s v="Sem Defeito"/>
    <s v="Não"/>
    <s v="PTR502"/>
    <n v="49"/>
    <m/>
    <x v="799"/>
    <s v="Ciclo Concluido"/>
    <s v="Ciclo Concluido"/>
    <x v="2"/>
    <s v="Programado"/>
    <s v="LINHA VIVA "/>
    <s v="Realizado"/>
    <s v="PORTO ALEGRE"/>
    <s v="PARA RAIO"/>
    <s v="LIB //COMS"/>
    <d v="2026-11-25T00:00:00"/>
    <x v="1"/>
    <s v="OPEX"/>
    <s v="OK"/>
    <s v="OK"/>
    <s v="ANEXADO"/>
    <s v="ANEXADO"/>
    <s v="OK"/>
    <n v="1"/>
    <n v="1676.27"/>
    <s v="Faturamento Enviado"/>
    <s v="SAMUEL OLIVEIRA "/>
    <s v="Programado "/>
    <s v="Realizado"/>
    <s v="Ciclo Concluido"/>
    <n v="2590.75"/>
    <n v="2548098.5699999998"/>
    <e v="#N/A"/>
    <n v="25445809"/>
    <n v="2590.75"/>
    <s v="Mauricio Alves"/>
  </r>
  <r>
    <x v="0"/>
    <s v="OK"/>
    <s v="Sem Defeito"/>
    <s v="Não"/>
    <n v="12934"/>
    <n v="184"/>
    <m/>
    <x v="800"/>
    <s v="Ciclo Concluido"/>
    <s v="Ciclo Concluido"/>
    <x v="0"/>
    <s v="Emergencial"/>
    <s v="LINHA MORTA"/>
    <s v="Realizado"/>
    <s v="VIAMÃO"/>
    <s v="SUBS DE POSTE E TRAFO "/>
    <s v="LIB // MED"/>
    <d v="2026-11-26T00:00:00"/>
    <x v="5"/>
    <s v="CAPEX"/>
    <s v="OK"/>
    <s v="OK"/>
    <s v="ANEXADO"/>
    <s v="ANEXADO"/>
    <s v="OK"/>
    <n v="1"/>
    <n v="3415.61"/>
    <s v="Passivo"/>
    <s v="LUCAS ANDRADE"/>
    <s v="Programado "/>
    <s v="Realizado"/>
    <s v="Enviado Equatorial "/>
    <n v="3690.81"/>
    <n v="2548098.5699999998"/>
    <e v="#N/A"/>
    <n v="25729531"/>
    <n v="3690.81"/>
    <s v="Mauricio Alves"/>
  </r>
  <r>
    <x v="0"/>
    <s v="OK"/>
    <s v="Sem Defeito"/>
    <s v="Não"/>
    <n v="40622"/>
    <n v="50"/>
    <m/>
    <x v="801"/>
    <s v="Ciclo Concluido"/>
    <s v="Ciclo Concluido"/>
    <x v="0"/>
    <s v="Programado"/>
    <s v="LINHA VIVA "/>
    <s v="Realizado"/>
    <s v="PORTO ALEGRE"/>
    <s v="CH FACA"/>
    <s v="ENTE//CKCP"/>
    <d v="2026-11-27T00:00:00"/>
    <x v="1"/>
    <s v="CAPEX"/>
    <s v="OK"/>
    <s v="OK"/>
    <s v="ANEXADO"/>
    <s v="ANEXADO"/>
    <s v="OK"/>
    <n v="1"/>
    <n v="5071.08"/>
    <s v="Faturamento Enviado"/>
    <s v="LUCAS ANDRADE"/>
    <s v="Programado "/>
    <s v="Realizado"/>
    <s v="Ciclo Concluido"/>
    <n v="2912.7"/>
    <n v="2548098.5699999998"/>
    <e v="#N/A"/>
    <n v="25523547"/>
    <n v="2912.7"/>
    <s v="Mauricio Alves"/>
  </r>
  <r>
    <x v="0"/>
    <s v="OK"/>
    <s v="Sem Defeito"/>
    <s v="Não"/>
    <s v="PTR581"/>
    <n v="51"/>
    <m/>
    <x v="802"/>
    <s v="Ciclo Concluido"/>
    <s v="Ciclo Concluido"/>
    <x v="2"/>
    <s v="Programado"/>
    <s v="LINHA VIVA "/>
    <s v="Realizado"/>
    <s v="PORTO ALEGRE"/>
    <s v="NIVELAMNETO DE ESTRUTURA"/>
    <s v="LIB //COMS"/>
    <d v="2026-11-28T00:00:00"/>
    <x v="1"/>
    <s v="OPEX"/>
    <s v="OK"/>
    <s v="OK"/>
    <s v="ANEXADO"/>
    <s v="ANEXADO"/>
    <s v="OK"/>
    <n v="1"/>
    <n v="786.08"/>
    <s v="Faturamento Enviado"/>
    <s v="SAMUEL OLIVEIRA"/>
    <s v="Programado "/>
    <s v="Realizado"/>
    <s v="Ciclo Concluido"/>
    <n v="2401.4299999999998"/>
    <n v="2548098.5699999998"/>
    <e v="#N/A"/>
    <n v="25446041"/>
    <n v="2401.4299999999998"/>
    <s v="Mauricio Alves"/>
  </r>
  <r>
    <x v="0"/>
    <s v="OK"/>
    <s v="Sem Defeito"/>
    <s v="Não"/>
    <n v="659977"/>
    <n v="0"/>
    <m/>
    <x v="803"/>
    <s v="Ciclo Concluido"/>
    <s v="Ciclo Concluido"/>
    <x v="2"/>
    <s v="Procedimento Anterior "/>
    <s v="EQUIPE PODA "/>
    <s v="Realizado"/>
    <s v="PORTO ALEGRE"/>
    <s v="PODA "/>
    <s v="LIB //COMS"/>
    <d v="2026-06-20T00:00:00"/>
    <x v="0"/>
    <s v="OPEX"/>
    <s v="OK"/>
    <s v="OK"/>
    <s v="ANEXADO"/>
    <s v="ANEXADO"/>
    <s v="OK"/>
    <n v="1"/>
    <n v="2780.75"/>
    <s v="Passivo"/>
    <s v="LUISA ALMEIDA"/>
    <s v="Programado "/>
    <s v="Realizado"/>
    <s v="Ciclo Concluido"/>
    <n v="1400.11"/>
    <n v="2548098.5699999998"/>
    <e v="#N/A"/>
    <n v="25298047"/>
    <n v="1400.11"/>
    <s v="Mauricio Alves"/>
  </r>
  <r>
    <x v="0"/>
    <s v="OK"/>
    <s v="Sem Defeito"/>
    <s v="Não"/>
    <n v="3920"/>
    <n v="436"/>
    <m/>
    <x v="804"/>
    <s v="Ciclo Concluido"/>
    <s v="Ciclo Concluido"/>
    <x v="2"/>
    <s v="Poligonal Programado Concluido"/>
    <s v="EQUIPE PODA "/>
    <s v="Realizado"/>
    <s v="PORTO ALEGRE"/>
    <s v="PODA "/>
    <s v="LIB //COMS"/>
    <d v="2026-12-01T00:00:00"/>
    <x v="1"/>
    <s v="OPEX"/>
    <s v="OK"/>
    <s v="OK"/>
    <s v="ANEXADO"/>
    <s v="ANEXADO"/>
    <s v="OK"/>
    <n v="1"/>
    <n v="7135.08"/>
    <s v="Faturamento Enviado"/>
    <s v="LUISA ALMEIDA"/>
    <s v="Programado "/>
    <s v="Realizado"/>
    <s v="Ciclo Concluido"/>
    <n v="7135.08"/>
    <n v="2548098.5699999998"/>
    <e v="#N/A"/>
    <n v="25537084"/>
    <n v="7135.08"/>
    <s v="Mauricio Alves"/>
  </r>
  <r>
    <x v="10"/>
    <s v="OK"/>
    <s v="Sem Defeito"/>
    <s v="Não"/>
    <s v="DISPONIBILIDADE"/>
    <n v="0"/>
    <m/>
    <x v="805"/>
    <s v="Ciclo Concluido"/>
    <s v="Ciclo Concluido"/>
    <x v="2"/>
    <s v="Procedimento Anterior "/>
    <s v="RECOLHA"/>
    <s v="Realizado"/>
    <s v="PORTO ALEGRE"/>
    <s v="RECOLHA"/>
    <s v="LIB //COMS"/>
    <d v="2026-12-02T00:00:00"/>
    <x v="3"/>
    <s v="OPEX"/>
    <s v="OK"/>
    <s v="OK"/>
    <s v="ANEXADO"/>
    <s v="ANEXADO"/>
    <s v="OK"/>
    <n v="1"/>
    <n v="88235.79"/>
    <s v="Faturamento Enviado"/>
    <s v="SAMUEL OLIVEIRA"/>
    <s v="Programado "/>
    <s v="Realizado"/>
    <s v="Ciclo Concluido"/>
    <n v="103001.60000000001"/>
    <n v="2548098.5699999998"/>
    <e v="#N/A"/>
    <n v="25391861"/>
    <n v="103001.60000000001"/>
    <s v="Mauricio Alves"/>
  </r>
  <r>
    <x v="10"/>
    <s v="OK"/>
    <s v="Sem Defeito"/>
    <s v="Não"/>
    <s v="DISPONIBILIDADE"/>
    <n v="0"/>
    <m/>
    <x v="806"/>
    <s v="Ciclo Concluido"/>
    <s v="Ciclo Concluido"/>
    <x v="2"/>
    <s v="Procedimento Anterior "/>
    <s v="QUALIDADE"/>
    <s v="Realizado"/>
    <s v="PORTO ALEGRE"/>
    <s v="QUALIDADE"/>
    <s v="LIB //COMS"/>
    <d v="2026-12-03T00:00:00"/>
    <x v="3"/>
    <s v="OPEX"/>
    <s v="OK"/>
    <s v="OK"/>
    <s v="ANEXADO"/>
    <s v="ANEXADO"/>
    <s v="OK"/>
    <n v="1"/>
    <n v="35596.99"/>
    <s v="Faturamento Enviado"/>
    <s v="SAMUEL OLIVEIRA"/>
    <s v="Programado "/>
    <s v="Realizado"/>
    <s v="Ciclo Concluido"/>
    <n v="45188.959999999999"/>
    <n v="2548098.5699999998"/>
    <e v="#N/A"/>
    <n v="25391877"/>
    <n v="45188.959999999999"/>
    <s v="Mauricio Alves"/>
  </r>
  <r>
    <x v="10"/>
    <s v="OK"/>
    <s v="Sem Defeito"/>
    <s v="Não"/>
    <s v="DISPONIBILIDADE"/>
    <n v="0"/>
    <m/>
    <x v="807"/>
    <s v="Ciclo Concluido"/>
    <s v="Ciclo Concluido"/>
    <x v="2"/>
    <s v="Procedimento Anterior "/>
    <s v="EQUIPAMENTOS"/>
    <s v="Realizado"/>
    <s v="PORTO ALEGRE"/>
    <s v="EQUIPAMENTOS"/>
    <s v="LIB //COMS"/>
    <d v="2026-12-04T00:00:00"/>
    <x v="3"/>
    <s v="OPEX"/>
    <s v="OK"/>
    <s v="OK"/>
    <s v="ANEXADO"/>
    <s v="ANEXADO"/>
    <s v="OK"/>
    <n v="1"/>
    <n v="138482.57"/>
    <s v="Faturamento Enviado"/>
    <s v="SAMUEL OLIVEIRA"/>
    <s v="Programado "/>
    <s v="Realizado"/>
    <s v="Ciclo Concluido"/>
    <n v="169728.16"/>
    <n v="2548098.5699999998"/>
    <e v="#N/A"/>
    <n v="25391911"/>
    <n v="169728.16"/>
    <s v="Mauricio Alves"/>
  </r>
  <r>
    <x v="8"/>
    <s v="OK"/>
    <s v="Sem Defeito"/>
    <s v="Não"/>
    <s v="DISPONIBILIDADE Agosto"/>
    <n v="0"/>
    <m/>
    <x v="808"/>
    <s v="Ciclo Concluido"/>
    <s v="Ciclo Concluido"/>
    <x v="2"/>
    <s v="Procedimento Anterior "/>
    <s v="LINHA MORTA"/>
    <s v="Realizado"/>
    <s v="PORTO ALEGRE"/>
    <s v="SOBRE AVISO"/>
    <s v="LIB //COMS"/>
    <d v="2026-12-05T00:00:00"/>
    <x v="3"/>
    <s v="OPEX"/>
    <s v="OK"/>
    <s v="OK"/>
    <s v="ANEXADO"/>
    <s v="ANEXADO"/>
    <s v="OK"/>
    <n v="1"/>
    <n v="88389.8"/>
    <s v="Faturamento Enviado"/>
    <s v="SAMUEL OLIVEIRA"/>
    <s v="Programado "/>
    <s v="Realizado"/>
    <s v="Ciclo Concluido"/>
    <n v="88389.8"/>
    <n v="2548098.5699999998"/>
    <e v="#N/A"/>
    <n v="25281457"/>
    <n v="88389.8"/>
    <s v="Mauricio Alves"/>
  </r>
  <r>
    <x v="8"/>
    <s v="OK"/>
    <s v="Sem Defeito"/>
    <s v="Não"/>
    <s v="DISPONIBILIDADE Agosto"/>
    <n v="0"/>
    <m/>
    <x v="809"/>
    <s v="Ciclo Concluido"/>
    <s v="Ciclo Concluido"/>
    <x v="2"/>
    <s v="Procedimento Anterior "/>
    <s v="LINHA VIVA "/>
    <s v="Realizado"/>
    <s v="PORTO ALEGRE"/>
    <s v="SOBRE AVISO"/>
    <s v="LIB //COMS"/>
    <d v="2026-12-06T00:00:00"/>
    <x v="3"/>
    <s v="OPEX"/>
    <s v="OK"/>
    <s v="OK"/>
    <s v="ANEXADO"/>
    <s v="ANEXADO"/>
    <s v="OK"/>
    <n v="1"/>
    <n v="185190"/>
    <s v="Faturamento Enviado"/>
    <s v="SAMUEL OLIVEIRA"/>
    <s v="Programado "/>
    <s v="Realizado"/>
    <s v="Ciclo Concluido"/>
    <n v="99516.4"/>
    <n v="2548098.5699999998"/>
    <e v="#N/A"/>
    <n v="25281727"/>
    <n v="99516.4"/>
    <s v="Mauricio Alves"/>
  </r>
  <r>
    <x v="0"/>
    <s v="OK"/>
    <s v="Sem Defeito"/>
    <s v="Não"/>
    <n v="11712"/>
    <n v="178"/>
    <m/>
    <x v="810"/>
    <s v="Ciclo Concluido"/>
    <s v="Ciclo Concluido"/>
    <x v="0"/>
    <s v="Emergencial"/>
    <s v="LINHA MORTA"/>
    <s v="Realizado"/>
    <s v="CHARQUEADAS"/>
    <s v="SUBS DE POSTE E TRAFO "/>
    <s v="LIB // MED"/>
    <d v="2026-12-07T00:00:00"/>
    <x v="5"/>
    <s v="CAPEX"/>
    <s v="OK"/>
    <s v="OK"/>
    <s v="ANEXADO"/>
    <s v="ANEXADO"/>
    <s v="OK"/>
    <n v="1"/>
    <n v="3415.61"/>
    <s v="Passivo"/>
    <s v="LUCAS ANDRADE"/>
    <s v="Programado "/>
    <s v="Realizado"/>
    <s v="Enviado Equatorial "/>
    <n v="3866.41"/>
    <n v="2548098.5699999998"/>
    <e v="#N/A"/>
    <n v="25729502"/>
    <n v="3866.41"/>
    <s v="Mauricio Alves"/>
  </r>
  <r>
    <x v="5"/>
    <s v="Falta evidência do serviço concluido(Croqui)"/>
    <s v="Evidência e Croqui"/>
    <s v="Sim "/>
    <n v="8891"/>
    <n v="194"/>
    <m/>
    <x v="811"/>
    <s v="Sem necessidade"/>
    <s v="Sem necessidade"/>
    <x v="0"/>
    <s v="Emergencial"/>
    <s v="LINHA MORTA"/>
    <s v="Pendente"/>
    <s v="ARROIO DOS RATOS "/>
    <s v="SUBS DE POSTE E TRAFO "/>
    <s v="LIB //ATEC"/>
    <d v="2026-12-08T00:00:00"/>
    <x v="2"/>
    <s v="CAPEX"/>
    <s v="NOK"/>
    <s v="NOK"/>
    <s v="SEM ANEXO "/>
    <s v="SEM ANEXO "/>
    <s v="NOK"/>
    <n v="0"/>
    <n v="4653.3500000000004"/>
    <s v="Passivo"/>
    <s v="JONAS OLIVEIRA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7978"/>
    <n v="162"/>
    <m/>
    <x v="812"/>
    <s v="Ciclo Concluido"/>
    <s v="Ciclo Concluido"/>
    <x v="0"/>
    <s v="Emergencial"/>
    <s v="LINHA MORTA"/>
    <s v="Realizado"/>
    <s v="PORTO ALEGRE"/>
    <s v="SUBS DE POSTE E TRAFO "/>
    <s v="LIB // MED"/>
    <d v="2026-12-09T00:00:00"/>
    <x v="5"/>
    <s v="CAPEX"/>
    <s v="OK"/>
    <s v="OK"/>
    <s v="ANEXADO"/>
    <s v="ANEXADO"/>
    <s v="OK"/>
    <n v="1"/>
    <n v="3415.61"/>
    <s v="Passivo"/>
    <s v="LUCAS ANDRADE"/>
    <s v="Programado "/>
    <s v="Realizado"/>
    <s v="Enviado Equatorial "/>
    <n v="4454.67"/>
    <n v="2548098.5699999998"/>
    <e v="#N/A"/>
    <n v="25837757"/>
    <n v="4454.67"/>
    <s v="Mauricio Alves"/>
  </r>
  <r>
    <x v="0"/>
    <s v="OK"/>
    <s v="Sem Defeito"/>
    <s v="Não"/>
    <n v="1551"/>
    <n v="81"/>
    <m/>
    <x v="813"/>
    <s v="Ciclo Concluido"/>
    <s v="Ciclo Concluido"/>
    <x v="0"/>
    <s v="Programado"/>
    <s v="LINHA VIVA "/>
    <s v="Realizado"/>
    <s v="PORTO ALEGRE"/>
    <s v="CH FACA"/>
    <s v="LIB //CKCP"/>
    <d v="2026-12-10T00:00:00"/>
    <x v="0"/>
    <s v="CAPEX"/>
    <s v="OK"/>
    <s v="OK"/>
    <s v="ANEXADO"/>
    <s v="ANEXADO"/>
    <s v="OK"/>
    <n v="1"/>
    <n v="5787.75"/>
    <s v="Passivo"/>
    <s v="LUCAS ANDRADE"/>
    <s v="Programado "/>
    <s v="Realizado"/>
    <s v="Ciclo Concluido"/>
    <n v="645.12"/>
    <n v="2548098.5699999998"/>
    <e v="#N/A"/>
    <n v="25819716"/>
    <n v="645.12"/>
    <s v="Mauricio Alves"/>
  </r>
  <r>
    <x v="0"/>
    <s v="OK"/>
    <s v="Sem Defeito"/>
    <s v="Não"/>
    <n v="5040"/>
    <n v="183"/>
    <m/>
    <x v="814"/>
    <s v="Ciclo Concluido"/>
    <s v="Ciclo Concluido"/>
    <x v="0"/>
    <s v="Emergencial"/>
    <s v="LINHA MORTA"/>
    <s v="Realizado"/>
    <s v="PORTO ALEGRE"/>
    <s v="SUBS DE POSTE E TRAFO "/>
    <s v="LIB // MED"/>
    <d v="2026-12-11T00:00:00"/>
    <x v="5"/>
    <s v="CAPEX"/>
    <s v="OK"/>
    <s v="OK"/>
    <s v="ANEXADO"/>
    <s v="ANEXADO"/>
    <s v="OK"/>
    <n v="1"/>
    <n v="4629.46"/>
    <s v="Passivo"/>
    <s v="LUCAS ANDRADE"/>
    <s v="Programado "/>
    <s v="Realizado"/>
    <s v="Enviado Equatorial "/>
    <n v="4730.3900000000003"/>
    <n v="2548098.5699999998"/>
    <e v="#N/A"/>
    <n v="25729458"/>
    <n v="4730.3900000000003"/>
    <s v="Mauricio Alves"/>
  </r>
  <r>
    <x v="0"/>
    <s v="OK"/>
    <s v="Sem Defeito"/>
    <s v="Não"/>
    <n v="6441"/>
    <n v="161"/>
    <m/>
    <x v="815"/>
    <s v="Ciclo Concluido"/>
    <s v="Ciclo Concluido"/>
    <x v="0"/>
    <s v="Emergencial"/>
    <s v="LINHA MORTA"/>
    <s v="Realizado"/>
    <s v="PORTO ALEGRE"/>
    <s v="SUBS DE POSTE E TRAFO "/>
    <s v="LIB //CKCP"/>
    <d v="2026-12-12T00:00:00"/>
    <x v="0"/>
    <s v="CAPEX"/>
    <s v="OK"/>
    <s v="OK"/>
    <s v="ANEXADO"/>
    <s v="ANEXADO"/>
    <s v="OK"/>
    <n v="1"/>
    <n v="3415.61"/>
    <s v="Passivo"/>
    <s v="LUCAS ANDRADE"/>
    <s v="Programado "/>
    <s v="Realizado"/>
    <s v="Ciclo Concluido"/>
    <n v="3866.41"/>
    <n v="2548098.5699999998"/>
    <e v="#N/A"/>
    <n v="25852126"/>
    <n v="3866.41"/>
    <s v="Mauricio Alves"/>
  </r>
  <r>
    <x v="0"/>
    <s v="OK"/>
    <s v="Sem Defeito"/>
    <s v="Não"/>
    <n v="5789"/>
    <n v="78"/>
    <m/>
    <x v="816"/>
    <s v="Ciclo Concluido"/>
    <s v="Ciclo Concluido"/>
    <x v="0"/>
    <s v="Emergencial"/>
    <s v="LINHA VIVA "/>
    <s v="Realizado"/>
    <s v="PORTO ALEGRE"/>
    <s v="SUBS DE CHAVE FACA "/>
    <s v="LIB //CKCP"/>
    <d v="2026-12-13T00:00:00"/>
    <x v="0"/>
    <s v="CAPEX"/>
    <s v="OK"/>
    <s v="OK"/>
    <s v="ANEXADO"/>
    <s v="ANEXADO"/>
    <s v="OK"/>
    <n v="1"/>
    <n v="2856.17"/>
    <s v="Passivo"/>
    <s v="LUCAS ANDRADE"/>
    <s v="Programado "/>
    <s v="Realizado"/>
    <s v="Ciclo Concluido"/>
    <n v="666.67"/>
    <n v="2548098.5699999998"/>
    <e v="#N/A"/>
    <n v="25852336"/>
    <n v="666.67"/>
    <s v="Mauricio Alves"/>
  </r>
  <r>
    <x v="0"/>
    <s v="OK"/>
    <s v="Sem Defeito"/>
    <s v="Não"/>
    <n v="55162"/>
    <n v="58"/>
    <m/>
    <x v="817"/>
    <s v="Ciclo Concluido"/>
    <s v="Ciclo Concluido"/>
    <x v="2"/>
    <s v="Emergencial"/>
    <s v="LINHA VIVA "/>
    <s v="Realizado"/>
    <s v="PORTO ALEGRE"/>
    <s v="CONEXÃO"/>
    <s v="LIB //COMS"/>
    <d v="2026-12-14T00:00:00"/>
    <x v="1"/>
    <s v="OPEX"/>
    <s v="OK"/>
    <s v="OK"/>
    <s v="ANEXADO"/>
    <s v="ANEXADO"/>
    <s v="OK"/>
    <n v="1"/>
    <n v="42.99"/>
    <s v="Faturamento Enviado"/>
    <s v="LUISA ALMEIDA"/>
    <s v="Programado "/>
    <s v="Realizado"/>
    <s v="Ciclo Concluido"/>
    <n v="42.99"/>
    <n v="2548098.5699999998"/>
    <e v="#N/A"/>
    <n v="25541208"/>
    <n v="42.99"/>
    <s v="Mauricio Alves"/>
  </r>
  <r>
    <x v="0"/>
    <s v="OK"/>
    <s v="Sem Defeito"/>
    <s v="Não"/>
    <n v="662406"/>
    <n v="0"/>
    <m/>
    <x v="818"/>
    <s v="Ciclo Concluido"/>
    <s v="Ciclo Concluido"/>
    <x v="2"/>
    <s v="Emergencial"/>
    <s v="EQUIPE PODA "/>
    <s v="Realizado"/>
    <s v="VIAMÃO"/>
    <s v="PODA "/>
    <s v="LIB //COMS"/>
    <d v="2026-07-01T00:00:00"/>
    <x v="0"/>
    <s v="OPEX"/>
    <s v="OK"/>
    <s v="OK"/>
    <s v="ANEXADO"/>
    <s v="ANEXADO"/>
    <s v="OK"/>
    <n v="1"/>
    <n v="1280.52"/>
    <s v="Passivo"/>
    <s v="LUISA ALMEIDA"/>
    <s v="Programado "/>
    <s v="Realizado"/>
    <s v="Ciclo Concluido"/>
    <n v="910.73"/>
    <n v="2548098.5699999998"/>
    <e v="#N/A"/>
    <n v="25469262"/>
    <n v="910.73"/>
    <s v="Mauricio Alves"/>
  </r>
  <r>
    <x v="0"/>
    <s v="OK"/>
    <s v="Sem Defeito"/>
    <s v="Não"/>
    <n v="2797"/>
    <n v="377"/>
    <m/>
    <x v="819"/>
    <s v="Ciclo Concluido"/>
    <s v="Ciclo Concluido"/>
    <x v="2"/>
    <s v="Poligonal Programado Concluido"/>
    <s v="EQUIPE PODA "/>
    <s v="Realizado"/>
    <s v="PORTO ALEGRE"/>
    <s v="PODA "/>
    <s v="LIB //COMS"/>
    <d v="2026-12-17T00:00:00"/>
    <x v="5"/>
    <s v="OPEX"/>
    <s v="OK"/>
    <s v="OK"/>
    <s v="ANEXADO"/>
    <s v="ANEXADO"/>
    <s v="OK"/>
    <n v="1"/>
    <n v="10156.02"/>
    <s v="Passivo"/>
    <s v="RICARDO SILVEIRA"/>
    <s v="Programado "/>
    <s v="Realizado"/>
    <s v="Enviado Equatorial "/>
    <n v="9852.89"/>
    <n v="2548098.5699999998"/>
    <e v="#N/A"/>
    <n v="25595065"/>
    <n v="9852.89"/>
    <s v="Mauricio Alves"/>
  </r>
  <r>
    <x v="0"/>
    <s v="OK"/>
    <s v="Sem Defeito"/>
    <s v="Não"/>
    <n v="86562"/>
    <m/>
    <m/>
    <x v="820"/>
    <s v="Sem necessidade"/>
    <s v="Sem necessidade"/>
    <x v="0"/>
    <s v="Procedimento Anterior "/>
    <s v="LINHA MORTA"/>
    <s v="Realizado"/>
    <s v="AIC"/>
    <s v="AIC"/>
    <s v="LIB //COMS"/>
    <d v="2026-12-18T00:00:00"/>
    <x v="2"/>
    <s v="CAPEX"/>
    <s v="OK"/>
    <s v="OK"/>
    <s v="ANEXADO"/>
    <s v="ANEXADO"/>
    <s v="OK"/>
    <n v="1"/>
    <n v="0"/>
    <s v="Passivo"/>
    <s v="LUCAS ANDRADE"/>
    <s v="Programado "/>
    <s v="Realizado"/>
    <s v="Enviado Equatorial"/>
    <n v="3647.05"/>
    <n v="2548098.5699999998"/>
    <e v="#N/A"/>
    <n v="25372915"/>
    <n v="3647.05"/>
    <s v="Mauricio Alves"/>
  </r>
  <r>
    <x v="0"/>
    <s v="OK"/>
    <s v="Sem Defeito"/>
    <s v="Não"/>
    <n v="4557"/>
    <n v="477"/>
    <m/>
    <x v="821"/>
    <s v="Ciclo Concluido"/>
    <s v="Ciclo Concluido"/>
    <x v="2"/>
    <s v="Programado"/>
    <s v="EQUIPE PODA "/>
    <s v="Realizado"/>
    <s v="GUAIBA"/>
    <s v="PODA "/>
    <s v="LIB //COMS"/>
    <d v="2026-12-20T00:00:00"/>
    <x v="1"/>
    <s v="OPEX"/>
    <s v="OK"/>
    <s v="OK"/>
    <s v="ANEXADO"/>
    <s v="ANEXADO"/>
    <s v="OK"/>
    <n v="1"/>
    <n v="8342.25"/>
    <s v="Faturamento Enviado"/>
    <s v="SAMUEL OLIVEIRA"/>
    <s v="Programado "/>
    <s v="Realizado"/>
    <s v="Ciclo Concluido"/>
    <n v="8342.25"/>
    <n v="2548098.5699999998"/>
    <e v="#N/A"/>
    <n v="25695792"/>
    <n v="8342.25"/>
    <s v="Mauricio Alves"/>
  </r>
  <r>
    <x v="0"/>
    <s v="OK"/>
    <s v="Sem Defeito"/>
    <s v="Não"/>
    <n v="4557"/>
    <s v="477.1"/>
    <m/>
    <x v="822"/>
    <s v="Ciclo Concluido"/>
    <s v="Ciclo Concluido"/>
    <x v="2"/>
    <s v="Programado"/>
    <s v="EQUIPE PODA "/>
    <s v="Realizado"/>
    <s v="GUAIBA"/>
    <s v="PODA "/>
    <s v="LIB //COMS"/>
    <d v="2026-12-21T00:00:00"/>
    <x v="1"/>
    <s v="OPEX"/>
    <s v="OK"/>
    <s v="OK"/>
    <s v="ANEXADO"/>
    <s v="ANEXADO"/>
    <s v="OK"/>
    <n v="1"/>
    <n v="794.5"/>
    <s v="Faturamento Enviado"/>
    <s v="SAMUEL OLIVEIRA"/>
    <s v="Programado "/>
    <s v="Realizado"/>
    <s v="Ciclo Concluido"/>
    <n v="794.5"/>
    <n v="2548098.5699999998"/>
    <e v="#N/A"/>
    <n v="25695795"/>
    <n v="794.5"/>
    <s v="Mauricio Alves"/>
  </r>
  <r>
    <x v="0"/>
    <s v="OK"/>
    <s v="Sem Defeito"/>
    <s v="Não"/>
    <n v="4557"/>
    <s v="477.2"/>
    <m/>
    <x v="823"/>
    <s v="Ciclo Concluido"/>
    <s v="Ciclo Concluido"/>
    <x v="2"/>
    <s v="Programado"/>
    <s v="EQUIPE PODA "/>
    <s v="Realizado"/>
    <s v="GUAIBA"/>
    <s v="PODA "/>
    <s v="LIB //COMS"/>
    <d v="2026-12-22T00:00:00"/>
    <x v="1"/>
    <s v="OPEX"/>
    <s v="OK"/>
    <s v="OK"/>
    <s v="ANEXADO"/>
    <s v="ANEXADO"/>
    <s v="OK"/>
    <n v="1"/>
    <n v="2383.5"/>
    <s v="Faturamento Enviado"/>
    <s v="SAMUEL OLIVEIRA"/>
    <s v="Programado "/>
    <s v="Realizado"/>
    <s v="Ciclo Concluido"/>
    <n v="2383.5"/>
    <n v="2548098.5699999998"/>
    <e v="#N/A"/>
    <n v="25695820"/>
    <n v="2383.5"/>
    <s v="Mauricio Alves"/>
  </r>
  <r>
    <x v="0"/>
    <s v="OK"/>
    <s v="Sem Defeito"/>
    <s v="Não"/>
    <n v="4557"/>
    <s v="477.3"/>
    <m/>
    <x v="824"/>
    <s v="Ciclo Concluido"/>
    <s v="Ciclo Concluido"/>
    <x v="2"/>
    <s v="Programado"/>
    <s v="EQUIPE PODA "/>
    <s v="Realizado"/>
    <s v="GUAIBA"/>
    <s v="PODA "/>
    <s v="LIB //COMS"/>
    <d v="2026-12-23T00:00:00"/>
    <x v="1"/>
    <s v="OPEX"/>
    <s v="OK"/>
    <s v="OK"/>
    <s v="ANEXADO"/>
    <s v="ANEXADO"/>
    <s v="OK"/>
    <n v="1"/>
    <n v="397.25"/>
    <s v="Faturamento Enviado"/>
    <s v="SAMUEL OLIVEIRA"/>
    <s v="Programado "/>
    <s v="Realizado"/>
    <s v="Ciclo Concluido"/>
    <n v="397.25"/>
    <n v="2548098.5699999998"/>
    <e v="#N/A"/>
    <n v="25695823"/>
    <n v="397.25"/>
    <s v="Mauricio Alves"/>
  </r>
  <r>
    <x v="0"/>
    <s v="OK"/>
    <s v="Sem Defeito"/>
    <s v="Não"/>
    <n v="4557"/>
    <s v="477.4"/>
    <m/>
    <x v="825"/>
    <s v="Ciclo Concluido"/>
    <s v="Ciclo Concluido"/>
    <x v="2"/>
    <s v="Programado"/>
    <s v="EQUIPE PODA "/>
    <s v="Realizado"/>
    <s v="GUAIBA"/>
    <s v="PODA "/>
    <s v="LIB //COMS"/>
    <d v="2026-12-24T00:00:00"/>
    <x v="1"/>
    <s v="OPEX"/>
    <s v="OK"/>
    <s v="OK"/>
    <s v="ANEXADO"/>
    <s v="ANEXADO"/>
    <s v="OK"/>
    <n v="1"/>
    <n v="397.25"/>
    <s v="Faturamento Enviado"/>
    <s v="SAMUEL OLIVEIRA"/>
    <s v="Programado "/>
    <s v="Realizado"/>
    <s v="Ciclo Concluido"/>
    <n v="397.25"/>
    <n v="2548098.5699999998"/>
    <e v="#N/A"/>
    <n v="25695839"/>
    <n v="397.25"/>
    <s v="Mauricio Alves"/>
  </r>
  <r>
    <x v="0"/>
    <s v="OK"/>
    <s v="Sem Defeito"/>
    <s v="Não"/>
    <n v="657636"/>
    <n v="0"/>
    <m/>
    <x v="826"/>
    <s v="Ciclo Concluido"/>
    <s v="Ciclo Concluido"/>
    <x v="2"/>
    <s v="Procedimento Anterior "/>
    <s v="EQUIPE PODA "/>
    <s v="Realizado"/>
    <s v="PORTO ALEGRE"/>
    <s v="PODA "/>
    <s v="LIB //COMS"/>
    <d v="2026-06-30T00:00:00"/>
    <x v="0"/>
    <s v="OPEX"/>
    <s v="OK"/>
    <s v="OK"/>
    <s v="ANEXADO"/>
    <s v="ANEXADO"/>
    <s v="OK"/>
    <n v="1"/>
    <n v="1961.61"/>
    <s v="Passivo"/>
    <s v="SAMUEL OLIVEIRA"/>
    <s v="Programado "/>
    <s v="Realizado"/>
    <s v="Ciclo Concluido"/>
    <n v="571.49"/>
    <n v="2548098.5699999998"/>
    <e v="#N/A"/>
    <n v="25281519"/>
    <n v="571.49"/>
    <s v="Mauricio Alves"/>
  </r>
  <r>
    <x v="0"/>
    <s v="OK"/>
    <s v="Sem Defeito"/>
    <s v="Não"/>
    <n v="657538"/>
    <n v="0"/>
    <m/>
    <x v="827"/>
    <s v="Ciclo Concluido"/>
    <s v="Ciclo Concluido"/>
    <x v="2"/>
    <s v="Procedimento Anterior "/>
    <s v="EQUIPE PODA "/>
    <s v="Realizado"/>
    <s v="PORTO ALEGRE"/>
    <s v="PODA "/>
    <s v="LIB //COMS"/>
    <d v="2026-06-29T00:00:00"/>
    <x v="0"/>
    <s v="OPEX"/>
    <s v="OK"/>
    <s v="OK"/>
    <s v="ANEXADO"/>
    <s v="ANEXADO"/>
    <s v="OK"/>
    <n v="1"/>
    <n v="4271.1899999999996"/>
    <s v="Passivo"/>
    <s v="SAMUEL OLIVEIRA"/>
    <s v="Programado "/>
    <s v="Realizado"/>
    <s v="Ciclo Concluido"/>
    <n v="1961.61"/>
    <n v="2548098.5699999998"/>
    <e v="#N/A"/>
    <n v="25281589"/>
    <n v="1961.61"/>
    <s v="Mauricio Alves"/>
  </r>
  <r>
    <x v="0"/>
    <s v="OK"/>
    <s v="Sem Defeito"/>
    <s v="Não"/>
    <n v="657538"/>
    <n v="0"/>
    <m/>
    <x v="828"/>
    <s v="Ciclo Concluido"/>
    <s v="Ciclo Concluido"/>
    <x v="2"/>
    <s v="Procedimento Anterior "/>
    <s v="EQUIPE PODA "/>
    <s v="Realizado"/>
    <s v="PORTO ALEGRE"/>
    <s v="PODA "/>
    <s v="LIB //COMS"/>
    <d v="2026-06-28T00:00:00"/>
    <x v="0"/>
    <s v="OPEX"/>
    <s v="OK"/>
    <s v="OK"/>
    <s v="ANEXADO"/>
    <s v="ANEXADO"/>
    <s v="OK"/>
    <n v="1"/>
    <n v="6630.05"/>
    <s v="Passivo"/>
    <s v="SAMUEL OLIVEIRA"/>
    <s v="Programado "/>
    <s v="Realizado"/>
    <s v="Ciclo Concluido"/>
    <n v="1857.41"/>
    <n v="2548098.5699999998"/>
    <e v="#N/A"/>
    <n v="25281726"/>
    <n v="1857.41"/>
    <s v="Mauricio Alves"/>
  </r>
  <r>
    <x v="0"/>
    <s v="OK"/>
    <s v="Sem Defeito"/>
    <s v="Não"/>
    <n v="5924"/>
    <n v="159"/>
    <m/>
    <x v="829"/>
    <s v="Ciclo Concluido"/>
    <s v="Ciclo Concluido"/>
    <x v="0"/>
    <s v="Emergencial"/>
    <s v="LINHA MORTA"/>
    <s v="Realizado"/>
    <s v="PORTO ALEGRE"/>
    <s v="SUBS DE POSTE E TRAFO "/>
    <s v="LIB //CKCP"/>
    <d v="2027-01-01T00:00:00"/>
    <x v="0"/>
    <s v="CAPEX"/>
    <s v="OK"/>
    <s v="OK"/>
    <s v="ANEXADO"/>
    <s v="ANEXADO"/>
    <s v="OK"/>
    <n v="1"/>
    <n v="3415.61"/>
    <s v="Passivo"/>
    <s v="LUCAS ANDRADE"/>
    <s v="Programado "/>
    <s v="Realizado"/>
    <s v="Ciclo Concluido"/>
    <n v="4679.29"/>
    <n v="2548098.5699999998"/>
    <e v="#N/A"/>
    <n v="25852441"/>
    <n v="4679.29"/>
    <s v="Mauricio Alves"/>
  </r>
  <r>
    <x v="0"/>
    <s v="OK"/>
    <s v="Sem Defeito"/>
    <s v="Não"/>
    <n v="1767"/>
    <n v="396"/>
    <m/>
    <x v="830"/>
    <s v="Ciclo Concluido"/>
    <s v="Ciclo Concluido"/>
    <x v="2"/>
    <s v="Poligonal Programado Andamento"/>
    <s v="EQUIPE PODA "/>
    <s v="Realizado"/>
    <s v="PORTO ALEGRE"/>
    <s v="PODA "/>
    <s v="LIB //COMS"/>
    <d v="2027-01-03T00:00:00"/>
    <x v="1"/>
    <s v="OPEX"/>
    <s v="OK"/>
    <s v="OK"/>
    <s v="ANEXADO"/>
    <s v="ANEXADO"/>
    <s v="OK"/>
    <n v="1"/>
    <n v="7723.24"/>
    <s v="Faturamento Enviado"/>
    <s v="SAMUEL OLIVEIRA"/>
    <s v="Programado "/>
    <s v="Realizado"/>
    <s v="Ciclo Concluido"/>
    <n v="4923.7700000000004"/>
    <n v="2548098.5699999998"/>
    <e v="#N/A"/>
    <n v="25558323"/>
    <n v="4923.7700000000004"/>
    <s v="Mauricio Alves"/>
  </r>
  <r>
    <x v="0"/>
    <s v="OK"/>
    <s v="Sem Defeito"/>
    <s v="Não"/>
    <n v="5620"/>
    <n v="160"/>
    <m/>
    <x v="831"/>
    <s v="Ciclo Concluido"/>
    <s v="Ciclo Concluido"/>
    <x v="0"/>
    <s v="Emergencial"/>
    <s v="LINHA MORTA"/>
    <s v="Realizado"/>
    <s v="VIAMÃO"/>
    <s v="SUBS DE POSTE E TRAFO "/>
    <s v="LIB //CKCP"/>
    <d v="2027-01-04T00:00:00"/>
    <x v="0"/>
    <s v="CAPEX"/>
    <s v="OK"/>
    <s v="OK"/>
    <s v="ANEXADO"/>
    <s v="ANEXADO"/>
    <s v="OK"/>
    <n v="1"/>
    <n v="3415.61"/>
    <s v="Passivo"/>
    <s v="LUCAS ANDRADE"/>
    <s v="Programado "/>
    <s v="Realizado"/>
    <s v="Ciclo Concluido"/>
    <n v="4679.29"/>
    <n v="2548098.5699999998"/>
    <e v="#N/A"/>
    <n v="25852646"/>
    <n v="4679.29"/>
    <s v="Mauricio Alves"/>
  </r>
  <r>
    <x v="2"/>
    <s v="OK"/>
    <s v="Sem Defeito"/>
    <s v="Não"/>
    <n v="82260"/>
    <n v="149"/>
    <m/>
    <x v="832"/>
    <s v="Sem necessidade"/>
    <s v="Sem necessidade"/>
    <x v="0"/>
    <s v="Emergencial"/>
    <s v="LINHA MORTA"/>
    <s v="Pendente"/>
    <s v="PORTO ALEGRE"/>
    <s v="SUBS DE POSTE E TRAFO "/>
    <s v="LIB //ENER"/>
    <d v="2027-01-05T00:00:00"/>
    <x v="2"/>
    <s v="CAPEX"/>
    <s v="NOK"/>
    <s v="OK"/>
    <s v="ANEXADO"/>
    <s v="ANEXADO"/>
    <s v="OK"/>
    <n v="0.8"/>
    <n v="3816.41"/>
    <s v="Passivo"/>
    <s v="LUCAS ANDRADE"/>
    <s v="Programado "/>
    <s v="Realizado"/>
    <s v="Em andamento"/>
    <n v="4233.47"/>
    <n v="2548098.5699999998"/>
    <e v="#N/A"/>
    <n v="25866134"/>
    <n v="4233.47"/>
    <s v="Mauricio Alves"/>
  </r>
  <r>
    <x v="0"/>
    <s v="OK"/>
    <s v="Sem Defeito"/>
    <s v="Não"/>
    <n v="41053"/>
    <n v="112"/>
    <m/>
    <x v="833"/>
    <s v="Ciclo Concluido"/>
    <s v="Ciclo Concluido"/>
    <x v="0"/>
    <s v="Procedimento Anterior "/>
    <s v="LINHA MORTA"/>
    <s v="Realizado"/>
    <s v="BUTIA"/>
    <s v="INSTALAÇÃO POSTE"/>
    <s v="LIB //CKCP"/>
    <d v="2027-01-06T00:00:00"/>
    <x v="0"/>
    <s v="CAPEX"/>
    <s v="OK"/>
    <s v="OK"/>
    <s v="ANEXADO"/>
    <s v="ANEXADO"/>
    <s v="OK"/>
    <n v="1"/>
    <n v="5163.32"/>
    <s v="Passivo"/>
    <s v="LUCAS ANDRADE"/>
    <s v="Programado "/>
    <s v="Realizado"/>
    <s v="Ciclo Concluido"/>
    <n v="6476.14"/>
    <n v="2548098.5699999998"/>
    <e v="#N/A"/>
    <n v="25541904"/>
    <n v="6476.14"/>
    <s v="Mauricio Alves"/>
  </r>
  <r>
    <x v="0"/>
    <s v="OK"/>
    <s v="Sem Defeito"/>
    <s v="Não"/>
    <n v="39419"/>
    <n v="113"/>
    <m/>
    <x v="834"/>
    <s v="Ciclo Concluido"/>
    <s v="Ciclo Concluido"/>
    <x v="0"/>
    <s v="Procedimento Anterior "/>
    <s v="LINHA MORTA"/>
    <s v="Realizado"/>
    <s v="CHARQUEADAS"/>
    <s v="INSTALAÇÃO POSTE"/>
    <s v="ENTE//CKCP"/>
    <d v="2027-01-07T00:00:00"/>
    <x v="1"/>
    <s v="CAPEX"/>
    <s v="OK"/>
    <s v="OK"/>
    <s v="ANEXADO"/>
    <s v="ANEXADO"/>
    <s v="OK"/>
    <n v="1"/>
    <n v="5710.22"/>
    <s v="Faturamento Enviado"/>
    <s v="LUCAS ANDRADE"/>
    <s v="Programado "/>
    <s v="Realizado"/>
    <s v="Ciclo Concluido"/>
    <n v="10606.41"/>
    <n v="2548098.5699999998"/>
    <e v="#N/A"/>
    <n v="25729714"/>
    <n v="10606.41"/>
    <s v="Mauricio Alves"/>
  </r>
  <r>
    <x v="2"/>
    <s v="BAIXA ODI - 3855366"/>
    <s v="Sem Defeito"/>
    <s v="Não"/>
    <n v="81940"/>
    <n v="145"/>
    <m/>
    <x v="835"/>
    <s v="Ciclo Concluido"/>
    <s v="Ciclo Concluido"/>
    <x v="0"/>
    <s v="Emergencial"/>
    <s v="LINHA MORTA"/>
    <s v="Pendente"/>
    <s v="ALVORADA"/>
    <s v="SUBS DE POSTE E TRAFO "/>
    <s v="LIB //PEND"/>
    <d v="2027-01-09T00:00:00"/>
    <x v="0"/>
    <s v="CAPEX"/>
    <s v="OK"/>
    <s v="OK"/>
    <s v="SEM ANEXO "/>
    <s v="ANEXADO"/>
    <s v="OK"/>
    <n v="0.8"/>
    <n v="3415.61"/>
    <s v="Passivo"/>
    <s v="LUCAS ANDRADE"/>
    <s v="Programado "/>
    <s v="Realizado"/>
    <s v="Ciclo Concluido"/>
    <n v="3866.41"/>
    <n v="2548098.5699999998"/>
    <e v="#N/A"/>
    <n v="25852925"/>
    <n v="3866.41"/>
    <s v="Mauricio Alves"/>
  </r>
  <r>
    <x v="0"/>
    <s v=" M11 ESTORNO-4906482678_x000a_BAIXA ODD - 3928653_x000a_REQUISIÇÃO-CABO"/>
    <s v="Sem Defeito"/>
    <s v="Não"/>
    <n v="20197489"/>
    <n v="156"/>
    <m/>
    <x v="836"/>
    <s v="Ciclo Concluido"/>
    <s v="Ciclo Concluido"/>
    <x v="0"/>
    <s v="Emergencial"/>
    <s v="LINHA MORTA"/>
    <s v="Realizado"/>
    <s v="PANTANO GRANDE"/>
    <s v="SUBS DE POSTE E TRAFO "/>
    <s v="LIB //CKCP"/>
    <d v="2027-01-10T00:00:00"/>
    <x v="0"/>
    <s v="CAPEX"/>
    <s v="OK"/>
    <s v="OK"/>
    <s v="ANEXADO"/>
    <s v="ANEXADO"/>
    <s v="OK"/>
    <n v="1"/>
    <n v="5122.9399999999996"/>
    <s v="Passivo"/>
    <s v="LUCAS ANDRADE"/>
    <s v="Programado "/>
    <s v="Realizado"/>
    <s v="Ciclo Concluido"/>
    <n v="6224.32"/>
    <n v="2548098.5699999998"/>
    <e v="#N/A"/>
    <n v="25866248"/>
    <n v="6224.32"/>
    <s v="Mauricio Alves"/>
  </r>
  <r>
    <x v="0"/>
    <s v="OK"/>
    <s v="Sem Defeito"/>
    <s v="Não"/>
    <n v="149007596"/>
    <n v="147"/>
    <m/>
    <x v="837"/>
    <s v="Ciclo Concluido"/>
    <s v="Ciclo Concluido"/>
    <x v="0"/>
    <s v="Emergencial"/>
    <s v="LINHA MORTA"/>
    <s v="Realizado"/>
    <s v="PORTO ALEGRE"/>
    <m/>
    <s v="LIB //CKCP"/>
    <d v="2027-01-11T00:00:00"/>
    <x v="0"/>
    <s v="CAPEX"/>
    <s v="OK"/>
    <s v="OK"/>
    <s v="ANEXADO"/>
    <s v="ANEXADO"/>
    <s v="OK"/>
    <n v="1"/>
    <n v="4835.84"/>
    <s v="Passivo"/>
    <s v="LUCAS ANDRADE"/>
    <s v="Programado "/>
    <s v="Realizado"/>
    <s v="Ciclo Concluido"/>
    <n v="5476.32"/>
    <n v="2548098.5699999998"/>
    <e v="#N/A"/>
    <n v="25866352"/>
    <n v="5476.32"/>
    <s v="Mauricio Alves"/>
  </r>
  <r>
    <x v="4"/>
    <s v="Em andamento "/>
    <s v="Em andamento "/>
    <s v="Não"/>
    <n v="76361"/>
    <n v="150"/>
    <m/>
    <x v="838"/>
    <s v="Sem necessidade"/>
    <s v="Sem necessidade"/>
    <x v="0"/>
    <s v="Emergencial"/>
    <s v="LINHA MORTA"/>
    <s v="Pendente"/>
    <s v="VIAMÃO"/>
    <s v="SUBS DE POSTE E TRAFO "/>
    <s v="LIB //ENER"/>
    <d v="2027-01-12T00:00:00"/>
    <x v="2"/>
    <s v="CAPEX"/>
    <s v="NOK"/>
    <s v="OK"/>
    <s v="ANEXADO"/>
    <s v="SEM ANEXO "/>
    <s v="NOK"/>
    <n v="0.4"/>
    <n v="14395.25"/>
    <s v="Passivo"/>
    <s v="LUCAS ANDRADE"/>
    <d v="2024-12-17T00:00:00"/>
    <s v="Não realizado"/>
    <s v="Em andamento"/>
    <n v="0"/>
    <n v="2548098.5699999998"/>
    <e v="#N/A"/>
    <n v="0"/>
    <n v="0"/>
    <s v="Mauricio Alves"/>
  </r>
  <r>
    <x v="0"/>
    <s v="OK"/>
    <s v="Sem Defeito"/>
    <s v="Não"/>
    <n v="662412"/>
    <n v="0"/>
    <m/>
    <x v="839"/>
    <s v="Ciclo Concluido"/>
    <s v="Ciclo Concluido"/>
    <x v="2"/>
    <s v="Procedimento Anterior "/>
    <s v="EQUIPE PODA "/>
    <s v="Realizado"/>
    <s v="VIAMÃO"/>
    <s v="PODA "/>
    <s v="LIB //COMS"/>
    <d v="2026-06-26T00:00:00"/>
    <x v="0"/>
    <s v="OPEX"/>
    <s v="OK"/>
    <s v="OK"/>
    <s v="ANEXADO"/>
    <s v="ANEXADO"/>
    <s v="OK"/>
    <n v="1"/>
    <n v="8517.74"/>
    <s v="Passivo"/>
    <s v="SAMUEL OLIVEIRA"/>
    <s v="Programado "/>
    <s v="Realizado"/>
    <s v="Ciclo Concluido"/>
    <n v="2600.3200000000002"/>
    <n v="2548098.5699999998"/>
    <e v="#N/A"/>
    <n v="25281894"/>
    <n v="2600.3200000000002"/>
    <s v="Mauricio Alves"/>
  </r>
  <r>
    <x v="0"/>
    <s v="OK"/>
    <s v="Sem Defeito"/>
    <s v="Não"/>
    <n v="75304"/>
    <n v="146"/>
    <m/>
    <x v="840"/>
    <s v="Ciclo Concluido"/>
    <s v="Ciclo Concluido"/>
    <x v="0"/>
    <s v="Emergencial"/>
    <s v="LINHA MORTA"/>
    <s v="Realizado"/>
    <s v="VIAMÃO"/>
    <s v="SUBS DE POSTE E TRAFO "/>
    <s v="LIB //CKCP"/>
    <d v="2027-01-15T00:00:00"/>
    <x v="0"/>
    <s v="CAPEX"/>
    <s v="OK"/>
    <s v="OK"/>
    <s v="ANEXADO"/>
    <s v="ANEXADO"/>
    <s v="OK"/>
    <n v="1"/>
    <n v="3415.61"/>
    <s v="Passivo"/>
    <s v="LUCAS ANDRADE"/>
    <s v="Programado "/>
    <s v="Realizado"/>
    <s v="Ciclo Concluido"/>
    <n v="3647.05"/>
    <n v="2548098.5699999998"/>
    <e v="#N/A"/>
    <n v="25866565"/>
    <n v="3647.05"/>
    <s v="Mauricio Alves"/>
  </r>
  <r>
    <x v="0"/>
    <s v="OK"/>
    <s v="Sem Defeito"/>
    <s v="Sim "/>
    <n v="44049263"/>
    <n v="118"/>
    <m/>
    <x v="841"/>
    <s v="Ciclo Concluido"/>
    <s v="Ciclo Concluido"/>
    <x v="0"/>
    <s v="Procedimento Anterior "/>
    <s v="LINHA MORTA"/>
    <s v="Realizado"/>
    <s v="PORTO ALEGRE"/>
    <s v="SUBS DE POSTE E TRAFO "/>
    <s v="LIB //COMS"/>
    <d v="2027-01-16T00:00:00"/>
    <x v="1"/>
    <s v="CAPEX"/>
    <s v="OK"/>
    <s v="OK"/>
    <s v="ANEXADO"/>
    <s v="ANEXADO"/>
    <s v="OK"/>
    <n v="1"/>
    <n v="3415.61"/>
    <s v="Faturamento Enviado"/>
    <s v="LUCAS ANDRADE"/>
    <s v="Programado "/>
    <s v="Realizado"/>
    <s v="Ciclo Concluido"/>
    <n v="3866.41"/>
    <n v="2548098.5699999998"/>
    <e v="#N/A"/>
    <n v="25729767"/>
    <n v="3866.41"/>
    <s v="Mauricio Alves"/>
  </r>
  <r>
    <x v="7"/>
    <s v="OK"/>
    <s v="Sem Defeito"/>
    <s v="Não"/>
    <n v="50374"/>
    <n v="127"/>
    <m/>
    <x v="842"/>
    <s v="Sem necessidade"/>
    <s v="Sem necessidade"/>
    <x v="0"/>
    <s v="Emergencial"/>
    <s v="LINHA MORTA"/>
    <s v="Realizado"/>
    <s v="PANTANO GRANDE"/>
    <s v="SUBS DE POSTE E TRAFO "/>
    <s v="LIB //COMS"/>
    <d v="2027-01-18T00:00:00"/>
    <x v="1"/>
    <s v="CAPEX"/>
    <s v="OK"/>
    <s v="OK"/>
    <s v="ANEXADO"/>
    <s v="ANEXADO"/>
    <s v="OK"/>
    <n v="1"/>
    <n v="5274.01"/>
    <s v="Faturamento Enviado"/>
    <s v="LUCAS ANDRADE"/>
    <s v="Programado "/>
    <s v="Realizado"/>
    <s v="Ciclo Concluido"/>
    <n v="9323.25"/>
    <n v="2548098.5699999998"/>
    <e v="#N/A"/>
    <n v="25729818"/>
    <n v="9323.25"/>
    <s v="Mauricio Alves"/>
  </r>
  <r>
    <x v="0"/>
    <s v="OK"/>
    <s v="Sem Defeito"/>
    <s v="Sim"/>
    <n v="33007"/>
    <n v="100"/>
    <m/>
    <x v="843"/>
    <s v="Ciclo Concluido"/>
    <s v="Ciclo Concluido"/>
    <x v="0"/>
    <s v="Procedimento Anterior "/>
    <s v="LINHA MORTA"/>
    <s v="Realizado"/>
    <s v="VIAMÃO"/>
    <s v="INSTALAÇÃO POSTE"/>
    <s v="LIB //COMS"/>
    <d v="2027-01-19T00:00:00"/>
    <x v="1"/>
    <s v="CAPEX"/>
    <s v="OK"/>
    <s v="OK"/>
    <s v="ANEXADO"/>
    <s v="ANEXADO"/>
    <s v="OK"/>
    <n v="1"/>
    <n v="4527.45"/>
    <s v="Faturamento Enviado"/>
    <s v="LUCAS ANDRADE"/>
    <s v="Programado "/>
    <s v="Realizado"/>
    <s v="Ciclo Concluido"/>
    <n v="5386.56"/>
    <n v="2548098.5699999998"/>
    <e v="#N/A"/>
    <n v="25729847"/>
    <n v="5386.56"/>
    <s v="Mauricio Alves"/>
  </r>
  <r>
    <x v="3"/>
    <s v="Ajuste AssBuilt"/>
    <s v="AsBuilt"/>
    <s v="Sim"/>
    <n v="20607733"/>
    <n v="175"/>
    <m/>
    <x v="844"/>
    <s v="Sem necessidade"/>
    <s v="Sem necessidade"/>
    <x v="0"/>
    <s v="Emergencial"/>
    <s v="LINHA MORTA "/>
    <s v="Pendente"/>
    <s v="PANTANO GRANDE"/>
    <s v="SUBS DE POSTE E TRAFO "/>
    <s v="LIB //COMS"/>
    <d v="2027-01-20T00:00:00"/>
    <x v="1"/>
    <s v="CAPEX"/>
    <s v="OK"/>
    <s v="OK"/>
    <s v="SEM ANEXO "/>
    <s v="SEM ANEXO "/>
    <s v="OK"/>
    <n v="0.6"/>
    <n v="5737.84"/>
    <s v="Faturamento Enviado"/>
    <s v="LUCAS ANDRADE"/>
    <d v="2024-12-16T00:00:00"/>
    <s v="Realizado"/>
    <s v="Ciclo Concluido"/>
    <n v="6101.72"/>
    <n v="2548098.5699999998"/>
    <e v="#N/A"/>
    <n v="25729941"/>
    <n v="6101.72"/>
    <s v="Mauricio Alves"/>
  </r>
  <r>
    <x v="0"/>
    <s v="OK"/>
    <s v="Sem Defeito"/>
    <s v="Não"/>
    <n v="19207"/>
    <n v="103"/>
    <m/>
    <x v="845"/>
    <s v="Ciclo Concluido"/>
    <s v="Ciclo Concluido"/>
    <x v="0"/>
    <s v="Procedimento Anterior "/>
    <s v="LINHA MORTA"/>
    <s v="Realizado"/>
    <s v="MARIANA PIMNTEL"/>
    <s v="INSTALAÇÃO POSTE"/>
    <s v="LIB //CKCP"/>
    <d v="2027-01-22T00:00:00"/>
    <x v="0"/>
    <s v="CAPEX"/>
    <s v="OK"/>
    <s v="OK"/>
    <s v="ANEXADO"/>
    <s v="ANEXADO"/>
    <s v="OK"/>
    <n v="1"/>
    <n v="5596.47"/>
    <s v="Passivo"/>
    <s v="LUCAS ANDRADE"/>
    <s v="Programado "/>
    <s v="Realizado"/>
    <s v="Ciclo Concluido"/>
    <n v="5585.14"/>
    <n v="2548098.5699999998"/>
    <e v="#N/A"/>
    <n v="25742541"/>
    <n v="5585.14"/>
    <s v="Mauricio Alves"/>
  </r>
  <r>
    <x v="0"/>
    <s v="OK"/>
    <s v="sem defeitos"/>
    <s v="Não"/>
    <n v="27713"/>
    <n v="106"/>
    <m/>
    <x v="846"/>
    <s v="Ciclo Concluido"/>
    <s v="Ciclo Concluido"/>
    <x v="0"/>
    <s v="Procedimento Anterior "/>
    <s v="LINHA MORTA"/>
    <s v="Realizado"/>
    <s v="CHARQUEADAS"/>
    <s v="INSTALAÇÃO TR"/>
    <s v="LIB //COMS"/>
    <d v="2027-01-25T00:00:00"/>
    <x v="1"/>
    <s v="CAPEX"/>
    <s v="OK"/>
    <s v="OK"/>
    <s v="ANEXADO"/>
    <s v="ANEXADO"/>
    <s v="OK"/>
    <n v="1"/>
    <n v="3569.65"/>
    <s v="Faturamento Enviado"/>
    <s v="LUCAS ANDRADE"/>
    <s v="Programado "/>
    <s v="Realizado"/>
    <s v="Ciclo Concluido"/>
    <n v="3866.41"/>
    <n v="2548098.5699999998"/>
    <e v="#N/A"/>
    <n v="25729743"/>
    <n v="3866.41"/>
    <s v="Mauricio Alves"/>
  </r>
  <r>
    <x v="5"/>
    <s v="Enviar Evidência e Croqui de serviço "/>
    <s v="Evidência "/>
    <s v="Sim "/>
    <n v="33314"/>
    <s v="107,108,109"/>
    <m/>
    <x v="847"/>
    <s v="Sem necessidade"/>
    <s v="Sem necessidade"/>
    <x v="0"/>
    <s v="Procedimento Anterior "/>
    <s v="LINHA MORTA"/>
    <s v="Pendente"/>
    <s v="BARRA DO RIBEIRO"/>
    <s v="INSTALAÇÃO POSTE"/>
    <s v="LIB //ENER"/>
    <d v="2027-01-26T00:00:00"/>
    <x v="2"/>
    <s v="CAPEX"/>
    <s v="NOK"/>
    <s v="OK"/>
    <s v="SEM ANEXO "/>
    <s v="SEM ANEXO "/>
    <s v="NOK"/>
    <n v="0.2"/>
    <n v="24142.43"/>
    <s v="Passivo"/>
    <s v="LUCAS ANDRADE"/>
    <s v="Programado "/>
    <s v="Não realizado"/>
    <s v="Em andamento"/>
    <n v="0"/>
    <n v="2548098.5699999998"/>
    <e v="#N/A"/>
    <n v="0"/>
    <n v="0"/>
    <s v="Erica Fragoso"/>
  </r>
  <r>
    <x v="4"/>
    <s v="Em andamento "/>
    <s v="Em andamento "/>
    <s v="Sim "/>
    <n v="68974"/>
    <n v="140"/>
    <m/>
    <x v="848"/>
    <s v="Sem necessidade"/>
    <s v="Sem necessidade"/>
    <x v="0"/>
    <s v="Emergencial"/>
    <s v="LINHA MORTA"/>
    <s v="Pendente"/>
    <s v="VIAMÃO"/>
    <s v="SUBS DE POSTE E TRAFO "/>
    <s v="LIB //ENER"/>
    <d v="2027-01-29T00:00:00"/>
    <x v="2"/>
    <s v="CAPEX"/>
    <s v="NOK"/>
    <s v="OK"/>
    <s v="ANEXADO"/>
    <s v="SEM ANEXO "/>
    <s v="NOK"/>
    <n v="0.4"/>
    <n v="5797.86"/>
    <s v="Passivo"/>
    <s v="LUCAS ANDRADE"/>
    <d v="2024-12-17T00:00:00"/>
    <s v="Não realizado"/>
    <s v="Em andamento"/>
    <n v="0"/>
    <n v="2548098.5699999998"/>
    <e v="#N/A"/>
    <n v="0"/>
    <n v="0"/>
    <s v="Mauricio Alves"/>
  </r>
  <r>
    <x v="5"/>
    <s v="CANCELAR PEP e fazer ordem para cobrança de Aprumo de Poste"/>
    <s v="Sem Defeito"/>
    <s v="Não "/>
    <n v="69243"/>
    <n v="155"/>
    <m/>
    <x v="849"/>
    <s v="Sem necessidade"/>
    <s v="Sem necessidade"/>
    <x v="0"/>
    <s v="Emergencial"/>
    <s v="LINHA MORTA"/>
    <s v="Pendente"/>
    <s v="SAO JERONIMO"/>
    <m/>
    <s v="LIB //ENER"/>
    <d v="2027-01-30T00:00:00"/>
    <x v="2"/>
    <s v="OPEX"/>
    <s v="NOK"/>
    <s v="OK"/>
    <s v="ANEXADO"/>
    <s v="ANEXADO"/>
    <s v="NOK"/>
    <n v="0.6"/>
    <n v="5054.17"/>
    <s v="Passivo"/>
    <s v="SAMUEL OLIVEIRA"/>
    <d v="2024-12-16T00:00:00"/>
    <s v="Não realizado"/>
    <s v="Em andamento"/>
    <n v="0"/>
    <n v="2548098.5699999998"/>
    <e v="#N/A"/>
    <n v="0"/>
    <n v="0"/>
    <s v="Erica Fragoso"/>
  </r>
  <r>
    <x v="2"/>
    <s v="OK"/>
    <s v="Sem Defeito"/>
    <s v="Não"/>
    <n v="69971"/>
    <n v="143"/>
    <m/>
    <x v="850"/>
    <s v="Sem necessidade"/>
    <s v="Sem necessidade"/>
    <x v="0"/>
    <s v="Emergencial"/>
    <s v="LINHA MORTA"/>
    <s v="Pendente"/>
    <s v="PORTO ALEGRE"/>
    <s v="SUBS DE POSTE E TRAFO "/>
    <s v="LIB //ENER"/>
    <d v="2027-02-01T00:00:00"/>
    <x v="2"/>
    <s v="CAPEX"/>
    <s v="NOK"/>
    <s v="OK"/>
    <s v="ANEXADO"/>
    <s v="ANEXADO"/>
    <s v="OK"/>
    <n v="0.8"/>
    <n v="3415.61"/>
    <s v="Passivo"/>
    <s v="LUCAS ANDRADE"/>
    <s v="Programado "/>
    <s v="Realizado"/>
    <s v="Em andamento"/>
    <n v="3612.48"/>
    <n v="2548098.5699999998"/>
    <e v="#N/A"/>
    <n v="26448607"/>
    <n v="3612.48"/>
    <s v="Mauricio Alves"/>
  </r>
  <r>
    <x v="0"/>
    <s v="OK"/>
    <s v="Sem Defeito"/>
    <s v="Não"/>
    <n v="5041"/>
    <n v="536"/>
    <n v="1"/>
    <x v="851"/>
    <s v="Ciclo Concluido"/>
    <s v="Ciclo Concluido"/>
    <x v="2"/>
    <s v="Programado"/>
    <s v="EQUIPE PODA "/>
    <s v="Realizado"/>
    <s v="CHARQUEADAS"/>
    <s v="PODA "/>
    <s v="LIB //COMS"/>
    <d v="2027-02-02T00:00:00"/>
    <x v="1"/>
    <s v="OPEX"/>
    <s v="OK"/>
    <s v="OK"/>
    <s v="ANEXADO"/>
    <s v="ANEXADO"/>
    <s v="OK"/>
    <n v="1"/>
    <n v="3549.2"/>
    <s v="Faturamento Enviado"/>
    <s v="SAMUEL OLIVEIRA"/>
    <s v="Programado "/>
    <s v="Realizado"/>
    <s v="Ciclo Concluido"/>
    <n v="1589"/>
    <n v="2548098.5699999998"/>
    <e v="#N/A"/>
    <n v="25695807"/>
    <n v="1589"/>
    <s v="Mauricio Alves"/>
  </r>
  <r>
    <x v="0"/>
    <s v="OK"/>
    <s v="Sem Defeito"/>
    <s v="Não"/>
    <n v="5367"/>
    <n v="525"/>
    <n v="2"/>
    <x v="852"/>
    <s v="Ciclo Concluido"/>
    <s v="Ciclo Concluido"/>
    <x v="2"/>
    <s v="Programado"/>
    <s v="EQUIPE PODA "/>
    <s v="Realizado"/>
    <s v="PORTO ALEGRE"/>
    <s v="PODA "/>
    <s v="LIB //COMS"/>
    <d v="2027-02-03T00:00:00"/>
    <x v="1"/>
    <s v="OPEX"/>
    <s v="OK"/>
    <s v="OK"/>
    <s v="ANEXADO"/>
    <s v="ANEXADO"/>
    <s v="OK"/>
    <n v="1"/>
    <n v="794.5"/>
    <s v="Faturamento Enviado"/>
    <s v="RICARDO SILVEIRA"/>
    <s v="Programado "/>
    <s v="Realizado"/>
    <s v="Ciclo Concluido"/>
    <n v="794.5"/>
    <n v="2548098.5699999998"/>
    <e v="#N/A"/>
    <n v="25679700"/>
    <n v="794.5"/>
    <s v="Mauricio Alves"/>
  </r>
  <r>
    <x v="0"/>
    <s v="OK"/>
    <s v="Sem Defeito"/>
    <s v="Não"/>
    <n v="5367"/>
    <s v="525.1"/>
    <n v="2"/>
    <x v="853"/>
    <s v="Ciclo Concluido"/>
    <s v="Ciclo Concluido"/>
    <x v="2"/>
    <s v="Programado"/>
    <s v="EQUIPE PODA "/>
    <s v="Realizado"/>
    <s v="PORTO ALEGRE"/>
    <s v="PODA "/>
    <s v="LIB //COMS"/>
    <d v="2027-02-04T00:00:00"/>
    <x v="1"/>
    <s v="OPEX"/>
    <s v="OK"/>
    <s v="OK"/>
    <s v="ANEXADO"/>
    <s v="ANEXADO"/>
    <s v="OK"/>
    <n v="1"/>
    <n v="794.5"/>
    <s v="Faturamento Enviado"/>
    <s v="RICARDO SILVEIRA"/>
    <s v="Programado "/>
    <s v="Realizado"/>
    <s v="Ciclo Concluido"/>
    <n v="794.5"/>
    <n v="2548098.5699999998"/>
    <e v="#N/A"/>
    <n v="25679745"/>
    <n v="794.5"/>
    <s v="Mauricio Alves"/>
  </r>
  <r>
    <x v="0"/>
    <s v="OK"/>
    <s v="Sem Defeito"/>
    <s v="Não"/>
    <n v="5419"/>
    <n v="539"/>
    <m/>
    <x v="854"/>
    <s v="Ciclo Concluido"/>
    <s v="Ciclo Concluido"/>
    <x v="2"/>
    <s v="Emergencial"/>
    <s v="EQUIPE PODA "/>
    <s v="Realizado"/>
    <s v="PORTO ALEGRE"/>
    <s v="PODA "/>
    <s v="LIB //COMS"/>
    <d v="2027-02-05T00:00:00"/>
    <x v="1"/>
    <s v="OPEX"/>
    <s v="OK"/>
    <s v="OK"/>
    <s v="ANEXADO"/>
    <s v="ANEXADO"/>
    <s v="OK"/>
    <n v="1"/>
    <n v="3873.94"/>
    <s v="Faturamento Enviado"/>
    <s v="SAMUEL OLIVEIRA"/>
    <s v="Programado "/>
    <s v="Realizado"/>
    <s v="Ciclo Concluido"/>
    <n v="3873.94"/>
    <n v="2548098.5699999998"/>
    <e v="#N/A"/>
    <n v="25679198"/>
    <n v="3873.94"/>
    <s v="Mauricio Alves"/>
  </r>
  <r>
    <x v="0"/>
    <s v="OK"/>
    <s v="Sem Defeito"/>
    <s v="Não"/>
    <n v="5735"/>
    <n v="533"/>
    <m/>
    <x v="855"/>
    <s v="Ciclo Concluido"/>
    <s v="Ciclo Concluido"/>
    <x v="2"/>
    <s v="Emergencial"/>
    <s v="EQUIPE PODA "/>
    <s v="Realizado"/>
    <s v="PORTO ALEGRE"/>
    <s v="PODA "/>
    <s v="LIB //COMS"/>
    <d v="2027-02-06T00:00:00"/>
    <x v="1"/>
    <s v="OPEX"/>
    <s v="OK"/>
    <s v="OK"/>
    <s v="ANEXADO"/>
    <s v="ANEXADO"/>
    <s v="OK"/>
    <n v="1"/>
    <n v="1377.35"/>
    <s v="Faturamento Enviado"/>
    <s v="RICARDO SILVEIRA"/>
    <s v="Programado "/>
    <s v="Realizado"/>
    <s v="Ciclo Concluido"/>
    <n v="769.86"/>
    <n v="2548098.5699999998"/>
    <e v="#N/A"/>
    <n v="25678905"/>
    <n v="769.86"/>
    <s v="Mauricio Alves"/>
  </r>
  <r>
    <x v="0"/>
    <s v="OK"/>
    <s v="Sem Defeito"/>
    <s v="Não"/>
    <n v="65499"/>
    <n v="142"/>
    <m/>
    <x v="856"/>
    <s v="Sem necessidade"/>
    <s v="Sem necessidade"/>
    <x v="0"/>
    <s v="Emergencial"/>
    <s v="LINHA MORTA"/>
    <s v="Realizado"/>
    <s v="PORTO ALEGRE"/>
    <s v="SUBS DE POSTE E TRAFO "/>
    <s v="LIB //COMS"/>
    <d v="2027-02-07T00:00:00"/>
    <x v="2"/>
    <s v="CAPEX"/>
    <s v="OK"/>
    <s v="OK"/>
    <s v="ANEXADO"/>
    <s v="ANEXADO"/>
    <s v="OK"/>
    <n v="1"/>
    <n v="3415.61"/>
    <s v="Passivo"/>
    <s v="SAMUEL OLIVEIRA"/>
    <s v="Programado "/>
    <s v="Realizado"/>
    <s v="Enviado Equatorial"/>
    <n v="3264.29"/>
    <n v="2548098.5699999998"/>
    <e v="#N/A"/>
    <n v="26174026"/>
    <n v="3264.29"/>
    <s v="Mauricio Alves"/>
  </r>
  <r>
    <x v="0"/>
    <s v="OK"/>
    <s v="Sem Defeito"/>
    <s v="Não"/>
    <n v="65081"/>
    <n v="132"/>
    <m/>
    <x v="857"/>
    <s v="Ciclo Concluido"/>
    <s v="Ciclo Concluido"/>
    <x v="0"/>
    <s v="Emergencial"/>
    <s v="LINHA MORTA"/>
    <s v="Realizado"/>
    <s v="GUAIBA"/>
    <s v="SUBS DE POSTE E TRAFO "/>
    <s v="LIB // MED"/>
    <d v="2027-02-08T00:00:00"/>
    <x v="5"/>
    <s v="CAPEX"/>
    <s v="OK"/>
    <s v="OK"/>
    <s v="ANEXADO"/>
    <s v="ANEXADO"/>
    <s v="OK"/>
    <n v="1"/>
    <n v="2959.99"/>
    <s v="Passivo"/>
    <s v="LUCAS ANDRADE"/>
    <s v="Programado "/>
    <s v="Realizado"/>
    <s v="Enviado Equatorial "/>
    <n v="3772.07"/>
    <n v="2548098.5699999998"/>
    <e v="#N/A"/>
    <n v="25899209"/>
    <n v="3772.07"/>
    <s v="Mauricio Alves"/>
  </r>
  <r>
    <x v="3"/>
    <s v="Rever Obra"/>
    <s v="Rever Obra "/>
    <s v="Sim"/>
    <n v="64104"/>
    <n v="141"/>
    <m/>
    <x v="858"/>
    <s v="Sem necessidade"/>
    <s v="Sem necessidade"/>
    <x v="0"/>
    <s v="Emergencial"/>
    <s v="LINHA MORTA"/>
    <s v="Pendente"/>
    <s v="MINAS DO LEAO"/>
    <s v="SUBS DE POSTE E TRAFO "/>
    <s v="LIB //PEND"/>
    <d v="2027-02-09T00:00:00"/>
    <x v="2"/>
    <s v="CAPEX"/>
    <s v="OK"/>
    <s v="OK"/>
    <s v="SEM ANEXO "/>
    <s v="SEM ANEXO "/>
    <s v="OK"/>
    <n v="0.6"/>
    <n v="8902.86"/>
    <s v="Passivo"/>
    <s v="RICARDO VARGAS"/>
    <d v="2024-12-16T00:00:00"/>
    <s v="Realizado"/>
    <s v="Enviado Equatorial"/>
    <n v="7825.65"/>
    <n v="2548098.5699999998"/>
    <e v="#N/A"/>
    <n v="26201246"/>
    <n v="7825.65"/>
    <s v="Mauricio Alves"/>
  </r>
  <r>
    <x v="0"/>
    <s v="OK"/>
    <s v="Sem Defeito"/>
    <s v="Não"/>
    <n v="65364"/>
    <n v="138"/>
    <m/>
    <x v="859"/>
    <s v="Ciclo Concluido"/>
    <s v="Ciclo Concluido"/>
    <x v="0"/>
    <s v="Emergencial"/>
    <s v="LINHA MORTA"/>
    <s v="Realizado"/>
    <s v="GUAIBA"/>
    <s v="SUBS DE POSTE E TRAFO "/>
    <s v="LIB //CKCP"/>
    <d v="2027-02-10T00:00:00"/>
    <x v="0"/>
    <s v="CAPEX"/>
    <s v="OK"/>
    <s v="OK"/>
    <s v="ANEXADO"/>
    <s v="ANEXADO"/>
    <s v="OK"/>
    <n v="1"/>
    <n v="3415.61"/>
    <s v="Passivo"/>
    <s v="LUCAS ANDRADE"/>
    <s v="Programado "/>
    <s v="Realizado"/>
    <s v="Ciclo Concluido"/>
    <n v="3647.05"/>
    <n v="2548098.5699999998"/>
    <e v="#N/A"/>
    <n v="25899462"/>
    <n v="3647.05"/>
    <s v="Mauricio Alves"/>
  </r>
  <r>
    <x v="0"/>
    <s v="OK"/>
    <s v="Sem Defeito"/>
    <s v="Não"/>
    <n v="59171"/>
    <n v="60"/>
    <m/>
    <x v="860"/>
    <s v="Ciclo Concluido"/>
    <s v="Ciclo Concluido"/>
    <x v="0"/>
    <s v="Programado"/>
    <s v="LINHA VIVA "/>
    <s v="Realizado"/>
    <s v="ELDORADO DO SUL"/>
    <s v="CRUZETA "/>
    <s v="LIB //CKCP"/>
    <d v="2027-02-11T00:00:00"/>
    <x v="0"/>
    <s v="CAPEX"/>
    <s v="OK"/>
    <s v="OK"/>
    <s v="ANEXADO"/>
    <s v="ANEXADO"/>
    <s v="OK"/>
    <n v="1"/>
    <n v="6575.33"/>
    <s v="Passivo"/>
    <s v="LUCAS ANDRADE"/>
    <s v="Programado "/>
    <s v="Realizado"/>
    <s v="Ciclo Concluido"/>
    <n v="2993.2"/>
    <n v="2548098.5699999998"/>
    <e v="#N/A"/>
    <n v="25729967"/>
    <n v="2993.2"/>
    <s v="Mauricio Alves"/>
  </r>
  <r>
    <x v="3"/>
    <s v="OK"/>
    <s v="Sem Defeito"/>
    <s v="Não"/>
    <n v="2037"/>
    <n v="135"/>
    <m/>
    <x v="861"/>
    <s v="Ciclo Concluido"/>
    <s v="Ciclo Concluido"/>
    <x v="0"/>
    <s v="Emergencial"/>
    <s v="LINHA MORTA"/>
    <s v="Realizado"/>
    <s v="VIAMÃO"/>
    <m/>
    <s v="LIB // DEV"/>
    <d v="2027-02-12T00:00:00"/>
    <x v="2"/>
    <s v="CAPEX"/>
    <s v="OK"/>
    <s v="OK"/>
    <s v="ANEXADO"/>
    <s v="ANEXADO"/>
    <s v="OK"/>
    <n v="1"/>
    <n v="0"/>
    <s v="Passivo"/>
    <s v="JONAS OLIVEIRA"/>
    <s v="Programado "/>
    <s v="Realizado"/>
    <s v="Enviado Equatorial "/>
    <n v="33723.1"/>
    <n v="2548098.5699999998"/>
    <e v="#N/A"/>
    <n v="26385309"/>
    <n v="33723.1"/>
    <s v="Mauricio Alves"/>
  </r>
  <r>
    <x v="0"/>
    <s v="OK"/>
    <s v="Sem Defeito"/>
    <s v="Não"/>
    <n v="657636"/>
    <n v="0"/>
    <m/>
    <x v="862"/>
    <s v="Ciclo Concluido"/>
    <s v="Ciclo Concluido"/>
    <x v="2"/>
    <s v="Procedimento Anterior "/>
    <s v="EQUIPE PODA "/>
    <s v="Realizado"/>
    <s v="PORTO ALEGRE"/>
    <s v="PODA "/>
    <s v="LIB //COMS"/>
    <d v="2026-06-22T00:00:00"/>
    <x v="0"/>
    <s v="OPEX"/>
    <s v="OK"/>
    <s v="OK"/>
    <s v="ANEXADO"/>
    <s v="ANEXADO"/>
    <s v="OK"/>
    <n v="1"/>
    <n v="1961.61"/>
    <s v="Passivo"/>
    <s v="SAMUEL OLIVEIRA"/>
    <s v="Programado "/>
    <s v="Realizado"/>
    <s v="Ciclo Concluido"/>
    <n v="1564.36"/>
    <n v="2548098.5699999998"/>
    <e v="#N/A"/>
    <n v="25282423"/>
    <n v="1564.36"/>
    <s v="Mauricio Alves"/>
  </r>
  <r>
    <x v="3"/>
    <s v="OK"/>
    <s v="Sem Defeito"/>
    <s v="Não"/>
    <n v="59200"/>
    <n v="137"/>
    <m/>
    <x v="863"/>
    <s v="Sem necessidade"/>
    <s v="Sem necessidade"/>
    <x v="0"/>
    <s v="Emergencial"/>
    <s v="LINHA MORTA"/>
    <s v="Pendente"/>
    <s v="VIAMÃO"/>
    <s v="SUBS DE POSTE E TRAFO "/>
    <s v="LIB //PEND"/>
    <d v="2027-02-14T00:00:00"/>
    <x v="2"/>
    <s v="CAPEX"/>
    <s v="NOK"/>
    <s v="OK"/>
    <s v="ANEXADO"/>
    <s v="ANEXADO"/>
    <s v="OK"/>
    <n v="0.8"/>
    <n v="7537.11"/>
    <s v="Passivo"/>
    <s v="JONAS OLIVEIRA"/>
    <s v="Programado "/>
    <s v="Realizado"/>
    <s v="Em andamento"/>
    <n v="6682.09"/>
    <n v="2548098.5699999998"/>
    <e v="#N/A"/>
    <n v="26130244"/>
    <n v="6682.09"/>
    <s v="Mauricio Alves"/>
  </r>
  <r>
    <x v="0"/>
    <s v="OK"/>
    <s v="Sem Defeito"/>
    <s v="Não"/>
    <n v="657524"/>
    <n v="0"/>
    <m/>
    <x v="864"/>
    <s v="Ciclo Concluido"/>
    <s v="Ciclo Concluido"/>
    <x v="2"/>
    <s v="Procedimento Anterior "/>
    <s v="EQUIPE PODA "/>
    <s v="Realizado"/>
    <s v="PORTO ALEGRE"/>
    <s v="PODA "/>
    <s v="LIB //COMS"/>
    <d v="2026-06-23T00:00:00"/>
    <x v="0"/>
    <s v="OPEX"/>
    <s v="OK"/>
    <s v="OK"/>
    <s v="ANEXADO"/>
    <s v="ANEXADO"/>
    <s v="OK"/>
    <n v="1"/>
    <n v="2706.83"/>
    <s v="Passivo"/>
    <s v="SAMUEL OLIVEIRA"/>
    <s v="Programado "/>
    <s v="Realizado"/>
    <s v="Ciclo Concluido"/>
    <n v="93.96"/>
    <n v="2548098.5699999998"/>
    <e v="#N/A"/>
    <n v="25282344"/>
    <n v="93.96"/>
    <s v="Mauricio Alves"/>
  </r>
  <r>
    <x v="0"/>
    <s v="OK"/>
    <s v="Sem Defeito"/>
    <s v="Não"/>
    <n v="31867"/>
    <n v="213"/>
    <m/>
    <x v="865"/>
    <s v="Ciclo Concluido"/>
    <s v="Ciclo Concluido"/>
    <x v="2"/>
    <s v="sf"/>
    <s v="TAT04"/>
    <s v="Realizado"/>
    <s v="VIAMÃO"/>
    <s v="ESPAÇADOR "/>
    <s v="LIB //COMS"/>
    <d v="2027-02-16T00:00:00"/>
    <x v="1"/>
    <s v="OPEX"/>
    <s v="OK"/>
    <s v="OK"/>
    <s v="ANEXADO"/>
    <s v="ANEXADO"/>
    <s v="OK"/>
    <n v="1"/>
    <n v="1335.88"/>
    <s v="Faturamento Enviado"/>
    <s v="RICARDO SILVEIRA"/>
    <s v="Programado "/>
    <s v="Realizado"/>
    <s v="Ciclo Concluido"/>
    <n v="1420.3"/>
    <n v="2548098.5699999998"/>
    <e v="#N/A"/>
    <n v="25679199"/>
    <n v="1420.3"/>
    <s v="Mauricio Alves"/>
  </r>
  <r>
    <x v="3"/>
    <s v="OK"/>
    <s v="Sem Defeito"/>
    <s v="Não"/>
    <n v="58215"/>
    <n v="134"/>
    <m/>
    <x v="866"/>
    <s v="Ciclo Concluido"/>
    <s v="Ciclo Concluido"/>
    <x v="0"/>
    <s v="Emergencial"/>
    <s v="LINHA MORTA"/>
    <s v="Realizado"/>
    <s v="GUAIBA"/>
    <m/>
    <s v="LIB // DEV"/>
    <d v="2027-02-17T00:00:00"/>
    <x v="2"/>
    <s v="CAPEX"/>
    <s v="OK"/>
    <s v="OK"/>
    <s v="ANEXADO"/>
    <s v="ANEXADO"/>
    <s v="OK"/>
    <n v="1"/>
    <n v="3415.61"/>
    <s v="Passivo"/>
    <s v="LUCAS ANDRADE"/>
    <s v="Programado "/>
    <s v="Realizado"/>
    <s v="Enviado Equatorial "/>
    <n v="5009.58"/>
    <n v="2548098.5699999998"/>
    <e v="#N/A"/>
    <n v="25900241"/>
    <n v="5009.58"/>
    <s v="Mauricio Alves"/>
  </r>
  <r>
    <x v="0"/>
    <s v="OK"/>
    <s v="Sem Defeito"/>
    <s v="Não"/>
    <n v="2960"/>
    <n v="52"/>
    <m/>
    <x v="867"/>
    <s v="Ciclo Concluido"/>
    <s v="Ciclo Concluido"/>
    <x v="0"/>
    <s v="Procedimento Anterior "/>
    <s v="LINHA VIVA "/>
    <s v="Realizado"/>
    <s v="PORTO ALEGRE"/>
    <s v="CH FACA"/>
    <s v="LIB //CKCP"/>
    <d v="2027-02-18T00:00:00"/>
    <x v="0"/>
    <s v="CAPEX"/>
    <s v="OK"/>
    <s v="OK"/>
    <s v="ANEXADO"/>
    <s v="ANEXADO"/>
    <s v="OK"/>
    <n v="1"/>
    <n v="16946.84"/>
    <s v="Passivo"/>
    <s v="LUCAS ANDRADE"/>
    <s v="Programado "/>
    <s v="Realizado"/>
    <s v="Ciclo Concluido"/>
    <n v="718.14"/>
    <n v="2548098.5699999998"/>
    <e v="#N/A"/>
    <n v="25729417"/>
    <n v="718.14"/>
    <s v="Mauricio Alves"/>
  </r>
  <r>
    <x v="0"/>
    <s v="OK"/>
    <s v="Sem Defeito"/>
    <s v="Não"/>
    <n v="4223"/>
    <n v="462"/>
    <m/>
    <x v="868"/>
    <s v="Ciclo Concluido"/>
    <s v="Ciclo Concluido"/>
    <x v="2"/>
    <s v="Poligonal Programado Concluido"/>
    <s v="EQUIPE PODA "/>
    <s v="Realizado"/>
    <s v="PORTO ALEGRE"/>
    <s v="PODA "/>
    <s v="LIB //COMS"/>
    <d v="2027-02-19T00:00:00"/>
    <x v="1"/>
    <s v="OPEX"/>
    <s v="OK"/>
    <s v="OK"/>
    <s v="ANEXADO"/>
    <s v="ANEXADO"/>
    <s v="OK"/>
    <n v="1"/>
    <n v="3079.44"/>
    <s v="Faturamento Enviado"/>
    <s v="SAMUEL OLIVEIRA"/>
    <s v="Programado "/>
    <s v="Realizado"/>
    <s v="Ciclo Concluido"/>
    <n v="3079.44"/>
    <n v="2548098.5699999998"/>
    <e v="#N/A"/>
    <n v="25558371"/>
    <n v="3079.44"/>
    <s v="Mauricio Alves"/>
  </r>
  <r>
    <x v="5"/>
    <s v="Falta Croqui do serviço executado"/>
    <s v="Croqui"/>
    <s v="Sim "/>
    <n v="23701"/>
    <n v="104"/>
    <m/>
    <x v="869"/>
    <s v="Sem necessidade"/>
    <s v="Sem necessidade"/>
    <x v="0"/>
    <s v="Procedimento Anterior "/>
    <s v="LINHA MORTA"/>
    <s v="Pendente"/>
    <m/>
    <s v="INSTALAÇÃO POSTE"/>
    <s v="LIB //ENER"/>
    <d v="2027-02-20T00:00:00"/>
    <x v="2"/>
    <s v="CAPEX"/>
    <s v="NOK"/>
    <s v="OK"/>
    <s v="SEM ANEXO "/>
    <s v="SEM ANEXO "/>
    <s v="NOK"/>
    <n v="0.2"/>
    <n v="6654.86"/>
    <s v="Passivo"/>
    <s v="LUCAS ANDRADE"/>
    <s v="Programado "/>
    <s v="Não realizado"/>
    <s v="Em andamento"/>
    <n v="0"/>
    <n v="2548098.5699999998"/>
    <e v="#N/A"/>
    <n v="0"/>
    <n v="0"/>
    <s v="Erica Fragoso"/>
  </r>
  <r>
    <x v="4"/>
    <s v="Em andamento "/>
    <s v="Em andamento "/>
    <s v="Não"/>
    <n v="21443"/>
    <n v="101"/>
    <m/>
    <x v="870"/>
    <s v="Sem necessidade"/>
    <s v="Sem necessidade"/>
    <x v="0"/>
    <s v="Procedimento Anterior "/>
    <s v="LINHA MORTA"/>
    <s v="Pendente"/>
    <s v="CHARQUEADAS"/>
    <s v="INSTALAÇÃO POSTE"/>
    <s v="LIB //ENER"/>
    <d v="2027-02-21T00:00:00"/>
    <x v="2"/>
    <s v="CAPEX"/>
    <s v="NOK"/>
    <s v="OK"/>
    <s v="ANEXADO"/>
    <s v="SEM ANEXO "/>
    <s v="NOK"/>
    <n v="0.4"/>
    <n v="5768.5"/>
    <s v="Passivo"/>
    <s v="LUCAS ANDRADE"/>
    <d v="2024-12-17T00:00:00"/>
    <s v="Não realizado"/>
    <s v="Em andamento"/>
    <n v="0"/>
    <n v="2548098.5699999998"/>
    <e v="#N/A"/>
    <n v="0"/>
    <n v="0"/>
    <s v="Mauricio Alves"/>
  </r>
  <r>
    <x v="0"/>
    <s v="OK"/>
    <s v="Sem Defeito"/>
    <s v="Não"/>
    <n v="2797"/>
    <n v="403"/>
    <m/>
    <x v="819"/>
    <s v="Ciclo Concluido"/>
    <s v="Ciclo Concluido"/>
    <x v="2"/>
    <s v="Poligonal Programado Concluido"/>
    <s v="EQUIPE PODA "/>
    <s v="Realizado"/>
    <s v="PORTO ALEGRE"/>
    <s v="PODA"/>
    <s v="LIB //COMS"/>
    <d v="2027-02-22T00:00:00"/>
    <x v="5"/>
    <s v="OPEX"/>
    <s v="OK"/>
    <s v="OK"/>
    <s v="ANEXADO"/>
    <s v="ANEXADO"/>
    <s v="OK"/>
    <n v="1"/>
    <n v="8169.77"/>
    <s v="Passivo"/>
    <s v="RICARDO SILVEIRA"/>
    <s v="Programado "/>
    <s v="Realizado"/>
    <s v="Enviado Equatorial "/>
    <n v="6351.5"/>
    <n v="2548098.5699999998"/>
    <e v="#N/A"/>
    <n v="25595065"/>
    <n v="6351.5"/>
    <s v="Mauricio Alves"/>
  </r>
  <r>
    <x v="0"/>
    <s v="OK"/>
    <s v="Sem Defeito"/>
    <s v="Não"/>
    <n v="2797"/>
    <n v="406"/>
    <m/>
    <x v="819"/>
    <s v="Ciclo Concluido"/>
    <s v="Ciclo Concluido"/>
    <x v="2"/>
    <s v="Poligonal Programado Concluido"/>
    <s v="EQUIPE PODA "/>
    <s v="Realizado"/>
    <s v="PORTO ALEGRE"/>
    <s v="PODA"/>
    <s v="LIB //COMS"/>
    <d v="2027-02-23T00:00:00"/>
    <x v="5"/>
    <s v="OPEX"/>
    <s v="OK"/>
    <s v="OK"/>
    <s v="ANEXADO"/>
    <s v="ANEXADO"/>
    <s v="OK"/>
    <n v="1"/>
    <n v="8939.6299999999992"/>
    <s v="Passivo"/>
    <s v="RICARDO SILVEIRA"/>
    <s v="Programado "/>
    <s v="Realizado"/>
    <s v="Enviado Equatorial "/>
    <n v="8939.6299999999992"/>
    <n v="2548098.5699999998"/>
    <e v="#N/A"/>
    <n v="25595065"/>
    <n v="8939.6299999999992"/>
    <s v="Mauricio Alves"/>
  </r>
  <r>
    <x v="0"/>
    <s v="OK"/>
    <s v="Sem Defeito"/>
    <s v="Não"/>
    <n v="3891"/>
    <n v="427"/>
    <m/>
    <x v="819"/>
    <s v="Ciclo Concluido"/>
    <s v="Ciclo Concluido"/>
    <x v="2"/>
    <s v="Poligonal Programado Concluido"/>
    <s v="EQUIPE PODA "/>
    <s v="Realizado"/>
    <s v="PORTO ALEGRE"/>
    <s v="PODA "/>
    <s v="LIB //COMS"/>
    <d v="2027-02-24T00:00:00"/>
    <x v="5"/>
    <s v="OPEX"/>
    <s v="OK"/>
    <s v="OK"/>
    <s v="ANEXADO"/>
    <s v="ANEXADO"/>
    <s v="OK"/>
    <n v="1"/>
    <n v="9361.52"/>
    <s v="Passivo"/>
    <s v="RICARDO SILVEIRA"/>
    <s v="Programado "/>
    <s v="Realizado"/>
    <s v="Enviado Equatorial "/>
    <n v="8243.69"/>
    <n v="2548098.5699999998"/>
    <e v="#N/A"/>
    <n v="25595065"/>
    <n v="8243.69"/>
    <s v="Mauricio Alves"/>
  </r>
  <r>
    <x v="4"/>
    <s v="Em andamento "/>
    <s v="Em andamento "/>
    <s v="Sim "/>
    <s v="22956/ 82024"/>
    <n v="76.102000000000004"/>
    <m/>
    <x v="871"/>
    <s v="Sem necessidade"/>
    <s v="Sem necessidade"/>
    <x v="0"/>
    <s v="Emergencial"/>
    <s v="LINHA MORTA"/>
    <s v="Pendente"/>
    <s v="ARROIO DOS RATOS"/>
    <s v="PODA "/>
    <s v="LIB //ENER"/>
    <d v="2027-02-25T00:00:00"/>
    <x v="2"/>
    <s v="CAPEX"/>
    <s v="NOK"/>
    <s v="OK"/>
    <s v="ANEXADO"/>
    <s v="SEM ANEXO "/>
    <s v="NOK"/>
    <n v="0.4"/>
    <n v="0"/>
    <s v="Passivo"/>
    <s v="LUCAS ANDRADE"/>
    <d v="2024-12-17T00:00:00"/>
    <s v="Não realizado"/>
    <s v="Em andamento"/>
    <n v="0"/>
    <n v="2548098.5699999998"/>
    <e v="#N/A"/>
    <n v="0"/>
    <n v="0"/>
    <s v="Mauricio Alves"/>
  </r>
  <r>
    <x v="5"/>
    <s v="Sem Ordem/PEP para tratativa"/>
    <s v="Criar PEP"/>
    <s v="Sim "/>
    <n v="6454"/>
    <n v="459"/>
    <m/>
    <x v="872"/>
    <s v="Sem necessidade"/>
    <s v="Sem necessidade"/>
    <x v="4"/>
    <s v="Emergencial"/>
    <s v="EQUIPE PODA "/>
    <s v="Pendente"/>
    <s v="ELDORADO DO SUL"/>
    <s v="reaperto n4"/>
    <n v="0"/>
    <d v="2027-02-27T00:00:00"/>
    <x v="2"/>
    <s v="CAPEX"/>
    <s v="NOK"/>
    <s v="OK"/>
    <s v="SEM ANEXO "/>
    <s v="SEM ANEXO "/>
    <s v="NOK"/>
    <n v="0.2"/>
    <n v="46.89"/>
    <s v="Passivo"/>
    <s v="LUCAS ANDRADE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3225"/>
    <n v="164"/>
    <m/>
    <x v="873"/>
    <s v="Ciclo Concluido"/>
    <s v="Ciclo Concluido"/>
    <x v="2"/>
    <s v="Emergencial"/>
    <s v="LINHA MORTA"/>
    <s v="Realizado"/>
    <s v="PORTO ALEGRE"/>
    <s v="PODA "/>
    <s v="LIB //COMS"/>
    <d v="2027-02-28T00:00:00"/>
    <x v="0"/>
    <s v="OPEX"/>
    <s v="OK"/>
    <s v="OK"/>
    <s v="ANEXADO"/>
    <s v="ANEXADO"/>
    <s v="OK"/>
    <n v="1"/>
    <n v="1127.56"/>
    <s v="Passivo"/>
    <s v="RICARDO SILVEIRA"/>
    <s v="Programado "/>
    <s v="Realizado"/>
    <s v="Ciclo Concluido"/>
    <n v="496.18"/>
    <n v="2548098.5699999998"/>
    <e v="#N/A"/>
    <n v="26029773"/>
    <n v="496.18"/>
    <s v="Mauricio Alves"/>
  </r>
  <r>
    <x v="0"/>
    <s v="OK"/>
    <s v="Sem Defeito"/>
    <s v="Não"/>
    <n v="4223"/>
    <n v="470"/>
    <m/>
    <x v="868"/>
    <s v="Ciclo Concluido"/>
    <s v="Ciclo Concluido"/>
    <x v="2"/>
    <s v="Poligonal Programado Concluido"/>
    <s v="EQUIPE PODA "/>
    <s v="Realizado"/>
    <s v="PORTO ALEGRE"/>
    <s v="PODA "/>
    <s v="LIB //COMS"/>
    <d v="2027-03-01T00:00:00"/>
    <x v="1"/>
    <s v="OPEX"/>
    <s v="OK"/>
    <s v="OK"/>
    <s v="ANEXADO"/>
    <s v="ANEXADO"/>
    <s v="OK"/>
    <n v="1"/>
    <n v="6624.91"/>
    <s v="Faturamento Enviado"/>
    <s v="SAMUEL OLIVEIRA"/>
    <s v="Programado "/>
    <s v="Realizado"/>
    <s v="Ciclo Concluido"/>
    <n v="5507.08"/>
    <n v="2548098.5699999998"/>
    <e v="#N/A"/>
    <n v="25558371"/>
    <n v="5507.08"/>
    <s v="Mauricio Alves"/>
  </r>
  <r>
    <x v="0"/>
    <s v="OK"/>
    <s v="Sem Defeito"/>
    <s v="Não"/>
    <n v="662451"/>
    <n v="0"/>
    <m/>
    <x v="874"/>
    <s v="Ciclo Concluido"/>
    <s v="Ciclo Concluido"/>
    <x v="2"/>
    <s v="Emergencial"/>
    <s v="EQUIPE PODA "/>
    <s v="Realizado"/>
    <s v="ELDORADO DO SUL "/>
    <s v="REGULAGEM "/>
    <s v="LIB //COMS"/>
    <d v="2026-06-24T00:00:00"/>
    <x v="0"/>
    <s v="OPEX"/>
    <s v="OK"/>
    <s v="OK"/>
    <s v="ANEXADO"/>
    <s v="ANEXADO"/>
    <s v="OK"/>
    <n v="1"/>
    <n v="5438.3"/>
    <s v="Passivo"/>
    <s v="SAMUEL OLIVEIRA"/>
    <s v="Programado "/>
    <s v="Realizado"/>
    <s v="Ciclo Concluido"/>
    <n v="3177.23"/>
    <n v="2548098.5699999998"/>
    <e v="#N/A"/>
    <n v="25282108"/>
    <n v="3177.23"/>
    <s v="Mauricio Alves"/>
  </r>
  <r>
    <x v="4"/>
    <s v="Em andamento "/>
    <s v="Em andamento "/>
    <s v="Não"/>
    <s v="PT1448"/>
    <n v="177"/>
    <m/>
    <x v="875"/>
    <s v="Sem necessidade"/>
    <s v="Sem necessidade"/>
    <x v="0"/>
    <s v="Emergencial"/>
    <s v="LINHA MORTA"/>
    <s v="Pendente"/>
    <s v="MINAS DO LEAO"/>
    <s v="SUBS DE POSTE E TRAFO "/>
    <s v="LIB //ENER"/>
    <d v="2027-03-03T00:00:00"/>
    <x v="2"/>
    <s v="CAPEX"/>
    <s v="NOK"/>
    <s v="OK"/>
    <s v="ANEXADO"/>
    <s v="SEM ANEXO "/>
    <s v="NOK"/>
    <n v="0.4"/>
    <n v="6340.46"/>
    <s v="Passivo"/>
    <s v="LUCAS ANDRADE"/>
    <d v="2024-12-17T00:00:00"/>
    <s v="Não realizado"/>
    <s v="Em andamento"/>
    <n v="0"/>
    <n v="2548098.5699999998"/>
    <e v="#N/A"/>
    <n v="0"/>
    <n v="0"/>
    <s v="Mauricio Alves"/>
  </r>
  <r>
    <x v="0"/>
    <s v="OK"/>
    <s v="Sem Defeito"/>
    <s v="Não"/>
    <n v="4223"/>
    <n v="473"/>
    <m/>
    <x v="868"/>
    <s v="Ciclo Concluido"/>
    <s v="Ciclo Concluido"/>
    <x v="2"/>
    <s v="Poligonal Programado Concluido"/>
    <s v="EQUIPE PODA "/>
    <s v="Realizado"/>
    <s v="PORTO ALEGRE"/>
    <s v="PODA "/>
    <s v="LIB //COMS"/>
    <d v="2027-03-04T00:00:00"/>
    <x v="1"/>
    <s v="OPEX"/>
    <s v="OK"/>
    <s v="OK"/>
    <s v="ANEXADO"/>
    <s v="ANEXADO"/>
    <s v="OK"/>
    <n v="1"/>
    <n v="7698"/>
    <s v="Faturamento Enviado"/>
    <s v="SAMUEL OLIVEIRA"/>
    <s v="Programado "/>
    <s v="Realizado"/>
    <s v="Ciclo Concluido"/>
    <n v="7325.99"/>
    <n v="2548098.5699999998"/>
    <e v="#N/A"/>
    <n v="25558371"/>
    <n v="7325.99"/>
    <s v="Mauricio Alves"/>
  </r>
  <r>
    <x v="0"/>
    <s v="OK"/>
    <s v="Sem Defeito"/>
    <s v="Não"/>
    <n v="49535"/>
    <n v="54"/>
    <m/>
    <x v="876"/>
    <s v="Ciclo Concluido"/>
    <s v="Ciclo Concluido"/>
    <x v="2"/>
    <s v="Programado"/>
    <s v="LINHA VIVA "/>
    <s v="Realizado"/>
    <s v="PORTO ALEGRE"/>
    <s v="PARA RAIO "/>
    <s v="LIB //COMS"/>
    <d v="2027-03-30T00:00:00"/>
    <x v="0"/>
    <s v="OPEX"/>
    <s v="OK"/>
    <s v="OK"/>
    <s v="ANEXADO"/>
    <s v="ANEXADO"/>
    <s v="OK"/>
    <n v="1"/>
    <n v="3720.68"/>
    <s v="Passivo"/>
    <s v="LUISA ALMEIDA"/>
    <s v="Programado "/>
    <s v="Realizado"/>
    <s v="Ciclo Concluido"/>
    <s v="323,25"/>
    <n v="2548098.5699999998"/>
    <e v="#N/A"/>
    <n v="25729739"/>
    <n v="323.25"/>
    <s v="Mauricio Alves"/>
  </r>
  <r>
    <x v="0"/>
    <s v="OK"/>
    <s v="Sem Defeito"/>
    <s v="Não"/>
    <n v="3891"/>
    <n v="428"/>
    <m/>
    <x v="819"/>
    <s v="Ciclo Concluido"/>
    <s v="Ciclo Concluido"/>
    <x v="2"/>
    <s v="Poligonal Programado Concluido"/>
    <s v="EQUIPE PODA "/>
    <s v="Realizado"/>
    <s v="PORTO ALEGRE"/>
    <s v="PODA "/>
    <s v="LIB //COMS"/>
    <d v="2027-03-06T00:00:00"/>
    <x v="5"/>
    <s v="OPEX"/>
    <s v="OK"/>
    <s v="OK"/>
    <s v="ANEXADO"/>
    <s v="ANEXADO"/>
    <s v="OK"/>
    <n v="1"/>
    <n v="3079.44"/>
    <s v="Passivo"/>
    <s v="RICARDO SILVEIRA"/>
    <s v="Programado "/>
    <s v="Realizado"/>
    <s v="Enviado Equatorial "/>
    <n v="1975.54"/>
    <n v="2548098.5699999998"/>
    <e v="#N/A"/>
    <n v="25595065"/>
    <n v="1975.54"/>
    <s v="Mauricio Alves"/>
  </r>
  <r>
    <x v="0"/>
    <s v="OK"/>
    <s v="Sem Defeito"/>
    <s v="Não"/>
    <n v="3891"/>
    <n v="429"/>
    <m/>
    <x v="819"/>
    <s v="Ciclo Concluido"/>
    <s v="Ciclo Concluido"/>
    <x v="2"/>
    <s v="Poligonal Programado Concluido"/>
    <s v="EQUIPE PODA "/>
    <s v="Realizado"/>
    <s v="PORTO ALEGRE"/>
    <s v="PODA "/>
    <s v="LIB //COMS"/>
    <d v="2027-03-07T00:00:00"/>
    <x v="5"/>
    <s v="OPEX"/>
    <s v="OK"/>
    <s v="OK"/>
    <s v="ANEXADO"/>
    <s v="ANEXADO"/>
    <s v="OK"/>
    <n v="1"/>
    <n v="3873.94"/>
    <s v="Passivo"/>
    <s v="RICARDO SILVEIRA"/>
    <s v="Programado "/>
    <s v="Realizado"/>
    <s v="Enviado Equatorial "/>
    <n v="2775.68"/>
    <n v="2548098.5699999998"/>
    <e v="#N/A"/>
    <n v="25595065"/>
    <n v="2775.68"/>
    <s v="Mauricio Alves"/>
  </r>
  <r>
    <x v="0"/>
    <s v="OK"/>
    <s v="Sem Defeito"/>
    <s v="Não"/>
    <n v="3891"/>
    <n v="431"/>
    <m/>
    <x v="819"/>
    <s v="Ciclo Concluido"/>
    <s v="Ciclo Concluido"/>
    <x v="2"/>
    <s v="Poligonal Programado Concluido"/>
    <s v="EQUIPE PODA "/>
    <s v="Realizado"/>
    <s v="PORTO ALEGRE"/>
    <s v="PODA "/>
    <s v="LIB //COMS"/>
    <d v="2027-03-08T00:00:00"/>
    <x v="5"/>
    <s v="OPEX"/>
    <s v="OK"/>
    <s v="OK"/>
    <s v="ANEXADO"/>
    <s v="ANEXADO"/>
    <s v="OK"/>
    <n v="1"/>
    <n v="8914.99"/>
    <s v="Passivo"/>
    <s v="RICARDO SILVEIRA"/>
    <s v="Programado "/>
    <s v="Realizado"/>
    <s v="Enviado Equatorial "/>
    <n v="7102.02"/>
    <n v="2548098.5699999998"/>
    <e v="#N/A"/>
    <n v="25595065"/>
    <n v="7102.02"/>
    <s v="Mauricio Alves"/>
  </r>
  <r>
    <x v="0"/>
    <s v="OK"/>
    <s v="Sem Defeito"/>
    <s v="Não"/>
    <n v="3891"/>
    <n v="439"/>
    <m/>
    <x v="819"/>
    <s v="Ciclo Concluido"/>
    <s v="Ciclo Concluido"/>
    <x v="2"/>
    <s v="Poligonal Programado Concluido"/>
    <s v="EQUIPE PODA "/>
    <s v="Realizado"/>
    <s v="PORTO ALEGRE"/>
    <s v="PODA "/>
    <s v="LIB //COMS"/>
    <d v="2027-03-09T00:00:00"/>
    <x v="5"/>
    <s v="OPEX"/>
    <s v="OK"/>
    <s v="OK"/>
    <s v="ANEXADO"/>
    <s v="ANEXADO"/>
    <s v="OK"/>
    <n v="1"/>
    <n v="4668.4399999999996"/>
    <s v="Passivo"/>
    <s v="RICARDO SILVEIRA"/>
    <s v="Programado "/>
    <s v="Realizado"/>
    <s v="Enviado Equatorial "/>
    <n v="4295.83"/>
    <n v="2548098.5699999998"/>
    <e v="#N/A"/>
    <n v="25595065"/>
    <n v="4295.83"/>
    <s v="Mauricio Alves"/>
  </r>
  <r>
    <x v="0"/>
    <s v="OK"/>
    <s v="Sem Defeito"/>
    <s v="Não"/>
    <n v="44010952"/>
    <n v="42"/>
    <m/>
    <x v="877"/>
    <s v="Ciclo Concluido"/>
    <s v="Ciclo Concluido"/>
    <x v="2"/>
    <s v="Procedimento Anterior "/>
    <s v="LINHA VIVA "/>
    <s v="Realizado"/>
    <s v="PORTO ALEGRE"/>
    <s v="PODA "/>
    <s v="LIB //COMS"/>
    <d v="2027-03-11T00:00:00"/>
    <x v="0"/>
    <s v="OPEX"/>
    <s v="OK"/>
    <s v="OK"/>
    <s v="ANEXADO"/>
    <s v="ANEXADO"/>
    <s v="OK"/>
    <n v="1"/>
    <n v="1584.73"/>
    <s v="Passivo"/>
    <s v="RICARDO SILVEIRA"/>
    <s v="Programado "/>
    <s v="Realizado"/>
    <s v="Ciclo Concluido"/>
    <n v="1015.65"/>
    <n v="2548098.5699999998"/>
    <e v="#N/A"/>
    <n v="25780988"/>
    <n v="1015.65"/>
    <s v="Mauricio Alves"/>
  </r>
  <r>
    <x v="0"/>
    <s v="OK"/>
    <s v="Sem Defeito"/>
    <s v="Não"/>
    <n v="2356"/>
    <n v="41"/>
    <m/>
    <x v="878"/>
    <s v="Ciclo Concluido"/>
    <s v="Ciclo Concluido"/>
    <x v="2"/>
    <s v="Emergencial"/>
    <s v="LINHA VIVA "/>
    <s v="Realizado"/>
    <s v="VIAMÃO"/>
    <m/>
    <s v="LIB //COMS"/>
    <d v="2027-03-12T00:00:00"/>
    <x v="0"/>
    <s v="OPEX"/>
    <s v="OK"/>
    <s v="OK"/>
    <s v="ANEXADO"/>
    <s v="ANEXADO"/>
    <s v="OK"/>
    <n v="1"/>
    <n v="1371.87"/>
    <s v="Passivo"/>
    <s v="LUISA ALMEIDA"/>
    <s v="Programado "/>
    <s v="Realizado"/>
    <s v="Ciclo Concluido"/>
    <n v="186.05"/>
    <n v="2548098.5699999998"/>
    <e v="#N/A"/>
    <n v="25804703"/>
    <n v="186.05"/>
    <s v="Mauricio Alves"/>
  </r>
  <r>
    <x v="2"/>
    <s v="OK"/>
    <s v="Sem Defeito"/>
    <s v="Não"/>
    <n v="649481"/>
    <n v="0"/>
    <m/>
    <x v="879"/>
    <s v="Sem necessidade"/>
    <s v="Sem necessidade"/>
    <x v="3"/>
    <s v="Programado"/>
    <s v="LINHA VIVA "/>
    <s v="Pendente"/>
    <s v="PORTO ALEGRE"/>
    <s v="SUBS DE CHAVE FUS"/>
    <s v="LIB //ENER"/>
    <d v="2027-03-13T00:00:00"/>
    <x v="2"/>
    <s v="CAPEX"/>
    <s v="NOK"/>
    <s v="OK"/>
    <s v="ANEXADO"/>
    <s v="ANEXADO"/>
    <s v="OK"/>
    <n v="0.8"/>
    <n v="0"/>
    <s v="Passivo"/>
    <s v="JONAS OLIVEIRA"/>
    <s v="Programado "/>
    <s v="Realizado"/>
    <s v="Em andamento"/>
    <n v="3626.41"/>
    <n v="2548098.5699999998"/>
    <e v="#N/A"/>
    <n v="26452763"/>
    <n v="3626.41"/>
    <s v="Mauricio Alves"/>
  </r>
  <r>
    <x v="0"/>
    <s v="OK"/>
    <s v="Sem Defeito"/>
    <s v="Não"/>
    <n v="655503"/>
    <n v="0"/>
    <m/>
    <x v="880"/>
    <s v="Ciclo Concluido"/>
    <s v="Ciclo Concluido"/>
    <x v="2"/>
    <s v="Emergencial"/>
    <s v="LINHA VIVA "/>
    <s v="Realizado"/>
    <s v="VIAMÃO"/>
    <s v="ARMAÇÃO E OUTROS"/>
    <s v="LIB //COMS"/>
    <d v="2027-03-14T00:00:00"/>
    <x v="0"/>
    <s v="OPEX"/>
    <s v="OK"/>
    <s v="OK"/>
    <s v="ANEXADO"/>
    <s v="ANEXADO"/>
    <s v="OK"/>
    <n v="1"/>
    <n v="0"/>
    <s v="Passivo"/>
    <s v="LUISA ALMEIDA"/>
    <s v="Programado "/>
    <s v="Realizado"/>
    <s v="Ciclo Concluido"/>
    <n v="1919.13"/>
    <n v="2548098.5699999998"/>
    <e v="#N/A"/>
    <n v="25969284"/>
    <n v="1919.13"/>
    <s v="Mauricio Alves"/>
  </r>
  <r>
    <x v="5"/>
    <s v="QUAL O NÚMERO DO SERVIÇO"/>
    <s v="QUAL O NÚMERO DO SERVIÇO"/>
    <s v="Não"/>
    <n v="655534"/>
    <n v="0"/>
    <m/>
    <x v="881"/>
    <s v="Sem necessidade"/>
    <s v="Sem necessidade"/>
    <x v="2"/>
    <s v="Emergencial"/>
    <s v="LINHA VIVA "/>
    <s v="Pendente"/>
    <s v="PORTO ALEGRE"/>
    <s v="ELO FUSIVEL"/>
    <s v="LIB //ATEC"/>
    <d v="2027-03-15T00:00:00"/>
    <x v="2"/>
    <s v="OPEX"/>
    <s v="NOK"/>
    <s v="OK"/>
    <s v="ANEXADO"/>
    <s v="ANEXADO"/>
    <s v="NOK"/>
    <n v="0.6"/>
    <n v="0"/>
    <s v="Passivo"/>
    <s v="SAMUEL OLIVEIRA"/>
    <d v="2024-12-16T00:00:00"/>
    <s v="Não realizado"/>
    <s v="Em andamento"/>
    <n v="0"/>
    <n v="2548098.5699999998"/>
    <e v="#N/A"/>
    <n v="0"/>
    <n v="0"/>
    <s v="Erica Fragoso"/>
  </r>
  <r>
    <x v="0"/>
    <s v="OK"/>
    <s v="Sem Defeito"/>
    <s v="Não"/>
    <s v="4502/4500"/>
    <n v="186"/>
    <m/>
    <x v="882"/>
    <s v="Ciclo Concluido"/>
    <s v="Ciclo Concluido"/>
    <x v="2"/>
    <s v="Programado"/>
    <s v="TAT02"/>
    <s v="Realizado"/>
    <s v="ALVORADA"/>
    <s v="ESPAÇADOR"/>
    <s v="LIB //COMS"/>
    <d v="2027-03-16T00:00:00"/>
    <x v="1"/>
    <s v="OPEX"/>
    <s v="OK"/>
    <s v="OK"/>
    <s v="ANEXADO"/>
    <s v="ANEXADO"/>
    <s v="OK"/>
    <n v="1"/>
    <n v="1101"/>
    <s v="Faturamento Enviado"/>
    <s v="LUISA ALMEIDA"/>
    <s v="Programado "/>
    <s v="Realizado"/>
    <s v="Ciclo Concluido"/>
    <n v="2202"/>
    <n v="2548098.5699999998"/>
    <e v="#N/A"/>
    <n v="25559322"/>
    <n v="2202"/>
    <s v="Mauricio Alves"/>
  </r>
  <r>
    <x v="0"/>
    <s v="OK"/>
    <s v="Sem Defeito"/>
    <s v="Não"/>
    <n v="44198806"/>
    <n v="214"/>
    <m/>
    <x v="883"/>
    <s v="Ciclo Concluido"/>
    <s v="Ciclo Concluido"/>
    <x v="2"/>
    <s v="Emergencial"/>
    <s v="TAT02"/>
    <s v="Realizado"/>
    <s v="PORTO ALEGRE"/>
    <s v="ESPAÇADOR "/>
    <s v="LIB //COMS"/>
    <d v="2027-03-17T00:00:00"/>
    <x v="1"/>
    <s v="OPEX"/>
    <s v="OK"/>
    <s v="OK"/>
    <s v="ANEXADO"/>
    <s v="ANEXADO"/>
    <s v="OK"/>
    <n v="1"/>
    <n v="1203.76"/>
    <s v="Faturamento Enviado"/>
    <s v="RICARDO SILVEIRA"/>
    <s v="Programado "/>
    <s v="Realizado"/>
    <s v="Ciclo Concluido"/>
    <n v="1203.76"/>
    <n v="2548098.5699999998"/>
    <e v="#N/A"/>
    <n v="25679317"/>
    <n v="1203.76"/>
    <s v="Mauricio Alves"/>
  </r>
  <r>
    <x v="0"/>
    <s v="OK"/>
    <s v="Sem Defeito"/>
    <s v="Não"/>
    <n v="3069"/>
    <n v="456"/>
    <m/>
    <x v="884"/>
    <s v="Ciclo Concluido"/>
    <s v="Ciclo Concluido"/>
    <x v="2"/>
    <s v="Emergencial"/>
    <s v="EQUIPE PODA "/>
    <s v="Realizado"/>
    <s v="PORTO ALEGRE"/>
    <s v="poda  "/>
    <s v="LIB //COMS"/>
    <d v="2027-10-23T00:00:00"/>
    <x v="0"/>
    <s v="OPEX"/>
    <s v="OK"/>
    <s v="OK"/>
    <s v="ANEXADO"/>
    <s v="ANEXADO"/>
    <s v="OK"/>
    <n v="1"/>
    <n v="93.3"/>
    <s v="Passivo"/>
    <s v="LUISA ALMEIDA"/>
    <s v="Programado "/>
    <s v="Realizado"/>
    <s v="Ciclo Concluido"/>
    <n v="93.3"/>
    <n v="2548098.5699999998"/>
    <e v="#N/A"/>
    <n v="25438390"/>
    <n v="93.3"/>
    <s v="Mauricio Alves"/>
  </r>
  <r>
    <x v="0"/>
    <s v="OK"/>
    <s v="Sem Defeito"/>
    <s v="Não"/>
    <n v="5163"/>
    <n v="215"/>
    <m/>
    <x v="885"/>
    <s v="Ciclo Concluido"/>
    <s v="Ciclo Concluido"/>
    <x v="2"/>
    <s v="Programado"/>
    <s v="TAT04"/>
    <s v="Realizado"/>
    <s v="ALVORADA"/>
    <s v="ESPAÇADOR "/>
    <s v="LIB //COMS"/>
    <d v="2027-03-19T00:00:00"/>
    <x v="1"/>
    <s v="OPEX"/>
    <s v="OK"/>
    <s v="OK"/>
    <s v="ANEXADO"/>
    <s v="ANEXADO"/>
    <s v="OK"/>
    <n v="1"/>
    <n v="2319.44"/>
    <s v="Faturamento Enviado"/>
    <s v="RICARDO SILVEIRA"/>
    <s v="Programado "/>
    <s v="Realizado"/>
    <s v="Ciclo Concluido"/>
    <n v="2319.44"/>
    <n v="2548098.5699999998"/>
    <e v="#N/A"/>
    <n v="25679098"/>
    <n v="2319.44"/>
    <s v="Mauricio Alves"/>
  </r>
  <r>
    <x v="0"/>
    <s v="OK"/>
    <s v="Sem Defeito"/>
    <s v="Não"/>
    <n v="4223"/>
    <n v="478"/>
    <m/>
    <x v="868"/>
    <s v="Ciclo Concluido"/>
    <s v="Ciclo Concluido"/>
    <x v="2"/>
    <s v="Poligonal Programado Concluido"/>
    <s v="EQUIPE PODA "/>
    <s v="Realizado"/>
    <s v="PORTO ALEGRE"/>
    <s v="PODA "/>
    <s v="LIB //COMS"/>
    <d v="2027-03-20T00:00:00"/>
    <x v="1"/>
    <s v="OPEX"/>
    <s v="OK"/>
    <s v="OK"/>
    <s v="ANEXADO"/>
    <s v="ANEXADO"/>
    <s v="OK"/>
    <n v="1"/>
    <n v="5462.94"/>
    <s v="Faturamento Enviado"/>
    <s v="SAMUEL OLIVEIRA"/>
    <s v="Programado "/>
    <s v="Realizado"/>
    <s v="Ciclo Concluido"/>
    <n v="4320.47"/>
    <n v="2548098.5699999998"/>
    <e v="#N/A"/>
    <n v="25558371"/>
    <n v="4320.47"/>
    <s v="Mauricio Alves"/>
  </r>
  <r>
    <x v="0"/>
    <s v="OK"/>
    <s v="Sem Defeito"/>
    <s v="Não"/>
    <n v="4223"/>
    <n v="479"/>
    <m/>
    <x v="868"/>
    <s v="Ciclo Concluido"/>
    <s v="Ciclo Concluido"/>
    <x v="2"/>
    <s v="Poligonal Programado Concluido"/>
    <s v="EQUIPE PODA "/>
    <s v="Realizado"/>
    <s v="PORTO ALEGRE"/>
    <s v="PODA "/>
    <s v="LIB //COMS"/>
    <d v="2027-03-21T00:00:00"/>
    <x v="1"/>
    <s v="OPEX"/>
    <s v="OK"/>
    <s v="OK"/>
    <s v="ANEXADO"/>
    <s v="ANEXADO"/>
    <s v="OK"/>
    <n v="1"/>
    <n v="5389.02"/>
    <s v="Faturamento Enviado"/>
    <s v="SAMUEL OLIVEIRA"/>
    <s v="Programado "/>
    <s v="Realizado"/>
    <s v="Ciclo Concluido"/>
    <n v="3104.08"/>
    <n v="2548098.5699999998"/>
    <e v="#N/A"/>
    <n v="25558371"/>
    <n v="3104.08"/>
    <s v="Mauricio Alves"/>
  </r>
  <r>
    <x v="0"/>
    <s v="OK"/>
    <s v="Sem Defeito"/>
    <s v="Não"/>
    <n v="4223"/>
    <n v="481"/>
    <m/>
    <x v="868"/>
    <s v="Ciclo Concluido"/>
    <s v="Ciclo Concluido"/>
    <x v="2"/>
    <s v="Poligonal Programado Concluido"/>
    <s v="EQUIPE PODA "/>
    <s v="Realizado"/>
    <s v="PORTO ALEGRE"/>
    <s v="PODA "/>
    <s v="LIB //COMS"/>
    <d v="2027-03-22T00:00:00"/>
    <x v="1"/>
    <s v="OPEX"/>
    <s v="OK"/>
    <s v="OK"/>
    <s v="ANEXADO"/>
    <s v="ANEXADO"/>
    <s v="OK"/>
    <n v="1"/>
    <n v="6158.88"/>
    <s v="Faturamento Enviado"/>
    <s v="SAMUEL OLIVEIRA"/>
    <s v="Programado "/>
    <s v="Realizado"/>
    <s v="Ciclo Concluido"/>
    <n v="5786.27"/>
    <n v="2548098.5699999998"/>
    <e v="#N/A"/>
    <n v="25558371"/>
    <n v="5786.27"/>
    <s v="Mauricio Alves"/>
  </r>
  <r>
    <x v="0"/>
    <s v="OK"/>
    <s v="Sem Defeito"/>
    <s v="Não"/>
    <n v="3069"/>
    <n v="438"/>
    <m/>
    <x v="886"/>
    <s v="Ciclo Concluido"/>
    <s v="Ciclo Concluido"/>
    <x v="2"/>
    <s v="Emergencial"/>
    <s v="EQUIPE PODA "/>
    <s v="Realizado"/>
    <s v="PORTO ALEGRE"/>
    <s v="PODA "/>
    <s v="LIB //COMS"/>
    <d v="2027-10-15T00:00:00"/>
    <x v="0"/>
    <s v="OPEX"/>
    <s v="OK"/>
    <s v="OK"/>
    <s v="ANEXADO"/>
    <s v="ANEXADO"/>
    <s v="OK"/>
    <n v="1"/>
    <n v="279.89999999999998"/>
    <s v="Passivo"/>
    <s v="LUISA ALMEIDA"/>
    <s v="Programado "/>
    <s v="Realizado"/>
    <s v="Ciclo Concluido"/>
    <n v="279.89999999999998"/>
    <n v="2548098.5699999998"/>
    <e v="#N/A"/>
    <n v="25438391"/>
    <n v="279.89999999999998"/>
    <s v="Mauricio Alves"/>
  </r>
  <r>
    <x v="0"/>
    <s v="OK"/>
    <s v="Sem Defeito"/>
    <s v="Não"/>
    <n v="3069"/>
    <n v="423"/>
    <m/>
    <x v="887"/>
    <s v="Ciclo Concluido"/>
    <s v="Ciclo Concluido"/>
    <x v="2"/>
    <s v="Emergencial"/>
    <s v="EQUIPE PODA "/>
    <s v="Realizado"/>
    <s v="PORTO ALEGRE"/>
    <s v="PODA "/>
    <s v="LIB //COMS"/>
    <d v="2027-10-08T00:00:00"/>
    <x v="0"/>
    <s v="OPEX"/>
    <s v="OK"/>
    <s v="OK"/>
    <s v="ANEXADO"/>
    <s v="ANEXADO"/>
    <s v="OK"/>
    <n v="1"/>
    <n v="5413.66"/>
    <s v="Passivo"/>
    <s v="LUISA ALMEIDA "/>
    <s v="Programado "/>
    <s v="Realizado"/>
    <s v="Ciclo Concluido"/>
    <n v="3408.01"/>
    <n v="2548098.5699999998"/>
    <e v="#N/A"/>
    <n v="25438403"/>
    <n v="3408.01"/>
    <s v="Mauricio Alves"/>
  </r>
  <r>
    <x v="0"/>
    <s v="OK"/>
    <s v="Sem Defeito"/>
    <s v="Não"/>
    <n v="3080"/>
    <n v="432"/>
    <m/>
    <x v="888"/>
    <s v="Ciclo Concluido"/>
    <s v="Ciclo Concluido"/>
    <x v="2"/>
    <s v="Programado"/>
    <s v="EQUIPE PODA "/>
    <s v="Realizado"/>
    <s v="PORTO ALEGRE"/>
    <s v="PODA "/>
    <s v="LIB //COMS"/>
    <d v="2027-03-25T00:00:00"/>
    <x v="1"/>
    <s v="OPEX"/>
    <s v="OK"/>
    <s v="OK"/>
    <s v="ANEXADO"/>
    <s v="ANEXADO"/>
    <s v="OK"/>
    <n v="1"/>
    <n v="17183.32"/>
    <s v="Faturamento Enviado"/>
    <s v="SAMUEL OLIVEIRA"/>
    <s v="Programado "/>
    <s v="Realizado"/>
    <s v="Ciclo Concluido"/>
    <n v="16438.099999999999"/>
    <n v="2548098.5699999998"/>
    <e v="#N/A"/>
    <n v="25558963"/>
    <n v="16438.099999999999"/>
    <s v="Mauricio Alves"/>
  </r>
  <r>
    <x v="0"/>
    <s v="OK"/>
    <s v="Sem Defeito"/>
    <s v="Não"/>
    <n v="3069"/>
    <n v="422"/>
    <m/>
    <x v="889"/>
    <s v="Ciclo Concluido"/>
    <s v="Ciclo Concluido"/>
    <x v="2"/>
    <s v="Programado"/>
    <s v="EQUIPE PODA "/>
    <s v="Realizado"/>
    <s v="PORTO ALEGRE"/>
    <s v="PODA E ESPAÇADORES "/>
    <s v="LIB //COMS"/>
    <d v="2026-11-29T00:00:00"/>
    <x v="0"/>
    <s v="OPEX"/>
    <s v="OK"/>
    <s v="OK"/>
    <s v="ANEXADO"/>
    <s v="ANEXADO"/>
    <s v="OK"/>
    <n v="1"/>
    <n v="3104.09"/>
    <s v="Passivo"/>
    <s v="LUISA ALMEIDA "/>
    <s v="Programado "/>
    <s v="Realizado"/>
    <s v="Ciclo Concluido"/>
    <n v="2839.25"/>
    <n v="2548098.5699999998"/>
    <e v="#N/A"/>
    <n v="25445625"/>
    <n v="1104.94"/>
    <s v="Mauricio Alves"/>
  </r>
  <r>
    <x v="0"/>
    <s v="OK"/>
    <s v="Sem Defeito"/>
    <s v="Não"/>
    <n v="3069"/>
    <n v="421"/>
    <m/>
    <x v="890"/>
    <s v="Ciclo Concluido"/>
    <s v="Ciclo Concluido"/>
    <x v="2"/>
    <s v="Emergencial"/>
    <s v="EQUIPE PODA "/>
    <s v="Realizado"/>
    <s v="PORTO ALEGRE"/>
    <s v="PODA "/>
    <s v="LIB //COMS"/>
    <d v="2027-10-07T00:00:00"/>
    <x v="0"/>
    <s v="OPEX"/>
    <s v="OK"/>
    <s v="OK"/>
    <s v="ANEXADO"/>
    <s v="ANEXADO"/>
    <s v="OK"/>
    <n v="1"/>
    <n v="3047.27"/>
    <s v="Passivo"/>
    <s v="LUISA ALMEIDA"/>
    <s v="Programado "/>
    <s v="Realizado"/>
    <s v="Ciclo Concluido"/>
    <n v="1000.04"/>
    <n v="2548098.5699999998"/>
    <e v="#N/A"/>
    <n v="25445657"/>
    <n v="1000.04"/>
    <s v="Mauricio Alves"/>
  </r>
  <r>
    <x v="0"/>
    <s v="OK"/>
    <s v="Sem Defeito"/>
    <s v="Não"/>
    <n v="3069"/>
    <n v="419"/>
    <m/>
    <x v="891"/>
    <s v="Ciclo Concluido"/>
    <s v="Ciclo Concluido"/>
    <x v="2"/>
    <s v="Emergencial"/>
    <s v="EQUIPE PODA "/>
    <s v="Realizado"/>
    <s v="PORTO ALEGRE"/>
    <s v="PODA "/>
    <s v="LIB //COMS"/>
    <d v="2027-10-06T00:00:00"/>
    <x v="0"/>
    <s v="OPEX"/>
    <s v="OK"/>
    <s v="OK"/>
    <s v="ANEXADO"/>
    <s v="ANEXADO"/>
    <s v="OK"/>
    <n v="1"/>
    <n v="510.66"/>
    <s v="Passivo"/>
    <s v="LUISA ALMEIDA"/>
    <s v="Programado "/>
    <s v="Realizado"/>
    <s v="Ciclo Concluido"/>
    <n v="510.66"/>
    <n v="2548098.5699999998"/>
    <e v="#N/A"/>
    <n v="25445664"/>
    <n v="510.66"/>
    <s v="Mauricio Alves"/>
  </r>
  <r>
    <x v="0"/>
    <s v="OK"/>
    <s v="Sem Defeito"/>
    <s v="Não"/>
    <n v="17555"/>
    <n v="0"/>
    <m/>
    <x v="892"/>
    <s v="Ciclo Concluido"/>
    <s v="Ciclo Concluido"/>
    <x v="2"/>
    <s v="Emergencial"/>
    <s v="LINHA VIVA "/>
    <s v="Realizado"/>
    <s v="PORTO ALEGRE"/>
    <s v="REGULAGEM "/>
    <s v="LIB //COMS"/>
    <d v="2027-03-29T00:00:00"/>
    <x v="1"/>
    <s v="OPEX"/>
    <s v="OK"/>
    <s v="OK"/>
    <s v="ANEXADO"/>
    <s v="ANEXADO"/>
    <s v="OK"/>
    <n v="1"/>
    <s v="3.741,70"/>
    <s v="Faturamento Enviado"/>
    <s v="LUISA ALMEIDA"/>
    <s v="Programado "/>
    <s v="Realizado"/>
    <s v="Ciclo Concluido"/>
    <n v="3741.7"/>
    <n v="2548098.5699999998"/>
    <e v="#N/A"/>
    <n v="25729366"/>
    <n v="3741.7"/>
    <s v="Mauricio Alves"/>
  </r>
  <r>
    <x v="0"/>
    <s v="OK"/>
    <s v="Sem Defeito"/>
    <s v="Não"/>
    <n v="2581"/>
    <n v="416"/>
    <m/>
    <x v="893"/>
    <s v="Ciclo Concluido"/>
    <s v="Ciclo Concluido"/>
    <x v="2"/>
    <s v="Emergencial"/>
    <s v="EQUIPE PODA "/>
    <s v="Realizado"/>
    <s v="PORTO ALEGRE"/>
    <s v="PODA"/>
    <s v="LIB //COMS"/>
    <d v="2027-10-05T00:00:00"/>
    <x v="5"/>
    <s v="OPEX"/>
    <s v="OK"/>
    <s v="OK"/>
    <s v="ANEXADO"/>
    <s v="ANEXADO"/>
    <s v="OK"/>
    <n v="1"/>
    <n v="7423.13"/>
    <s v="Passivo"/>
    <s v="LUISA ALMEIDA"/>
    <s v="Programado "/>
    <s v="Realizado"/>
    <s v="Enviado Equatorial "/>
    <n v="5908.05"/>
    <n v="2548098.5699999998"/>
    <e v="#N/A"/>
    <n v="25445755"/>
    <n v="5908.05"/>
    <s v="Mauricio Alves"/>
  </r>
  <r>
    <x v="0"/>
    <s v="OK"/>
    <s v="Sem Defeito"/>
    <s v="Não"/>
    <n v="3589"/>
    <n v="122"/>
    <m/>
    <x v="894"/>
    <s v="Ciclo Concluido"/>
    <s v="Ciclo Concluido"/>
    <x v="2"/>
    <s v="Emergencial"/>
    <s v="LINHA MORTA"/>
    <s v="Realizado"/>
    <s v="PORTO ALEGRE"/>
    <s v="TALA"/>
    <s v="LIB //COMS"/>
    <d v="2027-03-31T00:00:00"/>
    <x v="1"/>
    <s v="OPEX"/>
    <s v="OK"/>
    <s v="OK"/>
    <s v="ANEXADO"/>
    <s v="ANEXADO"/>
    <s v="OK"/>
    <n v="1"/>
    <n v="2617.6"/>
    <s v="Faturamento Enviado"/>
    <s v="SAMUEL OLIVEIRA"/>
    <s v="Programado "/>
    <s v="Realizado"/>
    <s v="Ciclo Concluido"/>
    <n v="1926.74"/>
    <n v="2548098.5699999998"/>
    <e v="#N/A"/>
    <n v="25576788"/>
    <n v="1926.74"/>
    <s v="Mauricio Alves"/>
  </r>
  <r>
    <x v="0"/>
    <s v="OK"/>
    <s v="Sem Defeito"/>
    <s v="Não"/>
    <n v="3647"/>
    <n v="123"/>
    <m/>
    <x v="895"/>
    <s v="Ciclo Concluido"/>
    <s v="Ciclo Concluido"/>
    <x v="2"/>
    <s v="Emergencial"/>
    <s v="LINHA MORTA"/>
    <s v="Realizado"/>
    <s v="ALVORADA"/>
    <s v="TALA"/>
    <s v="LIB //COMS"/>
    <d v="2027-04-01T00:00:00"/>
    <x v="1"/>
    <s v="OPEX"/>
    <s v="OK"/>
    <s v="OK"/>
    <s v="ANEXADO"/>
    <s v="ANEXADO"/>
    <s v="OK"/>
    <n v="1"/>
    <n v="1300.24"/>
    <s v="Faturamento Enviado"/>
    <s v="SAMUEL OLIVEIRA"/>
    <s v="Programado "/>
    <s v="Realizado"/>
    <s v="Ciclo Concluido"/>
    <n v="963.37"/>
    <n v="2548098.5699999998"/>
    <e v="#N/A"/>
    <n v="25576917"/>
    <n v="963.37"/>
    <s v="Mauricio Alves"/>
  </r>
  <r>
    <x v="2"/>
    <s v="OK"/>
    <s v="Sem Defeito"/>
    <s v="Não"/>
    <n v="50437"/>
    <n v="124.41500000000001"/>
    <m/>
    <x v="896"/>
    <s v="Sem necessidade"/>
    <s v="Sem necessidade"/>
    <x v="0"/>
    <s v="Emergencial"/>
    <s v="LINHA MORTA"/>
    <s v="Pendente"/>
    <s v="VIAMÃO"/>
    <s v="ARMAÇÃO E OUTROS"/>
    <s v="LIB //ENER"/>
    <d v="2027-04-02T00:00:00"/>
    <x v="2"/>
    <s v="CAPEX"/>
    <s v="NOK"/>
    <s v="OK"/>
    <s v="ANEXADO"/>
    <s v="ANEXADO"/>
    <s v="OK"/>
    <n v="0.8"/>
    <n v="3007.17"/>
    <s v="Passivo"/>
    <s v="LUCAS ANDRADE"/>
    <s v="Programado "/>
    <s v="Realizado"/>
    <s v="Em andamento"/>
    <n v="9641.43"/>
    <n v="2548098.5699999998"/>
    <e v="#N/A"/>
    <n v="26452194"/>
    <n v="9641.43"/>
    <s v="Mauricio Alves"/>
  </r>
  <r>
    <x v="0"/>
    <s v="OK"/>
    <s v="Sem Defeito"/>
    <s v="Não"/>
    <n v="4919"/>
    <n v="193"/>
    <m/>
    <x v="897"/>
    <s v="Ciclo Concluido"/>
    <s v="Ciclo Concluido"/>
    <x v="2"/>
    <s v="Emergencial"/>
    <s v="TAT"/>
    <s v="Realizado"/>
    <s v="VIAMÃO"/>
    <s v="PODA ESPAÇADOR"/>
    <s v="LIB //COMS"/>
    <d v="2027-04-03T00:00:00"/>
    <x v="0"/>
    <s v="OPEX"/>
    <s v="OK"/>
    <s v="OK"/>
    <s v="ANEXADO"/>
    <s v="ANEXADO"/>
    <s v="OK"/>
    <n v="1"/>
    <n v="3745.17"/>
    <s v="Passivo"/>
    <s v="LUISA ALMEIDA"/>
    <s v="Programado "/>
    <s v="Realizado"/>
    <s v="Ciclo Concluido"/>
    <s v="1.860,70"/>
    <n v="2548098.5699999998"/>
    <e v="#N/A"/>
    <n v="25576961"/>
    <n v="1568.32"/>
    <s v="Mauricio Alves"/>
  </r>
  <r>
    <x v="0"/>
    <s v="OK"/>
    <s v="Sem Defeito"/>
    <s v="Não"/>
    <n v="2963"/>
    <n v="53"/>
    <m/>
    <x v="898"/>
    <s v="Ciclo Concluido"/>
    <s v="Ciclo Concluido"/>
    <x v="2"/>
    <s v="Programado"/>
    <s v="LINHA VIVA "/>
    <s v="Realizado"/>
    <s v="PORTO ALEGRE"/>
    <s v="CRUZETA "/>
    <s v="LIB //COMS"/>
    <d v="2027-04-04T00:00:00"/>
    <x v="1"/>
    <s v="OPEX"/>
    <s v="OK"/>
    <s v="OK"/>
    <s v="ANEXADO"/>
    <s v="ANEXADO"/>
    <s v="OK"/>
    <n v="1"/>
    <n v="3028.15"/>
    <s v="Faturamento Enviado"/>
    <s v="LUISA ALMEIDA"/>
    <s v="Programado "/>
    <s v="Realizado"/>
    <s v="Ciclo Concluido"/>
    <n v="2872.98"/>
    <n v="2548098.5699999998"/>
    <e v="#N/A"/>
    <n v="25742463"/>
    <n v="2872.98"/>
    <s v="Mauricio Alves"/>
  </r>
  <r>
    <x v="0"/>
    <s v="OK"/>
    <s v="Sem Defeito"/>
    <s v="Não"/>
    <n v="2640"/>
    <n v="195"/>
    <m/>
    <x v="899"/>
    <s v="Ciclo Concluido"/>
    <s v="Ciclo Concluido"/>
    <x v="2"/>
    <s v="Emergencial"/>
    <s v="TAT"/>
    <s v="Realizado"/>
    <s v="PORTO ALEGRE"/>
    <s v="para raio "/>
    <s v="LIB //COMS"/>
    <d v="2027-04-05T00:00:00"/>
    <x v="1"/>
    <s v="OPEX"/>
    <s v="OK"/>
    <s v="OK"/>
    <s v="ANEXADO"/>
    <s v="ANEXADO"/>
    <s v="OK"/>
    <n v="1"/>
    <n v="93.6"/>
    <s v="Faturamento Enviado"/>
    <s v="SAMUEL OLIVEIRA"/>
    <s v="Programado "/>
    <s v="Realizado"/>
    <s v="Ciclo Concluido"/>
    <n v="341.09"/>
    <n v="2548098.5699999998"/>
    <e v="#N/A"/>
    <n v="25559364"/>
    <n v="341.09"/>
    <s v="Mauricio Alves"/>
  </r>
  <r>
    <x v="0"/>
    <s v="OK"/>
    <s v="Sem Defeito"/>
    <s v="Não"/>
    <n v="4946"/>
    <n v="196"/>
    <m/>
    <x v="900"/>
    <s v="Ciclo Concluido"/>
    <s v="Ciclo Concluido"/>
    <x v="2"/>
    <s v="Emergencial"/>
    <s v="TAT"/>
    <s v="Realizado"/>
    <s v="VIAMÃO"/>
    <s v="ESPAÇADOR "/>
    <s v="LIB //COMS"/>
    <d v="2027-04-06T00:00:00"/>
    <x v="1"/>
    <s v="OPEX"/>
    <s v="OK"/>
    <s v="OK"/>
    <s v="ANEXADO"/>
    <s v="ANEXADO"/>
    <s v="OK"/>
    <n v="1"/>
    <n v="1629.48"/>
    <s v="Faturamento Enviado"/>
    <s v="SAMUEL OLIVEIRA"/>
    <s v="Programado "/>
    <s v="Realizado"/>
    <s v="Ciclo Concluido"/>
    <n v="1658.84"/>
    <n v="2548098.5699999998"/>
    <e v="#N/A"/>
    <n v="25577057"/>
    <n v="1658.84"/>
    <s v="Mauricio Alves"/>
  </r>
  <r>
    <x v="0"/>
    <s v="OK"/>
    <s v="Sem Defeito"/>
    <s v="Não"/>
    <n v="2963"/>
    <n v="55"/>
    <m/>
    <x v="898"/>
    <s v="Ciclo Concluido"/>
    <s v="Ciclo Concluido"/>
    <x v="2"/>
    <s v="Programado"/>
    <s v="LINHA VIVA "/>
    <s v="Realizado"/>
    <s v="PORTO ALEGRE"/>
    <s v="CRUZETA "/>
    <s v="LIB //COMS"/>
    <d v="2027-04-07T00:00:00"/>
    <x v="1"/>
    <s v="OPEX"/>
    <s v="OK"/>
    <s v="OK"/>
    <s v="ANEXADO"/>
    <s v="ANEXADO"/>
    <s v="OK"/>
    <n v="1"/>
    <n v="1694.38"/>
    <s v="Faturamento Enviado"/>
    <s v="RICARDO SILVEIRA"/>
    <s v="Programado "/>
    <s v="Realizado"/>
    <s v="Ciclo Concluido"/>
    <n v="1752.43"/>
    <n v="2548098.5699999998"/>
    <e v="#N/A"/>
    <n v="25742627"/>
    <n v="1752.43"/>
    <s v="Mauricio Alves"/>
  </r>
  <r>
    <x v="0"/>
    <s v="OK"/>
    <s v="Sem Defeito"/>
    <s v="Não"/>
    <n v="44069829"/>
    <n v="56"/>
    <m/>
    <x v="901"/>
    <s v="Ciclo Concluido"/>
    <s v="Ciclo Concluido"/>
    <x v="2"/>
    <s v="Programado"/>
    <s v="LINHA VIVA "/>
    <s v="Realizado"/>
    <s v="PORTO ALEGRE"/>
    <s v="ARMAÇÃO E OUTROS"/>
    <s v="LIB //COMS"/>
    <d v="2027-04-08T00:00:00"/>
    <x v="0"/>
    <s v="OPEX"/>
    <s v="OK"/>
    <s v="OK"/>
    <s v="ANEXADO"/>
    <s v="ANEXADO"/>
    <s v="OK"/>
    <n v="1"/>
    <n v="2051.94"/>
    <s v="Passivo"/>
    <s v="LUISA ALMEIDA"/>
    <s v="Programado "/>
    <s v="Realizado"/>
    <s v="Ciclo Concluido"/>
    <n v="1080.5999999999999"/>
    <n v="2548098.5699999998"/>
    <e v="#N/A"/>
    <n v="25866584"/>
    <n v="1080.5999999999999"/>
    <s v="Mauricio Alves"/>
  </r>
  <r>
    <x v="0"/>
    <s v="OK"/>
    <s v="Sem Defeito"/>
    <s v="Não"/>
    <n v="44069829"/>
    <n v="57"/>
    <m/>
    <x v="901"/>
    <s v="Ciclo Concluido"/>
    <s v="Ciclo Concluido"/>
    <x v="2"/>
    <s v="Programado"/>
    <s v="LINHA VIVA "/>
    <s v="Realizado"/>
    <s v="PORTO ALEGRE"/>
    <s v="ARMAÇÃO E OUTROS"/>
    <s v="LIB //COMS"/>
    <d v="2027-04-09T00:00:00"/>
    <x v="0"/>
    <s v="OPEX"/>
    <s v="OK"/>
    <s v="OK"/>
    <s v="ANEXADO"/>
    <s v="ANEXADO"/>
    <s v="OK"/>
    <n v="1"/>
    <n v="1179.8699999999999"/>
    <s v="Passivo"/>
    <s v="LUISA ALMEIDA"/>
    <s v="Programado "/>
    <s v="Realizado"/>
    <s v="Ciclo Concluido"/>
    <s v="754,83"/>
    <n v="2548098.5699999998"/>
    <e v="#N/A"/>
    <n v="25866584"/>
    <n v="754.83"/>
    <s v="Mauricio Alves"/>
  </r>
  <r>
    <x v="0"/>
    <s v="OK"/>
    <s v="Sem Defeito"/>
    <s v="Não"/>
    <n v="4469"/>
    <n v="200"/>
    <m/>
    <x v="902"/>
    <s v="Ciclo Concluido"/>
    <s v="Ciclo Concluido"/>
    <x v="2"/>
    <s v="Emergencial"/>
    <s v="TAT"/>
    <s v="Realizado"/>
    <s v="BUTIA"/>
    <s v="ESPAÇADOR "/>
    <s v="LIB //COMS"/>
    <d v="2027-04-10T00:00:00"/>
    <x v="1"/>
    <s v="OPEX"/>
    <s v="OK"/>
    <s v="OK"/>
    <s v="ANEXADO"/>
    <s v="ANEXADO"/>
    <s v="OK"/>
    <n v="1"/>
    <n v="1306.52"/>
    <s v="Faturamento Enviado"/>
    <s v="SAMUEL OLIVEIRA"/>
    <s v="Programado "/>
    <s v="Realizado"/>
    <s v="Ciclo Concluido"/>
    <n v="1688.38"/>
    <n v="2548098.5699999998"/>
    <e v="#N/A"/>
    <n v="25559497"/>
    <n v="1688.38"/>
    <s v="Mauricio Alves"/>
  </r>
  <r>
    <x v="5"/>
    <s v="Falta evidência do serviço concluido(Croqui)"/>
    <s v="Evidência e Croqui"/>
    <s v="Sim "/>
    <n v="762"/>
    <n v="128"/>
    <m/>
    <x v="903"/>
    <s v="Sem necessidade"/>
    <s v="Sem necessidade"/>
    <x v="0"/>
    <s v="Emergencial"/>
    <s v="LINHA MORTA"/>
    <s v="Pendente"/>
    <s v="PORTO ALEGRE"/>
    <s v="SUBS DE POSTE E TRAFO "/>
    <s v="LIB //ATEC"/>
    <d v="2027-04-11T00:00:00"/>
    <x v="2"/>
    <s v="CAPEX"/>
    <s v="NOK"/>
    <s v="OK"/>
    <s v="SEM ANEXO "/>
    <s v="SEM ANEXO "/>
    <s v="NOK"/>
    <n v="0.2"/>
    <n v="4275.68"/>
    <s v="Passivo"/>
    <s v="LUCAS ANDRADE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59970"/>
    <n v="129"/>
    <m/>
    <x v="904"/>
    <s v="Ciclo Concluido"/>
    <s v="Ciclo Concluido"/>
    <x v="0"/>
    <s v="Emergencial"/>
    <s v="LINHA MORTA"/>
    <s v="Realizado"/>
    <s v="PORTO ALEGRE"/>
    <s v="SUBS DE POSTE E TRAFO "/>
    <s v="LIB //CKCP"/>
    <d v="2027-04-12T00:00:00"/>
    <x v="0"/>
    <s v="CAPEX"/>
    <s v="OK"/>
    <s v="OK"/>
    <s v="ANEXADO"/>
    <s v="ANEXADO"/>
    <s v="OK"/>
    <n v="1"/>
    <n v="3291.15"/>
    <s v="Passivo"/>
    <s v="LUCAS ANDRADE"/>
    <s v="Programado "/>
    <s v="Realizado"/>
    <s v="Ciclo Concluido"/>
    <n v="4801.99"/>
    <n v="2548098.5699999998"/>
    <e v="#N/A"/>
    <n v="25729973"/>
    <n v="4801.99"/>
    <s v="Mauricio Alves"/>
  </r>
  <r>
    <x v="0"/>
    <s v="OK"/>
    <s v="Sem Defeito"/>
    <s v="Não"/>
    <n v="59171"/>
    <n v="130"/>
    <m/>
    <x v="860"/>
    <s v="Ciclo Concluido"/>
    <s v="Ciclo Concluido"/>
    <x v="0"/>
    <s v="Emergencial"/>
    <s v="LINHA MORTA"/>
    <s v="Realizado"/>
    <s v="ELDORADO DO SUL"/>
    <s v="SUBS DE ESTRUTURA BT"/>
    <s v="LIB //CKCP"/>
    <d v="2027-04-13T00:00:00"/>
    <x v="0"/>
    <s v="CAPEX"/>
    <s v="OK"/>
    <s v="OK"/>
    <s v="ANEXADO"/>
    <s v="ANEXADO"/>
    <s v="OK"/>
    <n v="1"/>
    <n v="3415.61"/>
    <s v="Passivo"/>
    <s v="LUCAS ANDRADE"/>
    <s v="Programado "/>
    <s v="Realizado"/>
    <s v="Ciclo Concluido"/>
    <n v="721.84"/>
    <n v="2548098.5699999998"/>
    <e v="#N/A"/>
    <n v="25729967"/>
    <n v="721.84"/>
    <s v="Mauricio Alves"/>
  </r>
  <r>
    <x v="0"/>
    <s v="OK"/>
    <s v="Sem Defeito"/>
    <s v="Não"/>
    <n v="63109"/>
    <n v="131"/>
    <m/>
    <x v="905"/>
    <s v="Ciclo Concluido"/>
    <s v="Ciclo Concluido"/>
    <x v="0"/>
    <s v="Emergencial"/>
    <s v="LINHA MORTA"/>
    <s v="Realizado"/>
    <s v="GUAIBA"/>
    <s v="SUBS DE POSTE E TRAFO "/>
    <s v="LIB // MED"/>
    <d v="2027-04-14T00:00:00"/>
    <x v="5"/>
    <s v="CAPEX"/>
    <s v="OK"/>
    <s v="OK"/>
    <s v="ANEXADO"/>
    <s v="ANEXADO"/>
    <s v="OK"/>
    <n v="1"/>
    <n v="3415.61"/>
    <s v="Passivo"/>
    <s v="LUCAS ANDRADE"/>
    <s v="Programado "/>
    <s v="Realizado"/>
    <s v="Enviado Equatorial "/>
    <n v="3866.41"/>
    <n v="2548098.5699999998"/>
    <e v="#N/A"/>
    <n v="25730000"/>
    <n v="3866.41"/>
    <s v="Mauricio Alves"/>
  </r>
  <r>
    <x v="0"/>
    <s v="OK"/>
    <s v="Sem Defeito"/>
    <s v="Não"/>
    <n v="762"/>
    <n v="61"/>
    <m/>
    <x v="906"/>
    <s v="Ciclo Concluido"/>
    <s v="Ciclo Concluido"/>
    <x v="2"/>
    <s v="Programado"/>
    <s v="LINHA VIVA "/>
    <s v="Realizado"/>
    <s v="PORTO ALEGRE"/>
    <s v="CRUZETA "/>
    <s v="LIB //COMS"/>
    <d v="2027-04-15T00:00:00"/>
    <x v="0"/>
    <s v="OPEX"/>
    <s v="OK"/>
    <s v="OK"/>
    <s v="ANEXADO"/>
    <s v="ANEXADO"/>
    <s v="OK"/>
    <n v="1"/>
    <n v="1694.38"/>
    <s v="Passivo"/>
    <s v="RICARDO SILVEIRA"/>
    <s v="Programado "/>
    <s v="Realizado"/>
    <s v="Ciclo Concluido"/>
    <n v="1770.78"/>
    <n v="2548098.5699999998"/>
    <e v="#N/A"/>
    <n v="25781156"/>
    <n v="1770.78"/>
    <s v="Mauricio Alves"/>
  </r>
  <r>
    <x v="4"/>
    <s v="Em andamento "/>
    <s v="Em andamento "/>
    <s v="Não"/>
    <n v="649"/>
    <n v="80"/>
    <m/>
    <x v="907"/>
    <s v="Sem necessidade"/>
    <s v="Sem necessidade"/>
    <x v="5"/>
    <s v="Emergencial"/>
    <s v="LINHA MORTA"/>
    <s v="Pendente"/>
    <s v="GUAIBA"/>
    <s v="PODA "/>
    <n v="0"/>
    <d v="2027-04-16T00:00:00"/>
    <x v="2"/>
    <s v="CAPEX"/>
    <s v="NOK"/>
    <s v="OK"/>
    <s v="SEM ANEXO "/>
    <s v="SEM ANEXO "/>
    <s v="NOK"/>
    <n v="0.2"/>
    <n v="0"/>
    <s v="Passivo"/>
    <s v="LUCAS ANDRADE"/>
    <d v="2024-12-17T00:00:00"/>
    <s v="Não realizado"/>
    <s v="Em andamento"/>
    <n v="0"/>
    <n v="2548098.5699999998"/>
    <e v="#N/A"/>
    <n v="0"/>
    <n v="0"/>
    <s v="Mauricio Alves"/>
  </r>
  <r>
    <x v="0"/>
    <s v="OK"/>
    <s v="Sem Defeito"/>
    <s v="Não"/>
    <n v="21685"/>
    <n v="192"/>
    <m/>
    <x v="908"/>
    <s v="Ciclo Concluido"/>
    <s v="Ciclo Concluido"/>
    <x v="2"/>
    <s v="Emergencial"/>
    <s v="LINHA MORTA "/>
    <s v="Realizado"/>
    <s v="PORTO ALEGRE"/>
    <s v="TALA"/>
    <s v="LIB //COMS"/>
    <d v="2027-04-17T00:00:00"/>
    <x v="1"/>
    <s v="OPEX"/>
    <s v="OK"/>
    <s v="OK"/>
    <s v="ANEXADO"/>
    <s v="ANEXADO"/>
    <s v="OK"/>
    <n v="1"/>
    <n v="1300.24"/>
    <s v="Faturamento Enviado"/>
    <s v="RICARDO SILVEIRA"/>
    <s v="Programado "/>
    <s v="Realizado"/>
    <s v="Ciclo Concluido"/>
    <n v="963.37"/>
    <n v="2548098.5699999998"/>
    <e v="#N/A"/>
    <n v="25595031"/>
    <n v="963.37"/>
    <s v="Mauricio Alves"/>
  </r>
  <r>
    <x v="0"/>
    <s v="OK"/>
    <s v="Sem Defeito"/>
    <s v="Não"/>
    <n v="25267"/>
    <n v="200"/>
    <m/>
    <x v="909"/>
    <s v="Ciclo Concluido"/>
    <s v="Ciclo Concluido"/>
    <x v="2"/>
    <s v="Emergencial"/>
    <s v="LINHA MORTA "/>
    <s v="Realizado"/>
    <s v="PORTO ALEGRE"/>
    <s v="CRUZETA"/>
    <s v="LIB //COMS"/>
    <d v="2027-04-18T00:00:00"/>
    <x v="1"/>
    <s v="OPEX"/>
    <s v="OK"/>
    <s v="OK"/>
    <s v="ANEXADO"/>
    <s v="ANEXADO"/>
    <s v="OK"/>
    <n v="1"/>
    <n v="388.3"/>
    <s v="Faturamento Enviado"/>
    <s v="RICARDO SILVEIRA"/>
    <s v="Programado "/>
    <s v="Realizado"/>
    <s v="Ciclo Concluido"/>
    <n v="137.62"/>
    <n v="2548098.5699999998"/>
    <e v="#N/A"/>
    <n v="25646943"/>
    <n v="137.62"/>
    <s v="Mauricio Alves"/>
  </r>
  <r>
    <x v="0"/>
    <s v="OK"/>
    <s v="Sem Defeito"/>
    <s v="Não"/>
    <n v="44089474"/>
    <n v="59"/>
    <m/>
    <x v="910"/>
    <s v="Ciclo Concluido"/>
    <s v="Ciclo Concluido"/>
    <x v="2"/>
    <s v="Emergencial"/>
    <s v="LINHA VIVA "/>
    <s v="Realizado"/>
    <s v="PORTO ALEGRE"/>
    <s v="REGULAGEM "/>
    <s v="LIB //COMS"/>
    <d v="2027-04-19T00:00:00"/>
    <x v="1"/>
    <s v="OPEX"/>
    <s v="OK"/>
    <s v="OK"/>
    <s v="ANEXADO"/>
    <s v="ANEXADO"/>
    <s v="OK"/>
    <n v="1"/>
    <n v="1644.62"/>
    <s v="Faturamento Enviado"/>
    <s v="SAMUEL OLIVEIRA"/>
    <s v="Programado "/>
    <s v="Realizado"/>
    <s v="Ciclo Concluido"/>
    <n v="945.63"/>
    <n v="2548098.5699999998"/>
    <e v="#N/A"/>
    <n v="25577738"/>
    <n v="945.63"/>
    <s v="Mauricio Alves"/>
  </r>
  <r>
    <x v="0"/>
    <s v="OK"/>
    <s v="Sem Defeito"/>
    <s v="Não"/>
    <n v="5890"/>
    <n v="527"/>
    <m/>
    <x v="911"/>
    <s v="Ciclo Concluido"/>
    <s v="Ciclo Concluido"/>
    <x v="2"/>
    <s v="Emergencial"/>
    <s v="EQUIPE PODA "/>
    <s v="Realizado"/>
    <s v="VIAMÃO"/>
    <s v="PODA E ESPAÇADOR"/>
    <s v="LIB //COMS"/>
    <d v="2027-04-20T00:00:00"/>
    <x v="1"/>
    <s v="OPEX"/>
    <s v="OK"/>
    <s v="OK"/>
    <s v="ANEXADO"/>
    <s v="ANEXADO"/>
    <s v="OK"/>
    <n v="1"/>
    <n v="7833.59"/>
    <s v="Faturamento Enviado"/>
    <s v="RICARDO SILVEIRA"/>
    <s v="Programado "/>
    <s v="Realizado"/>
    <s v="Ciclo Concluido"/>
    <n v="4540.57"/>
    <n v="2548098.5699999998"/>
    <e v="#N/A"/>
    <n v="25678948"/>
    <n v="4540.57"/>
    <s v="Mauricio Alves"/>
  </r>
  <r>
    <x v="0"/>
    <s v="OK"/>
    <s v="Sem Defeito"/>
    <s v="Não"/>
    <n v="5890"/>
    <n v="529"/>
    <m/>
    <x v="912"/>
    <s v="Ciclo Concluido"/>
    <s v="Ciclo Concluido"/>
    <x v="2"/>
    <s v="Emergencial"/>
    <s v="EQUIPE PODA "/>
    <s v="Realizado"/>
    <s v="VIAMÃO"/>
    <s v="PODA "/>
    <s v="LIB //COMS"/>
    <d v="2027-04-21T00:00:00"/>
    <x v="0"/>
    <s v="OPEX"/>
    <s v="OK"/>
    <s v="OK"/>
    <s v="ANEXADO"/>
    <s v="ANEXADO"/>
    <s v="OK"/>
    <n v="1"/>
    <n v="4413.7700000000004"/>
    <s v="Passivo"/>
    <s v="LUISA ALMEIDA"/>
    <s v="Programado "/>
    <s v="Realizado"/>
    <s v="Ciclo Concluido"/>
    <n v="1763.97"/>
    <n v="2548098.5699999998"/>
    <e v="#N/A"/>
    <n v="26083261"/>
    <n v="1763.97"/>
    <s v="Mauricio Alves"/>
  </r>
  <r>
    <x v="0"/>
    <s v="OK"/>
    <s v="Sem Defeito"/>
    <s v="Não"/>
    <n v="3069"/>
    <n v="413"/>
    <m/>
    <x v="913"/>
    <s v="Ciclo Concluido"/>
    <s v="Ciclo Concluido"/>
    <x v="2"/>
    <s v="Emergencial"/>
    <s v="EQUIPE PODA "/>
    <s v="Realizado"/>
    <s v="PORTO ALEGRE"/>
    <s v="PODA"/>
    <s v="LIB //COMS"/>
    <d v="2027-10-04T00:00:00"/>
    <x v="0"/>
    <s v="OPEX"/>
    <s v="OK"/>
    <s v="OK"/>
    <s v="ANEXADO"/>
    <s v="ANEXADO"/>
    <s v="OK"/>
    <n v="1"/>
    <n v="2390.8200000000002"/>
    <s v="Passivo"/>
    <s v="LUISA ALMEIDA"/>
    <s v="Programado "/>
    <s v="Realizado"/>
    <s v="Ciclo Concluido"/>
    <n v="1657.24"/>
    <n v="2548098.5699999998"/>
    <e v="#N/A"/>
    <n v="25445840"/>
    <n v="1657.24"/>
    <s v="Mauricio Alves"/>
  </r>
  <r>
    <x v="0"/>
    <s v="OK"/>
    <s v="Sem Defeito"/>
    <s v="Não"/>
    <n v="1547"/>
    <n v="82"/>
    <m/>
    <x v="914"/>
    <s v="Ciclo Concluido"/>
    <s v="Ciclo Concluido"/>
    <x v="2"/>
    <s v="Emergencial"/>
    <s v="LINHA VIVA "/>
    <s v="Realizado"/>
    <s v="PORTO ALEGRE"/>
    <s v="CRUZETA"/>
    <s v="LIB //COMS"/>
    <d v="2027-04-23T00:00:00"/>
    <x v="1"/>
    <s v="OPEX"/>
    <s v="OK"/>
    <s v="OK"/>
    <s v="ANEXADO"/>
    <s v="ANEXADO"/>
    <s v="OK"/>
    <n v="1"/>
    <n v="2038.38"/>
    <s v="Faturamento Enviado"/>
    <s v="LUISA ALMEIDA"/>
    <s v="Programado "/>
    <s v="Realizado"/>
    <s v="Ciclo Concluido"/>
    <n v="3396.49"/>
    <n v="2548098.5699999998"/>
    <e v="#N/A"/>
    <n v="25646408"/>
    <n v="3396.49"/>
    <s v="Mauricio Alves"/>
  </r>
  <r>
    <x v="0"/>
    <s v="OK"/>
    <s v="Sem Defeito"/>
    <s v="Não"/>
    <n v="4789"/>
    <n v="83"/>
    <m/>
    <x v="915"/>
    <s v="Ciclo Concluido"/>
    <s v="Ciclo Concluido"/>
    <x v="2"/>
    <s v="Emergencial"/>
    <s v="LINHA VIVA "/>
    <s v="Realizado"/>
    <s v="PORTO ALEGRE"/>
    <s v="CRUZETA"/>
    <s v="LIB //COMS"/>
    <d v="2027-04-24T00:00:00"/>
    <x v="0"/>
    <s v="OPEX"/>
    <s v="OK"/>
    <s v="OK"/>
    <s v="ANEXADO"/>
    <s v="ANEXADO"/>
    <s v="OK"/>
    <n v="1"/>
    <n v="6945.01"/>
    <s v="Passivo"/>
    <s v="LUISA ALMEIDA"/>
    <s v="Programado "/>
    <s v="Realizado"/>
    <s v="Ciclo Concluido"/>
    <s v="6.499,77"/>
    <n v="2548098.5699999998"/>
    <e v="#N/A"/>
    <n v="25645714"/>
    <n v="5933.67"/>
    <s v="Mauricio Alves"/>
  </r>
  <r>
    <x v="0"/>
    <s v="OK"/>
    <s v="Sem Defeito"/>
    <s v="Não"/>
    <n v="44170446"/>
    <n v="84"/>
    <m/>
    <x v="916"/>
    <s v="Ciclo Concluido"/>
    <s v="Ciclo Concluido"/>
    <x v="2"/>
    <s v="Emergencial"/>
    <s v="LINHA VIVA "/>
    <s v="Realizado"/>
    <s v="PORTO ALEGRE"/>
    <s v="REAPERTO"/>
    <s v="LIB //COMS"/>
    <d v="2027-04-25T00:00:00"/>
    <x v="1"/>
    <s v="OPEX"/>
    <s v="OK"/>
    <s v="OK"/>
    <s v="ANEXADO"/>
    <s v="ANEXADO"/>
    <s v="OK"/>
    <n v="1"/>
    <n v="526.58000000000004"/>
    <s v="Faturamento Enviado"/>
    <s v="LUISA ALMEIDA"/>
    <s v="Programado "/>
    <s v="Realizado"/>
    <s v="Ciclo Concluido"/>
    <n v="567.52"/>
    <n v="2548098.5699999998"/>
    <e v="#N/A"/>
    <n v="25620529"/>
    <n v="567.52"/>
    <s v="Mauricio Alves"/>
  </r>
  <r>
    <x v="0"/>
    <s v="OK"/>
    <s v="Sem Defeito"/>
    <s v="Não"/>
    <n v="5891"/>
    <n v="532"/>
    <m/>
    <x v="917"/>
    <s v="Ciclo Concluido"/>
    <s v="Ciclo Concluido"/>
    <x v="2"/>
    <s v="Emergencial"/>
    <s v="EQUIPE PODA "/>
    <s v="Realizado"/>
    <s v="PORTO ALEGRE"/>
    <s v="PODA "/>
    <s v="LIB //COMS"/>
    <d v="2027-04-26T00:00:00"/>
    <x v="0"/>
    <s v="OPEX"/>
    <s v="OK"/>
    <s v="OK"/>
    <s v="ANEXADO"/>
    <s v="ANEXADO"/>
    <s v="OK"/>
    <n v="1"/>
    <n v="6438.78"/>
    <s v="Passivo"/>
    <s v="LUISA ALMEIDA"/>
    <s v="Programado "/>
    <s v="Realizado"/>
    <s v="Ciclo Concluido"/>
    <n v="939.6"/>
    <n v="2548098.5699999998"/>
    <e v="#N/A"/>
    <n v="26083040"/>
    <n v="939.6"/>
    <s v="Mauricio Alves"/>
  </r>
  <r>
    <x v="0"/>
    <s v="OK"/>
    <s v="Sem Defeito"/>
    <s v="Não"/>
    <n v="5891"/>
    <n v="540"/>
    <m/>
    <x v="918"/>
    <s v="Ciclo Concluido"/>
    <s v="Ciclo Concluido"/>
    <x v="2"/>
    <s v="Emergencial"/>
    <s v="EQUIPE PODA "/>
    <s v="Realizado"/>
    <s v="VIAMÃO"/>
    <s v="PODA"/>
    <s v="LIB //COMS"/>
    <d v="2027-04-27T00:00:00"/>
    <x v="0"/>
    <s v="OPEX"/>
    <s v="OK"/>
    <s v="OK"/>
    <s v="ANEXADO"/>
    <s v="ANEXADO"/>
    <s v="OK"/>
    <n v="1"/>
    <n v="2030.86"/>
    <s v="Passivo"/>
    <s v="LUISA ALMEIDA"/>
    <s v="Programado "/>
    <s v="Realizado"/>
    <s v="Ciclo Concluido"/>
    <n v="1269.94"/>
    <n v="2548098.5699999998"/>
    <e v="#N/A"/>
    <n v="26083226"/>
    <n v="1269.94"/>
    <s v="Mauricio Alves"/>
  </r>
  <r>
    <x v="0"/>
    <s v="OK"/>
    <s v="Sem Defeito"/>
    <s v="Não"/>
    <n v="5922"/>
    <n v="216"/>
    <m/>
    <x v="919"/>
    <s v="Ciclo Concluido"/>
    <s v="Ciclo Concluido"/>
    <x v="2"/>
    <s v="Emergencial"/>
    <s v="TAT03"/>
    <s v="Realizado"/>
    <s v="GUAIBA"/>
    <s v="ESPAÇADOR "/>
    <s v="LIB //COMS"/>
    <d v="2027-04-28T00:00:00"/>
    <x v="1"/>
    <s v="OPEX"/>
    <s v="OK"/>
    <s v="OK"/>
    <s v="ANEXADO"/>
    <s v="ANEXADO"/>
    <s v="OK"/>
    <n v="1"/>
    <n v="1189.08"/>
    <s v="Faturamento Enviado"/>
    <s v="RICARDO SILVEIRA"/>
    <s v="Programado "/>
    <s v="Realizado"/>
    <s v="Ciclo Concluido"/>
    <n v="1189.08"/>
    <n v="2548098.5699999998"/>
    <e v="#N/A"/>
    <n v="25679062"/>
    <n v="1189.08"/>
    <s v="Mauricio Alves"/>
  </r>
  <r>
    <x v="0"/>
    <s v="OK"/>
    <s v="Sem Defeito"/>
    <s v="Não"/>
    <n v="54944"/>
    <n v="217"/>
    <m/>
    <x v="920"/>
    <s v="Ciclo Concluido"/>
    <s v="Ciclo Concluido"/>
    <x v="2"/>
    <s v="Emergencial"/>
    <s v="TAT01"/>
    <s v="Realizado"/>
    <s v="VIAMÃO"/>
    <s v="ESPAÇADOR "/>
    <s v="LIB //COMS"/>
    <d v="2027-04-29T00:00:00"/>
    <x v="1"/>
    <s v="OPEX"/>
    <s v="OK"/>
    <s v="OK"/>
    <s v="ANEXADO"/>
    <s v="ANEXADO"/>
    <s v="OK"/>
    <n v="1"/>
    <n v="188.09"/>
    <s v="Faturamento Enviado"/>
    <s v="RICARDO SILVEIRA"/>
    <s v="Programado "/>
    <s v="Realizado"/>
    <s v="Ciclo Concluido"/>
    <n v="42.21"/>
    <n v="2548098.5699999998"/>
    <e v="#N/A"/>
    <n v="25696071"/>
    <n v="42.21"/>
    <s v="Mauricio Alves"/>
  </r>
  <r>
    <x v="0"/>
    <s v="OK"/>
    <s v="Sem Defeito"/>
    <s v="Não"/>
    <n v="28851"/>
    <n v="218"/>
    <m/>
    <x v="921"/>
    <s v="Ciclo Concluido"/>
    <s v="Ciclo Concluido"/>
    <x v="2"/>
    <s v="Emergencial"/>
    <s v="TAT04"/>
    <s v="Realizado"/>
    <s v="ARROIO DOS RATOS"/>
    <s v="ESPAÇADOR "/>
    <s v="LIB //COMS"/>
    <d v="2027-04-30T00:00:00"/>
    <x v="1"/>
    <s v="OPEX"/>
    <s v="OK"/>
    <s v="OK"/>
    <s v="ANEXADO"/>
    <s v="ANEXADO"/>
    <s v="OK"/>
    <n v="1"/>
    <n v="91.75"/>
    <s v="Faturamento Enviado"/>
    <s v="RICARDO SILVEIRA"/>
    <s v="Programado "/>
    <s v="Realizado"/>
    <s v="Ciclo Concluido"/>
    <n v="225.72"/>
    <n v="2548098.5699999998"/>
    <e v="#N/A"/>
    <n v="25679433"/>
    <n v="225.72"/>
    <s v="Mauricio Alves"/>
  </r>
  <r>
    <x v="0"/>
    <s v="OK"/>
    <s v="Sem Defeito"/>
    <s v="Não"/>
    <n v="5894"/>
    <n v="522"/>
    <m/>
    <x v="922"/>
    <s v="Ciclo Concluido"/>
    <s v="Ciclo Concluido"/>
    <x v="2"/>
    <s v="Emergencial"/>
    <s v="EQUIPE PODA "/>
    <s v="Realizado"/>
    <s v="VIAMÃO"/>
    <s v="PODA "/>
    <s v="LIB //COMS"/>
    <d v="2027-05-01T00:00:00"/>
    <x v="1"/>
    <s v="OPEX"/>
    <s v="OK"/>
    <s v="OK"/>
    <s v="ANEXADO"/>
    <s v="ANEXADO"/>
    <s v="OK"/>
    <n v="1"/>
    <n v="4013.03"/>
    <s v="Faturamento Enviado"/>
    <s v="RICARDO SILVEIRA"/>
    <s v="Programado "/>
    <s v="Realizado"/>
    <s v="Ciclo Concluido"/>
    <n v="3898.37"/>
    <n v="2548098.5699999998"/>
    <e v="#N/A"/>
    <n v="25678997"/>
    <n v="3898.37"/>
    <s v="Mauricio Alves"/>
  </r>
  <r>
    <x v="0"/>
    <s v="OK"/>
    <s v="Sem Defeito"/>
    <s v="Não"/>
    <n v="6366"/>
    <n v="219"/>
    <m/>
    <x v="923"/>
    <s v="Ciclo Concluido"/>
    <s v="Ciclo Concluido"/>
    <x v="2"/>
    <s v="Emergencial"/>
    <s v="TAT02"/>
    <s v="Realizado"/>
    <s v="VIAMÃO"/>
    <s v="ESPAÇADOR "/>
    <s v="LIB //COMS"/>
    <d v="2027-05-02T00:00:00"/>
    <x v="1"/>
    <s v="OPEX"/>
    <s v="OK"/>
    <s v="OK"/>
    <s v="ANEXADO"/>
    <s v="ANEXADO"/>
    <s v="OK"/>
    <n v="1"/>
    <n v="880.8"/>
    <s v="Faturamento Enviado"/>
    <s v="SAMUEL OLIVEIRA"/>
    <s v="Programado "/>
    <s v="Realizado"/>
    <s v="Ciclo Concluido"/>
    <n v="807.4"/>
    <n v="2548098.5699999998"/>
    <e v="#N/A"/>
    <n v="25679434"/>
    <n v="807.4"/>
    <s v="Mauricio Alves"/>
  </r>
  <r>
    <x v="0"/>
    <s v="OK"/>
    <s v="Sem Defeito"/>
    <s v="Não"/>
    <n v="5303"/>
    <n v="220"/>
    <m/>
    <x v="924"/>
    <s v="Ciclo Concluido"/>
    <s v="Ciclo Concluido"/>
    <x v="2"/>
    <s v="Programado"/>
    <s v="TAT03"/>
    <s v="Realizado"/>
    <s v="PORTO ALEGRE"/>
    <s v="poda e espaçadores"/>
    <s v="LIB //COMS"/>
    <d v="2027-05-03T00:00:00"/>
    <x v="1"/>
    <s v="OPEX"/>
    <s v="OK"/>
    <s v="OK"/>
    <s v="ANEXADO"/>
    <s v="ANEXADO"/>
    <s v="OK"/>
    <n v="1"/>
    <n v="186.6"/>
    <s v="Faturamento Enviado"/>
    <s v="RICARDO SILVEIRA"/>
    <s v="Programado "/>
    <s v="Realizado"/>
    <s v="Ciclo Concluido"/>
    <n v="822.08"/>
    <n v="2548098.5699999998"/>
    <e v="#N/A"/>
    <n v="25679177"/>
    <n v="822.08"/>
    <s v="Mauricio Alves"/>
  </r>
  <r>
    <x v="0"/>
    <s v="OK"/>
    <s v="Sem Defeito"/>
    <s v="Não"/>
    <n v="5303"/>
    <n v="220.1"/>
    <m/>
    <x v="925"/>
    <s v="Ciclo Concluido"/>
    <s v="Ciclo Concluido"/>
    <x v="2"/>
    <s v="Programado"/>
    <s v="TAT03"/>
    <s v="Realizado"/>
    <s v="PORTO ALEGRE"/>
    <s v="poda e espaçadores"/>
    <s v="LIB //COMS"/>
    <d v="2027-05-04T00:00:00"/>
    <x v="1"/>
    <s v="OPEX"/>
    <s v="OK"/>
    <s v="OK"/>
    <s v="ANEXADO"/>
    <s v="ANEXADO"/>
    <s v="OK"/>
    <n v="1"/>
    <n v="844.68"/>
    <s v="Faturamento Enviado"/>
    <s v="RICARDO SILVEIRA"/>
    <s v="Programado "/>
    <s v="Realizado"/>
    <s v="Ciclo Concluido"/>
    <n v="209.2"/>
    <n v="2548098.5699999998"/>
    <e v="#N/A"/>
    <n v="25679192"/>
    <n v="209.2"/>
    <s v="Mauricio Alves"/>
  </r>
  <r>
    <x v="0"/>
    <s v="OK"/>
    <s v="Sem Defeito"/>
    <s v="Não"/>
    <n v="6648"/>
    <n v="221"/>
    <m/>
    <x v="926"/>
    <s v="Ciclo Concluido"/>
    <s v="Ciclo Concluido"/>
    <x v="2"/>
    <s v="Emergencial"/>
    <s v="TAT01"/>
    <s v="Realizado"/>
    <s v="PORTO ALEGRE"/>
    <s v="poda e espaçadores"/>
    <s v="LIB //COMS"/>
    <d v="2027-05-05T00:00:00"/>
    <x v="1"/>
    <s v="OPEX"/>
    <s v="OK"/>
    <s v="OK"/>
    <s v="ANEXADO"/>
    <s v="ANEXADO"/>
    <s v="OK"/>
    <n v="1"/>
    <n v="3969.02"/>
    <s v="Faturamento Enviado"/>
    <s v="RICARDO SILVEIRA"/>
    <s v="Programado "/>
    <s v="Realizado"/>
    <s v="Ciclo Concluido"/>
    <n v="1574.48"/>
    <n v="2548098.5699999998"/>
    <e v="#N/A"/>
    <n v="25729760"/>
    <n v="1574.48"/>
    <s v="Mauricio Alves"/>
  </r>
  <r>
    <x v="0"/>
    <s v="OK"/>
    <s v="Sem Defeito"/>
    <s v="Não"/>
    <n v="4015"/>
    <n v="446"/>
    <m/>
    <x v="927"/>
    <s v="Ciclo Concluido"/>
    <s v="Ciclo Concluido"/>
    <x v="2"/>
    <s v="Poligonal Programado Andamento"/>
    <s v="EQUIPE PODA "/>
    <s v="Realizado"/>
    <s v="PORTO ALEGRE"/>
    <s v="PODA "/>
    <s v="LIB //COMS"/>
    <d v="2027-05-06T00:00:00"/>
    <x v="1"/>
    <s v="OPEX"/>
    <s v="OK"/>
    <s v="OK"/>
    <s v="ANEXADO"/>
    <s v="ANEXADO"/>
    <s v="OK"/>
    <n v="1"/>
    <n v="4619.16"/>
    <s v="Faturamento Enviado"/>
    <s v="SAMUEL OLIVEIRA"/>
    <s v="Programado "/>
    <s v="Realizado"/>
    <s v="Ciclo Concluido"/>
    <n v="3873.94"/>
    <n v="2548098.5699999998"/>
    <e v="#N/A"/>
    <n v="25559164"/>
    <n v="3873.94"/>
    <s v="Mauricio Alves"/>
  </r>
  <r>
    <x v="0"/>
    <s v="OK"/>
    <s v="Sem Defeito"/>
    <s v="Não"/>
    <n v="4015"/>
    <n v="447"/>
    <m/>
    <x v="927"/>
    <s v="Ciclo Concluido"/>
    <s v="Ciclo Concluido"/>
    <x v="2"/>
    <s v="Poligonal Programado Andamento"/>
    <s v="EQUIPE PODA "/>
    <s v="Realizado"/>
    <s v="PORTO ALEGRE"/>
    <s v="PODA "/>
    <s v="LIB //COMS"/>
    <d v="2027-05-07T00:00:00"/>
    <x v="1"/>
    <s v="OPEX"/>
    <s v="OK"/>
    <s v="OK"/>
    <s v="ANEXADO"/>
    <s v="ANEXADO"/>
    <s v="OK"/>
    <n v="1"/>
    <n v="6605.41"/>
    <s v="Faturamento Enviado"/>
    <s v="SAMUEL OLIVEIRA"/>
    <s v="Programado "/>
    <s v="Realizado"/>
    <s v="Ciclo Concluido"/>
    <n v="6605.41"/>
    <n v="2548098.5699999998"/>
    <e v="#N/A"/>
    <n v="25559164"/>
    <n v="6605.41"/>
    <s v="Mauricio Alves"/>
  </r>
  <r>
    <x v="0"/>
    <s v="OK"/>
    <s v="Sem Defeito"/>
    <s v="Não"/>
    <n v="3069"/>
    <n v="411"/>
    <m/>
    <x v="928"/>
    <s v="Ciclo Concluido"/>
    <s v="Ciclo Concluido"/>
    <x v="2"/>
    <s v="Emergencial"/>
    <s v="EQUIPE PODA "/>
    <s v="Realizado"/>
    <s v="PORTO ALEGRE"/>
    <s v="PODA"/>
    <s v="LIB //COMS"/>
    <d v="2027-10-03T00:00:00"/>
    <x v="0"/>
    <s v="OPEX"/>
    <s v="OK"/>
    <s v="OK"/>
    <s v="ANEXADO"/>
    <s v="ANEXADO"/>
    <s v="OK"/>
    <n v="1"/>
    <n v="940.08"/>
    <s v="Passivo"/>
    <s v="LUISA ALMEIDA"/>
    <s v="Programado "/>
    <s v="Realizado"/>
    <s v="Ciclo Concluido"/>
    <n v="257.13"/>
    <n v="2548098.5699999998"/>
    <e v="#N/A"/>
    <n v="25445884"/>
    <n v="257.13"/>
    <s v="Mauricio Alves"/>
  </r>
  <r>
    <x v="0"/>
    <s v="OK"/>
    <s v="Sem Defeito"/>
    <s v="Não"/>
    <n v="3069"/>
    <n v="405"/>
    <m/>
    <x v="929"/>
    <s v="Ciclo Concluido"/>
    <s v="Ciclo Concluido"/>
    <x v="2"/>
    <s v="Emergencial"/>
    <s v="EQUIPE PODA "/>
    <s v="Realizado"/>
    <s v="PORTO ALEGRE"/>
    <s v="PODA"/>
    <s v="LIB //COMS"/>
    <d v="2027-09-04T00:00:00"/>
    <x v="0"/>
    <s v="OPEX"/>
    <s v="OK"/>
    <s v="OK"/>
    <s v="ANEXADO"/>
    <s v="ANEXADO"/>
    <s v="OK"/>
    <n v="1"/>
    <n v="9709.49"/>
    <s v="Passivo"/>
    <s v="SAMUEL OLIVEIRA"/>
    <s v="Programado "/>
    <s v="Realizado"/>
    <s v="Ciclo Concluido"/>
    <n v="3433.12"/>
    <n v="2548098.5699999998"/>
    <e v="#N/A"/>
    <n v="25446337"/>
    <n v="3433.12"/>
    <s v="Mauricio Alves"/>
  </r>
  <r>
    <x v="0"/>
    <s v="OK"/>
    <s v="Sem Defeito"/>
    <s v="Não"/>
    <n v="4015"/>
    <n v="450"/>
    <m/>
    <x v="927"/>
    <s v="Ciclo Concluido"/>
    <s v="Ciclo Concluido"/>
    <x v="2"/>
    <s v="Poligonal Programado Andamento"/>
    <s v="EQUIPE PODA "/>
    <s v="Realizado"/>
    <s v="PORTO ALEGRE"/>
    <s v="PODA "/>
    <s v="LIB //COMS"/>
    <d v="2027-05-10T00:00:00"/>
    <x v="1"/>
    <s v="OPEX"/>
    <s v="OK"/>
    <s v="OK"/>
    <s v="ANEXADO"/>
    <s v="ANEXADO"/>
    <s v="OK"/>
    <n v="1"/>
    <n v="769.86"/>
    <s v="Faturamento Enviado"/>
    <s v="SAMUEL OLIVEIRA"/>
    <s v="Programado "/>
    <s v="Realizado"/>
    <s v="Ciclo Concluido"/>
    <n v="769.86"/>
    <n v="2548098.5699999998"/>
    <e v="#N/A"/>
    <n v="25559164"/>
    <n v="769.86"/>
    <s v="Mauricio Alves"/>
  </r>
  <r>
    <x v="0"/>
    <s v="OK"/>
    <s v="Sem Defeito"/>
    <s v="Não"/>
    <n v="4206"/>
    <n v="176"/>
    <m/>
    <x v="930"/>
    <s v="Ciclo Concluido"/>
    <s v="Ciclo Concluido"/>
    <x v="2"/>
    <s v="Emergencial"/>
    <s v="TAT04"/>
    <s v="Realizado"/>
    <s v="GUAIBA"/>
    <s v="PODA "/>
    <s v="LIB //COMS"/>
    <d v="2027-05-11T00:00:00"/>
    <x v="1"/>
    <s v="OPEX"/>
    <s v="OK"/>
    <s v="OK"/>
    <s v="ANEXADO"/>
    <s v="ANEXADO"/>
    <s v="OK"/>
    <n v="1"/>
    <n v="3410.26"/>
    <s v="Faturamento Enviado"/>
    <s v="SAMUEL OLIVEIRA"/>
    <s v="Programado "/>
    <s v="Realizado"/>
    <s v="Ciclo Concluido"/>
    <n v="1088.19"/>
    <n v="2548098.5699999998"/>
    <e v="#N/A"/>
    <n v="25577082"/>
    <n v="1088.19"/>
    <s v="Mauricio Alves"/>
  </r>
  <r>
    <x v="0"/>
    <s v="OK"/>
    <s v="Sem Defeito"/>
    <s v="Não"/>
    <n v="4208"/>
    <n v="177"/>
    <m/>
    <x v="931"/>
    <s v="Ciclo Concluido"/>
    <s v="Ciclo Concluido"/>
    <x v="2"/>
    <s v="Emergencial"/>
    <s v="TAT"/>
    <s v="Realizado"/>
    <s v="PORTO ALEGRE"/>
    <s v="PODA "/>
    <s v="LIB //COMS"/>
    <d v="2027-05-12T00:00:00"/>
    <x v="0"/>
    <s v="OPEX"/>
    <s v="OK"/>
    <s v="OK"/>
    <s v="ANEXADO"/>
    <s v="ANEXADO"/>
    <s v="OK"/>
    <n v="1"/>
    <n v="6348.94"/>
    <s v="Passivo"/>
    <s v="LUISA ALMEIDA"/>
    <s v="Programado "/>
    <s v="Realizado"/>
    <s v="Ciclo Concluido"/>
    <s v="1.611,19"/>
    <n v="2548098.5699999998"/>
    <e v="#N/A"/>
    <n v="25577115"/>
    <n v="2727.72"/>
    <s v="Mauricio Alves"/>
  </r>
  <r>
    <x v="0"/>
    <s v="OK"/>
    <s v="Sem Defeito"/>
    <s v="Não"/>
    <n v="3069"/>
    <n v="400"/>
    <m/>
    <x v="932"/>
    <s v="Ciclo Concluido"/>
    <s v="Ciclo Concluido"/>
    <x v="2"/>
    <s v="Emergencial"/>
    <s v="EQUIPE PODA "/>
    <s v="Realizado"/>
    <s v="PORTO ALEGRE"/>
    <s v="PODA "/>
    <s v="LIB //COMS"/>
    <d v="2027-09-30T00:00:00"/>
    <x v="0"/>
    <s v="OPEX"/>
    <s v="OK"/>
    <s v="OK"/>
    <s v="ANEXADO"/>
    <s v="ANEXADO"/>
    <s v="OK"/>
    <n v="1"/>
    <n v="5389.02"/>
    <s v="Passivo"/>
    <s v="SAMUEL OLIVEIRA"/>
    <s v="Programado "/>
    <s v="Realizado"/>
    <s v="Ciclo Concluido"/>
    <n v="680.88"/>
    <n v="2548098.5699999998"/>
    <e v="#N/A"/>
    <n v="25445680"/>
    <n v="680.88"/>
    <s v="Mauricio Alves"/>
  </r>
  <r>
    <x v="0"/>
    <s v="OK"/>
    <s v="Sem Defeito"/>
    <s v="Não"/>
    <n v="10746"/>
    <n v="86"/>
    <m/>
    <x v="933"/>
    <s v="Ciclo Concluido"/>
    <s v="Ciclo Concluido"/>
    <x v="2"/>
    <s v="Emergencial"/>
    <s v="LINHA VIVA "/>
    <s v="Realizado"/>
    <s v="PORTO ALEGRE"/>
    <s v="PODA "/>
    <s v="LIB //COMS"/>
    <d v="2027-05-14T00:00:00"/>
    <x v="1"/>
    <s v="OPEX"/>
    <s v="OK"/>
    <s v="OK"/>
    <s v="ANEXADO"/>
    <s v="ANEXADO"/>
    <s v="OK"/>
    <n v="1"/>
    <n v="3204.68"/>
    <s v="Faturamento Enviado"/>
    <s v="RICARDO SILVEIRA"/>
    <s v="Programado "/>
    <s v="Realizado"/>
    <s v="Ciclo Concluido"/>
    <n v="1865.42"/>
    <n v="2548098.5699999998"/>
    <e v="#N/A"/>
    <n v="25662238"/>
    <n v="1865.42"/>
    <s v="Mauricio Alves"/>
  </r>
  <r>
    <x v="0"/>
    <s v="OK"/>
    <s v="Sem Defeito"/>
    <s v="Não"/>
    <n v="11513"/>
    <n v="87"/>
    <m/>
    <x v="934"/>
    <s v="Ciclo Concluido"/>
    <s v="Ciclo Concluido"/>
    <x v="2"/>
    <s v="Emergencial"/>
    <s v="LINHA VIVA "/>
    <s v="Realizado"/>
    <s v="PORTO ALEGRE"/>
    <s v="PODA "/>
    <s v="LIB //COMS"/>
    <d v="2027-05-15T00:00:00"/>
    <x v="1"/>
    <s v="OPEX"/>
    <s v="OK"/>
    <s v="OK"/>
    <s v="ANEXADO"/>
    <s v="ANEXADO"/>
    <s v="OK"/>
    <n v="1"/>
    <n v="1602.34"/>
    <s v="Faturamento Enviado"/>
    <s v="RICARDO SILVEIRA"/>
    <s v="Programado "/>
    <s v="Realizado"/>
    <s v="Ciclo Concluido"/>
    <n v="1269.3599999999999"/>
    <n v="2548098.5699999998"/>
    <e v="#N/A"/>
    <n v="25662240"/>
    <n v="1269.3599999999999"/>
    <s v="Mauricio Alves"/>
  </r>
  <r>
    <x v="0"/>
    <s v="OK"/>
    <s v="Sem Defeito"/>
    <s v="Não"/>
    <n v="15326"/>
    <n v="89"/>
    <m/>
    <x v="935"/>
    <s v="Ciclo Concluido"/>
    <s v="Ciclo Concluido"/>
    <x v="2"/>
    <s v="Emergencial"/>
    <s v="LINHA VIVA "/>
    <s v="Realizado"/>
    <s v="PORTO ALEGRE"/>
    <s v="REGULADOR"/>
    <s v="LIB //COMS"/>
    <d v="2027-05-16T00:00:00"/>
    <x v="1"/>
    <s v="OPEX"/>
    <s v="OK"/>
    <s v="OK"/>
    <s v="ANEXADO"/>
    <s v="ANEXADO"/>
    <s v="OK"/>
    <n v="1"/>
    <n v="2972.39"/>
    <s v="Faturamento Enviado"/>
    <s v="RICARDO SILVEIRA"/>
    <s v="Programado "/>
    <s v="Realizado"/>
    <s v="Ciclo Concluido"/>
    <n v="1696.43"/>
    <n v="2548098.5699999998"/>
    <e v="#N/A"/>
    <n v="25647175"/>
    <n v="1696.43"/>
    <s v="Mauricio Alves"/>
  </r>
  <r>
    <x v="0"/>
    <s v="OK"/>
    <s v="Sem Defeito"/>
    <s v="Não"/>
    <n v="15326"/>
    <n v="91"/>
    <m/>
    <x v="936"/>
    <s v="Ciclo Concluido"/>
    <s v="Ciclo Concluido"/>
    <x v="2"/>
    <s v="Emergencial"/>
    <s v="LINHA VIVA "/>
    <s v="Realizado"/>
    <s v="PORTO ALEGRE"/>
    <s v="PODA "/>
    <s v="LIB //COMS"/>
    <d v="2027-05-17T00:00:00"/>
    <x v="1"/>
    <s v="OPEX"/>
    <s v="OK"/>
    <s v="OK"/>
    <s v="ANEXADO"/>
    <s v="ANEXADO"/>
    <s v="OK"/>
    <n v="1"/>
    <n v="2605.69"/>
    <s v="Faturamento Enviado"/>
    <s v="RICARDO SILVEIRA"/>
    <s v="Programado "/>
    <s v="Realizado"/>
    <s v="Ciclo Concluido"/>
    <n v="2511.9"/>
    <n v="2548098.5699999998"/>
    <e v="#N/A"/>
    <n v="25662243"/>
    <n v="2511.9"/>
    <s v="Mauricio Alves"/>
  </r>
  <r>
    <x v="0"/>
    <s v="OK"/>
    <s v="Sem Defeito"/>
    <s v="Não"/>
    <n v="17256"/>
    <n v="92"/>
    <m/>
    <x v="937"/>
    <s v="Ciclo Concluido"/>
    <s v="Ciclo Concluido"/>
    <x v="2"/>
    <s v="Emergencial"/>
    <s v="LINHA VIVA "/>
    <s v="Realizado"/>
    <s v="PORTO ALEGRE"/>
    <s v="ARMAÇÃO E OUTROS"/>
    <s v="LIB //COMS"/>
    <d v="2027-05-18T00:00:00"/>
    <x v="1"/>
    <s v="OPEX"/>
    <s v="OK"/>
    <s v="OK"/>
    <s v="ANEXADO"/>
    <s v="ANEXADO"/>
    <s v="OK"/>
    <n v="1"/>
    <n v="1713.98"/>
    <s v="Faturamento Enviado"/>
    <s v="RICARDO SILVEIRA"/>
    <s v="Programado "/>
    <s v="Realizado"/>
    <s v="Ciclo Concluido"/>
    <n v="1386.01"/>
    <n v="2548098.5699999998"/>
    <e v="#N/A"/>
    <n v="25678861"/>
    <n v="1386.01"/>
    <s v="Mauricio Alves"/>
  </r>
  <r>
    <x v="0"/>
    <s v="OK"/>
    <s v="Sem Defeito"/>
    <s v="Não"/>
    <n v="3069"/>
    <n v="398"/>
    <m/>
    <x v="938"/>
    <s v="Ciclo Concluido"/>
    <s v="Ciclo Concluido"/>
    <x v="2"/>
    <s v="Emergencial"/>
    <s v="EQUIPE PODA "/>
    <s v="Realizado"/>
    <s v="PORTO ALEGRE"/>
    <s v="PODA "/>
    <s v="LIB //COMS"/>
    <d v="2027-09-29T00:00:00"/>
    <x v="0"/>
    <s v="OPEX"/>
    <s v="OK"/>
    <s v="OK"/>
    <s v="ANEXADO"/>
    <s v="ANEXADO"/>
    <s v="OK"/>
    <n v="1"/>
    <n v="5786.27"/>
    <s v="Passivo"/>
    <s v="SAMUEL OLIVEIRA"/>
    <s v="Programado "/>
    <s v="Realizado"/>
    <s v="Ciclo Concluido"/>
    <n v="685.68"/>
    <n v="2548098.5699999998"/>
    <e v="#N/A"/>
    <n v="25445642"/>
    <n v="685.68"/>
    <s v="Mauricio Alves"/>
  </r>
  <r>
    <x v="0"/>
    <s v="OK"/>
    <s v="Sem Defeito"/>
    <s v="Não"/>
    <n v="6060"/>
    <n v="535"/>
    <m/>
    <x v="939"/>
    <s v="Ciclo Concluido"/>
    <s v="Ciclo Concluido"/>
    <x v="2"/>
    <s v="Programado"/>
    <s v="EQUIPE PODA "/>
    <s v="Realizado"/>
    <s v="CHARQUEADAS"/>
    <s v="poda"/>
    <s v="LIB //COMS"/>
    <d v="2027-05-20T00:00:00"/>
    <x v="1"/>
    <s v="OPEX"/>
    <s v="OK"/>
    <s v="OK"/>
    <s v="ANEXADO"/>
    <s v="ANEXADO"/>
    <s v="OK"/>
    <n v="1"/>
    <n v="7022.04"/>
    <s v="Faturamento Enviado"/>
    <s v="RICARDO SILVEIRA"/>
    <s v="Programado "/>
    <s v="Realizado"/>
    <s v="Ciclo Concluido"/>
    <n v="3720.83"/>
    <n v="2548098.5699999998"/>
    <e v="#N/A"/>
    <n v="25679193"/>
    <n v="3720.83"/>
    <s v="Mauricio Alves"/>
  </r>
  <r>
    <x v="0"/>
    <s v="OK"/>
    <s v="Sem Defeito"/>
    <s v="Não"/>
    <n v="3069"/>
    <n v="397"/>
    <m/>
    <x v="940"/>
    <s v="Ciclo Concluido"/>
    <s v="Ciclo Concluido"/>
    <x v="2"/>
    <s v="Emergencial"/>
    <s v="EQUIPE PODA "/>
    <s v="Realizado"/>
    <s v="PORTO ALEGRE"/>
    <s v="PODA "/>
    <s v="LIB //COMS"/>
    <d v="2027-09-28T00:00:00"/>
    <x v="0"/>
    <s v="OPEX"/>
    <s v="OK"/>
    <s v="OK"/>
    <s v="ANEXADO"/>
    <s v="ANEXADO"/>
    <s v="OK"/>
    <n v="1"/>
    <n v="5016.41"/>
    <s v="Passivo"/>
    <s v="SAMUEL OLIVEIRA"/>
    <s v="Programado "/>
    <s v="Realizado"/>
    <s v="Ciclo Concluido"/>
    <n v="1603.95"/>
    <n v="2548098.5699999998"/>
    <e v="#N/A"/>
    <n v="25445641"/>
    <n v="1603.95"/>
    <s v="Mauricio Alves"/>
  </r>
  <r>
    <x v="0"/>
    <s v="OK"/>
    <s v="Sem Defeito"/>
    <s v="Não"/>
    <n v="3058"/>
    <n v="399"/>
    <m/>
    <x v="941"/>
    <s v="Ciclo Concluido"/>
    <s v="Ciclo Concluido"/>
    <x v="2"/>
    <s v="Emergencial"/>
    <s v="EQUIPE PODA "/>
    <s v="Realizado"/>
    <s v="PORTO ALEGRE"/>
    <s v="PODA "/>
    <s v="LIB //COMS"/>
    <d v="2027-01-13T00:00:00"/>
    <x v="0"/>
    <s v="OPEX"/>
    <s v="OK"/>
    <s v="OK"/>
    <s v="ANEXADO"/>
    <s v="ANEXADO"/>
    <s v="OK"/>
    <n v="1"/>
    <n v="4369.75"/>
    <s v="Passivo"/>
    <s v="SAMUEL OLIVEIRA"/>
    <s v="Programado "/>
    <s v="Realizado"/>
    <s v="Ciclo Concluido"/>
    <n v="936.21"/>
    <n v="2548098.5699999998"/>
    <e v="#N/A"/>
    <n v="25445735"/>
    <n v="936.21"/>
    <s v="Mauricio Alves"/>
  </r>
  <r>
    <x v="0"/>
    <s v="OK"/>
    <s v="Sem Defeito"/>
    <s v="Não"/>
    <n v="3058"/>
    <n v="383"/>
    <m/>
    <x v="942"/>
    <s v="Ciclo Concluido"/>
    <s v="Ciclo Concluido"/>
    <x v="2"/>
    <s v="Programado"/>
    <s v="EQUIPE PODA "/>
    <s v="Realizado"/>
    <s v="PORTO ALEGRE"/>
    <s v="PODA "/>
    <s v="LIB //COMS"/>
    <d v="2027-05-23T00:00:00"/>
    <x v="1"/>
    <s v="OPEX"/>
    <s v="OK"/>
    <s v="OK"/>
    <s v="ANEXADO"/>
    <s v="ANEXADO"/>
    <s v="OK"/>
    <n v="1"/>
    <n v="1589"/>
    <s v="Faturamento Enviado"/>
    <s v="SAMUEL OLIVEIRA"/>
    <s v="Programado "/>
    <s v="Realizado"/>
    <s v="Ciclo Concluido"/>
    <n v="1589"/>
    <n v="2548098.5699999998"/>
    <e v="#N/A"/>
    <n v="25695898"/>
    <n v="1589"/>
    <s v="Mauricio Alves"/>
  </r>
  <r>
    <x v="0"/>
    <s v="OK"/>
    <s v="Sem Defeito"/>
    <s v="Não"/>
    <n v="4250"/>
    <n v="455"/>
    <m/>
    <x v="943"/>
    <s v="Ciclo Concluido"/>
    <s v="Ciclo Concluido"/>
    <x v="2"/>
    <s v="Emergencial"/>
    <s v="EQUIPE PODA "/>
    <s v="Realizado"/>
    <s v="PORTO ALEGRE"/>
    <s v="abate"/>
    <s v="LIB //COMS"/>
    <d v="2027-10-22T00:00:00"/>
    <x v="1"/>
    <s v="OPEX"/>
    <s v="OK"/>
    <s v="OK"/>
    <s v="ANEXADO"/>
    <s v="ANEXADO"/>
    <s v="OK"/>
    <n v="1"/>
    <n v="4764.16"/>
    <s v="Passivo"/>
    <s v="LUISA ALMEIDA"/>
    <s v="Programado "/>
    <s v="Realizado"/>
    <s v="Ciclo Concluido"/>
    <n v="85.71"/>
    <n v="2548098.5699999998"/>
    <e v="#N/A"/>
    <n v="25502450"/>
    <n v="85.71"/>
    <s v="Mauricio Alves"/>
  </r>
  <r>
    <x v="0"/>
    <s v="OK"/>
    <s v="Sem Defeito"/>
    <s v="Não"/>
    <n v="3058"/>
    <s v="383.2"/>
    <m/>
    <x v="944"/>
    <s v="Ciclo Concluido"/>
    <s v="Ciclo Concluido"/>
    <x v="2"/>
    <s v="Programado"/>
    <s v="EQUIPE PODA "/>
    <s v="Realizado"/>
    <s v="PORTO ALEGRE"/>
    <s v="PODA "/>
    <s v="LIB //COMS"/>
    <d v="2027-05-25T00:00:00"/>
    <x v="1"/>
    <s v="OPEX"/>
    <s v="OK"/>
    <s v="OK"/>
    <s v="ANEXADO"/>
    <s v="ANEXADO"/>
    <s v="OK"/>
    <n v="1"/>
    <n v="397.25"/>
    <s v="Faturamento Enviado"/>
    <s v="SAMUEL OLIVEIRA"/>
    <s v="Programado "/>
    <s v="Realizado"/>
    <s v="Ciclo Concluido"/>
    <n v="397.25"/>
    <n v="2548098.5699999998"/>
    <e v="#N/A"/>
    <n v="25695950"/>
    <n v="397.25"/>
    <s v="Mauricio Alves"/>
  </r>
  <r>
    <x v="0"/>
    <s v="OK"/>
    <s v="Sem Defeito"/>
    <s v="Não"/>
    <n v="3058"/>
    <s v="383.3"/>
    <m/>
    <x v="945"/>
    <s v="Ciclo Concluido"/>
    <s v="Ciclo Concluido"/>
    <x v="2"/>
    <s v="Programado"/>
    <s v="EQUIPE PODA "/>
    <s v="Realizado"/>
    <s v="PORTO ALEGRE"/>
    <s v="PODA "/>
    <s v="LIB //COMS"/>
    <d v="2027-05-26T00:00:00"/>
    <x v="1"/>
    <s v="OPEX"/>
    <s v="OK"/>
    <s v="OK"/>
    <s v="ANEXADO"/>
    <s v="ANEXADO"/>
    <s v="OK"/>
    <n v="1"/>
    <n v="794.5"/>
    <s v="Faturamento Enviado"/>
    <s v="SAMUEL OLIVEIRA"/>
    <s v="Programado "/>
    <s v="Realizado"/>
    <s v="Ciclo Concluido"/>
    <n v="794.5"/>
    <n v="2548098.5699999998"/>
    <e v="#N/A"/>
    <n v="25695997"/>
    <n v="794.5"/>
    <s v="Mauricio Alves"/>
  </r>
  <r>
    <x v="0"/>
    <s v="OK"/>
    <s v="Sem Defeito"/>
    <s v="Não"/>
    <n v="44056646"/>
    <n v="417"/>
    <m/>
    <x v="946"/>
    <s v="Ciclo Concluido"/>
    <s v="Ciclo Concluido"/>
    <x v="2"/>
    <s v="Emergencial"/>
    <s v="EQUIPE PODA "/>
    <s v="Realizado"/>
    <s v="GUAIBA"/>
    <s v="PODA "/>
    <s v="LIB //COMS"/>
    <d v="2027-09-07T00:00:00"/>
    <x v="0"/>
    <s v="OPEX"/>
    <s v="OK"/>
    <s v="OK"/>
    <s v="ANEXADO"/>
    <s v="ANEXADO"/>
    <s v="OK"/>
    <n v="1"/>
    <n v="595.77"/>
    <s v="Passivo"/>
    <s v="LUISA ALMEIDA"/>
    <s v="Programado "/>
    <s v="Realizado"/>
    <s v="Ciclo Concluido"/>
    <n v="1482.09"/>
    <n v="2548098.5699999998"/>
    <e v="#N/A"/>
    <n v="25540875"/>
    <n v="1482.09"/>
    <s v="Mauricio Alves"/>
  </r>
  <r>
    <x v="0"/>
    <s v="OK"/>
    <s v="Sem Defeito"/>
    <s v="Não"/>
    <n v="1"/>
    <n v="148"/>
    <m/>
    <x v="947"/>
    <s v="Ciclo Concluido"/>
    <s v="Ciclo Concluido"/>
    <x v="2"/>
    <s v="Emergencial"/>
    <s v="TAT01"/>
    <s v="Realizado"/>
    <s v="GUAIBA"/>
    <s v="PODA"/>
    <s v="LIB //COMS"/>
    <d v="2027-05-28T00:00:00"/>
    <x v="1"/>
    <s v="OPEX"/>
    <s v="OK"/>
    <s v="OK"/>
    <s v="ANEXADO"/>
    <s v="ANEXADO"/>
    <s v="OK"/>
    <n v="1"/>
    <n v="1512.04"/>
    <s v="Faturamento Enviado"/>
    <s v="SAMUEL OLIVEIRA"/>
    <s v="Programado "/>
    <s v="Realizado"/>
    <s v="Ciclo Concluido"/>
    <n v="1512.04"/>
    <n v="2548098.5699999998"/>
    <e v="#N/A"/>
    <n v="25646656"/>
    <n v="1512.04"/>
    <s v="Mauricio Alves"/>
  </r>
  <r>
    <x v="0"/>
    <s v="OK"/>
    <s v="Sem Defeito"/>
    <s v="Não"/>
    <n v="2938"/>
    <n v="163"/>
    <n v="18"/>
    <x v="948"/>
    <s v="Ciclo Concluido"/>
    <s v="Ciclo Concluido"/>
    <x v="2"/>
    <s v="Programado"/>
    <s v="TAT"/>
    <s v="Realizado"/>
    <s v="PORTO ALEGRE"/>
    <s v="PODA E ESPAÇADORES"/>
    <s v="LIB //COMS"/>
    <d v="2027-05-29T00:00:00"/>
    <x v="0"/>
    <s v="OPEX"/>
    <s v="OK"/>
    <s v="OK"/>
    <s v="ANEXADO"/>
    <s v="ANEXADO"/>
    <s v="OK"/>
    <n v="1"/>
    <n v="264.24"/>
    <s v="Passivo"/>
    <s v="SAMUEL OLIVEIRA"/>
    <s v="Programado "/>
    <s v="Realizado"/>
    <s v="Ciclo Concluido"/>
    <n v="264.24"/>
    <n v="2548098.5699999998"/>
    <e v="#N/A"/>
    <n v="25780645"/>
    <n v="264.24"/>
    <s v="Mauricio Alves"/>
  </r>
  <r>
    <x v="0"/>
    <s v="OK"/>
    <s v="Sem Defeito"/>
    <s v="Não"/>
    <n v="2938"/>
    <s v="163.1"/>
    <n v="2"/>
    <x v="949"/>
    <s v="Ciclo Concluido"/>
    <s v="Ciclo Concluido"/>
    <x v="2"/>
    <s v="Programado"/>
    <s v="TAT"/>
    <s v="Realizado"/>
    <s v="PORTO ALEGRE"/>
    <s v="PODA E ESPAÇADORES"/>
    <s v="LIB //COMS"/>
    <d v="2027-05-30T00:00:00"/>
    <x v="0"/>
    <s v="OPEX"/>
    <s v="OK"/>
    <s v="OK"/>
    <s v="ANEXADO"/>
    <s v="ANEXADO"/>
    <s v="OK"/>
    <n v="1"/>
    <n v="974.36"/>
    <s v="Passivo"/>
    <s v="SAMUEL OLIVEIRA"/>
    <s v="Programado "/>
    <s v="Realizado"/>
    <s v="Ciclo Concluido"/>
    <n v="209.6"/>
    <n v="2548098.5699999998"/>
    <e v="#N/A"/>
    <n v="25780663"/>
    <n v="209.6"/>
    <s v="Mauricio Alves"/>
  </r>
  <r>
    <x v="0"/>
    <s v="OK"/>
    <s v="Sem Defeito"/>
    <s v="Não"/>
    <n v="3720"/>
    <n v="164"/>
    <m/>
    <x v="950"/>
    <s v="Ciclo Concluido"/>
    <s v="Ciclo Concluido"/>
    <x v="2"/>
    <s v="Emergencial"/>
    <s v="TAT02"/>
    <s v="Realizado"/>
    <s v="PORTO ALEGRE"/>
    <s v="PODA"/>
    <s v="LIB //COMS"/>
    <d v="2027-05-31T00:00:00"/>
    <x v="1"/>
    <s v="OPEX"/>
    <s v="OK"/>
    <s v="OK"/>
    <s v="ANEXADO"/>
    <s v="ANEXADO"/>
    <s v="OK"/>
    <n v="1"/>
    <n v="974.36"/>
    <s v="Faturamento Enviado"/>
    <s v="SAMUEL OLIVEIRA"/>
    <s v="Programado "/>
    <s v="Realizado"/>
    <s v="Ciclo Concluido"/>
    <n v="502.78"/>
    <n v="2548098.5699999998"/>
    <e v="#N/A"/>
    <n v="25647165"/>
    <n v="502.78"/>
    <s v="Mauricio Alves"/>
  </r>
  <r>
    <x v="0"/>
    <s v="OK"/>
    <s v="Sem Defeito"/>
    <s v="Não"/>
    <n v="3707"/>
    <n v="165"/>
    <m/>
    <x v="951"/>
    <s v="Ciclo Concluido"/>
    <s v="Ciclo Concluido"/>
    <x v="2"/>
    <s v="Emergencial"/>
    <s v="TAT"/>
    <s v="Realizado"/>
    <s v="BELEM VELHO"/>
    <s v="PODA"/>
    <s v="LIB //COMS"/>
    <d v="2027-06-01T00:00:00"/>
    <x v="0"/>
    <s v="OPEX"/>
    <s v="OK"/>
    <s v="OK"/>
    <s v="ANEXADO"/>
    <s v="ANEXADO"/>
    <s v="OK"/>
    <n v="1"/>
    <n v="6725.13"/>
    <s v="Passivo"/>
    <s v="LUISA ALMEIDA"/>
    <s v="Programado "/>
    <s v="Realizado"/>
    <s v="Ciclo Concluido"/>
    <s v="4.251,66"/>
    <n v="2548098.5699999998"/>
    <e v="#N/A"/>
    <n v="25661765"/>
    <n v="5781.97"/>
    <s v="Mauricio Alves"/>
  </r>
  <r>
    <x v="0"/>
    <s v="OK"/>
    <s v="Sem Defeito"/>
    <s v="Não"/>
    <n v="3703"/>
    <n v="166"/>
    <m/>
    <x v="952"/>
    <s v="Ciclo Concluido"/>
    <s v="Ciclo Concluido"/>
    <x v="2"/>
    <s v="Emergencial"/>
    <s v="TAT01"/>
    <s v="Realizado"/>
    <s v="PORTO ALEGRE"/>
    <s v="PODA E ESPAÇADORES "/>
    <s v="LIB //COMS"/>
    <d v="2027-06-02T00:00:00"/>
    <x v="1"/>
    <s v="OPEX"/>
    <s v="OK"/>
    <s v="OK"/>
    <s v="ANEXADO"/>
    <s v="ANEXADO"/>
    <s v="OK"/>
    <n v="1"/>
    <n v="8255.4699999999993"/>
    <s v="Faturamento Enviado"/>
    <s v="SAMUEL OLIVEIRA"/>
    <s v="Programado "/>
    <s v="Realizado"/>
    <s v="Ciclo Concluido"/>
    <n v="2868.15"/>
    <n v="2548098.5699999998"/>
    <e v="#N/A"/>
    <n v="25661782"/>
    <n v="2868.15"/>
    <s v="Mauricio Alves"/>
  </r>
  <r>
    <x v="0"/>
    <s v="OK"/>
    <s v="Sem Defeito"/>
    <s v="Não"/>
    <n v="3059"/>
    <n v="409"/>
    <m/>
    <x v="953"/>
    <s v="Ciclo Concluido"/>
    <s v="Ciclo Concluido"/>
    <x v="2"/>
    <s v="Programado"/>
    <s v="EQUIPE PODA "/>
    <s v="Realizado"/>
    <s v="PORTO ALEGRE"/>
    <s v="PODA"/>
    <s v="LIB //COMS"/>
    <d v="2027-06-03T00:00:00"/>
    <x v="1"/>
    <s v="OPEX"/>
    <s v="OK"/>
    <s v="OK"/>
    <s v="ANEXADO"/>
    <s v="ANEXADO"/>
    <s v="OK"/>
    <n v="1"/>
    <n v="2309.58"/>
    <s v="Faturamento Enviado"/>
    <s v="SAMUEL OLIVEIRA"/>
    <s v="Programado "/>
    <s v="Realizado"/>
    <s v="Ciclo Concluido"/>
    <n v="879.61"/>
    <n v="2548098.5699999998"/>
    <e v="#N/A"/>
    <n v="25645289"/>
    <n v="879.61"/>
    <s v="Mauricio Alves"/>
  </r>
  <r>
    <x v="0"/>
    <s v="OK"/>
    <s v="Sem Defeito"/>
    <s v="Não"/>
    <n v="3567"/>
    <n v="395"/>
    <m/>
    <x v="954"/>
    <s v="Ciclo Concluido"/>
    <s v="Ciclo Concluido"/>
    <x v="2"/>
    <s v="Emergencial"/>
    <s v="EQUIPE PODA "/>
    <s v="Realizado"/>
    <s v="PORTO ALEGRE"/>
    <s v="PODA "/>
    <s v="LIB //COMS"/>
    <d v="2027-09-01T00:00:00"/>
    <x v="5"/>
    <s v="OPEX"/>
    <s v="OK"/>
    <s v="OK"/>
    <s v="ANEXADO"/>
    <s v="ANEXADO"/>
    <s v="OK"/>
    <n v="1"/>
    <n v="8063.68"/>
    <s v="Passivo"/>
    <s v="LUISA ALMEIDA"/>
    <s v="Programado "/>
    <s v="Realizado"/>
    <s v="Enviado Equatorial "/>
    <n v="7293.82"/>
    <n v="2548098.5699999998"/>
    <e v="#N/A"/>
    <n v="25540870"/>
    <n v="7293.82"/>
    <s v="Mauricio Alves"/>
  </r>
  <r>
    <x v="0"/>
    <s v="OK"/>
    <s v="Sem Defeito"/>
    <s v="Não"/>
    <n v="4015"/>
    <n v="454"/>
    <m/>
    <x v="927"/>
    <s v="Ciclo Concluido"/>
    <s v="Ciclo Concluido"/>
    <x v="2"/>
    <s v="Poligonal Programado Andamento"/>
    <s v="EQUIPE PODA "/>
    <s v="Realizado"/>
    <s v="PORTO ALEGRE"/>
    <s v="poda  "/>
    <s v="LIB //COMS"/>
    <d v="2027-06-05T00:00:00"/>
    <x v="1"/>
    <s v="OPEX"/>
    <s v="OK"/>
    <s v="OK"/>
    <s v="ANEXADO"/>
    <s v="ANEXADO"/>
    <s v="OK"/>
    <n v="1"/>
    <n v="2358.86"/>
    <s v="Faturamento Enviado"/>
    <s v="SAMUEL OLIVEIRA"/>
    <s v="Programado "/>
    <s v="Realizado"/>
    <s v="Ciclo Concluido"/>
    <n v="2358.86"/>
    <n v="2548098.5699999998"/>
    <e v="#N/A"/>
    <n v="25559164"/>
    <n v="2358.86"/>
    <s v="Mauricio Alves"/>
  </r>
  <r>
    <x v="0"/>
    <s v="OK"/>
    <s v="Sem Defeito"/>
    <s v="Não"/>
    <n v="224"/>
    <n v="393"/>
    <m/>
    <x v="955"/>
    <s v="Ciclo Concluido"/>
    <s v="Ciclo Concluido"/>
    <x v="2"/>
    <s v="Emergencial"/>
    <s v="EQUIPE PODA "/>
    <s v="Realizado"/>
    <s v="MARIANA PIMENTEL"/>
    <s v="PODA "/>
    <s v="LIB //COMS"/>
    <d v="2027-08-31T00:00:00"/>
    <x v="5"/>
    <s v="OPEX"/>
    <s v="OK"/>
    <s v="OK"/>
    <s v="ANEXADO"/>
    <s v="ANEXADO"/>
    <s v="OK"/>
    <n v="1"/>
    <n v="14501.13"/>
    <s v="Passivo"/>
    <s v="RICARDO SILVEIRA"/>
    <s v="Programado "/>
    <s v="Realizado"/>
    <s v="Enviado Equatorial "/>
    <n v="5008.3500000000004"/>
    <n v="2548098.5699999998"/>
    <e v="#N/A"/>
    <n v="25446464"/>
    <n v="5008.3500000000004"/>
    <s v="Mauricio Alves"/>
  </r>
  <r>
    <x v="5"/>
    <s v="O SERVIÇO COMPLETO FOI UMA TROCA DE POSTE, NÃO PODE COBRAR METADE NO CAPEX E METADE NO OPEX. ESTORNAR MATERIAL EM ORDEM E CANCELAR ORDEM "/>
    <s v="Em andamento "/>
    <s v="Não"/>
    <n v="44101703"/>
    <n v="178"/>
    <m/>
    <x v="956"/>
    <s v="Sem necessidade"/>
    <s v="Sem necessidade"/>
    <x v="2"/>
    <s v="Emergencial"/>
    <s v="TAT"/>
    <s v="Pendente"/>
    <s v="VIAMÃO"/>
    <s v="APOIO 5H"/>
    <s v="LIB //ATEC"/>
    <d v="2027-06-07T00:00:00"/>
    <x v="2"/>
    <s v="OPEX"/>
    <s v="NOK"/>
    <s v="OK"/>
    <s v="ANEXADO"/>
    <s v="ANEXADO"/>
    <s v="NOK"/>
    <n v="0.6"/>
    <n v="2167.27"/>
    <s v="Passivo"/>
    <s v="SAMUEL OLIVEIRA"/>
    <d v="2024-12-16T00:00:00"/>
    <s v="Não realizado"/>
    <s v="Em andamento"/>
    <n v="0"/>
    <n v="2548098.5699999998"/>
    <e v="#N/A"/>
    <n v="0"/>
    <n v="0"/>
    <s v="Erica Fragoso"/>
  </r>
  <r>
    <x v="0"/>
    <s v="OK"/>
    <s v="Sem Defeito"/>
    <s v="Não"/>
    <n v="4171"/>
    <n v="179"/>
    <m/>
    <x v="957"/>
    <s v="Ciclo Concluido"/>
    <s v="Ciclo Concluido"/>
    <x v="2"/>
    <s v="Emergencial"/>
    <s v="TAT"/>
    <s v="Realizado"/>
    <s v="PARQUE ELDORADO"/>
    <s v="PODA "/>
    <s v="LIB //COMS"/>
    <d v="2027-06-08T00:00:00"/>
    <x v="0"/>
    <s v="OPEX"/>
    <s v="OK"/>
    <s v="OK"/>
    <s v="ANEXADO"/>
    <s v="ANEXADO"/>
    <s v="OK"/>
    <n v="1"/>
    <n v="1256.95"/>
    <s v="Passivo"/>
    <s v="LUISA ALMEIDA"/>
    <s v="Programado "/>
    <s v="Realizado"/>
    <s v="Ciclo Concluido"/>
    <s v="1.005,56"/>
    <n v="2548098.5699999998"/>
    <e v="#N/A"/>
    <n v="25622396"/>
    <n v="209.6"/>
    <s v="Mauricio Alves"/>
  </r>
  <r>
    <x v="0"/>
    <s v="OK"/>
    <s v="Sem Defeito"/>
    <s v="Não"/>
    <n v="44089474"/>
    <n v="63"/>
    <m/>
    <x v="958"/>
    <s v="Ciclo Concluido"/>
    <s v="Ciclo Concluido"/>
    <x v="2"/>
    <s v="Emergencial"/>
    <s v="LINHA VIVA "/>
    <s v="Realizado"/>
    <s v="PORTO ALEGRE"/>
    <s v="ARMAÇÃO E OUTROS"/>
    <s v="LIB //COMS"/>
    <d v="2027-06-09T00:00:00"/>
    <x v="1"/>
    <s v="OPEX"/>
    <s v="OK"/>
    <s v="OK"/>
    <s v="ANEXADO"/>
    <s v="ANEXADO"/>
    <s v="OK"/>
    <n v="1"/>
    <n v="4624.4799999999996"/>
    <s v="Faturamento Enviado"/>
    <s v="SAMUEL OLIVEIRA"/>
    <s v="Programado "/>
    <s v="Realizado"/>
    <s v="Ciclo Concluido"/>
    <n v="4092.13"/>
    <n v="2548098.5699999998"/>
    <e v="#N/A"/>
    <n v="25645506"/>
    <n v="4092.13"/>
    <s v="Mauricio Alves"/>
  </r>
  <r>
    <x v="5"/>
    <s v="INFORMA PARA CRIAR ORDEM,  MAS ESTÁ COMO PROGRAMADO"/>
    <s v="Criar Ordem "/>
    <s v="Não"/>
    <n v="1636"/>
    <n v="167"/>
    <m/>
    <x v="959"/>
    <n v="19002994"/>
    <s v="GUA-05"/>
    <x v="4"/>
    <s v="Programado"/>
    <s v="TAT"/>
    <s v="Pendente"/>
    <s v="BARRA DO RIBEIRO"/>
    <s v="APOIO A 5H"/>
    <n v="0"/>
    <d v="2027-06-10T00:00:00"/>
    <x v="2"/>
    <s v="OPEX"/>
    <s v="NOK"/>
    <s v="OK"/>
    <s v="ANEXADO"/>
    <s v="ANEXADO"/>
    <s v="NOK"/>
    <n v="0.6"/>
    <s v="APOIO 5H"/>
    <s v="Passivo"/>
    <s v="SAMUEL OLIVEIRA"/>
    <d v="2024-12-16T00:00:00"/>
    <s v="Não realizado"/>
    <s v="Em andamento"/>
    <n v="0"/>
    <n v="2548098.5699999998"/>
    <e v="#N/A"/>
    <n v="0"/>
    <n v="0"/>
    <s v="Erica Fragoso"/>
  </r>
  <r>
    <x v="0"/>
    <s v="OK"/>
    <s v="Sem Defeito"/>
    <s v="Não"/>
    <n v="3058"/>
    <n v="410"/>
    <m/>
    <x v="960"/>
    <s v="Ciclo Concluido"/>
    <s v="Ciclo Concluido"/>
    <x v="2"/>
    <s v="Programado"/>
    <s v="EQUIPE PODA "/>
    <s v="Realizado"/>
    <s v="PORTO ALEGRE"/>
    <s v="PODA"/>
    <s v="LIB //COMS"/>
    <d v="2027-06-11T00:00:00"/>
    <x v="1"/>
    <s v="OPEX"/>
    <s v="OK"/>
    <s v="OK"/>
    <s v="ANEXADO"/>
    <s v="ANEXADO"/>
    <s v="OK"/>
    <n v="1"/>
    <n v="4643.8"/>
    <s v="Faturamento Enviado"/>
    <s v="SAMUEL OLIVEIRA"/>
    <s v="Programado "/>
    <s v="Realizado"/>
    <s v="Ciclo Concluido"/>
    <n v="2780.75"/>
    <n v="2548098.5699999998"/>
    <e v="#N/A"/>
    <n v="25696107"/>
    <n v="2780.75"/>
    <s v="Mauricio Alves"/>
  </r>
  <r>
    <x v="0"/>
    <s v="OK"/>
    <s v="Sem Defeito"/>
    <s v="Não"/>
    <n v="38107"/>
    <n v="353"/>
    <m/>
    <x v="961"/>
    <s v="Ciclo Concluido"/>
    <s v="Ciclo Concluido"/>
    <x v="2"/>
    <s v="Emergencial"/>
    <s v="EQUIPE PODA "/>
    <s v="Realizado"/>
    <m/>
    <s v="PODA "/>
    <s v="LIB //COMS"/>
    <d v="2026-09-25T00:00:00"/>
    <x v="0"/>
    <s v="OPEX"/>
    <s v="OK"/>
    <s v="OK"/>
    <s v="ANEXADO"/>
    <s v="ANEXADO"/>
    <s v="OK"/>
    <n v="1"/>
    <n v="425.55"/>
    <s v="Passivo"/>
    <s v="LUISA ALMEIDA"/>
    <s v="Programado "/>
    <s v="Realizado"/>
    <s v="Ciclo Concluido"/>
    <n v="425.55"/>
    <n v="2548098.5699999998"/>
    <e v="#N/A"/>
    <n v="25484619"/>
    <n v="425.55"/>
    <s v="Mauricio Alves"/>
  </r>
  <r>
    <x v="0"/>
    <s v="OK"/>
    <s v="Sem Defeito"/>
    <s v="Não"/>
    <n v="1926"/>
    <n v="464"/>
    <n v="1"/>
    <x v="962"/>
    <s v="Ciclo Concluido"/>
    <s v="Ciclo Concluido"/>
    <x v="2"/>
    <s v="Programado"/>
    <s v="EQUIPE PODA "/>
    <s v="Realizado"/>
    <s v="MARIANA PIMENTEL"/>
    <s v="PODA "/>
    <s v="LIB //COMS"/>
    <d v="2027-06-13T00:00:00"/>
    <x v="1"/>
    <s v="OPEX"/>
    <s v="OK"/>
    <s v="OK"/>
    <s v="ANEXADO"/>
    <s v="ANEXADO"/>
    <s v="OK"/>
    <n v="1"/>
    <n v="769.86"/>
    <s v="Faturamento Enviado"/>
    <s v="LUISA ALMEIDA"/>
    <s v="Programado "/>
    <s v="Realizado"/>
    <s v="Ciclo Concluido"/>
    <n v="93.3"/>
    <n v="2548098.5699999998"/>
    <e v="#N/A"/>
    <n v="25696782"/>
    <n v="93.3"/>
    <s v="Mauricio Alves"/>
  </r>
  <r>
    <x v="0"/>
    <s v="OK"/>
    <s v="Sem Defeito"/>
    <s v="Não"/>
    <n v="1926"/>
    <s v="464.1"/>
    <n v="1"/>
    <x v="963"/>
    <s v="Ciclo Concluido"/>
    <s v="Ciclo Concluido"/>
    <x v="2"/>
    <s v="Programado"/>
    <s v="EQUIPE PODA "/>
    <s v="Realizado"/>
    <s v="MARIANA PIMENTEL"/>
    <s v="PODA "/>
    <s v="LIB //COMS"/>
    <d v="2027-06-14T00:00:00"/>
    <x v="1"/>
    <s v="OPEX"/>
    <s v="OK"/>
    <s v="OK"/>
    <s v="ANEXADO"/>
    <s v="ANEXADO"/>
    <s v="OK"/>
    <n v="1"/>
    <n v="769.86"/>
    <s v="Faturamento Enviado"/>
    <s v="LUISA ALMEIDA"/>
    <s v="Programado "/>
    <s v="Realizado"/>
    <s v="Ciclo Concluido"/>
    <n v="93.3"/>
    <n v="2548098.5699999998"/>
    <e v="#N/A"/>
    <n v="25696743"/>
    <n v="93.3"/>
    <s v="Mauricio Alves"/>
  </r>
  <r>
    <x v="0"/>
    <s v="OK"/>
    <s v="Sem Defeito"/>
    <s v="Não"/>
    <n v="1926"/>
    <s v="464.2"/>
    <n v="1"/>
    <x v="964"/>
    <s v="Ciclo Concluido"/>
    <s v="Ciclo Concluido"/>
    <x v="2"/>
    <s v="Programado"/>
    <s v="EQUIPE PODA "/>
    <s v="Realizado"/>
    <s v="MARIANA PIMENTEL"/>
    <s v="PODA "/>
    <s v="LIB //COMS"/>
    <d v="2027-06-15T00:00:00"/>
    <x v="1"/>
    <s v="OPEX"/>
    <s v="OK"/>
    <s v="OK"/>
    <s v="ANEXADO"/>
    <s v="ANEXADO"/>
    <s v="OK"/>
    <n v="1"/>
    <n v="769.86"/>
    <s v="Faturamento Enviado"/>
    <s v="LUISA ALMEIDA"/>
    <s v="Programado "/>
    <s v="Realizado"/>
    <s v="Ciclo Concluido"/>
    <n v="93.3"/>
    <n v="2548098.5699999998"/>
    <e v="#N/A"/>
    <n v="25696687"/>
    <n v="93.3"/>
    <s v="Mauricio Alves"/>
  </r>
  <r>
    <x v="0"/>
    <s v="OK"/>
    <s v="Sem Defeito"/>
    <s v="Não"/>
    <n v="1926"/>
    <s v="464.3"/>
    <n v="1"/>
    <x v="965"/>
    <s v="Ciclo Concluido"/>
    <s v="Ciclo Concluido"/>
    <x v="2"/>
    <s v="Programado"/>
    <s v="EQUIPE PODA "/>
    <s v="Realizado"/>
    <s v="MARIANA PIMENTEL"/>
    <s v="PODA "/>
    <s v="LIB //COMS"/>
    <d v="2027-06-16T00:00:00"/>
    <x v="1"/>
    <s v="OPEX"/>
    <s v="OK"/>
    <s v="OK"/>
    <s v="ANEXADO"/>
    <s v="ANEXADO"/>
    <s v="OK"/>
    <n v="1"/>
    <n v="769.86"/>
    <s v="Faturamento Enviado"/>
    <s v="LUISA ALMEIDA"/>
    <s v="Programado "/>
    <s v="Realizado"/>
    <s v="Ciclo Concluido"/>
    <n v="93.3"/>
    <n v="2548098.5699999998"/>
    <e v="#N/A"/>
    <n v="25696683"/>
    <n v="93.3"/>
    <s v="Mauricio Alves"/>
  </r>
  <r>
    <x v="0"/>
    <s v="OK"/>
    <s v="Sem Defeito"/>
    <s v="Não"/>
    <n v="1926"/>
    <s v="464.4"/>
    <n v="1"/>
    <x v="966"/>
    <s v="Ciclo Concluido"/>
    <s v="Ciclo Concluido"/>
    <x v="2"/>
    <s v="Programado"/>
    <s v="EQUIPE PODA "/>
    <s v="Realizado"/>
    <s v="MARIANA PIMENTEL"/>
    <s v="PODA "/>
    <s v="LIB //COMS"/>
    <d v="2027-06-17T00:00:00"/>
    <x v="1"/>
    <s v="OPEX"/>
    <s v="OK"/>
    <s v="OK"/>
    <s v="ANEXADO"/>
    <s v="ANEXADO"/>
    <s v="OK"/>
    <n v="1"/>
    <n v="769.86"/>
    <s v="Faturamento Enviado"/>
    <s v="LUISA ALMEIDA"/>
    <s v="Programado "/>
    <s v="Realizado"/>
    <s v="Ciclo Concluido"/>
    <n v="769.86"/>
    <n v="2548098.5699999998"/>
    <e v="#N/A"/>
    <n v="25696675"/>
    <n v="769.86"/>
    <s v="Mauricio Alves"/>
  </r>
  <r>
    <x v="0"/>
    <s v="OK"/>
    <s v="Sem Defeito"/>
    <s v="Não"/>
    <n v="1926"/>
    <s v="464.5"/>
    <n v="1"/>
    <x v="967"/>
    <s v="Ciclo Concluido"/>
    <s v="Ciclo Concluido"/>
    <x v="2"/>
    <s v="Programado"/>
    <s v="EQUIPE PODA "/>
    <s v="Realizado"/>
    <s v="MARIANA PIMENTEL"/>
    <s v="PODA "/>
    <s v="LIB //COMS"/>
    <d v="2027-06-18T00:00:00"/>
    <x v="1"/>
    <s v="OPEX"/>
    <s v="OK"/>
    <s v="OK"/>
    <s v="ANEXADO"/>
    <s v="ANEXADO"/>
    <s v="OK"/>
    <n v="1"/>
    <n v="769.86"/>
    <s v="Faturamento Enviado"/>
    <s v="LUISA ALMEIDA"/>
    <s v="Programado "/>
    <s v="Realizado"/>
    <s v="Ciclo Concluido"/>
    <n v="769.86"/>
    <n v="2548098.5699999998"/>
    <e v="#N/A"/>
    <n v="25696647"/>
    <n v="769.86"/>
    <s v="Mauricio Alves"/>
  </r>
  <r>
    <x v="0"/>
    <s v="OK"/>
    <s v="Sem Defeito"/>
    <s v="Não"/>
    <n v="420164"/>
    <n v="352"/>
    <m/>
    <x v="968"/>
    <s v="Ciclo Concluido"/>
    <s v="Ciclo Concluido"/>
    <x v="2"/>
    <s v="Emergencial"/>
    <s v="EQUIPE PODA "/>
    <s v="Realizado"/>
    <m/>
    <s v="PODA "/>
    <s v="LIB //COMS"/>
    <d v="2026-09-24T00:00:00"/>
    <x v="0"/>
    <s v="OPEX"/>
    <s v="OK"/>
    <s v="OK"/>
    <s v="ANEXADO"/>
    <s v="ANEXADO"/>
    <s v="OK"/>
    <n v="1"/>
    <n v="1195.4100000000001"/>
    <s v="Passivo"/>
    <s v="LUISA ALMEIDA"/>
    <s v="Programado "/>
    <s v="Realizado"/>
    <s v="Ciclo Concluido"/>
    <n v="514.26"/>
    <n v="2548098.5699999998"/>
    <e v="#N/A"/>
    <n v="25484649"/>
    <n v="514.26"/>
    <s v="Mauricio Alves"/>
  </r>
  <r>
    <x v="0"/>
    <s v="OK"/>
    <s v="Sem Defeito"/>
    <s v="Não"/>
    <n v="1926"/>
    <n v="463"/>
    <n v="8"/>
    <x v="969"/>
    <s v="Ciclo Concluido"/>
    <s v="Ciclo Concluido"/>
    <x v="2"/>
    <s v="Programado"/>
    <s v="EQUIPE PODA "/>
    <s v="Realizado"/>
    <s v="MARIANA PIMENTEL"/>
    <s v="poda"/>
    <s v="LIB //COMS"/>
    <d v="2027-06-20T00:00:00"/>
    <x v="1"/>
    <s v="OPEX"/>
    <s v="OK"/>
    <s v="OK"/>
    <s v="ANEXADO"/>
    <s v="ANEXADO"/>
    <s v="OK"/>
    <n v="1"/>
    <n v="5955.91"/>
    <s v="Faturamento Enviado"/>
    <s v="SAMUEL OLIVEIRA"/>
    <s v="Programado "/>
    <s v="Realizado"/>
    <s v="Ciclo Concluido"/>
    <n v="2156.4699999999998"/>
    <n v="2548098.5699999998"/>
    <e v="#N/A"/>
    <n v="25696165"/>
    <n v="2156.4699999999998"/>
    <s v="Mauricio Alves"/>
  </r>
  <r>
    <x v="0"/>
    <s v="OK"/>
    <s v="Sem Defeito"/>
    <s v="Não"/>
    <n v="1926"/>
    <s v="464.7"/>
    <n v="1"/>
    <x v="970"/>
    <s v="Ciclo Concluido"/>
    <s v="Ciclo Concluido"/>
    <x v="2"/>
    <s v="Programado"/>
    <s v="EQUIPE PODA "/>
    <s v="Realizado"/>
    <s v="MARIANA PIMENTEL"/>
    <s v="PODA "/>
    <s v="LIB //COMS"/>
    <d v="2027-06-21T00:00:00"/>
    <x v="1"/>
    <s v="OPEX"/>
    <s v="OK"/>
    <s v="OK"/>
    <s v="ANEXADO"/>
    <s v="ANEXADO"/>
    <s v="OK"/>
    <n v="1"/>
    <n v="1191.75"/>
    <s v="Faturamento Enviado"/>
    <s v="LUISA ALMEIDA"/>
    <s v="Programado "/>
    <s v="Realizado"/>
    <s v="Ciclo Concluido"/>
    <n v="279.89999999999998"/>
    <n v="2548098.5699999998"/>
    <e v="#N/A"/>
    <n v="25696468"/>
    <n v="279.89999999999998"/>
    <s v="Mauricio Alves"/>
  </r>
  <r>
    <x v="0"/>
    <s v="OK"/>
    <s v="Sem Defeito"/>
    <s v="Não"/>
    <n v="1926"/>
    <n v="465"/>
    <m/>
    <x v="971"/>
    <s v="Ciclo Concluido"/>
    <s v="Ciclo Concluido"/>
    <x v="2"/>
    <s v="Programado"/>
    <s v="EQUIPE PODA "/>
    <s v="Realizado"/>
    <s v="PANTANO GRANDE"/>
    <s v="PODA "/>
    <s v="LIB //COMS"/>
    <d v="2027-06-22T00:00:00"/>
    <x v="1"/>
    <s v="OPEX"/>
    <s v="OK"/>
    <s v="OK"/>
    <s v="ANEXADO"/>
    <s v="ANEXADO"/>
    <s v="OK"/>
    <n v="1"/>
    <n v="36473.42"/>
    <s v="Faturamento Enviado"/>
    <s v="SAMUEL OLIVEIRA"/>
    <s v="Programado "/>
    <s v="Realizado"/>
    <s v="Ciclo Concluido"/>
    <n v="16541.16"/>
    <n v="2548098.5699999998"/>
    <e v="#N/A"/>
    <n v="25678800"/>
    <n v="16541.16"/>
    <s v="Mauricio Alves"/>
  </r>
  <r>
    <x v="0"/>
    <s v="OK"/>
    <s v="Sem Defeito"/>
    <s v="Não"/>
    <n v="3058"/>
    <s v="418.1"/>
    <m/>
    <x v="953"/>
    <s v="Ciclo Concluido"/>
    <s v="Ciclo Concluido"/>
    <x v="2"/>
    <s v="Programado"/>
    <s v="EQUIPE PODA "/>
    <s v="Realizado"/>
    <s v="PORTO ALEGRE"/>
    <s v="PODA "/>
    <s v="LIB //COMS"/>
    <d v="2027-06-24T00:00:00"/>
    <x v="1"/>
    <s v="OPEX"/>
    <s v="OK"/>
    <s v="OK"/>
    <s v="ANEXADO"/>
    <s v="ANEXADO"/>
    <s v="OK"/>
    <n v="1"/>
    <n v="1191.75"/>
    <s v="Faturamento Enviado"/>
    <s v="SAMUEL OLIVEIRA"/>
    <s v="Programado "/>
    <s v="Realizado"/>
    <s v="Ciclo Concluido"/>
    <n v="3501.33"/>
    <n v="2548098.5699999998"/>
    <e v="#N/A"/>
    <n v="25645289"/>
    <n v="3501.33"/>
    <s v="Mauricio Alves"/>
  </r>
  <r>
    <x v="0"/>
    <s v="OK"/>
    <s v="Sem Defeito"/>
    <s v="Não"/>
    <n v="639121"/>
    <n v="466"/>
    <m/>
    <x v="972"/>
    <s v="Ciclo Concluido"/>
    <s v="Ciclo Concluido"/>
    <x v="2"/>
    <s v="Programado"/>
    <s v="EQUIPE PODA "/>
    <s v="Realizado"/>
    <s v="MARIANA PIMENTEL"/>
    <s v="PODA "/>
    <s v="LIB //COMS"/>
    <d v="2027-06-25T00:00:00"/>
    <x v="0"/>
    <s v="OPEX"/>
    <s v="OK"/>
    <s v="OK"/>
    <s v="ANEXADO"/>
    <s v="ANEXADO"/>
    <s v="OK"/>
    <n v="1"/>
    <n v="14292.48"/>
    <s v="Passivo"/>
    <s v="SAMUEL OLIVEIRA"/>
    <s v="Programado "/>
    <s v="Realizado"/>
    <s v="Ciclo Concluido"/>
    <n v="4934.38"/>
    <n v="2548098.5699999998"/>
    <e v="#N/A"/>
    <n v="25780885"/>
    <n v="4934.38"/>
    <s v="Mauricio Alves"/>
  </r>
  <r>
    <x v="0"/>
    <s v="OK"/>
    <s v="Sem Defeito"/>
    <s v="Não"/>
    <n v="639121"/>
    <s v="466.1"/>
    <m/>
    <x v="973"/>
    <s v="Ciclo Concluido"/>
    <s v="Ciclo Concluido"/>
    <x v="2"/>
    <s v="Programado"/>
    <s v="EQUIPE PODA "/>
    <s v="Realizado"/>
    <s v="MARIANA PIMENTEL"/>
    <s v="PODA "/>
    <s v="LIB //COMS"/>
    <d v="2027-06-26T00:00:00"/>
    <x v="0"/>
    <s v="OPEX"/>
    <s v="OK"/>
    <s v="OK"/>
    <s v="ANEXADO"/>
    <s v="ANEXADO"/>
    <s v="OK"/>
    <n v="1"/>
    <n v="397.25"/>
    <s v="Passivo"/>
    <s v="SAMUEL OLIVEIRA"/>
    <s v="Programado "/>
    <s v="Realizado"/>
    <s v="Ciclo Concluido"/>
    <n v="567.47"/>
    <n v="2548098.5699999998"/>
    <e v="#N/A"/>
    <n v="25780937"/>
    <n v="567.47"/>
    <s v="Mauricio Alves"/>
  </r>
  <r>
    <x v="0"/>
    <s v="OK"/>
    <s v="Sem Defeito"/>
    <s v="Não"/>
    <s v="3546-2"/>
    <n v="161"/>
    <m/>
    <x v="974"/>
    <s v="Ciclo Concluido"/>
    <s v="Ciclo Concluido"/>
    <x v="2"/>
    <s v="Emergencial"/>
    <s v="TAT01"/>
    <s v="Realizado"/>
    <s v="PORTO ALEGRE"/>
    <s v="ESPAÇADOR "/>
    <s v="LIB //COMS"/>
    <d v="2027-06-27T00:00:00"/>
    <x v="1"/>
    <s v="OPEX"/>
    <s v="OK"/>
    <s v="OK"/>
    <s v="ANEXADO"/>
    <s v="ANEXADO"/>
    <s v="OK"/>
    <n v="1"/>
    <n v="1042.28"/>
    <s v="Faturamento Enviado"/>
    <s v="SAMUEL OLIVEIRA"/>
    <s v="Programado "/>
    <s v="Realizado"/>
    <s v="Ciclo Concluido"/>
    <n v="1042.28"/>
    <n v="2548098.5699999998"/>
    <e v="#N/A"/>
    <n v="25679903"/>
    <n v="1042.28"/>
    <s v="Mauricio Alves"/>
  </r>
  <r>
    <x v="0"/>
    <s v="OK"/>
    <s v="Sem Defeito"/>
    <s v="Não"/>
    <n v="3531"/>
    <n v="162"/>
    <m/>
    <x v="975"/>
    <s v="Ciclo Concluido"/>
    <s v="Ciclo Concluido"/>
    <x v="2"/>
    <s v="Emergencial"/>
    <s v="TAT02"/>
    <s v="Realizado"/>
    <s v="PORTO ALEGRE"/>
    <s v="ESPAÇADOR "/>
    <s v="LIB //COMS"/>
    <d v="2027-06-28T00:00:00"/>
    <x v="1"/>
    <s v="OPEX"/>
    <s v="OK"/>
    <s v="OK"/>
    <s v="ANEXADO"/>
    <s v="ANEXADO"/>
    <s v="OK"/>
    <n v="1"/>
    <n v="1086.3699999999999"/>
    <s v="Faturamento Enviado"/>
    <s v="SAMUEL OLIVEIRA"/>
    <s v="Programado "/>
    <s v="Realizado"/>
    <s v="Ciclo Concluido"/>
    <n v="1086.32"/>
    <n v="2548098.5699999998"/>
    <e v="#N/A"/>
    <n v="25679890"/>
    <n v="1086.32"/>
    <s v="Mauricio Alves"/>
  </r>
  <r>
    <x v="0"/>
    <s v="OK"/>
    <s v="Sem Defeito"/>
    <s v="Não"/>
    <s v="3707/ 3852"/>
    <n v="168"/>
    <m/>
    <x v="976"/>
    <s v="Ciclo Concluido"/>
    <s v="Ciclo Concluido"/>
    <x v="2"/>
    <s v="Emergencial"/>
    <s v="TAT04"/>
    <s v="Realizado"/>
    <s v="PORTO ALEGRE"/>
    <s v="ESPAÇADOR "/>
    <s v="LIB //COMS"/>
    <d v="2027-07-03T00:00:00"/>
    <x v="1"/>
    <s v="OPEX"/>
    <s v="OK"/>
    <s v="OK"/>
    <s v="ANEXADO"/>
    <s v="ANEXADO"/>
    <s v="OK"/>
    <n v="1"/>
    <n v="2304.7600000000002"/>
    <s v="Faturamento Enviado"/>
    <s v="SAMUEL OLIVEIRA"/>
    <s v="Programado "/>
    <s v="Realizado"/>
    <s v="Ciclo Concluido"/>
    <n v="2304.7600000000002"/>
    <n v="2548098.5699999998"/>
    <e v="#N/A"/>
    <n v="25679824"/>
    <n v="2304.7600000000002"/>
    <s v="Mauricio Alves"/>
  </r>
  <r>
    <x v="0"/>
    <s v="OK"/>
    <s v="Sem Defeito"/>
    <s v="Não"/>
    <n v="3533"/>
    <n v="169"/>
    <m/>
    <x v="977"/>
    <s v="Ciclo Concluido"/>
    <s v="Ciclo Concluido"/>
    <x v="2"/>
    <s v="Emergencial"/>
    <s v="TAT03"/>
    <s v="Realizado"/>
    <s v="PORTO ALEGRE"/>
    <s v="ESPAÇADOR "/>
    <s v="LIB //COMS"/>
    <d v="2027-07-04T00:00:00"/>
    <x v="1"/>
    <s v="OPEX"/>
    <s v="OK"/>
    <s v="OK"/>
    <s v="ANEXADO"/>
    <s v="ANEXADO"/>
    <s v="OK"/>
    <n v="1"/>
    <n v="1629.48"/>
    <s v="Faturamento Enviado"/>
    <s v="SAMUEL OLIVEIRA"/>
    <s v="Programado "/>
    <s v="Realizado"/>
    <s v="Ciclo Concluido"/>
    <n v="1629.48"/>
    <n v="2548098.5699999998"/>
    <e v="#N/A"/>
    <n v="25679746"/>
    <n v="1629.48"/>
    <s v="Mauricio Alves"/>
  </r>
  <r>
    <x v="0"/>
    <s v="OK"/>
    <s v="Sem Defeito"/>
    <s v="Não"/>
    <n v="3546"/>
    <n v="170"/>
    <n v="105"/>
    <x v="978"/>
    <s v="Ciclo Concluido"/>
    <s v="Ciclo Concluido"/>
    <x v="2"/>
    <s v="Programado"/>
    <s v="TAT01"/>
    <s v="Realizado"/>
    <s v="PORTO ALEGRE"/>
    <s v="PODA E ESPAÇADORES "/>
    <s v="LIB //COMS"/>
    <d v="2027-07-05T00:00:00"/>
    <x v="1"/>
    <s v="OPEX"/>
    <s v="OK"/>
    <s v="OK"/>
    <s v="ANEXADO"/>
    <s v="ANEXADO"/>
    <s v="OK"/>
    <n v="1"/>
    <n v="1541.4"/>
    <s v="Faturamento Enviado"/>
    <s v="RICARDO SILVEIRA"/>
    <s v="Programado "/>
    <s v="Realizado"/>
    <s v="Ciclo Concluido"/>
    <n v="1541.4"/>
    <n v="2548098.5699999998"/>
    <e v="#N/A"/>
    <n v="25696577"/>
    <n v="1541.4"/>
    <s v="Mauricio Alves"/>
  </r>
  <r>
    <x v="0"/>
    <s v="OK"/>
    <s v="Sem Defeito"/>
    <s v="Não"/>
    <n v="3546"/>
    <s v="170.1"/>
    <n v="2"/>
    <x v="979"/>
    <s v="Ciclo Concluido"/>
    <s v="Ciclo Concluido"/>
    <x v="2"/>
    <s v="Programado"/>
    <s v="TAT"/>
    <s v="Realizado"/>
    <s v="PORTO ALEGRE"/>
    <s v="PODA E ESPAÇADORES "/>
    <s v="LIB //COMS"/>
    <d v="2027-07-06T00:00:00"/>
    <x v="0"/>
    <s v="OPEX"/>
    <s v="OK"/>
    <s v="OK"/>
    <s v="ANEXADO"/>
    <s v="ANEXADO"/>
    <s v="OK"/>
    <n v="1"/>
    <n v="2702.89"/>
    <s v="Passivo"/>
    <s v="RICARDO SILVEIRA"/>
    <s v="Programado "/>
    <s v="Realizado"/>
    <s v="Ciclo Concluido"/>
    <n v="732.2"/>
    <n v="2548098.5699999998"/>
    <e v="#N/A"/>
    <n v="25696605"/>
    <n v="732.2"/>
    <s v="Mauricio Alves"/>
  </r>
  <r>
    <x v="0"/>
    <s v="OK"/>
    <s v="Sem Defeito"/>
    <s v="Não"/>
    <n v="4042"/>
    <n v="171"/>
    <m/>
    <x v="980"/>
    <s v="Ciclo Concluido"/>
    <s v="Ciclo Concluido"/>
    <x v="2"/>
    <s v="Emergencial"/>
    <s v="TAT02"/>
    <s v="Realizado"/>
    <s v="GUAIBA"/>
    <s v="ESPAÇADOR "/>
    <s v="LIB //COMS"/>
    <d v="2027-07-07T00:00:00"/>
    <x v="1"/>
    <s v="OPEX"/>
    <s v="OK"/>
    <s v="OK"/>
    <s v="ANEXADO"/>
    <s v="ANEXADO"/>
    <s v="OK"/>
    <n v="1"/>
    <n v="1409.28"/>
    <s v="Faturamento Enviado"/>
    <s v="RICARDO SILVEIRA"/>
    <s v="Programado "/>
    <s v="Realizado"/>
    <s v="Ciclo Concluido"/>
    <n v="1409.28"/>
    <n v="2548098.5699999998"/>
    <e v="#N/A"/>
    <n v="25729606"/>
    <n v="1409.28"/>
    <s v="Mauricio Alves"/>
  </r>
  <r>
    <x v="0"/>
    <s v="OK"/>
    <s v="Sem Defeito"/>
    <s v="Não"/>
    <n v="4039"/>
    <n v="172"/>
    <m/>
    <x v="981"/>
    <s v="Ciclo Concluido"/>
    <s v="Ciclo Concluido"/>
    <x v="2"/>
    <s v="Emergencial"/>
    <s v="TAT"/>
    <s v="Realizado"/>
    <s v="PORTO ALEGRE"/>
    <s v="PODA E ESPAÇADORES "/>
    <s v="LIB //COMS"/>
    <d v="2027-07-08T00:00:00"/>
    <x v="0"/>
    <s v="OPEX"/>
    <s v="OK"/>
    <s v="OK"/>
    <s v="ANEXADO"/>
    <s v="ANEXADO"/>
    <s v="OK"/>
    <n v="1"/>
    <n v="2518.5"/>
    <s v="Passivo"/>
    <s v="RICARDO SILVEIRA"/>
    <s v="Programado "/>
    <s v="Realizado"/>
    <s v="Ciclo Concluido"/>
    <n v="1371.36"/>
    <n v="2548098.5699999998"/>
    <e v="#N/A"/>
    <n v="25729675"/>
    <n v="1371.36"/>
    <s v="Mauricio Alves"/>
  </r>
  <r>
    <x v="0"/>
    <s v="OK"/>
    <s v="Sem Defeito"/>
    <s v="Não"/>
    <n v="4156"/>
    <n v="180"/>
    <m/>
    <x v="982"/>
    <s v="Ciclo Concluido"/>
    <s v="Ciclo Concluido"/>
    <x v="2"/>
    <s v="Emergencial"/>
    <s v="TAT"/>
    <s v="Realizado"/>
    <s v="GUAIBA"/>
    <s v="PODA E ESPAÇADORES "/>
    <s v="LIB //COMS"/>
    <d v="2027-07-09T00:00:00"/>
    <x v="5"/>
    <s v="OPEX"/>
    <s v="OK"/>
    <s v="OK"/>
    <s v="ANEXADO"/>
    <s v="ANEXADO"/>
    <s v="OK"/>
    <n v="1"/>
    <n v="6052.62"/>
    <s v="Passivo"/>
    <s v="LUISA ALMEIDA"/>
    <s v="Programado "/>
    <s v="Realizado"/>
    <s v="Enviado Equatorial "/>
    <s v="4.433,30"/>
    <n v="2548098.5699999998"/>
    <e v="#N/A"/>
    <n v="25596608"/>
    <n v="1787.16"/>
    <s v="Mauricio Alves"/>
  </r>
  <r>
    <x v="0"/>
    <s v="OK"/>
    <s v="Sem Defeito"/>
    <s v="Não"/>
    <n v="4033"/>
    <n v="173"/>
    <m/>
    <x v="983"/>
    <s v="Ciclo Concluido"/>
    <s v="Ciclo Concluido"/>
    <x v="2"/>
    <s v="Emergencial"/>
    <s v="TAT03"/>
    <s v="Realizado"/>
    <s v="PANTANO GRANDE"/>
    <s v="ESPAÇADOR "/>
    <s v="LIB //COMS"/>
    <d v="2027-07-10T00:00:00"/>
    <x v="1"/>
    <s v="OPEX"/>
    <s v="OK"/>
    <s v="OK"/>
    <s v="ANEXADO"/>
    <s v="ANEXADO"/>
    <s v="OK"/>
    <n v="1"/>
    <n v="2219.42"/>
    <s v="Faturamento Enviado"/>
    <s v="RICARDO SILVEIRA"/>
    <s v="Programado "/>
    <s v="Realizado"/>
    <s v="Ciclo Concluido"/>
    <n v="1827.67"/>
    <n v="2548098.5699999998"/>
    <e v="#N/A"/>
    <n v="25729720"/>
    <n v="1827.67"/>
    <s v="Mauricio Alves"/>
  </r>
  <r>
    <x v="0"/>
    <s v="OK"/>
    <s v="Sem Defeito"/>
    <s v="Não"/>
    <n v="4038"/>
    <n v="174"/>
    <m/>
    <x v="984"/>
    <s v="Ciclo Concluido"/>
    <s v="Ciclo Concluido"/>
    <x v="2"/>
    <s v="Emergencial"/>
    <s v="TAT04"/>
    <s v="Realizado"/>
    <s v="PORTO ALEGRE"/>
    <s v="ESPAÇADOR "/>
    <s v="LIB //COMS"/>
    <d v="2027-07-11T00:00:00"/>
    <x v="1"/>
    <s v="OPEX"/>
    <s v="OK"/>
    <s v="OK"/>
    <s v="ANEXADO"/>
    <s v="ANEXADO"/>
    <s v="OK"/>
    <n v="1"/>
    <n v="1644.16"/>
    <s v="Faturamento Enviado"/>
    <s v="SAMUEL OLIVEIRA"/>
    <s v="Programado "/>
    <s v="Realizado"/>
    <s v="Ciclo Concluido"/>
    <n v="1644.16"/>
    <n v="2548098.5699999998"/>
    <e v="#N/A"/>
    <n v="25729783"/>
    <n v="1644.16"/>
    <s v="Mauricio Alves"/>
  </r>
  <r>
    <x v="0"/>
    <s v="OK"/>
    <s v="Sem Defeito"/>
    <s v="Não"/>
    <n v="130117"/>
    <n v="354"/>
    <m/>
    <x v="985"/>
    <s v="Ciclo Concluido"/>
    <s v="Ciclo Concluido"/>
    <x v="2"/>
    <s v="Emergencial"/>
    <s v="EQUIPE PODA "/>
    <s v="Realizado"/>
    <m/>
    <s v="PODA "/>
    <s v="LIB //COMS"/>
    <d v="2026-09-26T00:00:00"/>
    <x v="0"/>
    <s v="OPEX"/>
    <s v="OK"/>
    <s v="OK"/>
    <s v="ANEXADO"/>
    <s v="ANEXADO"/>
    <s v="OK"/>
    <n v="1"/>
    <n v="8120.49"/>
    <s v="Passivo"/>
    <s v="SAMUEL OLIVEIRA"/>
    <s v="Programado "/>
    <s v="Realizado"/>
    <s v="Ciclo Concluido"/>
    <n v="2327.15"/>
    <n v="2548098.5699999998"/>
    <e v="#N/A"/>
    <n v="25484766"/>
    <n v="2327.15"/>
    <s v="Mauricio Alves"/>
  </r>
  <r>
    <x v="0"/>
    <s v="OK"/>
    <s v="Sem Defeito"/>
    <s v="Não"/>
    <n v="4726"/>
    <n v="191"/>
    <s v="ESP"/>
    <x v="986"/>
    <s v="Ciclo Concluido"/>
    <s v="Ciclo Concluido"/>
    <x v="2"/>
    <s v="Programado"/>
    <s v="TAT"/>
    <s v="Realizado"/>
    <s v="PORTO ALEGRE"/>
    <s v="PODA ESPAÇADOR"/>
    <s v="LIB //COMS"/>
    <d v="2027-07-13T00:00:00"/>
    <x v="1"/>
    <s v="OPEX"/>
    <s v="OK"/>
    <s v="OK"/>
    <s v="ANEXADO"/>
    <s v="ANEXADO"/>
    <s v="OK"/>
    <n v="1"/>
    <n v="2335.9499999999998"/>
    <s v="Faturamento Enviado"/>
    <s v="RICARDO SILVEIRA"/>
    <s v="Programado "/>
    <s v="Realizado"/>
    <s v="Ciclo Concluido"/>
    <n v="2084.56"/>
    <n v="2548098.5699999998"/>
    <e v="#N/A"/>
    <n v="25729860"/>
    <n v="2084.56"/>
    <s v="Mauricio Alves"/>
  </r>
  <r>
    <x v="0"/>
    <s v="OK"/>
    <s v="Sem Defeito"/>
    <s v="Não"/>
    <n v="4726"/>
    <s v="191.1"/>
    <s v="PO"/>
    <x v="987"/>
    <s v="Ciclo Concluido"/>
    <s v="Ciclo Concluido"/>
    <x v="2"/>
    <s v="Programado"/>
    <s v="TAT"/>
    <s v="Realizado"/>
    <s v="PORTO ALEGRE"/>
    <s v="PODA ESPAÇADOR"/>
    <s v="LIB //COMS"/>
    <d v="2027-07-14T00:00:00"/>
    <x v="1"/>
    <s v="OPEX"/>
    <s v="OK"/>
    <s v="OK"/>
    <s v="ANEXADO"/>
    <s v="ANEXADO"/>
    <s v="OK"/>
    <n v="1"/>
    <n v="2335.9499999999998"/>
    <s v="Faturamento Enviado"/>
    <s v="RICARDO SILVEIRA"/>
    <s v="Programado "/>
    <s v="Realizado"/>
    <s v="Ciclo Concluido"/>
    <n v="251.39"/>
    <n v="2548098.5699999998"/>
    <e v="#N/A"/>
    <n v="25729907"/>
    <n v="251.39"/>
    <s v="Mauricio Alves"/>
  </r>
  <r>
    <x v="0"/>
    <s v="OK"/>
    <s v="Sem Defeito"/>
    <s v="Não"/>
    <n v="119208"/>
    <n v="355"/>
    <m/>
    <x v="988"/>
    <s v="Ciclo Concluido"/>
    <s v="Ciclo Concluido"/>
    <x v="2"/>
    <s v="Emergencial"/>
    <s v="EQUIPE PODA "/>
    <s v="Realizado"/>
    <m/>
    <s v="PODA "/>
    <s v="LIB //COMS"/>
    <d v="2026-09-27T00:00:00"/>
    <x v="0"/>
    <s v="OPEX"/>
    <s v="OK"/>
    <s v="OK"/>
    <s v="ANEXADO"/>
    <s v="ANEXADO"/>
    <s v="OK"/>
    <n v="1"/>
    <n v="6232.8"/>
    <s v="Passivo"/>
    <s v="SAMUEL OLIVEIRA"/>
    <s v="Programado "/>
    <s v="Realizado"/>
    <s v="Ciclo Concluido"/>
    <n v="1527.01"/>
    <n v="2548098.5699999998"/>
    <e v="#N/A"/>
    <n v="25484797"/>
    <n v="1527.01"/>
    <s v="Mauricio Alves"/>
  </r>
  <r>
    <x v="0"/>
    <s v="OK"/>
    <s v="Sem Defeito"/>
    <s v="Não"/>
    <n v="124942"/>
    <n v="356"/>
    <m/>
    <x v="989"/>
    <s v="Ciclo Concluido"/>
    <s v="Ciclo Concluido"/>
    <x v="2"/>
    <s v="Emergencial"/>
    <s v="EQUIPE PODA "/>
    <s v="Realizado"/>
    <m/>
    <s v="PODA "/>
    <s v="LIB //COMS"/>
    <d v="2026-09-28T00:00:00"/>
    <x v="0"/>
    <s v="OPEX"/>
    <s v="OK"/>
    <s v="OK"/>
    <s v="ANEXADO"/>
    <s v="ANEXADO"/>
    <s v="OK"/>
    <n v="1"/>
    <n v="3079.44"/>
    <s v="Passivo"/>
    <s v="SAMUEL OLIVEIRA"/>
    <s v="Programado "/>
    <s v="Realizado"/>
    <s v="Ciclo Concluido"/>
    <n v="1600.28"/>
    <n v="2548098.5699999998"/>
    <e v="#N/A"/>
    <n v="25484800"/>
    <n v="1600.28"/>
    <s v="Mauricio Alves"/>
  </r>
  <r>
    <x v="0"/>
    <s v="OK"/>
    <s v="Sem Defeito"/>
    <s v="Não"/>
    <n v="114886"/>
    <n v="357"/>
    <m/>
    <x v="990"/>
    <s v="Ciclo Concluido"/>
    <s v="Ciclo Concluido"/>
    <x v="2"/>
    <s v="Emergencial"/>
    <s v="EQUIPE PODA "/>
    <s v="Realizado"/>
    <m/>
    <s v="PODA "/>
    <s v="LIB //COMS"/>
    <d v="2026-09-29T00:00:00"/>
    <x v="5"/>
    <s v="OPEX"/>
    <s v="OK"/>
    <s v="OK"/>
    <s v="ANEXADO"/>
    <s v="ANEXADO"/>
    <s v="OK"/>
    <n v="1"/>
    <n v="12887.49"/>
    <s v="Passivo"/>
    <s v="LUISA ALMEIDA"/>
    <s v="Programado "/>
    <s v="Realizado"/>
    <s v="Enviado Equatorial "/>
    <n v="7547.59"/>
    <n v="2548098.5699999998"/>
    <e v="#N/A"/>
    <n v="25484885"/>
    <n v="7547.59"/>
    <s v="Mauricio Alves"/>
  </r>
  <r>
    <x v="0"/>
    <s v="OK"/>
    <s v="Sem Defeito"/>
    <s v="Não"/>
    <n v="4917"/>
    <n v="192"/>
    <s v="PO"/>
    <x v="991"/>
    <s v="Ciclo Concluido"/>
    <s v="Ciclo Concluido"/>
    <x v="2"/>
    <s v="Programado"/>
    <s v="TAT"/>
    <s v="Realizado"/>
    <s v="ALVORADA"/>
    <s v="PODA ESPAÇADOR"/>
    <s v="LIB //COMS"/>
    <d v="2027-07-18T00:00:00"/>
    <x v="1"/>
    <s v="OPEX"/>
    <s v="OK"/>
    <s v="OK"/>
    <s v="ANEXADO"/>
    <s v="ANEXADO"/>
    <s v="OK"/>
    <n v="1"/>
    <n v="1995.18"/>
    <s v="Faturamento Enviado"/>
    <s v="RICARDO SILVEIRA"/>
    <s v="Programado "/>
    <s v="Realizado"/>
    <s v="Ciclo Concluido"/>
    <n v="251.39"/>
    <n v="2548098.5699999998"/>
    <e v="#N/A"/>
    <n v="25729916"/>
    <n v="251.39"/>
    <s v="Mauricio Alves"/>
  </r>
  <r>
    <x v="0"/>
    <s v="OK"/>
    <s v="Sem Defeito"/>
    <s v="Não"/>
    <n v="4917"/>
    <s v="192.1"/>
    <s v="ESP"/>
    <x v="992"/>
    <s v="Ciclo Concluido"/>
    <s v="Ciclo Concluido"/>
    <x v="2"/>
    <s v="Programado"/>
    <s v="TAT"/>
    <s v="Realizado"/>
    <s v="ALVORADA"/>
    <s v="PODA ESPAÇADOR"/>
    <s v="LIB //COMS"/>
    <d v="2027-07-19T00:00:00"/>
    <x v="1"/>
    <s v="OPEX"/>
    <s v="OK"/>
    <s v="OK"/>
    <s v="ANEXADO"/>
    <s v="ANEXADO"/>
    <s v="OK"/>
    <n v="1"/>
    <n v="1995.18"/>
    <s v="Faturamento Enviado"/>
    <s v="RICARDO SILVEIRA"/>
    <s v="Programado "/>
    <s v="Realizado"/>
    <s v="Ciclo Concluido"/>
    <n v="1468"/>
    <n v="2548098.5699999998"/>
    <e v="#N/A"/>
    <n v="25729914"/>
    <n v="1468"/>
    <s v="Mauricio Alves"/>
  </r>
  <r>
    <x v="0"/>
    <s v="OK"/>
    <s v="Sem Defeito"/>
    <s v="Não"/>
    <n v="4884"/>
    <n v="194"/>
    <m/>
    <x v="993"/>
    <s v="Ciclo Concluido"/>
    <s v="Ciclo Concluido"/>
    <x v="2"/>
    <s v="Programado"/>
    <s v="TAT"/>
    <s v="Realizado"/>
    <s v="GUAIBA"/>
    <s v="ESPAÇADOR "/>
    <s v="LIB //COMS"/>
    <d v="2027-07-20T00:00:00"/>
    <x v="1"/>
    <s v="OPEX"/>
    <s v="OK"/>
    <s v="OK"/>
    <s v="ANEXADO"/>
    <s v="ANEXADO"/>
    <s v="OK"/>
    <n v="1"/>
    <n v="1262.48"/>
    <s v="Faturamento Enviado"/>
    <s v="RICARDO SILVEIRA"/>
    <s v="Programado "/>
    <s v="Realizado"/>
    <s v="Ciclo Concluido"/>
    <n v="1262.48"/>
    <n v="2548098.5699999998"/>
    <e v="#N/A"/>
    <n v="25729958"/>
    <n v="1262.48"/>
    <s v="Mauricio Alves"/>
  </r>
  <r>
    <x v="0"/>
    <s v="OK"/>
    <s v="Sem Defeito"/>
    <s v="Não"/>
    <n v="5097"/>
    <n v="198"/>
    <s v="PO"/>
    <x v="994"/>
    <s v="Ciclo Concluido"/>
    <s v="Ciclo Concluido"/>
    <x v="2"/>
    <s v="Programado"/>
    <s v="TAT"/>
    <s v="Realizado"/>
    <s v="VIAMÃO"/>
    <s v="ESPAÇADOR "/>
    <s v="LIB //COMS"/>
    <d v="2027-07-22T00:00:00"/>
    <x v="0"/>
    <s v="OPEX"/>
    <s v="OK"/>
    <s v="OK"/>
    <s v="ANEXADO"/>
    <s v="ANEXADO"/>
    <s v="OK"/>
    <n v="1"/>
    <n v="2536.86"/>
    <s v="Passivo"/>
    <s v="LUISA ALMEIDA"/>
    <s v="Programado "/>
    <s v="Realizado"/>
    <s v="Ciclo Concluido"/>
    <n v="1846.98"/>
    <n v="2548098.5699999998"/>
    <e v="#N/A"/>
    <n v="25742497"/>
    <n v="1846.98"/>
    <s v="Mauricio Alves"/>
  </r>
  <r>
    <x v="0"/>
    <s v="OK"/>
    <s v="Sem Defeito"/>
    <s v="Não"/>
    <n v="5097"/>
    <s v="198.1"/>
    <s v="ESP"/>
    <x v="995"/>
    <s v="Ciclo Concluido"/>
    <s v="Ciclo Concluido"/>
    <x v="2"/>
    <s v="Programado"/>
    <s v="TAT"/>
    <s v="Realizado"/>
    <s v="VIAMÃO"/>
    <s v="ESPAÇADOR "/>
    <s v="LIB //COMS"/>
    <d v="2027-07-23T00:00:00"/>
    <x v="1"/>
    <s v="OPEX"/>
    <s v="OK"/>
    <s v="OK"/>
    <s v="ANEXADO"/>
    <s v="ANEXADO"/>
    <s v="OK"/>
    <n v="1"/>
    <n v="2536.86"/>
    <s v="Faturamento Enviado"/>
    <s v="SAMUEL OLIVEIRA"/>
    <s v="Programado "/>
    <s v="Realizado"/>
    <s v="Ciclo Concluido"/>
    <n v="792.72"/>
    <n v="2548098.5699999998"/>
    <e v="#N/A"/>
    <n v="25742498"/>
    <n v="792.72"/>
    <s v="Mauricio Alves"/>
  </r>
  <r>
    <x v="0"/>
    <s v="OK"/>
    <s v="Sem Defeito"/>
    <s v="Não"/>
    <n v="3151"/>
    <n v="62"/>
    <m/>
    <x v="996"/>
    <s v="Ciclo Concluido"/>
    <s v="Ciclo Concluido"/>
    <x v="2"/>
    <s v="Programado"/>
    <s v="LINHA VIVA "/>
    <s v="Realizado"/>
    <s v="PORTO ALEGRE"/>
    <s v="ESPAÇADOR "/>
    <s v="LIB //COMS"/>
    <d v="2027-07-25T00:00:00"/>
    <x v="1"/>
    <s v="OPEX"/>
    <s v="OK"/>
    <s v="OK"/>
    <s v="ANEXADO"/>
    <s v="ANEXADO"/>
    <s v="OK"/>
    <n v="1"/>
    <n v="359.09"/>
    <s v="Faturamento Enviado"/>
    <s v="RICARDO SILVEIRA"/>
    <s v="Programado "/>
    <s v="Realizado"/>
    <s v="Ciclo Concluido"/>
    <n v="316.95"/>
    <n v="2548098.5699999998"/>
    <e v="#N/A"/>
    <n v="25729352"/>
    <n v="316.95"/>
    <s v="Mauricio Alves"/>
  </r>
  <r>
    <x v="0"/>
    <s v="OK"/>
    <s v="Sem Defeito"/>
    <s v="Não"/>
    <n v="3151"/>
    <s v="62.1"/>
    <m/>
    <x v="997"/>
    <s v="Ciclo Concluido"/>
    <s v="Ciclo Concluido"/>
    <x v="2"/>
    <s v="Programado"/>
    <s v="LINHA VIVA "/>
    <s v="Realizado"/>
    <s v="PORTO ALEGRE"/>
    <s v="ESPAÇADOR "/>
    <s v="LIB //COMS"/>
    <d v="2027-07-26T00:00:00"/>
    <x v="1"/>
    <s v="OPEX"/>
    <s v="OK"/>
    <s v="OK"/>
    <s v="ANEXADO"/>
    <s v="ANEXADO"/>
    <s v="OK"/>
    <n v="1"/>
    <n v="359.09"/>
    <s v="Faturamento Enviado"/>
    <s v="RICARDO SILVEIRA"/>
    <s v="Programado "/>
    <s v="Realizado"/>
    <s v="Ciclo Concluido"/>
    <n v="362.68"/>
    <n v="2548098.5699999998"/>
    <e v="#N/A"/>
    <n v="25729360"/>
    <n v="362.68"/>
    <s v="Mauricio Alves"/>
  </r>
  <r>
    <x v="0"/>
    <s v="OK"/>
    <s v="Sem Defeito"/>
    <s v="Não"/>
    <n v="3151"/>
    <s v="62.2"/>
    <m/>
    <x v="998"/>
    <s v="Ciclo Concluido"/>
    <s v="Ciclo Concluido"/>
    <x v="2"/>
    <s v="Programado"/>
    <s v="LINHA VIVA "/>
    <s v="Realizado"/>
    <s v="PORTO ALEGRE"/>
    <s v="ESPAÇADOR "/>
    <s v="LIB //COMS"/>
    <d v="2027-07-27T00:00:00"/>
    <x v="1"/>
    <s v="OPEX"/>
    <s v="OK"/>
    <s v="OK"/>
    <s v="ANEXADO"/>
    <s v="ANEXADO"/>
    <s v="OK"/>
    <n v="1"/>
    <n v="359.09"/>
    <s v="Faturamento Enviado"/>
    <s v="SAMUEL OLIVEIRA"/>
    <s v="Programado "/>
    <s v="Realizado"/>
    <s v="Ciclo Concluido"/>
    <n v="539.28"/>
    <n v="2548098.5699999998"/>
    <e v="#N/A"/>
    <n v="25729400"/>
    <n v="539.28"/>
    <s v="Mauricio Alves"/>
  </r>
  <r>
    <x v="0"/>
    <s v="OK"/>
    <s v="Sem Defeito"/>
    <s v="Não"/>
    <n v="3151"/>
    <s v="62.3"/>
    <m/>
    <x v="999"/>
    <s v="Ciclo Concluido"/>
    <s v="Ciclo Concluido"/>
    <x v="2"/>
    <s v="Programado"/>
    <s v="LINHA VIVA "/>
    <s v="Realizado"/>
    <s v="PORTO ALEGRE"/>
    <s v="ESPAÇADOR "/>
    <s v="LIB //COMS"/>
    <d v="2027-07-28T00:00:00"/>
    <x v="1"/>
    <s v="OPEX"/>
    <s v="OK"/>
    <s v="OK"/>
    <s v="ANEXADO"/>
    <s v="ANEXADO"/>
    <s v="OK"/>
    <n v="1"/>
    <n v="359.09"/>
    <s v="Faturamento Enviado"/>
    <s v="RICARDO SILVEIRA"/>
    <s v="Programado "/>
    <s v="Realizado"/>
    <s v="Ciclo Concluido"/>
    <n v="299.60000000000002"/>
    <n v="2548098.5699999998"/>
    <e v="#N/A"/>
    <n v="25729561"/>
    <n v="299.60000000000002"/>
    <s v="Mauricio Alves"/>
  </r>
  <r>
    <x v="0"/>
    <s v="OK"/>
    <s v="Sem Defeito"/>
    <s v="Não"/>
    <n v="3151"/>
    <s v="62.4"/>
    <m/>
    <x v="1000"/>
    <s v="Ciclo Concluido"/>
    <s v="Ciclo Concluido"/>
    <x v="2"/>
    <s v="Programado"/>
    <s v="LINHA VIVA "/>
    <s v="Realizado"/>
    <s v="PORTO ALEGRE"/>
    <s v="ESPAÇADOR "/>
    <s v="LIB //COMS"/>
    <d v="2027-07-29T00:00:00"/>
    <x v="1"/>
    <s v="OPEX"/>
    <s v="OK"/>
    <s v="OK"/>
    <s v="ANEXADO"/>
    <s v="ANEXADO"/>
    <s v="OK"/>
    <n v="1"/>
    <n v="359.09"/>
    <s v="Faturamento Enviado"/>
    <s v="RICARDO SILVEIRA"/>
    <s v="Programado "/>
    <s v="Realizado"/>
    <s v="Ciclo Concluido"/>
    <n v="362.68"/>
    <n v="2548098.5699999998"/>
    <e v="#N/A"/>
    <n v="25729597"/>
    <n v="362.68"/>
    <s v="Mauricio Alves"/>
  </r>
  <r>
    <x v="0"/>
    <s v="OK"/>
    <s v="Sem Defeito"/>
    <s v="Não"/>
    <n v="3151"/>
    <s v="62.5"/>
    <m/>
    <x v="1001"/>
    <s v="Ciclo Concluido"/>
    <s v="Ciclo Concluido"/>
    <x v="2"/>
    <s v="Programado"/>
    <s v="LINHA VIVA "/>
    <s v="Realizado"/>
    <s v="PORTO ALEGRE"/>
    <s v="ESPAÇADOR "/>
    <s v="LIB //COMS"/>
    <d v="2027-07-30T00:00:00"/>
    <x v="1"/>
    <s v="OPEX"/>
    <s v="OK"/>
    <s v="OK"/>
    <s v="ANEXADO"/>
    <s v="ANEXADO"/>
    <s v="OK"/>
    <n v="1"/>
    <n v="359.09"/>
    <s v="Faturamento Enviado"/>
    <s v="RICARDO SILVEIRA"/>
    <s v="Programado "/>
    <s v="Realizado"/>
    <s v="Ciclo Concluido"/>
    <n v="468.33"/>
    <n v="2548098.5699999998"/>
    <e v="#N/A"/>
    <n v="25729599"/>
    <n v="468.33"/>
    <s v="Mauricio Alves"/>
  </r>
  <r>
    <x v="0"/>
    <s v="OK"/>
    <s v="Sem Defeito"/>
    <s v="Não"/>
    <n v="3080"/>
    <n v="441"/>
    <m/>
    <x v="1002"/>
    <s v="Ciclo Concluido"/>
    <s v="Ciclo Concluido"/>
    <x v="2"/>
    <s v="Programado"/>
    <s v="EQUIPE PODA "/>
    <s v="Realizado"/>
    <s v="MARIANA PIMENTEL"/>
    <s v="PODA "/>
    <s v="LIB //COMS"/>
    <d v="2027-07-31T00:00:00"/>
    <x v="1"/>
    <s v="OPEX"/>
    <s v="OK"/>
    <s v="OK"/>
    <s v="ANEXADO"/>
    <s v="ANEXADO"/>
    <s v="OK"/>
    <n v="1"/>
    <n v="18873.89"/>
    <s v="Faturamento Enviado"/>
    <s v="SAMUEL OLIVEIRA"/>
    <s v="Programado "/>
    <s v="Realizado"/>
    <s v="Ciclo Concluido"/>
    <n v="13335.42"/>
    <n v="2548098.5699999998"/>
    <e v="#N/A"/>
    <n v="25678854"/>
    <n v="13335.42"/>
    <s v="Mauricio Alves"/>
  </r>
  <r>
    <x v="0"/>
    <s v="OK"/>
    <s v="Sem Defeito"/>
    <s v="Não"/>
    <n v="3946"/>
    <n v="444"/>
    <m/>
    <x v="763"/>
    <s v="Ciclo Concluido"/>
    <s v="Ciclo Concluido"/>
    <x v="2"/>
    <s v="Programado"/>
    <s v="EQUIPE PODA "/>
    <s v="Realizado"/>
    <s v="MARIANA PIMENTEL"/>
    <s v="PODA "/>
    <s v="LIB //COMS"/>
    <d v="2027-08-01T00:00:00"/>
    <x v="1"/>
    <s v="OPEX"/>
    <s v="OK"/>
    <s v="OK"/>
    <s v="ANEXADO"/>
    <s v="ANEXADO"/>
    <s v="OK"/>
    <n v="1"/>
    <n v="6580.77"/>
    <s v="Faturamento Enviado"/>
    <s v="SAMUEL OLIVEIRA"/>
    <s v="Programado "/>
    <s v="Realizado"/>
    <s v="Ciclo Concluido"/>
    <n v="5150.8"/>
    <n v="2548098.5699999998"/>
    <e v="#N/A"/>
    <n v="25661785"/>
    <n v="5150.8"/>
    <s v="Mauricio Alves"/>
  </r>
  <r>
    <x v="0"/>
    <s v="OK"/>
    <s v="Sem Defeito"/>
    <s v="Não"/>
    <n v="4171"/>
    <n v="181"/>
    <m/>
    <x v="1003"/>
    <s v="Ciclo Concluido"/>
    <s v="Ciclo Concluido"/>
    <x v="2"/>
    <s v="Emergencial"/>
    <s v="TAT01"/>
    <s v="Realizado"/>
    <s v="GUAIBA"/>
    <s v="ESPAÇADOR "/>
    <s v="LIB //COMS"/>
    <d v="2027-08-02T00:00:00"/>
    <x v="1"/>
    <s v="OPEX"/>
    <s v="OK"/>
    <s v="OK"/>
    <s v="ANEXADO"/>
    <s v="ANEXADO"/>
    <s v="OK"/>
    <n v="1"/>
    <n v="2057.94"/>
    <s v="Faturamento Enviado"/>
    <s v="SAMUEL OLIVEIRA"/>
    <s v="Programado "/>
    <s v="Realizado"/>
    <s v="Ciclo Concluido"/>
    <n v="4963.67"/>
    <n v="2548098.5699999998"/>
    <e v="#N/A"/>
    <n v="25620972"/>
    <n v="4963.67"/>
    <s v="Mauricio Alves"/>
  </r>
  <r>
    <x v="0"/>
    <s v="OK"/>
    <s v="Sem Defeito"/>
    <s v="Não"/>
    <n v="4378"/>
    <n v="182"/>
    <m/>
    <x v="1004"/>
    <s v="Ciclo Concluido"/>
    <s v="Ciclo Concluido"/>
    <x v="2"/>
    <s v="Emergencial"/>
    <s v="TAT"/>
    <s v="Realizado"/>
    <s v="PORTO ALEGRE"/>
    <s v="ESPAÇADOR "/>
    <s v="LIB //COMS"/>
    <d v="2027-08-03T00:00:00"/>
    <x v="0"/>
    <s v="OPEX"/>
    <s v="OK"/>
    <s v="OK"/>
    <s v="ANEXADO"/>
    <s v="ANEXADO"/>
    <s v="OK"/>
    <n v="1"/>
    <n v="2252.44"/>
    <s v="Passivo"/>
    <s v="LUISA ALMEIDA"/>
    <s v="Programado "/>
    <s v="Realizado"/>
    <s v="Ciclo Concluido"/>
    <n v="1576.28"/>
    <n v="2548098.5699999998"/>
    <e v="#N/A"/>
    <n v="25621092"/>
    <n v="1576.28"/>
    <s v="Mauricio Alves"/>
  </r>
  <r>
    <x v="0"/>
    <s v="OK"/>
    <s v="Sem Defeito"/>
    <s v="Não"/>
    <n v="3224"/>
    <n v="165"/>
    <m/>
    <x v="1005"/>
    <s v="Ciclo Concluido"/>
    <s v="Ciclo Concluido"/>
    <x v="2"/>
    <s v="Emergencial"/>
    <s v="LINHA MORTA "/>
    <s v="Realizado"/>
    <s v="PORTO ALEGRE"/>
    <s v="PODA "/>
    <s v="LIB //COMS"/>
    <d v="2027-08-04T00:00:00"/>
    <x v="1"/>
    <s v="OPEX"/>
    <s v="OK"/>
    <s v="OK"/>
    <s v="ANEXADO"/>
    <s v="ANEXADO"/>
    <s v="OK"/>
    <n v="1"/>
    <n v="490.3"/>
    <s v="Faturamento Enviado"/>
    <s v="LUISA ALMEIDA"/>
    <s v="Programado "/>
    <s v="Realizado"/>
    <s v="Ciclo Concluido"/>
    <n v="490.3"/>
    <n v="2548098.5699999998"/>
    <e v="#N/A"/>
    <n v="25576333"/>
    <n v="490.3"/>
    <s v="Mauricio Alves"/>
  </r>
  <r>
    <x v="0"/>
    <s v="OK"/>
    <s v="Sem Defeito"/>
    <s v="Não"/>
    <n v="3089"/>
    <n v="167"/>
    <m/>
    <x v="1006"/>
    <s v="Ciclo Concluido"/>
    <s v="Ciclo Concluido"/>
    <x v="2"/>
    <s v="Emergencial"/>
    <s v="LINHA MORTA "/>
    <s v="Realizado"/>
    <s v="PORTO ALEGRE"/>
    <s v="PODA "/>
    <s v="LIB //COMS"/>
    <d v="2027-08-06T00:00:00"/>
    <x v="1"/>
    <s v="OPEX"/>
    <s v="OK"/>
    <s v="OK"/>
    <s v="ANEXADO"/>
    <s v="ANEXADO"/>
    <s v="OK"/>
    <n v="1"/>
    <n v="1731.08"/>
    <s v="Faturamento Enviado"/>
    <s v="LUISA ALMEIDA"/>
    <s v="Programado "/>
    <s v="Realizado"/>
    <s v="Ciclo Concluido"/>
    <n v="1731.08"/>
    <n v="2548098.5699999998"/>
    <e v="#N/A"/>
    <n v="25576437"/>
    <n v="1731.08"/>
    <s v="Mauricio Alves"/>
  </r>
  <r>
    <x v="0"/>
    <s v="OK"/>
    <s v="Sem Defeito"/>
    <s v="Não"/>
    <n v="3088"/>
    <n v="168"/>
    <m/>
    <x v="1007"/>
    <s v="Ciclo Concluido"/>
    <s v="Ciclo Concluido"/>
    <x v="2"/>
    <s v="Emergencial"/>
    <s v="LINHA MORTA "/>
    <s v="Realizado"/>
    <s v="PORTO ALEGRE"/>
    <s v="PODA "/>
    <s v="LIB //COMS"/>
    <d v="2027-08-07T00:00:00"/>
    <x v="1"/>
    <s v="OPEX"/>
    <s v="OK"/>
    <s v="OK"/>
    <s v="ANEXADO"/>
    <s v="ANEXADO"/>
    <s v="OK"/>
    <n v="1"/>
    <n v="245.15"/>
    <s v="Faturamento Enviado"/>
    <s v="LUISA ALMEIDA"/>
    <s v="Programado "/>
    <s v="Realizado"/>
    <s v="Ciclo Concluido"/>
    <n v="245.15"/>
    <n v="2548098.5699999998"/>
    <e v="#N/A"/>
    <n v="25576506"/>
    <n v="245.15"/>
    <s v="Mauricio Alves"/>
  </r>
  <r>
    <x v="0"/>
    <s v="OK"/>
    <s v="Sem Defeito"/>
    <s v="Não"/>
    <n v="3089"/>
    <n v="169"/>
    <m/>
    <x v="1008"/>
    <s v="Ciclo Concluido"/>
    <s v="Ciclo Concluido"/>
    <x v="2"/>
    <s v="Emergencial"/>
    <s v="LINHA MORTA "/>
    <s v="Realizado"/>
    <s v="PORTO ALEGRE"/>
    <s v="PODA "/>
    <s v="LIB //COMS"/>
    <d v="2027-08-08T00:00:00"/>
    <x v="1"/>
    <s v="OPEX"/>
    <s v="OK"/>
    <s v="OK"/>
    <s v="ANEXADO"/>
    <s v="ANEXADO"/>
    <s v="OK"/>
    <n v="1"/>
    <n v="1423.57"/>
    <s v="Faturamento Enviado"/>
    <s v="LUISA ALMEIDA"/>
    <s v="Programado "/>
    <s v="Realizado"/>
    <s v="Ciclo Concluido"/>
    <n v="1423.57"/>
    <n v="2548098.5699999998"/>
    <e v="#N/A"/>
    <n v="25576568"/>
    <n v="1423.57"/>
    <s v="Mauricio Alves"/>
  </r>
  <r>
    <x v="0"/>
    <s v="OK"/>
    <s v="Sem Defeito"/>
    <s v="Não"/>
    <n v="3089"/>
    <n v="170"/>
    <m/>
    <x v="1009"/>
    <s v="Ciclo Concluido"/>
    <s v="Ciclo Concluido"/>
    <x v="2"/>
    <s v="Emergencial"/>
    <s v="LINHA MORTA"/>
    <s v="Realizado"/>
    <s v="PORTO ALEGRE"/>
    <s v="PODA "/>
    <s v="LIB //COMS"/>
    <d v="2027-08-09T00:00:00"/>
    <x v="0"/>
    <s v="OPEX"/>
    <s v="OK"/>
    <s v="OK"/>
    <s v="ANEXADO"/>
    <s v="ANEXADO"/>
    <s v="OK"/>
    <n v="1"/>
    <n v="2283.7399999999998"/>
    <s v="Passivo"/>
    <s v="LUISA ALMEIDA"/>
    <s v="Programado "/>
    <s v="Realizado"/>
    <s v="Ciclo Concluido"/>
    <s v="1.738,15"/>
    <n v="2548098.5699999998"/>
    <e v="#N/A"/>
    <n v="25576596"/>
    <n v="2283.7399999999998"/>
    <s v="Mauricio Alves"/>
  </r>
  <r>
    <x v="0"/>
    <s v="OK"/>
    <s v="Sem Defeito"/>
    <s v="Não"/>
    <n v="3088"/>
    <n v="171"/>
    <m/>
    <x v="1010"/>
    <s v="Ciclo Concluido"/>
    <s v="Ciclo Concluido"/>
    <x v="2"/>
    <s v="Emergencial"/>
    <s v="LINHA MORTA"/>
    <s v="Realizado"/>
    <s v="PORTO ALEGRE"/>
    <s v="PODA "/>
    <s v="LIB //COMS"/>
    <d v="2027-08-10T00:00:00"/>
    <x v="0"/>
    <s v="OPEX"/>
    <s v="OK"/>
    <s v="OK"/>
    <s v="ANEXADO"/>
    <s v="ANEXADO"/>
    <s v="OK"/>
    <n v="1"/>
    <n v="245.15"/>
    <s v="Passivo"/>
    <s v="LUISA ALMEIDA"/>
    <s v="Programado "/>
    <s v="Realizado"/>
    <s v="Ciclo Concluido"/>
    <n v="245.15"/>
    <n v="2548098.5699999998"/>
    <e v="#N/A"/>
    <n v="25576661"/>
    <n v="245.15"/>
    <s v="Mauricio Alves"/>
  </r>
  <r>
    <x v="0"/>
    <s v="OK"/>
    <s v="Sem Defeito"/>
    <s v="Não"/>
    <n v="4381"/>
    <n v="183"/>
    <m/>
    <x v="1011"/>
    <s v="Ciclo Concluido"/>
    <s v="Ciclo Concluido"/>
    <x v="2"/>
    <s v="Emergencial"/>
    <s v="TAT04"/>
    <s v="Realizado"/>
    <s v="PORTO ALEGRE"/>
    <s v="PODA E ESPAÇADORES "/>
    <s v="LIB //COMS"/>
    <d v="2027-08-11T00:00:00"/>
    <x v="1"/>
    <s v="OPEX"/>
    <s v="OK"/>
    <s v="OK"/>
    <s v="ANEXADO"/>
    <s v="ANEXADO"/>
    <s v="OK"/>
    <n v="1"/>
    <n v="1150.52"/>
    <s v="Faturamento Enviado"/>
    <s v="SAMUEL OLIVEIRA"/>
    <s v="Programado "/>
    <s v="Realizado"/>
    <s v="Ciclo Concluido"/>
    <n v="767.94"/>
    <n v="2548098.5699999998"/>
    <e v="#N/A"/>
    <n v="25621984"/>
    <n v="767.94"/>
    <s v="Mauricio Alves"/>
  </r>
  <r>
    <x v="0"/>
    <s v="OK"/>
    <s v="Sem Defeito"/>
    <s v="Não"/>
    <n v="124943"/>
    <n v="358"/>
    <m/>
    <x v="1012"/>
    <s v="Ciclo Concluido"/>
    <s v="Ciclo Concluido"/>
    <x v="2"/>
    <s v="Emergencial"/>
    <s v="EQUIPE PODA "/>
    <s v="Realizado"/>
    <m/>
    <s v="PODA "/>
    <s v="LIB //COMS"/>
    <d v="2026-09-30T00:00:00"/>
    <x v="0"/>
    <s v="OPEX"/>
    <s v="OK"/>
    <s v="OK"/>
    <s v="ANEXADO"/>
    <s v="ANEXADO"/>
    <s v="OK"/>
    <n v="1"/>
    <n v="4246.55"/>
    <s v="Passivo"/>
    <s v="SAMUEL OLIVEIRA"/>
    <s v="Programado "/>
    <s v="Realizado"/>
    <s v="Ciclo Concluido"/>
    <n v="342.84"/>
    <n v="2548098.5699999998"/>
    <e v="#N/A"/>
    <n v="25484978"/>
    <n v="342.84"/>
    <s v="Mauricio Alves"/>
  </r>
  <r>
    <x v="0"/>
    <s v="OK"/>
    <s v="Sem Defeito"/>
    <s v="Não"/>
    <n v="128540"/>
    <n v="359"/>
    <m/>
    <x v="1013"/>
    <s v="Ciclo Concluido"/>
    <s v="Ciclo Concluido"/>
    <x v="2"/>
    <s v="Emergencial"/>
    <s v="EQUIPE PODA "/>
    <s v="Realizado"/>
    <m/>
    <s v="PODA "/>
    <s v="LIB //COMS"/>
    <d v="2026-10-01T00:00:00"/>
    <x v="0"/>
    <s v="OPEX"/>
    <s v="OK"/>
    <s v="OK"/>
    <s v="ANEXADO"/>
    <s v="ANEXADO"/>
    <s v="OK"/>
    <n v="1"/>
    <n v="7747.88"/>
    <s v="Passivo"/>
    <s v="SAMUEL OLIVEIRA"/>
    <s v="Programado "/>
    <s v="Realizado"/>
    <s v="Ciclo Concluido"/>
    <n v="2661.22"/>
    <n v="2548098.5699999998"/>
    <e v="#N/A"/>
    <n v="25485074"/>
    <n v="2661.22"/>
    <s v="Mauricio Alves"/>
  </r>
  <r>
    <x v="0"/>
    <s v="OK"/>
    <s v="Sem Defeito"/>
    <s v="Não"/>
    <n v="5034"/>
    <n v="538"/>
    <m/>
    <x v="1014"/>
    <s v="Ciclo Concluido"/>
    <s v="Ciclo Concluido"/>
    <x v="2"/>
    <s v="Poligonal Programado Andamento"/>
    <s v="EQUIPE PODA "/>
    <s v="Realizado"/>
    <s v="PORTO ALEGRE"/>
    <s v="PODA"/>
    <s v="LIB //COMS"/>
    <d v="2026-12-31T00:00:00"/>
    <x v="5"/>
    <s v="OPEX"/>
    <s v="OK"/>
    <s v="OK"/>
    <s v="ANEXADO"/>
    <s v="ANEXADO"/>
    <s v="OK"/>
    <n v="1"/>
    <n v="3873.94"/>
    <s v="Passivo"/>
    <s v="LUISA ALMEIDA"/>
    <s v="Programado "/>
    <s v="Realizado"/>
    <s v="Enviado Equatorial "/>
    <n v="9410.7999999999993"/>
    <n v="2548098.5699999998"/>
    <e v="#N/A"/>
    <n v="25576466"/>
    <n v="9410.7999999999993"/>
    <s v="Mauricio Alves"/>
  </r>
  <r>
    <x v="0"/>
    <s v="OK"/>
    <s v="Sem Defeito"/>
    <s v="Não"/>
    <n v="5034"/>
    <n v="496"/>
    <m/>
    <x v="1014"/>
    <s v="Ciclo Concluido"/>
    <s v="Ciclo Concluido"/>
    <x v="2"/>
    <s v="Poligonal Programado Andamento"/>
    <s v="EQUIPE PODA "/>
    <s v="Realizado"/>
    <s v="PORTO ALEGRE"/>
    <s v="PODA "/>
    <s v="LIB //COMS"/>
    <d v="2027-07-12T00:00:00"/>
    <x v="5"/>
    <s v="OPEX"/>
    <s v="OK"/>
    <s v="OK"/>
    <s v="ANEXADO"/>
    <s v="ANEXADO"/>
    <s v="OK"/>
    <n v="1"/>
    <n v="6928.74"/>
    <s v="Passivo"/>
    <s v="LUISA ALMEIDA"/>
    <s v="Programado "/>
    <s v="Realizado"/>
    <s v="Enviado Equatorial "/>
    <n v="2750.87"/>
    <n v="2548098.5699999998"/>
    <e v="#N/A"/>
    <n v="25576466"/>
    <n v="2750.87"/>
    <s v="Mauricio Alves"/>
  </r>
  <r>
    <x v="0"/>
    <s v="OK"/>
    <s v="Sem Defeito"/>
    <s v="Não"/>
    <n v="5034"/>
    <n v="498"/>
    <m/>
    <x v="1014"/>
    <s v="Ciclo Concluido"/>
    <s v="Ciclo Concluido"/>
    <x v="2"/>
    <s v="Poligonal Programado Andamento"/>
    <s v="EQUIPE PODA "/>
    <s v="Realizado"/>
    <s v="PORTO ALEGRE"/>
    <s v="PODA "/>
    <s v="LIB //COMS"/>
    <d v="2027-07-15T00:00:00"/>
    <x v="5"/>
    <s v="OPEX"/>
    <s v="OK"/>
    <s v="OK"/>
    <s v="ANEXADO"/>
    <s v="ANEXADO"/>
    <s v="OK"/>
    <n v="1"/>
    <n v="5413.66"/>
    <s v="Passivo"/>
    <s v="LUISA ALMEIDA"/>
    <s v="Programado "/>
    <s v="Realizado"/>
    <s v="Enviado Equatorial "/>
    <n v="1539.72"/>
    <n v="2548098.5699999998"/>
    <e v="#N/A"/>
    <n v="25576466"/>
    <n v="1539.72"/>
    <s v="Mauricio Alves"/>
  </r>
  <r>
    <x v="0"/>
    <s v="OK"/>
    <s v="Sem Defeito"/>
    <s v="Não"/>
    <n v="5034"/>
    <n v="499"/>
    <m/>
    <x v="1014"/>
    <s v="Ciclo Concluido"/>
    <s v="Ciclo Concluido"/>
    <x v="2"/>
    <s v="Poligonal Programado Andamento"/>
    <s v="EQUIPE PODA "/>
    <s v="Realizado"/>
    <s v="PORTO ALEGRE"/>
    <s v="PODA "/>
    <s v="LIB //COMS"/>
    <d v="2027-07-16T00:00:00"/>
    <x v="5"/>
    <s v="OPEX"/>
    <s v="OK"/>
    <s v="OK"/>
    <s v="ANEXADO"/>
    <s v="ANEXADO"/>
    <s v="OK"/>
    <n v="1"/>
    <n v="5531.6"/>
    <s v="Passivo"/>
    <s v="LUISA ALMEIDA"/>
    <s v="Programado "/>
    <s v="Realizado"/>
    <s v="Enviado Equatorial "/>
    <n v="1361.97"/>
    <n v="2548098.5699999998"/>
    <e v="#N/A"/>
    <n v="25576466"/>
    <n v="1361.97"/>
    <s v="Mauricio Alves"/>
  </r>
  <r>
    <x v="0"/>
    <s v="OK"/>
    <s v="Sem Defeito"/>
    <s v="Não"/>
    <n v="5034"/>
    <n v="500"/>
    <m/>
    <x v="1014"/>
    <s v="Ciclo Concluido"/>
    <s v="Ciclo Concluido"/>
    <x v="2"/>
    <s v="Poligonal Programado Andamento"/>
    <s v="EQUIPE PODA "/>
    <s v="Realizado"/>
    <s v="PORTO ALEGRE"/>
    <s v="PODA "/>
    <s v="LIB //COMS"/>
    <d v="2027-07-17T00:00:00"/>
    <x v="5"/>
    <s v="OPEX"/>
    <s v="OK"/>
    <s v="OK"/>
    <s v="ANEXADO"/>
    <s v="ANEXADO"/>
    <s v="OK"/>
    <n v="1"/>
    <n v="3849.3"/>
    <s v="Passivo"/>
    <s v="LUISA ALMEIDA"/>
    <s v="Programado "/>
    <s v="Realizado"/>
    <s v="Enviado Equatorial "/>
    <n v="3079.44"/>
    <n v="2548098.5699999998"/>
    <e v="#N/A"/>
    <n v="25576466"/>
    <n v="3079.44"/>
    <s v="Mauricio Alves"/>
  </r>
  <r>
    <x v="0"/>
    <s v="OK"/>
    <s v="Sem Defeito"/>
    <s v="Não"/>
    <n v="3069"/>
    <n v="384"/>
    <m/>
    <x v="1015"/>
    <s v="Ciclo Concluido"/>
    <s v="Ciclo Concluido"/>
    <x v="2"/>
    <s v="Programado"/>
    <s v="EQUIPE PODA "/>
    <s v="Realizado"/>
    <s v="PORTO ALEGRE"/>
    <s v="PODA "/>
    <s v="LIB //COMS"/>
    <d v="2027-08-19T00:00:00"/>
    <x v="1"/>
    <s v="OPEX"/>
    <s v="OK"/>
    <s v="OK"/>
    <s v="ANEXADO"/>
    <s v="ANEXADO"/>
    <s v="OK"/>
    <n v="1"/>
    <n v="769.86"/>
    <s v="Faturamento Enviado"/>
    <s v="LUISA ALMEIDA"/>
    <s v="Programado "/>
    <s v="Realizado"/>
    <s v="Ciclo Concluido"/>
    <n v="769.86"/>
    <n v="2548098.5699999998"/>
    <e v="#N/A"/>
    <n v="25537072"/>
    <n v="769.86"/>
    <s v="Mauricio Alves"/>
  </r>
  <r>
    <x v="0"/>
    <s v="OK"/>
    <s v="Sem Defeito"/>
    <s v="Não"/>
    <n v="3069"/>
    <s v="384.1"/>
    <m/>
    <x v="1016"/>
    <s v="Ciclo Concluido"/>
    <s v="Ciclo Concluido"/>
    <x v="2"/>
    <s v="Programado"/>
    <s v="EQUIPE PODA "/>
    <s v="Realizado"/>
    <s v="PORTO ALEGRE"/>
    <s v="PODA "/>
    <s v="LIB //COMS"/>
    <d v="2027-08-20T00:00:00"/>
    <x v="1"/>
    <s v="OPEX"/>
    <s v="OK"/>
    <s v="OK"/>
    <s v="ANEXADO"/>
    <s v="ANEXADO"/>
    <s v="OK"/>
    <n v="1"/>
    <n v="397.25"/>
    <s v="Faturamento Enviado"/>
    <s v="LUISA ALMEIDA"/>
    <s v="Programado "/>
    <s v="Realizado"/>
    <s v="Ciclo Concluido"/>
    <n v="397.25"/>
    <n v="2548098.5699999998"/>
    <e v="#N/A"/>
    <n v="25537074"/>
    <n v="397.25"/>
    <s v="Mauricio Alves"/>
  </r>
  <r>
    <x v="0"/>
    <s v="OK"/>
    <s v="Sem Defeito"/>
    <s v="Não"/>
    <n v="3069"/>
    <n v="384.2"/>
    <m/>
    <x v="1017"/>
    <s v="Ciclo Concluido"/>
    <s v="Ciclo Concluido"/>
    <x v="2"/>
    <s v="Programado"/>
    <s v="EQUIPE PODA "/>
    <s v="Realizado"/>
    <s v="PORTO ALEGRE"/>
    <s v="PODA "/>
    <s v="LIB //COMS"/>
    <d v="2027-08-21T00:00:00"/>
    <x v="1"/>
    <s v="OPEX"/>
    <s v="OK"/>
    <s v="OK"/>
    <s v="ANEXADO"/>
    <s v="ANEXADO"/>
    <s v="OK"/>
    <n v="1"/>
    <n v="769.86"/>
    <s v="Faturamento Enviado"/>
    <s v="LUISA ALMEIDA"/>
    <s v="Programado "/>
    <s v="Realizado"/>
    <s v="Ciclo Concluido"/>
    <n v="85.11"/>
    <n v="2548098.5699999998"/>
    <e v="#N/A"/>
    <n v="25537076"/>
    <n v="85.11"/>
    <s v="Mauricio Alves"/>
  </r>
  <r>
    <x v="0"/>
    <s v="OK"/>
    <s v="Sem Defeito"/>
    <s v="Não"/>
    <n v="3069"/>
    <n v="384.3"/>
    <m/>
    <x v="1018"/>
    <s v="Ciclo Concluido"/>
    <s v="Ciclo Concluido"/>
    <x v="2"/>
    <s v="Programado"/>
    <s v="EQUIPE PODA "/>
    <s v="Realizado"/>
    <s v="PORTO ALEGRE"/>
    <s v="PODA "/>
    <s v="LIB //COMS"/>
    <d v="2027-08-22T00:00:00"/>
    <x v="1"/>
    <s v="OPEX"/>
    <s v="OK"/>
    <s v="OK"/>
    <s v="ANEXADO"/>
    <s v="ANEXADO"/>
    <s v="OK"/>
    <n v="1"/>
    <n v="397.25"/>
    <s v="Faturamento Enviado"/>
    <s v="LUISA ALMEIDA"/>
    <s v="Programado "/>
    <s v="Realizado"/>
    <s v="Ciclo Concluido"/>
    <n v="397.25"/>
    <n v="2548098.5699999998"/>
    <e v="#N/A"/>
    <n v="25537078"/>
    <n v="397.25"/>
    <s v="Mauricio Alves"/>
  </r>
  <r>
    <x v="0"/>
    <s v="OK"/>
    <s v="Sem Defeito"/>
    <s v="Não"/>
    <n v="3069"/>
    <n v="384.5"/>
    <m/>
    <x v="1019"/>
    <s v="Ciclo Concluido"/>
    <s v="Ciclo Concluido"/>
    <x v="2"/>
    <s v="Programado"/>
    <s v="EQUIPE PODA "/>
    <s v="Realizado"/>
    <s v="PORTO ALEGRE"/>
    <s v="PODA "/>
    <s v="LIB //COMS"/>
    <d v="2027-08-23T00:00:00"/>
    <x v="1"/>
    <s v="OPEX"/>
    <s v="OK"/>
    <s v="OK"/>
    <s v="ANEXADO"/>
    <s v="ANEXADO"/>
    <s v="OK"/>
    <n v="1"/>
    <n v="769.25"/>
    <s v="Faturamento Enviado"/>
    <s v="LUISA ALMEIDA"/>
    <s v="Programado "/>
    <s v="Realizado"/>
    <s v="Ciclo Concluido"/>
    <n v="85.11"/>
    <n v="2548098.5699999998"/>
    <e v="#N/A"/>
    <n v="25540835"/>
    <n v="85.11"/>
    <s v="Mauricio Alves"/>
  </r>
  <r>
    <x v="0"/>
    <s v="OK"/>
    <s v="Sem Defeito"/>
    <s v="Não"/>
    <n v="2816"/>
    <n v="385"/>
    <m/>
    <x v="1020"/>
    <s v="Ciclo Concluido"/>
    <s v="Ciclo Concluido"/>
    <x v="2"/>
    <s v="Poligonal Programado Concluido"/>
    <s v="EQUIPE PODA "/>
    <s v="Realizado"/>
    <s v="PORTO ALEGRE"/>
    <s v="PODA "/>
    <s v="LIB //COMS"/>
    <d v="2027-08-24T00:00:00"/>
    <x v="1"/>
    <s v="OPEX"/>
    <s v="OK"/>
    <s v="OK"/>
    <s v="ANEXADO"/>
    <s v="ANEXADO"/>
    <s v="OK"/>
    <n v="1"/>
    <n v="3160.68"/>
    <s v="Faturamento Enviado"/>
    <s v="LUISA ALMEIDA"/>
    <s v="Programado "/>
    <s v="Realizado"/>
    <s v="Ciclo Concluido"/>
    <n v="3160.68"/>
    <n v="2548098.5699999998"/>
    <e v="#N/A"/>
    <n v="25540713"/>
    <n v="3160.68"/>
    <s v="Mauricio Alves"/>
  </r>
  <r>
    <x v="0"/>
    <s v="OK"/>
    <s v="Sem Defeito"/>
    <s v="Não"/>
    <n v="5034"/>
    <n v="507"/>
    <m/>
    <x v="1014"/>
    <s v="Ciclo Concluido"/>
    <s v="Ciclo Concluido"/>
    <x v="2"/>
    <s v="Poligonal Programado Andamento"/>
    <s v="EQUIPE PODA "/>
    <s v="Realizado"/>
    <s v="PORTO ALEGRE"/>
    <s v="PODA "/>
    <s v="LIB //COMS"/>
    <d v="2027-12-12T00:00:00"/>
    <x v="5"/>
    <s v="OPEX"/>
    <s v="OK"/>
    <s v="OK"/>
    <s v="ANEXADO"/>
    <s v="ANEXADO"/>
    <s v="OK"/>
    <n v="1"/>
    <n v="1986.25"/>
    <s v="Passivo"/>
    <s v="LUISA ALMEIDA"/>
    <s v="Programado "/>
    <s v="Realizado"/>
    <s v="Enviado Equatorial "/>
    <n v="2943.96"/>
    <n v="2548098.5699999998"/>
    <e v="#N/A"/>
    <n v="25576466"/>
    <n v="2943.96"/>
    <s v="Mauricio Alves"/>
  </r>
  <r>
    <x v="0"/>
    <s v="OK"/>
    <s v="Sem Defeito"/>
    <s v="Não"/>
    <n v="5034"/>
    <n v="513"/>
    <m/>
    <x v="1014"/>
    <s v="Ciclo Concluido"/>
    <s v="Ciclo Concluido"/>
    <x v="2"/>
    <s v="Poligonal Programado Andamento"/>
    <s v="EQUIPE PODA "/>
    <s v="Realizado"/>
    <s v="PORTO ALEGRE"/>
    <s v="PODA "/>
    <s v="LIB //COMS"/>
    <d v="2027-12-22T00:00:00"/>
    <x v="5"/>
    <s v="OPEX"/>
    <s v="OK"/>
    <s v="OK"/>
    <s v="ANEXADO"/>
    <s v="ANEXADO"/>
    <s v="OK"/>
    <n v="1"/>
    <n v="5065.6899999999996"/>
    <s v="Passivo"/>
    <s v="LUISA ALMEIDA"/>
    <s v="Programado "/>
    <s v="Realizado"/>
    <s v="Enviado Equatorial "/>
    <n v="4441.41"/>
    <n v="2548098.5699999998"/>
    <e v="#N/A"/>
    <n v="25576466"/>
    <n v="4441.41"/>
    <s v="Mauricio Alves"/>
  </r>
  <r>
    <x v="0"/>
    <s v="OK"/>
    <s v="Sem Defeito"/>
    <s v="Não"/>
    <n v="6669"/>
    <n v="587"/>
    <m/>
    <x v="1014"/>
    <s v="Ciclo Concluido"/>
    <s v="Ciclo Concluido"/>
    <x v="2"/>
    <s v="Poligonal Programado Andamento"/>
    <s v="EQUIPE PODA "/>
    <s v="Realizado"/>
    <s v="PORTO ALEGRE"/>
    <s v="PODA "/>
    <s v="LIB //COMS"/>
    <d v="2028-06-11T00:00:00"/>
    <x v="5"/>
    <s v="OPEX"/>
    <s v="OK"/>
    <s v="OK"/>
    <s v="ANEXADO"/>
    <s v="ANEXADO"/>
    <s v="OK"/>
    <n v="1"/>
    <n v="5958.75"/>
    <s v="Passivo"/>
    <s v="LUISA ALMEIDA"/>
    <s v="Programado "/>
    <s v="Realizado"/>
    <s v="Enviado Equatorial "/>
    <n v="3923.22"/>
    <n v="2548098.5699999998"/>
    <e v="#N/A"/>
    <n v="25576466"/>
    <n v="3923.22"/>
    <s v="Mauricio Alves"/>
  </r>
  <r>
    <x v="0"/>
    <s v="OK"/>
    <s v="Sem Defeito"/>
    <s v="Não"/>
    <n v="128525"/>
    <n v="351"/>
    <m/>
    <x v="1021"/>
    <s v="Ciclo Concluido"/>
    <s v="Ciclo Concluido"/>
    <x v="2"/>
    <s v="Emergencial"/>
    <s v="EQUIPE PODA "/>
    <s v="Realizado"/>
    <m/>
    <s v="PODA "/>
    <s v="LIB //COMS"/>
    <d v="2026-09-23T00:00:00"/>
    <x v="0"/>
    <s v="OPEX"/>
    <s v="OK"/>
    <s v="OK"/>
    <s v="ANEXADO"/>
    <s v="ANEXADO"/>
    <s v="OK"/>
    <n v="1"/>
    <n v="3849.3"/>
    <s v="Passivo"/>
    <s v="LUISA ALMEIDA"/>
    <s v="Programado "/>
    <s v="Realizado"/>
    <s v="Ciclo Concluido"/>
    <n v="775.91"/>
    <n v="2548098.5699999998"/>
    <e v="#N/A"/>
    <n v="25484678"/>
    <n v="775.91"/>
    <s v="Mauricio Alves"/>
  </r>
  <r>
    <x v="0"/>
    <s v="OK"/>
    <s v="Sem Defeito"/>
    <s v="Não"/>
    <n v="118098"/>
    <n v="350"/>
    <m/>
    <x v="1022"/>
    <s v="Ciclo Concluido"/>
    <s v="Ciclo Concluido"/>
    <x v="2"/>
    <s v="Emergencial"/>
    <s v="EQUIPE PODA "/>
    <s v="Realizado"/>
    <m/>
    <s v="PODA "/>
    <s v="LIB //COMS"/>
    <d v="2026-09-22T00:00:00"/>
    <x v="0"/>
    <s v="OPEX"/>
    <s v="OK"/>
    <s v="OK"/>
    <s v="ANEXADO"/>
    <s v="ANEXADO"/>
    <s v="OK"/>
    <n v="1"/>
    <n v="1795.05"/>
    <s v="Passivo"/>
    <s v="LUISA ALMEIDA"/>
    <s v="Programado "/>
    <s v="Realizado"/>
    <s v="Ciclo Concluido"/>
    <n v="775.91"/>
    <n v="2548098.5699999998"/>
    <e v="#N/A"/>
    <n v="25484711"/>
    <n v="775.91"/>
    <s v="Mauricio Alves"/>
  </r>
  <r>
    <x v="0"/>
    <s v="OK"/>
    <s v="Sem Defeito"/>
    <s v="Não"/>
    <n v="128549"/>
    <n v="349"/>
    <m/>
    <x v="1023"/>
    <s v="Ciclo Concluido"/>
    <s v="Ciclo Concluido"/>
    <x v="2"/>
    <s v="Emergencial"/>
    <s v="EQUIPE PODA "/>
    <s v="Realizado"/>
    <m/>
    <s v="PODA "/>
    <s v="LIB //COMS"/>
    <d v="2026-09-21T00:00:00"/>
    <x v="0"/>
    <s v="OPEX"/>
    <s v="OK"/>
    <s v="OK"/>
    <s v="ANEXADO"/>
    <s v="ANEXADO"/>
    <s v="OK"/>
    <n v="1"/>
    <n v="8355.3700000000008"/>
    <s v="Passivo"/>
    <s v="LUISA ALMEIDA"/>
    <s v="Programado "/>
    <s v="Realizado"/>
    <s v="Ciclo Concluido"/>
    <n v="8355.3700000000008"/>
    <n v="2548098.5699999998"/>
    <e v="#N/A"/>
    <n v="25484751"/>
    <n v="8355.3700000000008"/>
    <s v="Mauricio Alves"/>
  </r>
  <r>
    <x v="0"/>
    <s v="OK"/>
    <s v="Sem Defeito"/>
    <s v="Não"/>
    <n v="396832"/>
    <n v="348"/>
    <m/>
    <x v="1024"/>
    <s v="Ciclo Concluido"/>
    <s v="Ciclo Concluido"/>
    <x v="2"/>
    <s v="Emergencial"/>
    <s v="EQUIPE PODA "/>
    <s v="Realizado"/>
    <m/>
    <s v="PODA "/>
    <s v="LIB //COMS"/>
    <d v="2026-09-20T00:00:00"/>
    <x v="0"/>
    <s v="OPEX"/>
    <s v="OK"/>
    <s v="OK"/>
    <s v="ANEXADO"/>
    <s v="ANEXADO"/>
    <s v="OK"/>
    <n v="1"/>
    <n v="170.22"/>
    <s v="Passivo"/>
    <s v="LUISA ALMEIDA"/>
    <s v="Programado "/>
    <s v="Realizado"/>
    <s v="Ciclo Concluido"/>
    <n v="170.22"/>
    <n v="2548098.5699999998"/>
    <e v="#N/A"/>
    <n v="25484787"/>
    <n v="170.22"/>
    <s v="Mauricio Alves"/>
  </r>
  <r>
    <x v="0"/>
    <s v="OK"/>
    <s v="Sem Defeito"/>
    <s v="Não"/>
    <n v="1703"/>
    <n v="347"/>
    <m/>
    <x v="1025"/>
    <s v="Ciclo Concluido"/>
    <s v="Ciclo Concluido"/>
    <x v="2"/>
    <s v="Emergencial"/>
    <s v="EQUIPE PODA "/>
    <s v="Realizado"/>
    <m/>
    <s v="PODA "/>
    <s v="LIB //COMS"/>
    <d v="2026-09-19T00:00:00"/>
    <x v="0"/>
    <s v="OPEX"/>
    <s v="OK"/>
    <s v="OK"/>
    <s v="ANEXADO"/>
    <s v="ANEXADO"/>
    <s v="OK"/>
    <n v="1"/>
    <n v="6066.24"/>
    <s v="Passivo"/>
    <s v="LUISA ALMEIDA"/>
    <s v="Programado "/>
    <s v="Realizado"/>
    <s v="Ciclo Concluido"/>
    <n v="3207.9"/>
    <n v="2548098.5699999998"/>
    <e v="#N/A"/>
    <n v="25485000"/>
    <n v="3207.9"/>
    <s v="Mauricio Alves"/>
  </r>
  <r>
    <x v="0"/>
    <s v="OK"/>
    <s v="Sem Defeito"/>
    <s v="Não"/>
    <n v="1692"/>
    <n v="346"/>
    <m/>
    <x v="1026"/>
    <s v="Ciclo Concluido"/>
    <s v="Ciclo Concluido"/>
    <x v="2"/>
    <s v="Emergencial"/>
    <s v="EQUIPE PODA "/>
    <s v="Realizado"/>
    <m/>
    <s v="PODA "/>
    <s v="LIB //COMS"/>
    <d v="2026-09-18T00:00:00"/>
    <x v="0"/>
    <s v="OPEX"/>
    <s v="OK"/>
    <s v="OK"/>
    <s v="ANEXADO"/>
    <s v="ANEXADO"/>
    <s v="OK"/>
    <n v="1"/>
    <n v="9734.1299999999992"/>
    <s v="Passivo"/>
    <s v="LUISA ALMEIDA"/>
    <s v="Programado "/>
    <s v="Realizado"/>
    <s v="Ciclo Concluido"/>
    <n v="4697.66"/>
    <n v="2548098.5699999998"/>
    <e v="#N/A"/>
    <n v="25485005"/>
    <n v="4697.66"/>
    <s v="Mauricio Alves"/>
  </r>
  <r>
    <x v="0"/>
    <s v="OK"/>
    <s v="Sem Defeito"/>
    <s v="Não"/>
    <n v="1920"/>
    <n v="345"/>
    <m/>
    <x v="1027"/>
    <s v="Ciclo Concluido"/>
    <s v="Ciclo Concluido"/>
    <x v="2"/>
    <s v="Emergencial"/>
    <s v="EQUIPE PODA "/>
    <s v="Realizado"/>
    <m/>
    <s v="PODA "/>
    <s v="LIB //COMS"/>
    <d v="2026-09-17T00:00:00"/>
    <x v="0"/>
    <s v="OPEX"/>
    <s v="OK"/>
    <s v="OK"/>
    <s v="ANEXADO"/>
    <s v="ANEXADO"/>
    <s v="OK"/>
    <n v="1"/>
    <n v="2364.7399999999998"/>
    <s v="Passivo"/>
    <s v="LUISA ALMEIDA"/>
    <s v="Programado "/>
    <s v="Realizado"/>
    <s v="Ciclo Concluido"/>
    <n v="326.33999999999997"/>
    <n v="2548098.5699999998"/>
    <e v="#N/A"/>
    <n v="25485009"/>
    <n v="326.33999999999997"/>
    <s v="Mauricio Alves"/>
  </r>
  <r>
    <x v="0"/>
    <s v="OK"/>
    <s v="Sem Defeito"/>
    <s v="Não"/>
    <n v="1703"/>
    <n v="344"/>
    <m/>
    <x v="1028"/>
    <s v="Ciclo Concluido"/>
    <s v="Ciclo Concluido"/>
    <x v="2"/>
    <s v="Emergencial"/>
    <s v="EQUIPE PODA "/>
    <s v="Realizado"/>
    <m/>
    <s v="PODA "/>
    <s v="LIB //COMS"/>
    <d v="2026-09-16T00:00:00"/>
    <x v="0"/>
    <s v="OPEX"/>
    <s v="OK"/>
    <s v="OK"/>
    <s v="ANEXADO"/>
    <s v="ANEXADO"/>
    <s v="OK"/>
    <n v="1"/>
    <n v="6378.38"/>
    <s v="Passivo"/>
    <s v="LUISA ALMEIDA"/>
    <s v="Programado "/>
    <s v="Realizado"/>
    <s v="Ciclo Concluido"/>
    <n v="3151.52"/>
    <n v="2548098.5699999998"/>
    <e v="#N/A"/>
    <n v="25485059"/>
    <n v="3151.52"/>
    <s v="Mauricio Alves"/>
  </r>
  <r>
    <x v="0"/>
    <s v="OK"/>
    <s v="Sem Defeito"/>
    <s v="Não"/>
    <n v="1692"/>
    <n v="343"/>
    <m/>
    <x v="1029"/>
    <s v="Ciclo Concluido"/>
    <s v="Ciclo Concluido"/>
    <x v="2"/>
    <s v="Emergencial"/>
    <s v="EQUIPE PODA "/>
    <s v="Realizado"/>
    <m/>
    <s v="PODA "/>
    <s v="LIB //COMS"/>
    <d v="2026-09-15T00:00:00"/>
    <x v="5"/>
    <s v="OPEX"/>
    <s v="OK"/>
    <s v="OK"/>
    <s v="ANEXADO"/>
    <s v="ANEXADO"/>
    <s v="OK"/>
    <n v="1"/>
    <n v="17922.41"/>
    <s v="Passivo"/>
    <s v="LUISA ALMEIDA"/>
    <s v="Programado "/>
    <s v="Realizado"/>
    <s v="Enviado Equatorial "/>
    <n v="8422.16"/>
    <n v="2548098.5699999998"/>
    <e v="#N/A"/>
    <n v="25485250"/>
    <n v="8422.16"/>
    <s v="Mauricio Alves"/>
  </r>
  <r>
    <x v="0"/>
    <s v="OK"/>
    <s v="Sem Defeito"/>
    <s v="Não"/>
    <n v="1703"/>
    <n v="342"/>
    <m/>
    <x v="1030"/>
    <s v="Ciclo Concluido"/>
    <s v="Ciclo Concluido"/>
    <x v="2"/>
    <s v="Emergencial"/>
    <s v="EQUIPE PODA "/>
    <s v="Realizado"/>
    <m/>
    <s v="PODA "/>
    <s v="LIB //COMS"/>
    <d v="2026-09-14T00:00:00"/>
    <x v="0"/>
    <s v="OPEX"/>
    <s v="OK"/>
    <s v="OK"/>
    <s v="ANEXADO"/>
    <s v="ANEXADO"/>
    <s v="OK"/>
    <n v="1"/>
    <n v="5633.16"/>
    <s v="Passivo"/>
    <s v="LUISA ALMEIDA"/>
    <s v="Programado "/>
    <s v="Realizado"/>
    <s v="Ciclo Concluido"/>
    <n v="5633.16"/>
    <n v="2548098.5699999998"/>
    <e v="#N/A"/>
    <n v="25502197"/>
    <n v="5633.16"/>
    <s v="Mauricio Alves"/>
  </r>
  <r>
    <x v="0"/>
    <s v="OK"/>
    <s v="Sem Defeito"/>
    <s v="Não"/>
    <n v="2017"/>
    <n v="341"/>
    <m/>
    <x v="1031"/>
    <s v="Ciclo Concluido"/>
    <s v="Ciclo Concluido"/>
    <x v="2"/>
    <s v="Emergencial"/>
    <s v="EQUIPE PODA "/>
    <s v="Realizado"/>
    <m/>
    <s v="PODA "/>
    <s v="LIB //COMS"/>
    <d v="2026-09-13T00:00:00"/>
    <x v="0"/>
    <s v="OPEX"/>
    <s v="OK"/>
    <s v="OK"/>
    <s v="ANEXADO"/>
    <s v="ANEXADO"/>
    <s v="OK"/>
    <n v="1"/>
    <n v="2873.18"/>
    <s v="Passivo"/>
    <s v="LUISA ALMEIDA"/>
    <s v="Programado "/>
    <s v="Realizado"/>
    <s v="Ciclo Concluido"/>
    <n v="2873.18"/>
    <n v="2548098.5699999998"/>
    <e v="#N/A"/>
    <n v="25502295"/>
    <n v="2873.18"/>
    <s v="Mauricio Alves"/>
  </r>
  <r>
    <x v="0"/>
    <s v="OK"/>
    <s v="Sem Defeito"/>
    <s v="Não"/>
    <n v="3687"/>
    <n v="420"/>
    <m/>
    <x v="1032"/>
    <s v="Ciclo Concluido"/>
    <s v="Ciclo Concluido"/>
    <x v="2"/>
    <s v="Poligonal Programado Andamento"/>
    <s v="EQUIPE PODA "/>
    <s v="Realizado"/>
    <s v="PORTO ALEGRE"/>
    <s v="PODA "/>
    <s v="LIB //COMS"/>
    <d v="2027-09-08T00:00:00"/>
    <x v="1"/>
    <s v="OPEX"/>
    <s v="OK"/>
    <s v="OK"/>
    <s v="ANEXADO"/>
    <s v="ANEXADO"/>
    <s v="OK"/>
    <n v="1"/>
    <n v="2309.58"/>
    <s v="Faturamento Enviado"/>
    <s v="LUISA ALMEIDA"/>
    <s v="Programado "/>
    <s v="Realizado"/>
    <s v="Ciclo Concluido"/>
    <n v="2309.58"/>
    <n v="2548098.5699999998"/>
    <e v="#N/A"/>
    <n v="25537083"/>
    <n v="2309.58"/>
    <s v="Mauricio Alves"/>
  </r>
  <r>
    <x v="0"/>
    <s v="OK"/>
    <s v="Sem Defeito"/>
    <s v="Não"/>
    <n v="1703"/>
    <n v="340"/>
    <m/>
    <x v="1033"/>
    <s v="Ciclo Concluido"/>
    <s v="Ciclo Concluido"/>
    <x v="2"/>
    <s v="Emergencial"/>
    <s v="EQUIPE PODA "/>
    <s v="Realizado"/>
    <m/>
    <s v="PODA "/>
    <s v="LIB //COMS"/>
    <d v="2026-09-12T00:00:00"/>
    <x v="0"/>
    <s v="OPEX"/>
    <s v="OK"/>
    <s v="OK"/>
    <s v="ANEXADO"/>
    <s v="ANEXADO"/>
    <s v="OK"/>
    <n v="1"/>
    <n v="2050.38"/>
    <s v="Passivo"/>
    <s v="LUISA ALMEIDA"/>
    <s v="Programado "/>
    <s v="Realizado"/>
    <s v="Ciclo Concluido"/>
    <n v="2050.38"/>
    <n v="2548098.5699999998"/>
    <e v="#N/A"/>
    <n v="25502386"/>
    <n v="2050.38"/>
    <s v="Mauricio Alves"/>
  </r>
  <r>
    <x v="0"/>
    <s v="OK"/>
    <s v="Sem Defeito"/>
    <s v="Não"/>
    <n v="2047"/>
    <n v="339"/>
    <m/>
    <x v="1034"/>
    <s v="Ciclo Concluido"/>
    <s v="Ciclo Concluido"/>
    <x v="2"/>
    <s v="Emergencial"/>
    <s v="EQUIPE PODA "/>
    <s v="Realizado"/>
    <m/>
    <s v="PODA "/>
    <s v="LIB //COMS"/>
    <d v="2026-09-11T00:00:00"/>
    <x v="0"/>
    <s v="OPEX"/>
    <s v="OK"/>
    <s v="OK"/>
    <s v="ANEXADO"/>
    <s v="ANEXADO"/>
    <s v="OK"/>
    <n v="1"/>
    <n v="2468.19"/>
    <s v="Passivo"/>
    <s v="LUISA ALMEIDA"/>
    <s v="Programado "/>
    <s v="Realizado"/>
    <s v="Ciclo Concluido"/>
    <n v="3643.17"/>
    <n v="2548098.5699999998"/>
    <e v="#N/A"/>
    <n v="25502398"/>
    <n v="3643.17"/>
    <s v="Mauricio Alves"/>
  </r>
  <r>
    <x v="0"/>
    <s v="OK"/>
    <s v="Sem Defeito"/>
    <s v="Não"/>
    <n v="3945"/>
    <n v="433"/>
    <m/>
    <x v="1035"/>
    <s v="Ciclo Concluido"/>
    <s v="Ciclo Concluido"/>
    <x v="2"/>
    <s v="Programado"/>
    <s v="EQUIPE PODA "/>
    <s v="Realizado"/>
    <s v="PORTO ALEGRE"/>
    <s v="PODA "/>
    <s v="LIB //COMS"/>
    <d v="2027-09-11T00:00:00"/>
    <x v="1"/>
    <s v="OPEX"/>
    <s v="OK"/>
    <s v="OK"/>
    <s v="ANEXADO"/>
    <s v="ANEXADO"/>
    <s v="OK"/>
    <n v="1"/>
    <n v="2394.69"/>
    <s v="Faturamento Enviado"/>
    <s v="LUISA ALMEIDA"/>
    <s v="Programado "/>
    <s v="Realizado"/>
    <s v="Ciclo Concluido"/>
    <n v="2394.69"/>
    <n v="2548098.5699999998"/>
    <e v="#N/A"/>
    <n v="25537066"/>
    <n v="2394.69"/>
    <s v="Mauricio Alves"/>
  </r>
  <r>
    <x v="0"/>
    <s v="OK"/>
    <s v="Sem Defeito"/>
    <s v="Não"/>
    <n v="3920"/>
    <n v="434"/>
    <m/>
    <x v="804"/>
    <s v="Ciclo Concluido"/>
    <s v="Ciclo Concluido"/>
    <x v="2"/>
    <s v="Poligonal Programado Concluido"/>
    <s v="EQUIPE PODA "/>
    <s v="Realizado"/>
    <s v="PORTO ALEGRE"/>
    <s v="PODA "/>
    <s v="LIB //COMS"/>
    <d v="2027-09-12T00:00:00"/>
    <x v="1"/>
    <s v="OPEX"/>
    <s v="OK"/>
    <s v="OK"/>
    <s v="ANEXADO"/>
    <s v="ANEXADO"/>
    <s v="OK"/>
    <n v="1"/>
    <n v="8145.13"/>
    <s v="Faturamento Enviado"/>
    <s v="LUISA ALMEIDA"/>
    <s v="Programado "/>
    <s v="Realizado"/>
    <s v="Ciclo Concluido"/>
    <n v="8145.13"/>
    <n v="2548098.5699999998"/>
    <e v="#N/A"/>
    <n v="25537084"/>
    <n v="8145.13"/>
    <s v="Mauricio Alves"/>
  </r>
  <r>
    <x v="0"/>
    <s v="OK"/>
    <s v="Sem Defeito"/>
    <s v="Não"/>
    <n v="3947"/>
    <n v="435"/>
    <m/>
    <x v="1032"/>
    <s v="Ciclo Concluido"/>
    <s v="Ciclo Concluido"/>
    <x v="2"/>
    <s v="Poligonal Programado Andamento"/>
    <s v="EQUIPE PODA "/>
    <s v="Realizado"/>
    <s v="PORTO ALEGRE"/>
    <s v="PODA "/>
    <s v="LIB //COMS"/>
    <d v="2027-09-13T00:00:00"/>
    <x v="1"/>
    <s v="OPEX"/>
    <s v="OK"/>
    <s v="OK"/>
    <s v="ANEXADO"/>
    <s v="ANEXADO"/>
    <s v="OK"/>
    <n v="1"/>
    <n v="10004.31"/>
    <s v="Faturamento Enviado"/>
    <s v="LUISA ALMEIDA"/>
    <s v="Programado "/>
    <s v="Realizado"/>
    <s v="Ciclo Concluido"/>
    <n v="10004.31"/>
    <n v="2548098.5699999998"/>
    <e v="#N/A"/>
    <n v="25537083"/>
    <n v="10004.31"/>
    <s v="Mauricio Alves"/>
  </r>
  <r>
    <x v="0"/>
    <s v="OK"/>
    <s v="Sem Defeito"/>
    <s v="Não"/>
    <n v="3920"/>
    <n v="440"/>
    <m/>
    <x v="804"/>
    <s v="Ciclo Concluido"/>
    <s v="Ciclo Concluido"/>
    <x v="2"/>
    <s v="Poligonal Programado Concluido"/>
    <s v="EQUIPE PODA "/>
    <s v="Realizado"/>
    <s v="PORTO ALEGRE"/>
    <s v="PODA "/>
    <s v="LIB //COMS"/>
    <d v="2027-09-14T00:00:00"/>
    <x v="1"/>
    <s v="OPEX"/>
    <s v="OK"/>
    <s v="OK"/>
    <s v="ANEXADO"/>
    <s v="ANEXADO"/>
    <s v="OK"/>
    <n v="1"/>
    <n v="3658.39"/>
    <s v="Faturamento Enviado"/>
    <s v="LUISA ALMEIDA"/>
    <s v="Programado "/>
    <s v="Realizado"/>
    <s v="Ciclo Concluido"/>
    <n v="3658.39"/>
    <n v="2548098.5699999998"/>
    <e v="#N/A"/>
    <n v="25537084"/>
    <n v="3658.39"/>
    <s v="Mauricio Alves"/>
  </r>
  <r>
    <x v="0"/>
    <s v="OK"/>
    <s v="Sem Defeito"/>
    <s v="Não"/>
    <n v="3946"/>
    <n v="443"/>
    <m/>
    <x v="1036"/>
    <s v="Ciclo Concluido"/>
    <s v="Ciclo Concluido"/>
    <x v="2"/>
    <s v="Programado"/>
    <s v="EQUIPE PODA "/>
    <s v="Realizado"/>
    <s v="MARIANA PIMENTEL"/>
    <s v="PODA "/>
    <s v="LIB //COMS"/>
    <d v="2027-09-15T00:00:00"/>
    <x v="1"/>
    <s v="OPEX"/>
    <s v="OK"/>
    <s v="OK"/>
    <s v="ANEXADO"/>
    <s v="ANEXADO"/>
    <s v="OK"/>
    <n v="1"/>
    <n v="3671.55"/>
    <s v="Faturamento Enviado"/>
    <s v="LUISA ALMEIDA"/>
    <s v="Programado "/>
    <s v="Realizado"/>
    <s v="Ciclo Concluido"/>
    <n v="3671.55"/>
    <n v="2548098.5699999998"/>
    <e v="#N/A"/>
    <n v="25541342"/>
    <n v="3671.55"/>
    <s v="Mauricio Alves"/>
  </r>
  <r>
    <x v="0"/>
    <s v="OK"/>
    <s v="Sem Defeito"/>
    <s v="Não"/>
    <n v="4015"/>
    <n v="445"/>
    <m/>
    <x v="1037"/>
    <s v="Ciclo Concluido"/>
    <s v="Ciclo Concluido"/>
    <x v="2"/>
    <s v="Programado"/>
    <s v="EQUIPE PODA "/>
    <s v="Realizado"/>
    <s v="PORTO ALEGRE"/>
    <s v="PODA "/>
    <s v="LIB //COMS"/>
    <d v="2027-09-16T00:00:00"/>
    <x v="1"/>
    <s v="OPEX"/>
    <s v="OK"/>
    <s v="OK"/>
    <s v="ANEXADO"/>
    <s v="ANEXADO"/>
    <s v="OK"/>
    <n v="1"/>
    <n v="769.86"/>
    <s v="Faturamento Enviado"/>
    <s v="LUISA ALMEIDA"/>
    <s v="Programado "/>
    <s v="Realizado"/>
    <s v="Ciclo Concluido"/>
    <n v="769.86"/>
    <n v="2548098.5699999998"/>
    <e v="#N/A"/>
    <n v="25537042"/>
    <n v="769.86"/>
    <s v="Mauricio Alves"/>
  </r>
  <r>
    <x v="0"/>
    <s v="OK"/>
    <s v="Sem Defeito"/>
    <s v="Não"/>
    <n v="352717"/>
    <n v="0"/>
    <m/>
    <x v="1038"/>
    <s v="Ciclo Concluido"/>
    <s v="Ciclo Concluido"/>
    <x v="0"/>
    <s v="Procedimento Anterior "/>
    <s v="LINHA MORTA"/>
    <s v="Realizado"/>
    <s v="AIC"/>
    <s v="AIC"/>
    <s v="LIB //CKCP"/>
    <d v="2027-09-17T00:00:00"/>
    <x v="0"/>
    <s v="CAPEX"/>
    <s v="OK"/>
    <s v="OK"/>
    <s v="ANEXADO"/>
    <s v="ANEXADO"/>
    <s v="OK"/>
    <n v="1"/>
    <n v="4649.04"/>
    <s v="Passivo"/>
    <s v="LUCAS ANDRADE"/>
    <s v="Programado "/>
    <s v="Realizado"/>
    <s v="Ciclo Concluido"/>
    <n v="4649.04"/>
    <n v="2548098.5699999998"/>
    <e v="#N/A"/>
    <n v="25443743"/>
    <n v="4649.04"/>
    <s v="Mauricio Alves"/>
  </r>
  <r>
    <x v="0"/>
    <s v="OK"/>
    <s v="Sem Defeito"/>
    <s v="Não"/>
    <n v="3287"/>
    <n v="451"/>
    <m/>
    <x v="804"/>
    <s v="Ciclo Concluido"/>
    <s v="Ciclo Concluido"/>
    <x v="2"/>
    <s v="Poligonal Programado Concluido"/>
    <s v="EQUIPE PODA "/>
    <s v="Realizado"/>
    <s v="PORTO ALEGRE"/>
    <s v="poda  "/>
    <s v="LIB //COMS"/>
    <d v="2027-09-18T00:00:00"/>
    <x v="1"/>
    <s v="OPEX"/>
    <s v="OK"/>
    <s v="OK"/>
    <s v="ANEXADO"/>
    <s v="ANEXADO"/>
    <s v="OK"/>
    <n v="1"/>
    <n v="2107.19"/>
    <s v="Faturamento Enviado"/>
    <s v="LUISA ALMEIDA"/>
    <s v="Programado "/>
    <s v="Realizado"/>
    <s v="Ciclo Concluido"/>
    <n v="2107.19"/>
    <n v="2548098.5699999998"/>
    <e v="#N/A"/>
    <n v="25537084"/>
    <n v="2107.19"/>
    <s v="Mauricio Alves"/>
  </r>
  <r>
    <x v="0"/>
    <s v="OK"/>
    <s v="Sem Defeito"/>
    <s v="Não"/>
    <n v="3918"/>
    <n v="452"/>
    <m/>
    <x v="1020"/>
    <s v="Ciclo Concluido"/>
    <s v="Ciclo Concluido"/>
    <x v="2"/>
    <s v="Poligonal Programado Concluido"/>
    <s v="EQUIPE PODA "/>
    <s v="Realizado"/>
    <s v="PORTO ALEGRE"/>
    <s v="poda  "/>
    <s v="LIB //COMS"/>
    <d v="2027-09-19T00:00:00"/>
    <x v="1"/>
    <s v="OPEX"/>
    <s v="OK"/>
    <s v="OK"/>
    <s v="ANEXADO"/>
    <s v="ANEXADO"/>
    <s v="OK"/>
    <n v="1"/>
    <n v="4668.4399999999996"/>
    <s v="Faturamento Enviado"/>
    <s v="LUISA ALMEIDA"/>
    <s v="Programado "/>
    <s v="Realizado"/>
    <s v="Ciclo Concluido"/>
    <n v="4668.4399999999996"/>
    <n v="2548098.5699999998"/>
    <e v="#N/A"/>
    <n v="25540713"/>
    <n v="4668.4399999999996"/>
    <s v="Mauricio Alves"/>
  </r>
  <r>
    <x v="0"/>
    <s v="OK"/>
    <s v="Sem Defeito"/>
    <s v="Não"/>
    <n v="2006"/>
    <n v="338"/>
    <m/>
    <x v="1039"/>
    <s v="Ciclo Concluido"/>
    <s v="Ciclo Concluido"/>
    <x v="2"/>
    <s v="Emergencial"/>
    <s v="EQUIPE PODA "/>
    <s v="Realizado"/>
    <m/>
    <s v="PODA "/>
    <s v="LIB //COMS"/>
    <d v="2026-09-10T00:00:00"/>
    <x v="0"/>
    <s v="OPEX"/>
    <s v="OK"/>
    <s v="OK"/>
    <s v="ANEXADO"/>
    <s v="ANEXADO"/>
    <s v="OK"/>
    <n v="1"/>
    <n v="1630.59"/>
    <s v="Passivo"/>
    <s v="LUISA ALMEIDA"/>
    <s v="Programado "/>
    <s v="Realizado"/>
    <s v="Ciclo Concluido"/>
    <n v="382.95"/>
    <n v="2548098.5699999998"/>
    <e v="#N/A"/>
    <n v="25502485"/>
    <n v="382.95"/>
    <s v="Mauricio Alves"/>
  </r>
  <r>
    <x v="0"/>
    <s v="OK"/>
    <s v="Sem Defeito"/>
    <s v="Não"/>
    <n v="139783"/>
    <n v="336"/>
    <m/>
    <x v="1040"/>
    <s v="Ciclo Concluido"/>
    <s v="Ciclo Concluido"/>
    <x v="2"/>
    <s v="Emergencial"/>
    <s v="EQUIPE PODA "/>
    <s v="Realizado"/>
    <m/>
    <s v="PODA "/>
    <s v="LIB //COMS"/>
    <d v="2026-09-09T00:00:00"/>
    <x v="0"/>
    <s v="OPEX"/>
    <s v="OK"/>
    <s v="OK"/>
    <s v="ANEXADO"/>
    <s v="ANEXADO"/>
    <s v="OK"/>
    <n v="1"/>
    <n v="6902.49"/>
    <s v="Passivo"/>
    <s v="LUISA ALMEIDA"/>
    <s v="Programado "/>
    <s v="Realizado"/>
    <s v="Ciclo Concluido"/>
    <n v="6306.72"/>
    <n v="2548098.5699999998"/>
    <e v="#N/A"/>
    <n v="25502523"/>
    <n v="6306.72"/>
    <s v="Mauricio Alves"/>
  </r>
  <r>
    <x v="0"/>
    <s v="OK"/>
    <s v="Sem Defeito"/>
    <s v="Não"/>
    <n v="27846509"/>
    <n v="335"/>
    <m/>
    <x v="1041"/>
    <s v="Ciclo Concluido"/>
    <s v="Ciclo Concluido"/>
    <x v="2"/>
    <s v="Emergencial"/>
    <s v="EQUIPE PODA "/>
    <s v="Realizado"/>
    <m/>
    <s v="PODA "/>
    <s v="LIB //COMS"/>
    <d v="2026-09-08T00:00:00"/>
    <x v="0"/>
    <s v="OPEX"/>
    <s v="OK"/>
    <s v="OK"/>
    <s v="ANEXADO"/>
    <s v="ANEXADO"/>
    <s v="OK"/>
    <n v="1"/>
    <n v="2309.58"/>
    <s v="Passivo"/>
    <s v="LUISA ALMEIDA"/>
    <s v="Programado "/>
    <s v="Realizado"/>
    <s v="Ciclo Concluido"/>
    <n v="2309.58"/>
    <n v="2548098.5699999998"/>
    <e v="#N/A"/>
    <n v="25502595"/>
    <n v="2309.58"/>
    <s v="Mauricio Alves"/>
  </r>
  <r>
    <x v="0"/>
    <s v="OK"/>
    <s v="Sem Defeito"/>
    <s v="Não"/>
    <n v="751"/>
    <n v="334"/>
    <m/>
    <x v="1042"/>
    <s v="Ciclo Concluido"/>
    <s v="Ciclo Concluido"/>
    <x v="2"/>
    <s v="Emergencial"/>
    <s v="EQUIPE PODA "/>
    <s v="Realizado"/>
    <m/>
    <s v="PODA "/>
    <s v="LIB //COMS"/>
    <d v="2026-09-07T00:00:00"/>
    <x v="0"/>
    <s v="OPEX"/>
    <s v="OK"/>
    <s v="OK"/>
    <s v="ANEXADO"/>
    <s v="ANEXADO"/>
    <s v="OK"/>
    <n v="1"/>
    <n v="940.08"/>
    <s v="Passivo"/>
    <s v="LUCAS ANDRADE"/>
    <s v="Programado "/>
    <s v="Realizado"/>
    <s v="Ciclo Concluido"/>
    <n v="257"/>
    <n v="2548098.5699999998"/>
    <e v="#N/A"/>
    <n v="25502627"/>
    <n v="257"/>
    <s v="Mauricio Alves"/>
  </r>
  <r>
    <x v="0"/>
    <s v="OK"/>
    <s v="Sem Defeito"/>
    <s v="Não"/>
    <n v="751"/>
    <n v="333"/>
    <m/>
    <x v="1043"/>
    <s v="Ciclo Concluido"/>
    <s v="Ciclo Concluido"/>
    <x v="2"/>
    <s v="Emergencial"/>
    <s v="EQUIPE PODA "/>
    <s v="Realizado"/>
    <m/>
    <s v="PODA "/>
    <s v="LIB //COMS"/>
    <d v="2026-09-06T00:00:00"/>
    <x v="0"/>
    <s v="OPEX"/>
    <s v="OK"/>
    <s v="OK"/>
    <s v="ANEXADO"/>
    <s v="ANEXADO"/>
    <s v="OK"/>
    <n v="1"/>
    <n v="1167.1099999999999"/>
    <s v="Passivo"/>
    <s v="LUCAS ANDRADE"/>
    <s v="Programado "/>
    <s v="Realizado"/>
    <s v="Ciclo Concluido"/>
    <n v="485.78"/>
    <n v="2548098.5699999998"/>
    <e v="#N/A"/>
    <n v="25502640"/>
    <n v="485.78"/>
    <s v="Mauricio Alves"/>
  </r>
  <r>
    <x v="0"/>
    <s v="OK"/>
    <s v="Sem Defeito"/>
    <s v="Não"/>
    <n v="751"/>
    <n v="332"/>
    <m/>
    <x v="1044"/>
    <s v="Ciclo Concluido"/>
    <s v="Ciclo Concluido"/>
    <x v="2"/>
    <s v="Emergencial"/>
    <s v="EQUIPE PODA "/>
    <s v="Realizado"/>
    <m/>
    <s v="PODA "/>
    <s v="LIB //COMS"/>
    <d v="2026-09-05T00:00:00"/>
    <x v="0"/>
    <s v="OPEX"/>
    <s v="OK"/>
    <s v="OK"/>
    <s v="ANEXADO"/>
    <s v="ANEXADO"/>
    <s v="OK"/>
    <n v="1"/>
    <n v="2706.83"/>
    <s v="Passivo"/>
    <s v="LUCAS ANDRADE"/>
    <s v="Programado "/>
    <s v="Realizado"/>
    <s v="Ciclo Concluido"/>
    <n v="2309.58"/>
    <n v="2548098.5699999998"/>
    <e v="#N/A"/>
    <n v="25502449"/>
    <n v="2309.58"/>
    <s v="Mauricio Alves"/>
  </r>
  <r>
    <x v="0"/>
    <s v="OK"/>
    <s v="Sem Defeito"/>
    <s v="Não"/>
    <n v="118182"/>
    <n v="360"/>
    <m/>
    <x v="1045"/>
    <s v="Ciclo Concluido"/>
    <s v="Ciclo Concluido"/>
    <x v="2"/>
    <s v="Emergencial"/>
    <s v="EQUIPE PODA "/>
    <s v="Realizado"/>
    <m/>
    <s v="PODA "/>
    <s v="LIB //COMS"/>
    <d v="2026-10-02T00:00:00"/>
    <x v="0"/>
    <s v="OPEX"/>
    <s v="OK"/>
    <s v="OK"/>
    <s v="ANEXADO"/>
    <s v="ANEXADO"/>
    <s v="OK"/>
    <n v="1"/>
    <n v="6257.44"/>
    <s v="Passivo"/>
    <s v="SAMUEL OLIVEIRA"/>
    <s v="Programado "/>
    <s v="Realizado"/>
    <s v="Ciclo Concluido"/>
    <n v="869.87"/>
    <n v="2548098.5699999998"/>
    <e v="#N/A"/>
    <n v="25485121"/>
    <n v="869.87"/>
    <s v="Mauricio Alves"/>
  </r>
  <r>
    <x v="0"/>
    <s v="OK"/>
    <s v="Sem Defeito"/>
    <s v="Não"/>
    <n v="3069"/>
    <n v="384.4"/>
    <m/>
    <x v="1046"/>
    <s v="Ciclo Concluido"/>
    <s v="Ciclo Concluido"/>
    <x v="2"/>
    <s v="Programado"/>
    <s v="EQUIPE PODA "/>
    <s v="Realizado"/>
    <s v="PORTO ALEGRE"/>
    <s v="PODA "/>
    <s v="LIB //COMS"/>
    <d v="2027-09-27T00:00:00"/>
    <x v="1"/>
    <s v="OPEX"/>
    <s v="OK"/>
    <s v="OK"/>
    <s v="ANEXADO"/>
    <s v="ANEXADO"/>
    <s v="OK"/>
    <n v="1"/>
    <n v="397.25"/>
    <s v="Faturamento Enviado"/>
    <s v="LUISA ALMEIDA"/>
    <s v="Programado "/>
    <s v="Realizado"/>
    <s v="Ciclo Concluido"/>
    <n v="397.25"/>
    <n v="2548098.5699999998"/>
    <e v="#N/A"/>
    <n v="25537050"/>
    <n v="397.25"/>
    <s v="Mauricio Alves"/>
  </r>
  <r>
    <x v="0"/>
    <s v="OK"/>
    <s v="Sem Defeito"/>
    <s v="Não"/>
    <n v="129415"/>
    <n v="361"/>
    <m/>
    <x v="1047"/>
    <s v="Ciclo Concluido"/>
    <s v="Ciclo Concluido"/>
    <x v="2"/>
    <s v="Emergencial"/>
    <s v="EQUIPE PODA "/>
    <s v="Realizado"/>
    <m/>
    <s v="PODA "/>
    <s v="LIB //COMS"/>
    <d v="2026-10-03T00:00:00"/>
    <x v="0"/>
    <s v="OPEX"/>
    <s v="OK"/>
    <s v="OK"/>
    <s v="ANEXADO"/>
    <s v="ANEXADO"/>
    <s v="OK"/>
    <n v="1"/>
    <n v="5016.41"/>
    <s v="Passivo"/>
    <s v="SAMUEL OLIVEIRA"/>
    <s v="Programado "/>
    <s v="Realizado"/>
    <s v="Ciclo Concluido"/>
    <n v="4331.66"/>
    <n v="2548098.5699999998"/>
    <e v="#N/A"/>
    <n v="25485254"/>
    <n v="4331.66"/>
    <s v="Mauricio Alves"/>
  </r>
  <r>
    <x v="0"/>
    <s v="OK"/>
    <s v="Sem Defeito"/>
    <s v="Não"/>
    <n v="780301"/>
    <n v="362"/>
    <m/>
    <x v="1048"/>
    <s v="Ciclo Concluido"/>
    <s v="Ciclo Concluido"/>
    <x v="2"/>
    <s v="Emergencial"/>
    <s v="EQUIPE PODA "/>
    <s v="Realizado"/>
    <m/>
    <s v="PODA "/>
    <s v="LIB //COMS"/>
    <d v="2026-10-04T00:00:00"/>
    <x v="0"/>
    <s v="OPEX"/>
    <s v="OK"/>
    <s v="OK"/>
    <s v="ANEXADO"/>
    <s v="ANEXADO"/>
    <s v="OK"/>
    <n v="1"/>
    <n v="6953.38"/>
    <s v="Passivo"/>
    <s v="SAMUEL OLIVEIRA"/>
    <s v="Programado "/>
    <s v="Realizado"/>
    <s v="Ciclo Concluido"/>
    <n v="6953.38"/>
    <n v="2548098.5699999998"/>
    <e v="#N/A"/>
    <n v="25501170"/>
    <n v="6953.38"/>
    <s v="Mauricio Alves"/>
  </r>
  <r>
    <x v="0"/>
    <s v="OK"/>
    <s v="Sem Defeito"/>
    <s v="Não"/>
    <n v="1727"/>
    <n v="363"/>
    <m/>
    <x v="1049"/>
    <s v="Ciclo Concluido"/>
    <s v="Ciclo Concluido"/>
    <x v="2"/>
    <s v="Emergencial"/>
    <s v="EQUIPE PODA "/>
    <s v="Realizado"/>
    <m/>
    <s v="PODA "/>
    <s v="LIB //COMS"/>
    <d v="2026-10-05T00:00:00"/>
    <x v="0"/>
    <s v="OPEX"/>
    <s v="OK"/>
    <s v="OK"/>
    <s v="ANEXADO"/>
    <s v="ANEXADO"/>
    <s v="OK"/>
    <n v="1"/>
    <n v="12838.21"/>
    <s v="Passivo"/>
    <s v="SAMUEL OLIVEIRA"/>
    <s v="Programado "/>
    <s v="Realizado"/>
    <s v="Ciclo Concluido"/>
    <n v="5657.94"/>
    <n v="2548098.5699999998"/>
    <e v="#N/A"/>
    <n v="25501293"/>
    <n v="5657.94"/>
    <s v="Mauricio Alves"/>
  </r>
  <r>
    <x v="0"/>
    <s v="OK"/>
    <s v="Sem Defeito"/>
    <s v="Não"/>
    <n v="3069"/>
    <n v="404"/>
    <m/>
    <x v="1050"/>
    <s v="Ciclo Concluido"/>
    <s v="Ciclo Concluido"/>
    <x v="2"/>
    <s v="Emergencial"/>
    <s v="EQUIPE PODA "/>
    <s v="Realizado"/>
    <s v="PORTO ALEGRE"/>
    <s v="PODA"/>
    <s v="LIB //COMS"/>
    <d v="2027-10-01T00:00:00"/>
    <x v="1"/>
    <s v="OPEX"/>
    <s v="OK"/>
    <s v="OK"/>
    <s v="ANEXADO"/>
    <s v="ANEXADO"/>
    <s v="OK"/>
    <n v="1"/>
    <n v="2966.35"/>
    <s v="Faturamento Enviado"/>
    <s v="SAMUEL OLIVEIRA"/>
    <s v="Programado "/>
    <s v="Realizado"/>
    <s v="Ciclo Concluido"/>
    <n v="2966.35"/>
    <n v="2548098.5699999998"/>
    <e v="#N/A"/>
    <n v="25446042"/>
    <n v="2966.35"/>
    <s v="Mauricio Alves"/>
  </r>
  <r>
    <x v="0"/>
    <s v="OK"/>
    <s v="Sem Defeito"/>
    <s v="Não"/>
    <n v="2816"/>
    <n v="408"/>
    <m/>
    <x v="1020"/>
    <s v="Ciclo Concluido"/>
    <s v="Ciclo Concluido"/>
    <x v="2"/>
    <s v="Poligonal Programado Concluido"/>
    <s v="EQUIPE PODA "/>
    <s v="Realizado"/>
    <s v="PORTO ALEGRE"/>
    <s v="PODA"/>
    <s v="LIB //COMS"/>
    <d v="2027-10-02T00:00:00"/>
    <x v="1"/>
    <s v="OPEX"/>
    <s v="OK"/>
    <s v="OK"/>
    <s v="ANEXADO"/>
    <s v="ANEXADO"/>
    <s v="OK"/>
    <n v="1"/>
    <n v="1986.25"/>
    <s v="Faturamento Enviado"/>
    <s v="LUISA ALMEIDA"/>
    <s v="Programado "/>
    <s v="Realizado"/>
    <s v="Ciclo Concluido"/>
    <s v="1.986,25"/>
    <n v="2548098.5699999998"/>
    <e v="#N/A"/>
    <n v="25540713"/>
    <n v="1986.25"/>
    <s v="Mauricio Alves"/>
  </r>
  <r>
    <x v="0"/>
    <s v="OK"/>
    <s v="Sem Defeito"/>
    <s v="Não"/>
    <n v="131608"/>
    <n v="364"/>
    <m/>
    <x v="1051"/>
    <s v="Ciclo Concluido"/>
    <s v="Ciclo Concluido"/>
    <x v="2"/>
    <s v="Emergencial"/>
    <s v="EQUIPE PODA "/>
    <s v="Realizado"/>
    <m/>
    <s v="PODA "/>
    <s v="LIB //COMS"/>
    <d v="2026-10-06T00:00:00"/>
    <x v="0"/>
    <s v="OPEX"/>
    <s v="OK"/>
    <s v="OK"/>
    <s v="ANEXADO"/>
    <s v="ANEXADO"/>
    <s v="OK"/>
    <n v="1"/>
    <n v="8120.49"/>
    <s v="Passivo"/>
    <s v="SAMUEL OLIVEIRA"/>
    <s v="Programado "/>
    <s v="Realizado"/>
    <s v="Ciclo Concluido"/>
    <n v="2914.68"/>
    <n v="2548098.5699999998"/>
    <e v="#N/A"/>
    <n v="25501297"/>
    <n v="2914.68"/>
    <s v="Mauricio Alves"/>
  </r>
  <r>
    <x v="0"/>
    <s v="OK"/>
    <s v="Sem Defeito"/>
    <s v="Não"/>
    <n v="67214"/>
    <n v="365"/>
    <m/>
    <x v="1052"/>
    <s v="Ciclo Concluido"/>
    <s v="Ciclo Concluido"/>
    <x v="2"/>
    <s v="Emergencial"/>
    <s v="EQUIPE PODA "/>
    <s v="Realizado"/>
    <m/>
    <s v="PODA "/>
    <s v="LIB //COMS"/>
    <d v="2026-10-07T00:00:00"/>
    <x v="0"/>
    <s v="OPEX"/>
    <s v="OK"/>
    <s v="OK"/>
    <s v="ANEXADO"/>
    <s v="ANEXADO"/>
    <s v="OK"/>
    <n v="1"/>
    <n v="6257.44"/>
    <s v="Passivo"/>
    <s v="SAMUEL OLIVEIRA"/>
    <s v="Programado "/>
    <s v="Realizado"/>
    <s v="Ciclo Concluido"/>
    <n v="2115"/>
    <n v="2548098.5699999998"/>
    <e v="#N/A"/>
    <n v="25501361"/>
    <n v="2115"/>
    <s v="Mauricio Alves"/>
  </r>
  <r>
    <x v="0"/>
    <s v="OK"/>
    <s v="Sem Defeito"/>
    <s v="Não"/>
    <n v="128556"/>
    <n v="366"/>
    <m/>
    <x v="1053"/>
    <s v="Ciclo Concluido"/>
    <s v="Ciclo Concluido"/>
    <x v="2"/>
    <s v="Emergencial"/>
    <s v="EQUIPE PODA "/>
    <s v="Realizado"/>
    <m/>
    <s v="PODA "/>
    <s v="LIB //COMS"/>
    <d v="2026-10-08T00:00:00"/>
    <x v="0"/>
    <s v="OPEX"/>
    <s v="OK"/>
    <s v="OK"/>
    <s v="ANEXADO"/>
    <s v="ANEXADO"/>
    <s v="OK"/>
    <n v="1"/>
    <n v="7125.86"/>
    <s v="Passivo"/>
    <s v="SAMUEL OLIVEIRA"/>
    <s v="Programado "/>
    <s v="Realizado"/>
    <s v="Ciclo Concluido"/>
    <n v="4964.53"/>
    <n v="2548098.5699999998"/>
    <e v="#N/A"/>
    <n v="25501472"/>
    <n v="4964.53"/>
    <s v="Mauricio Alves"/>
  </r>
  <r>
    <x v="0"/>
    <s v="OK"/>
    <s v="Sem Defeito"/>
    <s v="Não"/>
    <n v="128567"/>
    <n v="367"/>
    <m/>
    <x v="1054"/>
    <s v="Ciclo Concluido"/>
    <s v="Ciclo Concluido"/>
    <x v="2"/>
    <s v="Emergencial"/>
    <s v="EQUIPE PODA "/>
    <s v="Realizado"/>
    <m/>
    <s v="PODA "/>
    <s v="LIB //COMS"/>
    <d v="2026-10-09T00:00:00"/>
    <x v="5"/>
    <s v="OPEX"/>
    <s v="OK"/>
    <s v="OK"/>
    <s v="ANEXADO"/>
    <s v="ANEXADO"/>
    <s v="OK"/>
    <n v="1"/>
    <n v="7325.99"/>
    <s v="Passivo"/>
    <s v="LUISA ALMEIDA"/>
    <s v="Programado "/>
    <s v="Realizado"/>
    <s v="Enviado Equatorial "/>
    <n v="6208.16"/>
    <n v="2548098.5699999998"/>
    <e v="#N/A"/>
    <n v="25501531"/>
    <n v="6208.16"/>
    <s v="Mauricio Alves"/>
  </r>
  <r>
    <x v="0"/>
    <s v="OK"/>
    <s v="Sem Defeito"/>
    <s v="Não"/>
    <n v="119210"/>
    <n v="368"/>
    <m/>
    <x v="1055"/>
    <s v="Ciclo Concluido"/>
    <s v="Ciclo Concluido"/>
    <x v="2"/>
    <s v="Emergencial"/>
    <s v="EQUIPE PODA "/>
    <s v="Realizado"/>
    <m/>
    <s v="PODA "/>
    <s v="LIB //COMS"/>
    <d v="2026-10-10T00:00:00"/>
    <x v="0"/>
    <s v="OPEX"/>
    <s v="OK"/>
    <s v="OK"/>
    <s v="ANEXADO"/>
    <s v="ANEXADO"/>
    <s v="OK"/>
    <n v="1"/>
    <n v="5380.2"/>
    <s v="Passivo"/>
    <s v="SAMUEL OLIVEIRA"/>
    <s v="Programado "/>
    <s v="Realizado"/>
    <s v="Ciclo Concluido"/>
    <n v="1195.4100000000001"/>
    <n v="2548098.5699999998"/>
    <e v="#N/A"/>
    <n v="25501538"/>
    <n v="1195.4100000000001"/>
    <s v="Mauricio Alves"/>
  </r>
  <r>
    <x v="0"/>
    <s v="OK"/>
    <s v="Sem Defeito"/>
    <s v="Não"/>
    <n v="11513"/>
    <n v="85"/>
    <m/>
    <x v="1056"/>
    <s v="Ciclo Concluido"/>
    <s v="Ciclo Concluido"/>
    <x v="2"/>
    <s v="Programado"/>
    <s v="LINHA VIVA "/>
    <s v="Realizado"/>
    <s v="PORTO ALEGRE"/>
    <s v="CRUZETA"/>
    <s v="LIB //COMS"/>
    <d v="2027-05-13T00:00:00"/>
    <x v="0"/>
    <s v="OPEX"/>
    <s v="OK"/>
    <s v="OK"/>
    <s v="ANEXADO"/>
    <s v="ANEXADO"/>
    <s v="OK"/>
    <n v="1"/>
    <n v="11770.17"/>
    <s v="Passivo"/>
    <s v="RICARDO SILVEIRA"/>
    <s v="Programado "/>
    <s v="Realizado"/>
    <s v="Ciclo Concluido"/>
    <n v="823.18"/>
    <n v="2548098.5699999998"/>
    <e v="#N/A"/>
    <n v="25647008"/>
    <n v="823.18"/>
    <s v="Mauricio Alves"/>
  </r>
  <r>
    <x v="0"/>
    <s v="OK"/>
    <s v="Sem Defeito"/>
    <s v="Não"/>
    <s v="AIC"/>
    <s v="AIC"/>
    <m/>
    <x v="1057"/>
    <s v="Ciclo Concluido"/>
    <s v="Ciclo Concluido"/>
    <x v="0"/>
    <s v="Procedimento Anterior "/>
    <s v="LINHA MORTA"/>
    <s v="Realizado"/>
    <s v="PORTO ALEGRE"/>
    <s v="SUBS DE TRAFO"/>
    <s v="ENTE//CKCP"/>
    <d v="2027-10-09T00:00:00"/>
    <x v="1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2034.28"/>
    <n v="2548098.5699999998"/>
    <e v="#N/A"/>
    <n v="25372989"/>
    <n v="2034.28"/>
    <s v="Mauricio Alves"/>
  </r>
  <r>
    <x v="0"/>
    <s v="OK"/>
    <s v="Sem Defeito"/>
    <s v="Não"/>
    <n v="3918"/>
    <n v="424"/>
    <m/>
    <x v="1020"/>
    <s v="Ciclo Concluido"/>
    <s v="Ciclo Concluido"/>
    <x v="2"/>
    <s v="Poligonal Programado Concluido"/>
    <s v="EQUIPE PODA "/>
    <s v="Realizado"/>
    <s v="PORTO ALEGRE"/>
    <s v="PODA "/>
    <s v="LIB //COMS"/>
    <d v="2027-10-10T00:00:00"/>
    <x v="1"/>
    <s v="OPEX"/>
    <s v="OK"/>
    <s v="OK"/>
    <s v="ANEXADO"/>
    <s v="ANEXADO"/>
    <s v="OK"/>
    <n v="1"/>
    <n v="3079.44"/>
    <s v="Faturamento Enviado"/>
    <s v="LUISA ALMEIDA"/>
    <s v="Programado "/>
    <s v="Realizado"/>
    <s v="Ciclo Concluido"/>
    <s v="3.079,44"/>
    <n v="2548098.5699999998"/>
    <e v="#N/A"/>
    <n v="25540713"/>
    <n v="3079.44"/>
    <s v="Mauricio Alves"/>
  </r>
  <r>
    <x v="0"/>
    <s v="OK"/>
    <s v="Sem Defeito"/>
    <s v="Não"/>
    <n v="3945"/>
    <n v="437"/>
    <m/>
    <x v="1058"/>
    <s v="Ciclo Concluido"/>
    <s v="Ciclo Concluido"/>
    <x v="2"/>
    <s v="Programado"/>
    <s v="EQUIPE PODA "/>
    <s v="Realizado"/>
    <s v="PORTO ALEGRE"/>
    <s v="PODA "/>
    <s v="LIB //COMS"/>
    <d v="2027-10-11T00:00:00"/>
    <x v="1"/>
    <s v="OPEX"/>
    <s v="OK"/>
    <s v="OK"/>
    <s v="ANEXADO"/>
    <s v="ANEXADO"/>
    <s v="OK"/>
    <n v="1"/>
    <n v="397.25"/>
    <s v="Faturamento Enviado"/>
    <s v="LUISA ALMEIDA"/>
    <s v="Programado "/>
    <s v="Realizado"/>
    <s v="Ciclo Concluido"/>
    <n v="397.25"/>
    <n v="2548098.5699999998"/>
    <e v="#N/A"/>
    <n v="25537070"/>
    <n v="397.25"/>
    <s v="Mauricio Alves"/>
  </r>
  <r>
    <x v="0"/>
    <s v="OK"/>
    <s v="Sem Defeito"/>
    <s v="Não"/>
    <n v="3945"/>
    <n v="437.1"/>
    <m/>
    <x v="1059"/>
    <s v="Ciclo Concluido"/>
    <s v="Ciclo Concluido"/>
    <x v="2"/>
    <s v="Programado"/>
    <s v="EQUIPE PODA "/>
    <s v="Realizado"/>
    <s v="PORTO ALEGRE"/>
    <s v="PODA "/>
    <s v="LIB //COMS"/>
    <d v="2027-10-12T00:00:00"/>
    <x v="1"/>
    <s v="OPEX"/>
    <s v="OK"/>
    <s v="OK"/>
    <s v="ANEXADO"/>
    <s v="ANEXADO"/>
    <s v="OK"/>
    <n v="1"/>
    <n v="85.11"/>
    <s v="Faturamento Enviado"/>
    <s v="LUISA ALMEIDA"/>
    <s v="Programado "/>
    <s v="Realizado"/>
    <s v="Ciclo Concluido"/>
    <n v="85.11"/>
    <n v="2548098.5699999998"/>
    <e v="#N/A"/>
    <n v="25537035"/>
    <n v="85.11"/>
    <s v="Mauricio Alves"/>
  </r>
  <r>
    <x v="0"/>
    <s v="OK"/>
    <s v="Sem Defeito"/>
    <s v="Não"/>
    <n v="3945"/>
    <n v="437.2"/>
    <m/>
    <x v="1060"/>
    <s v="Ciclo Concluido"/>
    <s v="Ciclo Concluido"/>
    <x v="2"/>
    <s v="Programado"/>
    <s v="EQUIPE PODA "/>
    <s v="Realizado"/>
    <s v="PORTO ALEGRE"/>
    <s v="PODA "/>
    <s v="LIB //COMS"/>
    <d v="2027-10-13T00:00:00"/>
    <x v="1"/>
    <s v="OPEX"/>
    <s v="OK"/>
    <s v="OK"/>
    <s v="ANEXADO"/>
    <s v="ANEXADO"/>
    <s v="OK"/>
    <n v="1"/>
    <n v="2309.58"/>
    <s v="Faturamento Enviado"/>
    <s v="LUISA ALMEIDA"/>
    <s v="Programado "/>
    <s v="Realizado"/>
    <s v="Ciclo Concluido"/>
    <n v="2309.58"/>
    <n v="2548098.5699999998"/>
    <e v="#N/A"/>
    <n v="25537067"/>
    <n v="2309.58"/>
    <s v="Mauricio Alves"/>
  </r>
  <r>
    <x v="0"/>
    <s v="OK"/>
    <s v="Sem Defeito"/>
    <s v="Não"/>
    <n v="3945"/>
    <n v="437.3"/>
    <m/>
    <x v="1061"/>
    <s v="Ciclo Concluido"/>
    <s v="Ciclo Concluido"/>
    <x v="2"/>
    <s v="Programado"/>
    <s v="EQUIPE PODA "/>
    <s v="Realizado"/>
    <s v="PORTO ALEGRE"/>
    <s v="PODA "/>
    <s v="LIB //COMS"/>
    <d v="2027-10-14T00:00:00"/>
    <x v="1"/>
    <s v="OPEX"/>
    <s v="OK"/>
    <s v="OK"/>
    <s v="ANEXADO"/>
    <s v="ANEXADO"/>
    <s v="OK"/>
    <n v="1"/>
    <n v="4295.83"/>
    <s v="Faturamento Enviado"/>
    <s v="LUISA ALMEIDA"/>
    <s v="Programado "/>
    <s v="Realizado"/>
    <s v="Ciclo Concluido"/>
    <n v="4295.83"/>
    <n v="2548098.5699999998"/>
    <e v="#N/A"/>
    <n v="25537034"/>
    <n v="4295.83"/>
    <s v="Mauricio Alves"/>
  </r>
  <r>
    <x v="0"/>
    <s v="OK"/>
    <s v="Sem Defeito"/>
    <s v="Não"/>
    <n v="2816"/>
    <n v="442"/>
    <m/>
    <x v="1020"/>
    <s v="Ciclo Concluido"/>
    <s v="Ciclo Concluido"/>
    <x v="2"/>
    <s v="Poligonal Programado Concluido"/>
    <s v="EQUIPE PODA "/>
    <s v="Realizado"/>
    <s v="PORTO ALEGRE"/>
    <s v="PODA"/>
    <s v="LIB //COMS"/>
    <d v="2027-10-16T00:00:00"/>
    <x v="1"/>
    <s v="OPEX"/>
    <s v="OK"/>
    <s v="OK"/>
    <s v="ANEXADO"/>
    <s v="ANEXADO"/>
    <s v="OK"/>
    <n v="1"/>
    <n v="1220.05"/>
    <s v="Faturamento Enviado"/>
    <s v="LUISA ALMEIDA"/>
    <s v="Programado "/>
    <s v="Realizado"/>
    <s v="Ciclo Concluido"/>
    <n v="1220.05"/>
    <n v="2548098.5699999998"/>
    <e v="#N/A"/>
    <n v="25540713"/>
    <n v="1220.05"/>
    <s v="Mauricio Alves"/>
  </r>
  <r>
    <x v="0"/>
    <s v="OK"/>
    <s v="Sem Defeito"/>
    <s v="Não"/>
    <n v="318868"/>
    <m/>
    <m/>
    <x v="1062"/>
    <s v="Ciclo Concluido"/>
    <s v="Ciclo Concluido"/>
    <x v="0"/>
    <s v="Procedimento Anterior "/>
    <s v="LINHA MORTA"/>
    <s v="Realizado"/>
    <s v="AIC"/>
    <s v="AIC"/>
    <s v="ENTE//CKCP"/>
    <d v="2027-10-18T00:00:00"/>
    <x v="1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4239.12"/>
    <n v="2548098.5699999998"/>
    <e v="#N/A"/>
    <n v="25438657"/>
    <n v="4239.12"/>
    <s v="Mauricio Alves"/>
  </r>
  <r>
    <x v="0"/>
    <s v="OK"/>
    <s v="Sem Defeito"/>
    <s v="Não"/>
    <n v="324295"/>
    <m/>
    <m/>
    <x v="1063"/>
    <s v="Ciclo Concluido"/>
    <s v="Ciclo Concluido"/>
    <x v="0"/>
    <s v="Procedimento Anterior "/>
    <s v="LINHA MORTA"/>
    <s v="Realizado"/>
    <s v="AIC"/>
    <s v="AIC"/>
    <s v="ENTE//CKCP"/>
    <d v="2027-10-19T00:00:00"/>
    <x v="1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5148.3100000000004"/>
    <n v="2548098.5699999998"/>
    <e v="#N/A"/>
    <n v="25445688"/>
    <n v="5148.3100000000004"/>
    <s v="Mauricio Alves"/>
  </r>
  <r>
    <x v="0"/>
    <s v="OK"/>
    <s v="Sem Defeito"/>
    <s v="Não"/>
    <n v="936071"/>
    <m/>
    <m/>
    <x v="1064"/>
    <s v="Ciclo Concluido"/>
    <s v="Ciclo Concluido"/>
    <x v="0"/>
    <s v="Procedimento Anterior "/>
    <s v="LINHA MORTA"/>
    <s v="Realizado"/>
    <s v="AIC"/>
    <s v="AIC"/>
    <s v="ENTE//CKCP"/>
    <d v="2027-10-20T00:00:00"/>
    <x v="1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2034.28"/>
    <n v="2548098.5699999998"/>
    <e v="#N/A"/>
    <n v="25443744"/>
    <n v="2034.28"/>
    <s v="Mauricio Alves"/>
  </r>
  <r>
    <x v="0"/>
    <s v="OK"/>
    <s v="Sem Defeito"/>
    <s v="Não"/>
    <n v="138946"/>
    <m/>
    <m/>
    <x v="1065"/>
    <s v="Ciclo Concluido"/>
    <s v="Ciclo Concluido"/>
    <x v="0"/>
    <s v="Procedimento Anterior "/>
    <s v="LINHA MORTA"/>
    <s v="Realizado"/>
    <s v="AIC"/>
    <s v="AIC"/>
    <s v="ENTE//CKCP"/>
    <d v="2027-10-21T00:00:00"/>
    <x v="1"/>
    <s v="CAPEX"/>
    <s v="OK"/>
    <s v="OK"/>
    <s v="ANEXADO"/>
    <s v="ANEXADO"/>
    <s v="OK"/>
    <n v="1"/>
    <n v="0"/>
    <s v="Faturamento Enviado"/>
    <s v="LUCAS ANDRADE"/>
    <s v="Programado "/>
    <s v="Realizado"/>
    <s v="Ciclo Concluido"/>
    <n v="3844.41"/>
    <n v="2548098.5699999998"/>
    <e v="#N/A"/>
    <n v="25729251"/>
    <n v="3844.41"/>
    <s v="Mauricio Alves"/>
  </r>
  <r>
    <x v="0"/>
    <s v="OK"/>
    <s v="Sem Defeito"/>
    <s v="Não"/>
    <n v="33314"/>
    <n v="70"/>
    <m/>
    <x v="1066"/>
    <s v="Ciclo Concluido"/>
    <s v="Ciclo Concluido"/>
    <x v="2"/>
    <s v="Emergencial"/>
    <s v="LINHA MORTA"/>
    <s v="Realizado"/>
    <m/>
    <s v="PODA "/>
    <s v="LIB //COMS"/>
    <d v="2026-10-12T00:00:00"/>
    <x v="0"/>
    <s v="OPEX"/>
    <s v="OK"/>
    <s v="OK"/>
    <s v="ANEXADO"/>
    <s v="ANEXADO"/>
    <s v="OK"/>
    <n v="1"/>
    <n v="0"/>
    <s v="Passivo"/>
    <s v="RICARDO SILVEIRA"/>
    <s v="Programado "/>
    <s v="Realizado"/>
    <s v="Ciclo Concluido"/>
    <n v="1906.38"/>
    <n v="2548098.5699999998"/>
    <e v="#N/A"/>
    <n v="25523928"/>
    <n v="1906.38"/>
    <s v="Mauricio Alves"/>
  </r>
  <r>
    <x v="0"/>
    <s v="OK"/>
    <s v="Sem Defeito"/>
    <s v="Não"/>
    <n v="4713"/>
    <n v="471"/>
    <m/>
    <x v="1067"/>
    <s v="Ciclo Concluido"/>
    <s v="Ciclo Concluido"/>
    <x v="2"/>
    <s v="Programado"/>
    <s v="EQUIPE PODA "/>
    <s v="Realizado"/>
    <s v="VIAMÃO"/>
    <s v="PODA "/>
    <s v="LIB //COMS"/>
    <d v="2027-03-02T00:00:00"/>
    <x v="0"/>
    <s v="OPEX"/>
    <s v="OK"/>
    <s v="OK"/>
    <s v="ANEXADO"/>
    <s v="ANEXADO"/>
    <s v="OK"/>
    <n v="1"/>
    <n v="769.86"/>
    <s v="Passivo"/>
    <s v="SAMUEL OLIVEIRA"/>
    <s v="Programado "/>
    <s v="Realizado"/>
    <s v="Ciclo Concluido"/>
    <n v="85.71"/>
    <n v="2548098.5699999998"/>
    <e v="#N/A"/>
    <n v="25559010"/>
    <n v="85.71"/>
    <s v="Mauricio Alves"/>
  </r>
  <r>
    <x v="4"/>
    <s v="Em andamento "/>
    <s v="Em andamento "/>
    <s v="Não"/>
    <n v="44038749"/>
    <n v="117"/>
    <m/>
    <x v="1068"/>
    <s v="Sem necessidade"/>
    <s v="Sem necessidade"/>
    <x v="0"/>
    <s v="Procedimento Anterior "/>
    <s v="LINHA MORTA"/>
    <s v="Pendente"/>
    <s v="ARROIO DOS RATOS "/>
    <s v="SUBS DE POSTE E TRAFO "/>
    <s v="LIB //ENER"/>
    <d v="2027-10-26T00:00:00"/>
    <x v="2"/>
    <s v="CAPEX"/>
    <s v="NOK"/>
    <s v="OK"/>
    <s v="ANEXADO"/>
    <s v="SEM ANEXO "/>
    <s v="NOK"/>
    <n v="0.4"/>
    <n v="8495.4599999999991"/>
    <s v="Passivo"/>
    <s v="LUCAS ANDRADE"/>
    <d v="2024-12-17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1636"/>
    <n v="0"/>
    <m/>
    <x v="1069"/>
    <s v="Sem necessidade"/>
    <s v="Sem necessidade"/>
    <x v="3"/>
    <s v="Procedimento Anterior "/>
    <s v="LINHA MORTA"/>
    <s v="Pendente"/>
    <s v="BARRA DO RIBEIRO"/>
    <s v="SUBS DE POSTE E TRAFO "/>
    <s v="LIB //ENER"/>
    <d v="2027-10-28T00:00:00"/>
    <x v="2"/>
    <s v="CAPEX"/>
    <s v="NOK"/>
    <s v="OK"/>
    <s v="SEM ANEXO "/>
    <s v="SEM ANEXO "/>
    <s v="NOK"/>
    <n v="0.2"/>
    <n v="15976.61"/>
    <s v="Passivo"/>
    <s v="LUCAS ANDRADE"/>
    <d v="2024-12-17T00:00:00"/>
    <s v="Não realizado"/>
    <s v="Em andamento"/>
    <n v="0"/>
    <n v="2548098.5699999998"/>
    <e v="#N/A"/>
    <n v="0"/>
    <n v="0"/>
    <s v="Mauricio Alves"/>
  </r>
  <r>
    <x v="5"/>
    <s v="FALTA DE FOTOS DO POSTE NOVO (ESTRUTURA COMPLETA )"/>
    <s v="Evidência"/>
    <s v="Sim "/>
    <n v="681"/>
    <n v="126"/>
    <m/>
    <x v="1070"/>
    <s v="Sem necessidade"/>
    <s v="Sem necessidade"/>
    <x v="0"/>
    <s v="Procedimento Anterior "/>
    <s v="LINHA MORTA"/>
    <s v="Pendente"/>
    <s v="ELDORADO DO SUL"/>
    <s v="SUBS DE POSTE E TRAFO "/>
    <s v="ABER//ABER"/>
    <d v="2027-10-29T00:00:00"/>
    <x v="2"/>
    <s v="CAPEX"/>
    <s v="NOK"/>
    <s v="OK"/>
    <s v="SEM ANEXO "/>
    <s v="SEM ANEXO "/>
    <s v="NOK"/>
    <n v="0.2"/>
    <n v="3988.54"/>
    <s v="Passivo"/>
    <s v="TIME REGIS 2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3058"/>
    <n v="425"/>
    <m/>
    <x v="1071"/>
    <s v="Ciclo Concluido"/>
    <s v="Ciclo Concluido"/>
    <x v="2"/>
    <s v="Emergencial"/>
    <s v="EQUIPE PODA "/>
    <s v="Realizado"/>
    <s v="PORTO ALEGRE"/>
    <s v="PODA "/>
    <s v="LIB //COMS"/>
    <d v="2027-03-18T00:00:00"/>
    <x v="0"/>
    <s v="OPEX"/>
    <s v="OK"/>
    <s v="OK"/>
    <s v="ANEXADO"/>
    <s v="ANEXADO"/>
    <s v="OK"/>
    <n v="1"/>
    <n v="1539.72"/>
    <s v="Passivo"/>
    <s v="SAMUEL OLIVEIRA"/>
    <s v="Programado "/>
    <s v="Realizado"/>
    <s v="Ciclo Concluido"/>
    <n v="485.78"/>
    <n v="2548098.5699999998"/>
    <e v="#N/A"/>
    <n v="25559538"/>
    <n v="485.78"/>
    <s v="Mauricio Alves"/>
  </r>
  <r>
    <x v="0"/>
    <s v="OK"/>
    <s v="Sem Defeito"/>
    <s v="Não"/>
    <s v="4382/4348"/>
    <n v="184"/>
    <m/>
    <x v="1072"/>
    <s v="Ciclo Concluido"/>
    <s v="Ciclo Concluido"/>
    <x v="2"/>
    <s v="Emergencial"/>
    <s v="TAT03"/>
    <s v="Realizado"/>
    <s v="GUAIBA"/>
    <s v="ESPAÇADOR "/>
    <s v="LIB //COMS"/>
    <d v="2027-10-31T00:00:00"/>
    <x v="1"/>
    <s v="OPEX"/>
    <s v="OK"/>
    <s v="OK"/>
    <s v="ANEXADO"/>
    <s v="ANEXADO"/>
    <s v="OK"/>
    <n v="1"/>
    <n v="1805.64"/>
    <s v="Faturamento Enviado"/>
    <s v="SAMUEL OLIVEIRA"/>
    <s v="Programado "/>
    <s v="Realizado"/>
    <s v="Ciclo Concluido"/>
    <n v="1805.64"/>
    <n v="2548098.5699999998"/>
    <e v="#N/A"/>
    <n v="25622207"/>
    <n v="1805.64"/>
    <s v="Mauricio Alves"/>
  </r>
  <r>
    <x v="0"/>
    <s v="OK"/>
    <s v="Sem Defeito"/>
    <s v="Não"/>
    <n v="12386"/>
    <n v="503"/>
    <m/>
    <x v="1073"/>
    <s v="Ciclo Concluido"/>
    <s v="Ciclo Concluido"/>
    <x v="2"/>
    <s v="Emergencial"/>
    <s v="LINHA VIVA "/>
    <s v="Realizado"/>
    <s v="ARROIO DOS RATOS"/>
    <s v="ARMAÇÃO E OUTROS"/>
    <s v="LIB //COMS"/>
    <d v="2027-11-01T00:00:00"/>
    <x v="1"/>
    <s v="OPEX"/>
    <s v="OK"/>
    <s v="OK"/>
    <s v="ANEXADO"/>
    <s v="ANEXADO"/>
    <s v="OK"/>
    <n v="1"/>
    <n v="63.45"/>
    <s v="Faturamento Enviado"/>
    <s v="RICARDO SILVEIRA"/>
    <s v="Programado "/>
    <s v="Realizado"/>
    <s v="Ciclo Concluido"/>
    <n v="2106.0100000000002"/>
    <n v="2548098.5699999998"/>
    <e v="#N/A"/>
    <n v="25594405"/>
    <n v="2106.0100000000002"/>
    <s v="Mauricio Alves"/>
  </r>
  <r>
    <x v="0"/>
    <s v="OK"/>
    <s v="Sem Defeito"/>
    <s v="Não"/>
    <n v="3945"/>
    <n v="453"/>
    <m/>
    <x v="1074"/>
    <s v="Ciclo Concluido"/>
    <s v="Ciclo Concluido"/>
    <x v="2"/>
    <s v="Programado"/>
    <s v="EQUIPE PODA "/>
    <s v="Realizado"/>
    <s v="PORTO ALEGRE"/>
    <s v="poda  "/>
    <s v="LIB //COMS"/>
    <d v="2027-11-02T00:00:00"/>
    <x v="1"/>
    <s v="OPEX"/>
    <s v="OK"/>
    <s v="OK"/>
    <s v="ANEXADO"/>
    <s v="ANEXADO"/>
    <s v="OK"/>
    <n v="1"/>
    <n v="4369.75"/>
    <s v="Faturamento Enviado"/>
    <s v="SAMUEL OLIVEIRA"/>
    <s v="Programado "/>
    <s v="Realizado"/>
    <s v="Ciclo Concluido"/>
    <n v="4369.75"/>
    <n v="2548098.5699999998"/>
    <e v="#N/A"/>
    <n v="25678922"/>
    <n v="4369.75"/>
    <s v="Mauricio Alves"/>
  </r>
  <r>
    <x v="0"/>
    <s v="OK"/>
    <s v="Sem Defeito"/>
    <s v="Não"/>
    <n v="4245"/>
    <n v="448"/>
    <m/>
    <x v="1075"/>
    <s v="Ciclo Concluido"/>
    <s v="Ciclo Concluido"/>
    <x v="2"/>
    <s v="Emergencial"/>
    <s v="EQUIPE PODA "/>
    <s v="Realizado"/>
    <s v="PORTO ALEGRE"/>
    <s v="PODA "/>
    <s v="LIB //COMS"/>
    <d v="2027-04-22T00:00:00"/>
    <x v="0"/>
    <s v="OPEX"/>
    <s v="OK"/>
    <s v="OK"/>
    <s v="ANEXADO"/>
    <s v="ANEXADO"/>
    <s v="OK"/>
    <n v="1"/>
    <n v="7051.94"/>
    <s v="Passivo"/>
    <s v="SAMUEL OLIVEIRA"/>
    <s v="Programado "/>
    <s v="Realizado"/>
    <s v="Ciclo Concluido"/>
    <n v="2351.38"/>
    <n v="2548098.5699999998"/>
    <e v="#N/A"/>
    <n v="25596209"/>
    <n v="2351.38"/>
    <s v="Mauricio Alves"/>
  </r>
  <r>
    <x v="0"/>
    <s v="OK"/>
    <s v="Sem Defeito"/>
    <s v="Não"/>
    <s v="5688/5765"/>
    <n v="501"/>
    <m/>
    <x v="1076"/>
    <s v="Ciclo Concluido"/>
    <s v="Ciclo Concluido"/>
    <x v="2"/>
    <s v="Emergencial"/>
    <s v="EQUIPE PODA "/>
    <s v="Realizado"/>
    <s v="GUAIBA"/>
    <s v="PODA "/>
    <s v="LIB //COMS"/>
    <d v="2027-10-30T00:00:00"/>
    <x v="0"/>
    <s v="OPEX"/>
    <s v="OK"/>
    <s v="OK"/>
    <s v="ANEXADO"/>
    <s v="ANEXADO"/>
    <s v="OK"/>
    <n v="1"/>
    <n v="7723.24"/>
    <s v="Passivo"/>
    <s v="RICARDO SILVEIRA"/>
    <s v="Programado "/>
    <s v="Realizado"/>
    <s v="Ciclo Concluido"/>
    <n v="1339.67"/>
    <n v="2548098.5699999998"/>
    <e v="#N/A"/>
    <n v="25594163"/>
    <n v="1339.67"/>
    <s v="Mauricio Alves"/>
  </r>
  <r>
    <x v="2"/>
    <s v="OK"/>
    <s v="Sem Defeito"/>
    <s v="Não"/>
    <n v="3015"/>
    <n v="78"/>
    <m/>
    <x v="1077"/>
    <s v="LUCAS"/>
    <s v="LUCAS"/>
    <x v="2"/>
    <s v="Emergencial"/>
    <s v="LINHA MORTA"/>
    <s v="Pendente"/>
    <m/>
    <s v="PODA "/>
    <s v="LIB //ATEC"/>
    <d v="2027-11-05T00:00:00"/>
    <x v="2"/>
    <s v="OPEX"/>
    <s v="NOK"/>
    <s v="OK"/>
    <s v="ANEXADO"/>
    <s v="ANEXADO"/>
    <s v="OK"/>
    <n v="0.8"/>
    <n v="0"/>
    <s v="Passivo"/>
    <s v="SAMUEL OLIVEIRA"/>
    <d v="2024-12-16T00:00:00"/>
    <s v="Realizado"/>
    <s v="Em andamento"/>
    <n v="974.93"/>
    <n v="2548098.5699999998"/>
    <e v="#N/A"/>
    <n v="26773015"/>
    <n v="974.93"/>
    <s v="Mauricio Alves"/>
  </r>
  <r>
    <x v="0"/>
    <s v="OK"/>
    <s v="Sem Defeito"/>
    <s v="Não"/>
    <n v="1"/>
    <n v="149"/>
    <m/>
    <x v="1078"/>
    <s v="Ciclo Concluido"/>
    <s v="Ciclo Concluido"/>
    <x v="2"/>
    <s v="Emergencial"/>
    <s v="TAT01"/>
    <s v="Realizado"/>
    <s v="PORTO ALEGRE"/>
    <s v="PODA"/>
    <s v="LIB //COMS"/>
    <d v="2027-11-06T00:00:00"/>
    <x v="1"/>
    <s v="OPEX"/>
    <s v="OK"/>
    <s v="OK"/>
    <s v="ANEXADO"/>
    <s v="ANEXADO"/>
    <s v="OK"/>
    <n v="1"/>
    <n v="1600.12"/>
    <s v="Faturamento Enviado"/>
    <s v="SAMUEL OLIVEIRA"/>
    <s v="Programado "/>
    <s v="Realizado"/>
    <s v="Ciclo Concluido"/>
    <n v="117.44"/>
    <n v="2548098.5699999998"/>
    <e v="#N/A"/>
    <n v="25662360"/>
    <n v="117.44"/>
    <s v="Mauricio Alves"/>
  </r>
  <r>
    <x v="5"/>
    <s v="Sem Ordem/PEP para tratativa"/>
    <s v="Criar PEP"/>
    <s v="Sim "/>
    <n v="33455"/>
    <n v="71"/>
    <m/>
    <x v="872"/>
    <s v="Sem necessidade"/>
    <s v="Sem necessidade"/>
    <x v="4"/>
    <s v="Emergencial"/>
    <s v="LINHA MORTA"/>
    <s v="Pendente"/>
    <s v="GUAIBA"/>
    <s v="PODA "/>
    <n v="0"/>
    <d v="2027-11-07T00:00:00"/>
    <x v="2"/>
    <s v="CAPEX"/>
    <s v="NOK"/>
    <s v="OK"/>
    <s v="SEM ANEXO "/>
    <s v="SEM ANEXO "/>
    <s v="NOK"/>
    <n v="0.2"/>
    <n v="0"/>
    <s v="Passivo"/>
    <s v="LUCAS ANDRADE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34881"/>
    <n v="73"/>
    <m/>
    <x v="1079"/>
    <s v="Ciclo Concluido"/>
    <s v="Ciclo Concluido"/>
    <x v="2"/>
    <s v="Emergencial"/>
    <s v="LINHA MORTA"/>
    <s v="Realizado"/>
    <m/>
    <s v="PODA "/>
    <s v="LIB //COMS"/>
    <d v="2027-11-08T00:00:00"/>
    <x v="1"/>
    <s v="OPEX"/>
    <s v="OK"/>
    <s v="OK"/>
    <s v="ANEXADO"/>
    <s v="ANEXADO"/>
    <s v="OK"/>
    <n v="1"/>
    <n v="0"/>
    <s v="Faturamento Enviado"/>
    <s v="SAMUEL OLIVEIRA"/>
    <s v="Programado "/>
    <s v="Realizado"/>
    <s v="Ciclo Concluido"/>
    <n v="7040.81"/>
    <n v="2548098.5699999998"/>
    <e v="#N/A"/>
    <n v="25645971"/>
    <n v="7040.81"/>
    <s v="Mauricio Alves"/>
  </r>
  <r>
    <x v="0"/>
    <s v="OK"/>
    <s v="Sem Defeito"/>
    <s v="Não"/>
    <n v="27664844"/>
    <n v="74"/>
    <m/>
    <x v="1080"/>
    <s v="Ciclo Concluido"/>
    <s v="Ciclo Concluido"/>
    <x v="2"/>
    <s v="Emergencial"/>
    <s v="LINHA MORTA"/>
    <s v="Realizado"/>
    <m/>
    <s v="PODA "/>
    <s v="LIB //COMS"/>
    <d v="2027-11-09T00:00:00"/>
    <x v="1"/>
    <s v="OPEX"/>
    <s v="OK"/>
    <s v="OK"/>
    <s v="ANEXADO"/>
    <s v="ANEXADO"/>
    <s v="OK"/>
    <n v="1"/>
    <n v="0"/>
    <s v="Faturamento Enviado"/>
    <s v="SAMUEL OLIVEIRA"/>
    <s v="Programado "/>
    <s v="Realizado"/>
    <s v="Ciclo Concluido"/>
    <n v="7409.61"/>
    <n v="2548098.5699999998"/>
    <e v="#N/A"/>
    <n v="25679185"/>
    <n v="7409.61"/>
    <s v="Mauricio Alves"/>
  </r>
  <r>
    <x v="0"/>
    <s v="OK"/>
    <s v="Sem Defeito"/>
    <s v="Não"/>
    <n v="3815553"/>
    <n v="75"/>
    <m/>
    <x v="1081"/>
    <s v="Ciclo Concluido"/>
    <s v="Ciclo Concluido"/>
    <x v="2"/>
    <s v="Emergencial"/>
    <s v="LINHA MORTA"/>
    <s v="Realizado"/>
    <m/>
    <s v="PODA "/>
    <s v="LIB //COMS"/>
    <d v="2027-11-10T00:00:00"/>
    <x v="1"/>
    <s v="OPEX"/>
    <s v="OK"/>
    <s v="OK"/>
    <s v="ANEXADO"/>
    <s v="ANEXADO"/>
    <s v="OK"/>
    <n v="1"/>
    <n v="0"/>
    <s v="Faturamento Enviado"/>
    <s v="SAMUEL OLIVEIRA"/>
    <s v="Programado "/>
    <s v="Realizado"/>
    <s v="Ciclo Concluido"/>
    <n v="189.23"/>
    <n v="2548098.5699999998"/>
    <e v="#N/A"/>
    <n v="25679473"/>
    <n v="189.23"/>
    <s v="Mauricio Alves"/>
  </r>
  <r>
    <x v="5"/>
    <s v="Sem Ordem/PEP para tratativa"/>
    <s v="Criar PEP"/>
    <s v="Sim "/>
    <n v="1401"/>
    <n v="81"/>
    <m/>
    <x v="872"/>
    <s v="Sem necessidade"/>
    <s v="Sem necessidade"/>
    <x v="4"/>
    <s v="Emergencial"/>
    <s v="LINHA MORTA"/>
    <s v="Pendente"/>
    <m/>
    <s v="PODA "/>
    <n v="0"/>
    <d v="2027-11-11T00:00:00"/>
    <x v="2"/>
    <s v="CAPEX"/>
    <s v="NOK"/>
    <s v="NOK"/>
    <s v="SEM ANEXO "/>
    <s v="SEM ANEXO "/>
    <s v="NOK"/>
    <n v="0"/>
    <n v="4440.3"/>
    <s v="Passivo"/>
    <s v="JONAS OLIVEIRA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1401"/>
    <n v="82"/>
    <m/>
    <x v="1082"/>
    <s v="Ciclo Concluido"/>
    <s v="Ciclo Concluido"/>
    <x v="2"/>
    <s v="Emergencial"/>
    <s v="LINHA MORTA"/>
    <s v="Realizado"/>
    <m/>
    <s v="PODA "/>
    <s v="LIB //COMS"/>
    <d v="2027-11-12T00:00:00"/>
    <x v="1"/>
    <s v="OPEX"/>
    <s v="OK"/>
    <s v="OK"/>
    <s v="ANEXADO"/>
    <s v="ANEXADO"/>
    <s v="OK"/>
    <n v="1"/>
    <n v="2748.96"/>
    <s v="Faturamento Enviado"/>
    <s v="LUISA ALMEIDA "/>
    <s v="Programado "/>
    <s v="Realizado"/>
    <s v="Ciclo Concluido"/>
    <n v="1079.51"/>
    <n v="2548098.5699999998"/>
    <e v="#N/A"/>
    <n v="25696920"/>
    <n v="1079.51"/>
    <s v="Mauricio Alves"/>
  </r>
  <r>
    <x v="0"/>
    <s v="OK"/>
    <s v="Sem Defeito"/>
    <s v="Não"/>
    <n v="27235"/>
    <n v="105"/>
    <m/>
    <x v="1083"/>
    <s v="Sem necessidade"/>
    <s v="Sem necessidade"/>
    <x v="0"/>
    <s v="Procedimento Anterior "/>
    <s v="LINHA MORTA"/>
    <s v="Realizado"/>
    <s v="GUAIBA"/>
    <s v="INSTALAÇÃO TR"/>
    <s v="LIB //COMS"/>
    <d v="2027-11-13T00:00:00"/>
    <x v="2"/>
    <s v="CAPEX"/>
    <s v="OK"/>
    <s v="OK"/>
    <s v="ANEXADO"/>
    <s v="ANEXADO"/>
    <s v="OK"/>
    <n v="1"/>
    <n v="3569.68"/>
    <s v="Passivo"/>
    <s v="SAMUEL OLIVEIRA"/>
    <s v="Programado "/>
    <s v="Realizado"/>
    <s v="Enviado Equatorial"/>
    <n v="4330.62"/>
    <n v="2548098.5699999998"/>
    <e v="#N/A"/>
    <n v="26059444"/>
    <n v="4330.62"/>
    <s v="Mauricio Alves"/>
  </r>
  <r>
    <x v="0"/>
    <s v="OK"/>
    <s v="Sem Defeito"/>
    <s v="Não"/>
    <n v="1636"/>
    <n v="516"/>
    <m/>
    <x v="1084"/>
    <s v="Ciclo Concluido"/>
    <s v="Ciclo Concluido"/>
    <x v="2"/>
    <s v="Emergencial"/>
    <s v="EQUIPE PODA "/>
    <s v="Realizado"/>
    <s v="PORTO ALEGRE"/>
    <s v="PODA "/>
    <s v="LIB //COMS"/>
    <d v="2027-11-14T00:00:00"/>
    <x v="0"/>
    <s v="OPEX"/>
    <s v="OK"/>
    <s v="OK"/>
    <s v="ANEXADO"/>
    <s v="ANEXADO"/>
    <s v="OK"/>
    <n v="1"/>
    <n v="7002.66"/>
    <s v="Passivo"/>
    <s v="RICARDO SILVEIRA"/>
    <s v="Programado "/>
    <s v="Realizado"/>
    <s v="Ciclo Concluido"/>
    <n v="6257.44"/>
    <n v="2548098.5699999998"/>
    <e v="#N/A"/>
    <n v="25661788"/>
    <n v="6257.44"/>
    <s v="Mauricio Alves"/>
  </r>
  <r>
    <x v="0"/>
    <s v="OK"/>
    <s v="Sem Defeito"/>
    <s v="Não"/>
    <n v="1636"/>
    <n v="517"/>
    <m/>
    <x v="1085"/>
    <s v="Ciclo Concluido"/>
    <s v="Ciclo Concluido"/>
    <x v="2"/>
    <s v="Poligonal Programado Andamento"/>
    <s v="EQUIPE PODA "/>
    <s v="Realizado"/>
    <s v="PORTO ALEGRE"/>
    <s v="PODA "/>
    <s v="LIB //COMS"/>
    <d v="2027-11-15T00:00:00"/>
    <x v="1"/>
    <s v="OPEX"/>
    <s v="OK"/>
    <s v="OK"/>
    <s v="ANEXADO"/>
    <s v="ANEXADO"/>
    <s v="OK"/>
    <n v="1"/>
    <n v="6158.88"/>
    <s v="Faturamento Enviado"/>
    <s v="RICARDO SILVEIRA"/>
    <s v="Programado "/>
    <s v="Realizado"/>
    <s v="Ciclo Concluido"/>
    <n v="5786.27"/>
    <n v="2548098.5699999998"/>
    <e v="#N/A"/>
    <n v="25661791"/>
    <n v="5786.27"/>
    <s v="Mauricio Alves"/>
  </r>
  <r>
    <x v="0"/>
    <s v="OK"/>
    <s v="Sem Defeito"/>
    <s v="Não"/>
    <n v="1636"/>
    <n v="518"/>
    <m/>
    <x v="1086"/>
    <s v="Ciclo Concluido"/>
    <s v="Ciclo Concluido"/>
    <x v="2"/>
    <s v="Emergencial"/>
    <s v="EQUIPE PODA "/>
    <s v="Realizado"/>
    <s v="PORTO ALEGRE"/>
    <s v="PODA "/>
    <s v="LIB //COMS"/>
    <d v="2027-11-16T00:00:00"/>
    <x v="1"/>
    <s v="OPEX"/>
    <s v="OK"/>
    <s v="OK"/>
    <s v="ANEXADO"/>
    <s v="ANEXADO"/>
    <s v="OK"/>
    <n v="1"/>
    <n v="6231.38"/>
    <s v="Faturamento Enviado"/>
    <s v="RICARDO SILVEIRA"/>
    <s v="Programado "/>
    <s v="Realizado"/>
    <s v="Ciclo Concluido"/>
    <n v="3189.19"/>
    <n v="2548098.5699999998"/>
    <e v="#N/A"/>
    <n v="25661996"/>
    <n v="3189.19"/>
    <s v="Mauricio Alves"/>
  </r>
  <r>
    <x v="0"/>
    <s v="OK"/>
    <s v="Sem Defeito"/>
    <s v="Não"/>
    <n v="2781"/>
    <n v="150"/>
    <m/>
    <x v="1087"/>
    <s v="Ciclo Concluido"/>
    <s v="Ciclo Concluido"/>
    <x v="2"/>
    <s v="Emergencial"/>
    <s v="TAT03"/>
    <s v="Realizado"/>
    <s v="SANS SOUCI"/>
    <s v="PODA"/>
    <s v="LIB //COMS"/>
    <d v="2027-11-17T00:00:00"/>
    <x v="1"/>
    <s v="OPEX"/>
    <s v="OK"/>
    <s v="OK"/>
    <s v="ANEXADO"/>
    <s v="ANEXADO"/>
    <s v="OK"/>
    <n v="1"/>
    <n v="1864.36"/>
    <s v="Faturamento Enviado"/>
    <s v="SAMUEL OLIVEIRA"/>
    <s v="Programado "/>
    <s v="Realizado"/>
    <s v="Ciclo Concluido"/>
    <n v="1864.36"/>
    <n v="2548098.5699999998"/>
    <e v="#N/A"/>
    <n v="25662822"/>
    <n v="1864.36"/>
    <s v="Mauricio Alves"/>
  </r>
  <r>
    <x v="0"/>
    <s v="OK"/>
    <s v="Sem Defeito"/>
    <s v="Não"/>
    <n v="3006"/>
    <n v="151"/>
    <m/>
    <x v="1088"/>
    <s v="Ciclo Concluido"/>
    <s v="Ciclo Concluido"/>
    <x v="2"/>
    <s v="Emergencial"/>
    <s v="TAT03"/>
    <s v="Realizado"/>
    <s v="SANS SOUCI"/>
    <s v="PODA"/>
    <s v="LIB //COMS"/>
    <d v="2027-11-18T00:00:00"/>
    <x v="1"/>
    <s v="OPEX"/>
    <s v="OK"/>
    <s v="OK"/>
    <s v="ANEXADO"/>
    <s v="ANEXADO"/>
    <s v="OK"/>
    <n v="1"/>
    <n v="2101.98"/>
    <s v="Faturamento Enviado"/>
    <s v="SAMUEL OLIVEIRA"/>
    <s v="Programado "/>
    <s v="Realizado"/>
    <s v="Ciclo Concluido"/>
    <n v="1719.4"/>
    <n v="2548098.5699999998"/>
    <e v="#N/A"/>
    <n v="25729673"/>
    <n v="1719.4"/>
    <s v="Mauricio Alves"/>
  </r>
  <r>
    <x v="0"/>
    <s v="OK"/>
    <s v="Sem Defeito"/>
    <s v="Não"/>
    <n v="5679"/>
    <n v="207"/>
    <m/>
    <x v="1089"/>
    <s v="Ciclo Concluido"/>
    <s v="Ciclo Concluido"/>
    <x v="2"/>
    <s v="Emergencial"/>
    <s v="TAT"/>
    <s v="Realizado"/>
    <s v="VIAMÃO"/>
    <s v="ESPAÇADOR "/>
    <s v="LIB //COMS"/>
    <d v="2027-11-19T00:00:00"/>
    <x v="1"/>
    <s v="OPEX"/>
    <s v="OK"/>
    <s v="OK"/>
    <s v="ANEXADO"/>
    <s v="ANEXADO"/>
    <s v="OK"/>
    <n v="1"/>
    <n v="1086.32"/>
    <s v="Faturamento Enviado"/>
    <s v="RICARDO SILVEIRA"/>
    <s v="Programado "/>
    <s v="Realizado"/>
    <s v="Ciclo Concluido"/>
    <n v="1086.32"/>
    <n v="2548098.5699999998"/>
    <e v="#N/A"/>
    <n v="25594610"/>
    <n v="1086.32"/>
    <s v="Mauricio Alves"/>
  </r>
  <r>
    <x v="0"/>
    <s v="OK"/>
    <s v="Sem Defeito"/>
    <s v="Não"/>
    <s v="5731/5257"/>
    <n v="208"/>
    <m/>
    <x v="1090"/>
    <s v="Ciclo Concluido"/>
    <s v="Ciclo Concluido"/>
    <x v="2"/>
    <s v="Emergencial"/>
    <s v="TAT"/>
    <s v="Realizado"/>
    <s v="GUAIBA"/>
    <s v="ESPAÇADOR "/>
    <s v="LIB //COMS"/>
    <d v="2027-11-20T00:00:00"/>
    <x v="1"/>
    <s v="OPEX"/>
    <s v="OK"/>
    <s v="OK"/>
    <s v="ANEXADO"/>
    <s v="ANEXADO"/>
    <s v="OK"/>
    <n v="1"/>
    <n v="2524.96"/>
    <s v="Faturamento Enviado"/>
    <s v="RICARDO SILVEIRA"/>
    <s v="Programado "/>
    <s v="Realizado"/>
    <s v="Ciclo Concluido"/>
    <n v="2657.08"/>
    <n v="2548098.5699999998"/>
    <e v="#N/A"/>
    <n v="25594697"/>
    <n v="2657.08"/>
    <s v="Mauricio Alves"/>
  </r>
  <r>
    <x v="0"/>
    <s v="OK"/>
    <s v="Sem Defeito"/>
    <s v="Não"/>
    <n v="3145"/>
    <n v="152"/>
    <m/>
    <x v="1091"/>
    <s v="Ciclo Concluido"/>
    <s v="Ciclo Concluido"/>
    <x v="2"/>
    <s v="Emergencial"/>
    <s v="TAT03"/>
    <s v="Realizado"/>
    <s v="ELDORADO DO SUL"/>
    <s v="PODA"/>
    <s v="LIB //COMS"/>
    <d v="2027-11-21T00:00:00"/>
    <x v="1"/>
    <s v="OPEX"/>
    <s v="OK"/>
    <s v="OK"/>
    <s v="ANEXADO"/>
    <s v="ANEXADO"/>
    <s v="OK"/>
    <n v="1"/>
    <n v="983.56"/>
    <s v="Faturamento Enviado"/>
    <s v="SAMUEL OLIVEIRA"/>
    <s v="Programado "/>
    <s v="Realizado"/>
    <s v="Ciclo Concluido"/>
    <n v="983.56"/>
    <n v="2548098.5699999998"/>
    <e v="#N/A"/>
    <n v="25662830"/>
    <n v="983.56"/>
    <s v="Mauricio Alves"/>
  </r>
  <r>
    <x v="0"/>
    <s v="OK"/>
    <s v="Sem Defeito"/>
    <s v="Não"/>
    <n v="5938"/>
    <n v="210"/>
    <m/>
    <x v="1092"/>
    <s v="Ciclo Concluido"/>
    <s v="Ciclo Concluido"/>
    <x v="2"/>
    <s v="Emergencial"/>
    <s v="TAT"/>
    <s v="Realizado"/>
    <s v="ALVORADA"/>
    <s v="ESPAÇADOR "/>
    <s v="LIB //COMS"/>
    <d v="2027-11-22T00:00:00"/>
    <x v="1"/>
    <s v="OPEX"/>
    <s v="OK"/>
    <s v="OK"/>
    <s v="ANEXADO"/>
    <s v="ANEXADO"/>
    <s v="OK"/>
    <n v="1"/>
    <n v="1291.8399999999999"/>
    <s v="Faturamento Enviado"/>
    <s v="LUISA ALMEIDA"/>
    <s v="Programado "/>
    <s v="Realizado"/>
    <s v="Ciclo Concluido"/>
    <n v="1291.8399999999999"/>
    <n v="2548098.5699999998"/>
    <e v="#N/A"/>
    <n v="25577081"/>
    <n v="1291.8399999999999"/>
    <s v="Mauricio Alves"/>
  </r>
  <r>
    <x v="0"/>
    <s v="OK"/>
    <s v="Sem Defeito"/>
    <s v="Não"/>
    <n v="1080"/>
    <n v="153"/>
    <m/>
    <x v="1093"/>
    <s v="Ciclo Concluido"/>
    <s v="Ciclo Concluido"/>
    <x v="2"/>
    <s v="Emergencial"/>
    <s v="TAT04"/>
    <s v="Realizado"/>
    <s v="VIAMÃO"/>
    <s v="PODA"/>
    <s v="LIB //COMS"/>
    <d v="2027-11-23T00:00:00"/>
    <x v="1"/>
    <s v="OPEX"/>
    <s v="OK"/>
    <s v="OK"/>
    <s v="ANEXADO"/>
    <s v="ANEXADO"/>
    <s v="OK"/>
    <n v="1"/>
    <n v="578.92999999999995"/>
    <s v="Faturamento Enviado"/>
    <s v="RICARDO SILVEIRA"/>
    <s v="Programado "/>
    <s v="Realizado"/>
    <s v="Ciclo Concluido"/>
    <n v="571.62"/>
    <n v="2548098.5699999998"/>
    <e v="#N/A"/>
    <n v="25696875"/>
    <n v="571.62"/>
    <s v="Mauricio Alves"/>
  </r>
  <r>
    <x v="0"/>
    <s v="OK"/>
    <s v="Sem Defeito"/>
    <s v="Não"/>
    <s v="5924, 5262"/>
    <n v="212"/>
    <m/>
    <x v="1094"/>
    <s v="Ciclo Concluido"/>
    <s v="Ciclo Concluido"/>
    <x v="2"/>
    <s v="Emergencial"/>
    <s v="TAT"/>
    <s v="Realizado"/>
    <s v="PORTO ALEGRE"/>
    <s v="ESPAÇADOR "/>
    <s v="LIB //COMS"/>
    <d v="2027-11-24T00:00:00"/>
    <x v="1"/>
    <s v="OPEX"/>
    <s v="OK"/>
    <s v="OK"/>
    <s v="ANEXADO"/>
    <s v="ANEXADO"/>
    <s v="OK"/>
    <n v="1"/>
    <n v="1027.5999999999999"/>
    <s v="Faturamento Enviado"/>
    <s v="LUISA ALMEIDA"/>
    <s v="Programado "/>
    <s v="Realizado"/>
    <s v="Ciclo Concluido"/>
    <n v="1027.5999999999999"/>
    <n v="2548098.5699999998"/>
    <e v="#N/A"/>
    <n v="25577038"/>
    <n v="1027.5999999999999"/>
    <s v="Mauricio Alves"/>
  </r>
  <r>
    <x v="0"/>
    <s v="OK"/>
    <s v="Sem Defeito"/>
    <s v="Não"/>
    <n v="519"/>
    <n v="173"/>
    <m/>
    <x v="1095"/>
    <s v="Ciclo Concluido"/>
    <s v="Ciclo Concluido"/>
    <x v="2"/>
    <s v="Emergencial"/>
    <s v="LINHA MORTA "/>
    <s v="Realizado"/>
    <s v="PORTO ALEGRE"/>
    <s v="TALA"/>
    <s v="LIB //COMS"/>
    <d v="2027-11-25T00:00:00"/>
    <x v="1"/>
    <s v="OPEX"/>
    <s v="OK"/>
    <s v="OK"/>
    <s v="ANEXADO"/>
    <s v="ANEXADO"/>
    <s v="OK"/>
    <n v="1"/>
    <n v="963.37"/>
    <s v="Faturamento Enviado"/>
    <s v="LUISA ALMEIDA"/>
    <s v="Programado "/>
    <s v="Realizado"/>
    <s v="Ciclo Concluido"/>
    <n v="963.37"/>
    <n v="2548098.5699999998"/>
    <e v="#N/A"/>
    <n v="25576826"/>
    <n v="963.37"/>
    <s v="Mauricio Alves"/>
  </r>
  <r>
    <x v="0"/>
    <s v="OK"/>
    <s v="Sem Defeito"/>
    <s v="Não"/>
    <n v="44122893"/>
    <n v="174"/>
    <m/>
    <x v="1096"/>
    <s v="Ciclo Concluido"/>
    <s v="Ciclo Concluido"/>
    <x v="2"/>
    <s v="Emergencial"/>
    <s v="LINHA MORTA "/>
    <s v="Realizado"/>
    <s v="VIAMÃO"/>
    <s v="TALA"/>
    <s v="LIB //COMS"/>
    <d v="2027-11-26T00:00:00"/>
    <x v="1"/>
    <s v="OPEX"/>
    <s v="OK"/>
    <s v="OK"/>
    <s v="ANEXADO"/>
    <s v="ANEXADO"/>
    <s v="OK"/>
    <n v="1"/>
    <n v="963.37"/>
    <s v="Faturamento Enviado"/>
    <s v="LUISA ALMEIDA"/>
    <s v="Programado "/>
    <s v="Realizado"/>
    <s v="Ciclo Concluido"/>
    <n v="963.37"/>
    <n v="2548098.5699999998"/>
    <e v="#N/A"/>
    <n v="25576865"/>
    <n v="963.37"/>
    <s v="Mauricio Alves"/>
  </r>
  <r>
    <x v="0"/>
    <s v="OK"/>
    <s v="Sem Defeito"/>
    <s v="Não"/>
    <n v="1920"/>
    <n v="369"/>
    <n v="1"/>
    <x v="1097"/>
    <s v="Ciclo Concluido"/>
    <s v="Ciclo Concluido"/>
    <x v="2"/>
    <s v="Programado"/>
    <s v="EQUIPE PODA "/>
    <s v="Realizado"/>
    <s v="PORTO ALEGRE"/>
    <s v="PODA"/>
    <s v="LIB //COMS"/>
    <d v="2024-08-19T00:00:00"/>
    <x v="1"/>
    <s v="OPEX"/>
    <s v="OK"/>
    <s v="OK"/>
    <s v="ANEXADO"/>
    <s v="ANEXADO"/>
    <s v="OK"/>
    <n v="1"/>
    <n v="769.86"/>
    <s v="Faturamento Enviado"/>
    <s v="SAMUEL OLIVEIRA"/>
    <s v="Programado "/>
    <s v="Realizado"/>
    <s v="Ciclo Concluido"/>
    <n v="769.86"/>
    <n v="2548098.5699999998"/>
    <e v="#N/A"/>
    <n v="25594409"/>
    <n v="769.86"/>
    <s v="Mauricio Alves"/>
  </r>
  <r>
    <x v="0"/>
    <s v="OK"/>
    <s v="Sem Defeito"/>
    <s v="Não"/>
    <n v="1920"/>
    <s v="369.1"/>
    <n v="1"/>
    <x v="1098"/>
    <s v="Ciclo Concluido"/>
    <s v="Ciclo Concluido"/>
    <x v="2"/>
    <s v="Programado"/>
    <s v="EQUIPE PODA "/>
    <s v="Realizado"/>
    <s v="PORTO ALEGRE"/>
    <s v="PODA"/>
    <s v="LIB //COMS"/>
    <d v="2024-08-19T00:00:00"/>
    <x v="1"/>
    <s v="OPEX"/>
    <s v="OK"/>
    <s v="OK"/>
    <s v="ANEXADO"/>
    <s v="ANEXADO"/>
    <s v="OK"/>
    <n v="1"/>
    <n v="769.86"/>
    <s v="Faturamento Enviado"/>
    <s v="SAMUEL OLIVEIRA"/>
    <s v="Programado "/>
    <s v="Realizado"/>
    <s v="Ciclo Concluido"/>
    <n v="769.86"/>
    <n v="2548098.5699999998"/>
    <e v="#N/A"/>
    <n v="25537038"/>
    <n v="769.86"/>
    <s v="Mauricio Alves"/>
  </r>
  <r>
    <x v="0"/>
    <s v="OK"/>
    <s v="Sem Defeito"/>
    <s v="Não"/>
    <n v="1920"/>
    <s v="369.2"/>
    <n v="1"/>
    <x v="1099"/>
    <s v="Ciclo Concluido"/>
    <s v="Ciclo Concluido"/>
    <x v="2"/>
    <s v="Programado"/>
    <s v="EQUIPE PODA "/>
    <s v="Realizado"/>
    <s v="PORTO ALEGRE"/>
    <s v="PODA"/>
    <s v="LIB //COMS"/>
    <d v="2024-08-19T00:00:00"/>
    <x v="1"/>
    <s v="OPEX"/>
    <s v="OK"/>
    <s v="OK"/>
    <s v="ANEXADO"/>
    <s v="ANEXADO"/>
    <s v="OK"/>
    <n v="1"/>
    <n v="769.86"/>
    <s v="Faturamento Enviado"/>
    <s v="SAMUEL OLIVEIRA"/>
    <s v="Programado "/>
    <s v="Realizado"/>
    <s v="Ciclo Concluido"/>
    <n v="769.86"/>
    <n v="2548098.5699999998"/>
    <e v="#N/A"/>
    <n v="25696583"/>
    <n v="769.86"/>
    <s v="Mauricio Alves"/>
  </r>
  <r>
    <x v="6"/>
    <s v="Falta evidência do serviço concluido(Croqui)"/>
    <s v="Evidência e Croqui"/>
    <s v="Sim "/>
    <n v="3088"/>
    <n v="544"/>
    <m/>
    <x v="1100"/>
    <n v="67600139"/>
    <s v="ELD-4"/>
    <x v="2"/>
    <s v="Emergencial"/>
    <s v="EQUIPE PODA "/>
    <s v="Realizado"/>
    <s v="PORTO ALEGRE"/>
    <s v="PODA "/>
    <s v="LIB //PEND"/>
    <d v="2028-02-28T00:00:00"/>
    <x v="2"/>
    <s v="OPEX"/>
    <s v="OK"/>
    <s v="OK"/>
    <s v="ANEXADO"/>
    <s v="ANEXADO"/>
    <s v="OK"/>
    <n v="1"/>
    <n v="1377.75"/>
    <s v="Passivo"/>
    <s v="RICARDO SILVEIRA"/>
    <s v="Programado "/>
    <s v="Realizado"/>
    <s v="Em andamento"/>
    <n v="769.86"/>
    <n v="2548098.5699999998"/>
    <e v="#N/A"/>
    <n v="25662424"/>
    <n v="769.86"/>
    <s v="Erica Fragoso"/>
  </r>
  <r>
    <x v="4"/>
    <s v="Em andamento "/>
    <s v="Em andamento "/>
    <s v="Sim "/>
    <n v="80212"/>
    <n v="176"/>
    <m/>
    <x v="1101"/>
    <s v="Sem necessidade"/>
    <s v="Sem necessidade"/>
    <x v="0"/>
    <s v="Emergencial"/>
    <s v="LINHA MORTA"/>
    <s v="Pendente"/>
    <s v="GUAIBA"/>
    <s v="SUBS DE POSTE E TRAFO "/>
    <n v="0"/>
    <d v="2027-12-02T00:00:00"/>
    <x v="2"/>
    <s v="CAPEX"/>
    <s v="NOK"/>
    <s v="OK"/>
    <s v="SEM ANEXO "/>
    <s v="SEM ANEXO "/>
    <s v="NOK"/>
    <n v="0.2"/>
    <n v="8264.02"/>
    <s v="Passivo"/>
    <s v="LUCAS ANDRADE"/>
    <d v="2024-12-17T00:00:00"/>
    <s v="Não realizado"/>
    <s v="Em andamento"/>
    <n v="0"/>
    <n v="2548098.5699999998"/>
    <e v="#N/A"/>
    <n v="0"/>
    <n v="0"/>
    <s v="Mauricio Alves"/>
  </r>
  <r>
    <x v="0"/>
    <s v="OK"/>
    <s v="Sem Defeito"/>
    <s v="Não"/>
    <n v="1920"/>
    <n v="371"/>
    <n v="11"/>
    <x v="1097"/>
    <s v="Ciclo Concluido"/>
    <s v="Ciclo Concluido"/>
    <x v="2"/>
    <s v="Programado"/>
    <s v="EQUIPE PODA "/>
    <s v="Realizado"/>
    <s v="PORTO ALEGRE"/>
    <s v="PODA"/>
    <s v="LIB //COMS"/>
    <d v="2024-08-19T00:00:00"/>
    <x v="1"/>
    <s v="OPEX"/>
    <s v="OK"/>
    <s v="OK"/>
    <s v="ANEXADO"/>
    <s v="ANEXADO"/>
    <s v="OK"/>
    <n v="1"/>
    <n v="4643.8"/>
    <s v="Faturamento Enviado"/>
    <s v="SAMUEL OLIVEIRA"/>
    <s v="Programado "/>
    <s v="Realizado"/>
    <s v="Ciclo Concluido"/>
    <n v="4668.4399999999996"/>
    <n v="2548098.5699999998"/>
    <e v="#N/A"/>
    <n v="25594409"/>
    <n v="4668.4399999999996"/>
    <s v="Mauricio Alves"/>
  </r>
  <r>
    <x v="0"/>
    <s v="OK"/>
    <s v="Sem Defeito"/>
    <s v="Não"/>
    <n v="3255"/>
    <n v="154"/>
    <m/>
    <x v="1102"/>
    <s v="Ciclo Concluido"/>
    <s v="Ciclo Concluido"/>
    <x v="2"/>
    <s v="Emergencial"/>
    <s v="TAT01"/>
    <s v="Realizado"/>
    <s v="PORTO ALEGRE"/>
    <s v="PODA "/>
    <s v="LIB //COMS"/>
    <d v="2027-12-04T00:00:00"/>
    <x v="1"/>
    <s v="OPEX"/>
    <s v="OK"/>
    <s v="OK"/>
    <s v="ANEXADO"/>
    <s v="ANEXADO"/>
    <s v="OK"/>
    <n v="1"/>
    <n v="1940.5"/>
    <s v="Faturamento Enviado"/>
    <s v="SAMUEL OLIVEIRA"/>
    <s v="Programado "/>
    <s v="Realizado"/>
    <s v="Ciclo Concluido"/>
    <n v="1557.92"/>
    <n v="2548098.5699999998"/>
    <e v="#N/A"/>
    <n v="25729747"/>
    <n v="1557.92"/>
    <s v="Mauricio Alves"/>
  </r>
  <r>
    <x v="0"/>
    <s v="OK"/>
    <s v="Sem Defeito"/>
    <s v="Não"/>
    <n v="5041"/>
    <n v="502"/>
    <n v="4"/>
    <x v="1103"/>
    <s v="Ciclo Concluido"/>
    <s v="Ciclo Concluido"/>
    <x v="2"/>
    <s v="Programado"/>
    <s v="EQUIPE PODA "/>
    <s v="Realizado"/>
    <s v="CHARQUEADAS"/>
    <s v="PODA "/>
    <s v="LIB //COMS"/>
    <d v="2027-12-05T00:00:00"/>
    <x v="1"/>
    <s v="OPEX"/>
    <s v="OK"/>
    <s v="OK"/>
    <s v="ANEXADO"/>
    <s v="ANEXADO"/>
    <s v="OK"/>
    <n v="1"/>
    <n v="2334.2199999999998"/>
    <s v="Faturamento Enviado"/>
    <s v="RICARDO SILVEIRA"/>
    <s v="Programado "/>
    <s v="Realizado"/>
    <s v="Ciclo Concluido"/>
    <n v="1589"/>
    <n v="2548098.5699999998"/>
    <e v="#N/A"/>
    <n v="25679440"/>
    <n v="1589"/>
    <s v="Mauricio Alves"/>
  </r>
  <r>
    <x v="0"/>
    <s v="OK"/>
    <s v="Sem Defeito"/>
    <s v="Não"/>
    <n v="5041"/>
    <n v="504"/>
    <n v="1"/>
    <x v="1104"/>
    <s v="Ciclo Concluido"/>
    <s v="Ciclo Concluido"/>
    <x v="2"/>
    <s v="Programado"/>
    <s v="EQUIPE PODA "/>
    <s v="Realizado"/>
    <s v="CHARQUEADAS"/>
    <s v="PODA "/>
    <s v="LIB //COMS"/>
    <d v="2027-12-06T00:00:00"/>
    <x v="1"/>
    <s v="OPEX"/>
    <s v="OK"/>
    <s v="OK"/>
    <s v="ANEXADO"/>
    <s v="ANEXADO"/>
    <s v="OK"/>
    <n v="1"/>
    <n v="10008.18"/>
    <s v="Faturamento Enviado"/>
    <s v="RICARDO SILVEIRA"/>
    <s v="Programado "/>
    <s v="Realizado"/>
    <s v="Ciclo Concluido"/>
    <n v="5958.75"/>
    <n v="2548098.5699999998"/>
    <e v="#N/A"/>
    <n v="25679589"/>
    <n v="5958.75"/>
    <s v="Mauricio Alves"/>
  </r>
  <r>
    <x v="0"/>
    <s v="OK"/>
    <s v="Sem Defeito"/>
    <s v="Não"/>
    <s v=" "/>
    <s v="504.1"/>
    <n v="1"/>
    <x v="851"/>
    <s v="Ciclo Concluido"/>
    <s v="Ciclo Concluido"/>
    <x v="2"/>
    <s v="Programado"/>
    <s v="EQUIPE PODA "/>
    <s v="Realizado"/>
    <s v="CHARQUEADAS"/>
    <s v="PODA "/>
    <s v="LIB //COMS"/>
    <d v="2027-12-07T00:00:00"/>
    <x v="1"/>
    <s v="OPEX"/>
    <s v="OK"/>
    <s v="OK"/>
    <s v="ANEXADO"/>
    <s v="ANEXADO"/>
    <s v="OK"/>
    <n v="1"/>
    <n v="1589"/>
    <s v="Faturamento Enviado"/>
    <s v="RICARDO SILVEIRA"/>
    <s v="Programado "/>
    <s v="Realizado"/>
    <s v="Ciclo Concluido"/>
    <n v="1539.72"/>
    <n v="2548098.5699999998"/>
    <e v="#N/A"/>
    <n v="25695807"/>
    <n v="1539.72"/>
    <s v="Mauricio Alves"/>
  </r>
  <r>
    <x v="5"/>
    <s v="Falta Croqui do serviço executado"/>
    <s v="Croqui"/>
    <s v="Sim "/>
    <n v="7148"/>
    <s v="181,80,"/>
    <m/>
    <x v="1105"/>
    <s v="Sem necessidade"/>
    <s v="Sem necessidade"/>
    <x v="0"/>
    <s v="Emergencial"/>
    <s v="LINHA MORTA"/>
    <s v="Pendente"/>
    <s v="ELDORADO DO SUL"/>
    <s v="SUBS DE POSTE E TRAFO "/>
    <s v="LIB //ATEC"/>
    <d v="2027-12-08T00:00:00"/>
    <x v="2"/>
    <s v="CAPEX"/>
    <s v="NOK"/>
    <s v="OK"/>
    <s v="SEM ANEXO "/>
    <s v="SEM ANEXO "/>
    <s v="NOK"/>
    <n v="0.2"/>
    <n v="6196.49"/>
    <s v="Passivo"/>
    <s v="LUCAS ANDRADE"/>
    <s v="Programado "/>
    <s v="Não realizado"/>
    <s v="Em andamento"/>
    <n v="0"/>
    <n v="2548098.5699999998"/>
    <e v="#N/A"/>
    <n v="0"/>
    <n v="0"/>
    <s v="Erica Fragoso"/>
  </r>
  <r>
    <x v="5"/>
    <s v="Enviar melhores fotos do serviço executado. "/>
    <s v="Evidência e Croqui"/>
    <s v="Sim "/>
    <n v="6317"/>
    <n v="182"/>
    <m/>
    <x v="1106"/>
    <s v="Sem necessidade"/>
    <s v="Sem necessidade"/>
    <x v="0"/>
    <s v="Emergencial"/>
    <s v="LINHA MORTA"/>
    <s v="Pendente"/>
    <s v="ALVORADA"/>
    <s v="SUBS DE POSTE E TRAFO "/>
    <s v="LIB //ATEC"/>
    <d v="2027-12-09T00:00:00"/>
    <x v="2"/>
    <s v="CAPEX"/>
    <s v="NOK"/>
    <s v="OK"/>
    <s v="SEM ANEXO "/>
    <s v="SEM ANEXO "/>
    <s v="NOK"/>
    <n v="0.2"/>
    <n v="4144.05"/>
    <s v="Passivo"/>
    <s v="TIME REGIS 2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3088"/>
    <n v="545"/>
    <m/>
    <x v="1107"/>
    <s v="Ciclo Concluido"/>
    <s v="Ciclo Concluido"/>
    <x v="2"/>
    <s v="Emergencial"/>
    <s v="EQUIPE PODA "/>
    <s v="Realizado"/>
    <s v="PORTO ALEGRE"/>
    <s v="PODA "/>
    <s v="LIB //COMS"/>
    <d v="2028-02-29T00:00:00"/>
    <x v="0"/>
    <s v="OPEX"/>
    <s v="OK"/>
    <s v="OK"/>
    <s v="ANEXADO"/>
    <s v="ANEXADO"/>
    <s v="OK"/>
    <n v="1"/>
    <n v="1377.75"/>
    <s v="Passivo"/>
    <s v="RICARDO SILVEIRA"/>
    <s v="Programado "/>
    <s v="Realizado"/>
    <s v="Ciclo Concluido"/>
    <n v="397.25"/>
    <n v="2548098.5699999998"/>
    <e v="#N/A"/>
    <n v="25662439"/>
    <n v="397.25"/>
    <s v="Mauricio Alves"/>
  </r>
  <r>
    <x v="0"/>
    <s v="OK"/>
    <s v="Sem Defeito"/>
    <s v="Não"/>
    <n v="5644"/>
    <n v="506"/>
    <m/>
    <x v="1032"/>
    <s v="Ciclo Concluido"/>
    <s v="Ciclo Concluido"/>
    <x v="2"/>
    <s v="Poligonal Programado Andamento"/>
    <s v="EQUIPE PODA "/>
    <s v="Realizado"/>
    <s v="PORTO ALEGRE"/>
    <s v="PODA "/>
    <s v="LIB //COMS"/>
    <d v="2027-12-11T00:00:00"/>
    <x v="1"/>
    <s v="OPEX"/>
    <s v="OK"/>
    <s v="OK"/>
    <s v="ANEXADO"/>
    <s v="ANEXADO"/>
    <s v="OK"/>
    <n v="1"/>
    <n v="6798.02"/>
    <s v="Faturamento Enviado"/>
    <s v="RICARDO SILVEIRA"/>
    <s v="Programado "/>
    <s v="Realizado"/>
    <s v="Ciclo Concluido"/>
    <n v="6282.08"/>
    <n v="2548098.5699999998"/>
    <e v="#N/A"/>
    <n v="25537083"/>
    <n v="6282.08"/>
    <s v="Mauricio Alves"/>
  </r>
  <r>
    <x v="0"/>
    <s v="OK"/>
    <s v="Sem Defeito"/>
    <s v="Não"/>
    <n v="3089"/>
    <n v="546"/>
    <m/>
    <x v="1108"/>
    <s v="Ciclo Concluido"/>
    <s v="Ciclo Concluido"/>
    <x v="2"/>
    <s v="Emergencial"/>
    <s v="EQUIPE PODA "/>
    <s v="Realizado"/>
    <s v="PORTO ALEGRE"/>
    <s v="PODA "/>
    <s v="LIB //COMS"/>
    <d v="2028-03-01T00:00:00"/>
    <x v="0"/>
    <s v="OPEX"/>
    <s v="OK"/>
    <s v="OK"/>
    <s v="ANEXADO"/>
    <s v="ANEXADO"/>
    <s v="OK"/>
    <n v="1"/>
    <n v="1377.35"/>
    <s v="Passivo"/>
    <s v="RICARDO SILVEIRA"/>
    <s v="Programado "/>
    <s v="Realizado"/>
    <s v="Ciclo Concluido"/>
    <n v="85.11"/>
    <n v="2548098.5699999998"/>
    <e v="#N/A"/>
    <n v="25662441"/>
    <n v="85.11"/>
    <s v="Mauricio Alves"/>
  </r>
  <r>
    <x v="0"/>
    <s v="OK"/>
    <s v="Sem Defeito"/>
    <s v="Não"/>
    <n v="5041"/>
    <n v="508"/>
    <n v="1"/>
    <x v="1109"/>
    <s v="Ciclo Concluido"/>
    <s v="Ciclo Concluido"/>
    <x v="2"/>
    <s v="Programado"/>
    <s v="EQUIPE PODA "/>
    <s v="Realizado"/>
    <s v="CHARQUEADAS"/>
    <s v="ARMAÇÃO E OUTROS"/>
    <s v="LIB //COMS"/>
    <d v="2027-12-13T00:00:00"/>
    <x v="1"/>
    <s v="OPEX"/>
    <s v="OK"/>
    <s v="OK"/>
    <s v="ANEXADO"/>
    <s v="ANEXADO"/>
    <s v="OK"/>
    <n v="1"/>
    <n v="63.45"/>
    <s v="Faturamento Enviado"/>
    <s v="RICARDO SILVEIRA"/>
    <s v="Programado "/>
    <s v="Realizado"/>
    <s v="Ciclo Concluido"/>
    <n v="769.86"/>
    <n v="2548098.5699999998"/>
    <e v="#N/A"/>
    <n v="25679472"/>
    <n v="769.86"/>
    <s v="Mauricio Alves"/>
  </r>
  <r>
    <x v="0"/>
    <s v="OK"/>
    <s v="Sem Defeito"/>
    <s v="Não"/>
    <s v=" "/>
    <n v="509"/>
    <n v="1"/>
    <x v="1110"/>
    <s v="Ciclo Concluido"/>
    <s v="Ciclo Concluido"/>
    <x v="2"/>
    <s v="Programado"/>
    <s v="EQUIPE PODA "/>
    <s v="Realizado"/>
    <s v="PORTO ALEGRE"/>
    <s v="PODA "/>
    <s v="LIB //COMS"/>
    <d v="2027-12-14T00:00:00"/>
    <x v="1"/>
    <s v="OPEX"/>
    <s v="OK"/>
    <s v="OK"/>
    <s v="ANEXADO"/>
    <s v="ANEXADO"/>
    <s v="OK"/>
    <n v="1"/>
    <n v="6994.95"/>
    <s v="Faturamento Enviado"/>
    <s v="RICARDO SILVEIRA"/>
    <s v="Programado "/>
    <s v="Realizado"/>
    <s v="Ciclo Concluido"/>
    <n v="5131.8999999999996"/>
    <n v="2548098.5699999998"/>
    <e v="#N/A"/>
    <n v="25679520"/>
    <n v="5131.8999999999996"/>
    <s v="Mauricio Alves"/>
  </r>
  <r>
    <x v="0"/>
    <s v="OK"/>
    <s v="Sem Defeito"/>
    <s v="Não"/>
    <n v="5041"/>
    <n v="510"/>
    <n v="1"/>
    <x v="1111"/>
    <s v="Ciclo Concluido"/>
    <s v="Ciclo Concluido"/>
    <x v="2"/>
    <s v="Programado"/>
    <s v="EQUIPE PODA "/>
    <s v="Realizado"/>
    <s v="CHARQUEADAS"/>
    <s v="PODA "/>
    <s v="LIB //COMS"/>
    <d v="2027-12-16T00:00:00"/>
    <x v="1"/>
    <s v="OPEX"/>
    <s v="OK"/>
    <s v="OK"/>
    <s v="ANEXADO"/>
    <s v="ANEXADO"/>
    <s v="OK"/>
    <n v="1"/>
    <n v="769.86"/>
    <s v="Faturamento Enviado"/>
    <s v="RICARDO SILVEIRA"/>
    <s v="Programado "/>
    <s v="Realizado"/>
    <s v="Ciclo Concluido"/>
    <n v="85.11"/>
    <n v="2548098.5699999998"/>
    <e v="#N/A"/>
    <n v="25679583"/>
    <n v="85.11"/>
    <s v="Mauricio Alves"/>
  </r>
  <r>
    <x v="0"/>
    <s v="OK"/>
    <s v="Sem Defeito"/>
    <s v="Não"/>
    <n v="5041"/>
    <s v="510.1"/>
    <n v="2"/>
    <x v="1112"/>
    <s v="Ciclo Concluido"/>
    <s v="Ciclo Concluido"/>
    <x v="2"/>
    <s v="Programado"/>
    <s v="EQUIPE PODA "/>
    <s v="Realizado"/>
    <s v="CHARQUEADAS"/>
    <s v="PODA "/>
    <s v="LIB //COMS"/>
    <d v="2027-12-17T00:00:00"/>
    <x v="1"/>
    <s v="OPEX"/>
    <s v="OK"/>
    <s v="OK"/>
    <s v="ANEXADO"/>
    <s v="ANEXADO"/>
    <s v="OK"/>
    <n v="1"/>
    <n v="1539.72"/>
    <s v="Faturamento Enviado"/>
    <s v="RICARDO SILVEIRA"/>
    <s v="Programado "/>
    <s v="Realizado"/>
    <s v="Ciclo Concluido"/>
    <n v="794.5"/>
    <n v="2548098.5699999998"/>
    <e v="#N/A"/>
    <n v="25695877"/>
    <n v="794.5"/>
    <s v="Mauricio Alves"/>
  </r>
  <r>
    <x v="0"/>
    <s v="OK"/>
    <s v="Sem Defeito"/>
    <s v="Não"/>
    <n v="5041"/>
    <s v="510.2"/>
    <n v="2"/>
    <x v="1113"/>
    <s v="Ciclo Concluido"/>
    <s v="Ciclo Concluido"/>
    <x v="2"/>
    <s v="Programado"/>
    <s v="EQUIPE PODA "/>
    <s v="Realizado"/>
    <s v="CHARQUEADAS"/>
    <s v="PODA "/>
    <s v="LIB //COMS"/>
    <d v="2027-12-18T00:00:00"/>
    <x v="1"/>
    <s v="OPEX"/>
    <s v="OK"/>
    <s v="OK"/>
    <s v="ANEXADO"/>
    <s v="ANEXADO"/>
    <s v="OK"/>
    <n v="1"/>
    <n v="1539.72"/>
    <s v="Faturamento Enviado"/>
    <s v="RICARDO SILVEIRA"/>
    <s v="Programado "/>
    <s v="Realizado"/>
    <s v="Ciclo Concluido"/>
    <n v="794.5"/>
    <n v="2548098.5699999998"/>
    <e v="#N/A"/>
    <n v="25695912"/>
    <n v="794.5"/>
    <s v="Mauricio Alves"/>
  </r>
  <r>
    <x v="0"/>
    <s v="OK"/>
    <s v="Sem Defeito"/>
    <s v="Não"/>
    <n v="5040"/>
    <n v="511"/>
    <n v="1"/>
    <x v="1114"/>
    <s v="Ciclo Concluido"/>
    <s v="Ciclo Concluido"/>
    <x v="2"/>
    <s v="Programado"/>
    <s v="EQUIPE PODA "/>
    <s v="Realizado"/>
    <s v="PORTO ALEGRE"/>
    <s v="PODA "/>
    <s v="LIB //COMS"/>
    <d v="2027-12-19T00:00:00"/>
    <x v="1"/>
    <s v="OPEX"/>
    <s v="OK"/>
    <s v="OK"/>
    <s v="ANEXADO"/>
    <s v="ANEXADO"/>
    <s v="OK"/>
    <n v="1"/>
    <n v="2309.58"/>
    <s v="Faturamento Enviado"/>
    <s v="RICARDO SILVEIRA"/>
    <s v="Programado "/>
    <s v="Realizado"/>
    <s v="Ciclo Concluido"/>
    <n v="3104.08"/>
    <n v="2548098.5699999998"/>
    <e v="#N/A"/>
    <n v="25679629"/>
    <n v="3104.08"/>
    <s v="Mauricio Alves"/>
  </r>
  <r>
    <x v="0"/>
    <s v="OK"/>
    <s v="Sem Defeito"/>
    <s v="Não"/>
    <n v="5040"/>
    <s v="511.1"/>
    <n v="1"/>
    <x v="1115"/>
    <s v="Ciclo Concluido"/>
    <s v="Ciclo Concluido"/>
    <x v="2"/>
    <s v="Programado"/>
    <s v="EQUIPE PODA "/>
    <s v="Realizado"/>
    <s v="PORTO ALEGRE"/>
    <s v="PODA "/>
    <s v="LIB //COMS"/>
    <d v="2027-12-20T00:00:00"/>
    <x v="1"/>
    <s v="OPEX"/>
    <s v="OK"/>
    <s v="OK"/>
    <s v="ANEXADO"/>
    <s v="ANEXADO"/>
    <s v="OK"/>
    <n v="1"/>
    <n v="816.57"/>
    <s v="Faturamento Enviado"/>
    <s v="RICARDO SILVEIRA"/>
    <s v="Programado "/>
    <s v="Realizado"/>
    <s v="Ciclo Concluido"/>
    <n v="22.07"/>
    <n v="2548098.5699999998"/>
    <e v="#N/A"/>
    <n v="25679661"/>
    <n v="22.07"/>
    <s v="Mauricio Alves"/>
  </r>
  <r>
    <x v="0"/>
    <s v="OK"/>
    <s v="Sem Defeito"/>
    <s v="Não"/>
    <n v="5042"/>
    <n v="512"/>
    <m/>
    <x v="1085"/>
    <s v="Ciclo Concluido"/>
    <s v="Ciclo Concluido"/>
    <x v="2"/>
    <s v="Poligonal Programado Andamento"/>
    <s v="EQUIPE PODA "/>
    <s v="Realizado"/>
    <s v="PORTO ALEGRE"/>
    <s v="PODA "/>
    <s v="LIB //COMS"/>
    <d v="2027-12-21T00:00:00"/>
    <x v="1"/>
    <s v="OPEX"/>
    <s v="OK"/>
    <s v="OK"/>
    <s v="ANEXADO"/>
    <s v="ANEXADO"/>
    <s v="OK"/>
    <n v="1"/>
    <n v="10778.04"/>
    <s v="Faturamento Enviado"/>
    <s v="RICARDO SILVEIRA"/>
    <s v="Programado "/>
    <s v="Realizado"/>
    <s v="Ciclo Concluido"/>
    <n v="7424.55"/>
    <n v="2548098.5699999998"/>
    <e v="#N/A"/>
    <n v="25661791"/>
    <n v="7424.55"/>
    <s v="Mauricio Alves"/>
  </r>
  <r>
    <x v="0"/>
    <s v="OK"/>
    <s v="Sem Defeito"/>
    <s v="Não"/>
    <n v="3088"/>
    <n v="547"/>
    <m/>
    <x v="1116"/>
    <s v="Ciclo Concluido"/>
    <s v="Ciclo Concluido"/>
    <x v="2"/>
    <s v="Emergencial"/>
    <s v="EQUIPE PODA "/>
    <s v="Realizado"/>
    <s v="PORTO ALEGRE"/>
    <s v="PODA "/>
    <s v="LIB //COMS"/>
    <d v="2028-03-02T00:00:00"/>
    <x v="0"/>
    <s v="OPEX"/>
    <s v="OK"/>
    <s v="OK"/>
    <s v="ANEXADO"/>
    <s v="ANEXADO"/>
    <s v="OK"/>
    <n v="1"/>
    <n v="769.86"/>
    <s v="Passivo"/>
    <s v="RICARDO SILVEIRA"/>
    <s v="Programado "/>
    <s v="Realizado"/>
    <s v="Ciclo Concluido"/>
    <n v="85.71"/>
    <n v="2548098.5699999998"/>
    <e v="#N/A"/>
    <n v="25662444"/>
    <n v="85.71"/>
    <s v="Mauricio Alves"/>
  </r>
  <r>
    <x v="0"/>
    <s v="OK"/>
    <s v="Sem Defeito"/>
    <s v="Não"/>
    <n v="3326"/>
    <n v="155"/>
    <m/>
    <x v="1117"/>
    <s v="Ciclo Concluido"/>
    <s v="Ciclo Concluido"/>
    <x v="2"/>
    <s v="Emergencial"/>
    <s v="TAT02"/>
    <s v="Realizado"/>
    <s v="GUAIBA"/>
    <s v="PODA "/>
    <s v="LIB //COMS"/>
    <d v="2027-12-23T00:00:00"/>
    <x v="1"/>
    <s v="OPEX"/>
    <s v="OK"/>
    <s v="OK"/>
    <s v="ANEXADO"/>
    <s v="ANEXADO"/>
    <s v="OK"/>
    <n v="1"/>
    <n v="3129.58"/>
    <s v="Faturamento Enviado"/>
    <s v="SAMUEL OLIVEIRA"/>
    <s v="Programado "/>
    <s v="Realizado"/>
    <s v="Ciclo Concluido"/>
    <n v="2747"/>
    <n v="2548098.5699999998"/>
    <e v="#N/A"/>
    <n v="25729604"/>
    <n v="2747"/>
    <s v="Mauricio Alves"/>
  </r>
  <r>
    <x v="0"/>
    <s v="OK"/>
    <s v="Sem Defeito"/>
    <s v="Não"/>
    <n v="2954"/>
    <n v="156"/>
    <m/>
    <x v="1118"/>
    <s v="Ciclo Concluido"/>
    <s v="Ciclo Concluido"/>
    <x v="2"/>
    <s v="Emergencial"/>
    <s v="TAT03"/>
    <s v="Realizado"/>
    <s v="CHARQUEDAS"/>
    <s v="PODA "/>
    <s v="LIB //COMS"/>
    <d v="2027-12-24T00:00:00"/>
    <x v="1"/>
    <s v="OPEX"/>
    <s v="OK"/>
    <s v="OK"/>
    <s v="ANEXADO"/>
    <s v="ANEXADO"/>
    <s v="OK"/>
    <n v="1"/>
    <n v="1101"/>
    <s v="Faturamento Enviado"/>
    <s v="LUISA ALMEIDA"/>
    <s v="Programado "/>
    <s v="Realizado"/>
    <s v="Ciclo Concluido"/>
    <n v="998.24"/>
    <n v="2548098.5699999998"/>
    <e v="#N/A"/>
    <n v="25729940"/>
    <n v="998.24"/>
    <s v="Mauricio Alves"/>
  </r>
  <r>
    <x v="0"/>
    <s v="OK"/>
    <s v="Sem Defeito"/>
    <s v="Não"/>
    <n v="2944"/>
    <n v="157"/>
    <s v="1- PO"/>
    <x v="1119"/>
    <s v="Ciclo Concluido"/>
    <s v="Ciclo Concluido"/>
    <x v="2"/>
    <s v="Programado"/>
    <s v="TAT04"/>
    <s v="Realizado"/>
    <s v="PORTO ALEGRE"/>
    <s v="PODA "/>
    <s v="LIB //COMS"/>
    <d v="2027-12-25T00:00:00"/>
    <x v="1"/>
    <s v="OPEX"/>
    <s v="OK"/>
    <s v="OK"/>
    <s v="ANEXADO"/>
    <s v="ANEXADO"/>
    <s v="OK"/>
    <n v="1"/>
    <n v="3306.76"/>
    <s v="Faturamento Enviado"/>
    <s v="SAMUEL OLIVEIRA"/>
    <s v="Programado "/>
    <s v="Realizado"/>
    <s v="Ciclo Concluido"/>
    <n v="572.58000000000004"/>
    <n v="2548098.5699999998"/>
    <e v="#N/A"/>
    <n v="25742172"/>
    <n v="572.58000000000004"/>
    <s v="Mauricio Alves"/>
  </r>
  <r>
    <x v="0"/>
    <s v="OK"/>
    <s v="Sem Defeito"/>
    <s v="Não"/>
    <n v="2944"/>
    <n v="157"/>
    <s v="2 - PO"/>
    <x v="1120"/>
    <s v="Ciclo Concluido"/>
    <s v="Ciclo Concluido"/>
    <x v="2"/>
    <s v="Programado"/>
    <s v="TAT04"/>
    <s v="Realizado"/>
    <s v="PORTO ALEGRE"/>
    <s v="PODA "/>
    <s v="LIB //COMS"/>
    <d v="2027-12-26T00:00:00"/>
    <x v="1"/>
    <s v="OPEX"/>
    <s v="OK"/>
    <s v="OK"/>
    <s v="ANEXADO"/>
    <s v="ANEXADO"/>
    <s v="OK"/>
    <n v="1"/>
    <n v="3306.76"/>
    <s v="Faturamento Enviado"/>
    <s v="SAMUEL OLIVEIRA"/>
    <s v="Programado "/>
    <s v="Realizado"/>
    <s v="Ciclo Concluido"/>
    <n v="381.68"/>
    <n v="2548098.5699999998"/>
    <e v="#N/A"/>
    <n v="25742183"/>
    <n v="381.68"/>
    <s v="Mauricio Alves"/>
  </r>
  <r>
    <x v="0"/>
    <s v="OK"/>
    <s v="Sem Defeito"/>
    <s v="Não"/>
    <n v="3315"/>
    <n v="158"/>
    <m/>
    <x v="1121"/>
    <s v="Ciclo Concluido"/>
    <s v="Ciclo Concluido"/>
    <x v="2"/>
    <s v="Emergencial"/>
    <s v="TAT04"/>
    <s v="Realizado"/>
    <s v="PORTO ALEGRE"/>
    <s v="PODA "/>
    <s v="LIB //COMS"/>
    <d v="2027-12-27T00:00:00"/>
    <x v="1"/>
    <s v="OPEX"/>
    <s v="OK"/>
    <s v="OK"/>
    <s v="ANEXADO"/>
    <s v="ANEXADO"/>
    <s v="OK"/>
    <n v="1"/>
    <n v="734"/>
    <s v="Faturamento Enviado"/>
    <s v="LUISA ALMEIDA"/>
    <s v="Programado "/>
    <s v="Realizado"/>
    <s v="Ciclo Concluido"/>
    <n v="734"/>
    <n v="2548098.5699999998"/>
    <e v="#N/A"/>
    <n v="25729977"/>
    <n v="734"/>
    <s v="Mauricio Alves"/>
  </r>
  <r>
    <x v="0"/>
    <s v="OK"/>
    <s v="Sem Defeito"/>
    <s v="Não"/>
    <n v="2942"/>
    <n v="159"/>
    <m/>
    <x v="979"/>
    <s v="Ciclo Concluido"/>
    <s v="Ciclo Concluido"/>
    <x v="2"/>
    <s v="Programado"/>
    <s v="TAT"/>
    <s v="Realizado"/>
    <s v="PORTO ALEGRE"/>
    <s v="PODA "/>
    <s v="LIB //COMS"/>
    <d v="2027-12-28T00:00:00"/>
    <x v="0"/>
    <s v="OPEX"/>
    <s v="OK"/>
    <s v="OK"/>
    <s v="ANEXADO"/>
    <s v="ANEXADO"/>
    <s v="OK"/>
    <n v="1"/>
    <n v="368.83"/>
    <s v="Passivo"/>
    <s v="RICARDO SILVEIRA"/>
    <s v="Programado "/>
    <s v="Realizado"/>
    <s v="Ciclo Concluido"/>
    <n v="649.57000000000005"/>
    <n v="2548098.5699999998"/>
    <e v="#N/A"/>
    <n v="25696605"/>
    <n v="649.57000000000005"/>
    <s v="Mauricio Alves"/>
  </r>
  <r>
    <x v="0"/>
    <s v="OK"/>
    <s v="Sem Defeito"/>
    <s v="Não"/>
    <n v="3546"/>
    <n v="160"/>
    <m/>
    <x v="979"/>
    <s v="Ciclo Concluido"/>
    <s v="Ciclo Concluido"/>
    <x v="2"/>
    <s v="Programado"/>
    <s v="TAT"/>
    <s v="Realizado"/>
    <s v="PORTO ALEGRE"/>
    <s v="PODA "/>
    <s v="LIB //COMS"/>
    <d v="2027-12-29T00:00:00"/>
    <x v="0"/>
    <s v="OPEX"/>
    <s v="OK"/>
    <s v="OK"/>
    <s v="ANEXADO"/>
    <s v="ANEXADO"/>
    <s v="OK"/>
    <n v="1"/>
    <n v="378.92"/>
    <s v="Passivo"/>
    <s v="RICARDO SILVEIRA"/>
    <s v="Programado "/>
    <s v="Realizado"/>
    <s v="Ciclo Concluido"/>
    <n v="278.92"/>
    <n v="2548098.5699999998"/>
    <e v="#N/A"/>
    <n v="25696605"/>
    <n v="278.92"/>
    <s v="Mauricio Alves"/>
  </r>
  <r>
    <x v="0"/>
    <s v="OK"/>
    <s v="Sem Defeito"/>
    <s v="Não"/>
    <n v="1920"/>
    <n v="379"/>
    <n v="11"/>
    <x v="1097"/>
    <s v="Ciclo Concluido"/>
    <s v="Ciclo Concluido"/>
    <x v="2"/>
    <s v="Programado"/>
    <s v="EQUIPE PODA "/>
    <s v="Realizado"/>
    <s v="PORTO ALEGRE"/>
    <s v="PODA "/>
    <s v="LIB //COMS"/>
    <d v="2027-12-30T00:00:00"/>
    <x v="1"/>
    <s v="OPEX"/>
    <s v="OK"/>
    <s v="OK"/>
    <s v="ANEXADO"/>
    <s v="ANEXADO"/>
    <s v="OK"/>
    <n v="1"/>
    <n v="11866.8"/>
    <s v="Faturamento Enviado"/>
    <s v="SAMUEL OLIVEIRA"/>
    <s v="Programado "/>
    <s v="Realizado"/>
    <s v="Ciclo Concluido"/>
    <n v="9172.58"/>
    <n v="2548098.5699999998"/>
    <e v="#N/A"/>
    <n v="25594409"/>
    <n v="9172.58"/>
    <s v="Mauricio Alves"/>
  </r>
  <r>
    <x v="0"/>
    <s v="OK"/>
    <s v="Sem Defeito"/>
    <s v="Não"/>
    <n v="1920"/>
    <n v="380"/>
    <n v="11"/>
    <x v="1097"/>
    <s v="Ciclo Concluido"/>
    <s v="Ciclo Concluido"/>
    <x v="2"/>
    <s v="Programado"/>
    <s v="EQUIPE PODA "/>
    <s v="Realizado"/>
    <s v="PORTO ALEGRE"/>
    <s v="PODA "/>
    <s v="LIB //COMS"/>
    <d v="2027-12-31T00:00:00"/>
    <x v="1"/>
    <s v="OPEX"/>
    <s v="OK"/>
    <s v="OK"/>
    <s v="ANEXADO"/>
    <s v="ANEXADO"/>
    <s v="OK"/>
    <n v="1"/>
    <n v="7101.22"/>
    <s v="Faturamento Enviado"/>
    <s v="SAMUEL OLIVEIRA"/>
    <s v="Programado "/>
    <s v="Realizado"/>
    <s v="Ciclo Concluido"/>
    <n v="7101.22"/>
    <n v="2548098.5699999998"/>
    <e v="#N/A"/>
    <n v="25594409"/>
    <n v="7101.22"/>
    <s v="Mauricio Alves"/>
  </r>
  <r>
    <x v="0"/>
    <s v="OK"/>
    <s v="Sem Defeito"/>
    <s v="Não"/>
    <n v="44137900"/>
    <n v="148"/>
    <m/>
    <x v="1122"/>
    <s v="Ciclo Concluido"/>
    <s v="Ciclo Concluido"/>
    <x v="2"/>
    <s v="Emergencial"/>
    <s v="LINHA MORTA"/>
    <s v="Realizado"/>
    <s v="PORTO ALEGRE"/>
    <s v="TALA"/>
    <s v="LIB //COMS"/>
    <d v="2028-01-01T00:00:00"/>
    <x v="1"/>
    <s v="OPEX"/>
    <s v="OK"/>
    <s v="OK"/>
    <s v="ANEXADO"/>
    <s v="ANEXADO"/>
    <s v="OK"/>
    <n v="1"/>
    <n v="1300.24"/>
    <s v="Faturamento Enviado"/>
    <s v="SAMUEL OLIVEIRA"/>
    <s v="Programado "/>
    <s v="Realizado"/>
    <s v="Ciclo Concluido"/>
    <n v="963.37"/>
    <n v="2548098.5699999998"/>
    <e v="#N/A"/>
    <n v="25729477"/>
    <n v="963.37"/>
    <s v="Mauricio Alves"/>
  </r>
  <r>
    <x v="0"/>
    <s v="OK"/>
    <s v="Sem Defeito"/>
    <s v="Não"/>
    <n v="1719"/>
    <n v="151"/>
    <m/>
    <x v="1123"/>
    <s v="Ciclo Concluido"/>
    <s v="Ciclo Concluido"/>
    <x v="2"/>
    <s v="Emergencial"/>
    <s v="LINHA MORTA"/>
    <s v="Realizado"/>
    <s v="ALVORADA"/>
    <s v="TALA"/>
    <s v="LIB //COMS"/>
    <d v="2028-01-02T00:00:00"/>
    <x v="0"/>
    <s v="OPEX"/>
    <s v="OK"/>
    <s v="OK"/>
    <s v="ANEXADO"/>
    <s v="ANEXADO"/>
    <s v="OK"/>
    <n v="1"/>
    <n v="2600.48"/>
    <s v="Passivo"/>
    <s v="SAMUEL OLIVEIRA"/>
    <s v="Programado "/>
    <s v="Realizado"/>
    <s v="Ciclo Concluido"/>
    <n v="1926.74"/>
    <n v="2548098.5699999998"/>
    <e v="#N/A"/>
    <n v="25729369"/>
    <n v="1926.74"/>
    <s v="Mauricio Alves"/>
  </r>
  <r>
    <x v="0"/>
    <s v="OK"/>
    <s v="Sem Defeito"/>
    <s v="Não"/>
    <n v="1788"/>
    <n v="152"/>
    <m/>
    <x v="1124"/>
    <s v="Ciclo Concluido"/>
    <s v="Ciclo Concluido"/>
    <x v="2"/>
    <s v="Emergencial"/>
    <s v="LINHA MORTA"/>
    <s v="Realizado"/>
    <s v="PORTO ALEGRE"/>
    <s v="TALA"/>
    <s v="LIB //COMS"/>
    <d v="2028-01-03T00:00:00"/>
    <x v="1"/>
    <s v="OPEX"/>
    <s v="OK"/>
    <s v="OK"/>
    <s v="ANEXADO"/>
    <s v="ANEXADO"/>
    <s v="OK"/>
    <n v="1"/>
    <n v="1300.24"/>
    <s v="Faturamento Enviado"/>
    <s v="SAMUEL OLIVEIRA"/>
    <s v="Programado "/>
    <s v="Realizado"/>
    <s v="Ciclo Concluido"/>
    <n v="963.37"/>
    <n v="2548098.5699999998"/>
    <e v="#N/A"/>
    <n v="25729375"/>
    <n v="963.37"/>
    <s v="Mauricio Alves"/>
  </r>
  <r>
    <x v="5"/>
    <s v="Falta evidência do serviço concluido"/>
    <s v="Em andamento "/>
    <s v="Sim "/>
    <n v="44171596"/>
    <n v="187"/>
    <m/>
    <x v="1125"/>
    <s v="Sem necessidade"/>
    <s v="Sem necessidade"/>
    <x v="0"/>
    <s v="Emergencial"/>
    <s v="LINHA MORTA"/>
    <s v="Pendente"/>
    <s v="MARIANA PIMENTEL "/>
    <s v="SUBS DE POSTE E TRAFO "/>
    <n v="0"/>
    <d v="2028-01-04T00:00:00"/>
    <x v="2"/>
    <s v="CAPEX"/>
    <s v="NOK"/>
    <s v="OK"/>
    <s v="ANEXADO"/>
    <s v="SEM ANEXO "/>
    <s v="NOK"/>
    <n v="0.4"/>
    <n v="5353.24"/>
    <s v="Passivo"/>
    <s v="LUCAS ANDRADE"/>
    <d v="2024-12-16T00:00:00"/>
    <s v="Não realizado"/>
    <s v="Em andamento"/>
    <n v="0"/>
    <n v="2548098.5699999998"/>
    <e v="#N/A"/>
    <n v="0"/>
    <n v="0"/>
    <s v="Erica Fragoso"/>
  </r>
  <r>
    <x v="0"/>
    <s v="OK"/>
    <s v="Sem Defeito"/>
    <s v="Não"/>
    <n v="5042"/>
    <n v="514"/>
    <m/>
    <x v="1085"/>
    <s v="Ciclo Concluido"/>
    <s v="Ciclo Concluido"/>
    <x v="2"/>
    <s v="Poligonal Programado Andamento"/>
    <s v="EQUIPE PODA "/>
    <s v="Realizado"/>
    <s v="PORTO ALEGRE"/>
    <s v="PODA "/>
    <s v="LIB //COMS"/>
    <d v="2028-01-05T00:00:00"/>
    <x v="1"/>
    <s v="OPEX"/>
    <s v="OK"/>
    <s v="OK"/>
    <s v="ANEXADO"/>
    <s v="ANEXADO"/>
    <s v="OK"/>
    <n v="1"/>
    <n v="8468.4599999999991"/>
    <s v="Faturamento Enviado"/>
    <s v="RICARDO SILVEIRA"/>
    <s v="Programado "/>
    <s v="Realizado"/>
    <s v="Ciclo Concluido"/>
    <n v="4490.6899999999996"/>
    <n v="2548098.5699999998"/>
    <e v="#N/A"/>
    <n v="25661791"/>
    <n v="4490.6899999999996"/>
    <s v="Mauricio Alves"/>
  </r>
  <r>
    <x v="0"/>
    <s v="OK"/>
    <s v="Sem Defeito"/>
    <s v="Não"/>
    <n v="5367"/>
    <n v="515"/>
    <m/>
    <x v="853"/>
    <s v="Ciclo Concluido"/>
    <s v="Ciclo Concluido"/>
    <x v="2"/>
    <s v="Programado"/>
    <s v="EQUIPE PODA "/>
    <s v="Realizado"/>
    <s v="PORTO ALEGRE"/>
    <s v="PODA "/>
    <s v="LIB //COMS"/>
    <d v="2028-01-06T00:00:00"/>
    <x v="1"/>
    <s v="OPEX"/>
    <s v="OK"/>
    <s v="OK"/>
    <s v="ANEXADO"/>
    <s v="ANEXADO"/>
    <s v="OK"/>
    <n v="1"/>
    <n v="3079.44"/>
    <s v="Faturamento Enviado"/>
    <s v="RICARDO SILVEIRA"/>
    <s v="Programado "/>
    <s v="Realizado"/>
    <s v="Ciclo Concluido"/>
    <n v="2334.2199999999998"/>
    <n v="2548098.5699999998"/>
    <e v="#N/A"/>
    <n v="25661972"/>
    <n v="2334.2199999999998"/>
    <s v="Mauricio Alves"/>
  </r>
  <r>
    <x v="0"/>
    <s v="OK"/>
    <s v="Sem Defeito"/>
    <s v="Não"/>
    <n v="5042"/>
    <n v="519"/>
    <m/>
    <x v="1085"/>
    <s v="Ciclo Concluido"/>
    <s v="Ciclo Concluido"/>
    <x v="2"/>
    <s v="Poligonal Programado Andamento"/>
    <s v="EQUIPE PODA "/>
    <s v="Realizado"/>
    <s v="PORTO ALEGRE"/>
    <s v="PODA "/>
    <s v="LIB //COMS"/>
    <d v="2028-01-07T00:00:00"/>
    <x v="1"/>
    <s v="OPEX"/>
    <s v="OK"/>
    <s v="OK"/>
    <s v="ANEXADO"/>
    <s v="ANEXADO"/>
    <s v="OK"/>
    <n v="1"/>
    <n v="3849.3"/>
    <s v="Faturamento Enviado"/>
    <s v="RICARDO SILVEIRA"/>
    <s v="Programado "/>
    <s v="Realizado"/>
    <s v="Ciclo Concluido"/>
    <n v="2731.47"/>
    <n v="2548098.5699999998"/>
    <e v="#N/A"/>
    <n v="25661791"/>
    <n v="2731.47"/>
    <s v="Mauricio Alves"/>
  </r>
  <r>
    <x v="0"/>
    <s v="OK"/>
    <s v="Sem Defeito"/>
    <s v="Não"/>
    <n v="5897"/>
    <n v="520"/>
    <m/>
    <x v="1126"/>
    <s v="Ciclo Concluido"/>
    <s v="Ciclo Concluido"/>
    <x v="2"/>
    <s v="Emergencial"/>
    <s v="EQUIPE PODA "/>
    <s v="Realizado"/>
    <s v="PORTO ALEGRE"/>
    <s v="PODA "/>
    <s v="LIB //COMS"/>
    <d v="2028-01-08T00:00:00"/>
    <x v="1"/>
    <s v="OPEX"/>
    <s v="OK"/>
    <s v="OK"/>
    <s v="ANEXADO"/>
    <s v="ANEXADO"/>
    <s v="OK"/>
    <n v="1"/>
    <n v="2706.83"/>
    <s v="Faturamento Enviado"/>
    <s v="RICARDO SILVEIRA"/>
    <s v="Programado "/>
    <s v="Realizado"/>
    <s v="Ciclo Concluido"/>
    <n v="1589"/>
    <n v="2548098.5699999998"/>
    <e v="#N/A"/>
    <n v="25662203"/>
    <n v="1589"/>
    <s v="Mauricio Alves"/>
  </r>
  <r>
    <x v="0"/>
    <s v="OK"/>
    <s v="Sem Defeito"/>
    <s v="Não"/>
    <n v="5293"/>
    <n v="209"/>
    <m/>
    <x v="1127"/>
    <s v="Ciclo Concluido"/>
    <s v="Ciclo Concluido"/>
    <x v="2"/>
    <s v="Programado"/>
    <s v="TAT"/>
    <s v="Realizado"/>
    <s v="MINAS DO LEAO"/>
    <s v="ESPAÇADOR "/>
    <s v="LIB //COMS"/>
    <d v="2028-01-09T00:00:00"/>
    <x v="0"/>
    <s v="OPEX"/>
    <s v="OK"/>
    <s v="OK"/>
    <s v="ANEXADO"/>
    <s v="ANEXADO"/>
    <s v="OK"/>
    <n v="1"/>
    <n v="1306.57"/>
    <s v="Passivo"/>
    <s v="RICARDO SILVEIRA "/>
    <s v="Programado "/>
    <s v="Realizado"/>
    <s v="Ciclo Concluido"/>
    <n v="1805.64"/>
    <n v="2548098.5699999998"/>
    <e v="#N/A"/>
    <n v="25622207"/>
    <n v="1805.64"/>
    <s v="Mauricio Alves"/>
  </r>
  <r>
    <x v="0"/>
    <s v="OK"/>
    <s v="Sem Defeito"/>
    <s v="Não"/>
    <n v="5293"/>
    <s v="209.1"/>
    <m/>
    <x v="1128"/>
    <s v="Ciclo Concluido"/>
    <s v="Ciclo Concluido"/>
    <x v="2"/>
    <s v="Programado"/>
    <s v="TAT"/>
    <s v="Realizado"/>
    <s v="MINAS DO LEAO"/>
    <s v="PODA "/>
    <s v="LIB //COMS"/>
    <d v="2028-01-10T00:00:00"/>
    <x v="1"/>
    <s v="OPEX"/>
    <s v="OK"/>
    <s v="OK"/>
    <s v="ANEXADO"/>
    <s v="ANEXADO"/>
    <s v="OK"/>
    <n v="1"/>
    <n v="251.39"/>
    <s v="Faturamento Enviado"/>
    <s v="RICARDO SILVEIRA "/>
    <s v="Programado "/>
    <s v="Realizado"/>
    <s v="Ciclo Concluido"/>
    <n v="251.39"/>
    <n v="2548098.5699999998"/>
    <e v="#N/A"/>
    <n v="25622318"/>
    <n v="251.39"/>
    <s v="Mauricio Alves"/>
  </r>
  <r>
    <x v="0"/>
    <s v="OK"/>
    <s v="Sem Defeito"/>
    <s v="Não"/>
    <n v="5102"/>
    <n v="211"/>
    <m/>
    <x v="1129"/>
    <s v="Ciclo Concluido"/>
    <s v="Ciclo Concluido"/>
    <x v="2"/>
    <s v="Programado"/>
    <s v="TAT"/>
    <s v="Realizado"/>
    <s v="PORTO ALEGRE"/>
    <s v="ESPAÇADOR "/>
    <s v="LIB //COMS"/>
    <d v="2028-01-11T00:00:00"/>
    <x v="1"/>
    <s v="OPEX"/>
    <s v="OK"/>
    <s v="OK"/>
    <s v="ANEXADO"/>
    <s v="ANEXADO"/>
    <s v="OK"/>
    <n v="1"/>
    <n v="1189.08"/>
    <s v="Faturamento Enviado"/>
    <s v="LUISA ALMEIDA"/>
    <s v="Programado "/>
    <s v="Realizado"/>
    <s v="Ciclo Concluido"/>
    <n v="1189.08"/>
    <n v="2548098.5699999998"/>
    <e v="#N/A"/>
    <n v="25742193"/>
    <n v="1189.08"/>
    <s v="Mauricio Alves"/>
  </r>
  <r>
    <x v="5"/>
    <s v="Sem Ordem/PEP para tratativa"/>
    <s v="Criar PEP"/>
    <s v="Sim "/>
    <n v="3142"/>
    <n v="79"/>
    <m/>
    <x v="872"/>
    <s v="Sem necessidade"/>
    <s v="Sem necessidade"/>
    <x v="4"/>
    <s v="Emergencial"/>
    <s v="LINHA MORTA"/>
    <s v="Pendente"/>
    <s v="MONTE CASTELO"/>
    <s v="CRUZETA"/>
    <n v="0"/>
    <d v="2028-01-12T00:00:00"/>
    <x v="2"/>
    <s v="CAPEX"/>
    <s v="NOK"/>
    <s v="OK"/>
    <s v="SEM ANEXO "/>
    <s v="SEM ANEXO "/>
    <s v="NOK"/>
    <n v="0.2"/>
    <n v="1449.34"/>
    <s v="Passivo"/>
    <s v="JONAS OLIVEIRA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44122893"/>
    <n v="193"/>
    <m/>
    <x v="1130"/>
    <s v="Ciclo Concluido"/>
    <s v="Ciclo Concluido"/>
    <x v="2"/>
    <s v="Emergencial"/>
    <s v="LINHA MORTA "/>
    <s v="Realizado"/>
    <s v="VIAMÃO"/>
    <s v="TALA"/>
    <s v="LIB //COMS"/>
    <d v="2028-01-13T00:00:00"/>
    <x v="1"/>
    <s v="OPEX"/>
    <s v="OK"/>
    <s v="OK"/>
    <s v="ANEXADO"/>
    <s v="ANEXADO"/>
    <s v="OK"/>
    <n v="1"/>
    <n v="1300.24"/>
    <s v="Faturamento Enviado"/>
    <s v="RICARDO SILVEIRA"/>
    <s v="Programado "/>
    <s v="Realizado"/>
    <s v="Ciclo Concluido"/>
    <n v="963.37"/>
    <n v="2548098.5699999998"/>
    <e v="#N/A"/>
    <n v="25595067"/>
    <n v="963.37"/>
    <s v="Mauricio Alves"/>
  </r>
  <r>
    <x v="0"/>
    <s v="OK"/>
    <s v="Sem Defeito"/>
    <s v="Não"/>
    <n v="1920"/>
    <n v="378"/>
    <m/>
    <x v="1097"/>
    <s v="Ciclo Concluido"/>
    <s v="Ciclo Concluido"/>
    <x v="2"/>
    <s v="Emergencial"/>
    <s v="EQUIPE PODA "/>
    <s v="Realizado"/>
    <s v="PORTO ALEGRE"/>
    <s v="PODA "/>
    <s v="LIB //COMS"/>
    <d v="2028-01-15T00:00:00"/>
    <x v="1"/>
    <s v="OPEX"/>
    <s v="OK"/>
    <s v="OK"/>
    <s v="ANEXADO"/>
    <s v="ANEXADO"/>
    <s v="OK"/>
    <n v="1"/>
    <n v="4556.0600000000004"/>
    <s v="Faturamento Enviado"/>
    <s v="RICARDO SILVEIRA"/>
    <s v="Programado "/>
    <s v="Realizado"/>
    <s v="Ciclo Concluido"/>
    <n v="8739.5"/>
    <n v="2548098.5699999998"/>
    <e v="#N/A"/>
    <n v="25594409"/>
    <n v="8739.5"/>
    <s v="Mauricio Alves"/>
  </r>
  <r>
    <x v="0"/>
    <s v="OK"/>
    <s v="Sem Defeito"/>
    <s v="Não"/>
    <n v="55162"/>
    <n v="64"/>
    <m/>
    <x v="1131"/>
    <s v="Ciclo Concluido"/>
    <s v="Ciclo Concluido"/>
    <x v="2"/>
    <s v="Emergencial"/>
    <s v="LINHA VIVA "/>
    <s v="Realizado"/>
    <s v="PORTO ALEGRE"/>
    <s v="CRUZETA"/>
    <s v="LIB //COMS"/>
    <d v="2028-01-17T00:00:00"/>
    <x v="1"/>
    <s v="OPEX"/>
    <s v="OK"/>
    <s v="OK"/>
    <s v="ANEXADO"/>
    <s v="ANEXADO"/>
    <s v="OK"/>
    <n v="1"/>
    <n v="2815.37"/>
    <s v="Faturamento Enviado"/>
    <s v="SAMUEL OLIVEIRA"/>
    <s v="Programado "/>
    <s v="Realizado"/>
    <s v="Ciclo Concluido"/>
    <n v="212.41"/>
    <n v="2548098.5699999998"/>
    <e v="#N/A"/>
    <n v="25729566"/>
    <n v="212.41"/>
    <s v="Mauricio Alves"/>
  </r>
  <r>
    <x v="0"/>
    <s v="OK"/>
    <s v="Sem Defeito"/>
    <s v="Não"/>
    <n v="44136045"/>
    <n v="70"/>
    <m/>
    <x v="1132"/>
    <s v="Ciclo Concluido"/>
    <s v="Ciclo Concluido"/>
    <x v="2"/>
    <s v="Emergencial"/>
    <s v="LINHA VIVA "/>
    <s v="Realizado"/>
    <s v="PORTO ALEGRE"/>
    <s v="CRUZETA"/>
    <s v="LIB //COMS"/>
    <d v="2028-01-18T00:00:00"/>
    <x v="1"/>
    <s v="OPEX"/>
    <s v="OK"/>
    <s v="OK"/>
    <s v="ANEXADO"/>
    <s v="ANEXADO"/>
    <s v="OK"/>
    <n v="1"/>
    <n v="5512.93"/>
    <s v="Faturamento Enviado"/>
    <s v="SAMUEL OLIVEIRA"/>
    <s v="Programado "/>
    <s v="Realizado"/>
    <s v="Ciclo Concluido"/>
    <n v="1641.49"/>
    <n v="2548098.5699999998"/>
    <e v="#N/A"/>
    <n v="25729988"/>
    <n v="1641.49"/>
    <s v="Mauricio Alves"/>
  </r>
  <r>
    <x v="0"/>
    <s v="OK"/>
    <s v="Sem Defeito"/>
    <s v="Não"/>
    <n v="4539"/>
    <n v="185"/>
    <m/>
    <x v="1133"/>
    <s v="Ciclo Concluido"/>
    <s v="Ciclo Concluido"/>
    <x v="2"/>
    <s v="Emergencial"/>
    <s v="TAT01"/>
    <s v="Realizado"/>
    <s v="ALVORADA"/>
    <s v="PODA ESPAÇADOR"/>
    <s v="LIB //COMS"/>
    <d v="2028-01-19T00:00:00"/>
    <x v="1"/>
    <s v="OPEX"/>
    <s v="OK"/>
    <s v="OK"/>
    <s v="ANEXADO"/>
    <s v="ANEXADO"/>
    <s v="OK"/>
    <n v="1"/>
    <n v="1704.71"/>
    <s v="Faturamento Enviado"/>
    <s v="RICARDO SILVEIRA"/>
    <s v="Programado "/>
    <s v="Realizado"/>
    <s v="Ciclo Concluido"/>
    <n v="1704.71"/>
    <n v="2548098.5699999998"/>
    <e v="#N/A"/>
    <n v="25696852"/>
    <n v="1704.71"/>
    <s v="Mauricio Alves"/>
  </r>
  <r>
    <x v="5"/>
    <s v="Sem Ordem/PEP para tratativa"/>
    <s v="Criar PEP"/>
    <s v="Sim "/>
    <n v="44125447"/>
    <n v="72"/>
    <m/>
    <x v="1134"/>
    <s v="Sem necessidade"/>
    <s v="Sem necessidade"/>
    <x v="4"/>
    <s v="Emergencial"/>
    <s v="LINHA VIVA "/>
    <s v="Pendente"/>
    <s v="PORTO ALEGRE"/>
    <m/>
    <n v="0"/>
    <d v="2028-01-20T00:00:00"/>
    <x v="2"/>
    <s v="CAPEX"/>
    <s v="NOK"/>
    <s v="OK"/>
    <s v="SEM ANEXO "/>
    <s v="SEM ANEXO "/>
    <s v="NOK"/>
    <n v="0.2"/>
    <n v="1694.38"/>
    <s v="Passivo"/>
    <s v="LUCAS ANDRADE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4512"/>
    <n v="187"/>
    <s v="ESP"/>
    <x v="1135"/>
    <s v="Ciclo Concluido"/>
    <s v="Ciclo Concluido"/>
    <x v="2"/>
    <s v="Programado"/>
    <s v="TAT03"/>
    <s v="Realizado"/>
    <s v="GUAIBA"/>
    <s v="PODA ESPAÇADOR"/>
    <s v="LIB //COMS"/>
    <d v="2028-01-21T00:00:00"/>
    <x v="1"/>
    <s v="OPEX"/>
    <s v="OK"/>
    <s v="OK"/>
    <s v="ANEXADO"/>
    <s v="ANEXADO"/>
    <s v="OK"/>
    <n v="1"/>
    <n v="4085.54"/>
    <s v="Faturamento Enviado"/>
    <s v="LUISA ALMEIDA"/>
    <s v="Programado "/>
    <s v="Realizado"/>
    <s v="Ciclo Concluido"/>
    <n v="660.6"/>
    <n v="2548098.5699999998"/>
    <e v="#N/A"/>
    <n v="25729905"/>
    <n v="660.6"/>
    <s v="Mauricio Alves"/>
  </r>
  <r>
    <x v="0"/>
    <s v="OK"/>
    <s v="Sem Defeito"/>
    <s v="Não"/>
    <n v="4512"/>
    <n v="187"/>
    <s v="PO"/>
    <x v="1136"/>
    <s v="Ciclo Concluido"/>
    <s v="Ciclo Concluido"/>
    <x v="2"/>
    <s v="Programado"/>
    <s v="TAT03"/>
    <s v="Realizado"/>
    <s v="GUAIBA"/>
    <s v="PODA ESPAÇADOR"/>
    <s v="LIB //COMS"/>
    <d v="2028-01-21T00:00:00"/>
    <x v="1"/>
    <s v="OPEX"/>
    <s v="OK"/>
    <s v="OK"/>
    <s v="ANEXADO"/>
    <s v="ANEXADO"/>
    <s v="OK"/>
    <n v="1"/>
    <n v="4085.54"/>
    <s v="Faturamento Enviado"/>
    <s v="LUISA ALMEIDA"/>
    <s v="Programado "/>
    <s v="Realizado"/>
    <s v="Ciclo Concluido"/>
    <n v="774.39"/>
    <n v="2548098.5699999998"/>
    <e v="#N/A"/>
    <n v="25729881"/>
    <n v="774.39"/>
    <s v="Mauricio Alves"/>
  </r>
  <r>
    <x v="0"/>
    <s v="OK"/>
    <s v="Sem Defeito"/>
    <s v="Não"/>
    <n v="4749"/>
    <n v="189"/>
    <s v="ESP"/>
    <x v="1137"/>
    <s v="Ciclo Concluido"/>
    <s v="Ciclo Concluido"/>
    <x v="2"/>
    <s v="Programado"/>
    <s v="TAT01"/>
    <s v="Realizado"/>
    <s v="ALVORADA"/>
    <s v="PODA ESPAÇADOR"/>
    <s v="LIB //COMS"/>
    <d v="2028-01-22T00:00:00"/>
    <x v="1"/>
    <s v="OPEX"/>
    <s v="OK"/>
    <s v="OK"/>
    <s v="ANEXADO"/>
    <s v="ANEXADO"/>
    <s v="OK"/>
    <n v="1"/>
    <n v="2574.48"/>
    <s v="Faturamento Enviado"/>
    <s v="LUISA ALMEIDA"/>
    <s v="Programado "/>
    <s v="Realizado"/>
    <s v="Ciclo Concluido"/>
    <n v="1570.76"/>
    <n v="2548098.5699999998"/>
    <e v="#N/A"/>
    <n v="25729845"/>
    <n v="1570.76"/>
    <s v="Mauricio Alves"/>
  </r>
  <r>
    <x v="0"/>
    <s v="OK"/>
    <s v="Sem Defeito"/>
    <s v="Não"/>
    <n v="4749"/>
    <n v="189"/>
    <s v="PO"/>
    <x v="1138"/>
    <s v="Ciclo Concluido"/>
    <s v="Ciclo Concluido"/>
    <x v="2"/>
    <s v="Programado"/>
    <s v="TAT01"/>
    <s v="Realizado"/>
    <s v="ALVORADA"/>
    <s v="PODA ESPAÇADOR"/>
    <s v="LIB //COMS"/>
    <d v="2028-01-22T00:00:00"/>
    <x v="1"/>
    <s v="OPEX"/>
    <s v="OK"/>
    <s v="OK"/>
    <s v="ANEXADO"/>
    <s v="ANEXADO"/>
    <s v="OK"/>
    <n v="1"/>
    <n v="2574.48"/>
    <s v="Faturamento Enviado"/>
    <s v="LUISA ALMEIDA"/>
    <s v="Programado "/>
    <s v="Realizado"/>
    <s v="Ciclo Concluido"/>
    <n v="591.78"/>
    <n v="2548098.5699999998"/>
    <e v="#N/A"/>
    <n v="25729826"/>
    <n v="591.78"/>
    <s v="Mauricio Alves"/>
  </r>
  <r>
    <x v="0"/>
    <s v="OK"/>
    <s v="Sem Defeito"/>
    <s v="Não"/>
    <n v="4769"/>
    <n v="190"/>
    <m/>
    <x v="1139"/>
    <s v="Ciclo Concluido"/>
    <s v="Ciclo Concluido"/>
    <x v="2"/>
    <s v="Emergencial"/>
    <s v="TAT03"/>
    <s v="Realizado"/>
    <s v="GUAIBA"/>
    <s v="ESPAÇADOR"/>
    <s v="LIB //COMS"/>
    <d v="2028-01-23T00:00:00"/>
    <x v="1"/>
    <s v="OPEX"/>
    <s v="OK"/>
    <s v="OK"/>
    <s v="ANEXADO"/>
    <s v="ANEXADO"/>
    <s v="OK"/>
    <n v="1"/>
    <n v="1012.92"/>
    <s v="Faturamento Enviado"/>
    <s v="SAMUEL OLIVEIRA"/>
    <s v="Programado "/>
    <s v="Realizado"/>
    <s v="Ciclo Concluido"/>
    <n v="968.88"/>
    <n v="2548098.5699999998"/>
    <e v="#N/A"/>
    <n v="25662769"/>
    <n v="968.88"/>
    <s v="Mauricio Alves"/>
  </r>
  <r>
    <x v="0"/>
    <s v="OK"/>
    <s v="Sem Defeito"/>
    <s v="Não"/>
    <n v="1403"/>
    <n v="73"/>
    <m/>
    <x v="1140"/>
    <s v="Ciclo Concluido"/>
    <s v="Ciclo Concluido"/>
    <x v="2"/>
    <s v="Emergencial"/>
    <s v="LINHA VIVA "/>
    <s v="Realizado"/>
    <s v="PORTO ALEGRE"/>
    <s v="CRUZETA"/>
    <s v="LIB //COMS"/>
    <d v="2028-01-24T00:00:00"/>
    <x v="5"/>
    <s v="OPEX"/>
    <s v="OK"/>
    <s v="OK"/>
    <s v="ANEXADO"/>
    <s v="ANEXADO"/>
    <s v="OK"/>
    <n v="1"/>
    <n v="9656.69"/>
    <s v="Passivo"/>
    <s v="RICARDO SILVEIRA"/>
    <s v="Programado "/>
    <s v="Realizado"/>
    <s v="Enviado Equatorial "/>
    <n v="4883.67"/>
    <n v="2548098.5699999998"/>
    <e v="#N/A"/>
    <n v="25745366"/>
    <n v="4883.67"/>
    <s v="Mauricio Alves"/>
  </r>
  <r>
    <x v="2"/>
    <s v="OK"/>
    <s v="Sem Defeito"/>
    <s v="Não"/>
    <n v="647780"/>
    <n v="23"/>
    <m/>
    <x v="1141"/>
    <s v="Sem necessidade"/>
    <s v="Sem necessidade"/>
    <x v="0"/>
    <s v="Emergencial"/>
    <s v="LINHA VIVA "/>
    <s v="Pendente"/>
    <s v="ARROIO DOS RATOS"/>
    <s v="SUBS DE CHAVE FACA "/>
    <s v="LIB //ENER"/>
    <d v="2028-01-25T00:00:00"/>
    <x v="2"/>
    <s v="CAPEX"/>
    <s v="NOK"/>
    <s v="OK"/>
    <s v="ANEXADO"/>
    <s v="ANEXADO"/>
    <s v="OK"/>
    <n v="0.8"/>
    <n v="0"/>
    <s v="Passivo"/>
    <s v="TIME REGIS 2"/>
    <s v="Programado "/>
    <s v="Realizado"/>
    <s v="Em andamento"/>
    <n v="6127.75"/>
    <n v="2548098.5699999998"/>
    <e v="#N/A"/>
    <n v="26448636"/>
    <n v="6127.75"/>
    <s v="Mauricio Alves"/>
  </r>
  <r>
    <x v="0"/>
    <s v="OK"/>
    <s v="Sem Defeito"/>
    <s v="Não"/>
    <n v="652666"/>
    <n v="0"/>
    <m/>
    <x v="1142"/>
    <s v="Ciclo Concluido"/>
    <s v="Ciclo Concluido"/>
    <x v="2"/>
    <s v="Procedimento Anterior "/>
    <s v="LINHA MORTA "/>
    <s v="Realizado"/>
    <s v="ALVORADA"/>
    <s v="TALA"/>
    <s v="LIB //COMS"/>
    <d v="2028-01-26T00:00:00"/>
    <x v="1"/>
    <s v="OPEX"/>
    <s v="OK"/>
    <s v="OK"/>
    <s v="ANEXADO"/>
    <s v="ANEXADO"/>
    <s v="OK"/>
    <n v="1"/>
    <n v="3105.17"/>
    <s v="Faturamento Enviado"/>
    <s v="LUISA ALMEIDA"/>
    <s v="Programado "/>
    <s v="Realizado"/>
    <s v="Ciclo Concluido"/>
    <n v="963.37"/>
    <n v="2548098.5699999998"/>
    <e v="#N/A"/>
    <n v="25696785"/>
    <n v="963.37"/>
    <s v="Mauricio Alves"/>
  </r>
  <r>
    <x v="0"/>
    <s v="OK"/>
    <s v="Sem Defeito"/>
    <s v="Não"/>
    <n v="657059"/>
    <n v="0"/>
    <m/>
    <x v="1143"/>
    <s v="Ciclo Concluido"/>
    <s v="Ciclo Concluido"/>
    <x v="2"/>
    <s v="Procedimento Anterior "/>
    <s v="LINHA VIVA "/>
    <s v="Realizado"/>
    <s v="PORTO ALEGRE"/>
    <s v="PODA "/>
    <s v="LIB //COMS"/>
    <d v="2028-01-27T00:00:00"/>
    <x v="0"/>
    <s v="OPEX"/>
    <s v="OK"/>
    <s v="OK"/>
    <s v="ANEXADO"/>
    <s v="ANEXADO"/>
    <s v="OK"/>
    <n v="1"/>
    <n v="2491.23"/>
    <s v="Passivo"/>
    <s v="LUISA ALMEIDA"/>
    <s v="Programado "/>
    <s v="Realizado"/>
    <s v="Ciclo Concluido"/>
    <n v="2525.11"/>
    <n v="2548098.5699999998"/>
    <e v="#N/A"/>
    <n v="25837822"/>
    <n v="2525.11"/>
    <s v="Mauricio Alves"/>
  </r>
  <r>
    <x v="0"/>
    <s v="OK"/>
    <s v="Sem Defeito"/>
    <s v="Não"/>
    <n v="5338"/>
    <n v="190"/>
    <m/>
    <x v="1144"/>
    <s v="Ciclo Concluido"/>
    <s v="Ciclo Concluido"/>
    <x v="0"/>
    <s v="Emergencial"/>
    <s v="LINHA MORTA"/>
    <s v="Realizado"/>
    <s v="PORTO ALEGRE"/>
    <s v="SUBS DE POSTE E TRAFO "/>
    <s v="LIB //CKCP"/>
    <d v="2028-01-28T00:00:00"/>
    <x v="0"/>
    <s v="CAPEX"/>
    <s v="OK"/>
    <s v="OK"/>
    <s v="ANEXADO"/>
    <s v="ANEXADO"/>
    <s v="OK"/>
    <n v="1"/>
    <n v="3861.79"/>
    <s v="Passivo"/>
    <s v="LUCAS ANDRADE"/>
    <s v="Programado "/>
    <s v="Realizado"/>
    <s v="Ciclo Concluido"/>
    <n v="3819.68"/>
    <n v="2548098.5699999998"/>
    <e v="#N/A"/>
    <n v="26059061"/>
    <n v="3819.68"/>
    <s v="Mauricio Alves"/>
  </r>
  <r>
    <x v="0"/>
    <s v="OK"/>
    <s v="Sem Defeito"/>
    <s v="Não"/>
    <n v="1421"/>
    <n v="74"/>
    <m/>
    <x v="1145"/>
    <s v="Ciclo Concluido"/>
    <s v="Ciclo Concluido"/>
    <x v="2"/>
    <s v="Emergencial"/>
    <s v="LINHA VIVA "/>
    <s v="Realizado"/>
    <s v="PORTO ALEGRE"/>
    <s v="CRUZETA E PODA"/>
    <s v="LIB //COMS"/>
    <d v="2028-01-29T00:00:00"/>
    <x v="5"/>
    <s v="OPEX"/>
    <s v="OK"/>
    <s v="OK"/>
    <s v="ANEXADO"/>
    <s v="ANEXADO"/>
    <s v="OK"/>
    <n v="1"/>
    <n v="10567.7"/>
    <s v="Passivo"/>
    <s v="LUISA ALMEIDA"/>
    <s v="Programado "/>
    <s v="Realizado"/>
    <s v="Enviado Equatorial "/>
    <n v="5285.65"/>
    <n v="2548098.5699999998"/>
    <e v="#N/A"/>
    <n v="25745094"/>
    <n v="5285.65"/>
    <s v="Mauricio Alves"/>
  </r>
  <r>
    <x v="0"/>
    <s v="OK"/>
    <s v="Sem Defeito"/>
    <s v="Não"/>
    <n v="3844"/>
    <n v="75"/>
    <m/>
    <x v="1146"/>
    <s v="Ciclo Concluido"/>
    <s v="Ciclo Concluido"/>
    <x v="2"/>
    <s v="Emergencial"/>
    <s v="LINHA VIVA "/>
    <s v="Realizado"/>
    <s v="PORTO ALEGRE"/>
    <s v="EMENDAS "/>
    <s v="LIB //COMS"/>
    <d v="2028-01-30T00:00:00"/>
    <x v="1"/>
    <s v="OPEX"/>
    <s v="OK"/>
    <s v="OK"/>
    <s v="ANEXADO"/>
    <s v="ANEXADO"/>
    <s v="OK"/>
    <n v="1"/>
    <n v="1775.86"/>
    <s v="Faturamento Enviado"/>
    <s v="SAMUEL OLIVEIRA"/>
    <s v="Programado "/>
    <s v="Realizado"/>
    <s v="Ciclo Concluido"/>
    <n v="189.23"/>
    <n v="2548098.5699999998"/>
    <e v="#N/A"/>
    <n v="25729859"/>
    <n v="189.23"/>
    <s v="Mauricio Alves"/>
  </r>
  <r>
    <x v="0"/>
    <s v="OK"/>
    <s v="Sem Defeito"/>
    <s v="Não"/>
    <n v="5168"/>
    <n v="201"/>
    <m/>
    <x v="1147"/>
    <s v="Ciclo Concluido"/>
    <s v="Ciclo Concluido"/>
    <x v="2"/>
    <s v="Programado"/>
    <s v="TAT02"/>
    <s v="Realizado"/>
    <s v="VIAMÃO"/>
    <s v="ESPAÇADOR "/>
    <s v="LIB //COMS"/>
    <d v="2028-01-31T00:00:00"/>
    <x v="1"/>
    <s v="OPEX"/>
    <s v="OK"/>
    <s v="OK"/>
    <s v="ANEXADO"/>
    <s v="ANEXADO"/>
    <s v="OK"/>
    <n v="1"/>
    <n v="1453.32"/>
    <s v="Faturamento Enviado"/>
    <s v="LUISA ALMEIDA"/>
    <s v="Programado "/>
    <s v="Realizado"/>
    <s v="Ciclo Concluido"/>
    <n v="1453.32"/>
    <n v="2548098.5699999998"/>
    <e v="#N/A"/>
    <n v="25729746"/>
    <n v="1453.32"/>
    <s v="Mauricio Alves"/>
  </r>
  <r>
    <x v="0"/>
    <s v="OK"/>
    <s v="Sem Defeito"/>
    <s v="Não"/>
    <n v="5287.5425999999998"/>
    <n v="202"/>
    <m/>
    <x v="1148"/>
    <s v="Ciclo Concluido"/>
    <s v="Ciclo Concluido"/>
    <x v="2"/>
    <s v="Emergencial"/>
    <s v="TAT03"/>
    <s v="Realizado"/>
    <s v="GUAIBA"/>
    <s v="ESPAÇADOR "/>
    <s v="LIB //COMS"/>
    <d v="2028-02-01T00:00:00"/>
    <x v="1"/>
    <s v="OPEX"/>
    <s v="OK"/>
    <s v="OK"/>
    <s v="ANEXADO"/>
    <s v="ANEXADO"/>
    <s v="OK"/>
    <n v="1"/>
    <n v="763.36"/>
    <s v="Faturamento Enviado"/>
    <s v="RICARDO SILVEIRA"/>
    <s v="Programado "/>
    <s v="Realizado"/>
    <s v="Ciclo Concluido"/>
    <n v="763.36"/>
    <n v="2548098.5699999998"/>
    <e v="#N/A"/>
    <n v="25742523"/>
    <n v="763.36"/>
    <s v="Mauricio Alves"/>
  </r>
  <r>
    <x v="0"/>
    <s v="OK"/>
    <s v="Sem Defeito"/>
    <s v="Não"/>
    <n v="5246"/>
    <n v="203"/>
    <m/>
    <x v="1149"/>
    <s v="Ciclo Concluido"/>
    <s v="Ciclo Concluido"/>
    <x v="2"/>
    <s v="Emergencial"/>
    <s v="TAT04"/>
    <s v="Realizado"/>
    <s v="VIAMÃO"/>
    <s v="PODA ESPAÇADOR"/>
    <s v="LIB //COMS"/>
    <d v="2028-02-02T00:00:00"/>
    <x v="1"/>
    <s v="OPEX"/>
    <s v="OK"/>
    <s v="OK"/>
    <s v="ANEXADO"/>
    <s v="ANEXADO"/>
    <s v="OK"/>
    <n v="1"/>
    <n v="3093.76"/>
    <s v="Faturamento Enviado"/>
    <s v="SAMUEL OLIVEIRA"/>
    <s v="Programado "/>
    <s v="Realizado"/>
    <s v="Ciclo Concluido"/>
    <n v="1563.44"/>
    <n v="2548098.5699999998"/>
    <e v="#N/A"/>
    <n v="25662561"/>
    <n v="1563.44"/>
    <s v="Mauricio Alves"/>
  </r>
  <r>
    <x v="0"/>
    <s v="OK"/>
    <s v="Sem Defeito"/>
    <s v="Não"/>
    <n v="5172"/>
    <n v="204"/>
    <m/>
    <x v="1150"/>
    <s v="Ciclo Concluido"/>
    <s v="Ciclo Concluido"/>
    <x v="2"/>
    <s v="Emergencial"/>
    <s v="TAT02"/>
    <s v="Realizado"/>
    <s v="VIAMÃO"/>
    <s v="ESPAÇADOR "/>
    <s v="LIB //COMS"/>
    <d v="2028-02-03T00:00:00"/>
    <x v="1"/>
    <s v="OPEX"/>
    <s v="OK"/>
    <s v="OK"/>
    <s v="ANEXADO"/>
    <s v="ANEXADO"/>
    <s v="OK"/>
    <n v="1"/>
    <n v="411.04"/>
    <s v="Faturamento Enviado"/>
    <s v="SAMUEL OLIVEIRA"/>
    <s v="Programado "/>
    <s v="Realizado"/>
    <s v="Ciclo Concluido"/>
    <n v="411.04"/>
    <n v="2548098.5699999998"/>
    <e v="#N/A"/>
    <n v="25662627"/>
    <n v="411.04"/>
    <s v="Mauricio Alves"/>
  </r>
  <r>
    <x v="0"/>
    <s v="OK"/>
    <s v="Sem Defeito"/>
    <s v="Não"/>
    <s v="5292/5580"/>
    <n v="205"/>
    <m/>
    <x v="1151"/>
    <s v="Ciclo Concluido"/>
    <s v="Ciclo Concluido"/>
    <x v="2"/>
    <s v="Emergencial"/>
    <s v="TAT03"/>
    <s v="Realizado"/>
    <s v="BUTIA"/>
    <s v="ESPAÇADOR "/>
    <s v="LIB //COMS"/>
    <d v="2028-02-05T00:00:00"/>
    <x v="1"/>
    <s v="OPEX"/>
    <s v="OK"/>
    <s v="OK"/>
    <s v="ANEXADO"/>
    <s v="ANEXADO"/>
    <s v="OK"/>
    <n v="1"/>
    <n v="455.05"/>
    <s v="Faturamento Enviado"/>
    <s v="LUISA ALMEIDA"/>
    <s v="Programado "/>
    <s v="Realizado"/>
    <s v="Ciclo Concluido"/>
    <n v="455.08"/>
    <n v="2548098.5699999998"/>
    <e v="#N/A"/>
    <n v="25730042"/>
    <n v="455.08"/>
    <s v="Mauricio Alves"/>
  </r>
  <r>
    <x v="0"/>
    <s v="OK"/>
    <s v="Sem Defeito"/>
    <s v="Não"/>
    <n v="44161029"/>
    <n v="206"/>
    <m/>
    <x v="1152"/>
    <s v="Ciclo Concluido"/>
    <s v="Ciclo Concluido"/>
    <x v="2"/>
    <s v="Emergencial"/>
    <s v="TAT"/>
    <s v="Realizado"/>
    <s v="VIAMÃO"/>
    <s v="PODA "/>
    <s v="LIB //COMS"/>
    <d v="2028-02-06T00:00:00"/>
    <x v="0"/>
    <s v="OPEX"/>
    <s v="OK"/>
    <s v="OK"/>
    <s v="ANEXADO"/>
    <s v="ANEXADO"/>
    <s v="OK"/>
    <n v="1"/>
    <n v="3016.68"/>
    <s v="Passivo"/>
    <s v="LUISA ALMEIDA"/>
    <s v="Programado "/>
    <s v="Realizado"/>
    <s v="Ciclo Concluido"/>
    <n v="1633.16"/>
    <n v="2548098.5699999998"/>
    <e v="#N/A"/>
    <n v="25662623"/>
    <n v="1633.16"/>
    <s v="Mauricio Alves"/>
  </r>
  <r>
    <x v="0"/>
    <s v="OK"/>
    <s v="Sem Defeito"/>
    <s v="Não"/>
    <n v="5034"/>
    <n v="570"/>
    <m/>
    <x v="1153"/>
    <s v="Ciclo Concluido"/>
    <s v="Ciclo Concluido"/>
    <x v="2"/>
    <s v="Emergencial"/>
    <s v="EQUIPE PODA "/>
    <s v="Realizado"/>
    <s v="PORTO ALEGRE"/>
    <s v="PODA "/>
    <s v="LIB //COMS"/>
    <d v="2028-04-07T00:00:00"/>
    <x v="0"/>
    <s v="OPEX"/>
    <s v="OK"/>
    <s v="OK"/>
    <s v="ANEXADO"/>
    <s v="ANEXADO"/>
    <s v="OK"/>
    <n v="1"/>
    <n v="397.25"/>
    <s v="Passivo"/>
    <s v="RICARDO SILVEIRA"/>
    <s v="Programado "/>
    <s v="Realizado"/>
    <s v="Ciclo Concluido"/>
    <n v="93.96"/>
    <n v="2548098.5699999998"/>
    <e v="#N/A"/>
    <n v="25662594"/>
    <n v="93.96"/>
    <s v="Mauricio Alves"/>
  </r>
  <r>
    <x v="0"/>
    <s v="OK"/>
    <s v="Sem Defeito"/>
    <s v="Não"/>
    <n v="5034"/>
    <n v="571"/>
    <m/>
    <x v="1154"/>
    <s v="Ciclo Concluido"/>
    <s v="Ciclo Concluido"/>
    <x v="2"/>
    <s v="Emergencial"/>
    <s v="EQUIPE PODA "/>
    <s v="Realizado"/>
    <s v="PORTO ALEGRE"/>
    <s v="PODA "/>
    <s v="LIB //COMS"/>
    <d v="2028-04-08T00:00:00"/>
    <x v="0"/>
    <s v="OPEX"/>
    <s v="OK"/>
    <s v="OK"/>
    <s v="ANEXADO"/>
    <s v="ANEXADO"/>
    <s v="OK"/>
    <n v="1"/>
    <n v="186.6"/>
    <s v="Passivo"/>
    <s v="RICARDO SILVEIRA"/>
    <s v="Programado "/>
    <s v="Realizado"/>
    <s v="Ciclo Concluido"/>
    <n v="93.96"/>
    <n v="2548098.5699999998"/>
    <e v="#N/A"/>
    <n v="25662628"/>
    <n v="93.96"/>
    <s v="Mauricio Alves"/>
  </r>
  <r>
    <x v="3"/>
    <s v="Estornar Material e fechar como Opex"/>
    <s v="Em andamento"/>
    <s v="Não"/>
    <n v="13368"/>
    <n v="90"/>
    <m/>
    <x v="1155"/>
    <s v="Sem necessidade"/>
    <s v="Sem necessidade"/>
    <x v="0"/>
    <s v="Emergencial"/>
    <s v="LINHA VIVA "/>
    <s v="Pendente"/>
    <s v="PORTO ALEGRE"/>
    <s v="SUBS DE CHAVE FUS"/>
    <s v="LIB //ATEC"/>
    <d v="2028-02-10T00:00:00"/>
    <x v="2"/>
    <s v="OPEX"/>
    <s v="NOK"/>
    <s v="OK"/>
    <s v="ANEXADO"/>
    <s v="ANEXADO"/>
    <s v="NOK"/>
    <n v="0.6"/>
    <n v="6393.43"/>
    <s v="Passivo"/>
    <s v="SAMUEL OLIVEIRA"/>
    <s v="Programado "/>
    <s v="Não realizado"/>
    <s v="Em andamento"/>
    <n v="0"/>
    <n v="2548098.5699999998"/>
    <e v="#N/A"/>
    <n v="0"/>
    <n v="0"/>
    <s v="Mauricio Alves"/>
  </r>
  <r>
    <x v="0"/>
    <s v="OK"/>
    <s v="Sem Defeito"/>
    <s v="Não"/>
    <n v="5040"/>
    <n v="495"/>
    <n v="1"/>
    <x v="1110"/>
    <s v="Ciclo Concluido"/>
    <s v="Ciclo Concluido"/>
    <x v="2"/>
    <s v="Programado"/>
    <s v="EQUIPE PODA "/>
    <s v="Realizado"/>
    <s v="PORTO ALEGRE"/>
    <s v="PODA "/>
    <s v="LIB //COMS"/>
    <d v="2028-02-11T00:00:00"/>
    <x v="1"/>
    <s v="OPEX"/>
    <s v="OK"/>
    <s v="OK"/>
    <s v="ANEXADO"/>
    <s v="ANEXADO"/>
    <s v="OK"/>
    <n v="1"/>
    <n v="1694.21"/>
    <s v="Faturamento Enviado"/>
    <s v="SAMUEL OLIVEIRA"/>
    <s v="Programado "/>
    <s v="Realizado"/>
    <s v="Ciclo Concluido"/>
    <n v="1539.72"/>
    <n v="2548098.5699999998"/>
    <e v="#N/A"/>
    <n v="25679520"/>
    <n v="1539.72"/>
    <s v="Mauricio Alves"/>
  </r>
  <r>
    <x v="0"/>
    <s v="OK"/>
    <s v="Sem Defeito"/>
    <s v="Não"/>
    <n v="5040"/>
    <s v="495.1"/>
    <n v="1"/>
    <x v="1156"/>
    <s v="Ciclo Concluido"/>
    <s v="Ciclo Concluido"/>
    <x v="2"/>
    <s v="Programado"/>
    <s v="EQUIPE PODA "/>
    <s v="Realizado"/>
    <s v="PORTO ALEGRE"/>
    <s v="PODA "/>
    <s v="LIB //COMS"/>
    <d v="2028-02-12T00:00:00"/>
    <x v="1"/>
    <s v="OPEX"/>
    <s v="OK"/>
    <s v="OK"/>
    <s v="ANEXADO"/>
    <s v="ANEXADO"/>
    <s v="OK"/>
    <n v="1"/>
    <n v="1539.72"/>
    <s v="Faturamento Enviado"/>
    <s v="SAMUEL OLIVEIRA"/>
    <s v="Programado "/>
    <s v="Realizado"/>
    <s v="Ciclo Concluido"/>
    <n v="1539.72"/>
    <n v="2548098.5699999998"/>
    <e v="#N/A"/>
    <n v="25696934"/>
    <n v="1539.72"/>
    <s v="Mauricio Alves"/>
  </r>
  <r>
    <x v="0"/>
    <s v="OK"/>
    <s v="Sem Defeito"/>
    <s v="Não"/>
    <n v="5040"/>
    <s v="495.2"/>
    <n v="1"/>
    <x v="1157"/>
    <s v="Ciclo Concluido"/>
    <s v="Ciclo Concluido"/>
    <x v="2"/>
    <s v="Programado"/>
    <s v="EQUIPE PODA "/>
    <s v="Realizado"/>
    <s v="PORTO ALEGRE"/>
    <s v="PODA "/>
    <s v="LIB //COMS"/>
    <d v="2028-02-13T00:00:00"/>
    <x v="1"/>
    <s v="OPEX"/>
    <s v="OK"/>
    <s v="OK"/>
    <s v="ANEXADO"/>
    <s v="ANEXADO"/>
    <s v="OK"/>
    <n v="1"/>
    <n v="1539.72"/>
    <s v="Faturamento Enviado"/>
    <s v="SAMUEL OLIVEIRA"/>
    <s v="Programado "/>
    <s v="Realizado"/>
    <s v="Ciclo Concluido"/>
    <n v="1539.72"/>
    <n v="2548098.5699999998"/>
    <e v="#N/A"/>
    <n v="25696951"/>
    <n v="1539.72"/>
    <s v="Mauricio Alves"/>
  </r>
  <r>
    <x v="0"/>
    <s v="OK"/>
    <s v="Sem Defeito"/>
    <s v="Não"/>
    <n v="5040"/>
    <n v="497"/>
    <n v="1"/>
    <x v="1156"/>
    <s v="Ciclo Concluido"/>
    <s v="Ciclo Concluido"/>
    <x v="2"/>
    <s v="Programado"/>
    <s v="EQUIPE PODA "/>
    <s v="Realizado"/>
    <s v="PORTO ALEGRE"/>
    <s v="PODA "/>
    <s v="LIB //COMS"/>
    <d v="2028-02-14T00:00:00"/>
    <x v="1"/>
    <s v="OPEX"/>
    <s v="OK"/>
    <s v="OK"/>
    <s v="ANEXADO"/>
    <s v="ANEXADO"/>
    <s v="OK"/>
    <n v="1"/>
    <n v="3079.44"/>
    <s v="Faturamento Enviado"/>
    <s v="RICARDO SILVEIRA"/>
    <s v="Programado "/>
    <s v="Realizado"/>
    <s v="Ciclo Concluido"/>
    <n v="1276.8599999999999"/>
    <n v="2548098.5699999998"/>
    <e v="#N/A"/>
    <n v="25696934"/>
    <n v="1276.8599999999999"/>
    <s v="Mauricio Alves"/>
  </r>
  <r>
    <x v="0"/>
    <s v="OK"/>
    <s v="Sem Defeito"/>
    <s v="Não"/>
    <n v="4414933"/>
    <n v="76"/>
    <m/>
    <x v="1158"/>
    <s v="Ciclo Concluido"/>
    <s v="Ciclo Concluido"/>
    <x v="2"/>
    <s v="Emergencial"/>
    <s v="LINHA VIVA "/>
    <s v="Realizado"/>
    <s v="PORTO ALEGRE"/>
    <s v="INSTALAÇÃO DE CRUZAMENTO"/>
    <s v="LIB //COMS"/>
    <d v="2028-02-15T00:00:00"/>
    <x v="5"/>
    <s v="OPEX"/>
    <s v="OK"/>
    <s v="OK"/>
    <s v="ANEXADO"/>
    <s v="ANEXADO"/>
    <s v="OK"/>
    <n v="1"/>
    <n v="473.76"/>
    <s v="Passivo"/>
    <s v="LUISA ALMEIDA"/>
    <s v="Programado "/>
    <s v="Realizado"/>
    <s v="Enviado Equatorial "/>
    <n v="583.44000000000005"/>
    <n v="2548098.5699999998"/>
    <e v="#N/A"/>
    <n v="25745175"/>
    <n v="583.44000000000005"/>
    <s v="Mauricio Alves"/>
  </r>
  <r>
    <x v="0"/>
    <s v="OK"/>
    <s v="Sem Defeito"/>
    <s v="Não"/>
    <n v="2469"/>
    <n v="77"/>
    <m/>
    <x v="1159"/>
    <s v="Ciclo Concluido"/>
    <s v="Ciclo Concluido"/>
    <x v="2"/>
    <s v="Emergencial"/>
    <s v="LINHA VIVA "/>
    <s v="Realizado"/>
    <s v="PORTO ALEGRE"/>
    <s v="ARMAÇÃO E OUTROS"/>
    <s v="LIB //COMS"/>
    <d v="2028-02-16T00:00:00"/>
    <x v="0"/>
    <s v="OPEX"/>
    <s v="OK"/>
    <s v="OK"/>
    <s v="ANEXADO"/>
    <s v="ANEXADO"/>
    <s v="OK"/>
    <n v="1"/>
    <n v="1984.06"/>
    <s v="Passivo"/>
    <s v="LUISA ALMEIDA"/>
    <s v="Programado "/>
    <s v="Realizado"/>
    <s v="Ciclo Concluido"/>
    <n v="936.66"/>
    <n v="2548098.5699999998"/>
    <e v="#N/A"/>
    <n v="25819762"/>
    <n v="936.66"/>
    <s v="Mauricio Alves"/>
  </r>
  <r>
    <x v="0"/>
    <s v="OK"/>
    <s v="Sem Defeito"/>
    <s v="Não"/>
    <n v="10569"/>
    <n v="172"/>
    <m/>
    <x v="1160"/>
    <s v="Ciclo Concluido"/>
    <s v="Ciclo Concluido"/>
    <x v="2"/>
    <s v="Emergencial"/>
    <s v="LINHA MORTA "/>
    <s v="Realizado"/>
    <s v="PORTO ALEGRE"/>
    <s v="TALA"/>
    <s v="LIB //COMS"/>
    <d v="2028-02-17T00:00:00"/>
    <x v="1"/>
    <s v="OPEX"/>
    <s v="OK"/>
    <s v="OK"/>
    <s v="ANEXADO"/>
    <s v="ANEXADO"/>
    <s v="OK"/>
    <n v="1"/>
    <n v="1353.74"/>
    <s v="Faturamento Enviado"/>
    <s v="SAMUEL OLIVEIRA"/>
    <s v="Programado "/>
    <s v="Realizado"/>
    <s v="Ciclo Concluido"/>
    <n v="963.37"/>
    <n v="2548098.5699999998"/>
    <e v="#N/A"/>
    <n v="25729430"/>
    <n v="963.37"/>
    <s v="Mauricio Alves"/>
  </r>
  <r>
    <x v="0"/>
    <s v="OK"/>
    <s v="Sem Defeito"/>
    <s v="Não"/>
    <n v="4536"/>
    <n v="188"/>
    <m/>
    <x v="1161"/>
    <s v="Ciclo Concluido"/>
    <s v="Ciclo Concluido"/>
    <x v="2"/>
    <s v="Emergencial"/>
    <s v="TAT04"/>
    <s v="Realizado"/>
    <s v="ALVORADA"/>
    <s v="ESPAÇADOR"/>
    <s v="LIB //COMS"/>
    <d v="2028-02-18T00:00:00"/>
    <x v="1"/>
    <s v="OPEX"/>
    <s v="OK"/>
    <s v="OK"/>
    <s v="ANEXADO"/>
    <s v="ANEXADO"/>
    <s v="OK"/>
    <n v="1"/>
    <n v="1658.84"/>
    <s v="Faturamento Enviado"/>
    <s v="SAMUEL OLIVEIRA"/>
    <s v="Programado "/>
    <s v="Realizado"/>
    <s v="Ciclo Concluido"/>
    <n v="1658.84"/>
    <n v="2548098.5699999998"/>
    <e v="#N/A"/>
    <n v="25662618"/>
    <n v="1658.84"/>
    <s v="Mauricio Alves"/>
  </r>
  <r>
    <x v="0"/>
    <s v="OK"/>
    <s v="Sem Defeito"/>
    <s v="Não"/>
    <n v="4573"/>
    <n v="572"/>
    <m/>
    <x v="1162"/>
    <s v="Ciclo Concluido"/>
    <s v="Ciclo Concluido"/>
    <x v="2"/>
    <s v="Emergencial"/>
    <s v="EQUIPE PODA "/>
    <s v="Realizado"/>
    <s v="PORTO ALEGRE"/>
    <s v="PODA "/>
    <s v="LIB //COMS"/>
    <d v="2028-04-09T00:00:00"/>
    <x v="0"/>
    <s v="OPEX"/>
    <s v="OK"/>
    <s v="OK"/>
    <s v="ANEXADO"/>
    <s v="ANEXADO"/>
    <s v="OK"/>
    <n v="1"/>
    <n v="397.25"/>
    <s v="Passivo"/>
    <s v="RICARDO SILVEIRA"/>
    <s v="Programado "/>
    <s v="Realizado"/>
    <s v="Ciclo Concluido"/>
    <n v="85.11"/>
    <n v="2548098.5699999998"/>
    <e v="#N/A"/>
    <n v="25662524"/>
    <n v="85.11"/>
    <s v="Mauricio Alves"/>
  </r>
  <r>
    <x v="0"/>
    <s v="OK"/>
    <s v="Sem Defeito"/>
    <s v="Não"/>
    <n v="17256"/>
    <n v="93"/>
    <m/>
    <x v="1163"/>
    <s v="Ciclo Concluido"/>
    <s v="Ciclo Concluido"/>
    <x v="2"/>
    <s v="Emergencial"/>
    <s v="LINHA VIVA "/>
    <s v="Realizado"/>
    <s v="PORTO ALEGRE"/>
    <s v="ARMAÇÃO E OUTROS"/>
    <s v="LIB //COMS"/>
    <d v="2028-02-20T00:00:00"/>
    <x v="0"/>
    <s v="OPEX"/>
    <s v="OK"/>
    <s v="OK"/>
    <s v="ANEXADO"/>
    <s v="ANEXADO"/>
    <s v="OK"/>
    <n v="1"/>
    <n v="1323.22"/>
    <s v="Passivo"/>
    <s v="RICARDO SILVEIRA"/>
    <s v="Programado "/>
    <s v="Realizado"/>
    <s v="Ciclo Concluido"/>
    <n v="748.32"/>
    <n v="2548098.5699999998"/>
    <e v="#N/A"/>
    <n v="25745480"/>
    <n v="748.32"/>
    <s v="Mauricio Alves"/>
  </r>
  <r>
    <x v="5"/>
    <s v="Enviar melhores fotos do serviço executado. "/>
    <s v="Evidência"/>
    <s v="Sim"/>
    <n v="18659"/>
    <n v="94"/>
    <m/>
    <x v="1164"/>
    <s v="Sem necessidade"/>
    <s v="Sem necessidade"/>
    <x v="0"/>
    <s v="Programado"/>
    <s v="LINHA VIVA "/>
    <s v="Pendente"/>
    <s v="PORTO ALEGRE"/>
    <s v="SUBS DE CHAVE FACA "/>
    <s v="LIB //PEND"/>
    <d v="2028-02-21T00:00:00"/>
    <x v="2"/>
    <s v="CAPEX"/>
    <s v="OK"/>
    <s v="OK"/>
    <s v="SEM ANEXO "/>
    <s v="SEM ANEXO "/>
    <s v="OK"/>
    <n v="0.6"/>
    <n v="2501.6"/>
    <s v="Passivo"/>
    <s v="LUCAS ANDRADE"/>
    <s v="Programado "/>
    <s v="Realizado"/>
    <s v="Em andamento"/>
    <n v="675.11"/>
    <n v="2548098.5699999998"/>
    <e v="#N/A"/>
    <n v="25996542"/>
    <n v="675.11"/>
    <s v="Erica Fragoso"/>
  </r>
  <r>
    <x v="0"/>
    <s v="OK"/>
    <s v="Sem Defeito"/>
    <s v="Não"/>
    <n v="19949"/>
    <n v="95"/>
    <m/>
    <x v="1165"/>
    <s v="Ciclo Concluido"/>
    <s v="Ciclo Concluido"/>
    <x v="2"/>
    <s v="Emergencial"/>
    <s v="LINHA VIVA "/>
    <s v="Realizado"/>
    <s v="PORTO ALEGRE"/>
    <s v="ARMAÇÃO E OUTROS"/>
    <s v="LIB //COMS"/>
    <d v="2028-02-22T00:00:00"/>
    <x v="0"/>
    <s v="OPEX"/>
    <s v="OK"/>
    <s v="OK"/>
    <s v="ANEXADO"/>
    <s v="ANEXADO"/>
    <s v="OK"/>
    <n v="1"/>
    <n v="908.29"/>
    <s v="Passivo"/>
    <s v="LUISA ALMEIDA"/>
    <s v="Programado "/>
    <s v="Realizado"/>
    <s v="Ciclo Concluido"/>
    <n v="949.24"/>
    <n v="2548098.5699999998"/>
    <e v="#N/A"/>
    <n v="25767387"/>
    <n v="949.24"/>
    <s v="Mauricio Alves"/>
  </r>
  <r>
    <x v="0"/>
    <s v="OK"/>
    <s v="Sem Defeito"/>
    <s v="Não"/>
    <n v="5034"/>
    <n v="573"/>
    <m/>
    <x v="1166"/>
    <s v="Ciclo Concluido"/>
    <s v="Ciclo Concluido"/>
    <x v="2"/>
    <s v="Emergencial"/>
    <s v="EQUIPE PODA "/>
    <s v="Realizado"/>
    <s v="PORTO ALEGRE"/>
    <s v="PODA "/>
    <s v="LIB //COMS"/>
    <d v="2028-04-10T00:00:00"/>
    <x v="0"/>
    <s v="OPEX"/>
    <s v="OK"/>
    <s v="OK"/>
    <s v="ANEXADO"/>
    <s v="ANEXADO"/>
    <s v="OK"/>
    <n v="1"/>
    <n v="1377.35"/>
    <s v="Passivo"/>
    <s v="RICARDO SILVEIRA"/>
    <s v="Programado "/>
    <s v="Realizado"/>
    <s v="Ciclo Concluido"/>
    <n v="397.25"/>
    <n v="2548098.5699999998"/>
    <e v="#N/A"/>
    <n v="25662633"/>
    <n v="397.25"/>
    <s v="Mauricio Alves"/>
  </r>
  <r>
    <x v="0"/>
    <s v="OK"/>
    <s v="Sem Defeito"/>
    <s v="Não"/>
    <n v="4323"/>
    <n v="222"/>
    <m/>
    <x v="1167"/>
    <s v="Ciclo Concluido"/>
    <s v="Ciclo Concluido"/>
    <x v="2"/>
    <s v="Emergencial"/>
    <s v="TAT04"/>
    <s v="Realizado"/>
    <s v="PORTO ALEGRE"/>
    <s v="PODA "/>
    <s v="LIB //COMS"/>
    <d v="2028-02-24T00:00:00"/>
    <x v="1"/>
    <s v="OPEX"/>
    <s v="OK"/>
    <s v="OK"/>
    <s v="ANEXADO"/>
    <s v="ANEXADO"/>
    <s v="OK"/>
    <n v="1"/>
    <n v="104.6"/>
    <s v="Faturamento Enviado"/>
    <s v="RICARDO SILVEIRA"/>
    <s v="Programado "/>
    <s v="Realizado"/>
    <s v="Ciclo Concluido"/>
    <n v="104.6"/>
    <n v="2548098.5699999998"/>
    <e v="#N/A"/>
    <n v="25696800"/>
    <n v="104.6"/>
    <s v="Mauricio Alves"/>
  </r>
  <r>
    <x v="0"/>
    <s v="OK"/>
    <s v="Sem Defeito"/>
    <s v="Não"/>
    <n v="5034"/>
    <n v="574"/>
    <m/>
    <x v="1168"/>
    <s v="Ciclo Concluido"/>
    <s v="Ciclo Concluido"/>
    <x v="2"/>
    <s v="Emergencial"/>
    <s v="EQUIPE PODA "/>
    <s v="Realizado"/>
    <s v="PORTO ALEGRE"/>
    <s v="PODA "/>
    <s v="LIB //COMS"/>
    <d v="2028-04-11T00:00:00"/>
    <x v="0"/>
    <s v="OPEX"/>
    <s v="OK"/>
    <s v="OK"/>
    <s v="ANEXADO"/>
    <s v="ANEXADO"/>
    <s v="OK"/>
    <n v="1"/>
    <n v="1377.35"/>
    <s v="Passivo"/>
    <s v="RICARDO SILVEIRA"/>
    <s v="Programado "/>
    <s v="Realizado"/>
    <s v="Ciclo Concluido"/>
    <n v="397.25"/>
    <n v="2548098.5699999998"/>
    <e v="#N/A"/>
    <n v="25662671"/>
    <n v="397.25"/>
    <s v="Mauricio Alves"/>
  </r>
  <r>
    <x v="0"/>
    <s v="OK"/>
    <s v="Sem Defeito"/>
    <s v="Não"/>
    <n v="3224"/>
    <n v="542"/>
    <m/>
    <x v="1169"/>
    <s v="Ciclo Concluido"/>
    <s v="Ciclo Concluido"/>
    <x v="2"/>
    <s v="Emergencial"/>
    <s v="EQUIPE PODA "/>
    <s v="Realizado"/>
    <s v="PORTO ALEGRE"/>
    <s v="PODA "/>
    <s v="LIB //COMS"/>
    <d v="2028-02-26T00:00:00"/>
    <x v="1"/>
    <s v="OPEX"/>
    <s v="OK"/>
    <s v="OK"/>
    <s v="ANEXADO"/>
    <s v="ANEXADO"/>
    <s v="OK"/>
    <n v="1"/>
    <n v="1167.1099999999999"/>
    <s v="Faturamento Enviado"/>
    <s v="RICARDO SILVEIRA"/>
    <s v="Programado "/>
    <s v="Realizado"/>
    <s v="Ciclo Concluido"/>
    <n v="482.36"/>
    <n v="2548098.5699999998"/>
    <e v="#N/A"/>
    <n v="25662351"/>
    <n v="482.36"/>
    <s v="Mauricio Alves"/>
  </r>
  <r>
    <x v="0"/>
    <s v="OK"/>
    <s v="Sem Defeito"/>
    <s v="Não"/>
    <n v="3088"/>
    <n v="543"/>
    <m/>
    <x v="1170"/>
    <s v="Ciclo Concluido"/>
    <s v="Ciclo Concluido"/>
    <x v="2"/>
    <s v="Emergencial"/>
    <s v="EQUIPE PODA "/>
    <s v="Realizado"/>
    <s v="PORTO ALEGRE"/>
    <s v="PODA "/>
    <s v="LIB //COMS"/>
    <d v="2028-02-27T00:00:00"/>
    <x v="1"/>
    <s v="OPEX"/>
    <s v="OK"/>
    <s v="OK"/>
    <s v="ANEXADO"/>
    <s v="ANEXADO"/>
    <s v="OK"/>
    <n v="1"/>
    <n v="1377.35"/>
    <s v="Faturamento Enviado"/>
    <s v="RICARDO SILVEIRA"/>
    <s v="Programado "/>
    <s v="Realizado"/>
    <s v="Ciclo Concluido"/>
    <n v="397.25"/>
    <n v="2548098.5699999998"/>
    <e v="#N/A"/>
    <n v="25662401"/>
    <n v="397.25"/>
    <s v="Mauricio Alves"/>
  </r>
  <r>
    <x v="0"/>
    <s v="OK"/>
    <s v="Sem Defeito"/>
    <s v="Não"/>
    <n v="5034"/>
    <n v="576"/>
    <m/>
    <x v="1171"/>
    <s v="Ciclo Concluido"/>
    <s v="Ciclo Concluido"/>
    <x v="2"/>
    <s v="Emergencial"/>
    <s v="EQUIPE PODA "/>
    <s v="Realizado"/>
    <s v="PORTO ALEGRE"/>
    <s v="PODA "/>
    <s v="LIB //COMS"/>
    <d v="2028-04-13T00:00:00"/>
    <x v="0"/>
    <s v="OPEX"/>
    <s v="OK"/>
    <s v="OK"/>
    <s v="ANEXADO"/>
    <s v="ANEXADO"/>
    <s v="OK"/>
    <n v="1"/>
    <n v="769.86"/>
    <s v="Passivo"/>
    <s v="RICARDO SILVEIRA"/>
    <s v="Programado "/>
    <s v="Realizado"/>
    <s v="Ciclo Concluido"/>
    <n v="85.71"/>
    <n v="2548098.5699999998"/>
    <e v="#N/A"/>
    <n v="25662718"/>
    <n v="85.71"/>
    <s v="Mauricio Alves"/>
  </r>
  <r>
    <x v="0"/>
    <s v="OK"/>
    <s v="Sem Defeito"/>
    <s v="Não"/>
    <n v="5041"/>
    <n v="577"/>
    <m/>
    <x v="1172"/>
    <s v="Ciclo Concluido"/>
    <s v="Ciclo Concluido"/>
    <x v="2"/>
    <s v="Emergencial"/>
    <s v="EQUIPE PODA "/>
    <s v="Realizado"/>
    <s v="CHARQUEADAS"/>
    <s v="PODA "/>
    <s v="LIB //COMS"/>
    <d v="2028-04-14T00:00:00"/>
    <x v="0"/>
    <s v="OPEX"/>
    <s v="OK"/>
    <s v="OK"/>
    <s v="ANEXADO"/>
    <s v="ANEXADO"/>
    <s v="OK"/>
    <n v="1"/>
    <n v="769.86"/>
    <s v="Passivo"/>
    <s v="RICARDO SILVEIRA"/>
    <s v="Programado "/>
    <s v="Realizado"/>
    <s v="Ciclo Concluido"/>
    <n v="93.96"/>
    <n v="2548098.5699999998"/>
    <e v="#N/A"/>
    <n v="25662721"/>
    <n v="93.96"/>
    <s v="Mauricio Alves"/>
  </r>
  <r>
    <x v="0"/>
    <s v="OK"/>
    <s v="Sem Defeito"/>
    <s v="Não"/>
    <n v="5041"/>
    <n v="578"/>
    <m/>
    <x v="1173"/>
    <s v="Ciclo Concluido"/>
    <s v="Ciclo Concluido"/>
    <x v="2"/>
    <s v="Emergencial"/>
    <s v="EQUIPE PODA "/>
    <s v="Realizado"/>
    <s v="CHARQUEADAS"/>
    <s v="PODA "/>
    <s v="LIB //COMS"/>
    <d v="2028-04-15T00:00:00"/>
    <x v="0"/>
    <s v="OPEX"/>
    <s v="OK"/>
    <s v="OK"/>
    <s v="ANEXADO"/>
    <s v="ANEXADO"/>
    <s v="OK"/>
    <n v="1"/>
    <n v="1589"/>
    <s v="Passivo"/>
    <s v="RICARDO SILVEIRA"/>
    <s v="Programado "/>
    <s v="Realizado"/>
    <s v="Ciclo Concluido"/>
    <n v="187.92"/>
    <n v="2548098.5699999998"/>
    <e v="#N/A"/>
    <n v="25662750"/>
    <n v="187.92"/>
    <s v="Mauricio Alves"/>
  </r>
  <r>
    <x v="0"/>
    <s v="OK"/>
    <s v="Sem Defeito"/>
    <s v="Não"/>
    <n v="3235"/>
    <n v="223"/>
    <m/>
    <x v="1174"/>
    <s v="Ciclo Concluido"/>
    <s v="Ciclo Concluido"/>
    <x v="2"/>
    <s v="Emergencial"/>
    <s v="TAT04"/>
    <s v="Realizado"/>
    <s v="PORTO ALEGRE"/>
    <s v="PODA "/>
    <s v="LIB //COMS"/>
    <d v="2028-03-03T00:00:00"/>
    <x v="1"/>
    <s v="OPEX"/>
    <s v="OK"/>
    <s v="OK"/>
    <s v="ANEXADO"/>
    <s v="ANEXADO"/>
    <s v="OK"/>
    <n v="1"/>
    <n v="487.18"/>
    <s v="Faturamento Enviado"/>
    <s v="RICARDO SILVEIRA"/>
    <s v="Programado "/>
    <s v="Realizado"/>
    <s v="Ciclo Concluido"/>
    <n v="251.39"/>
    <n v="2548098.5699999998"/>
    <e v="#N/A"/>
    <n v="25662468"/>
    <n v="251.39"/>
    <s v="Mauricio Alves"/>
  </r>
  <r>
    <x v="0"/>
    <s v="OK"/>
    <s v="Sem Defeito"/>
    <s v="Não"/>
    <n v="3088"/>
    <n v="224"/>
    <m/>
    <x v="1175"/>
    <s v="Ciclo Concluido"/>
    <s v="Ciclo Concluido"/>
    <x v="2"/>
    <s v="Emergencial"/>
    <s v="TAT03"/>
    <s v="Realizado"/>
    <s v="PORTO ALEGRE"/>
    <s v="PODA "/>
    <s v="LIB //COMS"/>
    <d v="2028-03-04T00:00:00"/>
    <x v="1"/>
    <s v="OPEX"/>
    <s v="OK"/>
    <s v="OK"/>
    <s v="ANEXADO"/>
    <s v="ANEXADO"/>
    <s v="OK"/>
    <n v="1"/>
    <n v="487.18"/>
    <s v="Faturamento Enviado"/>
    <s v="RICARDO SILVEIRA"/>
    <s v="Programado "/>
    <s v="Realizado"/>
    <s v="Ciclo Concluido"/>
    <n v="251.39"/>
    <n v="2548098.5699999998"/>
    <e v="#N/A"/>
    <n v="25662469"/>
    <n v="251.39"/>
    <s v="Mauricio Alves"/>
  </r>
  <r>
    <x v="0"/>
    <s v="OK"/>
    <s v="Sem Defeito"/>
    <s v="Não"/>
    <n v="30594"/>
    <n v="96"/>
    <m/>
    <x v="1176"/>
    <s v="Ciclo Concluido"/>
    <s v="Ciclo Concluido"/>
    <x v="2"/>
    <s v="Emergencial"/>
    <s v="LINHA VIVA "/>
    <s v="Realizado"/>
    <s v="PORTO ALEGRE"/>
    <s v="AMARRAÇÃO"/>
    <s v="LIB //COMS"/>
    <d v="2028-03-05T00:00:00"/>
    <x v="0"/>
    <s v="OPEX"/>
    <s v="OK"/>
    <s v="OK"/>
    <s v="ANEXADO"/>
    <s v="ANEXADO"/>
    <s v="OK"/>
    <n v="1"/>
    <n v="1999.15"/>
    <s v="Passivo"/>
    <s v="RICARDO SILVEIRA"/>
    <s v="Programado "/>
    <s v="Realizado"/>
    <s v="Ciclo Concluido"/>
    <n v="2384.1799999999998"/>
    <n v="2548098.5699999998"/>
    <e v="#N/A"/>
    <n v="25745519"/>
    <n v="2384.1799999999998"/>
    <s v="Mauricio Alves"/>
  </r>
  <r>
    <x v="0"/>
    <s v="OK"/>
    <s v="Sem Defeito"/>
    <s v="Não"/>
    <n v="44231433"/>
    <n v="97"/>
    <m/>
    <x v="1177"/>
    <s v="Ciclo Concluido"/>
    <s v="Ciclo Concluido"/>
    <x v="2"/>
    <s v="Emergencial"/>
    <s v="LINHA VIVA "/>
    <s v="Realizado"/>
    <s v="PORTO ALEGRE"/>
    <s v="NIVELAMENTO DE ESTRUTURA"/>
    <s v="LIB //COMS"/>
    <d v="2028-03-06T00:00:00"/>
    <x v="5"/>
    <s v="OPEX"/>
    <s v="OK"/>
    <s v="OK"/>
    <s v="ANEXADO"/>
    <s v="ANEXADO"/>
    <s v="OK"/>
    <n v="1"/>
    <n v="1054.6600000000001"/>
    <s v="Passivo"/>
    <s v="LUISA ALMEIDA"/>
    <s v="Programado "/>
    <s v="Realizado"/>
    <s v="Enviado Equatorial "/>
    <n v="1102.23"/>
    <n v="2548098.5699999998"/>
    <e v="#N/A"/>
    <n v="25745105"/>
    <n v="1102.23"/>
    <s v="Mauricio Alves"/>
  </r>
  <r>
    <x v="0"/>
    <s v="OK"/>
    <s v="Sem Defeito"/>
    <s v="Não"/>
    <n v="36091"/>
    <n v="98"/>
    <m/>
    <x v="1178"/>
    <s v="Ciclo Concluido"/>
    <s v="Ciclo Concluido"/>
    <x v="2"/>
    <s v="Emergencial"/>
    <s v="LINHA VIVA "/>
    <s v="Realizado"/>
    <s v="PORTO ALEGRE"/>
    <s v="CRUZAMENTO"/>
    <s v="LIB //COMS"/>
    <d v="2028-03-07T00:00:00"/>
    <x v="0"/>
    <s v="OPEX"/>
    <s v="OK"/>
    <s v="OK"/>
    <s v="ANEXADO"/>
    <s v="ANEXADO"/>
    <s v="OK"/>
    <n v="1"/>
    <n v="211.23"/>
    <s v="Passivo"/>
    <s v="SAMUEL OLIVEIRA"/>
    <s v="Programado "/>
    <s v="Realizado"/>
    <s v="Ciclo Concluido"/>
    <n v="228.64"/>
    <n v="2548098.5699999998"/>
    <e v="#N/A"/>
    <n v="25745533"/>
    <n v="228.64"/>
    <s v="Mauricio Alves"/>
  </r>
  <r>
    <x v="0"/>
    <s v="OK"/>
    <s v="Sem Defeito"/>
    <s v="Não"/>
    <n v="44231341"/>
    <n v="99"/>
    <m/>
    <x v="1179"/>
    <s v="Ciclo Concluido"/>
    <s v="Ciclo Concluido"/>
    <x v="2"/>
    <s v="Emergencial"/>
    <s v="LINHA VIVA "/>
    <s v="Realizado"/>
    <s v="PORTO ALEGRE"/>
    <s v="AMARRAÇÃO"/>
    <s v="LIB //COMS"/>
    <d v="2028-03-08T00:00:00"/>
    <x v="0"/>
    <s v="OPEX"/>
    <s v="OK"/>
    <s v="OK"/>
    <s v="ANEXADO"/>
    <s v="ANEXADO"/>
    <s v="OK"/>
    <n v="1"/>
    <n v="3163.93"/>
    <s v="Passivo"/>
    <s v="RICARDO SILVEIRA"/>
    <s v="Programado "/>
    <s v="Realizado"/>
    <s v="Ciclo Concluido"/>
    <n v="3306.61"/>
    <n v="2548098.5699999998"/>
    <e v="#N/A"/>
    <n v="25745248"/>
    <n v="3306.61"/>
    <s v="Mauricio Alves"/>
  </r>
  <r>
    <x v="0"/>
    <s v="OK"/>
    <s v="Sem Defeito"/>
    <s v="Não"/>
    <n v="3225"/>
    <n v="100"/>
    <m/>
    <x v="1180"/>
    <s v="Ciclo Concluido"/>
    <s v="Ciclo Concluido"/>
    <x v="2"/>
    <s v="Emergencial"/>
    <s v="LINHA VIVA "/>
    <s v="Realizado"/>
    <s v="PORTO ALEGRE"/>
    <s v="PODA"/>
    <s v="LIB //COMS"/>
    <d v="2028-03-09T00:00:00"/>
    <x v="1"/>
    <s v="OPEX"/>
    <s v="OK"/>
    <s v="OK"/>
    <s v="ANEXADO"/>
    <s v="ANEXADO"/>
    <s v="OK"/>
    <n v="1"/>
    <n v="801.17"/>
    <s v="Faturamento Enviado"/>
    <s v="RICARDO SILVEIRA"/>
    <s v="Programado "/>
    <s v="Realizado"/>
    <s v="Ciclo Concluido"/>
    <n v="432.06"/>
    <n v="2548098.5699999998"/>
    <e v="#N/A"/>
    <n v="25710861"/>
    <n v="432.06"/>
    <s v="Mauricio Alves"/>
  </r>
  <r>
    <x v="0"/>
    <s v="OK"/>
    <s v="Sem Defeito"/>
    <s v="Não"/>
    <n v="3224"/>
    <n v="101"/>
    <m/>
    <x v="1181"/>
    <s v="Ciclo Concluido"/>
    <s v="Ciclo Concluido"/>
    <x v="2"/>
    <s v="Emergencial"/>
    <s v="LINHA VIVA "/>
    <s v="Realizado"/>
    <s v="PORTO ALEGRE"/>
    <s v="PODA"/>
    <s v="LIB //COMS"/>
    <d v="2028-03-10T00:00:00"/>
    <x v="1"/>
    <s v="OPEX"/>
    <s v="OK"/>
    <s v="OK"/>
    <s v="ANEXADO"/>
    <s v="ANEXADO"/>
    <s v="OK"/>
    <n v="1"/>
    <n v="801.17"/>
    <s v="Faturamento Enviado"/>
    <s v="RICARDO SILVEIRA"/>
    <s v="Programado "/>
    <s v="Realizado"/>
    <s v="Ciclo Concluido"/>
    <n v="432.06"/>
    <n v="2548098.5699999998"/>
    <e v="#N/A"/>
    <n v="25710862"/>
    <n v="432.06"/>
    <s v="Mauricio Alves"/>
  </r>
  <r>
    <x v="0"/>
    <s v="OK"/>
    <s v="Sem Defeito"/>
    <s v="Não"/>
    <n v="3235"/>
    <n v="102"/>
    <m/>
    <x v="1182"/>
    <s v="Ciclo Concluido"/>
    <s v="Ciclo Concluido"/>
    <x v="2"/>
    <s v="Emergencial"/>
    <s v="LINHA VIVA "/>
    <s v="Realizado"/>
    <s v="GUAIBA"/>
    <s v="PODA"/>
    <s v="LIB //COMS"/>
    <d v="2028-03-11T00:00:00"/>
    <x v="1"/>
    <s v="OPEX"/>
    <s v="OK"/>
    <s v="OK"/>
    <s v="ANEXADO"/>
    <s v="ANEXADO"/>
    <s v="OK"/>
    <n v="1"/>
    <n v="801.17"/>
    <s v="Faturamento Enviado"/>
    <s v="RICARDO SILVEIRA"/>
    <s v="Programado "/>
    <s v="Realizado"/>
    <s v="Ciclo Concluido"/>
    <n v="432.06"/>
    <n v="2548098.5699999998"/>
    <e v="#N/A"/>
    <n v="25710869"/>
    <n v="432.06"/>
    <s v="Mauricio Alves"/>
  </r>
  <r>
    <x v="0"/>
    <s v="OK"/>
    <s v="Sem Defeito"/>
    <s v="Não"/>
    <n v="3089"/>
    <n v="103"/>
    <m/>
    <x v="1183"/>
    <s v="Ciclo Concluido"/>
    <s v="Ciclo Concluido"/>
    <x v="2"/>
    <s v="Emergencial"/>
    <s v="LINHA VIVA "/>
    <s v="Realizado"/>
    <s v="PORTO ALEGRE"/>
    <s v="PODA"/>
    <s v="LIB //COMS"/>
    <d v="2028-03-12T00:00:00"/>
    <x v="1"/>
    <s v="OPEX"/>
    <s v="OK"/>
    <s v="OK"/>
    <s v="ANEXADO"/>
    <s v="ANEXADO"/>
    <s v="OK"/>
    <n v="1"/>
    <n v="801.17"/>
    <s v="Faturamento Enviado"/>
    <s v="RICARDO SILVEIRA"/>
    <s v="Programado "/>
    <s v="Realizado"/>
    <s v="Ciclo Concluido"/>
    <n v="432.06"/>
    <n v="2548098.5699999998"/>
    <e v="#N/A"/>
    <n v="25710872"/>
    <n v="432.06"/>
    <s v="Mauricio Alves"/>
  </r>
  <r>
    <x v="0"/>
    <s v="OK"/>
    <s v="Sem Defeito"/>
    <s v="Não"/>
    <n v="3089"/>
    <n v="104"/>
    <m/>
    <x v="1184"/>
    <s v="Ciclo Concluido"/>
    <s v="Ciclo Concluido"/>
    <x v="2"/>
    <s v="Emergencial"/>
    <s v="LINHA VIVA "/>
    <s v="Realizado"/>
    <s v="PORTO ALEGRE"/>
    <s v="PODA"/>
    <s v="LIB //COMS"/>
    <d v="2028-03-13T00:00:00"/>
    <x v="1"/>
    <s v="OPEX"/>
    <s v="OK"/>
    <s v="OK"/>
    <s v="ANEXADO"/>
    <s v="ANEXADO"/>
    <s v="OK"/>
    <n v="1"/>
    <n v="801.17"/>
    <s v="Faturamento Enviado"/>
    <s v="SAMUEL OLIVEIRA"/>
    <s v="Programado "/>
    <s v="Realizado"/>
    <s v="Ciclo Concluido"/>
    <n v="179.76"/>
    <n v="2548098.5699999998"/>
    <e v="#N/A"/>
    <n v="25729828"/>
    <n v="179.76"/>
    <s v="Mauricio Alves"/>
  </r>
  <r>
    <x v="0"/>
    <s v="OK"/>
    <s v="Sem Defeito"/>
    <s v="Não"/>
    <n v="3089"/>
    <n v="105"/>
    <m/>
    <x v="1185"/>
    <s v="Ciclo Concluido"/>
    <s v="Ciclo Concluido"/>
    <x v="2"/>
    <s v="Emergencial"/>
    <s v="LINHA VIVA "/>
    <s v="Realizado"/>
    <s v="PORTO ALEGRE"/>
    <s v="PÓDA"/>
    <s v="LIB //COMS"/>
    <d v="2028-03-14T00:00:00"/>
    <x v="1"/>
    <s v="OPEX"/>
    <s v="OK"/>
    <s v="OK"/>
    <s v="ANEXADO"/>
    <s v="ANEXADO"/>
    <s v="OK"/>
    <n v="1"/>
    <n v="801.17"/>
    <s v="Faturamento Enviado"/>
    <s v="SAMUEL OLIVEIRA"/>
    <s v="Programado "/>
    <s v="Realizado"/>
    <s v="Ciclo Concluido"/>
    <n v="179.76"/>
    <n v="2548098.5699999998"/>
    <e v="#N/A"/>
    <n v="25729831"/>
    <n v="179.76"/>
    <s v="Mauricio Alves"/>
  </r>
  <r>
    <x v="0"/>
    <s v="OK"/>
    <s v="Sem Defeito"/>
    <s v="Não"/>
    <n v="3089"/>
    <n v="106"/>
    <m/>
    <x v="1186"/>
    <s v="Ciclo Concluido"/>
    <s v="Ciclo Concluido"/>
    <x v="2"/>
    <s v="Emergencial"/>
    <s v="LINHA VIVA "/>
    <s v="Realizado"/>
    <s v="PORTO ALEGRE"/>
    <s v="PODA"/>
    <s v="LIB //COMS"/>
    <d v="2028-03-15T00:00:00"/>
    <x v="1"/>
    <s v="OPEX"/>
    <s v="OK"/>
    <s v="OK"/>
    <s v="ANEXADO"/>
    <s v="ANEXADO"/>
    <s v="OK"/>
    <n v="1"/>
    <n v="801.17"/>
    <s v="Faturamento Enviado"/>
    <s v="SAMUEL OLIVEIRA"/>
    <s v="Programado "/>
    <s v="Realizado"/>
    <s v="Ciclo Concluido"/>
    <n v="179.76"/>
    <n v="2548098.5699999998"/>
    <e v="#N/A"/>
    <n v="25729537"/>
    <n v="179.76"/>
    <s v="Mauricio Alves"/>
  </r>
  <r>
    <x v="0"/>
    <s v="OK"/>
    <s v="Sem Defeito"/>
    <s v="Não"/>
    <n v="5041"/>
    <n v="579"/>
    <m/>
    <x v="1187"/>
    <s v="Ciclo Concluido"/>
    <s v="Ciclo Concluido"/>
    <x v="2"/>
    <s v="Emergencial"/>
    <s v="EQUIPE PODA "/>
    <s v="Realizado"/>
    <s v="CHARQUEADAS"/>
    <s v="PODA "/>
    <s v="LIB //COMS"/>
    <d v="2028-04-16T00:00:00"/>
    <x v="0"/>
    <s v="OPEX"/>
    <s v="OK"/>
    <s v="OK"/>
    <s v="ANEXADO"/>
    <s v="ANEXADO"/>
    <s v="OK"/>
    <n v="1"/>
    <n v="93.3"/>
    <s v="Passivo"/>
    <s v="RICARDO SILVEIRA"/>
    <s v="Programado "/>
    <s v="Realizado"/>
    <s v="Ciclo Concluido"/>
    <n v="769.86"/>
    <n v="2548098.5699999998"/>
    <e v="#N/A"/>
    <n v="25662754"/>
    <n v="769.86"/>
    <s v="Mauricio Alves"/>
  </r>
  <r>
    <x v="0"/>
    <s v="OK"/>
    <s v="Sem Defeito"/>
    <s v="Não"/>
    <n v="4006"/>
    <n v="553"/>
    <m/>
    <x v="1188"/>
    <s v="Ciclo Concluido"/>
    <s v="Ciclo Concluido"/>
    <x v="2"/>
    <s v="Emergencial"/>
    <s v="EQUIPE PODA "/>
    <s v="Realizado"/>
    <s v="PORTO ALEGRE"/>
    <s v="PODA"/>
    <s v="LIB //COMS"/>
    <d v="2028-03-21T00:00:00"/>
    <x v="0"/>
    <s v="OPEX"/>
    <s v="OK"/>
    <s v="OK"/>
    <s v="ANEXADO"/>
    <s v="ANEXADO"/>
    <s v="OK"/>
    <n v="1"/>
    <n v="1191.75"/>
    <s v="Passivo"/>
    <s v="LUISA ALMEIDA"/>
    <s v="Programado "/>
    <s v="Realizado"/>
    <s v="Ciclo Concluido"/>
    <n v="1191.75"/>
    <n v="2548098.5699999998"/>
    <e v="#N/A"/>
    <n v="25661935"/>
    <n v="1191.75"/>
    <s v="Mauricio Alves"/>
  </r>
  <r>
    <x v="0"/>
    <s v="OK"/>
    <s v="Sem Defeito"/>
    <s v="Não"/>
    <n v="4250"/>
    <n v="554"/>
    <m/>
    <x v="1189"/>
    <s v="Ciclo Concluido"/>
    <s v="Ciclo Concluido"/>
    <x v="2"/>
    <s v="Emergencial"/>
    <s v="EQUIPE PODA "/>
    <s v="Realizado"/>
    <s v="PORTO ALEGRE"/>
    <s v="PODA"/>
    <s v="LIB //COMS"/>
    <d v="2028-03-22T00:00:00"/>
    <x v="0"/>
    <s v="OPEX"/>
    <s v="OK"/>
    <s v="OK"/>
    <s v="ANEXADO"/>
    <s v="ANEXADO"/>
    <s v="OK"/>
    <n v="1"/>
    <n v="1377.35"/>
    <s v="Passivo"/>
    <s v="LUISA ALMEIDA"/>
    <s v="Programado "/>
    <s v="Realizado"/>
    <s v="Ciclo Concluido"/>
    <n v="1377.35"/>
    <n v="2548098.5699999998"/>
    <e v="#N/A"/>
    <n v="25662024"/>
    <n v="1377.35"/>
    <s v="Mauricio Alves"/>
  </r>
  <r>
    <x v="0"/>
    <s v="OK"/>
    <s v="Sem Defeito"/>
    <s v="Não"/>
    <n v="4015"/>
    <n v="552"/>
    <m/>
    <x v="1190"/>
    <s v="Ciclo Concluido"/>
    <s v="Ciclo Concluido"/>
    <x v="2"/>
    <s v="Emergencial"/>
    <s v="EQUIPE PODA "/>
    <s v="Realizado"/>
    <s v="PORTO ALEGRE"/>
    <s v="PODA"/>
    <s v="LIB //COMS"/>
    <d v="2028-03-20T00:00:00"/>
    <x v="1"/>
    <s v="OPEX"/>
    <s v="OK"/>
    <s v="OK"/>
    <s v="ANEXADO"/>
    <s v="ANEXADO"/>
    <s v="OK"/>
    <n v="1"/>
    <n v="769.86"/>
    <s v="Faturamento Enviado"/>
    <s v="LUISA ALMEIDA"/>
    <s v="Programado "/>
    <s v="Realizado"/>
    <s v="Ciclo Concluido"/>
    <n v="769.86"/>
    <n v="2548098.5699999998"/>
    <e v="#N/A"/>
    <n v="25661982"/>
    <n v="769.86"/>
    <s v="Mauricio Alves"/>
  </r>
  <r>
    <x v="0"/>
    <s v="OK"/>
    <s v="Sem Defeito"/>
    <s v="Não"/>
    <n v="4223"/>
    <n v="556"/>
    <m/>
    <x v="1191"/>
    <s v="Ciclo Concluido"/>
    <s v="Ciclo Concluido"/>
    <x v="2"/>
    <s v="Emergencial"/>
    <s v="EQUIPE PODA "/>
    <s v="Realizado"/>
    <s v="PORTO ALEGRE"/>
    <s v="PODA"/>
    <s v="LIB //COMS"/>
    <d v="2028-03-24T00:00:00"/>
    <x v="0"/>
    <s v="OPEX"/>
    <s v="OK"/>
    <s v="OK"/>
    <s v="ANEXADO"/>
    <s v="ANEXADO"/>
    <s v="OK"/>
    <n v="1"/>
    <n v="769.86"/>
    <s v="Passivo"/>
    <s v="LUISA ALMEIDA"/>
    <s v="Programado "/>
    <s v="Realizado"/>
    <s v="Ciclo Concluido"/>
    <n v="400.07"/>
    <n v="2548098.5699999998"/>
    <e v="#N/A"/>
    <n v="25679395"/>
    <n v="400.07"/>
    <s v="Mauricio Alves"/>
  </r>
  <r>
    <x v="0"/>
    <s v="OK"/>
    <s v="Sem Defeito"/>
    <s v="Não"/>
    <n v="4223"/>
    <n v="557"/>
    <m/>
    <x v="1192"/>
    <s v="Ciclo Concluido"/>
    <s v="Ciclo Concluido"/>
    <x v="2"/>
    <s v="Emergencial"/>
    <s v="EQUIPE PODA "/>
    <s v="Realizado"/>
    <s v="PORTO ALEGRE"/>
    <s v="PODA"/>
    <s v="LIB //COMS"/>
    <d v="2028-03-25T00:00:00"/>
    <x v="0"/>
    <s v="OPEX"/>
    <s v="OK"/>
    <s v="OK"/>
    <s v="ANEXADO"/>
    <s v="ANEXADO"/>
    <s v="OK"/>
    <n v="1"/>
    <n v="769.86"/>
    <s v="Passivo"/>
    <s v="LUISA ALMEIDA"/>
    <s v="Programado "/>
    <s v="Realizado"/>
    <s v="Ciclo Concluido"/>
    <n v="400.07"/>
    <n v="2548098.5699999998"/>
    <e v="#N/A"/>
    <n v="25679312"/>
    <n v="400.07"/>
    <s v="Mauricio Alves"/>
  </r>
  <r>
    <x v="0"/>
    <s v="OK"/>
    <s v="Sem Defeito"/>
    <s v="Não"/>
    <n v="4223"/>
    <n v="558"/>
    <m/>
    <x v="1193"/>
    <s v="Ciclo Concluido"/>
    <s v="Ciclo Concluido"/>
    <x v="2"/>
    <s v="Emergencial"/>
    <s v="EQUIPE PODA "/>
    <s v="Realizado"/>
    <s v="PORTO ALEGRE"/>
    <s v="PODA"/>
    <s v="LIB //COMS"/>
    <d v="2028-03-26T00:00:00"/>
    <x v="0"/>
    <s v="OPEX"/>
    <s v="OK"/>
    <s v="OK"/>
    <s v="ANEXADO"/>
    <s v="ANEXADO"/>
    <s v="OK"/>
    <n v="1"/>
    <n v="397.25"/>
    <s v="Passivo"/>
    <s v="LUISA ALMEIDA"/>
    <s v="Programado "/>
    <s v="Realizado"/>
    <s v="Ciclo Concluido"/>
    <n v="93.96"/>
    <n v="2548098.5699999998"/>
    <e v="#N/A"/>
    <n v="25679242"/>
    <n v="93.96"/>
    <s v="Mauricio Alves"/>
  </r>
  <r>
    <x v="0"/>
    <s v="OK"/>
    <s v="Sem Defeito"/>
    <s v="Não"/>
    <n v="4223"/>
    <n v="559"/>
    <m/>
    <x v="1194"/>
    <s v="Ciclo Concluido"/>
    <s v="Ciclo Concluido"/>
    <x v="2"/>
    <s v="Emergencial"/>
    <s v="EQUIPE PODA "/>
    <s v="Realizado"/>
    <s v="PORTO ALEGRE"/>
    <s v="PODA"/>
    <s v="LIB //COMS"/>
    <d v="2028-03-27T00:00:00"/>
    <x v="0"/>
    <s v="OPEX"/>
    <s v="OK"/>
    <s v="OK"/>
    <s v="ANEXADO"/>
    <s v="ANEXADO"/>
    <s v="OK"/>
    <n v="1"/>
    <n v="769.86"/>
    <s v="Passivo"/>
    <s v="LUISA ALMEIDA"/>
    <s v="Programado "/>
    <s v="Realizado"/>
    <s v="Ciclo Concluido"/>
    <n v="93.96"/>
    <n v="2548098.5699999998"/>
    <e v="#N/A"/>
    <n v="25679197"/>
    <n v="93.96"/>
    <s v="Mauricio Alves"/>
  </r>
  <r>
    <x v="0"/>
    <s v="OK"/>
    <s v="Sem Defeito"/>
    <s v="Não"/>
    <n v="4223"/>
    <n v="560"/>
    <m/>
    <x v="1195"/>
    <s v="Ciclo Concluido"/>
    <s v="Ciclo Concluido"/>
    <x v="2"/>
    <s v="Emergencial"/>
    <s v="EQUIPE PODA "/>
    <s v="Realizado"/>
    <s v="PORTO ALEGRE"/>
    <s v="PODA"/>
    <s v="LIB //COMS"/>
    <d v="2028-03-28T00:00:00"/>
    <x v="0"/>
    <s v="OPEX"/>
    <s v="OK"/>
    <s v="OK"/>
    <s v="ANEXADO"/>
    <s v="ANEXADO"/>
    <s v="OK"/>
    <n v="1"/>
    <n v="769.86"/>
    <s v="Passivo"/>
    <s v="LUISA ALMEIDA"/>
    <s v="Programado "/>
    <s v="Realizado"/>
    <s v="Ciclo Concluido"/>
    <n v="769.86"/>
    <n v="2548098.5699999998"/>
    <e v="#N/A"/>
    <n v="25679184"/>
    <n v="769.86"/>
    <s v="Mauricio Alves"/>
  </r>
  <r>
    <x v="0"/>
    <s v="OK"/>
    <s v="Sem Defeito"/>
    <s v="Não"/>
    <n v="4580"/>
    <n v="562"/>
    <m/>
    <x v="1196"/>
    <s v="Ciclo Concluido"/>
    <s v="Ciclo Concluido"/>
    <x v="2"/>
    <s v="Emergencial"/>
    <s v="EQUIPE PODA "/>
    <s v="Realizado"/>
    <s v="PORTO ALEGRE"/>
    <s v="PODA"/>
    <s v="LIB //COMS"/>
    <d v="2028-03-30T00:00:00"/>
    <x v="0"/>
    <s v="OPEX"/>
    <s v="OK"/>
    <s v="OK"/>
    <s v="ANEXADO"/>
    <s v="ANEXADO"/>
    <s v="OK"/>
    <n v="1"/>
    <n v="397.25"/>
    <s v="Passivo"/>
    <s v="LUISA ALMEIDA"/>
    <s v="Programado "/>
    <s v="Realizado"/>
    <s v="Ciclo Concluido"/>
    <n v="397.25"/>
    <n v="2548098.5699999998"/>
    <e v="#N/A"/>
    <n v="25662655"/>
    <n v="397.25"/>
    <s v="Mauricio Alves"/>
  </r>
  <r>
    <x v="0"/>
    <s v="OK"/>
    <s v="Sem Defeito"/>
    <s v="Não"/>
    <n v="4573"/>
    <n v="564"/>
    <m/>
    <x v="1197"/>
    <s v="Ciclo Concluido"/>
    <s v="Ciclo Concluido"/>
    <x v="2"/>
    <s v="Emergencial"/>
    <s v="EQUIPE PODA "/>
    <s v="Realizado"/>
    <s v="PORTO ALEGRE"/>
    <s v="PODA "/>
    <s v="LIB //COMS"/>
    <d v="2028-04-01T00:00:00"/>
    <x v="0"/>
    <s v="OPEX"/>
    <s v="OK"/>
    <s v="OK"/>
    <s v="ANEXADO"/>
    <s v="ANEXADO"/>
    <s v="OK"/>
    <n v="1"/>
    <n v="769.86"/>
    <s v="Passivo"/>
    <s v="LUISA ALMEIDA"/>
    <s v="Programado "/>
    <s v="Realizado"/>
    <s v="Ciclo Concluido"/>
    <n v="85.71"/>
    <n v="2548098.5699999998"/>
    <e v="#N/A"/>
    <n v="25678877"/>
    <n v="85.71"/>
    <s v="Mauricio Alves"/>
  </r>
  <r>
    <x v="0"/>
    <s v="OK"/>
    <s v="Sem Defeito"/>
    <s v="Não"/>
    <n v="4573"/>
    <n v="565"/>
    <m/>
    <x v="1198"/>
    <s v="Ciclo Concluido"/>
    <s v="Ciclo Concluido"/>
    <x v="2"/>
    <s v="Emergencial"/>
    <s v="EQUIPE PODA "/>
    <s v="Realizado"/>
    <s v="PORTO ALEGRE"/>
    <s v="PODA "/>
    <s v="LIB //COMS"/>
    <d v="2028-04-02T00:00:00"/>
    <x v="0"/>
    <s v="OPEX"/>
    <s v="OK"/>
    <s v="OK"/>
    <s v="ANEXADO"/>
    <s v="ANEXADO"/>
    <s v="OK"/>
    <n v="1"/>
    <n v="769.86"/>
    <s v="Passivo"/>
    <s v="LUISA ALMEIDA"/>
    <s v="Programado "/>
    <s v="Realizado"/>
    <s v="Ciclo Concluido"/>
    <n v="85.71"/>
    <n v="2548098.5699999998"/>
    <e v="#N/A"/>
    <n v="25678840"/>
    <n v="85.71"/>
    <s v="Mauricio Alves"/>
  </r>
  <r>
    <x v="0"/>
    <s v="OK"/>
    <s v="Sem Defeito"/>
    <s v="Não"/>
    <n v="4573"/>
    <n v="566"/>
    <m/>
    <x v="1199"/>
    <s v="Ciclo Concluido"/>
    <s v="Ciclo Concluido"/>
    <x v="2"/>
    <s v="Emergencial"/>
    <s v="EQUIPE PODA "/>
    <s v="Realizado"/>
    <s v="PORTO ALEGRE"/>
    <s v="PODA "/>
    <s v="LIB //COMS"/>
    <d v="2028-04-03T00:00:00"/>
    <x v="0"/>
    <s v="OPEX"/>
    <s v="OK"/>
    <s v="OK"/>
    <s v="ANEXADO"/>
    <s v="ANEXADO"/>
    <s v="OK"/>
    <n v="1"/>
    <n v="1377.35"/>
    <s v="Passivo"/>
    <s v="LUISA ALMEIDA"/>
    <s v="Programado "/>
    <s v="Realizado"/>
    <s v="Ciclo Concluido"/>
    <n v="93.96"/>
    <n v="2548098.5699999998"/>
    <e v="#N/A"/>
    <n v="25678834"/>
    <n v="93.96"/>
    <s v="Mauricio Alves"/>
  </r>
  <r>
    <x v="0"/>
    <s v="OK"/>
    <s v="Sem Defeito"/>
    <s v="Não"/>
    <n v="4580"/>
    <n v="563"/>
    <m/>
    <x v="1200"/>
    <s v="Ciclo Concluido"/>
    <s v="Ciclo Concluido"/>
    <x v="2"/>
    <s v="Emergencial"/>
    <s v="EQUIPE PODA "/>
    <s v="Realizado"/>
    <s v="PORTO ALEGRE"/>
    <s v="PODA"/>
    <s v="LIB //COMS"/>
    <d v="2028-03-31T00:00:00"/>
    <x v="1"/>
    <s v="OPEX"/>
    <s v="OK"/>
    <s v="OK"/>
    <s v="ANEXADO"/>
    <s v="ANEXADO"/>
    <s v="OK"/>
    <n v="1"/>
    <n v="1377.75"/>
    <s v="Faturamento Enviado"/>
    <s v="LUISA ALMEIDA"/>
    <s v="Programado "/>
    <s v="Realizado"/>
    <s v="Ciclo Concluido"/>
    <n v="1377.35"/>
    <n v="2548098.5699999998"/>
    <e v="#N/A"/>
    <n v="25662653"/>
    <n v="1377.35"/>
    <s v="Mauricio Alves"/>
  </r>
  <r>
    <x v="0"/>
    <s v="OK"/>
    <s v="Sem Defeito"/>
    <s v="Não"/>
    <n v="4580"/>
    <n v="568"/>
    <m/>
    <x v="1201"/>
    <s v="Ciclo Concluido"/>
    <s v="Ciclo Concluido"/>
    <x v="2"/>
    <s v="Emergencial"/>
    <s v="EQUIPE PODA "/>
    <s v="Realizado"/>
    <s v="PORTO ALEGRE"/>
    <s v="PODA "/>
    <s v="LIB //COMS"/>
    <d v="2028-04-05T00:00:00"/>
    <x v="0"/>
    <s v="OPEX"/>
    <s v="OK"/>
    <s v="OK"/>
    <s v="ANEXADO"/>
    <s v="ANEXADO"/>
    <s v="OK"/>
    <n v="1"/>
    <n v="1377.35"/>
    <s v="Passivo"/>
    <s v="LUISA ALMEIDA"/>
    <s v="Programado "/>
    <s v="Realizado"/>
    <s v="Ciclo Concluido"/>
    <n v="93.96"/>
    <n v="2548098.5699999998"/>
    <e v="#N/A"/>
    <n v="25662605"/>
    <n v="93.96"/>
    <s v="Mauricio Alves"/>
  </r>
  <r>
    <x v="6"/>
    <s v="Defeito P1"/>
    <s v="Evidência"/>
    <s v="Sim "/>
    <n v="4711"/>
    <n v="492"/>
    <m/>
    <x v="1202"/>
    <n v="149000595"/>
    <s v="PAL0668"/>
    <x v="2"/>
    <s v="Emergencial"/>
    <s v="EQUIPE PODA "/>
    <s v="Realizado"/>
    <s v="PORTO ALEGRE"/>
    <s v="PODA "/>
    <s v="LIB //PEND"/>
    <d v="2028-02-07T00:00:00"/>
    <x v="2"/>
    <s v="OPEX"/>
    <s v="OK"/>
    <s v="OK"/>
    <s v="ANEXADO"/>
    <s v="ANEXADO"/>
    <s v="OK"/>
    <n v="1"/>
    <n v="7698.6"/>
    <s v="Passivo"/>
    <s v="SAMUEL OLIVEIRA"/>
    <s v="Programado "/>
    <s v="Realizado"/>
    <s v="Em andamento"/>
    <n v="7698.6"/>
    <n v="2548098.5699999998"/>
    <e v="#N/A"/>
    <n v="25662774"/>
    <n v="7698.6"/>
    <s v="Erica Fragoso"/>
  </r>
  <r>
    <x v="0"/>
    <s v="OK"/>
    <s v="Sem Defeito"/>
    <s v="Não"/>
    <n v="5041"/>
    <n v="494"/>
    <m/>
    <x v="1203"/>
    <s v="Ciclo Concluido"/>
    <s v="Ciclo Concluido"/>
    <x v="2"/>
    <s v="Emergencial"/>
    <s v="EQUIPE PODA "/>
    <s v="Realizado"/>
    <s v="CHARQUEADAS"/>
    <s v="PODA "/>
    <s v="LIB //COMS"/>
    <d v="2028-02-09T00:00:00"/>
    <x v="0"/>
    <s v="OPEX"/>
    <s v="OK"/>
    <s v="OK"/>
    <s v="ANEXADO"/>
    <s v="ANEXADO"/>
    <s v="OK"/>
    <n v="1"/>
    <n v="2706.83"/>
    <s v="Passivo"/>
    <s v="SAMUEL OLIVEIRA"/>
    <s v="Programado "/>
    <s v="Realizado"/>
    <s v="Ciclo Concluido"/>
    <n v="2706.83"/>
    <n v="2548098.5699999998"/>
    <e v="#N/A"/>
    <n v="25662801"/>
    <n v="2706.83"/>
    <s v="Mauricio Alves"/>
  </r>
  <r>
    <x v="0"/>
    <s v="OK"/>
    <s v="Sem Defeito"/>
    <s v="Não"/>
    <n v="3958"/>
    <n v="548"/>
    <m/>
    <x v="1204"/>
    <s v="Ciclo Concluido"/>
    <s v="Ciclo Concluido"/>
    <x v="2"/>
    <s v="Emergencial"/>
    <s v="EQUIPE PODA "/>
    <s v="Realizado"/>
    <s v="PORTO ALEGRE"/>
    <s v="PODA"/>
    <s v="LIB //COMS"/>
    <d v="2028-03-16T00:00:00"/>
    <x v="0"/>
    <s v="OPEX"/>
    <s v="OK"/>
    <s v="OK"/>
    <s v="ANEXADO"/>
    <s v="ANEXADO"/>
    <s v="OK"/>
    <n v="1"/>
    <n v="1377.35"/>
    <s v="Passivo"/>
    <s v="SAMUEL OLIVEIRA"/>
    <s v="Programado "/>
    <s v="Realizado"/>
    <s v="Ciclo Concluido"/>
    <n v="1377.35"/>
    <n v="2548098.5699999998"/>
    <e v="#N/A"/>
    <n v="25662870"/>
    <n v="1377.35"/>
    <s v="Mauricio Alves"/>
  </r>
  <r>
    <x v="0"/>
    <s v="OK"/>
    <s v="Sem Defeito"/>
    <s v="Não"/>
    <n v="5034"/>
    <n v="569"/>
    <m/>
    <x v="1205"/>
    <s v="Ciclo Concluido"/>
    <s v="Ciclo Concluido"/>
    <x v="2"/>
    <s v="Emergencial"/>
    <s v="EQUIPE PODA "/>
    <s v="Realizado"/>
    <s v="PORTO ALEGRE"/>
    <s v="PODA "/>
    <s v="LIB //COMS"/>
    <d v="2028-04-06T00:00:00"/>
    <x v="1"/>
    <s v="OPEX"/>
    <s v="OK"/>
    <s v="OK"/>
    <s v="ANEXADO"/>
    <s v="ANEXADO"/>
    <s v="OK"/>
    <n v="1"/>
    <n v="397.25"/>
    <s v="Faturamento Enviado"/>
    <s v="LUISA ALMEIDA"/>
    <s v="Programado "/>
    <s v="Realizado"/>
    <s v="Ciclo Concluido"/>
    <n v="397.25"/>
    <n v="2548098.5699999998"/>
    <e v="#N/A"/>
    <n v="25662299"/>
    <n v="397.25"/>
    <s v="Mauricio Alves"/>
  </r>
  <r>
    <x v="0"/>
    <s v="OK"/>
    <s v="Sem Defeito"/>
    <s v="Não"/>
    <n v="3917"/>
    <n v="550"/>
    <m/>
    <x v="1206"/>
    <s v="Ciclo Concluido"/>
    <s v="Ciclo Concluido"/>
    <x v="2"/>
    <s v="Emergencial"/>
    <s v="EQUIPE PODA "/>
    <s v="Realizado"/>
    <s v="PORTO ALEGRE"/>
    <s v="PODA"/>
    <s v="LIB //COMS"/>
    <d v="2028-03-18T00:00:00"/>
    <x v="0"/>
    <s v="OPEX"/>
    <s v="OK"/>
    <s v="OK"/>
    <s v="ANEXADO"/>
    <s v="ANEXADO"/>
    <s v="OK"/>
    <n v="1"/>
    <n v="1377.35"/>
    <s v="Passivo"/>
    <s v="SAMUEL OLIVEIRA"/>
    <s v="Programado "/>
    <s v="Realizado"/>
    <s v="Ciclo Concluido"/>
    <n v="1377.35"/>
    <n v="2548098.5699999998"/>
    <e v="#N/A"/>
    <n v="25662892"/>
    <n v="1377.35"/>
    <s v="Mauricio Alves"/>
  </r>
  <r>
    <x v="0"/>
    <s v="OK"/>
    <s v="Sem Defeito"/>
    <s v="Não"/>
    <n v="6638"/>
    <n v="580"/>
    <m/>
    <x v="1207"/>
    <s v="Ciclo Concluido"/>
    <s v="Ciclo Concluido"/>
    <x v="2"/>
    <s v="Emergencial"/>
    <s v="EQUIPE PODA "/>
    <s v="Realizado"/>
    <s v="PORTO ALEGRE"/>
    <s v="PODA "/>
    <s v="LIB //COMS"/>
    <d v="2028-05-17T00:00:00"/>
    <x v="1"/>
    <s v="OPEX"/>
    <s v="OK"/>
    <s v="OK"/>
    <s v="ANEXADO"/>
    <s v="ANEXADO"/>
    <s v="OK"/>
    <n v="1"/>
    <n v="3849.3"/>
    <s v="Passivo"/>
    <s v="LUISA ALMEIDA"/>
    <s v="Programado "/>
    <s v="Realizado"/>
    <s v="Ciclo Concluido"/>
    <n v="3501.39"/>
    <n v="2548098.5699999998"/>
    <e v="#N/A"/>
    <n v="25679006"/>
    <n v="3501.39"/>
    <s v="Mauricio Alves"/>
  </r>
  <r>
    <x v="0"/>
    <s v="OK"/>
    <s v="Sem Defeito"/>
    <s v="Não"/>
    <n v="6344"/>
    <n v="581"/>
    <m/>
    <x v="1208"/>
    <s v="Ciclo Concluido"/>
    <s v="Ciclo Concluido"/>
    <x v="2"/>
    <s v="Emergencial"/>
    <s v="EQUIPE PODA "/>
    <s v="Realizado"/>
    <s v="PORTO ALEGRE"/>
    <s v="PODA "/>
    <s v="LIB //COMS"/>
    <d v="2028-05-18T00:00:00"/>
    <x v="1"/>
    <s v="OPEX"/>
    <s v="OK"/>
    <s v="OK"/>
    <s v="ANEXADO"/>
    <s v="ANEXADO"/>
    <s v="OK"/>
    <n v="1"/>
    <n v="2496.1799999999998"/>
    <s v="Passivo"/>
    <s v="LUISA ALMEIDA"/>
    <s v="Programado "/>
    <s v="Realizado"/>
    <s v="Ciclo Concluido"/>
    <n v="2000.35"/>
    <n v="2548098.5699999998"/>
    <e v="#N/A"/>
    <n v="25679126"/>
    <n v="2000.35"/>
    <s v="Mauricio Alves"/>
  </r>
  <r>
    <x v="0"/>
    <s v="OK"/>
    <s v="Sem Defeito"/>
    <s v="Não"/>
    <n v="6060"/>
    <n v="582"/>
    <m/>
    <x v="1209"/>
    <s v="Ciclo Concluido"/>
    <s v="Ciclo Concluido"/>
    <x v="2"/>
    <s v="Emergencial"/>
    <s v="EQUIPE PODA "/>
    <s v="Realizado"/>
    <s v="CHARQUEADAS"/>
    <s v="PODA "/>
    <s v="LIB //COMS"/>
    <d v="2028-05-19T00:00:00"/>
    <x v="0"/>
    <s v="OPEX"/>
    <s v="OK"/>
    <s v="OK"/>
    <s v="ANEXADO"/>
    <s v="ANEXADO"/>
    <s v="OK"/>
    <n v="1"/>
    <n v="2309.58"/>
    <s v="Passivo"/>
    <s v="LUISA ALMEIDA"/>
    <s v="Programado "/>
    <s v="Realizado"/>
    <s v="Ciclo Concluido"/>
    <n v="257.13"/>
    <n v="2548098.5699999998"/>
    <e v="#N/A"/>
    <n v="25679149"/>
    <n v="257.13"/>
    <s v="Mauricio Alves"/>
  </r>
  <r>
    <x v="0"/>
    <s v="OK"/>
    <s v="Sem Defeito"/>
    <s v="Não"/>
    <n v="5902"/>
    <n v="524"/>
    <m/>
    <x v="1210"/>
    <s v="Ciclo Concluido"/>
    <s v="Ciclo Concluido"/>
    <x v="2"/>
    <s v="Emergencial"/>
    <s v="EQUIPE PODA "/>
    <s v="Realizado"/>
    <s v="VIAMÃO"/>
    <s v="PODA "/>
    <s v="LIB //COMS"/>
    <d v="2027-05-09T00:00:00"/>
    <x v="0"/>
    <s v="OPEX"/>
    <s v="OK"/>
    <s v="OK"/>
    <s v="ANEXADO"/>
    <s v="ANEXADO"/>
    <s v="OK"/>
    <n v="1"/>
    <n v="2309.58"/>
    <s v="Passivo"/>
    <s v="SAMUEL OLIVEIRA"/>
    <s v="Programado "/>
    <s v="Realizado"/>
    <s v="Ciclo Concluido"/>
    <n v="885.85"/>
    <n v="2548098.5699999998"/>
    <e v="#N/A"/>
    <n v="25679313"/>
    <n v="885.85"/>
    <s v="Mauricio Alves"/>
  </r>
  <r>
    <x v="6"/>
    <s v="Defeito P1"/>
    <s v="Evidência"/>
    <s v="Sim "/>
    <n v="5902"/>
    <n v="526"/>
    <m/>
    <x v="1211"/>
    <n v="230008586"/>
    <s v="VIA 1-18"/>
    <x v="2"/>
    <s v="Emergencial"/>
    <s v="EQUIPE PODA "/>
    <s v="Realizado"/>
    <s v="PORTO ALEGRE"/>
    <s v="PODA "/>
    <s v="LIB //PEND"/>
    <d v="2027-05-19T00:00:00"/>
    <x v="2"/>
    <s v="OPEX"/>
    <s v="OK"/>
    <s v="OK"/>
    <s v="ANEXADO"/>
    <s v="ANEXADO"/>
    <s v="OK"/>
    <n v="1"/>
    <n v="1633.02"/>
    <s v="Passivo"/>
    <s v="SAMUEL OLIVEIRA"/>
    <s v="Programado "/>
    <s v="Realizado"/>
    <s v="Em andamento"/>
    <n v="1624.83"/>
    <n v="2548098.5699999998"/>
    <e v="#N/A"/>
    <n v="25679421"/>
    <n v="1624.83"/>
    <s v="Erica Fragoso"/>
  </r>
  <r>
    <x v="0"/>
    <s v="OK"/>
    <s v="Sem Defeito"/>
    <s v="Não"/>
    <n v="5902"/>
    <n v="523"/>
    <m/>
    <x v="1212"/>
    <s v="Ciclo Concluido"/>
    <s v="Ciclo Concluido"/>
    <x v="2"/>
    <s v="Emergencial"/>
    <s v="EQUIPE PODA "/>
    <s v="Realizado"/>
    <s v="ALVORADA"/>
    <s v="PODA "/>
    <s v="LIB //COMS"/>
    <d v="2027-05-08T00:00:00"/>
    <x v="0"/>
    <s v="OPEX"/>
    <s v="OK"/>
    <s v="OK"/>
    <s v="ANEXADO"/>
    <s v="ANEXADO"/>
    <s v="OK"/>
    <n v="1"/>
    <n v="3079.44"/>
    <s v="Passivo"/>
    <s v="SAMUEL OLIVEIRA"/>
    <s v="Programado "/>
    <s v="Realizado"/>
    <s v="Ciclo Concluido"/>
    <n v="2350.8000000000002"/>
    <n v="2548098.5699999998"/>
    <e v="#N/A"/>
    <n v="25679248"/>
    <n v="2350.8000000000002"/>
    <s v="Mauricio Alves"/>
  </r>
  <r>
    <x v="0"/>
    <s v="OK"/>
    <s v="Sem Defeito"/>
    <s v="Não"/>
    <n v="6165"/>
    <n v="537"/>
    <m/>
    <x v="1213"/>
    <s v="Ciclo Concluido"/>
    <s v="Ciclo Concluido"/>
    <x v="2"/>
    <s v="Emergencial"/>
    <s v="EQUIPE PODA "/>
    <s v="Realizado"/>
    <s v="CHARQUEADAS"/>
    <s v="PODA "/>
    <s v="LIB //COMS"/>
    <d v="2027-05-21T00:00:00"/>
    <x v="0"/>
    <s v="OPEX"/>
    <s v="OK"/>
    <s v="OK"/>
    <s v="ANEXADO"/>
    <s v="ANEXADO"/>
    <s v="OK"/>
    <n v="1"/>
    <n v="6232.8"/>
    <s v="Passivo"/>
    <s v="RICARDO SILVEIRA"/>
    <s v="Programado "/>
    <s v="Realizado"/>
    <s v="Ciclo Concluido"/>
    <n v="1151.75"/>
    <n v="2548098.5699999998"/>
    <e v="#N/A"/>
    <n v="25679694"/>
    <n v="1151.75"/>
    <s v="Mauricio Alves"/>
  </r>
  <r>
    <x v="0"/>
    <s v="OK"/>
    <s v="Sem Defeito"/>
    <s v="Não"/>
    <n v="4573"/>
    <n v="225"/>
    <m/>
    <x v="1214"/>
    <s v="Ciclo Concluido"/>
    <s v="Ciclo Concluido"/>
    <x v="2"/>
    <s v="Emergencial"/>
    <s v="TAT02"/>
    <s v="Realizado"/>
    <s v="PORTO ALEGRE"/>
    <s v="PODA "/>
    <s v="LIB //COMS"/>
    <d v="2028-04-17T00:00:00"/>
    <x v="1"/>
    <s v="OPEX"/>
    <s v="OK"/>
    <s v="OK"/>
    <s v="ANEXADO"/>
    <s v="ANEXADO"/>
    <s v="OK"/>
    <n v="1"/>
    <n v="487.18"/>
    <s v="Faturamento Enviado"/>
    <s v="RICARDO SILVEIRA"/>
    <s v="Programado "/>
    <s v="Realizado"/>
    <s v="Ciclo Concluido"/>
    <n v="251.39"/>
    <n v="2548098.5699999998"/>
    <e v="#N/A"/>
    <n v="25662759"/>
    <n v="251.39"/>
    <s v="Mauricio Alves"/>
  </r>
  <r>
    <x v="0"/>
    <s v="OK"/>
    <s v="Sem Defeito"/>
    <s v="Não"/>
    <n v="5034"/>
    <n v="226"/>
    <m/>
    <x v="1215"/>
    <s v="Ciclo Concluido"/>
    <s v="Ciclo Concluido"/>
    <x v="2"/>
    <s v="Emergencial"/>
    <s v="TAT02"/>
    <s v="Realizado"/>
    <s v="PORTO ALEGRE"/>
    <s v="PODA "/>
    <s v="LIB //COMS"/>
    <d v="2028-04-18T00:00:00"/>
    <x v="1"/>
    <s v="OPEX"/>
    <s v="OK"/>
    <s v="OK"/>
    <s v="ANEXADO"/>
    <s v="ANEXADO"/>
    <s v="OK"/>
    <n v="1"/>
    <n v="487.18"/>
    <s v="Faturamento Enviado"/>
    <s v="RICARDO SILVEIRA"/>
    <s v="Programado "/>
    <s v="Realizado"/>
    <s v="Ciclo Concluido"/>
    <n v="104.6"/>
    <n v="2548098.5699999998"/>
    <e v="#N/A"/>
    <n v="25662761"/>
    <n v="104.6"/>
    <s v="Mauricio Alves"/>
  </r>
  <r>
    <x v="0"/>
    <s v="OK"/>
    <s v="Sem Defeito"/>
    <s v="Não"/>
    <n v="5034"/>
    <n v="227"/>
    <m/>
    <x v="1216"/>
    <s v="Ciclo Concluido"/>
    <s v="Ciclo Concluido"/>
    <x v="2"/>
    <s v="Emergencial"/>
    <s v="TAT01"/>
    <s v="Realizado"/>
    <s v="PORTO ALEGRE"/>
    <s v="PODA "/>
    <s v="LIB //COMS"/>
    <d v="2028-04-19T00:00:00"/>
    <x v="1"/>
    <s v="OPEX"/>
    <s v="OK"/>
    <s v="OK"/>
    <s v="ANEXADO"/>
    <s v="ANEXADO"/>
    <s v="OK"/>
    <n v="1"/>
    <n v="251.39"/>
    <s v="Faturamento Enviado"/>
    <s v="RICARDO SILVEIRA"/>
    <s v="Programado "/>
    <s v="Realizado"/>
    <s v="Ciclo Concluido"/>
    <n v="251.39"/>
    <n v="2548098.5699999998"/>
    <e v="#N/A"/>
    <n v="25662764"/>
    <n v="251.39"/>
    <s v="Mauricio Alves"/>
  </r>
  <r>
    <x v="0"/>
    <s v="OK"/>
    <s v="Sem Defeito"/>
    <s v="Não"/>
    <n v="5041"/>
    <n v="228"/>
    <m/>
    <x v="1217"/>
    <s v="Ciclo Concluido"/>
    <s v="Ciclo Concluido"/>
    <x v="2"/>
    <s v="Emergencial"/>
    <s v="TAT01"/>
    <s v="Realizado"/>
    <s v="CHARQUEADAS"/>
    <s v="PODA "/>
    <s v="LIB //COMS"/>
    <d v="2028-04-20T00:00:00"/>
    <x v="1"/>
    <s v="OPEX"/>
    <s v="OK"/>
    <s v="OK"/>
    <s v="ANEXADO"/>
    <s v="ANEXADO"/>
    <s v="OK"/>
    <n v="1"/>
    <n v="487.18"/>
    <s v="Faturamento Enviado"/>
    <s v="RICARDO SILVEIRA"/>
    <s v="Programado "/>
    <s v="Realizado"/>
    <s v="Ciclo Concluido"/>
    <n v="487.18"/>
    <n v="2548098.5699999998"/>
    <e v="#N/A"/>
    <n v="25662765"/>
    <n v="487.18"/>
    <s v="Mauricio Alves"/>
  </r>
  <r>
    <x v="0"/>
    <s v="OK"/>
    <s v="Sem Defeito"/>
    <s v="Não"/>
    <n v="4573"/>
    <n v="107"/>
    <m/>
    <x v="1218"/>
    <s v="Ciclo Concluido"/>
    <s v="Ciclo Concluido"/>
    <x v="2"/>
    <s v="Emergencial"/>
    <s v="LINHA VIVA "/>
    <s v="Realizado"/>
    <s v="PORTO ALEGRE"/>
    <s v="PODA "/>
    <s v="LIB //COMS"/>
    <d v="2028-04-21T00:00:00"/>
    <x v="1"/>
    <s v="OPEX"/>
    <s v="OK"/>
    <s v="OK"/>
    <s v="ANEXADO"/>
    <s v="ANEXADO"/>
    <s v="OK"/>
    <n v="1"/>
    <n v="801.17"/>
    <s v="Faturamento Enviado"/>
    <s v="RICARDO SILVEIRA"/>
    <s v="Programado "/>
    <s v="Realizado"/>
    <s v="Ciclo Concluido"/>
    <n v="43206"/>
    <n v="2548098.5699999998"/>
    <e v="#N/A"/>
    <n v="25662793"/>
    <n v="43206"/>
    <s v="Mauricio Alves"/>
  </r>
  <r>
    <x v="0"/>
    <s v="OK"/>
    <s v="Sem Defeito"/>
    <s v="Não"/>
    <n v="5034"/>
    <n v="108"/>
    <m/>
    <x v="1219"/>
    <s v="Ciclo Concluido"/>
    <s v="Ciclo Concluido"/>
    <x v="2"/>
    <s v="Emergencial"/>
    <s v="LINHA VIVA "/>
    <s v="Realizado"/>
    <s v="PORTO ALEGRE"/>
    <s v="PODA "/>
    <s v="LIB //COMS"/>
    <d v="2028-04-22T00:00:00"/>
    <x v="1"/>
    <s v="OPEX"/>
    <s v="OK"/>
    <s v="OK"/>
    <s v="ANEXADO"/>
    <s v="ANEXADO"/>
    <s v="OK"/>
    <n v="1"/>
    <n v="757.41"/>
    <s v="Faturamento Enviado"/>
    <s v="RICARDO SILVEIRA"/>
    <s v="Programado "/>
    <s v="Realizado"/>
    <s v="Ciclo Concluido"/>
    <n v="49200"/>
    <n v="2548098.5699999998"/>
    <e v="#N/A"/>
    <n v="25662795"/>
    <n v="49200"/>
    <s v="Mauricio Alves"/>
  </r>
  <r>
    <x v="0"/>
    <s v="OK"/>
    <s v="Sem Defeito"/>
    <s v="Não"/>
    <n v="4580"/>
    <n v="207"/>
    <m/>
    <x v="1220"/>
    <s v="Ciclo Concluido"/>
    <s v="Ciclo Concluido"/>
    <x v="2"/>
    <s v="Emergencial"/>
    <s v="LINHA MORTA"/>
    <s v="Realizado"/>
    <s v="PORTO ALEGRE"/>
    <s v="PODA "/>
    <s v="LIB //COMS"/>
    <d v="2028-04-23T00:00:00"/>
    <x v="0"/>
    <s v="OPEX"/>
    <s v="OK"/>
    <s v="OK"/>
    <s v="ANEXADO"/>
    <s v="ANEXADO"/>
    <s v="OK"/>
    <n v="1"/>
    <n v="1954.72"/>
    <s v="Passivo"/>
    <s v="LUISA ALMEIDA"/>
    <s v="Programado "/>
    <s v="Realizado"/>
    <s v="Ciclo Concluido"/>
    <s v="1.155,57"/>
    <n v="2548098.5699999998"/>
    <e v="#N/A"/>
    <n v="25696918"/>
    <n v="2042.88"/>
    <s v="Mauricio Alves"/>
  </r>
  <r>
    <x v="0"/>
    <s v="OK"/>
    <s v="Sem Defeito"/>
    <s v="Não"/>
    <n v="4573"/>
    <n v="208"/>
    <m/>
    <x v="1221"/>
    <s v="Ciclo Concluido"/>
    <s v="Ciclo Concluido"/>
    <x v="2"/>
    <s v="Emergencial"/>
    <s v="LINHA MORTA "/>
    <s v="Realizado"/>
    <s v="PORTO ALEGRE"/>
    <s v="PODA "/>
    <s v="LIB //COMS"/>
    <d v="2028-04-24T00:00:00"/>
    <x v="1"/>
    <s v="OPEX"/>
    <s v="OK"/>
    <s v="OK"/>
    <s v="ANEXADO"/>
    <s v="ANEXADO"/>
    <s v="OK"/>
    <n v="1"/>
    <n v="1954.72"/>
    <s v="Faturamento Enviado"/>
    <s v="LUISA ALMEIDA"/>
    <s v="Programado "/>
    <s v="Realizado"/>
    <s v="Ciclo Concluido"/>
    <n v="2042.88"/>
    <n v="2548098.5699999998"/>
    <e v="#N/A"/>
    <n v="25696912"/>
    <n v="2042.88"/>
    <s v="Mauricio Alves"/>
  </r>
  <r>
    <x v="0"/>
    <s v="OK"/>
    <s v="Sem Defeito"/>
    <s v="Não"/>
    <n v="5034"/>
    <n v="209"/>
    <m/>
    <x v="1222"/>
    <s v="Ciclo Concluido"/>
    <s v="Ciclo Concluido"/>
    <x v="2"/>
    <s v="Emergencial"/>
    <s v="LINHA MORTA "/>
    <s v="Realizado"/>
    <s v="PORTO ALEGRE"/>
    <s v="PODA "/>
    <s v="LIB //COMS"/>
    <d v="2028-04-25T00:00:00"/>
    <x v="1"/>
    <s v="OPEX"/>
    <s v="OK"/>
    <s v="OK"/>
    <s v="ANEXADO"/>
    <s v="ANEXADO"/>
    <s v="OK"/>
    <n v="1"/>
    <n v="1954.72"/>
    <s v="Faturamento Enviado"/>
    <s v="LUISA ALMEIDA"/>
    <s v="Programado "/>
    <s v="Realizado"/>
    <s v="Ciclo Concluido"/>
    <n v="1141.8699999999999"/>
    <n v="2548098.5699999998"/>
    <e v="#N/A"/>
    <n v="25696888"/>
    <n v="1141.8699999999999"/>
    <s v="Mauricio Alves"/>
  </r>
  <r>
    <x v="0"/>
    <s v="OK"/>
    <s v="Sem Defeito"/>
    <s v="Não"/>
    <n v="22401"/>
    <n v="202"/>
    <m/>
    <x v="1223"/>
    <s v="Ciclo Concluido"/>
    <s v="Ciclo Concluido"/>
    <x v="0"/>
    <s v="Emergencial"/>
    <s v="LINHA MORTA"/>
    <s v="Realizado"/>
    <s v="VIAMÃO"/>
    <s v="SUBS DE POSTE E TRAFO "/>
    <s v="LIB //CKCP"/>
    <d v="2028-04-26T00:00:00"/>
    <x v="0"/>
    <s v="CAPEX"/>
    <s v="OK"/>
    <s v="OK"/>
    <s v="ANEXADO"/>
    <s v="ANEXADO"/>
    <s v="OK"/>
    <n v="1"/>
    <n v="2637.84"/>
    <s v="Passivo"/>
    <s v="JONAS OLIVEIRA"/>
    <s v="Programado "/>
    <s v="Realizado"/>
    <s v="Ciclo Concluido"/>
    <n v="3866.41"/>
    <n v="2548098.5699999998"/>
    <e v="#N/A"/>
    <n v="25730017"/>
    <n v="3866.41"/>
    <s v="Mauricio Alves"/>
  </r>
  <r>
    <x v="0"/>
    <s v="OK"/>
    <s v="Sem Defeito"/>
    <s v="Não"/>
    <n v="44196852"/>
    <n v="203"/>
    <m/>
    <x v="1224"/>
    <s v="Ciclo Concluido"/>
    <s v="Ciclo Concluido"/>
    <x v="2"/>
    <s v="Emergencial"/>
    <s v="LINHA MORTA "/>
    <s v="Realizado"/>
    <s v="PORTO ALEGRE"/>
    <s v="TALA"/>
    <s v="LIB //COMS"/>
    <d v="2028-04-27T00:00:00"/>
    <x v="1"/>
    <s v="OPEX"/>
    <s v="OK"/>
    <s v="OK"/>
    <s v="ANEXADO"/>
    <s v="ANEXADO"/>
    <s v="OK"/>
    <n v="1"/>
    <n v="1300.24"/>
    <s v="Faturamento Enviado"/>
    <s v="LUISA ALMEIDA"/>
    <s v="Programado "/>
    <s v="Realizado"/>
    <s v="Ciclo Concluido"/>
    <n v="963.37"/>
    <n v="2548098.5699999998"/>
    <e v="#N/A"/>
    <n v="25679649"/>
    <n v="963.37"/>
    <s v="Mauricio Alves"/>
  </r>
  <r>
    <x v="5"/>
    <s v="Sem Ordem/PEP para tratativa"/>
    <s v="Criar PEP"/>
    <s v="Sim "/>
    <n v="30594"/>
    <n v="205"/>
    <m/>
    <x v="872"/>
    <s v="Sem necessidade"/>
    <s v="Sem necessidade"/>
    <x v="4"/>
    <s v="Emergencial"/>
    <s v="LINHA MORTA"/>
    <s v="Pendente"/>
    <s v="ELORADO DO SUL"/>
    <s v="SUBS DE POSTE E TRAFO "/>
    <n v="0"/>
    <d v="2028-04-29T00:00:00"/>
    <x v="2"/>
    <s v="CAPEX"/>
    <s v="NOK"/>
    <s v="OK"/>
    <s v="SEM ANEXO "/>
    <s v="SEM ANEXO "/>
    <s v="NOK"/>
    <n v="0.2"/>
    <n v="3722.79"/>
    <s v="Passivo"/>
    <s v="LUCAS ANDRADE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3872066"/>
    <n v="206"/>
    <m/>
    <x v="1225"/>
    <s v="Ciclo Concluido"/>
    <s v="Ciclo Concluido"/>
    <x v="0"/>
    <s v="Programado"/>
    <s v="LINHA MORTA"/>
    <s v="Realizado"/>
    <s v="VIAMÃO"/>
    <s v="SUBS DE POSTE E TRAFO "/>
    <s v="LIB //CKCP"/>
    <d v="2028-04-30T00:00:00"/>
    <x v="0"/>
    <s v="CAPEX"/>
    <s v="OK"/>
    <s v="OK"/>
    <s v="ANEXADO"/>
    <s v="ANEXADO"/>
    <s v="OK"/>
    <n v="1"/>
    <n v="4925.8900000000003"/>
    <s v="Passivo"/>
    <s v="JONAS OLIVEIRA"/>
    <s v="Programado "/>
    <s v="Realizado"/>
    <s v="Ciclo Concluido"/>
    <n v="3866.41"/>
    <n v="2548098.5699999998"/>
    <e v="#N/A"/>
    <n v="25730040"/>
    <n v="3866.41"/>
    <s v="Mauricio Alves"/>
  </r>
  <r>
    <x v="0"/>
    <s v="OK"/>
    <s v="Sem Defeito"/>
    <s v="Não"/>
    <n v="45891"/>
    <n v="211"/>
    <m/>
    <x v="1226"/>
    <s v="Ciclo Concluido"/>
    <s v="Ciclo Concluido"/>
    <x v="0"/>
    <s v="Emergencial"/>
    <s v="LINHA MORTA"/>
    <s v="Realizado"/>
    <s v="GUAIBA"/>
    <s v="SUBS DE POSTE E TRAFO "/>
    <s v="LIB // MED"/>
    <d v="2028-05-02T00:00:00"/>
    <x v="5"/>
    <s v="CAPEX"/>
    <s v="OK"/>
    <s v="OK"/>
    <s v="ANEXADO"/>
    <s v="ANEXADO"/>
    <s v="OK"/>
    <n v="1"/>
    <n v="4238.95"/>
    <s v="Passivo"/>
    <s v="JONAS OLIVEIRA"/>
    <s v="Programado "/>
    <s v="Realizado"/>
    <s v="Enviado Equatorial "/>
    <n v="3750.34"/>
    <n v="2548098.5699999998"/>
    <e v="#N/A"/>
    <n v="25819903"/>
    <n v="3750.34"/>
    <s v="Mauricio Alves"/>
  </r>
  <r>
    <x v="0"/>
    <s v="OK"/>
    <s v="Sem Defeito"/>
    <s v="Não"/>
    <n v="30680"/>
    <n v="212"/>
    <m/>
    <x v="1227"/>
    <s v="Ciclo Concluido"/>
    <s v="Ciclo Concluido"/>
    <x v="0"/>
    <s v="Emergencial"/>
    <s v="LINHA MORTA"/>
    <s v="Realizado"/>
    <s v="PORTO ALEGRE"/>
    <s v="SUBS DE POSTE E TRAFO "/>
    <s v="LIB // MED"/>
    <d v="2028-05-03T00:00:00"/>
    <x v="5"/>
    <s v="CAPEX"/>
    <s v="OK"/>
    <s v="OK"/>
    <s v="ANEXADO"/>
    <s v="ANEXADO"/>
    <s v="OK"/>
    <n v="1"/>
    <n v="5772.3"/>
    <s v="Passivo"/>
    <s v="JONAS OLIVEIRA"/>
    <s v="Programado "/>
    <s v="Realizado"/>
    <s v="Enviado Equatorial "/>
    <n v="5940.97"/>
    <n v="2548098.5699999998"/>
    <e v="#N/A"/>
    <n v="25819974"/>
    <n v="5940.97"/>
    <s v="Mauricio Alves"/>
  </r>
  <r>
    <x v="0"/>
    <s v="OK"/>
    <s v="Sem Defeito"/>
    <s v="Não"/>
    <n v="3917"/>
    <n v="213"/>
    <m/>
    <x v="1228"/>
    <s v="Ciclo Concluido"/>
    <s v="Ciclo Concluido"/>
    <x v="2"/>
    <s v="Emergencial"/>
    <s v="LINHA MORTA"/>
    <s v="Realizado"/>
    <s v="PORTO ALEGRE"/>
    <s v="PODA "/>
    <s v="LIB //COMS"/>
    <d v="2028-05-04T00:00:00"/>
    <x v="0"/>
    <s v="OPEX"/>
    <s v="OK"/>
    <s v="OK"/>
    <s v="ANEXADO"/>
    <s v="ANEXADO"/>
    <s v="OK"/>
    <n v="1"/>
    <n v="2255.12"/>
    <s v="Passivo"/>
    <s v="LUISA ALMEIDA"/>
    <s v="Programado "/>
    <s v="Realizado"/>
    <s v="Ciclo Concluido"/>
    <s v="744,27"/>
    <n v="2548098.5699999998"/>
    <e v="#N/A"/>
    <n v="25696299"/>
    <n v="2356.84"/>
    <s v="Mauricio Alves"/>
  </r>
  <r>
    <x v="0"/>
    <s v="OK"/>
    <s v="Sem Defeito"/>
    <s v="Não"/>
    <n v="3920"/>
    <n v="214"/>
    <m/>
    <x v="1229"/>
    <s v="Ciclo Concluido"/>
    <s v="Ciclo Concluido"/>
    <x v="2"/>
    <s v="Emergencial"/>
    <s v="LINHA MORTA "/>
    <s v="Realizado"/>
    <s v="PORTO ALEGRE"/>
    <s v="PODA "/>
    <s v="LIB //COMS"/>
    <d v="2028-05-05T00:00:00"/>
    <x v="1"/>
    <s v="OPEX"/>
    <s v="OK"/>
    <s v="OK"/>
    <s v="ANEXADO"/>
    <s v="ANEXADO"/>
    <s v="OK"/>
    <n v="1"/>
    <n v="1691.34"/>
    <s v="Faturamento Enviado"/>
    <s v="LUISA ALMEIDA"/>
    <s v="Programado "/>
    <s v="Realizado"/>
    <s v="Ciclo Concluido"/>
    <n v="1767.63"/>
    <n v="2548098.5699999998"/>
    <e v="#N/A"/>
    <n v="25696291"/>
    <n v="1767.63"/>
    <s v="Mauricio Alves"/>
  </r>
  <r>
    <x v="0"/>
    <s v="OK"/>
    <s v="Sem Defeito"/>
    <s v="Não"/>
    <n v="3958"/>
    <n v="215"/>
    <m/>
    <x v="1230"/>
    <s v="Ciclo Concluido"/>
    <s v="Ciclo Concluido"/>
    <x v="2"/>
    <s v="Emergencial"/>
    <s v="LINHA MORTA "/>
    <s v="Realizado"/>
    <s v="PORTO ALEGRE"/>
    <s v="PODA "/>
    <s v="LIB //COMS"/>
    <d v="2028-05-06T00:00:00"/>
    <x v="1"/>
    <s v="OPEX"/>
    <s v="OK"/>
    <s v="OK"/>
    <s v="ANEXADO"/>
    <s v="ANEXADO"/>
    <s v="OK"/>
    <n v="1"/>
    <n v="1092.5899999999999"/>
    <s v="Faturamento Enviado"/>
    <s v="LUISA ALMEIDA"/>
    <s v="Programado "/>
    <s v="Realizado"/>
    <s v="Ciclo Concluido"/>
    <n v="1141.8699999999999"/>
    <n v="2548098.5699999998"/>
    <e v="#N/A"/>
    <n v="25696119"/>
    <n v="1141.8699999999999"/>
    <s v="Mauricio Alves"/>
  </r>
  <r>
    <x v="0"/>
    <s v="OK"/>
    <s v="Sem Defeito"/>
    <s v="Não"/>
    <n v="3946"/>
    <n v="216"/>
    <m/>
    <x v="1231"/>
    <s v="Ciclo Concluido"/>
    <s v="Ciclo Concluido"/>
    <x v="2"/>
    <s v="Emergencial"/>
    <s v="LINHA MORTA "/>
    <s v="Realizado"/>
    <s v="GUAIBA"/>
    <s v="PODA "/>
    <s v="LIB //COMS"/>
    <d v="2028-05-07T00:00:00"/>
    <x v="1"/>
    <s v="OPEX"/>
    <s v="OK"/>
    <s v="OK"/>
    <s v="ANEXADO"/>
    <s v="ANEXADO"/>
    <s v="OK"/>
    <n v="1"/>
    <n v="1954.72"/>
    <s v="Faturamento Enviado"/>
    <s v="LUISA ALMEIDA"/>
    <s v="Programado "/>
    <s v="Realizado"/>
    <s v="Ciclo Concluido"/>
    <n v="1141.8699999999999"/>
    <n v="2548098.5699999998"/>
    <e v="#N/A"/>
    <n v="25695970"/>
    <n v="1141.8699999999999"/>
    <s v="Mauricio Alves"/>
  </r>
  <r>
    <x v="0"/>
    <s v="OK"/>
    <s v="Sem Defeito"/>
    <s v="Não"/>
    <n v="4015"/>
    <n v="217"/>
    <m/>
    <x v="1232"/>
    <s v="Ciclo Concluido"/>
    <s v="Ciclo Concluido"/>
    <x v="2"/>
    <s v="Emergencial"/>
    <s v="LINHA MORTA "/>
    <s v="Realizado"/>
    <s v="PORTO ALEGRE"/>
    <s v="PODA "/>
    <s v="LIB //COMS"/>
    <d v="2028-05-08T00:00:00"/>
    <x v="1"/>
    <s v="OPEX"/>
    <s v="OK"/>
    <s v="OK"/>
    <s v="ANEXADO"/>
    <s v="ANEXADO"/>
    <s v="OK"/>
    <n v="1"/>
    <n v="1127.56"/>
    <s v="Faturamento Enviado"/>
    <s v="LUISA ALMEIDA"/>
    <s v="Programado "/>
    <s v="Realizado"/>
    <s v="Ciclo Concluido"/>
    <n v="1247.24"/>
    <n v="2548098.5699999998"/>
    <e v="#N/A"/>
    <n v="25695918"/>
    <n v="1247.24"/>
    <s v="Mauricio Alves"/>
  </r>
  <r>
    <x v="0"/>
    <s v="OK"/>
    <s v="Sem Defeito"/>
    <s v="Não"/>
    <n v="4006"/>
    <n v="218"/>
    <m/>
    <x v="1233"/>
    <s v="Ciclo Concluido"/>
    <s v="Ciclo Concluido"/>
    <x v="2"/>
    <s v="Emergencial"/>
    <s v="LINHA MORTA "/>
    <s v="Realizado"/>
    <s v="PORTO ALEGRE"/>
    <s v="PODA "/>
    <s v="LIB //COMS"/>
    <d v="2028-05-09T00:00:00"/>
    <x v="1"/>
    <s v="OPEX"/>
    <s v="OK"/>
    <s v="OK"/>
    <s v="ANEXADO"/>
    <s v="ANEXADO"/>
    <s v="OK"/>
    <n v="1"/>
    <n v="1092.5899999999999"/>
    <s v="Faturamento Enviado"/>
    <s v="LUISA ALMEIDA"/>
    <s v="Programado "/>
    <s v="Realizado"/>
    <s v="Ciclo Concluido"/>
    <n v="1141.8699999999999"/>
    <n v="2548098.5699999998"/>
    <e v="#N/A"/>
    <n v="25695880"/>
    <n v="1141.8699999999999"/>
    <s v="Mauricio Alves"/>
  </r>
  <r>
    <x v="0"/>
    <s v="OK"/>
    <s v="Sem Defeito"/>
    <s v="Não"/>
    <n v="4223"/>
    <n v="219"/>
    <m/>
    <x v="1234"/>
    <s v="Ciclo Concluido"/>
    <s v="Ciclo Concluido"/>
    <x v="2"/>
    <s v="Emergencial"/>
    <s v="LINHA MORTA "/>
    <s v="Realizado"/>
    <s v="PORTO ALEGRE"/>
    <s v="PODA "/>
    <s v="LIB //COMS"/>
    <d v="2028-05-10T00:00:00"/>
    <x v="1"/>
    <s v="OPEX"/>
    <s v="OK"/>
    <s v="OK"/>
    <s v="ANEXADO"/>
    <s v="ANEXADO"/>
    <s v="OK"/>
    <n v="1"/>
    <n v="563.78"/>
    <s v="Faturamento Enviado"/>
    <s v="LUISA ALMEIDA"/>
    <s v="Programado "/>
    <s v="Realizado"/>
    <s v="Ciclo Concluido"/>
    <n v="245.15"/>
    <n v="2548098.5699999998"/>
    <e v="#N/A"/>
    <n v="25695844"/>
    <n v="245.15"/>
    <s v="Mauricio Alves"/>
  </r>
  <r>
    <x v="0"/>
    <s v="OK"/>
    <s v="Sem Defeito"/>
    <s v="Não"/>
    <n v="4250"/>
    <n v="220"/>
    <m/>
    <x v="1235"/>
    <s v="Ciclo Concluido"/>
    <s v="Ciclo Concluido"/>
    <x v="2"/>
    <s v="Emergencial"/>
    <s v="LINHA MORTA"/>
    <s v="Realizado"/>
    <s v="PORTO ALEGRE"/>
    <s v="PODA "/>
    <s v="LIB //COMS"/>
    <d v="2028-05-11T00:00:00"/>
    <x v="0"/>
    <s v="OPEX"/>
    <s v="OK"/>
    <s v="OK"/>
    <s v="ANEXADO"/>
    <s v="ANEXADO"/>
    <s v="OK"/>
    <n v="1"/>
    <n v="234.57"/>
    <s v="Passivo"/>
    <s v="LUISA ALMEIDA"/>
    <s v="Programado "/>
    <s v="Realizado"/>
    <s v="Ciclo Concluido"/>
    <s v="1.192,56"/>
    <n v="2548098.5699999998"/>
    <e v="#N/A"/>
    <n v="25679719"/>
    <n v="2283.7399999999998"/>
    <s v="Mauricio Alves"/>
  </r>
  <r>
    <x v="0"/>
    <s v="OK"/>
    <s v="Sem Defeito"/>
    <s v="Não"/>
    <n v="4250"/>
    <n v="221"/>
    <m/>
    <x v="1236"/>
    <s v="Ciclo Concluido"/>
    <s v="Ciclo Concluido"/>
    <x v="2"/>
    <s v="Emergencial"/>
    <s v="LINHA MORTA"/>
    <s v="Realizado"/>
    <s v="PORTO ALEGRE"/>
    <s v="PODA "/>
    <s v="LIB //COMS"/>
    <d v="2028-05-12T00:00:00"/>
    <x v="0"/>
    <s v="OPEX"/>
    <s v="OK"/>
    <s v="OK"/>
    <s v="ANEXADO"/>
    <s v="ANEXADO"/>
    <s v="OK"/>
    <n v="1"/>
    <n v="469.14"/>
    <s v="Passivo"/>
    <s v="LUISA ALMEIDA"/>
    <s v="Programado "/>
    <s v="Realizado"/>
    <s v="Ciclo Concluido"/>
    <s v="1.751,85"/>
    <n v="2548098.5699999998"/>
    <e v="#N/A"/>
    <n v="25679680"/>
    <n v="2283.7399999999998"/>
    <s v="Mauricio Alves"/>
  </r>
  <r>
    <x v="0"/>
    <s v="OK"/>
    <s v="Sem Defeito"/>
    <s v="Não"/>
    <n v="4223"/>
    <n v="222"/>
    <m/>
    <x v="1237"/>
    <s v="Ciclo Concluido"/>
    <s v="Ciclo Concluido"/>
    <x v="2"/>
    <s v="Emergencial"/>
    <s v="LINHA MORTA "/>
    <s v="Realizado"/>
    <s v="PORTO ALEGRE"/>
    <s v="PODA "/>
    <s v="LIB //COMS"/>
    <d v="2028-05-13T00:00:00"/>
    <x v="1"/>
    <s v="OPEX"/>
    <s v="OK"/>
    <s v="OK"/>
    <s v="ANEXADO"/>
    <s v="ANEXADO"/>
    <s v="OK"/>
    <n v="1"/>
    <n v="563.78"/>
    <s v="Faturamento Enviado"/>
    <s v="LUISA ALMEIDA"/>
    <s v="Programado "/>
    <s v="Realizado"/>
    <s v="Ciclo Concluido"/>
    <n v="589.21"/>
    <n v="2548098.5699999998"/>
    <e v="#N/A"/>
    <n v="25695808"/>
    <n v="589.21"/>
    <s v="Mauricio Alves"/>
  </r>
  <r>
    <x v="0"/>
    <s v="OK"/>
    <s v="Sem Defeito"/>
    <s v="Não"/>
    <n v="4223"/>
    <n v="223"/>
    <m/>
    <x v="1238"/>
    <s v="Ciclo Concluido"/>
    <s v="Ciclo Concluido"/>
    <x v="2"/>
    <s v="Emergencial"/>
    <s v="LINHA MORTA "/>
    <s v="Realizado"/>
    <s v="PORTO ALEGRE"/>
    <s v="PODA "/>
    <s v="LIB //COMS"/>
    <d v="2028-05-14T00:00:00"/>
    <x v="1"/>
    <s v="OPEX"/>
    <s v="OK"/>
    <s v="OK"/>
    <s v="ANEXADO"/>
    <s v="ANEXADO"/>
    <s v="OK"/>
    <n v="1"/>
    <n v="1092.5899999999999"/>
    <s v="Faturamento Enviado"/>
    <s v="LUISA ALMEIDA"/>
    <s v="Programado "/>
    <s v="Realizado"/>
    <s v="Ciclo Concluido"/>
    <n v="245.15"/>
    <n v="2548098.5699999998"/>
    <e v="#N/A"/>
    <n v="25695802"/>
    <n v="245.15"/>
    <s v="Mauricio Alves"/>
  </r>
  <r>
    <x v="0"/>
    <s v="OK"/>
    <s v="Sem Defeito"/>
    <s v="Não"/>
    <n v="4223"/>
    <n v="224"/>
    <m/>
    <x v="1239"/>
    <s v="Ciclo Concluido"/>
    <s v="Ciclo Concluido"/>
    <x v="2"/>
    <s v="Emergencial"/>
    <s v="LINHA MORTA "/>
    <s v="Realizado"/>
    <s v="PORTO ALEGRE"/>
    <s v="PODA "/>
    <s v="LIB //COMS"/>
    <d v="2028-05-15T00:00:00"/>
    <x v="1"/>
    <s v="OPEX"/>
    <s v="OK"/>
    <s v="OK"/>
    <s v="ANEXADO"/>
    <s v="ANEXADO"/>
    <s v="OK"/>
    <n v="1"/>
    <n v="563.78"/>
    <s v="Faturamento Enviado"/>
    <s v="LUISA ALMEIDA"/>
    <s v="Programado "/>
    <s v="Realizado"/>
    <s v="Ciclo Concluido"/>
    <n v="245.15"/>
    <n v="2548098.5699999998"/>
    <e v="#N/A"/>
    <n v="25679597"/>
    <n v="245.15"/>
    <s v="Mauricio Alves"/>
  </r>
  <r>
    <x v="0"/>
    <s v="OK"/>
    <s v="Sem Defeito"/>
    <s v="Não"/>
    <n v="4580"/>
    <n v="225"/>
    <m/>
    <x v="1240"/>
    <s v="Ciclo Concluido"/>
    <s v="Ciclo Concluido"/>
    <x v="2"/>
    <s v="Emergencial"/>
    <s v="LINHA MORTA "/>
    <s v="Realizado"/>
    <s v="PORTO ALEGRE"/>
    <s v="PODA "/>
    <s v="LIB //COMS"/>
    <d v="2028-05-16T00:00:00"/>
    <x v="1"/>
    <s v="OPEX"/>
    <s v="OK"/>
    <s v="OK"/>
    <s v="ANEXADO"/>
    <s v="ANEXADO"/>
    <s v="OK"/>
    <n v="1"/>
    <n v="1127.56"/>
    <s v="Faturamento Enviado"/>
    <s v="LUISA ALMEIDA"/>
    <s v="Programado "/>
    <s v="Realizado"/>
    <s v="Ciclo Concluido"/>
    <n v="490.3"/>
    <n v="2548098.5699999998"/>
    <e v="#N/A"/>
    <n v="25679567"/>
    <n v="490.3"/>
    <s v="Mauricio Alves"/>
  </r>
  <r>
    <x v="0"/>
    <s v="OK"/>
    <s v="Sem Defeito"/>
    <s v="Não"/>
    <n v="26554"/>
    <n v="528"/>
    <m/>
    <x v="1241"/>
    <s v="Ciclo Concluido"/>
    <s v="Ciclo Concluido"/>
    <x v="2"/>
    <s v="Emergencial"/>
    <s v="EQUIPE PODA "/>
    <s v="Realizado"/>
    <s v="ELDORADO DO SUL"/>
    <s v="PODA "/>
    <s v="LIB //COMS"/>
    <d v="2027-06-04T00:00:00"/>
    <x v="0"/>
    <s v="OPEX"/>
    <s v="OK"/>
    <s v="OK"/>
    <s v="ANEXADO"/>
    <s v="ANEXADO"/>
    <s v="OK"/>
    <n v="1"/>
    <n v="2309.58"/>
    <s v="Passivo"/>
    <s v="SAMUEL OLIVEIRA"/>
    <s v="Programado "/>
    <s v="Realizado"/>
    <s v="Ciclo Concluido"/>
    <n v="2309.58"/>
    <n v="2548098.5699999998"/>
    <e v="#N/A"/>
    <n v="25696823"/>
    <n v="2309.58"/>
    <s v="Mauricio Alves"/>
  </r>
  <r>
    <x v="0"/>
    <s v="OK"/>
    <s v="Sem Defeito"/>
    <s v="Não"/>
    <n v="2024937"/>
    <n v="534"/>
    <m/>
    <x v="1242"/>
    <s v="Ciclo Concluido"/>
    <s v="Ciclo Concluido"/>
    <x v="2"/>
    <s v="Emergencial"/>
    <s v="EQUIPE PODA "/>
    <s v="Realizado"/>
    <s v="VIAMÃO"/>
    <s v="PODA "/>
    <s v="LIB //COMS"/>
    <d v="2028-02-19T00:00:00"/>
    <x v="0"/>
    <s v="OPEX"/>
    <s v="OK"/>
    <s v="OK"/>
    <s v="ANEXADO"/>
    <s v="ANEXADO"/>
    <s v="OK"/>
    <n v="1"/>
    <n v="4550.09"/>
    <s v="Passivo"/>
    <s v="SAMUEL OLIVEIRA"/>
    <s v="Programado "/>
    <s v="Realizado"/>
    <s v="Ciclo Concluido"/>
    <n v="4541.8999999999996"/>
    <n v="2548098.5699999998"/>
    <e v="#N/A"/>
    <n v="25696853"/>
    <n v="4541.8999999999996"/>
    <s v="Mauricio Alves"/>
  </r>
  <r>
    <x v="0"/>
    <s v="OK"/>
    <s v="Sem Defeito"/>
    <s v="Não"/>
    <n v="28052"/>
    <n v="530"/>
    <m/>
    <x v="1243"/>
    <s v="Ciclo Concluido"/>
    <s v="Ciclo Concluido"/>
    <x v="2"/>
    <s v="Emergencial"/>
    <s v="EQUIPE PODA "/>
    <s v="Realizado"/>
    <s v="ELDORADO DO SUL"/>
    <s v="PODA "/>
    <s v="LIB //COMS"/>
    <d v="2027-06-06T00:00:00"/>
    <x v="0"/>
    <s v="OPEX"/>
    <s v="OK"/>
    <s v="OK"/>
    <s v="ANEXADO"/>
    <s v="ANEXADO"/>
    <s v="OK"/>
    <n v="1"/>
    <n v="2544.46"/>
    <s v="Passivo"/>
    <s v="SAMUEL OLIVEIRA"/>
    <s v="Programado "/>
    <s v="Realizado"/>
    <s v="Ciclo Concluido"/>
    <n v="1261.1300000000001"/>
    <n v="2548098.5699999998"/>
    <e v="#N/A"/>
    <n v="25696829"/>
    <n v="1261.1300000000001"/>
    <s v="Mauricio Alves"/>
  </r>
  <r>
    <x v="0"/>
    <s v="OK"/>
    <s v="Sem Defeito"/>
    <s v="Não"/>
    <n v="6636"/>
    <n v="583"/>
    <m/>
    <x v="1244"/>
    <s v="Ciclo Concluido"/>
    <s v="Ciclo Concluido"/>
    <x v="2"/>
    <s v="Emergencial"/>
    <s v="EQUIPE PODA "/>
    <s v="Realizado"/>
    <s v="PORTO ALEGRE"/>
    <s v="PODA "/>
    <s v="LIB //COMS"/>
    <d v="2028-05-20T00:00:00"/>
    <x v="1"/>
    <s v="OPEX"/>
    <s v="OK"/>
    <s v="OK"/>
    <s v="ANEXADO"/>
    <s v="ANEXADO"/>
    <s v="OK"/>
    <n v="1"/>
    <n v="4296.42"/>
    <s v="Faturamento Enviado"/>
    <s v="LUISA ALMEIDA"/>
    <s v="Programado "/>
    <s v="Realizado"/>
    <s v="Ciclo Concluido"/>
    <n v="6257.44"/>
    <n v="2548098.5699999998"/>
    <e v="#N/A"/>
    <n v="25679107"/>
    <n v="6257.44"/>
    <s v="Mauricio Alves"/>
  </r>
  <r>
    <x v="0"/>
    <s v="OK"/>
    <s v="Sem Defeito"/>
    <s v="Não"/>
    <n v="42007"/>
    <n v="109"/>
    <m/>
    <x v="1245"/>
    <s v="Ciclo Concluido"/>
    <s v="Ciclo Concluido"/>
    <x v="2"/>
    <s v="Emergencial"/>
    <s v="LINHA VIVA "/>
    <s v="Realizado"/>
    <s v="VIAMÃO"/>
    <s v="EMENDA"/>
    <s v="LIB //COMS"/>
    <d v="2028-05-21T00:00:00"/>
    <x v="0"/>
    <s v="OPEX"/>
    <s v="OK"/>
    <s v="OK"/>
    <s v="ANEXADO"/>
    <s v="ANEXADO"/>
    <s v="OK"/>
    <n v="1"/>
    <n v="1686.85"/>
    <s v="Passivo"/>
    <s v="LUISA ALMEIDA"/>
    <s v="Programado "/>
    <s v="Realizado"/>
    <s v="Ciclo Concluido"/>
    <n v="1776.68"/>
    <n v="2548098.5699999998"/>
    <e v="#N/A"/>
    <n v="25866736"/>
    <n v="1776.68"/>
    <s v="Mauricio Alves"/>
  </r>
  <r>
    <x v="0"/>
    <s v="OK"/>
    <s v="Sem Defeito"/>
    <s v="Não"/>
    <n v="33809"/>
    <n v="110"/>
    <m/>
    <x v="1246"/>
    <s v="Ciclo Concluido"/>
    <s v="Ciclo Concluido"/>
    <x v="0"/>
    <s v="Emergencial"/>
    <s v="LINHA VIVA "/>
    <s v="Realizado"/>
    <s v="GUAIBA"/>
    <s v="AMARRAÇÕES"/>
    <s v="LIB // MED"/>
    <d v="2028-05-22T00:00:00"/>
    <x v="5"/>
    <s v="CAPEX"/>
    <s v="OK"/>
    <s v="OK"/>
    <s v="ANEXADO"/>
    <s v="ANEXADO"/>
    <s v="OK"/>
    <n v="1"/>
    <n v="3141.47"/>
    <s v="Passivo"/>
    <s v="JONAS OLIVEIRA"/>
    <s v="Programado "/>
    <s v="Realizado"/>
    <s v="Enviado Equatorial "/>
    <n v="6233.51"/>
    <n v="2548098.5699999998"/>
    <e v="#N/A"/>
    <n v="25820187"/>
    <n v="6233.51"/>
    <s v="Mauricio Alves"/>
  </r>
  <r>
    <x v="0"/>
    <s v="OK"/>
    <s v="Sem Defeito"/>
    <s v="Não"/>
    <s v="PT1444"/>
    <n v="111"/>
    <m/>
    <x v="1247"/>
    <s v="Ciclo Concluido"/>
    <s v="Ciclo Concluido"/>
    <x v="2"/>
    <s v="Emergencial"/>
    <s v="LINHA VIVA "/>
    <s v="Realizado"/>
    <s v="PORTO ALEGRE"/>
    <s v="AMARRAÇÕES"/>
    <s v="LIB //COMS"/>
    <d v="2028-05-23T00:00:00"/>
    <x v="1"/>
    <s v="OPEX"/>
    <s v="OK"/>
    <s v="OK"/>
    <s v="ANEXADO"/>
    <s v="ANEXADO"/>
    <s v="OK"/>
    <n v="1"/>
    <n v="407.37"/>
    <s v="Faturamento Enviado"/>
    <s v="LUISA ALMEIDA"/>
    <s v="Programado "/>
    <s v="Realizado"/>
    <s v="Ciclo Concluido"/>
    <n v="425.73"/>
    <n v="2548098.5699999998"/>
    <e v="#N/A"/>
    <n v="25729588"/>
    <n v="425.73"/>
    <s v="Mauricio Alves"/>
  </r>
  <r>
    <x v="0"/>
    <s v="OK"/>
    <s v="Sem Defeito"/>
    <s v="Não"/>
    <n v="46287"/>
    <n v="112"/>
    <m/>
    <x v="1248"/>
    <s v="Ciclo Concluido"/>
    <s v="Ciclo Concluido"/>
    <x v="2"/>
    <s v="Emergencial"/>
    <s v="LINHA VIVA "/>
    <s v="Realizado"/>
    <s v="PORTO ALEGRE"/>
    <s v="CRUZETA"/>
    <s v="LIB //COMS"/>
    <d v="2028-05-24T00:00:00"/>
    <x v="5"/>
    <s v="OPEX"/>
    <s v="OK"/>
    <s v="OK"/>
    <s v="ANEXADO"/>
    <s v="ANEXADO"/>
    <s v="OK"/>
    <n v="1"/>
    <n v="579.38"/>
    <s v="Passivo"/>
    <s v="LUISA ALMEIDA"/>
    <s v="Programado "/>
    <s v="Realizado"/>
    <s v="Enviado Equatorial "/>
    <n v="583.44000000000005"/>
    <n v="2548098.5699999998"/>
    <e v="#N/A"/>
    <n v="25745230"/>
    <n v="583.44000000000005"/>
    <s v="Mauricio Alves"/>
  </r>
  <r>
    <x v="0"/>
    <s v="OK"/>
    <s v="Sem Defeito"/>
    <s v="Não"/>
    <s v="PTR1483"/>
    <n v="113"/>
    <m/>
    <x v="1249"/>
    <s v="Ciclo Concluido"/>
    <s v="Ciclo Concluido"/>
    <x v="2"/>
    <s v="Emergencial"/>
    <s v="LINHA VIVA "/>
    <s v="Realizado"/>
    <s v="PORTO ALEGRE"/>
    <s v="CONEXÃO"/>
    <s v="LIB //COMS"/>
    <d v="2028-05-25T00:00:00"/>
    <x v="0"/>
    <s v="OPEX"/>
    <s v="OK"/>
    <s v="OK"/>
    <s v="ANEXADO"/>
    <s v="ANEXADO"/>
    <s v="OK"/>
    <n v="1"/>
    <n v="929.42"/>
    <s v="Passivo"/>
    <s v="LUISA ALMEIDA"/>
    <s v="Programado "/>
    <s v="Realizado"/>
    <s v="Ciclo Concluido"/>
    <n v="648.09"/>
    <n v="2548098.5699999998"/>
    <e v="#N/A"/>
    <n v="25767282"/>
    <n v="648.09"/>
    <s v="Mauricio Alves"/>
  </r>
  <r>
    <x v="5"/>
    <s v="Sem Ordem/PEP para tratativa"/>
    <s v="Criar PEP"/>
    <s v="Sim "/>
    <n v="34338"/>
    <n v="114"/>
    <m/>
    <x v="872"/>
    <s v="Sem necessidade"/>
    <s v="Sem necessidade"/>
    <x v="4"/>
    <s v="Emergencial"/>
    <s v="LINHA VIVA "/>
    <s v="Pendente"/>
    <s v="PORTO ALEGRE"/>
    <s v="CE1"/>
    <n v="0"/>
    <d v="2028-05-26T00:00:00"/>
    <x v="2"/>
    <s v="CAPEX"/>
    <s v="NOK"/>
    <s v="OK"/>
    <s v="SEM ANEXO "/>
    <s v="SEM ANEXO "/>
    <s v="NOK"/>
    <n v="0.2"/>
    <n v="190.11"/>
    <s v="Passivo"/>
    <s v="JONAS OLIVEIRA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1501"/>
    <n v="115"/>
    <m/>
    <x v="1250"/>
    <s v="Ciclo Concluido"/>
    <s v="Ciclo Concluido"/>
    <x v="0"/>
    <s v="Emergencial"/>
    <s v="LINHA VIVA "/>
    <s v="Realizado"/>
    <s v="PORTO ALEGRE"/>
    <s v="CH FACA"/>
    <s v="ENTE//CKCP"/>
    <d v="2028-05-27T00:00:00"/>
    <x v="1"/>
    <s v="CAPEX"/>
    <s v="OK"/>
    <s v="OK"/>
    <s v="ANEXADO"/>
    <s v="ANEXADO"/>
    <s v="OK"/>
    <n v="1"/>
    <n v="6350.54"/>
    <s v="Faturamento Enviado"/>
    <s v="LUCAS ANDRADE"/>
    <s v="Programado "/>
    <s v="Realizado"/>
    <s v="Ciclo Concluido"/>
    <n v="3612.48"/>
    <n v="2548098.5699999998"/>
    <e v="#N/A"/>
    <n v="25647178"/>
    <n v="3612.48"/>
    <s v="Mauricio Alves"/>
  </r>
  <r>
    <x v="0"/>
    <s v="OK"/>
    <s v="Sem Defeito"/>
    <s v="Não"/>
    <s v="PTR1502"/>
    <n v="116"/>
    <m/>
    <x v="1251"/>
    <s v="Ciclo Concluido"/>
    <s v="Ciclo Concluido"/>
    <x v="2"/>
    <s v="Emergencial"/>
    <s v="LINHA VIVA "/>
    <s v="Realizado"/>
    <s v="PORTO ALEGRE"/>
    <s v="EMENDA"/>
    <s v="LIB //COMS"/>
    <d v="2028-05-28T00:00:00"/>
    <x v="1"/>
    <s v="OPEX"/>
    <s v="OK"/>
    <s v="OK"/>
    <s v="ANEXADO"/>
    <s v="ANEXADO"/>
    <s v="OK"/>
    <n v="1"/>
    <n v="927.9"/>
    <s v="Faturamento Enviado"/>
    <s v="RICARDO SILVEIRA"/>
    <s v="Programado "/>
    <s v="Realizado"/>
    <s v="Ciclo Concluido"/>
    <n v="969.75"/>
    <n v="2548098.5699999998"/>
    <e v="#N/A"/>
    <n v="25696118"/>
    <n v="969.75"/>
    <s v="Mauricio Alves"/>
  </r>
  <r>
    <x v="0"/>
    <s v="OK"/>
    <s v="Sem Defeito"/>
    <s v="Não"/>
    <n v="7224"/>
    <n v="229"/>
    <m/>
    <x v="1252"/>
    <s v="Ciclo Concluido"/>
    <s v="Ciclo Concluido"/>
    <x v="2"/>
    <s v="Emergencial"/>
    <s v="TAT"/>
    <s v="Realizado"/>
    <s v="PORTO ALEGRE"/>
    <s v="ESPAÇADOR "/>
    <s v="LIB //COMS"/>
    <d v="2028-05-29T00:00:00"/>
    <x v="5"/>
    <s v="OPEX"/>
    <s v="OK"/>
    <s v="OK"/>
    <s v="ANEXADO"/>
    <s v="ANEXADO"/>
    <s v="OK"/>
    <n v="1"/>
    <n v="513.79999999999995"/>
    <s v="Giro"/>
    <s v="LUISA ALMEIDA"/>
    <s v="Programado "/>
    <s v="Realizado"/>
    <s v="Enviado Equatorial "/>
    <n v="513.79999999999995"/>
    <n v="2548098.5699999998"/>
    <e v="#N/A"/>
    <n v="25766904"/>
    <n v="513.79999999999995"/>
    <s v="Mauricio Alves"/>
  </r>
  <r>
    <x v="5"/>
    <s v="ORDEM NÃO RELACIONADA COM A LISTA DA EQUATORIAL "/>
    <s v="Evidência "/>
    <s v="Sim "/>
    <s v="2024-9-110 "/>
    <n v="230"/>
    <m/>
    <x v="1253"/>
    <n v="149000451"/>
    <s v="PAL16-162"/>
    <x v="2"/>
    <s v="Emergencial"/>
    <s v="TAT"/>
    <s v="Realizado"/>
    <s v="PORTO ALEGRE"/>
    <s v="ESPAÇADOR "/>
    <s v="LIB //PEND"/>
    <d v="2028-05-30T00:00:00"/>
    <x v="2"/>
    <s v="OPEX"/>
    <s v="OK"/>
    <s v="OK"/>
    <s v="ANEXADO"/>
    <s v="ANEXADO"/>
    <s v="OK"/>
    <n v="1"/>
    <n v="998.24"/>
    <s v="Passivo"/>
    <s v="RICARDO SILVEIRA"/>
    <s v="Programado "/>
    <s v="Realizado"/>
    <s v="Em andamento"/>
    <n v="1000.28"/>
    <n v="2548098.5699999998"/>
    <e v="#N/A"/>
    <n v="26045839"/>
    <n v="1000.28"/>
    <s v="Erica Fragoso"/>
  </r>
  <r>
    <x v="0"/>
    <s v="OK"/>
    <s v="Sem Defeito"/>
    <s v="Não"/>
    <n v="5270"/>
    <n v="231"/>
    <m/>
    <x v="1254"/>
    <s v="Ciclo Concluido"/>
    <s v="Ciclo Concluido"/>
    <x v="2"/>
    <s v="Programado"/>
    <s v="TAT"/>
    <s v="Realizado"/>
    <s v="PORTO ALEGRE"/>
    <s v="ESPAÇADOR "/>
    <s v="LIB //COMS"/>
    <d v="2028-05-31T00:00:00"/>
    <x v="0"/>
    <s v="OPEX"/>
    <s v="OK"/>
    <s v="OK"/>
    <s v="ANEXADO"/>
    <s v="ANEXADO"/>
    <s v="OK"/>
    <n v="1"/>
    <n v="332.96"/>
    <s v="Giro"/>
    <s v="RICARDO SILVEIRA"/>
    <s v="Programado "/>
    <s v="Realizado"/>
    <s v="Ciclo Concluido"/>
    <n v="322.95999999999998"/>
    <n v="2548098.5699999998"/>
    <e v="#N/A"/>
    <n v="25729961"/>
    <n v="322.95999999999998"/>
    <s v="Mauricio Alves"/>
  </r>
  <r>
    <x v="0"/>
    <s v="OK"/>
    <s v="Sem Defeito"/>
    <s v="Não"/>
    <n v="49841"/>
    <n v="584"/>
    <m/>
    <x v="1255"/>
    <s v="Ciclo Concluido"/>
    <s v="Ciclo Concluido"/>
    <x v="2"/>
    <s v="Emergencial"/>
    <s v="EQUIPE PODA "/>
    <s v="Realizado"/>
    <s v="PORTO ALEGRE"/>
    <s v="PODA "/>
    <s v="LIB //COMS"/>
    <d v="2028-06-01T00:00:00"/>
    <x v="1"/>
    <s v="OPEX"/>
    <s v="OK"/>
    <s v="OK"/>
    <s v="ANEXADO"/>
    <s v="ANEXADO"/>
    <s v="OK"/>
    <n v="1"/>
    <n v="3476.69"/>
    <s v="Faturamento Enviado"/>
    <s v="SAMUEL OLIVEIRA"/>
    <s v="Programado "/>
    <s v="Realizado"/>
    <s v="Ciclo Concluido"/>
    <n v="3476.69"/>
    <n v="2548098.5699999998"/>
    <e v="#N/A"/>
    <n v="25710506"/>
    <n v="3476.69"/>
    <s v="Mauricio Alves"/>
  </r>
  <r>
    <x v="0"/>
    <s v="OK"/>
    <s v="Sem Defeito"/>
    <s v="Não"/>
    <n v="6667"/>
    <n v="585"/>
    <m/>
    <x v="1085"/>
    <s v="Ciclo Concluido"/>
    <s v="Ciclo Concluido"/>
    <x v="2"/>
    <s v="Poligonal Programado Andamento"/>
    <s v="EQUIPE PODA "/>
    <s v="Realizado"/>
    <s v="PORTO ALEGRE"/>
    <s v="PODA "/>
    <s v="LIB //COMS"/>
    <d v="2028-06-02T00:00:00"/>
    <x v="1"/>
    <s v="OPEX"/>
    <s v="OK"/>
    <s v="OK"/>
    <s v="ANEXADO"/>
    <s v="ANEXADO"/>
    <s v="OK"/>
    <n v="1"/>
    <n v="1539.72"/>
    <s v="Faturamento Enviado"/>
    <s v="RICARDO SILVEIRA"/>
    <s v="Programado "/>
    <s v="Realizado"/>
    <s v="Ciclo Concluido"/>
    <n v="794.5"/>
    <n v="2548098.5699999998"/>
    <e v="#N/A"/>
    <n v="25661791"/>
    <n v="794.5"/>
    <s v="Mauricio Alves"/>
  </r>
  <r>
    <x v="0"/>
    <s v="OK"/>
    <s v="Sem Defeito"/>
    <s v="Não"/>
    <n v="40513"/>
    <n v="226"/>
    <m/>
    <x v="1256"/>
    <s v="Sem necessidade"/>
    <s v="Sem necessidade"/>
    <x v="0"/>
    <s v="Emergencial"/>
    <s v="LINHA MORTA"/>
    <s v="Realizado"/>
    <s v="PORTO ALEGRE"/>
    <s v="SUBS DE POSTE E TRAFO "/>
    <s v="LIB //COMS"/>
    <d v="2028-06-03T00:00:00"/>
    <x v="2"/>
    <s v="CAPEX"/>
    <s v="OK"/>
    <s v="OK"/>
    <s v="ANEXADO"/>
    <s v="ANEXADO"/>
    <s v="OK"/>
    <n v="1"/>
    <n v="3736"/>
    <s v="Passivo"/>
    <s v="JONAS OLIVEIRA"/>
    <s v="Programado "/>
    <s v="Realizado"/>
    <s v="Enviado Equatorial"/>
    <n v="5923.53"/>
    <n v="2548098.5699999998"/>
    <e v="#N/A"/>
    <n v="25837667"/>
    <n v="5923.53"/>
    <s v="Mauricio Alves"/>
  </r>
  <r>
    <x v="0"/>
    <s v="OK"/>
    <s v="Sem Defeito"/>
    <s v="Não"/>
    <n v="44270140"/>
    <n v="227"/>
    <m/>
    <x v="1257"/>
    <s v="Ciclo Concluido"/>
    <s v="Ciclo Concluido"/>
    <x v="2"/>
    <s v="Emergencial"/>
    <s v="LINHA MORTA "/>
    <s v="Realizado"/>
    <s v="ELDORADO DO SUL"/>
    <s v="TALA"/>
    <s v="LIB //COMS"/>
    <d v="2028-06-04T00:00:00"/>
    <x v="1"/>
    <s v="OPEX"/>
    <s v="OK"/>
    <s v="OK"/>
    <s v="ANEXADO"/>
    <s v="ANEXADO"/>
    <s v="OK"/>
    <n v="1"/>
    <n v="1300.24"/>
    <s v="Faturamento Enviado"/>
    <s v="RICARDO SILVEIRA"/>
    <s v="Programado "/>
    <s v="Realizado"/>
    <s v="Ciclo Concluido"/>
    <n v="963.37"/>
    <n v="2548098.5699999998"/>
    <e v="#N/A"/>
    <n v="25696144"/>
    <n v="963.37"/>
    <s v="Mauricio Alves"/>
  </r>
  <r>
    <x v="0"/>
    <s v="OK"/>
    <s v="Sem Defeito"/>
    <s v="Não"/>
    <n v="33457"/>
    <n v="229"/>
    <m/>
    <x v="1258"/>
    <s v="Ciclo Concluido"/>
    <s v="Ciclo Concluido"/>
    <x v="2"/>
    <s v="Emergencial"/>
    <s v="LINHA MORTA "/>
    <s v="Realizado"/>
    <s v="SAO JERONIMO"/>
    <s v="TALA"/>
    <s v="LIB //COMS"/>
    <d v="2028-06-06T00:00:00"/>
    <x v="1"/>
    <s v="OPEX"/>
    <s v="OK"/>
    <s v="OK"/>
    <s v="ANEXADO"/>
    <s v="ANEXADO"/>
    <s v="OK"/>
    <n v="1"/>
    <n v="1300"/>
    <s v="Faturamento Enviado"/>
    <s v="RICARDO SILVEIRA"/>
    <s v="Programado "/>
    <s v="Realizado"/>
    <s v="Ciclo Concluido"/>
    <n v="963.37"/>
    <n v="2548098.5699999998"/>
    <e v="#N/A"/>
    <n v="25696145"/>
    <n v="963.37"/>
    <s v="Mauricio Alves"/>
  </r>
  <r>
    <x v="0"/>
    <s v="OK"/>
    <s v="Sem Defeito"/>
    <s v="Não"/>
    <n v="43228"/>
    <n v="230"/>
    <m/>
    <x v="1259"/>
    <s v="Ciclo Concluido"/>
    <s v="Ciclo Concluido"/>
    <x v="0"/>
    <s v="Emergencial"/>
    <s v="LINHA MORTA"/>
    <s v="Realizado"/>
    <s v="BUTIA"/>
    <s v="SUBS DE POSTE E TRAFO "/>
    <s v="LIB // MED"/>
    <d v="2028-06-07T00:00:00"/>
    <x v="5"/>
    <s v="CAPEX"/>
    <s v="OK"/>
    <s v="OK"/>
    <s v="ANEXADO"/>
    <s v="ANEXADO"/>
    <s v="OK"/>
    <n v="1"/>
    <n v="3415.61"/>
    <s v="Passivo"/>
    <s v="JONAS OLIVEIRA"/>
    <s v="Programado "/>
    <s v="Realizado"/>
    <s v="Enviado Equatorial "/>
    <n v="3647.05"/>
    <n v="2548098.5699999998"/>
    <e v="#N/A"/>
    <n v="25837595"/>
    <n v="3647.05"/>
    <s v="Mauricio Alves"/>
  </r>
  <r>
    <x v="0"/>
    <s v="OK"/>
    <s v="Sem Defeito"/>
    <s v="Não"/>
    <s v="2024-9-117"/>
    <n v="232"/>
    <m/>
    <x v="1260"/>
    <s v="Ciclo Concluido"/>
    <s v="Ciclo Concluido"/>
    <x v="2"/>
    <s v="Programado"/>
    <s v="TAT"/>
    <s v="Realizado"/>
    <s v="ALVORADA"/>
    <s v="ESPAÇADOR "/>
    <s v="LIB //COMS"/>
    <d v="2028-06-08T00:00:00"/>
    <x v="0"/>
    <s v="OPEX"/>
    <s v="OK"/>
    <s v="OK"/>
    <s v="ANEXADO"/>
    <s v="ANEXADO"/>
    <s v="OK"/>
    <n v="1"/>
    <n v="2304.71"/>
    <s v="Giro"/>
    <s v="LUISA ALMEIDA"/>
    <s v="Programado "/>
    <s v="Realizado"/>
    <s v="Ciclo Concluido"/>
    <n v="1231.8800000000001"/>
    <n v="2548098.5699999998"/>
    <e v="#N/A"/>
    <n v="25766972"/>
    <n v="1231.8800000000001"/>
    <s v="Mauricio Alves"/>
  </r>
  <r>
    <x v="0"/>
    <s v="OK"/>
    <s v="Sem Defeito"/>
    <s v="Não"/>
    <s v="2024-9-124"/>
    <n v="233"/>
    <m/>
    <x v="1261"/>
    <s v="Ciclo Concluido"/>
    <s v="Ciclo Concluido"/>
    <x v="2"/>
    <s v="Programado"/>
    <s v="TAT"/>
    <s v="Realizado"/>
    <s v="ALVORADA"/>
    <s v="ESPAÇADOR "/>
    <s v="LIB //COMS"/>
    <d v="2028-06-09T00:00:00"/>
    <x v="0"/>
    <s v="OPEX"/>
    <s v="OK"/>
    <s v="OK"/>
    <s v="ANEXADO"/>
    <s v="ANEXADO"/>
    <s v="OK"/>
    <n v="1"/>
    <n v="1350.56"/>
    <s v="Giro"/>
    <s v="LUISA ALMEIDA"/>
    <s v="Programado "/>
    <s v="Realizado"/>
    <s v="Ciclo Concluido"/>
    <n v="1350.56"/>
    <n v="2548098.5699999998"/>
    <e v="#N/A"/>
    <n v="25767004"/>
    <n v="1350.56"/>
    <s v="Mauricio Alves"/>
  </r>
  <r>
    <x v="0"/>
    <s v="OK"/>
    <s v="Sem Defeito"/>
    <s v="Não"/>
    <n v="44201612"/>
    <n v="521"/>
    <m/>
    <x v="1262"/>
    <s v="Ciclo Concluido"/>
    <s v="Ciclo Concluido"/>
    <x v="2"/>
    <s v="Emergencial"/>
    <s v="EQUIPE PODA "/>
    <s v="Realizado"/>
    <s v="GUAIBA"/>
    <s v="PODA "/>
    <s v="LIB //COMS"/>
    <d v="2028-02-23T00:00:00"/>
    <x v="0"/>
    <s v="OPEX"/>
    <s v="OK"/>
    <s v="OK"/>
    <s v="ANEXADO"/>
    <s v="ANEXADO"/>
    <s v="OK"/>
    <n v="1"/>
    <n v="186.6"/>
    <s v="Passivo"/>
    <s v="SAMUEL OLIVEIRA"/>
    <s v="Programado "/>
    <s v="Realizado"/>
    <s v="Ciclo Concluido"/>
    <n v="187.92"/>
    <n v="2548098.5699999998"/>
    <e v="#N/A"/>
    <n v="25696871"/>
    <n v="187.92"/>
    <s v="Mauricio Alves"/>
  </r>
  <r>
    <x v="0"/>
    <s v="OK"/>
    <s v="Sem Defeito"/>
    <s v="Não"/>
    <n v="1502"/>
    <n v="586"/>
    <m/>
    <x v="1263"/>
    <s v="Ciclo Concluido"/>
    <s v="Ciclo Concluido"/>
    <x v="2"/>
    <s v="Emergencial"/>
    <s v="EQUIPE PODA "/>
    <s v="Realizado"/>
    <s v="GUAIBA"/>
    <s v="PODA "/>
    <s v="LIB //COMS"/>
    <d v="2028-06-10T00:00:00"/>
    <x v="5"/>
    <s v="OPEX"/>
    <s v="OK"/>
    <s v="OK"/>
    <s v="ANEXADO"/>
    <s v="ANEXADO"/>
    <s v="OK"/>
    <n v="1"/>
    <n v="10972.34"/>
    <s v="Passivo"/>
    <s v="RICARDO SILVEIRA"/>
    <s v="Programado "/>
    <s v="Realizado"/>
    <s v="Enviado Equatorial "/>
    <n v="7524.06"/>
    <n v="2548098.5699999998"/>
    <e v="#N/A"/>
    <n v="25710512"/>
    <n v="7524.06"/>
    <s v="Mauricio Alves"/>
  </r>
  <r>
    <x v="0"/>
    <s v="OK"/>
    <s v="Sem Defeito"/>
    <s v="Não"/>
    <n v="6667"/>
    <n v="588"/>
    <m/>
    <x v="1085"/>
    <s v="Ciclo Concluido"/>
    <s v="Ciclo Concluido"/>
    <x v="2"/>
    <s v="Poligonal Programado Andamento"/>
    <s v="EQUIPE PODA "/>
    <s v="Realizado"/>
    <s v="PORTO ALEGRE"/>
    <s v="poda"/>
    <s v="LIB //COMS"/>
    <d v="2028-06-12T00:00:00"/>
    <x v="1"/>
    <s v="OPEX"/>
    <s v="OK"/>
    <s v="OK"/>
    <s v="ANEXADO"/>
    <s v="ANEXADO"/>
    <s v="OK"/>
    <n v="1"/>
    <n v="3079.44"/>
    <s v="Faturamento Enviado"/>
    <s v="RICARDO SILVEIRA"/>
    <s v="Programado "/>
    <s v="Realizado"/>
    <s v="Ciclo Concluido"/>
    <n v="1961.61"/>
    <n v="2548098.5699999998"/>
    <e v="#N/A"/>
    <n v="25661791"/>
    <n v="1961.61"/>
    <s v="Mauricio Alves"/>
  </r>
  <r>
    <x v="0"/>
    <s v="OK"/>
    <s v="Sem Defeito"/>
    <s v="Não"/>
    <n v="6667"/>
    <n v="589"/>
    <m/>
    <x v="1085"/>
    <s v="Ciclo Concluido"/>
    <s v="Ciclo Concluido"/>
    <x v="2"/>
    <s v="Poligonal Programado Andamento"/>
    <s v="EQUIPE PODA "/>
    <s v="Realizado"/>
    <s v="PORTO ALEGRE"/>
    <s v="PODA "/>
    <s v="LIB //COMS"/>
    <d v="2028-06-13T00:00:00"/>
    <x v="1"/>
    <s v="OPEX"/>
    <s v="OK"/>
    <s v="OK"/>
    <s v="ANEXADO"/>
    <s v="ANEXADO"/>
    <s v="OK"/>
    <n v="1"/>
    <n v="3079.44"/>
    <s v="Faturamento Enviado"/>
    <s v="RICARDO SILVEIRA"/>
    <s v="Programado "/>
    <s v="Realizado"/>
    <s v="Ciclo Concluido"/>
    <n v="1961.61"/>
    <n v="2548098.5699999998"/>
    <e v="#N/A"/>
    <n v="25661791"/>
    <n v="1961.61"/>
    <s v="Mauricio Alves"/>
  </r>
  <r>
    <x v="0"/>
    <s v="OK"/>
    <s v="Sem Defeito"/>
    <s v="Não"/>
    <n v="2045"/>
    <n v="590"/>
    <m/>
    <x v="1264"/>
    <s v="Ciclo Concluido"/>
    <s v="Ciclo Concluido"/>
    <x v="2"/>
    <s v="Emergencial"/>
    <s v="EQUIPE PODA "/>
    <s v="Realizado"/>
    <s v="PORTO ALEGRE"/>
    <s v="PODA "/>
    <s v="LIB //COMS"/>
    <d v="2028-06-14T00:00:00"/>
    <x v="0"/>
    <s v="OPEX"/>
    <s v="OK"/>
    <s v="OK"/>
    <s v="ANEXADO"/>
    <s v="ANEXADO"/>
    <s v="OK"/>
    <n v="1"/>
    <n v="1353.71"/>
    <s v="Passivo"/>
    <s v="SAMUEL OLIVEIRA"/>
    <s v="Programado "/>
    <s v="Realizado"/>
    <s v="Ciclo Concluido"/>
    <n v="1961.61"/>
    <n v="2548098.5699999998"/>
    <e v="#N/A"/>
    <n v="25710530"/>
    <n v="1961.61"/>
    <s v="Mauricio Alves"/>
  </r>
  <r>
    <x v="0"/>
    <s v="OK"/>
    <s v="Sem Defeito"/>
    <s v="Não"/>
    <n v="2151"/>
    <n v="591"/>
    <m/>
    <x v="1265"/>
    <s v="Ciclo Concluido"/>
    <s v="Ciclo Concluido"/>
    <x v="2"/>
    <s v="Emergencial"/>
    <s v="EQUIPE PODA "/>
    <s v="Realizado"/>
    <s v="GUAIBA"/>
    <s v="emendas"/>
    <s v="LIB //COMS"/>
    <d v="2028-06-15T00:00:00"/>
    <x v="0"/>
    <s v="OPEX"/>
    <s v="OK"/>
    <s v="OK"/>
    <s v="ANEXADO"/>
    <s v="ANEXADO"/>
    <s v="OK"/>
    <n v="1"/>
    <n v="190.35"/>
    <s v="Passivo"/>
    <s v="SAMUEL OLIVEIRA"/>
    <s v="Programado "/>
    <s v="Realizado"/>
    <s v="Ciclo Concluido"/>
    <n v="493.78"/>
    <n v="2548098.5699999998"/>
    <e v="#N/A"/>
    <n v="25710562"/>
    <n v="493.78"/>
    <s v="Mauricio Alves"/>
  </r>
  <r>
    <x v="0"/>
    <s v="OK"/>
    <s v="Sem Defeito"/>
    <s v="Não"/>
    <n v="6701"/>
    <n v="592"/>
    <n v="3"/>
    <x v="1266"/>
    <s v="Ciclo Concluido"/>
    <s v="Ciclo Concluido"/>
    <x v="2"/>
    <s v="Programado"/>
    <s v="EQUIPE PODA "/>
    <s v="Realizado"/>
    <s v="CHARQUEADAS"/>
    <s v="PODA "/>
    <s v="LIB //COMS"/>
    <d v="2028-06-16T00:00:00"/>
    <x v="0"/>
    <s v="OPEX"/>
    <s v="OK"/>
    <s v="OK"/>
    <s v="ANEXADO"/>
    <s v="ANEXADO"/>
    <s v="OK"/>
    <n v="1"/>
    <n v="2309.67"/>
    <s v="Giro"/>
    <s v="LUISA ALMEIDA"/>
    <s v="Programado "/>
    <s v="Realizado"/>
    <s v="Ciclo Concluido"/>
    <n v="769.86"/>
    <n v="2548098.5699999998"/>
    <e v="#N/A"/>
    <n v="25766861"/>
    <n v="769.86"/>
    <s v="Mauricio Alves"/>
  </r>
  <r>
    <x v="0"/>
    <s v="OK"/>
    <s v="Sem Defeito"/>
    <s v="Não"/>
    <n v="6701"/>
    <n v="592"/>
    <n v="1"/>
    <x v="1267"/>
    <s v="Ciclo Concluido"/>
    <s v="Ciclo Concluido"/>
    <x v="2"/>
    <s v="Programado"/>
    <s v="EQUIPE PODA "/>
    <s v="Realizado"/>
    <s v="CHARQUEADAS"/>
    <s v="PODA "/>
    <s v="LIB //COMS"/>
    <d v="2028-06-17T00:00:00"/>
    <x v="0"/>
    <s v="OPEX"/>
    <s v="OK"/>
    <s v="OK"/>
    <s v="ANEXADO"/>
    <s v="ANEXADO"/>
    <s v="OK"/>
    <n v="1"/>
    <n v="956.46"/>
    <s v="Giro"/>
    <s v="LUISA ALMEIDA"/>
    <s v="Programado "/>
    <s v="Realizado"/>
    <s v="Ciclo Concluido"/>
    <n v="1049.76"/>
    <n v="2548098.5699999998"/>
    <e v="#N/A"/>
    <n v="25766721"/>
    <n v="1049.76"/>
    <s v="Mauricio Alves"/>
  </r>
  <r>
    <x v="5"/>
    <s v="Falta evidência do serviço concluido(Croqui)"/>
    <s v="Evidência e Croqui"/>
    <s v="Sim "/>
    <n v="7391"/>
    <n v="231"/>
    <m/>
    <x v="1268"/>
    <s v="Sem necessidade"/>
    <s v="Sem necessidade"/>
    <x v="0"/>
    <s v="Emergencial"/>
    <s v="LINHA MORTA"/>
    <s v="Pendente"/>
    <s v="ENCRUZILHADA DO SUL"/>
    <s v="SUBS DE POSTE E TRAFO "/>
    <s v="LIB //ATEC"/>
    <d v="2028-06-18T00:00:00"/>
    <x v="2"/>
    <s v="CAPEX"/>
    <s v="NOK"/>
    <s v="OK"/>
    <s v="SEM ANEXO "/>
    <s v="SEM ANEXO "/>
    <s v="NOK"/>
    <n v="0.2"/>
    <n v="8767.61"/>
    <s v="Giro"/>
    <s v="JONAS OLIVEIRA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18143"/>
    <n v="232"/>
    <m/>
    <x v="1269"/>
    <s v="Ciclo Concluido"/>
    <s v="Ciclo Concluido"/>
    <x v="0"/>
    <s v="Emergencial"/>
    <s v="LINHA MORTA"/>
    <s v="Realizado"/>
    <s v="ARROIO GRANDE "/>
    <s v="SUBS DE POSTE E TRAFO "/>
    <s v="LIB // MED"/>
    <d v="2028-06-19T00:00:00"/>
    <x v="5"/>
    <s v="CAPEX"/>
    <s v="OK"/>
    <s v="OK"/>
    <s v="ANEXADO"/>
    <s v="ANEXADO"/>
    <s v="OK"/>
    <n v="1"/>
    <n v="8375.27"/>
    <s v="Giro"/>
    <s v="JONAS OLIVEIRA"/>
    <s v="Programado "/>
    <s v="Realizado"/>
    <s v="Enviado Equatorial "/>
    <n v="9527.86"/>
    <n v="2548098.5699999998"/>
    <e v="#N/A"/>
    <n v="25838318"/>
    <n v="9527.86"/>
    <s v="Mauricio Alves"/>
  </r>
  <r>
    <x v="0"/>
    <s v="OK"/>
    <s v="Sem Defeito"/>
    <s v="Não"/>
    <n v="53118"/>
    <n v="233"/>
    <m/>
    <x v="1270"/>
    <s v="Ciclo Concluido"/>
    <s v="Ciclo Concluido"/>
    <x v="2"/>
    <s v="Emergencial"/>
    <s v="LINHA MORTA"/>
    <s v="Realizado"/>
    <s v="PORTO ALEGRE"/>
    <s v="TALA"/>
    <s v="LIB //COMS"/>
    <d v="2028-06-20T00:00:00"/>
    <x v="5"/>
    <s v="OPEX"/>
    <s v="OK"/>
    <s v="OK"/>
    <s v="ANEXADO"/>
    <s v="ANEXADO"/>
    <s v="OK"/>
    <n v="1"/>
    <n v="1300.24"/>
    <s v="Giro"/>
    <s v="LUISA ALMEIDA"/>
    <s v="Programado "/>
    <s v="Realizado"/>
    <s v="Enviado Equatorial "/>
    <n v="963.37"/>
    <n v="2548098.5699999998"/>
    <e v="#N/A"/>
    <n v="25767138"/>
    <n v="963.37"/>
    <s v="Mauricio Alves"/>
  </r>
  <r>
    <x v="0"/>
    <s v="OK"/>
    <s v="Sem Defeito"/>
    <s v="Não"/>
    <n v="41141"/>
    <n v="234"/>
    <m/>
    <x v="1271"/>
    <s v="Ciclo Concluido"/>
    <s v="Ciclo Concluido"/>
    <x v="2"/>
    <s v="Emergencial"/>
    <s v="LINHA MORTA"/>
    <s v="Realizado"/>
    <s v="PORTO ALEGRE"/>
    <s v="TALA"/>
    <s v="LIB //COMS"/>
    <d v="2028-06-21T00:00:00"/>
    <x v="5"/>
    <s v="OPEX"/>
    <s v="OK"/>
    <s v="OK"/>
    <s v="ANEXADO"/>
    <s v="ANEXADO"/>
    <s v="OK"/>
    <n v="1"/>
    <n v="1300.24"/>
    <s v="Giro"/>
    <s v="LUISA ALMEIDA"/>
    <s v="Programado "/>
    <s v="Realizado"/>
    <s v="Enviado Equatorial "/>
    <n v="963.37"/>
    <n v="2548098.5699999998"/>
    <e v="#N/A"/>
    <n v="25767240"/>
    <n v="963.37"/>
    <s v="Mauricio Alves"/>
  </r>
  <r>
    <x v="0"/>
    <s v="OK"/>
    <s v="Sem Defeito"/>
    <s v="Não"/>
    <n v="42393"/>
    <n v="235"/>
    <m/>
    <x v="1272"/>
    <s v="Ciclo Concluido"/>
    <s v="Ciclo Concluido"/>
    <x v="2"/>
    <s v="Emergencial"/>
    <s v="LINHA MORTA"/>
    <s v="Realizado"/>
    <s v="PORTO ALEGRE"/>
    <s v="TALA"/>
    <s v="LIB //COMS"/>
    <d v="2028-06-22T00:00:00"/>
    <x v="5"/>
    <s v="OPEX"/>
    <s v="OK"/>
    <s v="OK"/>
    <s v="ANEXADO"/>
    <s v="ANEXADO"/>
    <s v="OK"/>
    <n v="1"/>
    <n v="1300.24"/>
    <s v="Giro"/>
    <s v="LUISA ALMEIDA"/>
    <s v="Programado "/>
    <s v="Realizado"/>
    <s v="Enviado Equatorial "/>
    <n v="963.37"/>
    <n v="2548098.5699999998"/>
    <e v="#N/A"/>
    <n v="25767147"/>
    <n v="963.37"/>
    <s v="Mauricio Alves"/>
  </r>
  <r>
    <x v="0"/>
    <s v="OK"/>
    <s v="Sem Defeito"/>
    <s v="Não"/>
    <n v="51085"/>
    <n v="236"/>
    <m/>
    <x v="1273"/>
    <s v="Sem necessidade"/>
    <s v="Sem necessidade"/>
    <x v="0"/>
    <s v="Emergencial"/>
    <s v="LINHA MORTA"/>
    <s v="Realizado"/>
    <s v="VIAMÃO"/>
    <s v="SUBS DE POSTE E TRAFO "/>
    <s v="LIB //COMS"/>
    <d v="2028-06-23T00:00:00"/>
    <x v="2"/>
    <s v="CAPEX"/>
    <s v="OK"/>
    <s v="OK"/>
    <s v="ANEXADO"/>
    <s v="ANEXADO"/>
    <s v="OK"/>
    <n v="1"/>
    <n v="3415.61"/>
    <s v="Passivo"/>
    <s v="JONAS OLIVEIRA"/>
    <s v="Programado "/>
    <s v="Realizado"/>
    <s v="Enviado Equatorial"/>
    <n v="3866.41"/>
    <n v="2548098.5699999998"/>
    <e v="#N/A"/>
    <n v="25837790"/>
    <n v="3866.41"/>
    <s v="Mauricio Alves"/>
  </r>
  <r>
    <x v="0"/>
    <s v="OK"/>
    <s v="Sem Defeito"/>
    <s v="Não"/>
    <n v="44288036"/>
    <n v="117"/>
    <m/>
    <x v="1274"/>
    <s v="Sem necessidade"/>
    <s v="Sem necessidade"/>
    <x v="0"/>
    <s v="Emergencial"/>
    <s v="LINHA VIVA "/>
    <s v="Realizado"/>
    <s v="VIAMÃO"/>
    <s v="SUBS DE CHAVE FACA "/>
    <s v="LIB //COMS"/>
    <d v="2028-06-24T00:00:00"/>
    <x v="2"/>
    <s v="CAPEX"/>
    <s v="OK"/>
    <s v="OK"/>
    <s v="ANEXADO"/>
    <s v="ANEXADO"/>
    <s v="OK"/>
    <n v="1"/>
    <n v="4158.3"/>
    <s v="Passivo"/>
    <s v="JONAS OLIVEIRA"/>
    <s v="Programado "/>
    <s v="Realizado"/>
    <s v="Enviado Equatorial"/>
    <n v="215.04"/>
    <n v="2548098.5699999998"/>
    <e v="#N/A"/>
    <n v="25852193"/>
    <n v="215.04"/>
    <s v="Mauricio Alves"/>
  </r>
  <r>
    <x v="0"/>
    <s v="OK"/>
    <s v="Sem Defeito"/>
    <s v="Não"/>
    <n v="44290907"/>
    <n v="118"/>
    <m/>
    <x v="1275"/>
    <s v="Ciclo Concluido"/>
    <s v="Ciclo Concluido"/>
    <x v="2"/>
    <s v="Emergencial"/>
    <s v="LINHA VIVA "/>
    <s v="Realizado"/>
    <s v="PORTO ALEGRE"/>
    <s v="NIVELAMENTO DE ESTRUTURA "/>
    <s v="LIB //COMS"/>
    <d v="2028-06-25T00:00:00"/>
    <x v="5"/>
    <s v="OPEX"/>
    <s v="OK"/>
    <s v="OK"/>
    <s v="ANEXADO"/>
    <s v="ANEXADO"/>
    <s v="OK"/>
    <n v="1"/>
    <n v="1587.24"/>
    <s v="Giro"/>
    <s v="LUISA ALMEIDA"/>
    <s v="Programado "/>
    <s v="Realizado"/>
    <s v="Enviado Equatorial "/>
    <n v="1658.79"/>
    <n v="2548098.5699999998"/>
    <e v="#N/A"/>
    <n v="25767430"/>
    <n v="1658.79"/>
    <s v="Mauricio Alves"/>
  </r>
  <r>
    <x v="5"/>
    <s v="CANCELAR PEP"/>
    <s v="Criar Ordem"/>
    <s v="Não"/>
    <n v="6822"/>
    <n v="119"/>
    <m/>
    <x v="1276"/>
    <s v="Sem necessidade"/>
    <s v="Sem necessidade"/>
    <x v="0"/>
    <s v="Emergencial"/>
    <s v="LINHA VIVA "/>
    <s v="Pendente"/>
    <s v="PORTO ALEGRE"/>
    <s v="CHAVE FUSIVEL"/>
    <n v="0"/>
    <d v="2028-06-26T00:00:00"/>
    <x v="2"/>
    <s v="OPEX"/>
    <s v="NOK"/>
    <s v="OK"/>
    <s v="ANEXADO"/>
    <s v="ANEXADO"/>
    <s v="NOK"/>
    <n v="0.6"/>
    <n v="4288.32"/>
    <s v="Giro"/>
    <s v="SAMUEL OLIVEIRA"/>
    <s v="Programado "/>
    <s v="Não realizado"/>
    <s v="Em andamento"/>
    <n v="0"/>
    <n v="2548098.5699999998"/>
    <e v="#N/A"/>
    <n v="0"/>
    <n v="0"/>
    <s v="Erica Fragoso"/>
  </r>
  <r>
    <x v="10"/>
    <s v="OK"/>
    <s v="Sem Defeito"/>
    <s v="Não"/>
    <s v="RECOLHA"/>
    <n v="1"/>
    <m/>
    <x v="1277"/>
    <s v="Ciclo Concluido"/>
    <s v="Ciclo Concluido"/>
    <x v="2"/>
    <s v="Disponibilidade"/>
    <s v="RECOLHA"/>
    <s v="Realizado"/>
    <s v="PORTO ALEGRE"/>
    <s v="DISPONIBILIDADE CONTRATO"/>
    <s v="LIB //COMS"/>
    <d v="2028-07-01T00:00:00"/>
    <x v="1"/>
    <s v="OPEX"/>
    <s v="OK"/>
    <s v="OK"/>
    <s v="ANEXADO"/>
    <s v="ANEXADO"/>
    <s v="OK"/>
    <n v="1"/>
    <n v="88235.79"/>
    <s v="Faturamento Enviado"/>
    <s v="MAURICIO ALVES"/>
    <s v="Programado "/>
    <s v="Realizado"/>
    <s v="Ciclo Concluido"/>
    <n v="88838.88"/>
    <n v="2548098.5699999998"/>
    <e v="#N/A"/>
    <n v="25725290"/>
    <n v="88838.88"/>
    <s v="Mauricio Alves"/>
  </r>
  <r>
    <x v="10"/>
    <s v="OK"/>
    <s v="Sem Defeito"/>
    <s v="Não"/>
    <s v="QUALIDADE"/>
    <n v="1"/>
    <m/>
    <x v="1278"/>
    <s v="Ciclo Concluido"/>
    <s v="Ciclo Concluido"/>
    <x v="2"/>
    <s v="Disponibilidade"/>
    <s v="Qualidade "/>
    <s v="Realizado"/>
    <s v="PORTO ALEGRE"/>
    <s v="DISPONIBILIDADE CONTRATO"/>
    <s v="LIB //COMS"/>
    <d v="2028-07-02T00:00:00"/>
    <x v="1"/>
    <s v="OPEX"/>
    <s v="OK"/>
    <s v="OK"/>
    <s v="ANEXADO"/>
    <s v="ANEXADO"/>
    <s v="OK"/>
    <n v="1"/>
    <n v="35596.99"/>
    <s v="Faturamento Enviado"/>
    <s v="MAURICIO ALVES"/>
    <s v="Programado "/>
    <s v="Realizado"/>
    <s v="Ciclo Concluido"/>
    <n v="38956"/>
    <n v="2548098.5699999998"/>
    <e v="#N/A"/>
    <n v="25725289"/>
    <n v="38956"/>
    <s v="Mauricio Alves"/>
  </r>
  <r>
    <x v="10"/>
    <s v="OK"/>
    <s v="Sem Defeito"/>
    <s v="Não"/>
    <s v="EQUIPAMENTOS"/>
    <n v="1"/>
    <m/>
    <x v="1279"/>
    <s v="Ciclo Concluido"/>
    <s v="Ciclo Concluido"/>
    <x v="2"/>
    <s v="Disponibilidade"/>
    <s v="EQUIPAMENTOS"/>
    <s v="Realizado"/>
    <s v="PORTO ALEGRE"/>
    <s v="DISPONIBILIDADE CONTRATO"/>
    <s v="LIB //COMS"/>
    <d v="2028-07-03T00:00:00"/>
    <x v="1"/>
    <s v="OPEX"/>
    <s v="OK"/>
    <s v="OK"/>
    <s v="ANEXADO"/>
    <s v="ANEXADO"/>
    <s v="OK"/>
    <n v="1"/>
    <n v="158265.79999999999"/>
    <s v="Faturamento Enviado"/>
    <s v="MAURICIO ALVES"/>
    <s v="Programado "/>
    <s v="Realizado"/>
    <s v="Ciclo Concluido"/>
    <n v="155872.79999999999"/>
    <n v="2548098.5699999998"/>
    <e v="#N/A"/>
    <n v="25725288"/>
    <n v="155872.79999999999"/>
    <s v="Mauricio Alves"/>
  </r>
  <r>
    <x v="8"/>
    <s v="OK"/>
    <s v="Sem Defeito"/>
    <s v="Não"/>
    <s v="Sobre Aviso Linha Morta Setembro"/>
    <n v="1"/>
    <m/>
    <x v="1280"/>
    <s v="Ciclo Concluido"/>
    <s v="Ciclo Concluido"/>
    <x v="2"/>
    <s v="Sobre Aviso"/>
    <s v="LINHA MORTA "/>
    <s v="Realizado"/>
    <s v="PORTO ALEGRE"/>
    <s v="SOBRE AVISO"/>
    <s v="LIB //COMS"/>
    <d v="2028-07-04T00:00:00"/>
    <x v="1"/>
    <s v="OPEX"/>
    <s v="OK"/>
    <s v="OK"/>
    <s v="ANEXADO"/>
    <s v="ANEXADO"/>
    <s v="OK"/>
    <n v="1"/>
    <n v="29305.8"/>
    <s v="Faturamento Enviado"/>
    <s v="MAURICIO ALVES"/>
    <s v="Programado "/>
    <s v="Realizado"/>
    <s v="Ciclo Concluido"/>
    <n v="20011.05"/>
    <n v="2548098.5699999998"/>
    <e v="#N/A"/>
    <n v="25725253"/>
    <n v="20011.05"/>
    <s v="Mauricio Alves"/>
  </r>
  <r>
    <x v="8"/>
    <s v="OK"/>
    <s v="Sem Defeito"/>
    <s v="Não"/>
    <s v="Sobre Aviso Viva Setembro"/>
    <n v="1"/>
    <m/>
    <x v="1281"/>
    <s v="Ciclo Concluido"/>
    <s v="Ciclo Concluido"/>
    <x v="2"/>
    <s v="Sobre Aviso"/>
    <s v="LINHA VIVA "/>
    <s v="Realizado"/>
    <s v="PORTO ALEGRE"/>
    <s v="SOBRE AVISO"/>
    <s v="LIB //COMS"/>
    <d v="2028-07-05T00:00:00"/>
    <x v="1"/>
    <s v="OPEX"/>
    <s v="OK"/>
    <s v="OK"/>
    <s v="ANEXADO"/>
    <s v="ANEXADO"/>
    <s v="OK"/>
    <n v="1"/>
    <n v="15440.88"/>
    <s v="Faturamento Enviado"/>
    <s v="MAURICIO ALVES"/>
    <s v="Programado "/>
    <s v="Realizado"/>
    <s v="Ciclo Concluido"/>
    <n v="10265.64"/>
    <n v="2548098.5699999998"/>
    <e v="#N/A"/>
    <n v="25725254"/>
    <n v="10265.64"/>
    <s v="Mauricio Alves"/>
  </r>
  <r>
    <x v="0"/>
    <s v="OK"/>
    <s v="Sem Defeito"/>
    <s v="Não"/>
    <s v="2024-9-121"/>
    <n v="234"/>
    <n v="1"/>
    <x v="1282"/>
    <s v="Ciclo Concluido"/>
    <s v="Ciclo Concluido"/>
    <x v="2"/>
    <s v="Programado"/>
    <s v="TAT"/>
    <s v="Realizado"/>
    <s v="GUAIBA"/>
    <s v="espaçador"/>
    <s v="LIB //COMS"/>
    <d v="2024-09-23T00:00:00"/>
    <x v="0"/>
    <s v="OPEX"/>
    <s v="OK"/>
    <s v="OK"/>
    <s v="ANEXADO"/>
    <s v="ANEXADO"/>
    <s v="OK"/>
    <n v="1"/>
    <n v="1776.28"/>
    <s v="Giro"/>
    <s v="LUISA ALMEIDA"/>
    <s v="Programado "/>
    <s v="Realizado"/>
    <s v="Ciclo Concluido"/>
    <n v="1776.28"/>
    <n v="2548098.5699999998"/>
    <e v="#N/A"/>
    <n v="25819353"/>
    <n v="1776.28"/>
    <s v="Mauricio Alves"/>
  </r>
  <r>
    <x v="0"/>
    <s v="OK"/>
    <s v="Sem Defeito"/>
    <s v="Não"/>
    <n v="118"/>
    <n v="235"/>
    <m/>
    <x v="1283"/>
    <s v="Ciclo Concluido"/>
    <s v="Ciclo Concluido"/>
    <x v="2"/>
    <s v="Emergencial"/>
    <s v="TAT"/>
    <s v="Realizado"/>
    <s v="ALVORADA"/>
    <s v="espaçador"/>
    <s v="LIB //COMS"/>
    <d v="2024-09-23T00:00:00"/>
    <x v="0"/>
    <s v="OPEX"/>
    <s v="OK"/>
    <s v="OK"/>
    <s v="ANEXADO"/>
    <s v="ANEXADO"/>
    <s v="OK"/>
    <n v="1"/>
    <n v="2200.11"/>
    <s v="Giro"/>
    <s v="RICARDO SILVEIRA"/>
    <s v="Programado "/>
    <s v="Realizado"/>
    <s v="Ciclo Concluido"/>
    <n v="671.07"/>
    <n v="2548098.5699999998"/>
    <e v="#N/A"/>
    <n v="26045864"/>
    <n v="671.07"/>
    <s v="Mauricio Alves"/>
  </r>
  <r>
    <x v="0"/>
    <s v="OK"/>
    <s v="Sem Defeito"/>
    <s v="Não"/>
    <n v="118"/>
    <n v="236"/>
    <m/>
    <x v="1284"/>
    <s v="Ciclo Concluido"/>
    <s v="Ciclo Concluido"/>
    <x v="2"/>
    <s v="Emergencial"/>
    <s v="TAT"/>
    <s v="Realizado"/>
    <s v="ALVORADA"/>
    <s v="espaçador"/>
    <s v="LIB //COMS"/>
    <d v="2024-09-23T00:00:00"/>
    <x v="0"/>
    <s v="OPEX"/>
    <s v="OK"/>
    <s v="OK"/>
    <s v="ANEXADO"/>
    <s v="ANEXADO"/>
    <s v="OK"/>
    <n v="1"/>
    <n v="51.39"/>
    <s v="Giro"/>
    <s v="RICARDO SILVEIRA"/>
    <s v="Programado "/>
    <s v="Realizado"/>
    <s v="Ciclo Concluido"/>
    <n v="71.709999999999994"/>
    <n v="2548098.5699999998"/>
    <e v="#N/A"/>
    <n v="26045911"/>
    <n v="71.709999999999994"/>
    <s v="Mauricio Alves"/>
  </r>
  <r>
    <x v="0"/>
    <s v="OK"/>
    <s v="Sem Defeito"/>
    <s v="Não"/>
    <n v="125"/>
    <n v="237"/>
    <n v="1"/>
    <x v="1285"/>
    <s v="Ciclo Concluido"/>
    <s v="Ciclo Concluido"/>
    <x v="2"/>
    <s v="Programado"/>
    <s v="TAT"/>
    <s v="Realizado"/>
    <s v="ALVORADA"/>
    <s v="espaçador"/>
    <s v="LIB //COMS"/>
    <d v="2024-09-23T00:00:00"/>
    <x v="0"/>
    <s v="OPEX"/>
    <s v="OK"/>
    <s v="OK"/>
    <s v="ANEXADO"/>
    <s v="ANEXADO"/>
    <s v="OK"/>
    <n v="1"/>
    <n v="807.4"/>
    <s v="Giro"/>
    <s v="SAMUEL OLIVEIRA"/>
    <s v="Programado "/>
    <s v="Realizado"/>
    <s v="Ciclo Concluido"/>
    <n v="2422.1999999999998"/>
    <n v="2548098.5699999998"/>
    <e v="#N/A"/>
    <n v="25805045"/>
    <n v="2422.1999999999998"/>
    <s v="Mauricio Alves"/>
  </r>
  <r>
    <x v="0"/>
    <s v="OK"/>
    <s v="Sem Defeito"/>
    <s v="Não"/>
    <n v="198"/>
    <n v="241"/>
    <m/>
    <x v="1286"/>
    <s v="Ciclo Concluido"/>
    <s v="Ciclo Concluido"/>
    <x v="2"/>
    <s v="Emergencial"/>
    <s v="TAT"/>
    <s v="Realizado"/>
    <s v="PORTO ALEGRE"/>
    <s v="PODA/ EMENDA"/>
    <s v="LIB //COMS"/>
    <d v="2024-09-25T00:00:00"/>
    <x v="0"/>
    <s v="OPEX"/>
    <s v="OK"/>
    <s v="OK"/>
    <s v="ANEXADO"/>
    <s v="ANEXADO"/>
    <s v="OK"/>
    <n v="1"/>
    <n v="529.39"/>
    <s v="Giro"/>
    <s v="RICARDO SILVEIRA"/>
    <s v="Programado "/>
    <s v="Realizado"/>
    <s v="Ciclo Concluido"/>
    <n v="104.6"/>
    <n v="2548098.5699999998"/>
    <e v="#N/A"/>
    <n v="25805200"/>
    <n v="104.6"/>
    <s v="Mauricio Alves"/>
  </r>
  <r>
    <x v="0"/>
    <s v="OK"/>
    <s v="Sem Defeito"/>
    <s v="Não"/>
    <n v="89461"/>
    <n v="242"/>
    <m/>
    <x v="1287"/>
    <s v="Ciclo Concluido"/>
    <s v="Ciclo Concluido"/>
    <x v="2"/>
    <s v="Emergencial"/>
    <s v="TAT"/>
    <s v="Realizado"/>
    <s v="ELDORADO DO SUL"/>
    <s v="EMENDA"/>
    <s v="LIB //COMS"/>
    <d v="2024-09-25T00:00:00"/>
    <x v="5"/>
    <s v="OPEX"/>
    <s v="OK"/>
    <s v="OK"/>
    <s v="ANEXADO"/>
    <s v="ANEXADO"/>
    <s v="OK"/>
    <n v="1"/>
    <n v="42.21"/>
    <s v="Giro"/>
    <s v="RICARDO SILVEIRA"/>
    <s v="Programado "/>
    <s v="Realizado"/>
    <s v="Enviado Equatorial "/>
    <n v="42.21"/>
    <n v="2548098.5699999998"/>
    <e v="#N/A"/>
    <n v="25819351"/>
    <n v="42.21"/>
    <s v="Mauricio Alves"/>
  </r>
  <r>
    <x v="0"/>
    <s v="OK"/>
    <s v="Sem Defeito"/>
    <s v="Não"/>
    <n v="5897"/>
    <n v="243"/>
    <m/>
    <x v="1288"/>
    <s v="Ciclo Concluido"/>
    <s v="Ciclo Concluido"/>
    <x v="2"/>
    <s v="Programado"/>
    <s v="TAT"/>
    <s v="Realizado"/>
    <s v="VIAMÃO"/>
    <s v="PODA"/>
    <s v="LIB //COMS"/>
    <d v="2024-09-25T00:00:00"/>
    <x v="0"/>
    <s v="OPEX"/>
    <s v="OK"/>
    <s v="OK"/>
    <s v="ANEXADO"/>
    <s v="ANEXADO"/>
    <s v="OK"/>
    <n v="1"/>
    <n v="487.18"/>
    <s v="Giro"/>
    <s v="RICARDO SILVEIRA"/>
    <s v="Programado "/>
    <s v="Realizado"/>
    <s v="Ciclo Concluido"/>
    <n v="251.87"/>
    <n v="2548098.5699999998"/>
    <e v="#N/A"/>
    <n v="26046036"/>
    <n v="251.87"/>
    <s v="Mauricio Alves"/>
  </r>
  <r>
    <x v="0"/>
    <s v="OK"/>
    <s v="Sem Defeito"/>
    <s v="Não"/>
    <n v="6060"/>
    <n v="244"/>
    <m/>
    <x v="1289"/>
    <s v="Ciclo Concluido"/>
    <s v="Ciclo Concluido"/>
    <x v="2"/>
    <s v="Emergencial"/>
    <s v="TAT"/>
    <s v="Realizado"/>
    <s v="CHARQUEADAS"/>
    <s v="PODA"/>
    <s v="LIB //COMS"/>
    <d v="2024-09-25T00:00:00"/>
    <x v="0"/>
    <s v="OPEX"/>
    <s v="OK"/>
    <s v="OK"/>
    <s v="ANEXADO"/>
    <s v="ANEXADO"/>
    <s v="OK"/>
    <n v="1"/>
    <n v="251.39"/>
    <s v="Giro"/>
    <s v="RICARDO SILVEIRA"/>
    <s v="Programado "/>
    <s v="Realizado"/>
    <s v="Ciclo Concluido"/>
    <n v="104.8"/>
    <n v="2548098.5699999998"/>
    <e v="#N/A"/>
    <n v="26045916"/>
    <n v="104.8"/>
    <s v="Mauricio Alves"/>
  </r>
  <r>
    <x v="0"/>
    <s v="OK"/>
    <s v="Sem Defeito"/>
    <s v="Não"/>
    <s v="87659-9-2024"/>
    <n v="245"/>
    <m/>
    <x v="1290"/>
    <s v="Ciclo Concluido"/>
    <s v="Ciclo Concluido"/>
    <x v="2"/>
    <s v="Emergencial"/>
    <s v="TAT"/>
    <s v="Realizado"/>
    <s v="GUAIBA"/>
    <s v="CRUZETA"/>
    <s v="LIB //COMS"/>
    <d v="2024-09-25T00:00:00"/>
    <x v="0"/>
    <s v="OPEX"/>
    <s v="OK"/>
    <s v="OK"/>
    <s v="ANEXADO"/>
    <s v="ANEXADO"/>
    <s v="OK"/>
    <n v="1"/>
    <n v="594.54999999999995"/>
    <s v="Giro"/>
    <s v="RICARDO SILVEIRA"/>
    <s v="Programado "/>
    <s v="Realizado"/>
    <s v="Ciclo Concluido"/>
    <n v="328.49"/>
    <n v="2548098.5699999998"/>
    <e v="#N/A"/>
    <n v="25805136"/>
    <n v="328.49"/>
    <s v="Mauricio Alves"/>
  </r>
  <r>
    <x v="0"/>
    <s v="OK"/>
    <s v="Sem Defeito"/>
    <s v="Não"/>
    <n v="6669"/>
    <n v="593"/>
    <m/>
    <x v="1291"/>
    <s v="Ciclo Concluido"/>
    <s v="Ciclo Concluido"/>
    <x v="2"/>
    <s v="Poligonal Programado Andamento"/>
    <s v="EQUIPE PODA "/>
    <s v="Realizado"/>
    <s v="PORTO ALEGRE"/>
    <s v="poda"/>
    <s v="LIB //COMS"/>
    <d v="2024-09-23T00:00:00"/>
    <x v="0"/>
    <s v="OPEX"/>
    <s v="OK"/>
    <s v="OK"/>
    <s v="ANEXADO"/>
    <s v="ANEXADO"/>
    <s v="OK"/>
    <n v="1"/>
    <n v="3619.86"/>
    <s v="Giro"/>
    <s v="RICARDO SILVEIRA"/>
    <s v="Programado "/>
    <s v="Realizado"/>
    <s v="Ciclo Concluido"/>
    <n v="1718.14"/>
    <n v="2548098.5699999998"/>
    <e v="#N/A"/>
    <n v="26045548"/>
    <n v="1718.14"/>
    <s v="Mauricio Alves"/>
  </r>
  <r>
    <x v="0"/>
    <s v="OK"/>
    <s v="Sem Defeito"/>
    <s v="Não"/>
    <n v="42328"/>
    <n v="238"/>
    <m/>
    <x v="1292"/>
    <s v="Ciclo Concluido"/>
    <s v="Ciclo Concluido"/>
    <x v="2"/>
    <s v="Emergencial"/>
    <s v="LINHA MORTA"/>
    <s v="Realizado"/>
    <s v="PORTO ALEGRE"/>
    <s v="TALA"/>
    <s v="LIB //COMS"/>
    <d v="2024-09-23T00:00:00"/>
    <x v="5"/>
    <s v="OPEX"/>
    <s v="OK"/>
    <s v="OK"/>
    <s v="ANEXADO"/>
    <s v="ANEXADO"/>
    <s v="OK"/>
    <n v="1"/>
    <n v="1300.24"/>
    <s v="Giro"/>
    <s v="SAMUEL OLIVEIRA"/>
    <s v="Programado "/>
    <s v="Realizado"/>
    <s v="Enviado Equatorial "/>
    <n v="963.37"/>
    <n v="2548098.5699999998"/>
    <e v="#N/A"/>
    <n v="25781501"/>
    <n v="963.37"/>
    <s v="Mauricio Alves"/>
  </r>
  <r>
    <x v="0"/>
    <s v="OK"/>
    <s v="Sem Defeito"/>
    <s v="Não"/>
    <n v="1826"/>
    <n v="239"/>
    <m/>
    <x v="1293"/>
    <s v="Ciclo Concluido"/>
    <s v="Ciclo Concluido"/>
    <x v="2"/>
    <s v="Emergencial"/>
    <s v="LINHA MORTA"/>
    <s v="Realizado"/>
    <s v="PORTO ALEGRE"/>
    <s v="TALA"/>
    <s v="LIB //COMS"/>
    <d v="2024-09-23T00:00:00"/>
    <x v="5"/>
    <s v="OPEX"/>
    <s v="OK"/>
    <s v="OK"/>
    <s v="ANEXADO"/>
    <s v="ANEXADO"/>
    <s v="OK"/>
    <n v="1"/>
    <n v="1300.24"/>
    <s v="Giro"/>
    <s v="SAMUEL OLIVEIRA"/>
    <s v="Programado "/>
    <s v="Realizado"/>
    <s v="Enviado Equatorial "/>
    <n v="963.37"/>
    <n v="2548098.5699999998"/>
    <e v="#N/A"/>
    <n v="25781502"/>
    <n v="963.37"/>
    <s v="Mauricio Alves"/>
  </r>
  <r>
    <x v="0"/>
    <s v="OK"/>
    <s v="Sem Defeito"/>
    <s v="Não"/>
    <n v="49788"/>
    <n v="240"/>
    <m/>
    <x v="1294"/>
    <s v="Ciclo Concluido"/>
    <s v="Ciclo Concluido"/>
    <x v="2"/>
    <s v="Emergencial"/>
    <s v="LINHA MORTA"/>
    <s v="Realizado"/>
    <s v="PORTO ALEGRE"/>
    <s v="TALA"/>
    <s v="LIB //COMS"/>
    <d v="2024-09-23T00:00:00"/>
    <x v="5"/>
    <s v="OPEX"/>
    <s v="OK"/>
    <s v="OK"/>
    <s v="ANEXADO"/>
    <s v="ANEXADO"/>
    <s v="OK"/>
    <n v="1"/>
    <n v="1300.24"/>
    <s v="Giro"/>
    <s v="SAMUEL OLIVEIRA"/>
    <s v="Programado "/>
    <s v="Realizado"/>
    <s v="Enviado Equatorial "/>
    <n v="963.37"/>
    <n v="2548098.5699999998"/>
    <e v="#N/A"/>
    <n v="25805089"/>
    <n v="963.37"/>
    <s v="Mauricio Alves"/>
  </r>
  <r>
    <x v="0"/>
    <s v="OK"/>
    <s v="Sem Defeito"/>
    <s v="Não"/>
    <n v="50241"/>
    <n v="241"/>
    <m/>
    <x v="1295"/>
    <s v="Ciclo Concluido"/>
    <s v="Ciclo Concluido"/>
    <x v="2"/>
    <s v="Emergencial"/>
    <s v="LINHA MORTA"/>
    <s v="Realizado"/>
    <s v="VIAMÃO"/>
    <s v="TALA"/>
    <s v="LIB //COMS"/>
    <d v="2024-09-23T00:00:00"/>
    <x v="5"/>
    <s v="OPEX"/>
    <s v="OK"/>
    <s v="OK"/>
    <s v="ANEXADO"/>
    <s v="ANEXADO"/>
    <s v="OK"/>
    <n v="1"/>
    <n v="2747.32"/>
    <s v="Giro"/>
    <s v="SAMUEL OLIVEIRA"/>
    <s v="Programado "/>
    <s v="Realizado"/>
    <s v="Enviado Equatorial "/>
    <n v="963.37"/>
    <n v="2548098.5699999998"/>
    <e v="#N/A"/>
    <n v="25819354"/>
    <n v="963.37"/>
    <s v="Mauricio Alves"/>
  </r>
  <r>
    <x v="0"/>
    <s v="OK"/>
    <s v="Sem Defeito"/>
    <s v="Não"/>
    <n v="52573"/>
    <n v="242"/>
    <m/>
    <x v="1296"/>
    <s v="Ciclo Concluido"/>
    <s v="Ciclo Concluido"/>
    <x v="2"/>
    <s v="Emergencial"/>
    <s v="LINHA MORTA"/>
    <s v="Realizado"/>
    <s v="PORTO ALEGRE"/>
    <s v="TALA"/>
    <s v="LIB //COMS"/>
    <d v="2024-09-23T00:00:00"/>
    <x v="5"/>
    <s v="OPEX"/>
    <s v="OK"/>
    <s v="OK"/>
    <s v="ANEXADO"/>
    <s v="ANEXADO"/>
    <s v="OK"/>
    <n v="1"/>
    <n v="1300.24"/>
    <s v="Giro"/>
    <s v="SAMUEL OLIVEIRA"/>
    <s v="Programado "/>
    <s v="Realizado"/>
    <s v="Enviado Equatorial "/>
    <n v="963.37"/>
    <n v="2548098.5699999998"/>
    <e v="#N/A"/>
    <n v="25819401"/>
    <n v="963.37"/>
    <s v="Mauricio Alves"/>
  </r>
  <r>
    <x v="0"/>
    <s v="OK"/>
    <s v="Sem Defeito"/>
    <s v="Não"/>
    <n v="53474"/>
    <n v="243"/>
    <m/>
    <x v="1297"/>
    <s v="Ciclo Concluido"/>
    <s v="Ciclo Concluido"/>
    <x v="2"/>
    <s v="Emergencial"/>
    <s v="LINHA MORTA"/>
    <s v="Realizado"/>
    <s v="GUAIBA"/>
    <s v="APRUMO DE  POSTE"/>
    <s v="LIB //COMS"/>
    <d v="2024-09-23T00:00:00"/>
    <x v="0"/>
    <s v="OPEX"/>
    <s v="OK"/>
    <s v="OK"/>
    <s v="ANEXADO"/>
    <s v="ANEXADO"/>
    <s v="OK"/>
    <n v="1"/>
    <n v="800.25"/>
    <s v="Giro"/>
    <s v="SAMUEL OLIVEIRA"/>
    <s v="Programado "/>
    <s v="Realizado"/>
    <s v="Ciclo Concluido"/>
    <n v="402.12"/>
    <n v="2548098.5699999998"/>
    <e v="#N/A"/>
    <n v="25819404"/>
    <n v="402.12"/>
    <s v="Mauricio Alves"/>
  </r>
  <r>
    <x v="0"/>
    <s v="OK"/>
    <s v="Sem Defeito"/>
    <s v="Não"/>
    <n v="64168"/>
    <n v="244"/>
    <m/>
    <x v="1298"/>
    <s v="Ciclo Concluido"/>
    <s v="Ciclo Concluido"/>
    <x v="0"/>
    <s v="Emergencial"/>
    <s v="LINHA MORTA"/>
    <s v="Realizado"/>
    <s v="ARROIO DOS RATOS "/>
    <s v="SUBS DE POSTE E TRAFO "/>
    <s v="LIB //CKCP"/>
    <d v="2024-09-23T00:00:00"/>
    <x v="0"/>
    <s v="CAPEX"/>
    <s v="OK"/>
    <s v="OK"/>
    <s v="ANEXADO"/>
    <s v="ANEXADO"/>
    <s v="OK"/>
    <n v="1"/>
    <n v="7734.01"/>
    <s v="Giro"/>
    <s v="JONAS OLIVEIRA"/>
    <s v="Programado "/>
    <s v="Realizado"/>
    <s v="Ciclo Concluido"/>
    <n v="9269.6299999999992"/>
    <n v="2548098.5699999998"/>
    <e v="#N/A"/>
    <n v="25865987"/>
    <n v="9269.6299999999992"/>
    <s v="Mauricio Alves"/>
  </r>
  <r>
    <x v="0"/>
    <s v="OK"/>
    <s v="Sem Defeito"/>
    <s v="Não"/>
    <n v="6599"/>
    <n v="120"/>
    <m/>
    <x v="1299"/>
    <s v="Ciclo Concluido"/>
    <s v="Ciclo Concluido"/>
    <x v="3"/>
    <s v="Emergencial"/>
    <s v="LINHA VIVA "/>
    <s v="Realizado"/>
    <s v="PORTO ALEGRE"/>
    <s v="SUBS DE CHAVE FUS"/>
    <s v="LIB //CKCP"/>
    <d v="2024-09-23T00:00:00"/>
    <x v="0"/>
    <s v="CAPEX"/>
    <s v="OK"/>
    <s v="OK"/>
    <s v="ANEXADO"/>
    <s v="ANEXADO"/>
    <s v="OK"/>
    <n v="1"/>
    <n v="5125.41"/>
    <s v="Giro"/>
    <s v="JONAS OLIVEIRA"/>
    <s v="Programado "/>
    <s v="Realizado"/>
    <s v="Ciclo Concluido"/>
    <n v="6065.22"/>
    <n v="2548098.5699999998"/>
    <e v="#N/A"/>
    <n v="25882489"/>
    <n v="6065.22"/>
    <s v="Mauricio Alves"/>
  </r>
  <r>
    <x v="0"/>
    <s v="OK"/>
    <s v="Sem Defeito"/>
    <s v="Não"/>
    <n v="6599"/>
    <n v="121"/>
    <m/>
    <x v="1300"/>
    <s v="Ciclo Concluido"/>
    <s v="Ciclo Concluido"/>
    <x v="3"/>
    <s v="Emergencial"/>
    <s v="LINHA VIVA "/>
    <s v="Realizado"/>
    <s v="PORTO ALEGRE"/>
    <s v="SUBS DE CHAVE FUS"/>
    <s v="LIB //CKCP"/>
    <d v="2024-09-23T00:00:00"/>
    <x v="0"/>
    <s v="CAPEX"/>
    <s v="OK"/>
    <s v="OK"/>
    <s v="ANEXADO"/>
    <s v="ANEXADO"/>
    <s v="OK"/>
    <n v="1"/>
    <n v="3230.37"/>
    <s v="Giro"/>
    <s v="JONAS OLIVEIRA"/>
    <s v="Programado "/>
    <s v="Realizado"/>
    <s v="Ciclo Concluido"/>
    <n v="5474.02"/>
    <n v="2548098.5699999998"/>
    <e v="#N/A"/>
    <n v="25882839"/>
    <n v="5474.02"/>
    <s v="Mauricio Alves"/>
  </r>
  <r>
    <x v="0"/>
    <s v="OK"/>
    <s v="Sem Defeito"/>
    <s v="Não"/>
    <n v="53118"/>
    <n v="122"/>
    <m/>
    <x v="1301"/>
    <s v="Ciclo Concluido"/>
    <s v="Ciclo Concluido"/>
    <x v="2"/>
    <s v="Emergencial"/>
    <s v="LINHA VIVA "/>
    <s v="Realizado"/>
    <s v="PORTO ALEGRE"/>
    <s v="CRUZETA"/>
    <s v="LIB //COMS"/>
    <d v="2024-09-23T00:00:00"/>
    <x v="0"/>
    <s v="OPEX"/>
    <s v="OK"/>
    <s v="OK"/>
    <s v="ANEXADO"/>
    <s v="ANEXADO"/>
    <s v="OK"/>
    <n v="1"/>
    <n v="1694.38"/>
    <s v="Giro"/>
    <s v="LUISA ALMEIDA"/>
    <s v="Programado "/>
    <s v="Realizado"/>
    <s v="Ciclo Concluido"/>
    <n v="1741.71"/>
    <n v="2548098.5699999998"/>
    <e v="#N/A"/>
    <n v="25866507"/>
    <n v="1741.71"/>
    <s v="Mauricio Alves"/>
  </r>
  <r>
    <x v="0"/>
    <s v="OK"/>
    <s v="Sem Defeito"/>
    <s v="Não"/>
    <n v="52589"/>
    <n v="123"/>
    <m/>
    <x v="1302"/>
    <s v="Ciclo Concluido"/>
    <s v="Ciclo Concluido"/>
    <x v="0"/>
    <s v="Emergencial"/>
    <s v="LINHA VIVA "/>
    <s v="Realizado"/>
    <s v="GUAIBA"/>
    <s v="PODA, CRUZETA, AMARRAÇÃO"/>
    <s v="LIB // MED"/>
    <d v="2024-09-23T00:00:00"/>
    <x v="5"/>
    <s v="CAPEX"/>
    <s v="OK"/>
    <s v="OK"/>
    <s v="ANEXADO"/>
    <s v="ANEXADO"/>
    <s v="OK"/>
    <n v="1"/>
    <n v="3296.72"/>
    <s v="Giro"/>
    <s v="JONAS OLIVEIRA"/>
    <s v="Programado "/>
    <s v="Realizado"/>
    <s v="Enviado Equatorial "/>
    <n v="4957.72"/>
    <n v="2548098.5699999998"/>
    <e v="#N/A"/>
    <n v="25866211"/>
    <n v="4957.72"/>
    <s v="Mauricio Alves"/>
  </r>
  <r>
    <x v="0"/>
    <s v="OK"/>
    <s v="Sem Defeito"/>
    <s v="Não"/>
    <s v="PTR1622"/>
    <n v="124"/>
    <m/>
    <x v="1303"/>
    <s v="Ciclo Concluido"/>
    <s v="Ciclo Concluido"/>
    <x v="2"/>
    <s v="Emergencial"/>
    <s v="LINHA VIVA "/>
    <s v="Realizado"/>
    <s v="PORTO ALEGRE"/>
    <s v="AMARRAÇÃO"/>
    <s v="LIB //COMS"/>
    <d v="2024-09-23T00:00:00"/>
    <x v="5"/>
    <s v="OPEX"/>
    <s v="OK"/>
    <s v="OK"/>
    <s v="ANEXADO"/>
    <s v="ANEXADO"/>
    <s v="OK"/>
    <n v="1"/>
    <n v="2003.68"/>
    <s v="Giro"/>
    <s v="LUISA ALMEIDA"/>
    <s v="Programado "/>
    <s v="Realizado"/>
    <s v="Enviado Equatorial "/>
    <n v="1619.41"/>
    <n v="2548098.5699999998"/>
    <e v="#N/A"/>
    <n v="25820130"/>
    <n v="1619.41"/>
    <s v="Mauricio Alves"/>
  </r>
  <r>
    <x v="0"/>
    <s v="OK"/>
    <s v="Sem Defeito"/>
    <s v="Não"/>
    <n v="52943"/>
    <n v="125"/>
    <m/>
    <x v="1304"/>
    <s v="Ciclo Concluido"/>
    <s v="Ciclo Concluido"/>
    <x v="2"/>
    <s v="Emergencial"/>
    <s v="LINHA VIVA "/>
    <s v="Realizado"/>
    <s v="PORTO ALEGRE"/>
    <s v="REGULAGEM, REAPERTO"/>
    <s v="LIB //COMS"/>
    <d v="2024-09-23T00:00:00"/>
    <x v="0"/>
    <s v="OPEX"/>
    <s v="OK"/>
    <s v="OK"/>
    <s v="ANEXADO"/>
    <s v="ANEXADO"/>
    <s v="OK"/>
    <n v="1"/>
    <n v="1095.4000000000001"/>
    <s v="Giro"/>
    <s v="LUISA ALMEIDA"/>
    <s v="Programado "/>
    <s v="Realizado"/>
    <s v="Ciclo Concluido"/>
    <n v="2510.34"/>
    <n v="2548098.5699999998"/>
    <e v="#N/A"/>
    <n v="25820060"/>
    <n v="2510.34"/>
    <s v="Mauricio Alves"/>
  </r>
  <r>
    <x v="4"/>
    <s v="Em andamento "/>
    <s v="Em andamento "/>
    <s v="Não"/>
    <n v="44305297"/>
    <n v="126"/>
    <m/>
    <x v="1305"/>
    <s v="Sem necessidade"/>
    <s v="Sem necessidade"/>
    <x v="0"/>
    <s v="Emergencial"/>
    <s v="LINHA VIVA "/>
    <s v="Pendente"/>
    <s v="PORTO ALEGRE"/>
    <s v="CHAVE FACA "/>
    <n v="0"/>
    <d v="2024-09-23T00:00:00"/>
    <x v="2"/>
    <s v="CAPEX"/>
    <s v="NOK"/>
    <s v="OK"/>
    <s v="ANEXADO"/>
    <s v="SEM ANEXO "/>
    <s v="NOK"/>
    <n v="0.4"/>
    <n v="5941.63"/>
    <s v="Giro"/>
    <s v="LUCAS ANDRADE"/>
    <d v="2024-12-16T00:00:00"/>
    <s v="Não realizado"/>
    <s v="Em andamento"/>
    <n v="0"/>
    <n v="2548098.5699999998"/>
    <e v="#N/A"/>
    <n v="0"/>
    <n v="0"/>
    <s v="Mauricio Alves"/>
  </r>
  <r>
    <x v="0"/>
    <s v="OK"/>
    <s v="Sem Defeito"/>
    <s v="Não"/>
    <n v="120"/>
    <n v="238"/>
    <m/>
    <x v="1306"/>
    <s v="Ciclo Concluido"/>
    <s v="Ciclo Concluido"/>
    <x v="2"/>
    <s v="Emergencial"/>
    <s v="TAT"/>
    <s v="Realizado"/>
    <s v="ALVORADA"/>
    <s v="PODA "/>
    <s v="LIB //COMS"/>
    <d v="2024-09-23T00:00:00"/>
    <x v="0"/>
    <s v="OPEX"/>
    <s v="OK"/>
    <s v="OK"/>
    <s v="ANEXADO"/>
    <s v="ANEXADO"/>
    <s v="OK"/>
    <n v="1"/>
    <n v="1566.14"/>
    <s v="Giro"/>
    <s v="RICARDO SILVEIRA"/>
    <s v="Programado "/>
    <s v="Realizado"/>
    <s v="Ciclo Concluido"/>
    <n v="524"/>
    <n v="2548098.5699999998"/>
    <e v="#N/A"/>
    <n v="25767379"/>
    <n v="524"/>
    <s v="Mauricio Alves"/>
  </r>
  <r>
    <x v="0"/>
    <s v="OK"/>
    <s v="Sem Defeito"/>
    <s v="Não"/>
    <n v="6667"/>
    <n v="594"/>
    <m/>
    <x v="1307"/>
    <s v="Ciclo Concluido"/>
    <s v="Ciclo Concluido"/>
    <x v="2"/>
    <s v="Poligonal Programado Andamento"/>
    <s v="EQUIPE PODA "/>
    <s v="Realizado"/>
    <s v="PORTO ALEGRE"/>
    <s v="poda"/>
    <s v="LIB //COMS"/>
    <d v="2024-09-23T00:00:00"/>
    <x v="0"/>
    <s v="OPEX"/>
    <s v="OK"/>
    <s v="OK"/>
    <s v="ANEXADO"/>
    <s v="ANEXADO"/>
    <s v="OK"/>
    <n v="1"/>
    <n v="1726.32"/>
    <s v="Giro"/>
    <s v="LUISA ALMEIDA"/>
    <s v="Programado "/>
    <s v="Realizado"/>
    <s v="Ciclo Concluido"/>
    <n v="375.84"/>
    <n v="2548098.5699999998"/>
    <e v="#N/A"/>
    <n v="26028851"/>
    <n v="375.84"/>
    <s v="Mauricio Alves"/>
  </r>
  <r>
    <x v="0"/>
    <s v="OK"/>
    <s v="Sem Defeito"/>
    <s v="Não"/>
    <n v="6669"/>
    <n v="595"/>
    <m/>
    <x v="1291"/>
    <s v="Ciclo Concluido"/>
    <s v="Ciclo Concluido"/>
    <x v="2"/>
    <s v="Poligonal Programado Andamento"/>
    <s v="EQUIPE PODA "/>
    <s v="Realizado"/>
    <s v="PORTO ALEGRE"/>
    <s v="poda"/>
    <s v="LIB //COMS"/>
    <d v="2024-09-23T00:00:00"/>
    <x v="0"/>
    <s v="OPEX"/>
    <s v="OK"/>
    <s v="OK"/>
    <s v="ANEXADO"/>
    <s v="ANEXADO"/>
    <s v="OK"/>
    <n v="1"/>
    <n v="2402.88"/>
    <s v="Giro"/>
    <s v="RICARDO SILVEIRA"/>
    <s v="Programado "/>
    <s v="Realizado"/>
    <s v="Ciclo Concluido"/>
    <n v="657.2"/>
    <n v="2548098.5699999998"/>
    <e v="#N/A"/>
    <n v="26045548"/>
    <n v="657.2"/>
    <s v="Mauricio Alves"/>
  </r>
  <r>
    <x v="0"/>
    <s v="OK"/>
    <s v="Sem Defeito"/>
    <s v="Não"/>
    <n v="6667"/>
    <n v="596"/>
    <m/>
    <x v="1307"/>
    <s v="Ciclo Concluido"/>
    <s v="Ciclo Concluido"/>
    <x v="2"/>
    <s v="Poligonal Programado Andamento"/>
    <s v="EQUIPE PODA "/>
    <s v="Realizado"/>
    <s v="PORTO ALEGRE"/>
    <s v="poda"/>
    <s v="LIB //COMS"/>
    <d v="2024-09-23T00:00:00"/>
    <x v="0"/>
    <s v="OPEX"/>
    <s v="OK"/>
    <s v="OK"/>
    <s v="ANEXADO"/>
    <s v="ANEXADO"/>
    <s v="OK"/>
    <n v="1"/>
    <n v="6158.88"/>
    <s v="Giro"/>
    <s v="LUISA ALMEIDA"/>
    <s v="Programado "/>
    <s v="Realizado"/>
    <s v="Ciclo Concluido"/>
    <n v="751.68"/>
    <n v="2548098.5699999998"/>
    <e v="#N/A"/>
    <n v="26028851"/>
    <n v="751.68"/>
    <s v="Mauricio Alves"/>
  </r>
  <r>
    <x v="0"/>
    <s v="OK"/>
    <s v="Sem Defeito"/>
    <s v="Não"/>
    <n v="6667"/>
    <n v="597"/>
    <m/>
    <x v="1307"/>
    <s v="Ciclo Concluido"/>
    <s v="Ciclo Concluido"/>
    <x v="2"/>
    <s v="Poligonal Programado Andamento"/>
    <s v="EQUIPE PODA "/>
    <s v="Realizado"/>
    <s v="PORTO ALEGRE"/>
    <s v="poda"/>
    <s v="LIB //COMS"/>
    <d v="2024-09-23T00:00:00"/>
    <x v="0"/>
    <s v="OPEX"/>
    <s v="OK"/>
    <s v="OK"/>
    <s v="ANEXADO"/>
    <s v="ANEXADO"/>
    <s v="OK"/>
    <n v="1"/>
    <n v="4246.55"/>
    <s v="Giro"/>
    <s v="LUISA ALMEIDA"/>
    <s v="Programado "/>
    <s v="Realizado"/>
    <s v="Ciclo Concluido"/>
    <n v="869.87"/>
    <n v="2548098.5699999998"/>
    <e v="#N/A"/>
    <n v="26028851"/>
    <n v="869.87"/>
    <s v="Mauricio Alves"/>
  </r>
  <r>
    <x v="0"/>
    <s v="OK"/>
    <s v="Sem Defeito"/>
    <s v="Não"/>
    <n v="6701"/>
    <n v="598"/>
    <n v="3"/>
    <x v="1266"/>
    <s v="Ciclo Concluido"/>
    <s v="Ciclo Concluido"/>
    <x v="2"/>
    <s v="Programado"/>
    <s v="EQUIPE PODA "/>
    <s v="Realizado"/>
    <s v="CHARQUEADAS"/>
    <s v="poda"/>
    <s v="LIB //COMS"/>
    <d v="2024-09-23T00:00:00"/>
    <x v="0"/>
    <s v="OPEX"/>
    <s v="OK"/>
    <s v="OK"/>
    <s v="ANEXADO"/>
    <s v="ANEXADO"/>
    <s v="OK"/>
    <n v="1"/>
    <n v="4712.46"/>
    <s v="Giro"/>
    <s v="RICARDO SILVEIRA"/>
    <s v="Programado "/>
    <s v="Realizado"/>
    <s v="Ciclo Concluido"/>
    <n v="1228.69"/>
    <n v="2548098.5699999998"/>
    <e v="#N/A"/>
    <n v="25766861"/>
    <n v="1228.69"/>
    <s v="Mauricio Alves"/>
  </r>
  <r>
    <x v="0"/>
    <s v="OK"/>
    <s v="Sem Defeito"/>
    <s v="Não"/>
    <n v="5602"/>
    <n v="599"/>
    <m/>
    <x v="1308"/>
    <s v="Ciclo Concluido"/>
    <s v="Ciclo Concluido"/>
    <x v="2"/>
    <s v="Programado"/>
    <s v="EQUIPE PODA "/>
    <s v="Realizado"/>
    <s v="PORTO ALEGRE"/>
    <s v="PODA "/>
    <s v="LIB //COMS"/>
    <d v="2024-09-23T00:00:00"/>
    <x v="0"/>
    <s v="OPEX"/>
    <s v="OK"/>
    <s v="OK"/>
    <s v="ANEXADO"/>
    <s v="ANEXADO"/>
    <s v="OK"/>
    <n v="1"/>
    <n v="863.16"/>
    <s v="Giro"/>
    <s v="RICARDO SILVEIRA"/>
    <s v="Programado "/>
    <s v="Realizado"/>
    <s v="Ciclo Concluido"/>
    <n v="171.42"/>
    <n v="2548098.5699999998"/>
    <e v="#N/A"/>
    <n v="26059231"/>
    <n v="171.42"/>
    <s v="Mauricio Alves"/>
  </r>
  <r>
    <x v="4"/>
    <s v="Em andamento "/>
    <s v="Em andamento "/>
    <s v="Não"/>
    <n v="44405299"/>
    <n v="127"/>
    <m/>
    <x v="1309"/>
    <s v="Sem necessidade"/>
    <s v="Sem necessidade"/>
    <x v="0"/>
    <s v="Emergencial"/>
    <s v="LINHA VIVA "/>
    <s v="Pendente"/>
    <s v="PORTO ALEGRE"/>
    <s v="SUBS DE CHAVE FACA "/>
    <s v="LIB //ATEC"/>
    <d v="2024-09-23T00:00:00"/>
    <x v="2"/>
    <s v="CAPEX"/>
    <s v="NOK"/>
    <s v="OK"/>
    <s v="ANEXADO"/>
    <s v="SEM ANEXO "/>
    <s v="OK"/>
    <n v="0.6"/>
    <n v="6641.74"/>
    <s v="Giro"/>
    <s v="LUCAS ANDRADE"/>
    <d v="2024-12-16T00:00:00"/>
    <s v="Realizado"/>
    <s v="Em andamento"/>
    <n v="1262.19"/>
    <n v="2548098.5699999998"/>
    <e v="#N/A"/>
    <n v="1"/>
    <n v="1262.19"/>
    <s v="Mauricio Alves"/>
  </r>
  <r>
    <x v="0"/>
    <s v="OK"/>
    <s v="Sem Defeito"/>
    <s v="Não"/>
    <n v="65329"/>
    <n v="128"/>
    <m/>
    <x v="1310"/>
    <s v="Ciclo Concluido"/>
    <s v="Ciclo Concluido"/>
    <x v="2"/>
    <s v="Emergencial"/>
    <s v="LINHA VIVA "/>
    <s v="Realizado"/>
    <s v="PORTO ALEGRE"/>
    <s v="EMENDA"/>
    <s v="LIB //COMS"/>
    <d v="2024-09-23T00:00:00"/>
    <x v="0"/>
    <s v="OPEX"/>
    <s v="OK"/>
    <s v="OK"/>
    <s v="ANEXADO"/>
    <s v="ANEXADO"/>
    <s v="OK"/>
    <n v="1"/>
    <n v="660.85"/>
    <s v="Giro"/>
    <s v="LUISA ALMEIDA"/>
    <s v="Programado "/>
    <s v="Realizado"/>
    <s v="Ciclo Concluido"/>
    <n v="583.44000000000005"/>
    <n v="2548098.5699999998"/>
    <e v="#N/A"/>
    <n v="25820200"/>
    <n v="583.44000000000005"/>
    <s v="Mauricio Alves"/>
  </r>
  <r>
    <x v="0"/>
    <s v="OK"/>
    <s v="Sem Defeito"/>
    <s v="Não"/>
    <n v="63174"/>
    <n v="245"/>
    <m/>
    <x v="1311"/>
    <s v="Ciclo Concluido"/>
    <s v="Ciclo Concluido"/>
    <x v="0"/>
    <s v="Emergencial"/>
    <s v="LINHA MORTA"/>
    <s v="Realizado"/>
    <s v="PORTO ALEGRE"/>
    <s v="TR"/>
    <s v="LIB //CKCP"/>
    <d v="2024-09-24T00:00:00"/>
    <x v="0"/>
    <s v="CAPEX"/>
    <s v="OK"/>
    <s v="OK"/>
    <s v="ANEXADO"/>
    <s v="ANEXADO"/>
    <s v="OK"/>
    <n v="1"/>
    <n v="3415.61"/>
    <s v="Giro"/>
    <s v="JONAS OLIVEIRA"/>
    <s v="Programado "/>
    <s v="Realizado"/>
    <s v="Ciclo Concluido"/>
    <n v="3866.41"/>
    <n v="2548098.5699999998"/>
    <e v="#N/A"/>
    <n v="25899011"/>
    <n v="3866.41"/>
    <s v="Mauricio Alves"/>
  </r>
  <r>
    <x v="0"/>
    <s v="OK"/>
    <s v="Sem Defeito"/>
    <s v="Não"/>
    <n v="75786"/>
    <n v="246"/>
    <m/>
    <x v="1312"/>
    <s v="Ciclo Concluido"/>
    <s v="Ciclo Concluido"/>
    <x v="2"/>
    <s v="Emergencial"/>
    <s v="LINHA MORTA"/>
    <s v="Realizado"/>
    <s v="PORTO ALEGRE"/>
    <s v="TALA"/>
    <s v="LIB //COMS"/>
    <d v="2024-09-24T00:00:00"/>
    <x v="5"/>
    <s v="OPEX"/>
    <s v="OK"/>
    <s v="OK"/>
    <s v="ANEXADO"/>
    <s v="ANEXADO"/>
    <s v="OK"/>
    <n v="1"/>
    <n v="1300.24"/>
    <s v="Giro"/>
    <s v="SAMUEL OLIVEIRA"/>
    <s v="Programado "/>
    <s v="Realizado"/>
    <s v="Enviado Equatorial "/>
    <n v="963.37"/>
    <n v="2548098.5699999998"/>
    <e v="#N/A"/>
    <n v="25819712"/>
    <n v="963.37"/>
    <s v="Mauricio Alves"/>
  </r>
  <r>
    <x v="5"/>
    <s v="TR PARTICULAR FALTA CROQUI"/>
    <s v="Croqui"/>
    <s v="Não"/>
    <n v="62099"/>
    <n v="247"/>
    <m/>
    <x v="1313"/>
    <s v="Sem necessidade"/>
    <s v="Sem necessidade"/>
    <x v="0"/>
    <s v="Emergencial"/>
    <s v="LINHA MORTA"/>
    <s v="Pendente"/>
    <s v="PORTO ALEGRE"/>
    <s v="TR"/>
    <s v="LIB //ATEC"/>
    <d v="2024-09-24T00:00:00"/>
    <x v="2"/>
    <s v="CAPEX"/>
    <s v="NOK"/>
    <s v="OK"/>
    <s v="SEM ANEXO "/>
    <s v="SEM ANEXO "/>
    <s v="NOK"/>
    <n v="0.2"/>
    <n v="3415.61"/>
    <s v="Giro"/>
    <s v="LUCAS ANDRADE"/>
    <s v="Programado "/>
    <s v="Não realizado"/>
    <s v="Em andamento"/>
    <n v="0"/>
    <n v="2548098.5699999998"/>
    <e v="#N/A"/>
    <n v="0"/>
    <n v="0"/>
    <s v="Erica Fragoso"/>
  </r>
  <r>
    <x v="3"/>
    <s v="OK"/>
    <s v="Sem Defeito"/>
    <s v="Não"/>
    <n v="71380"/>
    <n v="249"/>
    <m/>
    <x v="1314"/>
    <s v="Sem necessidade"/>
    <s v="Sem necessidade"/>
    <x v="0"/>
    <s v="Emergencial"/>
    <s v="LINHA MORTA"/>
    <s v="Pendente"/>
    <s v="PANTANO GRANDE "/>
    <s v="POSTE"/>
    <s v="LIB //PEND"/>
    <d v="2024-09-24T00:00:00"/>
    <x v="2"/>
    <s v="CAPEX"/>
    <s v="OK"/>
    <s v="OK"/>
    <s v="SEM ANEXO "/>
    <s v="SEM ANEXO "/>
    <s v="OK"/>
    <n v="0.6"/>
    <n v="5922.64"/>
    <s v="Passivo"/>
    <s v="RICARDO VARGAS"/>
    <d v="2024-12-16T00:00:00"/>
    <s v="Realizado"/>
    <s v="Em andamento"/>
    <n v="7861.96"/>
    <n v="2548098.5699999998"/>
    <e v="#N/A"/>
    <n v="25899734"/>
    <n v="7861.96"/>
    <s v="Mauricio Alves"/>
  </r>
  <r>
    <x v="0"/>
    <s v="OK"/>
    <s v="Sem Defeito"/>
    <s v="Não"/>
    <n v="44313503"/>
    <n v="250"/>
    <m/>
    <x v="1315"/>
    <s v="Ciclo Concluido"/>
    <s v="Ciclo Concluido"/>
    <x v="2"/>
    <s v="Emergencial"/>
    <s v="LINHA MORTA"/>
    <s v="Realizado"/>
    <s v="PORTO ALEGRE"/>
    <s v="TALA"/>
    <s v="LIB //COMS"/>
    <d v="2024-09-24T00:00:00"/>
    <x v="5"/>
    <s v="OPEX"/>
    <s v="OK"/>
    <s v="OK"/>
    <s v="ANEXADO"/>
    <s v="ANEXADO"/>
    <s v="OK"/>
    <n v="1"/>
    <n v="1300.24"/>
    <s v="Giro"/>
    <s v="SAMUEL OLIVEIRA"/>
    <s v="Programado "/>
    <s v="Realizado"/>
    <s v="Enviado Equatorial "/>
    <n v="963.37"/>
    <n v="2548098.5699999998"/>
    <e v="#N/A"/>
    <n v="25819718"/>
    <n v="963.37"/>
    <s v="Mauricio Alves"/>
  </r>
  <r>
    <x v="0"/>
    <s v="OK"/>
    <s v="Sem Defeito"/>
    <s v="Não"/>
    <n v="44344820"/>
    <n v="251"/>
    <m/>
    <x v="1316"/>
    <s v="Ciclo Concluido"/>
    <s v="Ciclo Concluido"/>
    <x v="2"/>
    <s v="Emergencial"/>
    <s v="LINHA MORTA"/>
    <s v="Realizado"/>
    <s v="PORTO ALEGRE"/>
    <s v="TALA"/>
    <s v="LIB //COMS"/>
    <d v="2024-09-24T00:00:00"/>
    <x v="5"/>
    <s v="OPEX"/>
    <s v="OK"/>
    <s v="OK"/>
    <s v="ANEXADO"/>
    <s v="ANEXADO"/>
    <s v="OK"/>
    <n v="1"/>
    <n v="1300.24"/>
    <s v="Giro"/>
    <s v="SAMUEL OLIVEIRA"/>
    <s v="Programado "/>
    <s v="Realizado"/>
    <s v="Enviado Equatorial "/>
    <n v="963.37"/>
    <n v="2548098.5699999998"/>
    <e v="#N/A"/>
    <n v="25819733"/>
    <n v="963.37"/>
    <s v="Mauricio Alves"/>
  </r>
  <r>
    <x v="0"/>
    <s v="OK"/>
    <s v="Sem Defeito"/>
    <s v="Não"/>
    <n v="74156"/>
    <n v="252"/>
    <m/>
    <x v="1317"/>
    <s v="Ciclo Concluido"/>
    <s v="Ciclo Concluido"/>
    <x v="2"/>
    <s v="Emergencial"/>
    <s v="LINHA MORTA"/>
    <s v="Realizado"/>
    <s v="PORTO ALEGRE"/>
    <s v="TALA"/>
    <s v="LIB //COMS"/>
    <d v="2024-09-24T00:00:00"/>
    <x v="5"/>
    <s v="OPEX"/>
    <s v="OK"/>
    <s v="OK"/>
    <s v="ANEXADO"/>
    <s v="ANEXADO"/>
    <s v="OK"/>
    <n v="1"/>
    <n v="1300.24"/>
    <s v="Giro"/>
    <s v="LUISA ALMEIDA"/>
    <s v="Programado "/>
    <s v="Realizado"/>
    <s v="Enviado Equatorial "/>
    <n v="963.37"/>
    <n v="2548098.5699999998"/>
    <e v="#N/A"/>
    <n v="25819862"/>
    <n v="963.37"/>
    <s v="Mauricio Alves"/>
  </r>
  <r>
    <x v="0"/>
    <s v="OK"/>
    <s v="Sem Defeito"/>
    <s v="Não"/>
    <n v="65500"/>
    <n v="129"/>
    <m/>
    <x v="1318"/>
    <s v="Ciclo Concluido"/>
    <s v="Ciclo Concluido"/>
    <x v="2"/>
    <s v="Emergencial"/>
    <s v="LINHA VIVA "/>
    <s v="Realizado"/>
    <s v="PORTO ALEGRE"/>
    <s v="REAPERTO E REGULAGEM"/>
    <s v="LIB //COMS"/>
    <d v="2024-09-24T00:00:00"/>
    <x v="0"/>
    <s v="OPEX"/>
    <s v="OK"/>
    <s v="OK"/>
    <s v="ANEXADO"/>
    <s v="ANEXADO"/>
    <s v="OK"/>
    <n v="1"/>
    <n v="1185.92"/>
    <s v="Giro"/>
    <s v="LUISA ALMEIDA"/>
    <s v="Programado "/>
    <s v="Realizado"/>
    <s v="Ciclo Concluido"/>
    <n v="1914.28"/>
    <n v="2548098.5699999998"/>
    <e v="#N/A"/>
    <n v="25819992"/>
    <n v="1914.28"/>
    <s v="Mauricio Alves"/>
  </r>
  <r>
    <x v="0"/>
    <s v="OK"/>
    <s v="Sem Defeito"/>
    <s v="Não"/>
    <n v="7763"/>
    <n v="239"/>
    <m/>
    <x v="1319"/>
    <s v="Ciclo Concluido"/>
    <s v="Ciclo Concluido"/>
    <x v="2"/>
    <s v="Emergencial"/>
    <s v="TAT"/>
    <s v="Realizado"/>
    <s v="SAO JERONIMO"/>
    <s v="PODA"/>
    <s v="LIB //COMS"/>
    <d v="2024-09-24T00:00:00"/>
    <x v="0"/>
    <s v="OPEX"/>
    <s v="OK"/>
    <s v="OK"/>
    <s v="ANEXADO"/>
    <s v="ANEXADO"/>
    <s v="OK"/>
    <n v="1"/>
    <n v="5201.1899999999996"/>
    <s v="Giro"/>
    <s v="LUISA ALMEIDA"/>
    <s v="Programado "/>
    <s v="Realizado"/>
    <s v="Ciclo Concluido"/>
    <n v="732.2"/>
    <n v="2548098.5699999998"/>
    <e v="#N/A"/>
    <n v="25819838"/>
    <n v="732.2"/>
    <s v="Mauricio Alves"/>
  </r>
  <r>
    <x v="0"/>
    <s v="OK"/>
    <s v="Sem Defeito"/>
    <s v="Não"/>
    <n v="7766"/>
    <n v="240"/>
    <m/>
    <x v="1320"/>
    <s v="Ciclo Concluido"/>
    <s v="Ciclo Concluido"/>
    <x v="2"/>
    <s v="Emergencial"/>
    <s v="TAT"/>
    <s v="Realizado"/>
    <s v="BUTIA"/>
    <s v="ESPAÇ/ RETIRADA DE TUFO "/>
    <s v="LIB //COMS"/>
    <d v="2024-09-24T00:00:00"/>
    <x v="5"/>
    <s v="OPEX"/>
    <s v="OK"/>
    <s v="OK"/>
    <s v="ANEXADO"/>
    <s v="ANEXADO"/>
    <s v="OK"/>
    <n v="1"/>
    <n v="1912.07"/>
    <s v="Giro"/>
    <s v="SAMUEL OLIVEIRA"/>
    <s v="Programado "/>
    <s v="Realizado"/>
    <s v="Enviado Equatorial "/>
    <n v="939.52"/>
    <n v="2548098.5699999998"/>
    <e v="#N/A"/>
    <n v="25819955"/>
    <n v="939.52"/>
    <s v="Mauricio Alves"/>
  </r>
  <r>
    <x v="0"/>
    <s v="OK"/>
    <s v="Sem Defeito"/>
    <s v="Não"/>
    <n v="5602"/>
    <n v="600"/>
    <m/>
    <x v="1308"/>
    <s v="Ciclo Concluido"/>
    <s v="Ciclo Concluido"/>
    <x v="2"/>
    <s v="Programado"/>
    <s v="EQUIPE PODA "/>
    <s v="Realizado"/>
    <s v="PORTO ALEGRE"/>
    <s v="PODA "/>
    <s v="LIB //COMS"/>
    <d v="2024-09-23T00:00:00"/>
    <x v="0"/>
    <s v="OPEX"/>
    <s v="OK"/>
    <s v="OK"/>
    <s v="ANEXADO"/>
    <s v="ANEXADO"/>
    <s v="OK"/>
    <n v="1"/>
    <n v="769.86"/>
    <s v="Giro"/>
    <s v="RICARDO SILVEIRA"/>
    <s v="Programado "/>
    <s v="Realizado"/>
    <s v="Ciclo Concluido"/>
    <n v="400.07"/>
    <n v="2548098.5699999998"/>
    <e v="#N/A"/>
    <n v="26059231"/>
    <n v="400.07"/>
    <s v="Mauricio Alves"/>
  </r>
  <r>
    <x v="0"/>
    <s v="OK"/>
    <s v="Sem Defeito"/>
    <s v="Não"/>
    <n v="6675"/>
    <n v="601"/>
    <n v="2"/>
    <x v="1321"/>
    <s v="Ciclo Concluido"/>
    <s v="Ciclo Concluido"/>
    <x v="2"/>
    <s v="Programado"/>
    <s v="EQUIPE PODA "/>
    <s v="Realizado"/>
    <s v="PORTO ALEGRE"/>
    <s v="PODA "/>
    <s v="LIB //COMS"/>
    <d v="2024-09-23T00:00:00"/>
    <x v="0"/>
    <s v="OPEX"/>
    <s v="OK"/>
    <s v="OK"/>
    <s v="ANEXADO"/>
    <s v="ANEXADO"/>
    <s v="OK"/>
    <n v="1"/>
    <n v="8493.1"/>
    <s v="Giro"/>
    <s v="RICARDO SILVEIRA"/>
    <s v="Programado "/>
    <s v="Realizado"/>
    <s v="Ciclo Concluido"/>
    <n v="3350.84"/>
    <n v="2548098.5699999998"/>
    <e v="#N/A"/>
    <n v="26028915"/>
    <n v="3350.84"/>
    <s v="Mauricio Alves"/>
  </r>
  <r>
    <x v="0"/>
    <s v="OK"/>
    <s v="Sem Defeito"/>
    <s v="Não"/>
    <n v="6701"/>
    <n v="602"/>
    <n v="1"/>
    <x v="1267"/>
    <s v="Ciclo Concluido"/>
    <s v="Ciclo Concluido"/>
    <x v="2"/>
    <s v="Programado"/>
    <s v="EQUIPE PODA "/>
    <s v="Realizado"/>
    <s v="CHARQUEADAS"/>
    <s v="PODA "/>
    <s v="LIB //COMS"/>
    <d v="2024-09-23T00:00:00"/>
    <x v="0"/>
    <s v="OPEX"/>
    <s v="OK"/>
    <s v="OK"/>
    <s v="ANEXADO"/>
    <s v="ANEXADO"/>
    <s v="OK"/>
    <n v="1"/>
    <n v="3079.44"/>
    <s v="Giro"/>
    <s v="RICARDO SILVEIRA"/>
    <s v="Programado "/>
    <s v="Realizado"/>
    <s v="Ciclo Concluido"/>
    <n v="1661.18"/>
    <n v="2548098.5699999998"/>
    <e v="#N/A"/>
    <n v="25766721"/>
    <n v="1661.18"/>
    <s v="Mauricio Alves"/>
  </r>
  <r>
    <x v="0"/>
    <s v="OK"/>
    <s v="Sem Defeito"/>
    <s v="Não"/>
    <n v="6675"/>
    <n v="603"/>
    <n v="2"/>
    <x v="1321"/>
    <s v="Ciclo Concluido"/>
    <s v="Ciclo Concluido"/>
    <x v="2"/>
    <s v="Programado"/>
    <s v="EQUIPE PODA "/>
    <s v="Realizado"/>
    <s v="CHARQUEADAS"/>
    <s v="PODA "/>
    <s v="LIB //COMS"/>
    <d v="2024-09-23T00:00:00"/>
    <x v="0"/>
    <s v="OPEX"/>
    <s v="OK"/>
    <s v="OK"/>
    <s v="ANEXADO"/>
    <s v="ANEXADO"/>
    <s v="OK"/>
    <n v="1"/>
    <n v="4526.45"/>
    <s v="Giro"/>
    <s v="RICARDO SILVEIRA"/>
    <s v="Programado "/>
    <s v="Realizado"/>
    <s v="Ciclo Concluido"/>
    <n v="1085.75"/>
    <n v="2548098.5699999998"/>
    <e v="#N/A"/>
    <n v="26028915"/>
    <n v="1085.75"/>
    <s v="Mauricio Alves"/>
  </r>
  <r>
    <x v="0"/>
    <s v="OK"/>
    <s v="Sem Defeito"/>
    <s v="Não"/>
    <n v="6675"/>
    <n v="604"/>
    <n v="3"/>
    <x v="1322"/>
    <s v="Ciclo Concluido"/>
    <s v="Ciclo Concluido"/>
    <x v="2"/>
    <s v="Programado"/>
    <s v="EQUIPE PODA "/>
    <s v="Realizado"/>
    <s v="PORTO ALEGRE"/>
    <s v="PODA "/>
    <s v="LIB //COMS"/>
    <d v="2024-09-23T00:00:00"/>
    <x v="0"/>
    <s v="OPEX"/>
    <s v="OK"/>
    <s v="OK"/>
    <s v="ANEXADO"/>
    <s v="ANEXADO"/>
    <s v="OK"/>
    <n v="1"/>
    <n v="5786.27"/>
    <s v="Giro"/>
    <s v="RICARDO SILVEIRA"/>
    <s v="Programado "/>
    <s v="Realizado"/>
    <s v="Ciclo Concluido"/>
    <n v="1000.04"/>
    <n v="2548098.5699999998"/>
    <e v="#N/A"/>
    <n v="26029175"/>
    <n v="1000.04"/>
    <s v="Mauricio Alves"/>
  </r>
  <r>
    <x v="0"/>
    <s v="OK"/>
    <s v="Sem Defeito"/>
    <s v="Não"/>
    <n v="7844"/>
    <n v="605"/>
    <m/>
    <x v="1323"/>
    <s v="Ciclo Concluido"/>
    <s v="Ciclo Concluido"/>
    <x v="2"/>
    <s v="Emergencial"/>
    <s v="EQUIPE PODA "/>
    <s v="Realizado"/>
    <s v="PORTO ALEGRE"/>
    <s v="PODA"/>
    <s v="LIB //COMS"/>
    <d v="2024-09-25T00:00:00"/>
    <x v="0"/>
    <s v="OPEX"/>
    <s v="OK"/>
    <s v="OK"/>
    <s v="ANEXADO"/>
    <s v="ANEXADO"/>
    <s v="OK"/>
    <n v="1"/>
    <n v="2590.0700000000002"/>
    <s v="Giro"/>
    <s v="SAMUEL OLIVEIRA"/>
    <s v="Programado "/>
    <s v="Realizado"/>
    <s v="Ciclo Concluido"/>
    <n v="1021.32"/>
    <n v="2548098.5699999998"/>
    <e v="#N/A"/>
    <n v="25804461"/>
    <n v="1021.32"/>
    <s v="Mauricio Alves"/>
  </r>
  <r>
    <x v="0"/>
    <s v="OK"/>
    <s v="Sem Defeito"/>
    <s v="Não"/>
    <n v="7854"/>
    <n v="606"/>
    <m/>
    <x v="1324"/>
    <s v="Ciclo Concluido"/>
    <s v="Ciclo Concluido"/>
    <x v="2"/>
    <s v="Emergencial"/>
    <s v="EQUIPE PODA "/>
    <s v="Realizado"/>
    <s v="PORTO ALEGRE"/>
    <s v="PODA"/>
    <s v="LIB //COMS"/>
    <d v="2024-09-25T00:00:00"/>
    <x v="0"/>
    <s v="OPEX"/>
    <s v="OK"/>
    <s v="OK"/>
    <s v="ANEXADO"/>
    <s v="ANEXADO"/>
    <s v="OK"/>
    <n v="1"/>
    <n v="1726.32"/>
    <s v="Giro"/>
    <s v="SAMUEL OLIVEIRA"/>
    <s v="Programado "/>
    <s v="Realizado"/>
    <s v="Ciclo Concluido"/>
    <n v="964.72"/>
    <n v="2548098.5699999998"/>
    <e v="#N/A"/>
    <n v="25804510"/>
    <n v="964.72"/>
    <s v="Mauricio Alves"/>
  </r>
  <r>
    <x v="0"/>
    <s v="OK"/>
    <s v="Sem Defeito"/>
    <s v="Não"/>
    <n v="7852"/>
    <n v="607"/>
    <m/>
    <x v="1325"/>
    <s v="Ciclo Concluido"/>
    <s v="Ciclo Concluido"/>
    <x v="2"/>
    <s v="Emergencial"/>
    <s v="EQUIPE PODA "/>
    <s v="Realizado"/>
    <s v="PORTO ALEGRE"/>
    <s v="PODA"/>
    <s v="LIB //COMS"/>
    <d v="2024-09-25T00:00:00"/>
    <x v="0"/>
    <s v="OPEX"/>
    <s v="OK"/>
    <s v="OK"/>
    <s v="ANEXADO"/>
    <s v="ANEXADO"/>
    <s v="OK"/>
    <n v="1"/>
    <n v="2682.78"/>
    <s v="Giro"/>
    <s v="SAMUEL OLIVEIRA"/>
    <s v="Programado "/>
    <s v="Realizado"/>
    <s v="Ciclo Concluido"/>
    <n v="1532.19"/>
    <n v="2548098.5699999998"/>
    <e v="#N/A"/>
    <n v="25804533"/>
    <n v="1532.19"/>
    <s v="Mauricio Alves"/>
  </r>
  <r>
    <x v="0"/>
    <s v="OK"/>
    <s v="Sem Defeito"/>
    <s v="Não"/>
    <n v="7844"/>
    <n v="608"/>
    <m/>
    <x v="1323"/>
    <s v="Ciclo Concluido"/>
    <s v="Ciclo Concluido"/>
    <x v="2"/>
    <s v="Emergencial"/>
    <s v="EQUIPE PODA "/>
    <s v="Realizado"/>
    <s v="VIAMÃO"/>
    <s v="PODA"/>
    <s v="LIB //COMS"/>
    <d v="2024-09-25T00:00:00"/>
    <x v="0"/>
    <s v="OPEX"/>
    <s v="OK"/>
    <s v="OK"/>
    <s v="ANEXADO"/>
    <s v="ANEXADO"/>
    <s v="OK"/>
    <n v="1"/>
    <n v="1399.5"/>
    <s v="Giro"/>
    <s v="SAMUEL OLIVEIRA"/>
    <s v="Programado "/>
    <s v="Realizado"/>
    <s v="Ciclo Concluido"/>
    <n v="1276.6500000000001"/>
    <n v="2548098.5699999998"/>
    <e v="#N/A"/>
    <n v="25804568"/>
    <n v="1276.6500000000001"/>
    <s v="Mauricio Alves"/>
  </r>
  <r>
    <x v="0"/>
    <s v="OK"/>
    <s v="Sem Defeito"/>
    <s v="Não"/>
    <n v="7854"/>
    <n v="609"/>
    <m/>
    <x v="1326"/>
    <s v="Ciclo Concluido"/>
    <s v="Ciclo Concluido"/>
    <x v="2"/>
    <s v="Emergencial"/>
    <s v="EQUIPE PODA "/>
    <s v="Realizado"/>
    <s v="PORTO ALEGRE"/>
    <s v="PODA"/>
    <s v="LIB //COMS"/>
    <d v="2024-09-25T00:00:00"/>
    <x v="0"/>
    <s v="OPEX"/>
    <s v="OK"/>
    <s v="OK"/>
    <s v="ANEXADO"/>
    <s v="ANEXADO"/>
    <s v="OK"/>
    <n v="1"/>
    <n v="1422.96"/>
    <s v="Giro"/>
    <s v="SAMUEL OLIVEIRA"/>
    <s v="Programado "/>
    <s v="Realizado"/>
    <s v="Ciclo Concluido"/>
    <n v="680.88"/>
    <n v="2548098.5699999998"/>
    <e v="#N/A"/>
    <n v="25804626"/>
    <n v="680.88"/>
    <s v="Mauricio Alves"/>
  </r>
  <r>
    <x v="0"/>
    <s v="OK"/>
    <s v="Sem Defeito"/>
    <s v="Não"/>
    <n v="7689"/>
    <n v="610"/>
    <m/>
    <x v="1327"/>
    <s v="Ciclo Concluido"/>
    <s v="Ciclo Concluido"/>
    <x v="2"/>
    <s v="Emergencial"/>
    <s v="EQUIPE PODA "/>
    <s v="Realizado"/>
    <s v="CHARQUEADAS"/>
    <s v="PODA"/>
    <s v="LIB //COMS"/>
    <d v="2024-09-25T00:00:00"/>
    <x v="0"/>
    <s v="OPEX"/>
    <s v="OK"/>
    <s v="OK"/>
    <s v="ANEXADO"/>
    <s v="ANEXADO"/>
    <s v="OK"/>
    <n v="1"/>
    <n v="3452.64"/>
    <s v="Giro"/>
    <s v="RICARDO SILVEIRA"/>
    <s v="Programado "/>
    <s v="Realizado"/>
    <s v="Ciclo Concluido"/>
    <n v="685.68"/>
    <n v="2548098.5699999998"/>
    <e v="#N/A"/>
    <n v="26045996"/>
    <n v="685.68"/>
    <s v="Mauricio Alves"/>
  </r>
  <r>
    <x v="0"/>
    <s v="OK"/>
    <s v="Sem Defeito"/>
    <s v="Não"/>
    <n v="7844"/>
    <n v="611"/>
    <m/>
    <x v="1328"/>
    <s v="Ciclo Concluido"/>
    <s v="Ciclo Concluido"/>
    <x v="2"/>
    <s v="Emergencial"/>
    <s v="EQUIPE PODA "/>
    <s v="Realizado"/>
    <s v="VIAMÃO"/>
    <s v="PODA"/>
    <s v="LIB //COMS"/>
    <d v="2024-09-25T00:00:00"/>
    <x v="5"/>
    <s v="OPEX"/>
    <s v="OK"/>
    <s v="OK"/>
    <s v="ANEXADO"/>
    <s v="ANEXADO"/>
    <s v="OK"/>
    <n v="1"/>
    <n v="18056.52"/>
    <s v="Giro"/>
    <s v="RICARDO SILVEIRA"/>
    <s v="Programado "/>
    <s v="Realizado"/>
    <s v="Enviado Equatorial "/>
    <n v="6029.26"/>
    <n v="2548098.5699999998"/>
    <e v="#N/A"/>
    <n v="25804369"/>
    <n v="6029.26"/>
    <s v="Mauricio Alves"/>
  </r>
  <r>
    <x v="0"/>
    <s v="OK"/>
    <s v="Sem Defeito"/>
    <s v="Não"/>
    <n v="20249194"/>
    <n v="612"/>
    <m/>
    <x v="1329"/>
    <s v="Ciclo Concluido"/>
    <s v="Ciclo Concluido"/>
    <x v="2"/>
    <s v="Emergencial"/>
    <s v="EQUIPE PODA "/>
    <s v="Realizado"/>
    <s v="PORTO ALEGRE"/>
    <s v="ABATE"/>
    <s v="LIB //COMS"/>
    <d v="2024-09-25T00:00:00"/>
    <x v="0"/>
    <s v="OPEX"/>
    <s v="OK"/>
    <s v="OK"/>
    <s v="ANEXADO"/>
    <s v="ANEXADO"/>
    <s v="OK"/>
    <n v="1"/>
    <n v="2382.08"/>
    <s v="Giro"/>
    <s v="RICARDO SILVEIRA"/>
    <s v="Programado "/>
    <s v="Realizado"/>
    <s v="Ciclo Concluido"/>
    <n v="1377.35"/>
    <n v="2548098.5699999998"/>
    <e v="#N/A"/>
    <n v="25804384"/>
    <n v="1377.35"/>
    <s v="Mauricio Alves"/>
  </r>
  <r>
    <x v="0"/>
    <s v="OK"/>
    <s v="Sem Defeito"/>
    <s v="Não"/>
    <n v="44406866"/>
    <n v="613"/>
    <m/>
    <x v="1330"/>
    <s v="Ciclo Concluido"/>
    <s v="Ciclo Concluido"/>
    <x v="2"/>
    <s v="Emergencial"/>
    <s v="EQUIPE PODA "/>
    <s v="Realizado"/>
    <s v="ALVORADA"/>
    <s v="PODA"/>
    <s v="LIB //COMS"/>
    <d v="2024-09-25T00:00:00"/>
    <x v="5"/>
    <s v="OPEX"/>
    <s v="OK"/>
    <s v="OK"/>
    <s v="ANEXADO"/>
    <s v="ANEXADO"/>
    <s v="OK"/>
    <n v="1"/>
    <n v="11323.13"/>
    <s v="Giro"/>
    <s v="RICARDO SILVEIRA"/>
    <s v="Programado "/>
    <s v="Realizado"/>
    <s v="Enviado Equatorial "/>
    <n v="7204.84"/>
    <n v="2548098.5699999998"/>
    <e v="#N/A"/>
    <n v="25804449"/>
    <n v="7204.84"/>
    <s v="Mauricio Alves"/>
  </r>
  <r>
    <x v="0"/>
    <s v="OK"/>
    <s v="Sem Defeito"/>
    <s v="Não"/>
    <n v="44416869"/>
    <n v="614"/>
    <m/>
    <x v="1331"/>
    <s v="Ciclo Concluido"/>
    <s v="Ciclo Concluido"/>
    <x v="2"/>
    <s v="Emergencial"/>
    <s v="EQUIPE PODA "/>
    <s v="Realizado"/>
    <s v="ALVORADA"/>
    <s v="PODA"/>
    <s v="LIB //COMS"/>
    <d v="2024-09-25T00:00:00"/>
    <x v="0"/>
    <s v="OPEX"/>
    <s v="OK"/>
    <s v="OK"/>
    <s v="ANEXADO"/>
    <s v="ANEXADO"/>
    <s v="OK"/>
    <n v="1"/>
    <n v="1306.2"/>
    <s v="Giro"/>
    <s v="RICARDO SILVEIRA"/>
    <s v="Programado "/>
    <s v="Realizado"/>
    <s v="Ciclo Concluido"/>
    <n v="1191.54"/>
    <n v="2548098.5699999998"/>
    <e v="#N/A"/>
    <n v="25804478"/>
    <n v="1191.54"/>
    <s v="Mauricio Alves"/>
  </r>
  <r>
    <x v="0"/>
    <s v="OK"/>
    <s v="Sem Defeito"/>
    <s v="Não"/>
    <n v="2024998025"/>
    <n v="615"/>
    <m/>
    <x v="1332"/>
    <s v="Ciclo Concluido"/>
    <s v="Ciclo Concluido"/>
    <x v="2"/>
    <s v="Emergencial"/>
    <s v="EQUIPE PODA "/>
    <s v="Realizado"/>
    <s v="ELDORADO DO SUL"/>
    <s v="RETIRADA DE GALHO "/>
    <s v="LIB //COMS"/>
    <d v="2024-09-25T00:00:00"/>
    <x v="0"/>
    <s v="OPEX"/>
    <s v="OK"/>
    <s v="OK"/>
    <s v="ANEXADO"/>
    <s v="ANEXADO"/>
    <s v="OK"/>
    <n v="1"/>
    <n v="27.58"/>
    <s v="Giro"/>
    <s v="RICARDO SILVEIRA"/>
    <s v="Programado "/>
    <s v="Realizado"/>
    <s v="Ciclo Concluido"/>
    <n v="27.58"/>
    <n v="2548098.5699999998"/>
    <e v="#N/A"/>
    <n v="25804491"/>
    <n v="27.58"/>
    <s v="Mauricio Alves"/>
  </r>
  <r>
    <x v="0"/>
    <s v="OK"/>
    <s v="Sem Defeito"/>
    <s v="Não"/>
    <n v="44415883"/>
    <n v="616"/>
    <m/>
    <x v="1333"/>
    <s v="Ciclo Concluido"/>
    <s v="Ciclo Concluido"/>
    <x v="2"/>
    <s v="Emergencial"/>
    <s v="EQUIPE PODA "/>
    <s v="Realizado"/>
    <s v="ALVORADA"/>
    <s v="PODA"/>
    <s v="LIB //COMS"/>
    <d v="2024-09-25T00:00:00"/>
    <x v="5"/>
    <s v="OPEX"/>
    <s v="OK"/>
    <s v="OK"/>
    <s v="ANEXADO"/>
    <s v="ANEXADO"/>
    <s v="OK"/>
    <n v="1"/>
    <n v="18128.669999999998"/>
    <s v="Giro"/>
    <s v="RICARDO SILVEIRA"/>
    <s v="Programado "/>
    <s v="Realizado"/>
    <s v="Enviado Equatorial "/>
    <n v="10671.65"/>
    <n v="2548098.5699999998"/>
    <e v="#N/A"/>
    <n v="25804563"/>
    <n v="10671.65"/>
    <s v="Mauricio Alves"/>
  </r>
  <r>
    <x v="0"/>
    <s v="OK"/>
    <s v="Sem Defeito"/>
    <s v="Não"/>
    <n v="6165"/>
    <n v="617"/>
    <m/>
    <x v="1334"/>
    <s v="Ciclo Concluido"/>
    <s v="Ciclo Concluido"/>
    <x v="2"/>
    <s v="Emergencial"/>
    <s v="EQUIPE PODA "/>
    <s v="Realizado"/>
    <s v="CHARQUEADAS"/>
    <s v="PODA"/>
    <s v="LIB //COMS"/>
    <d v="2024-09-25T00:00:00"/>
    <x v="0"/>
    <s v="OPEX"/>
    <s v="OK"/>
    <s v="OK"/>
    <s v="ANEXADO"/>
    <s v="ANEXADO"/>
    <s v="OK"/>
    <n v="1"/>
    <n v="769.86"/>
    <s v="Giro"/>
    <s v="RICARDO SILVEIRA"/>
    <s v="Programado "/>
    <s v="Realizado"/>
    <s v="Ciclo Concluido"/>
    <m/>
    <n v="2548098.5699999998"/>
    <m/>
    <n v="25766834"/>
    <n v="397.25"/>
    <s v="Mauricio Alves"/>
  </r>
  <r>
    <x v="0"/>
    <s v="OK"/>
    <s v="Sem Defeito"/>
    <s v="Não"/>
    <n v="6165"/>
    <n v="618"/>
    <m/>
    <x v="1335"/>
    <s v="Ciclo Concluido"/>
    <s v="Ciclo Concluido"/>
    <x v="2"/>
    <s v="Emergencial"/>
    <s v="EQUIPE PODA "/>
    <s v="Realizado"/>
    <s v="CHARQUEADAS"/>
    <s v="PODA"/>
    <s v="LIB //COMS"/>
    <d v="2024-09-25T00:00:00"/>
    <x v="0"/>
    <s v="OPEX"/>
    <s v="OK"/>
    <s v="OK"/>
    <s v="ANEXADO"/>
    <s v="ANEXADO"/>
    <s v="OK"/>
    <n v="1"/>
    <n v="769.86"/>
    <s v="Giro"/>
    <s v="RICARDO SILVEIRA"/>
    <s v="Programado "/>
    <s v="Realizado"/>
    <s v="Ciclo Concluido"/>
    <m/>
    <n v="2548098.5699999998"/>
    <m/>
    <n v="25766835"/>
    <n v="397.25"/>
    <s v="Mauricio Alves"/>
  </r>
  <r>
    <x v="0"/>
    <s v="OK"/>
    <s v="Sem Defeito"/>
    <s v="Não"/>
    <n v="6165"/>
    <n v="619"/>
    <m/>
    <x v="1336"/>
    <s v="Ciclo Concluido"/>
    <s v="Ciclo Concluido"/>
    <x v="2"/>
    <s v="Emergencial"/>
    <s v="EQUIPE PODA "/>
    <s v="Realizado"/>
    <s v="CHARQUEADAS"/>
    <s v="ESPAÇADOR"/>
    <s v="LIB //COMS"/>
    <d v="2024-09-25T00:00:00"/>
    <x v="0"/>
    <s v="OPEX"/>
    <s v="OK"/>
    <s v="OK"/>
    <s v="ANEXADO"/>
    <s v="ANEXADO"/>
    <s v="OK"/>
    <n v="1"/>
    <n v="220.4"/>
    <s v="Giro"/>
    <s v="RICARDO SILVEIRA"/>
    <s v="Programado "/>
    <s v="Realizado"/>
    <s v="Ciclo Concluido"/>
    <n v="220.7"/>
    <n v="2548098.5699999998"/>
    <e v="#N/A"/>
    <n v="25766838"/>
    <n v="220.7"/>
    <s v="Mauricio Alves"/>
  </r>
  <r>
    <x v="0"/>
    <s v="OK"/>
    <s v="Sem Defeito"/>
    <s v="Não"/>
    <n v="5894"/>
    <n v="620"/>
    <m/>
    <x v="1337"/>
    <s v="Ciclo Concluido"/>
    <s v="Ciclo Concluido"/>
    <x v="2"/>
    <s v="Emergencial"/>
    <s v="EQUIPE PODA "/>
    <s v="Realizado"/>
    <s v="VIAMÃO"/>
    <s v="ESPAÇADOR"/>
    <s v="LIB //COMS"/>
    <d v="2024-09-25T00:00:00"/>
    <x v="0"/>
    <s v="OPEX"/>
    <s v="OK"/>
    <s v="OK"/>
    <s v="ANEXADO"/>
    <s v="ANEXADO"/>
    <s v="OK"/>
    <n v="1"/>
    <n v="88.28"/>
    <s v="Giro"/>
    <s v="RICARDO SILVEIRA"/>
    <s v="Programado "/>
    <s v="Realizado"/>
    <s v="Ciclo Concluido"/>
    <n v="88.28"/>
    <n v="2548098.5699999998"/>
    <e v="#N/A"/>
    <n v="25766852"/>
    <n v="88.28"/>
    <s v="Mauricio Alves"/>
  </r>
  <r>
    <x v="0"/>
    <s v="OK"/>
    <s v="Sem Defeito"/>
    <s v="Não"/>
    <n v="5894"/>
    <n v="621"/>
    <m/>
    <x v="1338"/>
    <s v="Ciclo Concluido"/>
    <s v="Ciclo Concluido"/>
    <x v="2"/>
    <s v="Emergencial"/>
    <s v="EQUIPE PODA "/>
    <s v="Realizado"/>
    <s v="VIAMÃO"/>
    <s v="PODA"/>
    <s v="LIB //COMS"/>
    <d v="2024-09-25T00:00:00"/>
    <x v="0"/>
    <s v="OPEX"/>
    <s v="OK"/>
    <s v="OK"/>
    <s v="ANEXADO"/>
    <s v="ANEXADO"/>
    <s v="OK"/>
    <n v="1"/>
    <n v="769.86"/>
    <s v="Giro"/>
    <s v="RICARDO SILVEIRA"/>
    <s v="Programado "/>
    <s v="Realizado"/>
    <s v="Ciclo Concluido"/>
    <n v="397.25"/>
    <n v="2548098.5699999998"/>
    <e v="#N/A"/>
    <n v="25766854"/>
    <n v="397.25"/>
    <s v="Mauricio Alves"/>
  </r>
  <r>
    <x v="0"/>
    <s v="OK"/>
    <s v="Sem Defeito"/>
    <s v="Não"/>
    <n v="5894"/>
    <n v="622"/>
    <m/>
    <x v="1339"/>
    <s v="Ciclo Concluido"/>
    <s v="Ciclo Concluido"/>
    <x v="2"/>
    <s v="Emergencial"/>
    <s v="EQUIPE PODA "/>
    <s v="Realizado"/>
    <s v="VIAMÃO"/>
    <s v="PODA"/>
    <s v="LIB //COMS"/>
    <d v="2024-09-25T00:00:00"/>
    <x v="0"/>
    <s v="OPEX"/>
    <s v="OK"/>
    <s v="OK"/>
    <s v="ANEXADO"/>
    <s v="ANEXADO"/>
    <s v="OK"/>
    <n v="1"/>
    <n v="769.86"/>
    <s v="Giro"/>
    <s v="RICARDO SILVEIRA"/>
    <s v="Programado "/>
    <s v="Realizado"/>
    <s v="Ciclo Concluido"/>
    <n v="397.25"/>
    <n v="2548098.5699999998"/>
    <e v="#N/A"/>
    <n v="25766859"/>
    <n v="397.25"/>
    <s v="Mauricio Alves"/>
  </r>
  <r>
    <x v="5"/>
    <s v="ORDEM NÃO RELACIONADA COM A LISTA DA EQUATORIAL "/>
    <s v="Evidência "/>
    <s v="Sim "/>
    <n v="5894"/>
    <n v="623"/>
    <m/>
    <x v="1340"/>
    <n v="230000792"/>
    <s v="VIA0113"/>
    <x v="2"/>
    <s v="Emergencial"/>
    <s v="EQUIPE PODA "/>
    <s v="Realizado"/>
    <s v="VIAMÃO"/>
    <s v="ESPAÇ/ PODA"/>
    <s v="LIB //PEND"/>
    <d v="2024-09-25T00:00:00"/>
    <x v="2"/>
    <s v="OPEX"/>
    <s v="OK"/>
    <s v="OK"/>
    <s v="ANEXADO"/>
    <s v="ANEXADO"/>
    <s v="OK"/>
    <n v="1"/>
    <n v="463.46"/>
    <s v="Passivo"/>
    <s v="RICARDO SILVEIRA"/>
    <s v="Programado "/>
    <s v="Realizado"/>
    <s v="Em andamento"/>
    <n v="463.46"/>
    <n v="2548098.5699999998"/>
    <e v="#N/A"/>
    <n v="25766884"/>
    <n v="463.46"/>
    <s v="Erica Fragoso"/>
  </r>
  <r>
    <x v="0"/>
    <s v="OK"/>
    <s v="Sem Defeito"/>
    <s v="Não"/>
    <n v="5902"/>
    <n v="624"/>
    <m/>
    <x v="1341"/>
    <s v="Ciclo Concluido"/>
    <s v="Ciclo Concluido"/>
    <x v="2"/>
    <s v="Emergencial"/>
    <s v="EQUIPE PODA "/>
    <s v="Realizado"/>
    <s v="VIAMÃO"/>
    <s v="ESPAÇ/ PODA"/>
    <s v="LIB //COMS"/>
    <d v="2024-09-25T00:00:00"/>
    <x v="5"/>
    <s v="OPEX"/>
    <s v="OK"/>
    <s v="OK"/>
    <s v="ANEXADO"/>
    <s v="ANEXADO"/>
    <s v="OK"/>
    <n v="1"/>
    <n v="441.39"/>
    <s v="Giro"/>
    <s v="RICARDO SILVEIRA"/>
    <s v="Programado "/>
    <s v="Realizado"/>
    <s v="Enviado Equatorial "/>
    <n v="129.25"/>
    <n v="2548098.5699999998"/>
    <e v="#N/A"/>
    <n v="25766885"/>
    <n v="129.25"/>
    <s v="Mauricio Alves"/>
  </r>
  <r>
    <x v="0"/>
    <s v="OK"/>
    <s v="Sem Defeito"/>
    <s v="Não"/>
    <n v="5902"/>
    <n v="625"/>
    <m/>
    <x v="1342"/>
    <s v="Ciclo Concluido"/>
    <s v="Ciclo Concluido"/>
    <x v="2"/>
    <s v="Emergencial"/>
    <s v="EQUIPE PODA "/>
    <s v="Realizado"/>
    <s v="VIAMÃO"/>
    <s v="PODA"/>
    <s v="LIB //COMS"/>
    <d v="2024-09-25T00:00:00"/>
    <x v="0"/>
    <s v="OPEX"/>
    <s v="OK"/>
    <s v="OK"/>
    <s v="ANEXADO"/>
    <s v="ANEXADO"/>
    <s v="OK"/>
    <n v="1"/>
    <n v="769.86"/>
    <s v="Giro"/>
    <s v="RICARDO SILVEIRA"/>
    <s v="Programado "/>
    <s v="Realizado"/>
    <s v="Ciclo Concluido"/>
    <n v="85.11"/>
    <n v="2548098.5699999998"/>
    <e v="#N/A"/>
    <n v="25766963"/>
    <n v="85.11"/>
    <s v="Mauricio Alves"/>
  </r>
  <r>
    <x v="0"/>
    <s v="OK"/>
    <s v="Sem Defeito"/>
    <s v="Não"/>
    <n v="5902"/>
    <n v="626"/>
    <m/>
    <x v="1343"/>
    <s v="Ciclo Concluido"/>
    <s v="Ciclo Concluido"/>
    <x v="2"/>
    <s v="Emergencial"/>
    <s v="EQUIPE PODA "/>
    <s v="Realizado"/>
    <s v="VIAMÃO"/>
    <s v="ESPAÇADOR "/>
    <s v="LIB //COMS"/>
    <d v="2024-09-25T00:00:00"/>
    <x v="5"/>
    <s v="OPEX"/>
    <s v="OK"/>
    <s v="OK"/>
    <s v="ANEXADO"/>
    <s v="ANEXADO"/>
    <s v="OK"/>
    <n v="1"/>
    <n v="110.35"/>
    <s v="Giro"/>
    <s v="RICARDO SILVEIRA"/>
    <s v="Programado "/>
    <s v="Realizado"/>
    <s v="Enviado Equatorial "/>
    <n v="110.35"/>
    <n v="2548098.5699999998"/>
    <e v="#N/A"/>
    <n v="25766968"/>
    <n v="110.35"/>
    <s v="Mauricio Alves"/>
  </r>
  <r>
    <x v="5"/>
    <s v="ORDEM NÃO RELACIONADA COM A LISTA DA EQUATORIAL "/>
    <s v="Evidência "/>
    <s v="Sim "/>
    <n v="5902"/>
    <n v="627"/>
    <m/>
    <x v="1344"/>
    <s v="006004129"/>
    <s v="VIA0226"/>
    <x v="2"/>
    <s v="Emergencial"/>
    <s v="EQUIPE PODA "/>
    <s v="Realizado"/>
    <s v="VIAMÃO"/>
    <s v="ESPAÇADOR"/>
    <s v="LIB //PEND"/>
    <d v="2024-09-25T00:00:00"/>
    <x v="2"/>
    <s v="OPEX"/>
    <s v="OK"/>
    <s v="OK"/>
    <s v="ANEXADO"/>
    <s v="ANEXADO"/>
    <s v="OK"/>
    <n v="1"/>
    <n v="88.28"/>
    <s v="Passivo"/>
    <s v="RICARDO SILVEIRA"/>
    <s v="Programado "/>
    <s v="Realizado"/>
    <s v="Em andamento"/>
    <n v="88.28"/>
    <n v="2548098.5699999998"/>
    <e v="#N/A"/>
    <n v="25766990"/>
    <n v="88.28"/>
    <s v="Erica Fragoso"/>
  </r>
  <r>
    <x v="5"/>
    <s v="ORDEM NÃO RELACIONADA COM A LISTA DA EQUATORIAL "/>
    <s v="Evidência"/>
    <s v="Sim"/>
    <n v="5902"/>
    <n v="628"/>
    <m/>
    <x v="1345"/>
    <s v="006004129"/>
    <s v="VIA0226"/>
    <x v="2"/>
    <s v="Emergencial"/>
    <s v="EQUIPE PODA "/>
    <s v="Realizado"/>
    <s v="VIAMÃO"/>
    <s v="ESPAÇADOR"/>
    <s v="LIB //PEND"/>
    <d v="2024-09-25T00:00:00"/>
    <x v="2"/>
    <s v="OPEX"/>
    <s v="OK"/>
    <s v="OK"/>
    <s v="ANEXADO"/>
    <s v="ANEXADO"/>
    <s v="OK"/>
    <n v="1"/>
    <n v="66.209999999999994"/>
    <s v="Passivo"/>
    <s v="RICARDO SILVEIRA"/>
    <s v="Programado "/>
    <s v="Realizado"/>
    <s v="Em andamento"/>
    <n v="66.209999999999994"/>
    <n v="2548098.5699999998"/>
    <e v="#N/A"/>
    <n v="25766995"/>
    <n v="66.209999999999994"/>
    <s v="Erica Fragoso"/>
  </r>
  <r>
    <x v="0"/>
    <s v="OK"/>
    <s v="Sem Defeito"/>
    <s v="Não"/>
    <n v="6060"/>
    <n v="629"/>
    <m/>
    <x v="1346"/>
    <s v="Ciclo Concluido"/>
    <s v="Ciclo Concluido"/>
    <x v="2"/>
    <s v="Emergencial"/>
    <s v="EQUIPE PODA "/>
    <s v="Realizado"/>
    <s v="VIAMÃO"/>
    <s v="ESPAÇ/ PODA"/>
    <s v="LIB //COMS"/>
    <d v="2024-09-25T00:00:00"/>
    <x v="0"/>
    <s v="OPEX"/>
    <s v="OK"/>
    <s v="OK"/>
    <s v="ANEXADO"/>
    <s v="ANEXADO"/>
    <s v="OK"/>
    <n v="1"/>
    <n v="419.32"/>
    <s v="Giro"/>
    <s v="RICARDO SILVEIRA"/>
    <s v="Programado "/>
    <s v="Realizado"/>
    <s v="Ciclo Concluido"/>
    <n v="107.18"/>
    <n v="2548098.5699999998"/>
    <e v="#N/A"/>
    <n v="25767033"/>
    <n v="107.18"/>
    <s v="Mauricio Alves"/>
  </r>
  <r>
    <x v="0"/>
    <s v="OK"/>
    <s v="Sem Defeito"/>
    <s v="Não"/>
    <n v="6060"/>
    <n v="630"/>
    <m/>
    <x v="1347"/>
    <s v="Ciclo Concluido"/>
    <s v="Ciclo Concluido"/>
    <x v="2"/>
    <s v="Emergencial"/>
    <s v="EQUIPE PODA "/>
    <s v="Realizado"/>
    <s v="VIAMÃO"/>
    <s v="PODA"/>
    <s v="LIB //COMS"/>
    <d v="2024-09-25T00:00:00"/>
    <x v="0"/>
    <s v="OPEX"/>
    <s v="OK"/>
    <s v="OK"/>
    <s v="ANEXADO"/>
    <s v="ANEXADO"/>
    <s v="OK"/>
    <n v="1"/>
    <n v="794.5"/>
    <s v="Giro"/>
    <s v="RICARDO SILVEIRA"/>
    <s v="Programado "/>
    <s v="Realizado"/>
    <s v="Ciclo Concluido"/>
    <n v="794.5"/>
    <n v="2548098.5699999998"/>
    <e v="#N/A"/>
    <n v="25767038"/>
    <n v="794.5"/>
    <s v="Mauricio Alves"/>
  </r>
  <r>
    <x v="0"/>
    <s v="OK"/>
    <s v="Sem Defeito"/>
    <s v="Não"/>
    <n v="88721"/>
    <n v="631"/>
    <m/>
    <x v="1348"/>
    <s v="Ciclo Concluido"/>
    <s v="Ciclo Concluido"/>
    <x v="2"/>
    <s v="Emergencial"/>
    <s v="EQUIPE PODA "/>
    <s v="Realizado"/>
    <s v="PORTO ALEGRE"/>
    <s v="PODA "/>
    <s v="LIB //COMS"/>
    <d v="2024-09-25T00:00:00"/>
    <x v="0"/>
    <s v="OPEX"/>
    <s v="OK"/>
    <s v="OK"/>
    <s v="ANEXADO"/>
    <s v="ANEXADO"/>
    <s v="OK"/>
    <n v="1"/>
    <n v="1377.35"/>
    <s v="Giro"/>
    <s v="RICARDO SILVEIRA"/>
    <s v="Programado "/>
    <s v="Realizado"/>
    <s v="Ciclo Concluido"/>
    <n v="775.33"/>
    <n v="2548098.5699999998"/>
    <e v="#N/A"/>
    <n v="25767055"/>
    <n v="775.33"/>
    <s v="Mauricio Alves"/>
  </r>
  <r>
    <x v="0"/>
    <s v="OK"/>
    <s v="Sem Defeito"/>
    <s v="Não"/>
    <n v="5570"/>
    <n v="246"/>
    <m/>
    <x v="1349"/>
    <s v="Ciclo Concluido"/>
    <s v="Ciclo Concluido"/>
    <x v="2"/>
    <s v="Emergencial"/>
    <s v="TAT"/>
    <s v="Realizado"/>
    <s v="PORTO ALEGRE"/>
    <s v="ABATE "/>
    <s v="LIB //COMS"/>
    <d v="2024-09-25T00:00:00"/>
    <x v="5"/>
    <s v="OPEX"/>
    <s v="OK"/>
    <s v="OK"/>
    <s v="ANEXADO"/>
    <s v="ANEXADO"/>
    <s v="OK"/>
    <n v="1"/>
    <n v="1507.44"/>
    <s v="Giro"/>
    <s v="RICARDO SILVEIRA"/>
    <s v="Programado "/>
    <s v="Realizado"/>
    <s v="Enviado Equatorial "/>
    <n v="104.8"/>
    <n v="2548098.5699999998"/>
    <e v="#N/A"/>
    <n v="25767159"/>
    <n v="104.8"/>
    <s v="Mauricio Alves"/>
  </r>
  <r>
    <x v="0"/>
    <s v="OK"/>
    <s v="Sem Defeito"/>
    <s v="Não"/>
    <n v="76975"/>
    <n v="253"/>
    <m/>
    <x v="1350"/>
    <s v="Ciclo Concluido"/>
    <s v="Ciclo Concluido"/>
    <x v="0"/>
    <s v="Emergencial"/>
    <s v="LINHA MORTA"/>
    <s v="Realizado"/>
    <s v="PORTO ALEGRE"/>
    <s v="TR"/>
    <s v="LIB // MED"/>
    <d v="2024-09-25T00:00:00"/>
    <x v="5"/>
    <s v="CAPEX"/>
    <s v="OK"/>
    <s v="OK"/>
    <s v="ANEXADO"/>
    <s v="ANEXADO"/>
    <s v="OK"/>
    <n v="1"/>
    <n v="3415.61"/>
    <s v="Giro"/>
    <s v="JONAS OLIVEIRA"/>
    <s v="Programado "/>
    <s v="Realizado"/>
    <s v="Enviado Equatorial "/>
    <n v="3690.81"/>
    <n v="2548098.5699999998"/>
    <e v="#N/A"/>
    <n v="25900218"/>
    <n v="3690.81"/>
    <s v="Mauricio Alves"/>
  </r>
  <r>
    <x v="0"/>
    <s v="OK"/>
    <s v="Sem Defeito"/>
    <s v="Não"/>
    <n v="80989"/>
    <n v="254"/>
    <m/>
    <x v="1351"/>
    <s v="Ciclo Concluido"/>
    <s v="Ciclo Concluido"/>
    <x v="0"/>
    <s v="Emergencial"/>
    <s v="LINHA MORTA"/>
    <s v="Realizado"/>
    <s v="BUTIA"/>
    <s v="TR"/>
    <s v="LIB //CKCP"/>
    <d v="2024-09-25T00:00:00"/>
    <x v="0"/>
    <s v="CAPEX"/>
    <s v="OK"/>
    <s v="OK"/>
    <s v="ANEXADO"/>
    <s v="ANEXADO"/>
    <s v="OK"/>
    <n v="1"/>
    <n v="3415.61"/>
    <s v="Giro"/>
    <s v="JONAS OLIVEIRA"/>
    <s v="Programado "/>
    <s v="Realizado"/>
    <s v="Ciclo Concluido"/>
    <n v="4513.4399999999996"/>
    <n v="2548098.5699999998"/>
    <e v="#N/A"/>
    <n v="25952007"/>
    <n v="4513.4399999999996"/>
    <s v="Mauricio Alves"/>
  </r>
  <r>
    <x v="0"/>
    <s v="OK"/>
    <s v="Sem Defeito"/>
    <s v="Não"/>
    <n v="80834"/>
    <n v="255"/>
    <m/>
    <x v="1352"/>
    <s v="Ciclo Concluido"/>
    <s v="Ciclo Concluido"/>
    <x v="2"/>
    <s v="Emergencial"/>
    <s v="LINHA MORTA"/>
    <s v="Realizado"/>
    <s v="PORTO ALEGRE"/>
    <s v="TALA"/>
    <s v="LIB //COMS"/>
    <d v="2024-09-25T00:00:00"/>
    <x v="5"/>
    <s v="OPEX"/>
    <s v="OK"/>
    <s v="OK"/>
    <s v="ANEXADO"/>
    <s v="ANEXADO"/>
    <s v="OK"/>
    <n v="1"/>
    <n v="1300.24"/>
    <s v="Giro"/>
    <s v="RICARDO SILVEIRA"/>
    <s v="Programado "/>
    <s v="Realizado"/>
    <s v="Enviado Equatorial "/>
    <n v="963.37"/>
    <n v="2548098.5699999998"/>
    <e v="#N/A"/>
    <n v="25767313"/>
    <n v="963.37"/>
    <s v="Mauricio Alves"/>
  </r>
  <r>
    <x v="0"/>
    <s v="OK"/>
    <s v="Sem Defeito"/>
    <s v="Não"/>
    <n v="95922"/>
    <n v="256"/>
    <m/>
    <x v="1353"/>
    <s v="Ciclo Concluido"/>
    <s v="Ciclo Concluido"/>
    <x v="0"/>
    <s v="Emergencial"/>
    <s v="LINHA MORTA"/>
    <s v="Realizado"/>
    <s v="PORTO ALEGRE"/>
    <s v="TR/ ESPAÇADOR"/>
    <s v="LIB // MED"/>
    <d v="2024-09-25T00:00:00"/>
    <x v="5"/>
    <s v="CAPEX"/>
    <s v="OK"/>
    <s v="OK"/>
    <s v="ANEXADO"/>
    <s v="ANEXADO"/>
    <s v="OK"/>
    <n v="1"/>
    <n v="3448.53"/>
    <s v="Giro"/>
    <s v="JONAS OLIVEIRA"/>
    <s v="Programado "/>
    <s v="Realizado"/>
    <s v="Enviado Equatorial "/>
    <n v="3912.81"/>
    <n v="2548098.5699999998"/>
    <e v="#N/A"/>
    <n v="25953255"/>
    <n v="3912.81"/>
    <s v="Mauricio Alves"/>
  </r>
  <r>
    <x v="0"/>
    <s v="OK"/>
    <s v="Sem Defeito"/>
    <s v="Não"/>
    <n v="79093"/>
    <n v="257"/>
    <m/>
    <x v="1354"/>
    <s v="Sem necessidade"/>
    <s v="Sem necessidade"/>
    <x v="0"/>
    <s v="Emergencial"/>
    <s v="LINHA MORTA"/>
    <s v="Realizado"/>
    <s v="MARIANA PIMENTEL"/>
    <s v="POSTE"/>
    <s v="LIB //COMS"/>
    <d v="2024-09-25T00:00:00"/>
    <x v="2"/>
    <s v="CAPEX"/>
    <s v="OK"/>
    <s v="OK"/>
    <s v="ANEXADO"/>
    <s v="ANEXADO"/>
    <s v="OK"/>
    <n v="1"/>
    <n v="5464.36"/>
    <s v="Passivo"/>
    <s v="JONAS OLIVEIRA"/>
    <s v="Programado "/>
    <s v="Realizado"/>
    <s v="Enviado Equatorial"/>
    <n v="5540.52"/>
    <n v="2548098.5699999998"/>
    <e v="#N/A"/>
    <n v="26013411"/>
    <n v="5540.52"/>
    <s v="Mauricio Alves"/>
  </r>
  <r>
    <x v="0"/>
    <s v="OK"/>
    <s v="Sem Defeito"/>
    <s v="Não"/>
    <n v="70643"/>
    <n v="258"/>
    <m/>
    <x v="1355"/>
    <s v="Ciclo Concluido"/>
    <s v="Ciclo Concluido"/>
    <x v="2"/>
    <s v="Emergencial"/>
    <s v="LINHA MORTA"/>
    <s v="Realizado"/>
    <s v="SAO JERONIMO"/>
    <s v="APRUMAR POSTE"/>
    <s v="LIB //COMS"/>
    <d v="2024-09-25T00:00:00"/>
    <x v="0"/>
    <s v="OPEX"/>
    <s v="OK"/>
    <s v="OK"/>
    <s v="ANEXADO"/>
    <s v="ANEXADO"/>
    <s v="OK"/>
    <n v="1"/>
    <n v="2377.9"/>
    <s v="Giro"/>
    <s v="RICARDO SILVEIRA"/>
    <s v="Programado "/>
    <s v="Realizado"/>
    <s v="Ciclo Concluido"/>
    <n v="997.77"/>
    <n v="2548098.5699999998"/>
    <e v="#N/A"/>
    <n v="25819763"/>
    <n v="997.77"/>
    <s v="Mauricio Alves"/>
  </r>
  <r>
    <x v="2"/>
    <s v="Em andamento "/>
    <s v="Em andamento "/>
    <s v="Sim "/>
    <n v="72833"/>
    <n v="259"/>
    <m/>
    <x v="1356"/>
    <s v="Sem necessidade"/>
    <s v="Sem necessidade"/>
    <x v="0"/>
    <s v="Emergencial"/>
    <s v="LINHA MORTA"/>
    <s v="Pendente"/>
    <s v="VIAMÃO"/>
    <s v="POSTE"/>
    <s v="LIB //ATEC"/>
    <d v="2024-09-25T00:00:00"/>
    <x v="2"/>
    <s v="CAPEX"/>
    <s v="NOK"/>
    <s v="OK"/>
    <s v="ANEXADO"/>
    <s v="ANEXADO"/>
    <s v="OK"/>
    <n v="0.8"/>
    <n v="0"/>
    <s v="Giro"/>
    <s v="LUCAS ANDRADE"/>
    <d v="2024-12-16T00:00:00"/>
    <s v="Realizado"/>
    <s v="Em andamento"/>
    <n v="7050.22"/>
    <n v="2548098.5699999998"/>
    <e v="#N/A"/>
    <n v="26786570"/>
    <n v="7050.22"/>
    <s v="Mauricio Alves"/>
  </r>
  <r>
    <x v="0"/>
    <s v="OK"/>
    <s v="Sem Defeito"/>
    <s v="Não"/>
    <n v="90796"/>
    <n v="260"/>
    <m/>
    <x v="1357"/>
    <s v="Ciclo Concluido"/>
    <s v="Ciclo Concluido"/>
    <x v="2"/>
    <s v="Emergencial"/>
    <s v="LINHA MORTA"/>
    <s v="Realizado"/>
    <s v="PORTO ALEGRE"/>
    <s v="TALA"/>
    <s v="LIB //COMS"/>
    <d v="2024-09-25T00:00:00"/>
    <x v="5"/>
    <s v="OPEX"/>
    <s v="OK"/>
    <s v="OK"/>
    <s v="ANEXADO"/>
    <s v="ANEXADO"/>
    <s v="OK"/>
    <n v="1"/>
    <n v="1300.24"/>
    <s v="Giro"/>
    <s v="RICARDO SILVEIRA"/>
    <s v="Programado "/>
    <s v="Realizado"/>
    <s v="Enviado Equatorial "/>
    <n v="963.37"/>
    <n v="2548098.5699999998"/>
    <e v="#N/A"/>
    <n v="25767330"/>
    <n v="963.37"/>
    <s v="Mauricio Alves"/>
  </r>
  <r>
    <x v="0"/>
    <s v="OK"/>
    <s v="Sem Defeito"/>
    <s v="Não"/>
    <n v="6667"/>
    <n v="261"/>
    <m/>
    <x v="1358"/>
    <s v="Ciclo Concluido"/>
    <s v="Ciclo Concluido"/>
    <x v="2"/>
    <s v="Emergencial"/>
    <s v="LINHA MORTA"/>
    <s v="Realizado"/>
    <s v="PORTO ALEGRE"/>
    <s v="PODA "/>
    <s v="LIB //COMS"/>
    <d v="2024-09-25T00:00:00"/>
    <x v="0"/>
    <s v="OPEX"/>
    <s v="OK"/>
    <s v="OK"/>
    <s v="ANEXADO"/>
    <s v="ANEXADO"/>
    <s v="OK"/>
    <n v="1"/>
    <n v="1092.5899999999999"/>
    <s v="Giro"/>
    <s v="RICARDO SILVEIRA"/>
    <s v="Programado "/>
    <s v="Realizado"/>
    <s v="Ciclo Concluido"/>
    <n v="589.21"/>
    <n v="2548098.5699999998"/>
    <e v="#N/A"/>
    <n v="25767164"/>
    <n v="589.21"/>
    <s v="Mauricio Alves"/>
  </r>
  <r>
    <x v="0"/>
    <s v="OK"/>
    <s v="Sem Defeito"/>
    <s v="Não"/>
    <n v="6667"/>
    <n v="262"/>
    <m/>
    <x v="1359"/>
    <s v="Ciclo Concluido"/>
    <s v="Ciclo Concluido"/>
    <x v="2"/>
    <s v="Emergencial"/>
    <s v="LINHA MORTA"/>
    <s v="Realizado"/>
    <s v="PORTO ALEGRE"/>
    <s v="PODA"/>
    <s v="LIB //COMS"/>
    <d v="2024-09-25T00:00:00"/>
    <x v="0"/>
    <s v="OPEX"/>
    <s v="OK"/>
    <s v="OK"/>
    <s v="ANEXADO"/>
    <s v="ANEXADO"/>
    <s v="OK"/>
    <n v="1"/>
    <n v="1092.5899999999999"/>
    <s v="Giro"/>
    <s v="RICARDO SILVEIRA"/>
    <s v="Programado "/>
    <s v="Realizado"/>
    <s v="Ciclo Concluido"/>
    <n v="589.21"/>
    <n v="2548098.5699999998"/>
    <e v="#N/A"/>
    <n v="25767262"/>
    <n v="589.21"/>
    <s v="Mauricio Alves"/>
  </r>
  <r>
    <x v="0"/>
    <s v="OK"/>
    <s v="Sem Defeito"/>
    <s v="Não"/>
    <n v="6669"/>
    <n v="263"/>
    <m/>
    <x v="1360"/>
    <s v="Ciclo Concluido"/>
    <s v="Ciclo Concluido"/>
    <x v="2"/>
    <s v="Emergencial"/>
    <s v="LINHA MORTA"/>
    <s v="Realizado"/>
    <s v="PORTO ALEGRE"/>
    <s v="PODA "/>
    <s v="LIB //COMS"/>
    <d v="2024-09-25T00:00:00"/>
    <x v="0"/>
    <s v="OPEX"/>
    <s v="OK"/>
    <s v="OK"/>
    <s v="ANEXADO"/>
    <s v="ANEXADO"/>
    <s v="OK"/>
    <n v="1"/>
    <n v="1092.5899999999999"/>
    <s v="Giro"/>
    <s v="RICARDO SILVEIRA"/>
    <s v="Programado "/>
    <s v="Realizado"/>
    <s v="Ciclo Concluido"/>
    <n v="589.21"/>
    <n v="2548098.5699999998"/>
    <e v="#N/A"/>
    <n v="25767266"/>
    <n v="589.21"/>
    <s v="Mauricio Alves"/>
  </r>
  <r>
    <x v="0"/>
    <s v="OK"/>
    <s v="Sem Defeito"/>
    <s v="Não"/>
    <n v="6669"/>
    <n v="264"/>
    <m/>
    <x v="1361"/>
    <s v="Ciclo Concluido"/>
    <s v="Ciclo Concluido"/>
    <x v="2"/>
    <s v="Emergencial"/>
    <s v="LINHA MORTA"/>
    <s v="Realizado"/>
    <s v="PORTO ALEGRE"/>
    <s v="PODA"/>
    <s v="LIB //COMS"/>
    <d v="2024-09-25T00:00:00"/>
    <x v="0"/>
    <s v="OPEX"/>
    <s v="OK"/>
    <s v="OK"/>
    <s v="ANEXADO"/>
    <s v="ANEXADO"/>
    <s v="OK"/>
    <n v="1"/>
    <n v="1092.5899999999999"/>
    <s v="Giro"/>
    <s v="RICARDO SILVEIRA"/>
    <s v="Programado "/>
    <s v="Realizado"/>
    <s v="Ciclo Concluido"/>
    <n v="245.15"/>
    <n v="2548098.5699999998"/>
    <e v="#N/A"/>
    <n v="25767280"/>
    <n v="245.15"/>
    <s v="Mauricio Alves"/>
  </r>
  <r>
    <x v="0"/>
    <s v="OK"/>
    <s v="Sem Defeito"/>
    <s v="Não"/>
    <n v="92818"/>
    <n v="247"/>
    <n v="4"/>
    <x v="1362"/>
    <s v="Ciclo Concluido"/>
    <s v="Ciclo Concluido"/>
    <x v="2"/>
    <s v="Emergencial"/>
    <s v="TAT"/>
    <s v="Realizado"/>
    <s v="PORTO ALEGRE"/>
    <s v="PODA "/>
    <s v="LIB //COMS"/>
    <d v="2024-09-26T00:00:00"/>
    <x v="0"/>
    <s v="OPEX"/>
    <s v="OK"/>
    <s v="OK"/>
    <s v="ANEXADO"/>
    <s v="ANEXADO"/>
    <s v="OK"/>
    <n v="1"/>
    <n v="1948.72"/>
    <s v="Giro"/>
    <s v="LUISA ALMEIDA"/>
    <s v="Programado "/>
    <s v="Realizado"/>
    <s v="Ciclo Concluido"/>
    <n v="419.2"/>
    <n v="2548098.5699999998"/>
    <e v="#N/A"/>
    <n v="25780600"/>
    <n v="419.2"/>
    <s v="Mauricio Alves"/>
  </r>
  <r>
    <x v="0"/>
    <s v="OK"/>
    <s v="Sem Defeito"/>
    <s v="Não"/>
    <n v="92818"/>
    <s v="247.1"/>
    <n v="37"/>
    <x v="1363"/>
    <s v="Ciclo Concluido"/>
    <s v="Ciclo Concluido"/>
    <x v="2"/>
    <s v="Emergencial"/>
    <s v="TAT"/>
    <s v="Realizado"/>
    <s v="PORTO ALEGRE"/>
    <s v="ESPAÇADOR "/>
    <s v="LIB //COMS"/>
    <d v="2024-09-26T00:00:00"/>
    <x v="5"/>
    <s v="OPEX"/>
    <s v="OK"/>
    <s v="OK"/>
    <s v="ANEXADO"/>
    <s v="ANEXADO"/>
    <s v="OK"/>
    <n v="1"/>
    <n v="543.16"/>
    <s v="Giro"/>
    <s v="LUISA ALMEIDA"/>
    <s v="Programado "/>
    <s v="Realizado"/>
    <s v="Enviado Equatorial "/>
    <n v="469.76"/>
    <n v="2548098.5699999998"/>
    <e v="#N/A"/>
    <n v="25780671"/>
    <n v="469.76"/>
    <s v="Mauricio Alves"/>
  </r>
  <r>
    <x v="0"/>
    <s v="OK"/>
    <s v="Sem Defeito"/>
    <s v="Não"/>
    <n v="99199"/>
    <n v="248"/>
    <n v="1"/>
    <x v="1364"/>
    <s v="Ciclo Concluido"/>
    <s v="Ciclo Concluido"/>
    <x v="2"/>
    <s v="Emergencial"/>
    <s v="TAT"/>
    <s v="Realizado"/>
    <s v="ALVORADA"/>
    <s v="PODA"/>
    <s v="LIB //COMS"/>
    <d v="2024-09-26T00:00:00"/>
    <x v="0"/>
    <s v="OPEX"/>
    <s v="OK"/>
    <s v="OK"/>
    <s v="ANEXADO"/>
    <s v="ANEXADO"/>
    <s v="OK"/>
    <n v="1"/>
    <n v="251.39"/>
    <s v="Giro"/>
    <s v="LUISA ALMEIDA"/>
    <s v="Programado "/>
    <s v="Realizado"/>
    <s v="Ciclo Concluido"/>
    <n v="104.8"/>
    <n v="2548098.5699999998"/>
    <e v="#N/A"/>
    <n v="25780552"/>
    <n v="104.8"/>
    <s v="Mauricio Alves"/>
  </r>
  <r>
    <x v="4"/>
    <s v="Em andamento "/>
    <s v="Em andamento "/>
    <s v="Sim"/>
    <n v="61689"/>
    <n v="130"/>
    <m/>
    <x v="1365"/>
    <s v="Sem necessidade"/>
    <s v="Sem necessidade"/>
    <x v="0"/>
    <s v="Emergencial"/>
    <n v="1"/>
    <s v="Pendente"/>
    <s v="PORTO ALEGRE"/>
    <s v="RECOMPOSIÇÃO DA REDE "/>
    <s v="LIB //ATEC"/>
    <d v="2024-09-26T00:00:00"/>
    <x v="2"/>
    <s v="CAPEX"/>
    <s v="NOK"/>
    <s v="OK"/>
    <s v="ANEXADO"/>
    <s v="SEM ANEXO "/>
    <s v="NOK"/>
    <n v="0.4"/>
    <n v="8238.1"/>
    <s v="Giro"/>
    <s v="LUCAS ANDRADE"/>
    <d v="2024-12-17T00:00:00"/>
    <s v="Não realizado"/>
    <s v="Em andamento"/>
    <n v="0"/>
    <n v="2548098.5699999998"/>
    <e v="#N/A"/>
    <n v="0"/>
    <n v="0"/>
    <s v="Mauricio Alves"/>
  </r>
  <r>
    <x v="5"/>
    <s v="Falta evidência do serviço concluido(Croqui)"/>
    <s v="Evidência e Croqui"/>
    <s v="Sim "/>
    <n v="7213"/>
    <n v="131"/>
    <m/>
    <x v="1366"/>
    <s v="Sem necessidade"/>
    <s v="Sem necessidade"/>
    <x v="0"/>
    <s v="Programado"/>
    <s v="LINHA VIVA "/>
    <s v="Pendente"/>
    <s v="PORTO ALEGRE"/>
    <s v="CH FACA"/>
    <s v="LIB //ATEC"/>
    <d v="2024-09-26T00:00:00"/>
    <x v="2"/>
    <s v="CAPEX"/>
    <s v="NOK"/>
    <s v="OK"/>
    <s v="SEM ANEXO "/>
    <s v="SEM ANEXO "/>
    <s v="NOK"/>
    <n v="0.2"/>
    <n v="1694.38"/>
    <s v="Giro"/>
    <s v="JONAS OLIVEIRA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1721"/>
    <n v="132"/>
    <m/>
    <x v="1367"/>
    <s v="Ciclo Concluido"/>
    <s v="Ciclo Concluido"/>
    <x v="2"/>
    <s v="Emergencial"/>
    <s v="LINHA VIVA "/>
    <s v="Realizado"/>
    <s v="PORTO ALEGRE"/>
    <s v="REAPERTO E REGULAGEM"/>
    <s v="LIB //COMS"/>
    <d v="2024-09-26T00:00:00"/>
    <x v="0"/>
    <s v="OPEX"/>
    <s v="OK"/>
    <s v="OK"/>
    <s v="ANEXADO"/>
    <s v="ANEXADO"/>
    <s v="OK"/>
    <n v="1"/>
    <n v="1569.17"/>
    <s v="Giro"/>
    <s v="LUISA ALMEIDA"/>
    <s v="Programado "/>
    <s v="Realizado"/>
    <s v="Ciclo Concluido"/>
    <n v="286.97000000000003"/>
    <n v="2548098.5699999998"/>
    <e v="#N/A"/>
    <n v="25819402"/>
    <n v="286.97000000000003"/>
    <s v="Mauricio Alves"/>
  </r>
  <r>
    <x v="3"/>
    <s v="Rever Obra"/>
    <s v="Rever Obra "/>
    <s v="Sim"/>
    <n v="1722"/>
    <n v="133"/>
    <m/>
    <x v="1368"/>
    <s v="Sem necessidade"/>
    <s v="Sem necessidade"/>
    <x v="0"/>
    <s v="Programado"/>
    <s v="LINHA VIVA "/>
    <s v="Pendente"/>
    <s v="PORTO ALEGRE"/>
    <s v="CH FACAS"/>
    <s v="LIB //PEND"/>
    <d v="2024-09-26T00:00:00"/>
    <x v="2"/>
    <s v="CAPEX"/>
    <s v="OK"/>
    <s v="OK"/>
    <s v="SEM ANEXO "/>
    <s v="SEM ANEXO "/>
    <s v="OK"/>
    <n v="0.6"/>
    <n v="5265.71"/>
    <s v="Passivo"/>
    <s v="RICARDO VARGAS"/>
    <d v="2024-12-16T00:00:00"/>
    <s v="Realizado"/>
    <s v="Enviado Equatorial"/>
    <n v="3631.21"/>
    <n v="2548098.5699999998"/>
    <e v="#N/A"/>
    <n v="26013412"/>
    <n v="3631.21"/>
    <s v="Mauricio Alves"/>
  </r>
  <r>
    <x v="0"/>
    <s v="OK"/>
    <s v="Sem Defeito"/>
    <s v="Não"/>
    <n v="1728"/>
    <n v="135"/>
    <m/>
    <x v="1369"/>
    <s v="Sem necessidade"/>
    <s v="Sem necessidade"/>
    <x v="0"/>
    <s v="Emergencial"/>
    <s v="LINHA VIVA "/>
    <s v="Realizado"/>
    <s v="PORTO ALEGRE"/>
    <s v="CH FACA"/>
    <s v="LIB //COMS"/>
    <d v="2024-09-26T00:00:00"/>
    <x v="2"/>
    <s v="CAPEX"/>
    <s v="OK"/>
    <s v="OK"/>
    <s v="ANEXADO"/>
    <s v="ANEXADO"/>
    <s v="OK"/>
    <n v="1"/>
    <n v="5071.08"/>
    <s v="Passivo"/>
    <s v="JONAS OLIVEIRA"/>
    <s v="Programado "/>
    <s v="Realizado"/>
    <s v="Enviado Equatorial"/>
    <n v="3240.93"/>
    <n v="2548098.5699999998"/>
    <e v="#N/A"/>
    <n v="26013414"/>
    <n v="3240.93"/>
    <s v="Mauricio Alves"/>
  </r>
  <r>
    <x v="0"/>
    <s v="OK"/>
    <s v="Sem Defeito"/>
    <s v="Não"/>
    <n v="71190"/>
    <n v="136"/>
    <m/>
    <x v="1370"/>
    <s v="Ciclo Concluido"/>
    <s v="Ciclo Concluido"/>
    <x v="2"/>
    <s v="Emergencial"/>
    <s v="LINHA VIVA "/>
    <s v="Realizado"/>
    <s v="PORTO ALEGRE"/>
    <s v="EMENDAS"/>
    <s v="LIB //COMS"/>
    <d v="2024-09-26T00:00:00"/>
    <x v="5"/>
    <s v="OPEX"/>
    <s v="OK"/>
    <s v="OK"/>
    <s v="ANEXADO"/>
    <s v="ANEXADO"/>
    <s v="OK"/>
    <n v="1"/>
    <n v="805.17"/>
    <s v="Giro"/>
    <s v="LUISA ALMEIDA"/>
    <s v="Programado "/>
    <s v="Realizado"/>
    <s v="Enviado Equatorial "/>
    <n v="1382.16"/>
    <n v="2548098.5699999998"/>
    <e v="#N/A"/>
    <n v="25780936"/>
    <n v="1382.16"/>
    <s v="Mauricio Alves"/>
  </r>
  <r>
    <x v="0"/>
    <s v="OK"/>
    <s v="Sem Defeito"/>
    <s v="Não"/>
    <n v="44345316"/>
    <n v="137"/>
    <m/>
    <x v="1371"/>
    <s v="Ciclo Concluido"/>
    <s v="Ciclo Concluido"/>
    <x v="2"/>
    <s v="Emergencial"/>
    <s v="LINHA VIVA "/>
    <s v="Realizado"/>
    <s v="PORTO ALEGRE"/>
    <s v="CRUZETA"/>
    <s v="LIB //COMS"/>
    <d v="2024-09-26T00:00:00"/>
    <x v="5"/>
    <s v="OPEX"/>
    <s v="OK"/>
    <s v="OK"/>
    <s v="ANEXADO"/>
    <s v="ANEXADO"/>
    <s v="OK"/>
    <n v="1"/>
    <n v="10066.73"/>
    <s v="Giro"/>
    <s v="LUISA ALMEIDA"/>
    <s v="Programado "/>
    <s v="Realizado"/>
    <s v="Enviado Equatorial "/>
    <n v="7832.16"/>
    <n v="2548098.5699999998"/>
    <e v="#N/A"/>
    <n v="25781300"/>
    <n v="7832.16"/>
    <s v="Mauricio Alves"/>
  </r>
  <r>
    <x v="0"/>
    <s v="OK"/>
    <s v="Sem Defeito"/>
    <s v="Não"/>
    <n v="1761"/>
    <n v="138"/>
    <m/>
    <x v="1372"/>
    <s v="Ciclo Concluido"/>
    <s v="Ciclo Concluido"/>
    <x v="2"/>
    <s v="Emergencial"/>
    <s v="LINHA VIVA "/>
    <s v="Realizado"/>
    <s v="PORTO ALEGRE"/>
    <s v="ESPAÇADOR "/>
    <s v="LIB //COMS"/>
    <d v="2024-09-26T00:00:00"/>
    <x v="0"/>
    <s v="OPEX"/>
    <s v="OK"/>
    <s v="OK"/>
    <s v="ANEXADO"/>
    <s v="ANEXADO"/>
    <s v="OK"/>
    <n v="1"/>
    <n v="404.36"/>
    <s v="Giro"/>
    <s v="RICARDO SILVEIRA"/>
    <s v="Programado "/>
    <s v="Realizado"/>
    <s v="Ciclo Concluido"/>
    <n v="422.6"/>
    <n v="2548098.5699999998"/>
    <e v="#N/A"/>
    <n v="25781278"/>
    <n v="422.6"/>
    <s v="Mauricio Alves"/>
  </r>
  <r>
    <x v="0"/>
    <s v="OK"/>
    <s v="Sem Defeito"/>
    <s v="Não"/>
    <n v="89435"/>
    <n v="632"/>
    <m/>
    <x v="1373"/>
    <s v="Ciclo Concluido"/>
    <s v="Ciclo Concluido"/>
    <x v="2"/>
    <s v="Emergencial"/>
    <s v="EQUIPE PODA "/>
    <s v="Realizado"/>
    <s v="PORTO ALEGRE"/>
    <s v="PODA"/>
    <s v="LIB //COMS"/>
    <d v="2024-09-26T00:00:00"/>
    <x v="0"/>
    <s v="OPEX"/>
    <s v="OK"/>
    <s v="OK"/>
    <s v="ANEXADO"/>
    <s v="ANEXADO"/>
    <s v="OK"/>
    <n v="1"/>
    <n v="2754.7"/>
    <s v="Giro"/>
    <s v="RICARDO SILVEIRA"/>
    <s v="Programado "/>
    <s v="Realizado"/>
    <s v="Ciclo Concluido"/>
    <n v="794.5"/>
    <n v="2548098.5699999998"/>
    <e v="#N/A"/>
    <n v="25780514"/>
    <n v="794.5"/>
    <s v="Mauricio Alves"/>
  </r>
  <r>
    <x v="0"/>
    <s v="OK"/>
    <s v="Sem Defeito"/>
    <s v="Não"/>
    <n v="104488"/>
    <n v="633"/>
    <m/>
    <x v="1374"/>
    <s v="Ciclo Concluido"/>
    <s v="Ciclo Concluido"/>
    <x v="2"/>
    <s v="Emergencial"/>
    <s v="EQUIPE PODA "/>
    <s v="Realizado"/>
    <s v="PORTO ALEGRE"/>
    <s v="ESPAÇ/ EMENDA"/>
    <s v="LIB //COMS"/>
    <d v="2024-09-26T00:00:00"/>
    <x v="5"/>
    <s v="OPEX"/>
    <s v="OK"/>
    <s v="OK"/>
    <s v="ANEXADO"/>
    <s v="ANEXADO"/>
    <s v="OK"/>
    <n v="1"/>
    <n v="171.04"/>
    <s v="Giro"/>
    <s v="RICARDO SILVEIRA"/>
    <s v="Programado "/>
    <s v="Realizado"/>
    <s v="Enviado Equatorial "/>
    <n v="177.93"/>
    <n v="2548098.5699999998"/>
    <e v="#N/A"/>
    <n v="25780870"/>
    <n v="177.93"/>
    <s v="Mauricio Alves"/>
  </r>
  <r>
    <x v="0"/>
    <s v="OK"/>
    <s v="Sem Defeito"/>
    <s v="Não"/>
    <n v="107236"/>
    <n v="634"/>
    <m/>
    <x v="1375"/>
    <s v="Ciclo Concluido"/>
    <s v="Ciclo Concluido"/>
    <x v="2"/>
    <s v="Emergencial"/>
    <s v="EQUIPE PODA "/>
    <s v="Realizado"/>
    <s v="VIAMÃO"/>
    <s v="PODA"/>
    <s v="LIB //COMS"/>
    <d v="2024-09-26T00:00:00"/>
    <x v="0"/>
    <s v="OPEX"/>
    <s v="OK"/>
    <s v="OK"/>
    <s v="ANEXADO"/>
    <s v="ANEXADO"/>
    <s v="OK"/>
    <n v="1"/>
    <n v="1377.35"/>
    <s v="Giro"/>
    <s v="RICARDO SILVEIRA"/>
    <s v="Programado "/>
    <s v="Realizado"/>
    <s v="Ciclo Concluido"/>
    <n v="769.86"/>
    <n v="2548098.5699999998"/>
    <e v="#N/A"/>
    <n v="25780526"/>
    <n v="769.86"/>
    <s v="Mauricio Alves"/>
  </r>
  <r>
    <x v="0"/>
    <s v="OK"/>
    <s v="Sem Defeito"/>
    <s v="Não"/>
    <n v="109528"/>
    <n v="635"/>
    <m/>
    <x v="1376"/>
    <s v="Ciclo Concluido"/>
    <s v="Ciclo Concluido"/>
    <x v="2"/>
    <s v="Emergencial"/>
    <s v="EQUIPE PODA "/>
    <s v="Realizado"/>
    <s v="BARRA DO RIBEIRO "/>
    <s v="PODA "/>
    <s v="LIB //COMS"/>
    <d v="2024-09-26T00:00:00"/>
    <x v="0"/>
    <s v="OPEX"/>
    <s v="OK"/>
    <s v="OK"/>
    <s v="ANEXADO"/>
    <s v="ANEXADO"/>
    <s v="OK"/>
    <n v="1"/>
    <n v="11320.29"/>
    <s v="Giro"/>
    <s v="RICARDO SILVEIRA"/>
    <s v="Programado "/>
    <s v="Realizado"/>
    <s v="Ciclo Concluido"/>
    <n v="5883.73"/>
    <n v="2548098.5699999998"/>
    <e v="#N/A"/>
    <n v="25780547"/>
    <n v="5883.73"/>
    <s v="Mauricio Alves"/>
  </r>
  <r>
    <x v="0"/>
    <s v="OK"/>
    <s v="Sem Defeito"/>
    <s v="Não"/>
    <n v="123014"/>
    <n v="249"/>
    <m/>
    <x v="1377"/>
    <s v="Ciclo Concluido"/>
    <s v="Ciclo Concluido"/>
    <x v="2"/>
    <s v="Emergencial"/>
    <s v="TAT"/>
    <s v="Realizado"/>
    <s v="PORTO ALEGRE"/>
    <s v="ELO FUSIVEL"/>
    <s v="LIB //COMS"/>
    <d v="2024-09-26T00:00:00"/>
    <x v="0"/>
    <s v="OPEX"/>
    <s v="OK"/>
    <s v="OK"/>
    <s v="ANEXADO"/>
    <s v="ANEXADO"/>
    <s v="OK"/>
    <n v="1"/>
    <n v="91.75"/>
    <s v="Giro"/>
    <s v="RICARDO SILVEIRA"/>
    <s v="Programado "/>
    <s v="Realizado"/>
    <s v="Ciclo Concluido"/>
    <n v="42.22"/>
    <n v="2548098.5699999998"/>
    <e v="#N/A"/>
    <n v="25780603"/>
    <n v="42.22"/>
    <s v="Mauricio Alves"/>
  </r>
  <r>
    <x v="0"/>
    <s v="OK"/>
    <s v="Sem Defeito"/>
    <s v="Não"/>
    <n v="94423"/>
    <n v="636"/>
    <m/>
    <x v="1378"/>
    <s v="Ciclo Concluido"/>
    <s v="Ciclo Concluido"/>
    <x v="2"/>
    <s v="Emergencial"/>
    <s v="EQUIPE PODA "/>
    <s v="Realizado"/>
    <s v="VIAMÃO"/>
    <s v="PODA"/>
    <s v="LIB //COMS"/>
    <d v="2024-09-27T00:00:00"/>
    <x v="0"/>
    <s v="OPEX"/>
    <s v="OK"/>
    <s v="OK"/>
    <s v="ANEXADO"/>
    <s v="ANEXADO"/>
    <s v="OK"/>
    <n v="1"/>
    <n v="3966.83"/>
    <s v="Giro"/>
    <s v="SAMUEL OLIVEIRA"/>
    <s v="Programado "/>
    <s v="Realizado"/>
    <s v="Ciclo Concluido"/>
    <n v="3257.51"/>
    <n v="2548098.5699999998"/>
    <e v="#N/A"/>
    <n v="25804730"/>
    <n v="3257.51"/>
    <s v="Mauricio Alves"/>
  </r>
  <r>
    <x v="0"/>
    <s v="OK"/>
    <s v="Sem Defeito"/>
    <s v="Não"/>
    <n v="44368951"/>
    <n v="250"/>
    <m/>
    <x v="1379"/>
    <s v="Ciclo Concluido"/>
    <s v="Ciclo Concluido"/>
    <x v="2"/>
    <s v="Emergencial"/>
    <s v="TAT"/>
    <s v="Realizado"/>
    <s v="PORTO ALEGRE"/>
    <s v="ESPAÇADOR"/>
    <s v="LIB //COMS"/>
    <d v="2024-09-27T00:00:00"/>
    <x v="5"/>
    <s v="OPEX"/>
    <s v="OK"/>
    <s v="OK"/>
    <s v="ANEXADO"/>
    <s v="ANEXADO"/>
    <s v="OK"/>
    <n v="1"/>
    <n v="322.95999999999998"/>
    <s v="Giro"/>
    <s v="SAMUEL OLIVEIRA"/>
    <s v="Programado "/>
    <s v="Realizado"/>
    <s v="Enviado Equatorial "/>
    <n v="322.95999999999998"/>
    <n v="2548098.5699999998"/>
    <e v="#N/A"/>
    <n v="25819959"/>
    <n v="322.95999999999998"/>
    <s v="Mauricio Alves"/>
  </r>
  <r>
    <x v="0"/>
    <s v="OK"/>
    <s v="Sem Defeito"/>
    <s v="Não"/>
    <n v="123448"/>
    <n v="251"/>
    <m/>
    <x v="1380"/>
    <s v="Ciclo Concluido"/>
    <s v="Ciclo Concluido"/>
    <x v="2"/>
    <s v="Emergencial"/>
    <s v="TAT"/>
    <s v="Realizado"/>
    <s v="ELDORADO DO SUL"/>
    <s v="ESP/PODA/FUSIVEL"/>
    <s v="LIB //COMS"/>
    <d v="2024-09-27T00:00:00"/>
    <x v="5"/>
    <s v="OPEX"/>
    <s v="OK"/>
    <s v="OK"/>
    <s v="ANEXADO"/>
    <s v="ANEXADO"/>
    <s v="OK"/>
    <n v="1"/>
    <n v="806.47"/>
    <s v="Giro"/>
    <s v="SAMUEL OLIVEIRA"/>
    <s v="Programado "/>
    <s v="Realizado"/>
    <s v="Enviado Equatorial "/>
    <n v="148.93"/>
    <n v="2548098.5699999998"/>
    <e v="#N/A"/>
    <n v="25820015"/>
    <n v="148.93"/>
    <s v="Mauricio Alves"/>
  </r>
  <r>
    <x v="0"/>
    <s v="OK"/>
    <s v="Sem Defeito"/>
    <s v="Não"/>
    <n v="120869"/>
    <n v="252"/>
    <m/>
    <x v="1381"/>
    <s v="Ciclo Concluido"/>
    <s v="Ciclo Concluido"/>
    <x v="2"/>
    <s v="Emergencial"/>
    <s v="TAT"/>
    <s v="Realizado"/>
    <s v="ELDORADO DO SUL"/>
    <s v="FUSIVEL"/>
    <s v="LIB //COMS"/>
    <d v="2024-09-27T00:00:00"/>
    <x v="0"/>
    <s v="OPEX"/>
    <s v="OK"/>
    <s v="OK"/>
    <s v="ANEXADO"/>
    <s v="ANEXADO"/>
    <s v="OK"/>
    <n v="1"/>
    <n v="91.75"/>
    <s v="Giro"/>
    <s v="SAMUEL OLIVEIRA"/>
    <s v="Programado "/>
    <s v="Realizado"/>
    <s v="Ciclo Concluido"/>
    <n v="42.22"/>
    <n v="2548098.5699999998"/>
    <e v="#N/A"/>
    <n v="25820047"/>
    <n v="42.22"/>
    <s v="Mauricio Alves"/>
  </r>
  <r>
    <x v="0"/>
    <s v="OK"/>
    <s v="Sem Defeito"/>
    <s v="Não"/>
    <n v="1187879"/>
    <n v="253"/>
    <m/>
    <x v="1382"/>
    <s v="Ciclo Concluido"/>
    <s v="Ciclo Concluido"/>
    <x v="2"/>
    <s v="Emergencial"/>
    <s v="TAT"/>
    <s v="Realizado"/>
    <s v="ELDORADO DO SUL"/>
    <s v="FUSIVEL"/>
    <s v="LIB //COMS"/>
    <d v="2024-09-27T00:00:00"/>
    <x v="0"/>
    <s v="OPEX"/>
    <s v="OK"/>
    <s v="OK"/>
    <s v="ANEXADO"/>
    <s v="ANEXADO"/>
    <s v="OK"/>
    <n v="1"/>
    <n v="183.5"/>
    <s v="Giro"/>
    <s v="SAMUEL OLIVEIRA"/>
    <s v="Programado "/>
    <s v="Realizado"/>
    <s v="Ciclo Concluido"/>
    <n v="84.44"/>
    <n v="2548098.5699999998"/>
    <e v="#N/A"/>
    <n v="25820090"/>
    <n v="84.44"/>
    <s v="Mauricio Alves"/>
  </r>
  <r>
    <x v="0"/>
    <s v="OK"/>
    <s v="Sem Defeito"/>
    <s v="Não"/>
    <n v="44497587"/>
    <n v="254"/>
    <m/>
    <x v="1383"/>
    <s v="Ciclo Concluido"/>
    <s v="Ciclo Concluido"/>
    <x v="2"/>
    <s v="Emergencial"/>
    <s v="TAT"/>
    <s v="Realizado"/>
    <s v="ELDORADO DO SUL"/>
    <s v="FUSIVEL"/>
    <s v="LIB //COMS"/>
    <d v="2024-09-27T00:00:00"/>
    <x v="0"/>
    <s v="OPEX"/>
    <s v="OK"/>
    <s v="OK"/>
    <s v="ANEXADO"/>
    <s v="ANEXADO"/>
    <s v="OK"/>
    <n v="1"/>
    <n v="91.75"/>
    <s v="Giro"/>
    <s v="SAMUEL OLIVEIRA"/>
    <s v="Programado "/>
    <s v="Realizado"/>
    <s v="Ciclo Concluido"/>
    <n v="42.22"/>
    <n v="2548098.5699999998"/>
    <e v="#N/A"/>
    <n v="25820098"/>
    <n v="42.22"/>
    <s v="Mauricio Alves"/>
  </r>
  <r>
    <x v="0"/>
    <s v="OK"/>
    <s v="Sem Defeito"/>
    <s v="Não"/>
    <n v="99029"/>
    <n v="265"/>
    <m/>
    <x v="1384"/>
    <s v="Ciclo Concluido"/>
    <s v="Ciclo Concluido"/>
    <x v="2"/>
    <s v="Emergencial"/>
    <s v="LINHA MORTA"/>
    <s v="Realizado"/>
    <s v="ALVORADA"/>
    <s v="TALA"/>
    <s v="LIB //COMS"/>
    <d v="2024-09-27T00:00:00"/>
    <x v="5"/>
    <s v="OPEX"/>
    <s v="OK"/>
    <s v="OK"/>
    <s v="ANEXADO"/>
    <s v="ANEXADO"/>
    <s v="OK"/>
    <n v="1"/>
    <n v="1722.05"/>
    <s v="Giro"/>
    <s v="SAMUEL OLIVEIRA"/>
    <s v="Programado "/>
    <s v="Realizado"/>
    <s v="Enviado Equatorial "/>
    <n v="963.37"/>
    <n v="2548098.5699999998"/>
    <e v="#N/A"/>
    <n v="25820160"/>
    <n v="963.37"/>
    <s v="Mauricio Alves"/>
  </r>
  <r>
    <x v="0"/>
    <s v="OK"/>
    <s v="Sem Defeito"/>
    <s v="Não"/>
    <n v="111443"/>
    <n v="266"/>
    <m/>
    <x v="1385"/>
    <s v="Ciclo Concluido"/>
    <s v="Ciclo Concluido"/>
    <x v="0"/>
    <s v="Emergencial"/>
    <s v="LINHA MORTA"/>
    <s v="Realizado"/>
    <s v="PORTO ALEGRE"/>
    <s v="POSTE"/>
    <s v="LIB //CKCP"/>
    <d v="2024-09-27T00:00:00"/>
    <x v="0"/>
    <s v="CAPEX"/>
    <s v="OK"/>
    <s v="OK"/>
    <s v="ANEXADO"/>
    <s v="ANEXADO"/>
    <s v="OK"/>
    <n v="1"/>
    <n v="5689.68"/>
    <s v="Giro"/>
    <s v="JONAS OLIVEIRA"/>
    <s v="Programado "/>
    <s v="Realizado"/>
    <s v="Ciclo Concluido"/>
    <n v="3967.57"/>
    <n v="2548098.5699999998"/>
    <e v="#N/A"/>
    <n v="26059069"/>
    <n v="3967.57"/>
    <s v="Mauricio Alves"/>
  </r>
  <r>
    <x v="5"/>
    <s v="Enviar melhores fotos do serviço executado. "/>
    <s v="Evidência"/>
    <s v="Sim "/>
    <n v="44490264"/>
    <n v="268"/>
    <m/>
    <x v="1386"/>
    <s v="Sem necessidade"/>
    <s v="Sem necessidade"/>
    <x v="0"/>
    <s v="Emergencial"/>
    <s v="LINHA MORTA"/>
    <s v="Pendente"/>
    <s v="BARRA DO RIBEIRO"/>
    <s v="POSTE"/>
    <s v="LIB //ATEC"/>
    <d v="2024-09-27T00:00:00"/>
    <x v="2"/>
    <s v="CAPEX"/>
    <s v="NOK"/>
    <s v="OK"/>
    <s v="SEM ANEXO "/>
    <s v="SEM ANEXO "/>
    <s v="NOK"/>
    <n v="0.2"/>
    <n v="4852.2299999999996"/>
    <s v="Giro"/>
    <s v="JONAS OLIVEIRA"/>
    <s v="Programado "/>
    <s v="Não realizado"/>
    <s v="Em andamento"/>
    <n v="0"/>
    <n v="2548098.5699999998"/>
    <e v="#N/A"/>
    <n v="0"/>
    <n v="0"/>
    <s v="Erica Fragoso"/>
  </r>
  <r>
    <x v="5"/>
    <s v="Enviar melhores fotos do serviço executado. "/>
    <s v="Evidência"/>
    <s v="Sim "/>
    <n v="95110"/>
    <n v="269"/>
    <m/>
    <x v="1387"/>
    <s v="Sem necessidade"/>
    <s v="Sem necessidade"/>
    <x v="0"/>
    <s v="Emergencial"/>
    <s v="LINHA MORTA"/>
    <s v="Pendente"/>
    <s v="ALVORADA"/>
    <s v="POSTE"/>
    <s v="LIB //ATEC"/>
    <d v="2024-09-27T00:00:00"/>
    <x v="2"/>
    <s v="CAPEX"/>
    <s v="NOK"/>
    <s v="OK"/>
    <s v="SEM ANEXO "/>
    <s v="SEM ANEXO "/>
    <s v="NOK"/>
    <n v="0.2"/>
    <n v="14816.37"/>
    <s v="Giro"/>
    <s v="JONAS OLIVEIRA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94728"/>
    <n v="270"/>
    <m/>
    <x v="1388"/>
    <s v="Ciclo Concluido"/>
    <s v="Ciclo Concluido"/>
    <x v="0"/>
    <s v="Emergencial"/>
    <s v="LINHA MORTA"/>
    <s v="Realizado"/>
    <s v="PORTO ALEGRE"/>
    <s v="POSTE"/>
    <s v="LIB // MED"/>
    <d v="2024-09-27T00:00:00"/>
    <x v="5"/>
    <s v="CAPEX"/>
    <s v="OK"/>
    <s v="OK"/>
    <s v="ANEXADO"/>
    <s v="ANEXADO"/>
    <s v="OK"/>
    <n v="1"/>
    <n v="2877.86"/>
    <s v="Giro"/>
    <s v="JONAS OLIVEIRA"/>
    <s v="Programado "/>
    <s v="Realizado"/>
    <s v="Enviado Equatorial "/>
    <n v="5045.09"/>
    <n v="2548098.5699999998"/>
    <e v="#N/A"/>
    <n v="26013268"/>
    <n v="5045.09"/>
    <s v="Mauricio Alves"/>
  </r>
  <r>
    <x v="7"/>
    <s v="OK"/>
    <s v="Sem Defeito"/>
    <s v="Não"/>
    <n v="88257"/>
    <n v="139"/>
    <m/>
    <x v="1389"/>
    <s v="Sem necessidade"/>
    <s v="Sem necessidade"/>
    <x v="0"/>
    <s v="Emergencial"/>
    <s v="LINHA VIVA "/>
    <s v="Realizado"/>
    <s v="PORTO ALEGRE"/>
    <s v="CH FACA"/>
    <s v="LIB //COMS"/>
    <d v="2024-09-27T00:00:00"/>
    <x v="2"/>
    <s v="CAPEX"/>
    <s v="OK"/>
    <s v="OK"/>
    <s v="ANEXADO"/>
    <s v="ANEXADO"/>
    <s v="OK"/>
    <n v="1"/>
    <n v="6169.47"/>
    <s v="Passivo"/>
    <s v="JONAS OLIVEIRA"/>
    <s v="Programado "/>
    <s v="Realizado"/>
    <s v="Em andamento"/>
    <n v="2074.61"/>
    <n v="2548098.5699999998"/>
    <e v="#N/A"/>
    <n v="26059094"/>
    <n v="2074.61"/>
    <s v="Mauricio Alves"/>
  </r>
  <r>
    <x v="0"/>
    <s v="OK"/>
    <s v="Sem Defeito"/>
    <s v="Não"/>
    <n v="1781"/>
    <n v="140"/>
    <m/>
    <x v="1390"/>
    <s v="Ciclo Concluido"/>
    <s v="Ciclo Concluido"/>
    <x v="2"/>
    <s v="Emergencial"/>
    <s v="LINHA VIVA "/>
    <s v="Realizado"/>
    <s v="ALVORADA"/>
    <s v="CRUZAMENTO"/>
    <s v="LIB //COMS"/>
    <d v="2024-09-27T00:00:00"/>
    <x v="0"/>
    <s v="OPEX"/>
    <s v="OK"/>
    <s v="OK"/>
    <s v="ANEXADO"/>
    <s v="ANEXADO"/>
    <s v="OK"/>
    <n v="1"/>
    <n v="473.76"/>
    <s v="Giro"/>
    <s v="SAMUEL OLIVEIRA"/>
    <s v="Programado "/>
    <s v="Realizado"/>
    <s v="Ciclo Concluido"/>
    <n v="157.69"/>
    <n v="2548098.5699999998"/>
    <e v="#N/A"/>
    <n v="25837384"/>
    <n v="157.69"/>
    <s v="Mauricio Alves"/>
  </r>
  <r>
    <x v="0"/>
    <s v="OK"/>
    <s v="Sem Defeito"/>
    <s v="Não"/>
    <n v="87656"/>
    <n v="141"/>
    <m/>
    <x v="1391"/>
    <s v="Ciclo Concluido"/>
    <s v="Ciclo Concluido"/>
    <x v="2"/>
    <s v="Emergencial"/>
    <s v="LINHA VIVA "/>
    <s v="Realizado"/>
    <s v="GUAIBA"/>
    <s v="CRUZETA"/>
    <s v="LIB //COMS"/>
    <d v="2024-09-27T00:00:00"/>
    <x v="0"/>
    <s v="OPEX"/>
    <s v="OK"/>
    <s v="OK"/>
    <s v="ANEXADO"/>
    <s v="ANEXADO"/>
    <s v="OK"/>
    <n v="1"/>
    <n v="3388.76"/>
    <s v="Giro"/>
    <s v="LUISA ALMEIDA"/>
    <s v="Programado "/>
    <s v="Realizado"/>
    <s v="Ciclo Concluido"/>
    <n v="2641.21"/>
    <n v="2548098.5699999998"/>
    <e v="#N/A"/>
    <n v="25805114"/>
    <n v="2641.21"/>
    <s v="Mauricio Alves"/>
  </r>
  <r>
    <x v="0"/>
    <s v="OK"/>
    <s v="Sem Defeito"/>
    <s v="Não"/>
    <n v="19553"/>
    <n v="142"/>
    <m/>
    <x v="1392"/>
    <s v="Ciclo Concluido"/>
    <s v="Ciclo Concluido"/>
    <x v="2"/>
    <s v="Emergencial"/>
    <s v="LINHA VIVA "/>
    <s v="Realizado"/>
    <s v="PORTO ALEGRE"/>
    <s v="CH FUSIVEL"/>
    <s v="LIB //COMS"/>
    <d v="2024-09-27T00:00:00"/>
    <x v="0"/>
    <s v="OPEX"/>
    <s v="OK"/>
    <s v="OK"/>
    <s v="ANEXADO"/>
    <s v="ANEXADO"/>
    <s v="OK"/>
    <n v="1"/>
    <n v="3338.98"/>
    <s v="Giro"/>
    <s v="LUISA ALMEIDA"/>
    <s v="Programado "/>
    <s v="Realizado"/>
    <s v="Ciclo Concluido"/>
    <n v="3617.3"/>
    <n v="2548098.5699999998"/>
    <e v="#N/A"/>
    <n v="25804906"/>
    <n v="3617.3"/>
    <s v="Mauricio Alves"/>
  </r>
  <r>
    <x v="0"/>
    <s v="OK"/>
    <s v="Sem Defeito"/>
    <s v="Não"/>
    <n v="108042"/>
    <n v="143"/>
    <m/>
    <x v="1393"/>
    <s v="Ciclo Concluido"/>
    <s v="Ciclo Concluido"/>
    <x v="2"/>
    <s v="Emergencial"/>
    <s v="LINHA VIVA "/>
    <s v="Realizado"/>
    <s v="PORTO ALEGRE"/>
    <s v="NIVELAMENTO DE ESTRUTURA"/>
    <s v="LIB //COMS"/>
    <d v="2024-09-27T00:00:00"/>
    <x v="0"/>
    <s v="OPEX"/>
    <s v="OK"/>
    <s v="OK"/>
    <s v="ANEXADO"/>
    <s v="ANEXADO"/>
    <s v="OK"/>
    <n v="1"/>
    <n v="1261.3499999999999"/>
    <s v="Giro"/>
    <s v="LUISA ALMEIDA"/>
    <s v="Programado "/>
    <s v="Realizado"/>
    <s v="Ciclo Concluido"/>
    <n v="1233.06"/>
    <n v="2548098.5699999998"/>
    <e v="#N/A"/>
    <n v="25804636"/>
    <n v="1233.06"/>
    <s v="Mauricio Alves"/>
  </r>
  <r>
    <x v="0"/>
    <s v="OK"/>
    <s v="Sem Defeito"/>
    <s v="Não"/>
    <n v="108367"/>
    <n v="637"/>
    <m/>
    <x v="1394"/>
    <s v="Ciclo Concluido"/>
    <s v="Ciclo Concluido"/>
    <x v="2"/>
    <s v="Emergencial"/>
    <s v="EQUIPE PODA "/>
    <s v="Realizado"/>
    <s v="PORTO ALEGRE"/>
    <s v="PODA/ESPAÇ"/>
    <s v="LIB //COMS"/>
    <d v="2024-09-27T00:00:00"/>
    <x v="5"/>
    <s v="OPEX"/>
    <s v="OK"/>
    <s v="OK"/>
    <s v="ANEXADO"/>
    <s v="ANEXADO"/>
    <s v="OK"/>
    <n v="1"/>
    <n v="2004.95"/>
    <s v="Giro"/>
    <s v="LUISA ALMEIDA"/>
    <s v="Programado "/>
    <s v="Realizado"/>
    <s v="Enviado Equatorial "/>
    <n v="2475.2600000000002"/>
    <n v="2548098.5699999998"/>
    <e v="#N/A"/>
    <n v="25804542"/>
    <n v="2475.2600000000002"/>
    <s v="Mauricio Alves"/>
  </r>
  <r>
    <x v="0"/>
    <s v="OK"/>
    <s v="Sem Defeito"/>
    <s v="Não"/>
    <n v="122129"/>
    <n v="638"/>
    <m/>
    <x v="1395"/>
    <s v="Ciclo Concluido"/>
    <s v="Ciclo Concluido"/>
    <x v="2"/>
    <s v="Emergencial"/>
    <s v="EQUIPE PODA "/>
    <s v="Realizado"/>
    <s v="PORTO ALEGRE"/>
    <s v="ESPAÇ"/>
    <s v="LIB //COMS"/>
    <d v="2024-09-27T00:00:00"/>
    <x v="5"/>
    <s v="OPEX"/>
    <s v="OK"/>
    <s v="OK"/>
    <s v="ANEXADO"/>
    <s v="ANEXADO"/>
    <s v="OK"/>
    <n v="1"/>
    <n v="88.28"/>
    <s v="Giro"/>
    <s v="LUISA ALMEIDA"/>
    <s v="Programado "/>
    <s v="Realizado"/>
    <s v="Enviado Equatorial "/>
    <n v="44.14"/>
    <n v="2548098.5699999998"/>
    <e v="#N/A"/>
    <n v="25804433"/>
    <n v="44.14"/>
    <s v="Mauricio Alves"/>
  </r>
  <r>
    <x v="0"/>
    <s v="OK"/>
    <s v="Sem Defeito"/>
    <s v="Não"/>
    <n v="113676"/>
    <n v="639"/>
    <m/>
    <x v="1396"/>
    <s v="Ciclo Concluido"/>
    <s v="Ciclo Concluido"/>
    <x v="2"/>
    <s v="Emergencial"/>
    <s v="EQUIPE PODA "/>
    <s v="Realizado"/>
    <s v="ARROIO DOS RATOS "/>
    <s v="PODA"/>
    <s v="LIB //COMS"/>
    <d v="2024-09-27T00:00:00"/>
    <x v="0"/>
    <s v="OPEX"/>
    <s v="OK"/>
    <s v="OK"/>
    <s v="ANEXADO"/>
    <s v="ANEXADO"/>
    <s v="OK"/>
    <n v="1"/>
    <n v="8724.9"/>
    <s v="Giro"/>
    <s v="LUISA ALMEIDA"/>
    <s v="Programado "/>
    <s v="Realizado"/>
    <s v="Ciclo Concluido"/>
    <n v="1959.3"/>
    <n v="2548098.5699999998"/>
    <e v="#N/A"/>
    <n v="25804382"/>
    <n v="1959.3"/>
    <s v="Mauricio Alves"/>
  </r>
  <r>
    <x v="0"/>
    <s v="OK"/>
    <s v="Sem Defeito"/>
    <s v="Não"/>
    <n v="119539"/>
    <n v="640"/>
    <m/>
    <x v="1397"/>
    <s v="Ciclo Concluido"/>
    <s v="Ciclo Concluido"/>
    <x v="2"/>
    <s v="Emergencial"/>
    <s v="EQUIPE PODA "/>
    <s v="Realizado"/>
    <s v="ELDORADO DO SUL"/>
    <s v="PODA"/>
    <s v="LIB //COMS"/>
    <d v="2024-09-27T00:00:00"/>
    <x v="0"/>
    <s v="OPEX"/>
    <s v="OK"/>
    <s v="OK"/>
    <s v="ANEXADO"/>
    <s v="ANEXADO"/>
    <s v="OK"/>
    <n v="1"/>
    <n v="863.16"/>
    <s v="Giro"/>
    <s v="RICARDO SILVEIRA"/>
    <s v="Programado "/>
    <s v="Realizado"/>
    <s v="Ciclo Concluido"/>
    <n v="879.61"/>
    <n v="2548098.5699999998"/>
    <e v="#N/A"/>
    <n v="25804593"/>
    <n v="879.61"/>
    <s v="Mauricio Alves"/>
  </r>
  <r>
    <x v="0"/>
    <s v="OK"/>
    <s v="Sem Defeito"/>
    <s v="Não"/>
    <n v="92995"/>
    <n v="641"/>
    <m/>
    <x v="1398"/>
    <s v="Ciclo Concluido"/>
    <s v="Ciclo Concluido"/>
    <x v="2"/>
    <s v="Emergencial"/>
    <s v="EQUIPE PODA "/>
    <s v="Realizado"/>
    <s v="PORTO ALEGRE"/>
    <s v="EMENDA"/>
    <s v="LIB //COMS"/>
    <d v="2024-09-27T00:00:00"/>
    <x v="0"/>
    <s v="OPEX"/>
    <s v="OK"/>
    <s v="OK"/>
    <s v="ANEXADO"/>
    <s v="ANEXADO"/>
    <s v="OK"/>
    <n v="1"/>
    <n v="317.25"/>
    <s v="Giro"/>
    <s v="RICARDO SILVEIRA"/>
    <s v="Programado "/>
    <s v="Realizado"/>
    <s v="Ciclo Concluido"/>
    <n v="1220.81"/>
    <n v="2548098.5699999998"/>
    <e v="#N/A"/>
    <n v="25819391"/>
    <n v="1220.81"/>
    <s v="Mauricio Alves"/>
  </r>
  <r>
    <x v="0"/>
    <s v="OK"/>
    <s v="Sem Defeito"/>
    <s v="Não"/>
    <n v="93929"/>
    <n v="642"/>
    <m/>
    <x v="1399"/>
    <s v="Ciclo Concluido"/>
    <s v="Ciclo Concluido"/>
    <x v="2"/>
    <s v="Emergencial"/>
    <s v="EQUIPE PODA "/>
    <s v="Realizado"/>
    <s v="PORTO ALEGRE"/>
    <s v="EMENDA"/>
    <s v="LIB //COMS"/>
    <d v="2024-09-27T00:00:00"/>
    <x v="0"/>
    <s v="OPEX"/>
    <s v="OK"/>
    <s v="OK"/>
    <s v="ANEXADO"/>
    <s v="ANEXADO"/>
    <s v="OK"/>
    <n v="1"/>
    <n v="190.35"/>
    <s v="Giro"/>
    <s v="RICARDO SILVEIRA"/>
    <s v="Programado "/>
    <s v="Realizado"/>
    <s v="Ciclo Concluido"/>
    <n v="315.37"/>
    <n v="2548098.5699999998"/>
    <e v="#N/A"/>
    <n v="25804735"/>
    <n v="315.37"/>
    <s v="Mauricio Alves"/>
  </r>
  <r>
    <x v="0"/>
    <s v="OK"/>
    <s v="Sem Defeito"/>
    <s v="Não"/>
    <n v="126277"/>
    <n v="643"/>
    <m/>
    <x v="1400"/>
    <s v="Ciclo Concluido"/>
    <s v="Ciclo Concluido"/>
    <x v="2"/>
    <s v="Emergencial"/>
    <s v="EQUIPE PODA "/>
    <s v="Realizado"/>
    <s v="GUAIBA"/>
    <s v="PODA"/>
    <s v="LIB //COMS"/>
    <d v="2024-09-27T00:00:00"/>
    <x v="0"/>
    <s v="OPEX"/>
    <s v="OK"/>
    <s v="OK"/>
    <s v="ANEXADO"/>
    <s v="ANEXADO"/>
    <s v="OK"/>
    <n v="1"/>
    <n v="8095.85"/>
    <s v="Giro"/>
    <s v="RICARDO SILVEIRA"/>
    <s v="Programado "/>
    <s v="Realizado"/>
    <s v="Ciclo Concluido"/>
    <n v="4863.3"/>
    <n v="2548098.5699999998"/>
    <e v="#N/A"/>
    <n v="25804623"/>
    <n v="4863.3"/>
    <s v="Mauricio Alves"/>
  </r>
  <r>
    <x v="0"/>
    <s v="OK"/>
    <s v="Sem Defeito"/>
    <s v="Não"/>
    <s v="89461-9-2024"/>
    <n v="644"/>
    <m/>
    <x v="1401"/>
    <s v="Ciclo Concluido"/>
    <s v="Ciclo Concluido"/>
    <x v="2"/>
    <s v="Emergencial"/>
    <s v="EQUIPE PODA "/>
    <s v="Realizado"/>
    <s v="ELDORADO DO SUL"/>
    <s v="ELO FUSIVEL"/>
    <s v="LIB //COMS"/>
    <d v="2024-09-27T00:00:00"/>
    <x v="5"/>
    <s v="OPEX"/>
    <s v="OK"/>
    <s v="OK"/>
    <s v="ANEXADO"/>
    <s v="ANEXADO"/>
    <s v="OK"/>
    <n v="1"/>
    <n v="137.91999999999999"/>
    <s v="Giro"/>
    <s v="RICARDO SILVEIRA"/>
    <s v="Programado "/>
    <s v="Realizado"/>
    <s v="Enviado Equatorial "/>
    <n v="157.63"/>
    <n v="2548098.5699999998"/>
    <e v="#N/A"/>
    <n v="25882244"/>
    <n v="157.63"/>
    <s v="Mauricio Alves"/>
  </r>
  <r>
    <x v="0"/>
    <s v="OK"/>
    <s v="Sem Defeito"/>
    <s v="Não"/>
    <n v="45456488"/>
    <n v="255"/>
    <m/>
    <x v="1402"/>
    <s v="Ciclo Concluido"/>
    <s v="Ciclo Concluido"/>
    <x v="2"/>
    <s v="Emergencial"/>
    <s v="TAT"/>
    <s v="Realizado"/>
    <s v="BUTIÁ"/>
    <s v="ELO FUSIVEL"/>
    <s v="LIB //COMS"/>
    <d v="2024-09-27T00:00:00"/>
    <x v="0"/>
    <s v="OPEX"/>
    <s v="OK"/>
    <s v="OK"/>
    <s v="ANEXADO"/>
    <s v="ANEXADO"/>
    <s v="OK"/>
    <n v="1"/>
    <n v="183.5"/>
    <s v="Giro"/>
    <s v="RICARDO SILVEIRA"/>
    <s v="Programado "/>
    <s v="Realizado"/>
    <s v="Ciclo Concluido"/>
    <n v="42.22"/>
    <n v="2548098.5699999998"/>
    <e v="#N/A"/>
    <n v="25819442"/>
    <n v="42.22"/>
    <s v="Mauricio Alves"/>
  </r>
  <r>
    <x v="0"/>
    <s v="OK"/>
    <s v="Sem Defeito"/>
    <s v="Não"/>
    <n v="123861"/>
    <n v="256"/>
    <m/>
    <x v="1403"/>
    <s v="Ciclo Concluido"/>
    <s v="Ciclo Concluido"/>
    <x v="2"/>
    <s v="Emergencial"/>
    <s v="TAT"/>
    <s v="Realizado"/>
    <s v="BUTÍA"/>
    <s v="ELO FUSIVEL"/>
    <s v="LIB //COMS"/>
    <d v="2024-09-27T00:00:00"/>
    <x v="0"/>
    <s v="OPEX"/>
    <s v="OK"/>
    <s v="OK"/>
    <s v="ANEXADO"/>
    <s v="ANEXADO"/>
    <s v="OK"/>
    <n v="1"/>
    <n v="91.75"/>
    <s v="Giro"/>
    <s v="RICARDO SILVEIRA"/>
    <s v="Programado "/>
    <s v="Realizado"/>
    <s v="Ciclo Concluido"/>
    <n v="42.22"/>
    <n v="2548098.5699999998"/>
    <e v="#N/A"/>
    <n v="25819684"/>
    <n v="42.22"/>
    <s v="Mauricio Alves"/>
  </r>
  <r>
    <x v="7"/>
    <s v="OK"/>
    <s v="Sem Defeito"/>
    <s v="Não"/>
    <n v="88052"/>
    <n v="271"/>
    <m/>
    <x v="1404"/>
    <s v="Sem necessidade"/>
    <s v="Sem necessidade"/>
    <x v="0"/>
    <s v="Emergencial"/>
    <s v="LINHA MORTA"/>
    <s v="Realizado"/>
    <s v="PORTO ALEGRE"/>
    <s v="POSTE"/>
    <s v="LIB //COMS"/>
    <d v="2024-09-27T00:00:00"/>
    <x v="2"/>
    <s v="CAPEX"/>
    <s v="OK"/>
    <s v="OK"/>
    <s v="ANEXADO"/>
    <s v="ANEXADO"/>
    <s v="OK"/>
    <n v="1"/>
    <n v="9172.1299999999992"/>
    <s v="Passivo"/>
    <s v="JONAS OLIVEIRA"/>
    <s v="Programado "/>
    <s v="Realizado"/>
    <s v="Enviado Equatorial"/>
    <n v="7236.51"/>
    <n v="2548098.5699999998"/>
    <e v="#N/A"/>
    <n v="26173808"/>
    <n v="7236.51"/>
    <s v="Mauricio Alves"/>
  </r>
  <r>
    <x v="0"/>
    <s v="OK"/>
    <s v="Sem Defeito"/>
    <s v="Não"/>
    <n v="112070"/>
    <n v="272"/>
    <m/>
    <x v="1405"/>
    <s v="Sem necessidade"/>
    <s v="Sem necessidade"/>
    <x v="0"/>
    <s v="Emergencial"/>
    <s v="LINHA MORTA"/>
    <s v="Realizado"/>
    <s v="PANTANO GRANDE "/>
    <s v="TR"/>
    <s v="LIB //COMS"/>
    <d v="2024-09-27T00:00:00"/>
    <x v="2"/>
    <s v="CAPEX"/>
    <s v="OK"/>
    <s v="OK"/>
    <s v="ANEXADO"/>
    <s v="ANEXADO"/>
    <s v="OK"/>
    <n v="1"/>
    <n v="3415.61"/>
    <s v="Passivo"/>
    <s v="JONAS OLIVEIRA"/>
    <s v="Programado "/>
    <s v="Realizado"/>
    <s v="Enviado Equatorial"/>
    <n v="3690.81"/>
    <n v="2548098.5699999998"/>
    <e v="#N/A"/>
    <n v="26059096"/>
    <n v="3690.81"/>
    <s v="Mauricio Alves"/>
  </r>
  <r>
    <x v="0"/>
    <s v="OK"/>
    <s v="Sem Defeito"/>
    <s v="Não"/>
    <s v="123402-9-2024"/>
    <n v="645"/>
    <m/>
    <x v="1406"/>
    <s v="Ciclo Concluido"/>
    <s v="Ciclo Concluido"/>
    <x v="2"/>
    <s v="Emergencial"/>
    <s v="EQUIPE PODA "/>
    <s v="Realizado"/>
    <s v="GUAIBA"/>
    <s v="ELO FUSIVEL"/>
    <s v="LIB //COMS"/>
    <d v="2024-09-30T00:00:00"/>
    <x v="0"/>
    <s v="OPEX"/>
    <s v="OK"/>
    <s v="OK"/>
    <s v="ANEXADO"/>
    <s v="ANEXADO"/>
    <s v="OK"/>
    <n v="1"/>
    <n v="2482.56"/>
    <s v="Giro"/>
    <s v="SAMUEL OLIVEIRA"/>
    <s v="Programado "/>
    <s v="Realizado"/>
    <s v="Ciclo Concluido"/>
    <n v="1141.92"/>
    <n v="2548098.5699999998"/>
    <e v="#N/A"/>
    <n v="25819909"/>
    <n v="1141.92"/>
    <s v="Mauricio Alves"/>
  </r>
  <r>
    <x v="0"/>
    <s v="OK"/>
    <s v="Sem Defeito"/>
    <s v="Não"/>
    <n v="111781"/>
    <n v="646"/>
    <m/>
    <x v="1407"/>
    <s v="Ciclo Concluido"/>
    <s v="Ciclo Concluido"/>
    <x v="2"/>
    <s v="Emergencial"/>
    <s v="EQUIPE PODA "/>
    <s v="Realizado"/>
    <s v="PORTO ALEGRE"/>
    <s v="PARARAIO"/>
    <s v="LIB //COMS"/>
    <d v="2024-09-30T00:00:00"/>
    <x v="0"/>
    <s v="OPEX"/>
    <s v="OK"/>
    <s v="OK"/>
    <s v="ANEXADO"/>
    <s v="ANEXADO"/>
    <s v="OK"/>
    <n v="1"/>
    <n v="143.44"/>
    <s v="Giro"/>
    <s v="SAMUEL OLIVEIRA"/>
    <s v="Programado "/>
    <s v="Realizado"/>
    <s v="Ciclo Concluido"/>
    <n v="2419.21"/>
    <n v="2548098.5699999998"/>
    <e v="#N/A"/>
    <n v="25819902"/>
    <n v="2419.21"/>
    <s v="Mauricio Alves"/>
  </r>
  <r>
    <x v="0"/>
    <s v="OK"/>
    <s v="Sem Defeito"/>
    <s v="Não"/>
    <n v="5894"/>
    <n v="257"/>
    <m/>
    <x v="1408"/>
    <s v="Ciclo Concluido"/>
    <s v="Ciclo Concluido"/>
    <x v="2"/>
    <s v="Emergencial"/>
    <s v="TAT"/>
    <s v="Realizado"/>
    <s v="VIAMAO "/>
    <s v="PODA"/>
    <s v="LIB //COMS"/>
    <d v="2024-09-30T00:00:00"/>
    <x v="0"/>
    <s v="OPEX"/>
    <s v="OK"/>
    <s v="OK"/>
    <s v="ANEXADO"/>
    <s v="ANEXADO"/>
    <s v="OK"/>
    <n v="1"/>
    <n v="487.18"/>
    <s v="Giro"/>
    <s v="SAMUEL OLIVEIRA"/>
    <s v="Programado "/>
    <s v="Realizado"/>
    <s v="Ciclo Concluido"/>
    <n v="104.6"/>
    <n v="2548098.5699999998"/>
    <e v="#N/A"/>
    <n v="25819841"/>
    <n v="104.6"/>
    <s v="Mauricio Alves"/>
  </r>
  <r>
    <x v="5"/>
    <s v="ORDEM NÃO RELACIONADA COM A LISTA DA EQUATORIAL "/>
    <s v="Evidência "/>
    <s v="Sim "/>
    <n v="5891"/>
    <n v="258"/>
    <m/>
    <x v="1409"/>
    <n v="230000763"/>
    <s v="VIA0118"/>
    <x v="2"/>
    <s v="Emergencial"/>
    <s v="TAT"/>
    <s v="Realizado"/>
    <s v="VIAMAO"/>
    <s v="ESPAÇADORES "/>
    <s v="LIB //PEND"/>
    <d v="2024-09-30T00:00:00"/>
    <x v="2"/>
    <s v="OPEX"/>
    <s v="OK"/>
    <s v="OK"/>
    <s v="ANEXADO"/>
    <s v="ANEXADO"/>
    <s v="OK"/>
    <n v="1"/>
    <n v="73.400000000000006"/>
    <s v="Passivo"/>
    <s v="RICARDO SILVEIRA"/>
    <s v="Programado "/>
    <s v="Realizado"/>
    <s v="Em andamento"/>
    <n v="73.400000000000006"/>
    <n v="2548098.5699999998"/>
    <e v="#N/A"/>
    <n v="25819789"/>
    <n v="73.400000000000006"/>
    <s v="Erica Fragoso"/>
  </r>
  <r>
    <x v="5"/>
    <s v="ORDEM NÃO RELACIONADA COM A LISTA DA EQUATORIAL "/>
    <s v="Evidência"/>
    <s v="Sim "/>
    <n v="5060"/>
    <n v="259"/>
    <m/>
    <x v="1410"/>
    <s v="DELTA ANTIGO"/>
    <s v="DELTA ANTIGO"/>
    <x v="2"/>
    <s v="Emergencial"/>
    <s v="TAT"/>
    <s v="Realizado"/>
    <s v="CHARQUEADAS"/>
    <s v="ESPAÇADORES "/>
    <s v="LIB //PEND"/>
    <d v="2024-09-30T00:00:00"/>
    <x v="2"/>
    <s v="OPEX"/>
    <s v="OK"/>
    <s v="OK"/>
    <s v="ANEXADO"/>
    <s v="ANEXADO"/>
    <s v="OK"/>
    <n v="1"/>
    <n v="58.72"/>
    <s v="Passivo"/>
    <s v="RICARDO SILVEIRA"/>
    <s v="Programado "/>
    <s v="Realizado"/>
    <s v="Em andamento"/>
    <n v="58.72"/>
    <n v="2548098.5699999998"/>
    <e v="#N/A"/>
    <n v="25819858"/>
    <n v="58.72"/>
    <s v="Erica Fragoso"/>
  </r>
  <r>
    <x v="0"/>
    <s v="OK"/>
    <s v="Sem Defeito"/>
    <s v="Não"/>
    <n v="128644"/>
    <n v="273"/>
    <m/>
    <x v="1411"/>
    <s v="Sem necessidade"/>
    <s v="Sem necessidade"/>
    <x v="0"/>
    <s v="Emergencial"/>
    <s v="LINHA MORTA"/>
    <s v="Realizado"/>
    <s v="PORTO ALEGRE"/>
    <s v="TR"/>
    <s v="LIB //COMS"/>
    <d v="2024-09-30T00:00:00"/>
    <x v="2"/>
    <s v="CAPEX"/>
    <s v="OK"/>
    <s v="OK"/>
    <s v="ANEXADO"/>
    <s v="ANEXADO"/>
    <s v="OK"/>
    <n v="1"/>
    <n v="4691.95"/>
    <s v="Passivo"/>
    <s v="JONAS OLIVEIRA"/>
    <s v="Programado "/>
    <s v="Realizado"/>
    <s v="Enviado Equatorial"/>
    <n v="4571.43"/>
    <n v="2548098.5699999998"/>
    <e v="#N/A"/>
    <n v="26187939"/>
    <n v="4571.43"/>
    <s v="Mauricio Alves"/>
  </r>
  <r>
    <x v="0"/>
    <s v="OK"/>
    <s v="Sem Defeito"/>
    <s v="Não"/>
    <n v="84912"/>
    <n v="274"/>
    <m/>
    <x v="1412"/>
    <s v="Sem necessidade"/>
    <s v="Sem necessidade"/>
    <x v="0"/>
    <s v="Emergencial"/>
    <s v="LINHA MORTA"/>
    <s v="Realizado"/>
    <s v="PORTO ALEGRE"/>
    <s v="POSTE"/>
    <s v="LIB //COMS"/>
    <d v="2024-09-30T00:00:00"/>
    <x v="2"/>
    <s v="CAPEX"/>
    <s v="OK"/>
    <s v="OK"/>
    <s v="ANEXADO"/>
    <s v="ANEXADO"/>
    <s v="OK"/>
    <n v="1"/>
    <n v="4029.7"/>
    <s v="Passivo"/>
    <s v="JONAS OLIVEIRA"/>
    <s v="Programado "/>
    <s v="Realizado"/>
    <s v="Enviado Equatorial"/>
    <n v="5828.43"/>
    <n v="2548098.5699999998"/>
    <e v="#N/A"/>
    <n v="26059123"/>
    <n v="5828.43"/>
    <s v="Mauricio Alves"/>
  </r>
  <r>
    <x v="0"/>
    <s v="OK"/>
    <s v="Sem Defeito"/>
    <s v="Não"/>
    <n v="109092"/>
    <n v="275"/>
    <m/>
    <x v="1413"/>
    <s v="Ciclo Concluido"/>
    <s v="Ciclo Concluido"/>
    <x v="2"/>
    <s v="Emergencial"/>
    <s v="LINHA MORTA"/>
    <s v="Realizado"/>
    <s v="GUAIBA"/>
    <s v="TALA"/>
    <s v="LIB //COMS"/>
    <d v="2024-09-30T00:00:00"/>
    <x v="5"/>
    <s v="OPEX"/>
    <s v="OK"/>
    <s v="OK"/>
    <s v="ANEXADO"/>
    <s v="ANEXADO"/>
    <s v="OK"/>
    <n v="1"/>
    <n v="1300.24"/>
    <s v="Giro"/>
    <s v="RICARDO SILVEIRA"/>
    <s v="Programado "/>
    <s v="Realizado"/>
    <s v="Enviado Equatorial "/>
    <n v="963.37"/>
    <n v="2548098.5699999998"/>
    <e v="#N/A"/>
    <n v="25820009"/>
    <n v="963.37"/>
    <s v="Mauricio Alves"/>
  </r>
  <r>
    <x v="4"/>
    <s v="Em andamento "/>
    <s v="Em andamento "/>
    <s v="Não"/>
    <n v="141886"/>
    <n v="276"/>
    <m/>
    <x v="1414"/>
    <s v="Sem necessidade"/>
    <s v="Sem necessidade"/>
    <x v="0"/>
    <s v="Emergencial"/>
    <s v="LINHA MORTA"/>
    <s v="Pendente"/>
    <s v="ELDORADO DO SUL"/>
    <s v="TR"/>
    <s v="LIB //ATEC"/>
    <d v="2024-09-30T00:00:00"/>
    <x v="2"/>
    <s v="CAPEX"/>
    <s v="NOK"/>
    <s v="OK"/>
    <s v="ANEXADO"/>
    <s v="SEM ANEXO "/>
    <s v="NOK"/>
    <n v="0.4"/>
    <n v="3415.61"/>
    <s v="Giro"/>
    <s v="LUCAS ANDRADE"/>
    <d v="2024-12-18T00:00:00"/>
    <s v="Não realizado"/>
    <s v="Em andamento"/>
    <n v="0"/>
    <n v="2548098.5699999998"/>
    <e v="#N/A"/>
    <n v="0"/>
    <n v="0"/>
    <s v="Mauricio Alves"/>
  </r>
  <r>
    <x v="0"/>
    <s v="OK"/>
    <s v="Sem Defeito"/>
    <s v="Não"/>
    <n v="136065"/>
    <n v="277"/>
    <m/>
    <x v="1415"/>
    <s v="Ciclo Concluido"/>
    <s v="Ciclo Concluido"/>
    <x v="0"/>
    <s v="Emergencial"/>
    <s v="LINHA MORTA"/>
    <s v="Realizado"/>
    <s v="PORTO ALEGRE"/>
    <s v="TR"/>
    <s v="LIB // MED"/>
    <d v="2024-09-30T00:00:00"/>
    <x v="5"/>
    <s v="CAPEX"/>
    <s v="OK"/>
    <s v="OK"/>
    <s v="ANEXADO"/>
    <s v="ANEXADO"/>
    <s v="OK"/>
    <n v="1"/>
    <n v="3415.61"/>
    <s v="Giro"/>
    <s v="JONAS OLIVEIRA"/>
    <s v="Programado "/>
    <s v="Realizado"/>
    <s v="Enviado Equatorial "/>
    <n v="3690.81"/>
    <n v="2548098.5699999998"/>
    <e v="#N/A"/>
    <n v="26059125"/>
    <n v="3690.81"/>
    <s v="Mauricio Alves"/>
  </r>
  <r>
    <x v="0"/>
    <s v="OK"/>
    <s v="Sem Defeito"/>
    <s v="Não"/>
    <n v="144064"/>
    <n v="260"/>
    <m/>
    <x v="1416"/>
    <s v="Ciclo Concluido"/>
    <s v="Ciclo Concluido"/>
    <x v="2"/>
    <s v="Emergencial"/>
    <s v="TAT"/>
    <s v="Realizado"/>
    <s v="BARRA DO RIBEIRO"/>
    <s v="ELO FUSIVEL/PODA"/>
    <s v="LIB //COMS"/>
    <d v="2024-09-30T00:00:00"/>
    <x v="0"/>
    <s v="OPEX"/>
    <s v="OK"/>
    <s v="OK"/>
    <s v="ANEXADO"/>
    <s v="ANEXADO"/>
    <s v="OK"/>
    <n v="1"/>
    <n v="1645.04"/>
    <s v="Giro"/>
    <s v="RICARDO SILVEIRA"/>
    <s v="Programado "/>
    <s v="Realizado"/>
    <s v="Ciclo Concluido"/>
    <n v="314.39999999999998"/>
    <n v="2548098.5699999998"/>
    <e v="#N/A"/>
    <n v="25819870"/>
    <n v="314.39999999999998"/>
    <s v="Mauricio Alves"/>
  </r>
  <r>
    <x v="0"/>
    <s v="OK"/>
    <s v="Sem Defeito"/>
    <s v="Não"/>
    <n v="1333009"/>
    <n v="261"/>
    <m/>
    <x v="1417"/>
    <s v="Ciclo Concluido"/>
    <s v="Ciclo Concluido"/>
    <x v="2"/>
    <s v="Emergencial"/>
    <s v="TAT"/>
    <s v="Realizado"/>
    <s v="BARRA DO RIBEIRO"/>
    <s v="PORTA FUSIVEL/ ELO"/>
    <s v="LIB //COMS"/>
    <d v="2024-09-30T00:00:00"/>
    <x v="0"/>
    <s v="OPEX"/>
    <s v="OK"/>
    <s v="OK"/>
    <s v="ANEXADO"/>
    <s v="ANEXADO"/>
    <s v="OK"/>
    <n v="1"/>
    <n v="102.77"/>
    <s v="Giro"/>
    <s v="RICARDO SILVEIRA"/>
    <s v="Programado "/>
    <s v="Realizado"/>
    <s v="Ciclo Concluido"/>
    <n v="42.22"/>
    <n v="2548098.5699999998"/>
    <e v="#N/A"/>
    <n v="25819893"/>
    <n v="42.22"/>
    <s v="Mauricio Alves"/>
  </r>
  <r>
    <x v="0"/>
    <s v="OK"/>
    <s v="Sem Defeito"/>
    <s v="Não"/>
    <n v="1405079"/>
    <n v="262"/>
    <m/>
    <x v="1418"/>
    <s v="Ciclo Concluido"/>
    <s v="Ciclo Concluido"/>
    <x v="2"/>
    <s v="Emergencial"/>
    <s v="TAT"/>
    <s v="Realizado"/>
    <s v="BARRA DO RIBEIRO"/>
    <s v="ELO FUSIVEL"/>
    <s v="LIB //COMS"/>
    <d v="2024-09-30T00:00:00"/>
    <x v="0"/>
    <s v="OPEX"/>
    <s v="OK"/>
    <s v="OK"/>
    <s v="ANEXADO"/>
    <s v="ANEXADO"/>
    <s v="OK"/>
    <n v="1"/>
    <n v="91.75"/>
    <s v="Giro"/>
    <s v="RICARDO SILVEIRA"/>
    <s v="Programado "/>
    <s v="Realizado"/>
    <s v="Ciclo Concluido"/>
    <n v="42.22"/>
    <n v="2548098.5699999998"/>
    <e v="#N/A"/>
    <n v="25819965"/>
    <n v="42.22"/>
    <s v="Mauricio Alves"/>
  </r>
  <r>
    <x v="0"/>
    <s v="OK"/>
    <s v="Sem Defeito"/>
    <s v="Não"/>
    <s v="144064-9"/>
    <n v="263"/>
    <m/>
    <x v="1419"/>
    <s v="Ciclo Concluido"/>
    <s v="Ciclo Concluido"/>
    <x v="2"/>
    <s v="Emergencial"/>
    <s v="TAT"/>
    <s v="Realizado"/>
    <s v="BARRA DO RIBEIRO"/>
    <s v="ELO FUSIVEL"/>
    <s v="LIB //COMS"/>
    <d v="2024-09-30T00:00:00"/>
    <x v="0"/>
    <s v="OPEX"/>
    <s v="OK"/>
    <s v="OK"/>
    <s v="ANEXADO"/>
    <s v="ANEXADO"/>
    <s v="OK"/>
    <n v="1"/>
    <n v="275.25"/>
    <s v="Giro"/>
    <s v="RICARDO SILVEIRA"/>
    <s v="Programado "/>
    <s v="Realizado"/>
    <s v="Ciclo Concluido"/>
    <n v="126.66"/>
    <n v="2548098.5699999998"/>
    <e v="#N/A"/>
    <n v="25819969"/>
    <n v="126.66"/>
    <s v="Mauricio Alves"/>
  </r>
  <r>
    <x v="0"/>
    <s v="OK"/>
    <s v="Sem Defeito"/>
    <s v="Não"/>
    <n v="5894"/>
    <n v="278"/>
    <m/>
    <x v="1420"/>
    <s v="Ciclo Concluido"/>
    <s v="Ciclo Concluido"/>
    <x v="2"/>
    <s v="Emergencial"/>
    <s v="LINHA MORTA"/>
    <s v="Realizado"/>
    <s v="VIAMÃO"/>
    <s v="PODA"/>
    <s v="LIB //COMS"/>
    <d v="2024-09-30T00:00:00"/>
    <x v="0"/>
    <s v="OPEX"/>
    <s v="OK"/>
    <s v="OK"/>
    <s v="ANEXADO"/>
    <s v="ANEXADO"/>
    <s v="OK"/>
    <n v="1"/>
    <n v="1092.5899999999999"/>
    <s v="Giro"/>
    <s v="RICARDO SILVEIRA"/>
    <s v="Programado "/>
    <s v="Realizado"/>
    <s v="Ciclo Concluido"/>
    <n v="589.21"/>
    <n v="2548098.5699999998"/>
    <e v="#N/A"/>
    <n v="25820057"/>
    <n v="589.21"/>
    <s v="Mauricio Alves"/>
  </r>
  <r>
    <x v="0"/>
    <s v="OK"/>
    <s v="Sem Defeito"/>
    <s v="Não"/>
    <n v="5897"/>
    <n v="279"/>
    <m/>
    <x v="1421"/>
    <s v="Ciclo Concluido"/>
    <s v="Ciclo Concluido"/>
    <x v="2"/>
    <s v="Emergencial"/>
    <s v="LINHA MORTA"/>
    <s v="Realizado"/>
    <s v="VIAMÃO"/>
    <s v="PODA"/>
    <s v="LIB //COMS"/>
    <d v="2024-09-30T00:00:00"/>
    <x v="0"/>
    <s v="OPEX"/>
    <s v="OK"/>
    <s v="OK"/>
    <s v="ANEXADO"/>
    <s v="ANEXADO"/>
    <s v="OK"/>
    <n v="1"/>
    <n v="1092.5899999999999"/>
    <s v="Giro"/>
    <s v="RICARDO SILVEIRA"/>
    <s v="Programado "/>
    <s v="Realizado"/>
    <s v="Ciclo Concluido"/>
    <n v="589.21"/>
    <n v="2548098.5699999998"/>
    <e v="#N/A"/>
    <n v="25820079"/>
    <n v="589.21"/>
    <s v="Mauricio Alves"/>
  </r>
  <r>
    <x v="0"/>
    <s v="OK"/>
    <s v="Sem Defeito"/>
    <s v="Não"/>
    <n v="5890"/>
    <n v="280"/>
    <m/>
    <x v="1422"/>
    <s v="Ciclo Concluido"/>
    <s v="Ciclo Concluido"/>
    <x v="2"/>
    <s v="Emergencial"/>
    <s v="LINHA MORTA"/>
    <s v="Realizado"/>
    <s v="VIAMÃO"/>
    <s v="PODA"/>
    <s v="LIB //COMS"/>
    <d v="2024-09-30T00:00:00"/>
    <x v="0"/>
    <s v="OPEX"/>
    <s v="OK"/>
    <s v="OK"/>
    <s v="ANEXADO"/>
    <s v="ANEXADO"/>
    <s v="OK"/>
    <n v="1"/>
    <n v="1092.5899999999999"/>
    <s v="Giro"/>
    <s v="RICARDO SILVEIRA"/>
    <s v="Programado "/>
    <s v="Realizado"/>
    <s v="Ciclo Concluido"/>
    <n v="589.21"/>
    <n v="2548098.5699999998"/>
    <e v="#N/A"/>
    <n v="25820114"/>
    <n v="589.21"/>
    <s v="Mauricio Alves"/>
  </r>
  <r>
    <x v="0"/>
    <s v="OK"/>
    <s v="Sem Defeito"/>
    <s v="Não"/>
    <n v="109007"/>
    <n v="144"/>
    <m/>
    <x v="1423"/>
    <s v="Ciclo Concluido"/>
    <s v="Ciclo Concluido"/>
    <x v="2"/>
    <s v="Emergencial"/>
    <s v="LINHA VIVA "/>
    <s v="Realizado"/>
    <s v="GUAIBA"/>
    <s v="CRUZAMENTO"/>
    <s v="LIB //COMS"/>
    <d v="2024-09-30T00:00:00"/>
    <x v="0"/>
    <s v="OPEX"/>
    <s v="OK"/>
    <s v="OK"/>
    <s v="ANEXADO"/>
    <s v="ANEXADO"/>
    <s v="OK"/>
    <n v="1"/>
    <n v="473.76"/>
    <s v="Giro"/>
    <s v="RICARDO SILVEIRA"/>
    <s v="Programado "/>
    <s v="Realizado"/>
    <s v="Ciclo Concluido"/>
    <n v="108.09"/>
    <n v="2548098.5699999998"/>
    <e v="#N/A"/>
    <n v="25837577"/>
    <n v="108.09"/>
    <s v="Mauricio Alves"/>
  </r>
  <r>
    <x v="0"/>
    <s v="OK"/>
    <s v="Sem Defeito"/>
    <s v="Não"/>
    <n v="44463436"/>
    <n v="145"/>
    <m/>
    <x v="1424"/>
    <s v="Ciclo Concluido"/>
    <s v="Ciclo Concluido"/>
    <x v="2"/>
    <s v="Emergencial"/>
    <s v="LINHA VIVA "/>
    <s v="Realizado"/>
    <s v="PORTO ALEGRE"/>
    <s v="CRUZETA"/>
    <s v="LIB //COMS"/>
    <d v="2024-09-30T00:00:00"/>
    <x v="5"/>
    <s v="OPEX"/>
    <s v="OK"/>
    <s v="OK"/>
    <s v="ANEXADO"/>
    <s v="ANEXADO"/>
    <s v="OK"/>
    <n v="1"/>
    <n v="13200.01"/>
    <s v="Giro"/>
    <s v="RICARDO SILVEIRA"/>
    <s v="Programado "/>
    <s v="Realizado"/>
    <s v="Enviado Equatorial "/>
    <n v="5446.8"/>
    <n v="2548098.5699999998"/>
    <e v="#N/A"/>
    <n v="25969037"/>
    <n v="5446.8"/>
    <s v="Mauricio Alves"/>
  </r>
  <r>
    <x v="0"/>
    <s v="OK"/>
    <s v="Sem Defeito"/>
    <s v="Não"/>
    <n v="125799"/>
    <n v="146"/>
    <m/>
    <x v="1425"/>
    <s v="Ciclo Concluido"/>
    <s v="Ciclo Concluido"/>
    <x v="2"/>
    <s v="Emergencial"/>
    <s v="LINHA VIVA "/>
    <s v="Realizado"/>
    <s v="PORTO ALEGRE"/>
    <s v="EMENDA"/>
    <s v="LIB //COMS"/>
    <d v="2024-09-30T00:00:00"/>
    <x v="0"/>
    <s v="OPEX"/>
    <s v="OK"/>
    <s v="OK"/>
    <s v="ANEXADO"/>
    <s v="ANEXADO"/>
    <s v="OK"/>
    <n v="1"/>
    <n v="401.34"/>
    <s v="Giro"/>
    <s v="LUISA ALMEIDA"/>
    <s v="Programado "/>
    <s v="Realizado"/>
    <s v="Ciclo Concluido"/>
    <n v="1051.72"/>
    <n v="2548098.5699999998"/>
    <e v="#N/A"/>
    <n v="25837512"/>
    <n v="1051.72"/>
    <s v="Mauricio Alves"/>
  </r>
  <r>
    <x v="0"/>
    <s v="OK"/>
    <s v="Sem Defeito"/>
    <s v="Não"/>
    <n v="5897"/>
    <n v="147"/>
    <m/>
    <x v="1426"/>
    <s v="Ciclo Concluido"/>
    <s v="Ciclo Concluido"/>
    <x v="2"/>
    <s v="Emergencial"/>
    <s v="LINHA VIVA "/>
    <s v="Realizado"/>
    <s v="VIAMÃO"/>
    <s v="PODA"/>
    <s v="LIB //COMS"/>
    <d v="2024-09-30T00:00:00"/>
    <x v="0"/>
    <s v="OPEX"/>
    <s v="OK"/>
    <s v="OK"/>
    <s v="ANEXADO"/>
    <s v="ANEXADO"/>
    <s v="OK"/>
    <n v="1"/>
    <n v="801.17"/>
    <s v="Giro"/>
    <s v="LUISA ALMEIDA"/>
    <s v="Programado "/>
    <s v="Realizado"/>
    <s v="Ciclo Concluido"/>
    <n v="864.12"/>
    <n v="2548098.5699999998"/>
    <e v="#N/A"/>
    <n v="25837439"/>
    <n v="864.12"/>
    <s v="Mauricio Alves"/>
  </r>
  <r>
    <x v="0"/>
    <s v="OK"/>
    <s v="Sem Defeito"/>
    <s v="Não"/>
    <n v="5894"/>
    <n v="148"/>
    <m/>
    <x v="1427"/>
    <s v="Ciclo Concluido"/>
    <s v="Ciclo Concluido"/>
    <x v="2"/>
    <s v="Emergencial"/>
    <s v="LINHA VIVA "/>
    <s v="Realizado"/>
    <s v="VIAMÃO"/>
    <s v="PODA"/>
    <s v="LIB //COMS"/>
    <d v="2024-09-30T00:00:00"/>
    <x v="0"/>
    <s v="OPEX"/>
    <s v="OK"/>
    <s v="OK"/>
    <s v="ANEXADO"/>
    <s v="ANEXADO"/>
    <s v="OK"/>
    <n v="1"/>
    <n v="801.17"/>
    <s v="Giro"/>
    <s v="LUISA ALMEIDA"/>
    <s v="Programado "/>
    <s v="Realizado"/>
    <s v="Ciclo Concluido"/>
    <n v="179.76"/>
    <n v="2548098.5699999998"/>
    <e v="#N/A"/>
    <n v="25837435"/>
    <n v="179.76"/>
    <s v="Mauricio Alves"/>
  </r>
  <r>
    <x v="0"/>
    <s v="OK"/>
    <s v="Sem Defeito"/>
    <s v="Não"/>
    <n v="5894"/>
    <n v="149"/>
    <m/>
    <x v="1428"/>
    <s v="Ciclo Concluido"/>
    <s v="Ciclo Concluido"/>
    <x v="2"/>
    <s v="Emergencial"/>
    <s v="LINHA VIVA "/>
    <s v="Realizado"/>
    <s v="VIAMÃO"/>
    <s v="PODA"/>
    <s v="LIB //COMS"/>
    <d v="2024-09-30T00:00:00"/>
    <x v="0"/>
    <s v="OPEX"/>
    <s v="OK"/>
    <s v="OK"/>
    <s v="ANEXADO"/>
    <s v="ANEXADO"/>
    <s v="OK"/>
    <n v="1"/>
    <n v="413.41"/>
    <s v="Giro"/>
    <s v="LUISA ALMEIDA"/>
    <s v="Programado "/>
    <s v="Realizado"/>
    <s v="Ciclo Concluido"/>
    <n v="432.06"/>
    <n v="2548098.5699999998"/>
    <e v="#N/A"/>
    <n v="25837434"/>
    <n v="432.06"/>
    <s v="Mauricio Alves"/>
  </r>
  <r>
    <x v="0"/>
    <s v="OK"/>
    <s v="Sem Defeito"/>
    <s v="Não"/>
    <n v="5890"/>
    <n v="150"/>
    <m/>
    <x v="1429"/>
    <s v="Ciclo Concluido"/>
    <s v="Ciclo Concluido"/>
    <x v="2"/>
    <s v="Emergencial"/>
    <s v="LINHA VIVA "/>
    <s v="Realizado"/>
    <s v="VIAMÃO"/>
    <s v="PODA"/>
    <s v="LIB //COMS"/>
    <d v="2024-09-30T00:00:00"/>
    <x v="0"/>
    <s v="OPEX"/>
    <s v="OK"/>
    <s v="OK"/>
    <s v="ANEXADO"/>
    <s v="ANEXADO"/>
    <s v="OK"/>
    <n v="1"/>
    <n v="413.41"/>
    <s v="Giro"/>
    <s v="LUISA ALMEIDA"/>
    <s v="Programado "/>
    <s v="Realizado"/>
    <s v="Ciclo Concluido"/>
    <n v="432.06"/>
    <n v="2548098.5699999998"/>
    <e v="#N/A"/>
    <n v="25837431"/>
    <n v="432.06"/>
    <s v="Mauricio Alves"/>
  </r>
  <r>
    <x v="0"/>
    <s v="OK"/>
    <s v="Sem Defeito"/>
    <s v="Não"/>
    <n v="5890"/>
    <n v="151"/>
    <m/>
    <x v="1430"/>
    <s v="Ciclo Concluido"/>
    <s v="Ciclo Concluido"/>
    <x v="2"/>
    <s v="Emergencial"/>
    <s v="LINHA VIVA "/>
    <s v="Realizado"/>
    <s v="VIAMÃO"/>
    <s v="PODA"/>
    <s v="LIB //COMS"/>
    <d v="2024-09-30T00:00:00"/>
    <x v="0"/>
    <s v="OPEX"/>
    <s v="OK"/>
    <s v="OK"/>
    <s v="ANEXADO"/>
    <s v="ANEXADO"/>
    <s v="OK"/>
    <n v="1"/>
    <n v="413.41"/>
    <s v="Giro"/>
    <s v="LUISA ALMEIDA"/>
    <s v="Programado "/>
    <s v="Realizado"/>
    <s v="Ciclo Concluido"/>
    <n v="432.06"/>
    <n v="2548098.5699999998"/>
    <e v="#N/A"/>
    <n v="25837395"/>
    <n v="432.06"/>
    <s v="Mauricio Alves"/>
  </r>
  <r>
    <x v="0"/>
    <s v="OK"/>
    <s v="Sem Defeito"/>
    <s v="Não"/>
    <s v="12268-9-2024"/>
    <n v="647"/>
    <m/>
    <x v="1431"/>
    <s v="Ciclo Concluido"/>
    <s v="Ciclo Concluido"/>
    <x v="2"/>
    <s v="Emergencial"/>
    <s v="EQUIPE PODA "/>
    <s v="Realizado"/>
    <m/>
    <s v="PODA"/>
    <s v="LIB //COMS"/>
    <d v="2024-09-30T00:00:00"/>
    <x v="0"/>
    <s v="OPEX"/>
    <s v="OK"/>
    <s v="OK"/>
    <s v="ANEXADO"/>
    <s v="ANEXADO"/>
    <s v="OK"/>
    <n v="1"/>
    <n v="373.2"/>
    <s v="Giro"/>
    <s v="LUISA ALMEIDA"/>
    <s v="Programado "/>
    <s v="Realizado"/>
    <s v="Ciclo Concluido"/>
    <n v="279.89999999999998"/>
    <n v="2548098.5699999998"/>
    <e v="#N/A"/>
    <n v="25837390"/>
    <n v="279.89999999999998"/>
    <s v="Mauricio Alves"/>
  </r>
  <r>
    <x v="5"/>
    <s v="Enviar melhores fotos do serviço executado. "/>
    <s v="Evidência"/>
    <s v="Sim "/>
    <n v="132170"/>
    <n v="648"/>
    <m/>
    <x v="1432"/>
    <s v="Identificar Equipamento"/>
    <s v="Identificar Equipamento"/>
    <x v="2"/>
    <s v="Emergencial"/>
    <s v="EQUIPE PODA "/>
    <s v="Pendente"/>
    <s v="SÃO JERONIMO"/>
    <s v="EMENDA"/>
    <s v="ABER//ABER"/>
    <d v="2024-09-30T00:00:00"/>
    <x v="2"/>
    <s v="OPEX"/>
    <m/>
    <s v="OK"/>
    <s v="ANEXADO"/>
    <s v="ANEXADO"/>
    <s v="NOK"/>
    <n v="0.6"/>
    <n v="126.9"/>
    <s v="Giro"/>
    <s v="LUISA ALMEIDA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128043"/>
    <n v="649"/>
    <m/>
    <x v="1433"/>
    <s v="Ciclo Concluido"/>
    <s v="Ciclo Concluido"/>
    <x v="2"/>
    <s v="Emergencial"/>
    <s v="EQUIPE PODA "/>
    <s v="Realizado"/>
    <s v="ALVORADA"/>
    <s v="EMENDA"/>
    <s v="LIB //COMS"/>
    <d v="2024-09-30T00:00:00"/>
    <x v="0"/>
    <s v="OPEX"/>
    <s v="OK"/>
    <s v="OK"/>
    <s v="ANEXADO"/>
    <s v="ANEXADO"/>
    <s v="OK"/>
    <n v="1"/>
    <n v="380"/>
    <s v="Giro"/>
    <s v="LUISA ALMEIDA"/>
    <s v="Programado "/>
    <s v="Realizado"/>
    <s v="Ciclo Concluido"/>
    <n v="130.47999999999999"/>
    <n v="2548098.5699999998"/>
    <e v="#N/A"/>
    <n v="25837363"/>
    <n v="130.47999999999999"/>
    <s v="Mauricio Alves"/>
  </r>
  <r>
    <x v="0"/>
    <s v="OK"/>
    <s v="Sem Defeito"/>
    <s v="Não"/>
    <n v="44500600"/>
    <n v="650"/>
    <m/>
    <x v="1434"/>
    <s v="Ciclo Concluido"/>
    <s v="Ciclo Concluido"/>
    <x v="2"/>
    <s v="Emergencial"/>
    <s v="EQUIPE PODA "/>
    <s v="Realizado"/>
    <s v="VIAMÃO"/>
    <s v="PODA"/>
    <s v="LIB //COMS"/>
    <d v="2024-09-30T00:00:00"/>
    <x v="0"/>
    <s v="OPEX"/>
    <s v="OK"/>
    <s v="OK"/>
    <s v="ANEXADO"/>
    <s v="ANEXADO"/>
    <s v="OK"/>
    <n v="1"/>
    <n v="5088.0200000000004"/>
    <s v="Giro"/>
    <s v="LUISA ALMEIDA"/>
    <s v="Programado "/>
    <s v="Realizado"/>
    <s v="Ciclo Concluido"/>
    <n v="3499.02"/>
    <n v="2548098.5699999998"/>
    <e v="#N/A"/>
    <n v="25837333"/>
    <n v="3499.02"/>
    <s v="Mauricio Alves"/>
  </r>
  <r>
    <x v="0"/>
    <s v="OK"/>
    <s v="Sem Defeito"/>
    <s v="Não"/>
    <n v="5897"/>
    <n v="651"/>
    <m/>
    <x v="1435"/>
    <s v="Ciclo Concluido"/>
    <s v="Ciclo Concluido"/>
    <x v="2"/>
    <s v="Emergencial"/>
    <s v="EQUIPE PODA "/>
    <s v="Realizado"/>
    <s v="VIAMAO"/>
    <s v="PODA"/>
    <s v="LIB //COMS"/>
    <d v="2024-09-30T00:00:00"/>
    <x v="0"/>
    <s v="OPEX"/>
    <s v="OK"/>
    <s v="OK"/>
    <s v="ANEXADO"/>
    <s v="ANEXADO"/>
    <s v="OK"/>
    <n v="1"/>
    <n v="769.86"/>
    <s v="Giro"/>
    <s v="LUISA ALMEIDA"/>
    <s v="Programado "/>
    <s v="Realizado"/>
    <s v="Ciclo Concluido"/>
    <n v="794.5"/>
    <n v="2548098.5699999998"/>
    <e v="#N/A"/>
    <n v="25837317"/>
    <n v="794.5"/>
    <s v="Mauricio Alves"/>
  </r>
  <r>
    <x v="0"/>
    <s v="OK"/>
    <s v="Sem Defeito"/>
    <s v="Não"/>
    <n v="5890"/>
    <n v="652"/>
    <m/>
    <x v="1436"/>
    <s v="Ciclo Concluido"/>
    <s v="Ciclo Concluido"/>
    <x v="2"/>
    <s v="Emergencial"/>
    <s v="EQUIPE PODA "/>
    <s v="Realizado"/>
    <s v="VIAMAO"/>
    <s v="PODA"/>
    <s v="LIB //COMS"/>
    <d v="2024-09-30T00:00:00"/>
    <x v="0"/>
    <s v="OPEX"/>
    <s v="OK"/>
    <s v="OK"/>
    <s v="ANEXADO"/>
    <s v="ANEXADO"/>
    <s v="OK"/>
    <n v="1"/>
    <n v="769.86"/>
    <s v="Giro"/>
    <s v="SAMUEL OLIVEIRA"/>
    <s v="Programado "/>
    <s v="Realizado"/>
    <s v="Ciclo Concluido"/>
    <n v="85.11"/>
    <n v="2548098.5699999998"/>
    <e v="#N/A"/>
    <n v="25837401"/>
    <n v="85.11"/>
    <s v="Mauricio Alves"/>
  </r>
  <r>
    <x v="0"/>
    <s v="OK"/>
    <s v="Sem Defeito"/>
    <s v="Não"/>
    <n v="5890"/>
    <n v="653"/>
    <m/>
    <x v="1437"/>
    <s v="Ciclo Concluido"/>
    <s v="Ciclo Concluido"/>
    <x v="2"/>
    <s v="Emergencial"/>
    <s v="EQUIPE PODA "/>
    <s v="Realizado"/>
    <s v="VIAMAO"/>
    <s v="ESPAÇADOR"/>
    <s v="LIB //COMS"/>
    <d v="2024-09-30T00:00:00"/>
    <x v="0"/>
    <s v="OPEX"/>
    <s v="OK"/>
    <s v="OK"/>
    <s v="ANEXADO"/>
    <s v="ANEXADO"/>
    <s v="OK"/>
    <n v="1"/>
    <n v="88.28"/>
    <s v="Giro"/>
    <s v="SAMUEL OLIVEIRA"/>
    <s v="Programado "/>
    <s v="Realizado"/>
    <s v="Ciclo Concluido"/>
    <n v="88.28"/>
    <n v="2548098.5699999998"/>
    <e v="#N/A"/>
    <n v="25837408"/>
    <n v="88.28"/>
    <s v="Mauricio Alves"/>
  </r>
  <r>
    <x v="0"/>
    <s v="OK"/>
    <s v="Sem Defeito"/>
    <s v="Não"/>
    <n v="5890"/>
    <n v="654"/>
    <m/>
    <x v="1438"/>
    <s v="Ciclo Concluido"/>
    <s v="Ciclo Concluido"/>
    <x v="2"/>
    <s v="Emergencial"/>
    <s v="EQUIPE PODA "/>
    <s v="Realizado"/>
    <s v="VIAMAO"/>
    <s v="ESPAÇADOR"/>
    <s v="LIB //COMS"/>
    <d v="2024-09-30T00:00:00"/>
    <x v="0"/>
    <s v="OPEX"/>
    <s v="OK"/>
    <s v="OK"/>
    <s v="ANEXADO"/>
    <s v="ANEXADO"/>
    <s v="OK"/>
    <n v="1"/>
    <n v="110.35"/>
    <s v="Giro"/>
    <s v="SAMUEL OLIVEIRA"/>
    <s v="Programado "/>
    <s v="Realizado"/>
    <s v="Ciclo Concluido"/>
    <n v="110.35"/>
    <n v="2548098.5699999998"/>
    <e v="#N/A"/>
    <n v="25837421"/>
    <n v="110.35"/>
    <s v="Mauricio Alves"/>
  </r>
  <r>
    <x v="0"/>
    <s v="OK"/>
    <s v="Sem Defeito"/>
    <s v="Não"/>
    <n v="6165"/>
    <n v="655"/>
    <m/>
    <x v="1439"/>
    <s v="Ciclo Concluido"/>
    <s v="Ciclo Concluido"/>
    <x v="2"/>
    <s v="Emergencial"/>
    <s v="EQUIPE PODA "/>
    <s v="Realizado"/>
    <s v="CHARQUEADAS"/>
    <s v="ESPAÇADOR"/>
    <s v="LIB //COMS"/>
    <d v="2024-09-30T00:00:00"/>
    <x v="0"/>
    <s v="OPEX"/>
    <s v="OK"/>
    <s v="OK"/>
    <s v="ANEXADO"/>
    <s v="ANEXADO"/>
    <s v="OK"/>
    <n v="1"/>
    <n v="88.28"/>
    <s v="Giro"/>
    <s v="SAMUEL OLIVEIRA"/>
    <s v="Programado "/>
    <s v="Realizado"/>
    <s v="Ciclo Concluido"/>
    <n v="88.28"/>
    <n v="2548098.5699999998"/>
    <e v="#N/A"/>
    <n v="25837427"/>
    <n v="88.28"/>
    <s v="Mauricio Alves"/>
  </r>
  <r>
    <x v="0"/>
    <s v="OK"/>
    <s v="Sem Defeito"/>
    <s v="Não"/>
    <n v="6165"/>
    <n v="656"/>
    <m/>
    <x v="1440"/>
    <s v="Ciclo Concluido"/>
    <s v="Ciclo Concluido"/>
    <x v="2"/>
    <s v="Emergencial"/>
    <s v="EQUIPE PODA "/>
    <s v="Realizado"/>
    <s v="CHARQUEADAS"/>
    <s v="ESPAÇADOR"/>
    <s v="LIB //COMS"/>
    <d v="2024-09-30T00:00:00"/>
    <x v="0"/>
    <s v="OPEX"/>
    <s v="OK"/>
    <s v="OK"/>
    <s v="ANEXADO"/>
    <s v="ANEXADO"/>
    <s v="OK"/>
    <n v="1"/>
    <n v="44.14"/>
    <s v="Giro"/>
    <s v="SAMUEL OLIVEIRA"/>
    <s v="Programado "/>
    <s v="Realizado"/>
    <s v="Ciclo Concluido"/>
    <n v="44.14"/>
    <n v="2548098.5699999998"/>
    <e v="#N/A"/>
    <n v="25837447"/>
    <n v="44.14"/>
    <s v="Mauricio Alves"/>
  </r>
  <r>
    <x v="0"/>
    <s v="OK"/>
    <s v="Sem Defeito"/>
    <s v="Não"/>
    <n v="6165"/>
    <n v="657"/>
    <m/>
    <x v="1441"/>
    <s v="Ciclo Concluido"/>
    <s v="Ciclo Concluido"/>
    <x v="2"/>
    <s v="Emergencial"/>
    <s v="EQUIPE PODA "/>
    <s v="Realizado"/>
    <s v="CHARQUEADAS"/>
    <s v="ESPAÇADOR"/>
    <s v="LIB //COMS"/>
    <d v="2024-09-30T00:00:00"/>
    <x v="0"/>
    <s v="OPEX"/>
    <s v="OK"/>
    <s v="OK"/>
    <s v="ANEXADO"/>
    <s v="ANEXADO"/>
    <s v="OK"/>
    <n v="1"/>
    <n v="44.14"/>
    <s v="Giro"/>
    <s v="SAMUEL OLIVEIRA"/>
    <s v="Programado "/>
    <s v="Realizado"/>
    <s v="Ciclo Concluido"/>
    <n v="44.14"/>
    <n v="2548098.5699999998"/>
    <e v="#N/A"/>
    <n v="25837451"/>
    <n v="44.14"/>
    <s v="Mauricio Alves"/>
  </r>
  <r>
    <x v="0"/>
    <s v="OK"/>
    <s v="Sem Defeito"/>
    <s v="Não"/>
    <n v="6165"/>
    <n v="658"/>
    <m/>
    <x v="1442"/>
    <s v="Ciclo Concluido"/>
    <s v="Ciclo Concluido"/>
    <x v="2"/>
    <s v="Emergencial"/>
    <s v="EQUIPE PODA "/>
    <s v="Realizado"/>
    <s v="CHARQUEADAS"/>
    <s v="ESPAÇADOR"/>
    <s v="LIB //COMS"/>
    <d v="2024-09-30T00:00:00"/>
    <x v="0"/>
    <s v="OPEX"/>
    <s v="OK"/>
    <s v="OK"/>
    <s v="ANEXADO"/>
    <s v="ANEXADO"/>
    <s v="OK"/>
    <n v="1"/>
    <n v="44.14"/>
    <s v="Giro"/>
    <s v="SAMUEL OLIVEIRA"/>
    <s v="Programado "/>
    <s v="Realizado"/>
    <s v="Ciclo Concluido"/>
    <n v="44.14"/>
    <n v="2548098.5699999998"/>
    <e v="#N/A"/>
    <n v="25837456"/>
    <n v="44.14"/>
    <s v="Mauricio Alves"/>
  </r>
  <r>
    <x v="0"/>
    <s v="OK"/>
    <s v="Sem Defeito"/>
    <s v="Não"/>
    <n v="6165"/>
    <n v="659"/>
    <m/>
    <x v="1443"/>
    <s v="Ciclo Concluido"/>
    <s v="Ciclo Concluido"/>
    <x v="2"/>
    <s v="Emergencial"/>
    <s v="EQUIPE PODA "/>
    <s v="Realizado"/>
    <s v="CHARQUEADAS"/>
    <s v="ESPAÇADOR"/>
    <s v="LIB //COMS"/>
    <d v="2024-09-30T00:00:00"/>
    <x v="0"/>
    <s v="OPEX"/>
    <s v="OK"/>
    <s v="OK"/>
    <s v="ANEXADO"/>
    <s v="ANEXADO"/>
    <s v="OK"/>
    <n v="1"/>
    <n v="44.14"/>
    <s v="Giro"/>
    <s v="SAMUEL OLIVEIRA"/>
    <s v="Programado "/>
    <s v="Realizado"/>
    <s v="Ciclo Concluido"/>
    <n v="44.14"/>
    <n v="2548098.5699999998"/>
    <e v="#N/A"/>
    <n v="25837477"/>
    <n v="44.14"/>
    <s v="Mauricio Alves"/>
  </r>
  <r>
    <x v="0"/>
    <s v="OK"/>
    <s v="Sem Defeito"/>
    <s v="Não"/>
    <n v="5890"/>
    <n v="660"/>
    <m/>
    <x v="1444"/>
    <s v="Ciclo Concluido"/>
    <s v="Ciclo Concluido"/>
    <x v="2"/>
    <s v="Emergencial"/>
    <s v="EQUIPE PODA "/>
    <s v="Realizado"/>
    <s v="VIAMAO"/>
    <s v="PODA"/>
    <s v="LIB //COMS"/>
    <d v="2024-09-30T00:00:00"/>
    <x v="0"/>
    <s v="OPEX"/>
    <s v="OK"/>
    <s v="OK"/>
    <s v="ANEXADO"/>
    <s v="ANEXADO"/>
    <s v="OK"/>
    <n v="1"/>
    <n v="769.86"/>
    <s v="Giro"/>
    <s v="SAMUEL OLIVEIRA"/>
    <s v="Programado "/>
    <s v="Realizado"/>
    <s v="Ciclo Concluido"/>
    <n v="397.25"/>
    <n v="2548098.5699999998"/>
    <e v="#N/A"/>
    <n v="25837519"/>
    <n v="397.25"/>
    <s v="Mauricio Alves"/>
  </r>
  <r>
    <x v="0"/>
    <s v="OK"/>
    <s v="Sem Defeito"/>
    <s v="Não"/>
    <n v="5891"/>
    <n v="661"/>
    <m/>
    <x v="1445"/>
    <s v="Ciclo Concluido"/>
    <s v="Ciclo Concluido"/>
    <x v="2"/>
    <s v="Emergencial"/>
    <s v="EQUIPE PODA "/>
    <s v="Realizado"/>
    <s v="VIAMAO"/>
    <s v="PODA"/>
    <s v="LIB //COMS"/>
    <d v="2024-09-30T00:00:00"/>
    <x v="0"/>
    <s v="OPEX"/>
    <s v="OK"/>
    <s v="OK"/>
    <s v="ANEXADO"/>
    <s v="ANEXADO"/>
    <s v="OK"/>
    <n v="1"/>
    <n v="794.5"/>
    <s v="Giro"/>
    <s v="SAMUEL OLIVEIRA"/>
    <s v="Programado "/>
    <s v="Realizado"/>
    <s v="Ciclo Concluido"/>
    <n v="794.5"/>
    <n v="2548098.5699999998"/>
    <e v="#N/A"/>
    <n v="25837593"/>
    <n v="794.5"/>
    <s v="Mauricio Alves"/>
  </r>
  <r>
    <x v="0"/>
    <s v="OK"/>
    <s v="Sem Defeito"/>
    <s v="Não"/>
    <n v="5891"/>
    <n v="662"/>
    <m/>
    <x v="1446"/>
    <s v="Ciclo Concluido"/>
    <s v="Ciclo Concluido"/>
    <x v="2"/>
    <s v="Emergencial"/>
    <s v="EQUIPE PODA "/>
    <s v="Realizado"/>
    <s v="VIAMAO"/>
    <s v="PODA"/>
    <s v="LIB //COMS"/>
    <d v="2024-09-30T00:00:00"/>
    <x v="0"/>
    <s v="OPEX"/>
    <s v="OK"/>
    <s v="OK"/>
    <s v="ANEXADO"/>
    <s v="ANEXADO"/>
    <s v="OK"/>
    <n v="1"/>
    <n v="769.86"/>
    <s v="Giro"/>
    <s v="SAMUEL OLIVEIRA"/>
    <s v="Programado "/>
    <s v="Realizado"/>
    <s v="Ciclo Concluido"/>
    <n v="397.25"/>
    <n v="2548098.5699999998"/>
    <e v="#N/A"/>
    <n v="25837598"/>
    <n v="397.25"/>
    <s v="Mauricio Alves"/>
  </r>
  <r>
    <x v="0"/>
    <s v="OK"/>
    <s v="Sem Defeito"/>
    <s v="Não"/>
    <n v="5891"/>
    <n v="663"/>
    <m/>
    <x v="1447"/>
    <s v="Ciclo Concluido"/>
    <s v="Ciclo Concluido"/>
    <x v="2"/>
    <s v="Emergencial"/>
    <s v="EQUIPE PODA "/>
    <s v="Realizado"/>
    <s v="VIAMAO"/>
    <s v="PODA"/>
    <s v="LIB //COMS"/>
    <d v="2024-09-30T00:00:00"/>
    <x v="0"/>
    <s v="OPEX"/>
    <s v="OK"/>
    <s v="OK"/>
    <s v="ANEXADO"/>
    <s v="ANEXADO"/>
    <s v="OK"/>
    <n v="1"/>
    <n v="769.86"/>
    <s v="Giro"/>
    <s v="SAMUEL OLIVEIRA"/>
    <s v="Programado "/>
    <s v="Realizado"/>
    <s v="Ciclo Concluido"/>
    <n v="769.86"/>
    <n v="2548098.5699999998"/>
    <e v="#N/A"/>
    <n v="25837660"/>
    <n v="769.86"/>
    <s v="Mauricio Alves"/>
  </r>
  <r>
    <x v="0"/>
    <s v="OK"/>
    <s v="Sem Defeito"/>
    <s v="Não"/>
    <n v="5891"/>
    <n v="664"/>
    <m/>
    <x v="1448"/>
    <s v="Ciclo Concluido"/>
    <s v="Ciclo Concluido"/>
    <x v="2"/>
    <s v="Emergencial"/>
    <s v="EQUIPE PODA "/>
    <s v="Realizado"/>
    <s v="VIAMAO"/>
    <s v="PODA"/>
    <s v="LIB //COMS"/>
    <d v="2024-09-30T00:00:00"/>
    <x v="0"/>
    <s v="OPEX"/>
    <s v="OK"/>
    <s v="OK"/>
    <s v="ANEXADO"/>
    <s v="ANEXADO"/>
    <s v="OK"/>
    <n v="1"/>
    <n v="769.86"/>
    <s v="Giro"/>
    <s v="RICARDO SILVEIRA"/>
    <s v="Programado "/>
    <s v="Realizado"/>
    <s v="Ciclo Concluido"/>
    <n v="397.25"/>
    <n v="2548098.5699999998"/>
    <e v="#N/A"/>
    <n v="25820186"/>
    <n v="397.25"/>
    <s v="Mauricio Alves"/>
  </r>
  <r>
    <x v="0"/>
    <s v="OK"/>
    <s v="Sem Defeito"/>
    <s v="Não"/>
    <n v="5891"/>
    <n v="665"/>
    <m/>
    <x v="1449"/>
    <s v="Ciclo Concluido"/>
    <s v="Ciclo Concluido"/>
    <x v="2"/>
    <s v="Emergencial"/>
    <s v="EQUIPE PODA "/>
    <s v="Realizado"/>
    <s v="VIAMAO"/>
    <s v="PODA"/>
    <s v="LIB //COMS"/>
    <d v="2024-09-30T00:00:00"/>
    <x v="0"/>
    <s v="OPEX"/>
    <s v="OK"/>
    <s v="OK"/>
    <s v="ANEXADO"/>
    <s v="ANEXADO"/>
    <s v="OK"/>
    <n v="1"/>
    <n v="769.86"/>
    <s v="Giro"/>
    <s v="RICARDO SILVEIRA"/>
    <s v="Programado "/>
    <s v="Realizado"/>
    <s v="Ciclo Concluido"/>
    <n v="397.25"/>
    <n v="2548098.5699999998"/>
    <e v="#N/A"/>
    <n v="25820203"/>
    <n v="397.25"/>
    <s v="Mauricio Alves"/>
  </r>
  <r>
    <x v="0"/>
    <s v="OK"/>
    <s v="Sem Defeito"/>
    <s v="Não"/>
    <n v="5041"/>
    <n v="666"/>
    <m/>
    <x v="1450"/>
    <s v="Ciclo Concluido"/>
    <s v="Ciclo Concluido"/>
    <x v="2"/>
    <s v="Emergencial"/>
    <s v="EQUIPE PODA "/>
    <s v="Realizado"/>
    <s v="CHARQUEADAS"/>
    <s v="PODA/ ESPAÇADOR"/>
    <s v="LIB //COMS"/>
    <d v="2024-09-30T00:00:00"/>
    <x v="0"/>
    <s v="OPEX"/>
    <s v="OK"/>
    <s v="OK"/>
    <s v="ANEXADO"/>
    <s v="ANEXADO"/>
    <s v="OK"/>
    <n v="1"/>
    <n v="791.93"/>
    <s v="Giro"/>
    <s v="RICARDO SILVEIRA"/>
    <s v="Programado "/>
    <s v="Realizado"/>
    <s v="Ciclo Concluido"/>
    <n v="107.18"/>
    <n v="2548098.5699999998"/>
    <e v="#N/A"/>
    <n v="25837381"/>
    <n v="107.18"/>
    <s v="Mauricio Alves"/>
  </r>
  <r>
    <x v="0"/>
    <s v="OK"/>
    <s v="Sem Defeito"/>
    <s v="Não"/>
    <n v="5041"/>
    <n v="667"/>
    <m/>
    <x v="1451"/>
    <s v="Ciclo Concluido"/>
    <s v="Ciclo Concluido"/>
    <x v="2"/>
    <s v="Emergencial"/>
    <s v="EQUIPE PODA "/>
    <s v="Realizado"/>
    <s v="CHARQUEADAS"/>
    <s v="PODA/ ESPAÇADOR"/>
    <s v="LIB //COMS"/>
    <d v="2024-09-30T00:00:00"/>
    <x v="5"/>
    <s v="OPEX"/>
    <s v="OK"/>
    <s v="OK"/>
    <s v="ANEXADO"/>
    <s v="ANEXADO"/>
    <s v="OK"/>
    <n v="1"/>
    <n v="1583.86"/>
    <s v="Giro"/>
    <s v="RICARDO SILVEIRA"/>
    <s v="Programado "/>
    <s v="Realizado"/>
    <s v="Enviado Equatorial "/>
    <n v="214.36"/>
    <n v="2548098.5699999998"/>
    <e v="#N/A"/>
    <n v="25837389"/>
    <n v="214.36"/>
    <s v="Mauricio Alves"/>
  </r>
  <r>
    <x v="0"/>
    <s v="OK"/>
    <s v="Sem Defeito"/>
    <s v="Não"/>
    <n v="5041"/>
    <n v="668"/>
    <m/>
    <x v="1452"/>
    <s v="Ciclo Concluido"/>
    <s v="Ciclo Concluido"/>
    <x v="2"/>
    <s v="Emergencial"/>
    <s v="EQUIPE PODA "/>
    <s v="Realizado"/>
    <s v="CHARQUEADAS"/>
    <s v="ESPAÇADOR"/>
    <s v="LIB //COMS"/>
    <d v="2024-09-30T00:00:00"/>
    <x v="5"/>
    <s v="OPEX"/>
    <s v="OK"/>
    <s v="OK"/>
    <s v="ANEXADO"/>
    <s v="ANEXADO"/>
    <s v="OK"/>
    <n v="1"/>
    <n v="66.209999999999994"/>
    <s v="Giro"/>
    <s v="RICARDO SILVEIRA"/>
    <s v="Programado "/>
    <s v="Realizado"/>
    <s v="Enviado Equatorial "/>
    <n v="66.209999999999994"/>
    <n v="2548098.5699999998"/>
    <e v="#N/A"/>
    <n v="25837402"/>
    <n v="66.209999999999994"/>
    <s v="Mauricio Alves"/>
  </r>
  <r>
    <x v="5"/>
    <s v="ORDEM NÃO RELACIONADA COM A LISTA DA EQUATORIAL "/>
    <s v="Evidência "/>
    <s v="Sim "/>
    <n v="5060"/>
    <n v="669"/>
    <m/>
    <x v="1453"/>
    <s v="DELTA ANTIGO"/>
    <s v="DELTA ANTIGO"/>
    <x v="2"/>
    <s v="Emergencial"/>
    <s v="EQUIPE PODA "/>
    <s v="Realizado"/>
    <s v="CHARQUEADAS"/>
    <s v="ESPAÇADOR"/>
    <s v="LIB //PEND"/>
    <d v="2024-09-30T00:00:00"/>
    <x v="2"/>
    <s v="OPEX"/>
    <s v="OK"/>
    <s v="OK"/>
    <s v="ANEXADO"/>
    <s v="ANEXADO"/>
    <s v="OK"/>
    <n v="1"/>
    <n v="66.209999999999994"/>
    <s v="Passivo"/>
    <s v="RICARDO SILVEIRA"/>
    <s v="Programado "/>
    <s v="Realizado"/>
    <s v="Em andamento"/>
    <n v="66.209999999999994"/>
    <n v="2548098.5699999998"/>
    <e v="#N/A"/>
    <n v="25837409"/>
    <n v="66.209999999999994"/>
    <s v="Erica Fragoso"/>
  </r>
  <r>
    <x v="5"/>
    <s v="ORDEM NÃO RELACIONADA COM A LISTA DA EQUATORIAL "/>
    <s v="Evidência "/>
    <s v="Sim "/>
    <n v="5060"/>
    <n v="670"/>
    <m/>
    <x v="1454"/>
    <s v="DELTA ANTIGO"/>
    <s v="DELTA ANTIGO"/>
    <x v="2"/>
    <s v="Emergencial"/>
    <s v="EQUIPE PODA "/>
    <s v="Realizado"/>
    <s v="CHARQUEADAS"/>
    <s v="ESPAÇADOR"/>
    <s v="LIB //PEND"/>
    <d v="2024-09-30T00:00:00"/>
    <x v="2"/>
    <s v="OPEX"/>
    <s v="OK"/>
    <s v="OK"/>
    <s v="ANEXADO"/>
    <s v="ANEXADO"/>
    <s v="OK"/>
    <n v="1"/>
    <n v="110.35"/>
    <s v="Passivo"/>
    <s v="RICARDO SILVEIRA"/>
    <s v="Programado "/>
    <s v="Realizado"/>
    <s v="Em andamento"/>
    <n v="110.35"/>
    <n v="2548098.5699999998"/>
    <e v="#N/A"/>
    <n v="25837423"/>
    <n v="110.35"/>
    <s v="Erica Fragoso"/>
  </r>
  <r>
    <x v="5"/>
    <s v="ORDEM NÃO RELACIONADA COM A LISTA DA EQUATORIAL "/>
    <s v="Evidência "/>
    <s v="Sim "/>
    <n v="5060"/>
    <n v="671"/>
    <m/>
    <x v="1455"/>
    <s v="DELTA ANTIGO"/>
    <s v="DELTA ANTIGO"/>
    <x v="2"/>
    <s v="Emergencial"/>
    <s v="EQUIPE PODA "/>
    <s v="Realizado"/>
    <s v="CHARQUEADAS"/>
    <s v="ESPAÇADOR"/>
    <s v="LIB //PEND"/>
    <d v="2024-09-30T00:00:00"/>
    <x v="2"/>
    <s v="OPEX"/>
    <s v="OK"/>
    <s v="OK"/>
    <s v="ANEXADO"/>
    <s v="ANEXADO"/>
    <s v="OK"/>
    <n v="1"/>
    <n v="154.49"/>
    <s v="Passivo"/>
    <s v="RICARDO SILVEIRA"/>
    <s v="Programado "/>
    <s v="Realizado"/>
    <s v="Em andamento"/>
    <n v="154.49"/>
    <n v="2548098.5699999998"/>
    <e v="#N/A"/>
    <n v="25837428"/>
    <n v="154.49"/>
    <s v="Erica Fragoso"/>
  </r>
  <r>
    <x v="5"/>
    <s v="ORDEM NÃO RELACIONADA COM A LISTA DA EQUATORIAL "/>
    <s v="Evidência "/>
    <s v="Sim "/>
    <n v="5060"/>
    <n v="672"/>
    <m/>
    <x v="1456"/>
    <s v="DELTA ANTIGO"/>
    <s v="DELTA ANTIGO"/>
    <x v="2"/>
    <s v="Emergencial"/>
    <s v="EQUIPE PODA "/>
    <s v="Realizado"/>
    <s v="CHARQUEADAS"/>
    <s v="ESPAÇADOR"/>
    <s v="LIB //PEND"/>
    <d v="2024-09-30T00:00:00"/>
    <x v="2"/>
    <s v="OPEX"/>
    <s v="OK"/>
    <s v="OK"/>
    <s v="ANEXADO"/>
    <s v="ANEXADO"/>
    <s v="OK"/>
    <n v="1"/>
    <n v="88.28"/>
    <s v="Passivo"/>
    <s v="RICARDO SILVEIRA"/>
    <s v="Programado "/>
    <s v="Realizado"/>
    <s v="Em andamento"/>
    <n v="88.28"/>
    <n v="2548098.5699999998"/>
    <e v="#N/A"/>
    <n v="25837448"/>
    <n v="88.28"/>
    <s v="Erica Fragoso"/>
  </r>
  <r>
    <x v="0"/>
    <s v="OK"/>
    <s v="Sem Defeito"/>
    <s v="Não"/>
    <n v="88295"/>
    <n v="673"/>
    <m/>
    <x v="1457"/>
    <s v="Ciclo Concluido"/>
    <s v="Ciclo Concluido"/>
    <x v="2"/>
    <s v="Emergencial"/>
    <s v="EQUIPE PODA "/>
    <s v="Realizado"/>
    <s v="PORTO ALEGRE"/>
    <s v="ELOS / PODA"/>
    <s v="LIB //COMS"/>
    <d v="2024-09-30T00:00:00"/>
    <x v="0"/>
    <s v="OPEX"/>
    <s v="OK"/>
    <s v="OK"/>
    <s v="ANEXADO"/>
    <s v="ANEXADO"/>
    <s v="OK"/>
    <n v="1"/>
    <n v="2140.08"/>
    <s v="Giro"/>
    <s v="RICARDO SILVEIRA"/>
    <s v="Programado "/>
    <s v="Realizado"/>
    <s v="Ciclo Concluido"/>
    <n v="445.65"/>
    <n v="2548098.5699999998"/>
    <e v="#N/A"/>
    <n v="25837470"/>
    <n v="445.65"/>
    <s v="Mauricio Alves"/>
  </r>
  <r>
    <x v="0"/>
    <s v="OK"/>
    <s v="Sem Defeito"/>
    <s v="Não"/>
    <n v="6667"/>
    <n v="674"/>
    <m/>
    <x v="1458"/>
    <s v="Ciclo Concluido"/>
    <s v="Ciclo Concluido"/>
    <x v="2"/>
    <s v="Emergencial"/>
    <s v="EQUIPE PODA "/>
    <s v="Realizado"/>
    <s v="PORTO ALEGRE"/>
    <s v="PODA"/>
    <s v="LIB //COMS"/>
    <d v="2024-10-01T00:00:00"/>
    <x v="0"/>
    <s v="OPEX"/>
    <s v="OK"/>
    <s v="OK"/>
    <s v="ANEXADO"/>
    <s v="ANEXADO"/>
    <s v="OK"/>
    <n v="1"/>
    <n v="769.86"/>
    <s v="Giro"/>
    <s v="LUISA ALMEIDA"/>
    <s v="Programado "/>
    <s v="Realizado"/>
    <s v="Ciclo Concluido"/>
    <s v="400,07"/>
    <n v="2548098.5699999998"/>
    <e v="#N/A"/>
    <n v="25852732"/>
    <n v="400.07"/>
    <s v="Mauricio Alves"/>
  </r>
  <r>
    <x v="0"/>
    <s v="OK"/>
    <s v="Sem Defeito"/>
    <s v="Não"/>
    <n v="6667"/>
    <n v="675"/>
    <m/>
    <x v="1459"/>
    <s v="Ciclo Concluido"/>
    <s v="Ciclo Concluido"/>
    <x v="2"/>
    <s v="Emergencial"/>
    <s v="EQUIPE PODA "/>
    <s v="Realizado"/>
    <s v="PORTO ALEGRE"/>
    <s v="PODA"/>
    <s v="LIB //COMS"/>
    <d v="2024-10-01T00:00:00"/>
    <x v="0"/>
    <s v="OPEX"/>
    <s v="OK"/>
    <s v="OK"/>
    <s v="ANEXADO"/>
    <s v="ANEXADO"/>
    <s v="OK"/>
    <n v="1"/>
    <n v="397.25"/>
    <s v="Giro"/>
    <s v="LUISA ALMEIDA"/>
    <s v="Programado "/>
    <s v="Realizado"/>
    <s v="Ciclo Concluido"/>
    <s v="400,07"/>
    <n v="2548098.5699999998"/>
    <e v="#N/A"/>
    <n v="25852740"/>
    <n v="400.07"/>
    <s v="Mauricio Alves"/>
  </r>
  <r>
    <x v="0"/>
    <s v="OK"/>
    <s v="Sem Defeito"/>
    <s v="Não"/>
    <n v="6667"/>
    <n v="676"/>
    <m/>
    <x v="1460"/>
    <s v="Ciclo Concluido"/>
    <s v="Ciclo Concluido"/>
    <x v="2"/>
    <s v="Emergencial"/>
    <s v="EQUIPE PODA "/>
    <s v="Realizado"/>
    <s v="PORTO ALEGRE"/>
    <s v="PODA"/>
    <s v="LIB //COMS"/>
    <d v="2024-10-01T00:00:00"/>
    <x v="0"/>
    <s v="OPEX"/>
    <s v="OK"/>
    <s v="OK"/>
    <s v="ANEXADO"/>
    <s v="ANEXADO"/>
    <s v="OK"/>
    <n v="1"/>
    <n v="769.86"/>
    <s v="Giro"/>
    <s v="LUISA ALMEIDA"/>
    <s v="Programado "/>
    <s v="Realizado"/>
    <s v="Ciclo Concluido"/>
    <s v="93,96"/>
    <n v="2548098.5699999998"/>
    <e v="#N/A"/>
    <n v="25852743"/>
    <n v="93.96"/>
    <s v="Mauricio Alves"/>
  </r>
  <r>
    <x v="0"/>
    <s v="OK"/>
    <s v="Sem Defeito"/>
    <s v="Não"/>
    <n v="6667"/>
    <n v="677"/>
    <m/>
    <x v="1461"/>
    <s v="Ciclo Concluido"/>
    <s v="Ciclo Concluido"/>
    <x v="2"/>
    <s v="Emergencial"/>
    <s v="EQUIPE PODA "/>
    <s v="Realizado"/>
    <s v="PORTO ALEGRE"/>
    <s v="PODA"/>
    <s v="LIB //COMS"/>
    <d v="2024-10-01T00:00:00"/>
    <x v="0"/>
    <s v="OPEX"/>
    <s v="OK"/>
    <s v="OK"/>
    <s v="ANEXADO"/>
    <s v="ANEXADO"/>
    <s v="OK"/>
    <n v="1"/>
    <n v="769.86"/>
    <s v="Giro"/>
    <s v="LUISA ALMEIDA"/>
    <s v="Programado "/>
    <s v="Realizado"/>
    <s v="Ciclo Concluido"/>
    <n v="93.96"/>
    <n v="2548098.5699999998"/>
    <e v="#N/A"/>
    <n v="25866406"/>
    <n v="93.96"/>
    <s v="Mauricio Alves"/>
  </r>
  <r>
    <x v="0"/>
    <s v="OK"/>
    <s v="Sem Defeito"/>
    <s v="Não"/>
    <n v="6667"/>
    <n v="678"/>
    <m/>
    <x v="1462"/>
    <s v="Ciclo Concluido"/>
    <s v="Ciclo Concluido"/>
    <x v="2"/>
    <s v="Emergencial"/>
    <s v="EQUIPE PODA "/>
    <s v="Realizado"/>
    <s v="PORTO ALEGRE"/>
    <s v="PODA"/>
    <s v="LIB //COMS"/>
    <d v="2024-10-01T00:00:00"/>
    <x v="0"/>
    <s v="OPEX"/>
    <s v="OK"/>
    <s v="OK"/>
    <s v="ANEXADO"/>
    <s v="ANEXADO"/>
    <s v="OK"/>
    <n v="1"/>
    <n v="769.86"/>
    <s v="Giro"/>
    <s v="LUISA ALMEIDA"/>
    <s v="Programado "/>
    <s v="Realizado"/>
    <s v="Ciclo Concluido"/>
    <n v="93.96"/>
    <n v="2548098.5699999998"/>
    <e v="#N/A"/>
    <n v="25866412"/>
    <n v="93.96"/>
    <s v="Mauricio Alves"/>
  </r>
  <r>
    <x v="0"/>
    <s v="OK"/>
    <s v="Sem Defeito"/>
    <s v="Não"/>
    <n v="6667"/>
    <n v="679"/>
    <m/>
    <x v="1463"/>
    <s v="Ciclo Concluido"/>
    <s v="Ciclo Concluido"/>
    <x v="2"/>
    <s v="Emergencial"/>
    <s v="EQUIPE PODA "/>
    <s v="Realizado"/>
    <s v="PORTO ALEGRE"/>
    <s v="PODA"/>
    <s v="LIB //COMS"/>
    <d v="2024-10-01T00:00:00"/>
    <x v="0"/>
    <s v="OPEX"/>
    <s v="OK"/>
    <s v="OK"/>
    <s v="ANEXADO"/>
    <s v="ANEXADO"/>
    <s v="OK"/>
    <n v="1"/>
    <n v="769.86"/>
    <s v="Giro"/>
    <s v="LUISA ALMEIDA"/>
    <s v="Programado "/>
    <s v="Realizado"/>
    <s v="Ciclo Concluido"/>
    <n v="93.96"/>
    <n v="2548098.5699999998"/>
    <e v="#N/A"/>
    <n v="25866435"/>
    <n v="93.96"/>
    <s v="Mauricio Alves"/>
  </r>
  <r>
    <x v="0"/>
    <s v="OK"/>
    <s v="Sem Defeito"/>
    <s v="Não"/>
    <n v="6669"/>
    <n v="680"/>
    <m/>
    <x v="1464"/>
    <s v="Ciclo Concluido"/>
    <s v="Ciclo Concluido"/>
    <x v="2"/>
    <s v="Emergencial"/>
    <s v="EQUIPE PODA "/>
    <s v="Realizado"/>
    <s v="PORTO ALEGRE"/>
    <s v="PODA"/>
    <s v="LIB //COMS"/>
    <d v="2024-10-01T00:00:00"/>
    <x v="0"/>
    <s v="OPEX"/>
    <s v="OK"/>
    <s v="OK"/>
    <s v="ANEXADO"/>
    <s v="ANEXADO"/>
    <s v="OK"/>
    <n v="1"/>
    <n v="397.25"/>
    <s v="Giro"/>
    <s v="LUISA ALMEIDA"/>
    <s v="Programado "/>
    <s v="Realizado"/>
    <s v="Ciclo Concluido"/>
    <n v="93.96"/>
    <n v="2548098.5699999998"/>
    <e v="#N/A"/>
    <n v="25866456"/>
    <n v="93.96"/>
    <s v="Mauricio Alves"/>
  </r>
  <r>
    <x v="0"/>
    <s v="OK"/>
    <s v="Sem Defeito"/>
    <s v="Não"/>
    <n v="6669"/>
    <n v="681"/>
    <m/>
    <x v="1465"/>
    <s v="Ciclo Concluido"/>
    <s v="Ciclo Concluido"/>
    <x v="2"/>
    <s v="Emergencial"/>
    <s v="EQUIPE PODA "/>
    <s v="Realizado"/>
    <s v="PORTO ALEGRE"/>
    <s v="PODA"/>
    <s v="LIB //COMS"/>
    <d v="2024-10-01T00:00:00"/>
    <x v="0"/>
    <s v="OPEX"/>
    <s v="OK"/>
    <s v="OK"/>
    <s v="ANEXADO"/>
    <s v="ANEXADO"/>
    <s v="OK"/>
    <n v="1"/>
    <n v="769.86"/>
    <s v="Giro"/>
    <s v="LUISA ALMEIDA"/>
    <s v="Programado "/>
    <s v="Realizado"/>
    <s v="Ciclo Concluido"/>
    <n v="93.6"/>
    <n v="2548098.5699999998"/>
    <e v="#N/A"/>
    <n v="25866380"/>
    <n v="93.6"/>
    <s v="Mauricio Alves"/>
  </r>
  <r>
    <x v="0"/>
    <s v="OK"/>
    <s v="Sem Defeito"/>
    <s v="Não"/>
    <n v="6669"/>
    <n v="682"/>
    <m/>
    <x v="1466"/>
    <s v="Ciclo Concluido"/>
    <s v="Ciclo Concluido"/>
    <x v="2"/>
    <s v="Emergencial"/>
    <s v="EQUIPE PODA "/>
    <s v="Realizado"/>
    <s v="PORTO ALEGRE"/>
    <s v="PODA"/>
    <s v="LIB //COMS"/>
    <d v="2024-10-01T00:00:00"/>
    <x v="0"/>
    <s v="OPEX"/>
    <s v="OK"/>
    <s v="OK"/>
    <s v="ANEXADO"/>
    <s v="ANEXADO"/>
    <s v="OK"/>
    <n v="1"/>
    <n v="769.86"/>
    <s v="Giro"/>
    <s v="SAMUEL OLIVEIRA"/>
    <s v="Programado "/>
    <s v="Realizado"/>
    <s v="Ciclo Concluido"/>
    <n v="397.25"/>
    <n v="2548098.5699999998"/>
    <e v="#N/A"/>
    <n v="25837767"/>
    <n v="397.25"/>
    <s v="Mauricio Alves"/>
  </r>
  <r>
    <x v="0"/>
    <s v="OK"/>
    <s v="Sem Defeito"/>
    <s v="Não"/>
    <n v="6669"/>
    <n v="683"/>
    <m/>
    <x v="1467"/>
    <s v="Ciclo Concluido"/>
    <s v="Ciclo Concluido"/>
    <x v="2"/>
    <s v="Emergencial"/>
    <s v="EQUIPE PODA "/>
    <s v="Realizado"/>
    <s v="PORTO ALEGRE"/>
    <s v="PODA"/>
    <s v="LIB //COMS"/>
    <d v="2024-10-01T00:00:00"/>
    <x v="0"/>
    <s v="OPEX"/>
    <s v="OK"/>
    <s v="OK"/>
    <s v="ANEXADO"/>
    <s v="ANEXADO"/>
    <s v="OK"/>
    <n v="1"/>
    <n v="397.25"/>
    <s v="Giro"/>
    <s v="SAMUEL OLIVEIRA"/>
    <s v="Programado "/>
    <s v="Realizado"/>
    <s v="Ciclo Concluido"/>
    <n v="397.25"/>
    <n v="2548098.5699999998"/>
    <e v="#N/A"/>
    <n v="25837779"/>
    <n v="397.25"/>
    <s v="Mauricio Alves"/>
  </r>
  <r>
    <x v="0"/>
    <s v="OK"/>
    <s v="Sem Defeito"/>
    <s v="Não"/>
    <n v="2603"/>
    <n v="152"/>
    <m/>
    <x v="1468"/>
    <s v="Sem necessidade"/>
    <s v="Sem necessidade"/>
    <x v="0"/>
    <s v="Emergencial"/>
    <s v="LINHA VIVA "/>
    <s v="Realizado"/>
    <s v="PORTO ALEGRE"/>
    <s v="CH FACA"/>
    <s v="LIB //COMS"/>
    <d v="2024-10-01T00:00:00"/>
    <x v="2"/>
    <s v="CAPEX"/>
    <s v="OK"/>
    <s v="OK"/>
    <s v="ANEXADO"/>
    <s v="ANEXADO"/>
    <s v="OK"/>
    <n v="1"/>
    <n v="2810.9"/>
    <s v="Passivo"/>
    <s v="JONAS OLIVEIRA"/>
    <s v="Programado "/>
    <s v="Realizado"/>
    <s v="Enviado Equatorial"/>
    <n v="1129.18"/>
    <n v="2548098.5699999998"/>
    <e v="#N/A"/>
    <n v="26187753"/>
    <n v="1129.18"/>
    <s v="Mauricio Alves"/>
  </r>
  <r>
    <x v="0"/>
    <s v="OK"/>
    <s v="Sem Defeito"/>
    <s v="Não"/>
    <n v="130616"/>
    <n v="153"/>
    <m/>
    <x v="1469"/>
    <s v="Ciclo Concluido"/>
    <s v="Ciclo Concluido"/>
    <x v="2"/>
    <s v="Emergencial"/>
    <s v="LINHA VIVA "/>
    <s v="Realizado"/>
    <s v="PORTO ALEGRE"/>
    <s v="PARA RAIO"/>
    <s v="LIB //COMS"/>
    <d v="2024-10-01T00:00:00"/>
    <x v="0"/>
    <s v="OPEX"/>
    <s v="OK"/>
    <s v="OK"/>
    <s v="ANEXADO"/>
    <s v="ANEXADO"/>
    <s v="OK"/>
    <n v="1"/>
    <n v="4963.9799999999996"/>
    <s v="Giro"/>
    <s v="SAMUEL OLIVEIRA"/>
    <s v="Programado "/>
    <s v="Realizado"/>
    <s v="Ciclo Concluido"/>
    <n v="6445.64"/>
    <n v="2548098.5699999998"/>
    <e v="#N/A"/>
    <n v="25866551"/>
    <n v="6445.64"/>
    <s v="Mauricio Alves"/>
  </r>
  <r>
    <x v="0"/>
    <s v="OK"/>
    <s v="Sem Defeito"/>
    <s v="Não"/>
    <n v="135343"/>
    <n v="154"/>
    <m/>
    <x v="1470"/>
    <s v="Ciclo Concluido"/>
    <s v="Ciclo Concluido"/>
    <x v="2"/>
    <s v="Emergencial"/>
    <s v="LINHA VIVA "/>
    <s v="Realizado"/>
    <s v="PORTO ALEGRE"/>
    <s v="CRUZETA"/>
    <s v="LIB //COMS"/>
    <d v="2024-10-01T00:00:00"/>
    <x v="0"/>
    <s v="OPEX"/>
    <s v="OK"/>
    <s v="OK"/>
    <s v="ANEXADO"/>
    <s v="ANEXADO"/>
    <s v="OK"/>
    <n v="1"/>
    <n v="2709.79"/>
    <s v="Giro"/>
    <s v="RICARDO SILVEIRA"/>
    <s v="Programado "/>
    <s v="Realizado"/>
    <s v="Ciclo Concluido"/>
    <n v="2598.25"/>
    <n v="2548098.5699999998"/>
    <e v="#N/A"/>
    <n v="25882107"/>
    <n v="2598.25"/>
    <s v="Mauricio Alves"/>
  </r>
  <r>
    <x v="0"/>
    <s v="OK"/>
    <s v="Sem Defeito"/>
    <s v="Não"/>
    <n v="4412503"/>
    <n v="155"/>
    <m/>
    <x v="1471"/>
    <s v="Ciclo Concluido"/>
    <s v="Ciclo Concluido"/>
    <x v="2"/>
    <s v="Emergencial"/>
    <s v="LINHA VIVA "/>
    <s v="Realizado"/>
    <s v="PORTO ALEGRE"/>
    <s v="NIVELAMENTO DE ESTRUTURA"/>
    <s v="LIB //COMS"/>
    <d v="2024-10-01T00:00:00"/>
    <x v="5"/>
    <s v="OPEX"/>
    <s v="OK"/>
    <s v="OK"/>
    <s v="ANEXADO"/>
    <s v="ANEXADO"/>
    <s v="OK"/>
    <n v="1"/>
    <n v="2249.62"/>
    <s v="Passivo"/>
    <s v="SAMUEL OLIVEIRA"/>
    <s v="Programado "/>
    <s v="Realizado"/>
    <s v="Enviado Equatorial "/>
    <n v="3601"/>
    <n v="2548098.5699999998"/>
    <e v="#N/A"/>
    <n v="25866638"/>
    <n v="3601"/>
    <s v="Mauricio Alves"/>
  </r>
  <r>
    <x v="3"/>
    <s v="Carregar linhas excluidas"/>
    <s v="Linhas excluidas "/>
    <s v="Sim "/>
    <n v="44512546"/>
    <n v="156"/>
    <m/>
    <x v="1472"/>
    <s v="Sem necessidade"/>
    <s v="Sem necessidade"/>
    <x v="0"/>
    <s v="Emergencial"/>
    <s v="LINHA VIVA "/>
    <s v="Pendente"/>
    <s v="PORTO ALEGRE"/>
    <s v="CH FACA"/>
    <s v="LIB //PEND"/>
    <d v="2024-10-01T00:00:00"/>
    <x v="2"/>
    <s v="CAPEX"/>
    <s v="OK"/>
    <s v="OK"/>
    <s v="SEM ANEXO "/>
    <s v="SEM ANEXO "/>
    <s v="OK"/>
    <n v="0.6"/>
    <n v="7260.35"/>
    <s v="Passivo"/>
    <s v="LUCAS ANDRADE"/>
    <d v="2024-12-16T00:00:00"/>
    <s v="Realizado"/>
    <s v="Em andamento"/>
    <n v="3368.99"/>
    <n v="2548098.5699999998"/>
    <e v="#N/A"/>
    <n v="26059063"/>
    <n v="3368.99"/>
    <s v="Mauricio Alves"/>
  </r>
  <r>
    <x v="0"/>
    <s v="OK"/>
    <s v="Sem Defeito"/>
    <s v="Não"/>
    <n v="44512573"/>
    <n v="157"/>
    <m/>
    <x v="1473"/>
    <s v="Ciclo Concluido"/>
    <s v="Ciclo Concluido"/>
    <x v="0"/>
    <s v="Emergencial"/>
    <s v="LINHA VIVA "/>
    <s v="Realizado"/>
    <s v="PORTO ALEGRE"/>
    <s v="CH FACA"/>
    <s v="LIB // MED"/>
    <d v="2024-10-01T00:00:00"/>
    <x v="5"/>
    <s v="CAPEX"/>
    <s v="OK"/>
    <s v="OK"/>
    <s v="ANEXADO"/>
    <s v="ANEXADO"/>
    <s v="OK"/>
    <n v="1"/>
    <n v="5380.38"/>
    <s v="Passivo"/>
    <s v="LUCAS ANDRADE"/>
    <s v="Programado "/>
    <s v="Realizado"/>
    <s v="Enviado Equatorial "/>
    <n v="718.14"/>
    <n v="2548098.5699999998"/>
    <e v="#N/A"/>
    <n v="26059090"/>
    <n v="718.14"/>
    <s v="Mauricio Alves"/>
  </r>
  <r>
    <x v="0"/>
    <s v="OK"/>
    <s v="Sem Defeito"/>
    <s v="Não"/>
    <n v="44525879"/>
    <n v="684"/>
    <m/>
    <x v="1474"/>
    <s v="Ciclo Concluido"/>
    <s v="Ciclo Concluido"/>
    <x v="2"/>
    <s v="Emergencial"/>
    <s v="EQUIPE PODA "/>
    <s v="Realizado"/>
    <s v="PORTO ALEGRE"/>
    <s v="PODA"/>
    <s v="LIB //COMS"/>
    <d v="2024-10-01T00:00:00"/>
    <x v="0"/>
    <s v="OPEX"/>
    <s v="OK"/>
    <s v="OK"/>
    <s v="ANEXADO"/>
    <s v="ANEXADO"/>
    <s v="OK"/>
    <n v="1"/>
    <n v="1236.3599999999999"/>
    <s v="Giro"/>
    <s v="SAMUEL OLIVEIRA"/>
    <s v="Programado "/>
    <s v="Realizado"/>
    <s v="Ciclo Concluido"/>
    <n v="4246.55"/>
    <n v="2548098.5699999998"/>
    <e v="#N/A"/>
    <n v="25837823"/>
    <n v="4246.55"/>
    <s v="Mauricio Alves"/>
  </r>
  <r>
    <x v="0"/>
    <s v="OK"/>
    <s v="Sem Defeito"/>
    <s v="Não"/>
    <n v="44525261"/>
    <n v="685"/>
    <m/>
    <x v="1475"/>
    <s v="Ciclo Concluido"/>
    <s v="Ciclo Concluido"/>
    <x v="2"/>
    <s v="Emergencial"/>
    <s v="EQUIPE PODA "/>
    <s v="Realizado"/>
    <s v="PORTO ALEGRE"/>
    <s v="PODA"/>
    <s v="LIB //COMS"/>
    <d v="2024-10-01T00:00:00"/>
    <x v="0"/>
    <s v="OPEX"/>
    <s v="OK"/>
    <s v="OK"/>
    <s v="ANEXADO"/>
    <s v="ANEXADO"/>
    <s v="OK"/>
    <n v="1"/>
    <n v="6928.74"/>
    <s v="Giro"/>
    <s v="SAMUEL OLIVEIRA"/>
    <s v="Programado "/>
    <s v="Realizado"/>
    <s v="Ciclo Concluido"/>
    <n v="5041.05"/>
    <n v="2548098.5699999998"/>
    <e v="#N/A"/>
    <n v="25837826"/>
    <n v="5041.05"/>
    <s v="Mauricio Alves"/>
  </r>
  <r>
    <x v="0"/>
    <s v="OK"/>
    <s v="Sem Defeito"/>
    <s v="Não"/>
    <n v="7975"/>
    <n v="686"/>
    <m/>
    <x v="1476"/>
    <s v="Ciclo Concluido"/>
    <s v="Ciclo Concluido"/>
    <x v="2"/>
    <s v="Emergencial"/>
    <s v="EQUIPE PODA "/>
    <s v="Realizado"/>
    <s v="PORTO ALEGRE"/>
    <s v="PODA"/>
    <s v="LIB //COMS"/>
    <d v="2024-10-01T00:00:00"/>
    <x v="0"/>
    <s v="OPEX"/>
    <s v="OK"/>
    <s v="OK"/>
    <s v="ANEXADO"/>
    <s v="ANEXADO"/>
    <s v="OK"/>
    <n v="1"/>
    <n v="2309.58"/>
    <s v="Giro"/>
    <s v="SAMUEL OLIVEIRA"/>
    <s v="Programado "/>
    <s v="Realizado"/>
    <s v="Ciclo Concluido"/>
    <n v="2309.58"/>
    <n v="2548098.5699999998"/>
    <e v="#N/A"/>
    <n v="25838066"/>
    <n v="2309.58"/>
    <s v="Mauricio Alves"/>
  </r>
  <r>
    <x v="0"/>
    <s v="OK"/>
    <s v="Sem Defeito"/>
    <s v="Não"/>
    <n v="44525511"/>
    <n v="687"/>
    <m/>
    <x v="1477"/>
    <s v="Ciclo Concluido"/>
    <s v="Ciclo Concluido"/>
    <x v="2"/>
    <s v="Emergencial"/>
    <s v="EQUIPE PODA "/>
    <s v="Realizado"/>
    <s v="ALVORADA"/>
    <s v="PODA"/>
    <s v="LIB //COMS"/>
    <d v="2024-10-01T00:00:00"/>
    <x v="0"/>
    <s v="OPEX"/>
    <s v="OK"/>
    <s v="OK"/>
    <s v="ANEXADO"/>
    <s v="ANEXADO"/>
    <s v="OK"/>
    <n v="1"/>
    <n v="6231.38"/>
    <s v="Giro"/>
    <s v="RICARDO SILVEIRA"/>
    <s v="Programado "/>
    <s v="Realizado"/>
    <s v="Ciclo Concluido"/>
    <n v="4116.66"/>
    <n v="2548098.5699999998"/>
    <e v="#N/A"/>
    <n v="25837686"/>
    <n v="4116.66"/>
    <s v="Mauricio Alves"/>
  </r>
  <r>
    <x v="0"/>
    <s v="OK"/>
    <s v="Sem Defeito"/>
    <s v="Não"/>
    <n v="44527376"/>
    <n v="688"/>
    <m/>
    <x v="1478"/>
    <s v="Ciclo Concluido"/>
    <s v="Ciclo Concluido"/>
    <x v="2"/>
    <s v="Emergencial"/>
    <s v="EQUIPE PODA "/>
    <s v="Realizado"/>
    <s v="PORTO ALEGRE"/>
    <s v="PODA"/>
    <s v="LIB //COMS"/>
    <d v="2024-10-01T00:00:00"/>
    <x v="5"/>
    <s v="OPEX"/>
    <s v="OK"/>
    <s v="OK"/>
    <s v="ANEXADO"/>
    <s v="ANEXADO"/>
    <s v="OK"/>
    <n v="1"/>
    <n v="20576.16"/>
    <s v="Passivo"/>
    <s v="RICARDO SILVEIRA"/>
    <s v="Programado "/>
    <s v="Realizado"/>
    <s v="Enviado Equatorial "/>
    <n v="10439.33"/>
    <n v="2548098.5699999998"/>
    <e v="#N/A"/>
    <n v="25837783"/>
    <n v="10439.33"/>
    <s v="Mauricio Alves"/>
  </r>
  <r>
    <x v="0"/>
    <s v="OK"/>
    <s v="Sem Defeito"/>
    <s v="Não"/>
    <n v="101118"/>
    <n v="281"/>
    <m/>
    <x v="1479"/>
    <s v="Sem necessidade"/>
    <s v="Sem necessidade"/>
    <x v="0"/>
    <s v="Emergencial"/>
    <s v="LINHA MORTA"/>
    <s v="Realizado"/>
    <s v="PORTO ALEGRE"/>
    <s v="POSTE"/>
    <s v="LIB //COMS"/>
    <d v="2024-10-01T00:00:00"/>
    <x v="2"/>
    <s v="CAPEX"/>
    <s v="OK"/>
    <s v="OK"/>
    <s v="ANEXADO"/>
    <s v="ANEXADO"/>
    <s v="OK"/>
    <n v="1"/>
    <n v="4167.26"/>
    <s v="Passivo"/>
    <s v="JONAS OLIVEIRA"/>
    <s v="Programado "/>
    <s v="Realizado"/>
    <s v="Enviado Equatorial"/>
    <n v="5544.18"/>
    <n v="2548098.5699999998"/>
    <e v="#N/A"/>
    <n v="26385382"/>
    <n v="5544.18"/>
    <s v="Mauricio Alves"/>
  </r>
  <r>
    <x v="0"/>
    <s v="OK"/>
    <s v="Sem Defeito"/>
    <s v="Não"/>
    <n v="113673"/>
    <n v="282"/>
    <m/>
    <x v="1480"/>
    <s v="Ciclo Concluido"/>
    <s v="Ciclo Concluido"/>
    <x v="0"/>
    <s v="Emergencial"/>
    <s v="LINHA MORTA"/>
    <s v="Realizado"/>
    <s v="ARROIO DOS RATOS "/>
    <s v="TR"/>
    <s v="LIB //CKCP"/>
    <d v="2024-10-01T00:00:00"/>
    <x v="0"/>
    <s v="CAPEX"/>
    <s v="OK"/>
    <s v="OK"/>
    <s v="ANEXADO"/>
    <s v="ANEXADO"/>
    <s v="OK"/>
    <n v="1"/>
    <n v="3415.61"/>
    <s v="Giro"/>
    <s v="LUCAS ANDRADE"/>
    <s v="Programado "/>
    <s v="Realizado"/>
    <s v="Ciclo Concluido"/>
    <n v="3912.81"/>
    <n v="2548098.5699999998"/>
    <e v="#N/A"/>
    <n v="26012216"/>
    <n v="3912.81"/>
    <s v="Mauricio Alves"/>
  </r>
  <r>
    <x v="4"/>
    <s v="Em andamento "/>
    <s v="Em andamento "/>
    <s v="Não"/>
    <n v="73191"/>
    <n v="283"/>
    <m/>
    <x v="1481"/>
    <s v="Sem necessidade"/>
    <s v="Sem necessidade"/>
    <x v="0"/>
    <s v="Emergencial"/>
    <s v="LINHA MORTA"/>
    <s v="Pendente"/>
    <s v="PORTO ALEGRE"/>
    <s v="TR"/>
    <s v="LIB //ATEC"/>
    <d v="2024-10-01T00:00:00"/>
    <x v="2"/>
    <s v="CAPEX"/>
    <s v="NOK"/>
    <s v="OK"/>
    <s v="ANEXADO"/>
    <s v="SEM ANEXO "/>
    <s v="NOK"/>
    <n v="0.4"/>
    <n v="3983.51"/>
    <s v="Passivo"/>
    <s v="LUCAS ANDRADE"/>
    <d v="2024-12-18T00:00:00"/>
    <s v="Não realizado"/>
    <s v="Em andamento"/>
    <n v="0"/>
    <n v="2548098.5699999998"/>
    <e v="#N/A"/>
    <n v="0"/>
    <n v="0"/>
    <s v="Mauricio Alves"/>
  </r>
  <r>
    <x v="0"/>
    <s v="OK"/>
    <s v="Sem Defeito"/>
    <s v="Não"/>
    <n v="105454"/>
    <n v="284"/>
    <m/>
    <x v="1482"/>
    <s v="Sem necessidade"/>
    <s v="Sem necessidade"/>
    <x v="0"/>
    <s v="Emergencial"/>
    <s v="LINHA MORTA"/>
    <s v="Realizado"/>
    <s v="GUAIBA"/>
    <s v="TR"/>
    <s v="LIB //COMS"/>
    <d v="2024-10-01T00:00:00"/>
    <x v="2"/>
    <s v="CAPEX"/>
    <s v="OK"/>
    <s v="OK"/>
    <s v="ANEXADO"/>
    <s v="ANEXADO"/>
    <s v="OK"/>
    <n v="1"/>
    <n v="3415.61"/>
    <s v="Passivo"/>
    <s v="LUCAS ANDRADE"/>
    <s v="Programado "/>
    <s v="Realizado"/>
    <s v="Enviado Equatorial"/>
    <n v="3912.81"/>
    <n v="2548098.5699999998"/>
    <e v="#N/A"/>
    <n v="26012144"/>
    <n v="3912.81"/>
    <s v="Mauricio Alves"/>
  </r>
  <r>
    <x v="3"/>
    <s v="Rever Obra"/>
    <s v="Rever Obra "/>
    <s v="Sim"/>
    <n v="124676"/>
    <n v="285"/>
    <m/>
    <x v="1483"/>
    <s v="Sem necessidade"/>
    <s v="Sem necessidade"/>
    <x v="0"/>
    <s v="Emergencial"/>
    <s v="LINHA MORTA"/>
    <s v="Pendente"/>
    <s v="PORTO ALEGRE"/>
    <s v="TR"/>
    <s v="LIB //PEND"/>
    <d v="2024-10-01T00:00:00"/>
    <x v="2"/>
    <s v="CAPEX"/>
    <s v="OK"/>
    <s v="OK"/>
    <s v="SEM ANEXO "/>
    <s v="SEM ANEXO "/>
    <s v="OK"/>
    <n v="0.6"/>
    <n v="3415.61"/>
    <s v="Passivo"/>
    <s v="LUCAS ANDRADE"/>
    <d v="2024-12-16T00:00:00"/>
    <s v="Realizado"/>
    <s v="Enviado Equatorial"/>
    <n v="3912.81"/>
    <n v="2548098.5699999998"/>
    <e v="#N/A"/>
    <n v="26013371"/>
    <n v="3912.81"/>
    <s v="Mauricio Alves"/>
  </r>
  <r>
    <x v="0"/>
    <s v="OK"/>
    <s v="Sem Defeito"/>
    <s v="Não"/>
    <n v="101118"/>
    <n v="286"/>
    <m/>
    <x v="1484"/>
    <s v="Ciclo Concluido"/>
    <s v="Ciclo Concluido"/>
    <x v="2"/>
    <s v="Emergencial"/>
    <s v="LINHA MORTA"/>
    <s v="Realizado"/>
    <s v="PORTO ALEGRE"/>
    <s v="TALA"/>
    <s v="LIB //COMS"/>
    <d v="2024-10-01T00:00:00"/>
    <x v="5"/>
    <s v="OPEX"/>
    <s v="OK"/>
    <s v="OK"/>
    <s v="ANEXADO"/>
    <s v="ANEXADO"/>
    <s v="OK"/>
    <n v="1"/>
    <n v="1300.24"/>
    <s v="Passivo"/>
    <s v="RICARDO SILVEIRA"/>
    <s v="Programado "/>
    <s v="Realizado"/>
    <s v="Enviado Equatorial "/>
    <n v="963.37"/>
    <n v="2548098.5699999998"/>
    <e v="#N/A"/>
    <n v="25837839"/>
    <n v="963.37"/>
    <s v="Mauricio Alves"/>
  </r>
  <r>
    <x v="0"/>
    <s v="OK"/>
    <s v="Sem Defeito"/>
    <s v="Não"/>
    <n v="109092"/>
    <n v="287"/>
    <m/>
    <x v="1485"/>
    <s v="Ciclo Concluido"/>
    <s v="Ciclo Concluido"/>
    <x v="2"/>
    <s v="Emergencial"/>
    <s v="LINHA MORTA"/>
    <s v="Realizado"/>
    <s v="GUAIBA"/>
    <s v="TALA"/>
    <s v="LIB //COMS"/>
    <d v="2024-10-01T00:00:00"/>
    <x v="5"/>
    <s v="OPEX"/>
    <s v="OK"/>
    <s v="OK"/>
    <s v="ANEXADO"/>
    <s v="ANEXADO"/>
    <s v="OK"/>
    <n v="1"/>
    <n v="1300.24"/>
    <s v="Passivo"/>
    <s v="RICARDO SILVEIRA"/>
    <s v="Programado "/>
    <s v="Realizado"/>
    <s v="Enviado Equatorial "/>
    <n v="963.37"/>
    <n v="2548098.5699999998"/>
    <e v="#N/A"/>
    <n v="25838065"/>
    <n v="963.37"/>
    <s v="Mauricio Alves"/>
  </r>
  <r>
    <x v="5"/>
    <s v="Enviar evidência de estrutura secundária. "/>
    <s v="Evidência"/>
    <s v="Sim "/>
    <n v="112874"/>
    <n v="288"/>
    <m/>
    <x v="1486"/>
    <s v="Sem necessidade"/>
    <s v="Sem necessidade"/>
    <x v="0"/>
    <s v="Emergencial"/>
    <s v="LINHA MORTA"/>
    <s v="Pendente"/>
    <s v="PORTO ALEGRE"/>
    <s v="POSTE"/>
    <s v="LIB //ATEC"/>
    <d v="2024-10-01T00:00:00"/>
    <x v="2"/>
    <s v="CAPEX"/>
    <s v="NOK"/>
    <s v="OK"/>
    <s v="SEM ANEXO "/>
    <s v="SEM ANEXO "/>
    <s v="NOK"/>
    <n v="0.2"/>
    <n v="9626.7000000000007"/>
    <s v="Passivo"/>
    <s v="JONAS OLIVEIRA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123448"/>
    <n v="289"/>
    <m/>
    <x v="1487"/>
    <s v="Sem necessidade"/>
    <s v="Sem necessidade"/>
    <x v="0"/>
    <s v="Emergencial"/>
    <s v="LINHA MORTA"/>
    <s v="Realizado"/>
    <s v="ELDORADO DO SUL"/>
    <s v="TR"/>
    <s v="LIB //COMS"/>
    <d v="2024-10-01T00:00:00"/>
    <x v="2"/>
    <s v="CAPEX"/>
    <s v="OK"/>
    <s v="OK"/>
    <s v="ANEXADO"/>
    <s v="ANEXADO"/>
    <s v="OK"/>
    <n v="1"/>
    <n v="3415.61"/>
    <s v="Passivo"/>
    <s v="JONAS OLIVEIRA"/>
    <s v="Programado "/>
    <s v="Realizado"/>
    <s v="Enviado Equatorial"/>
    <n v="3690.81"/>
    <n v="2548098.5699999998"/>
    <e v="#N/A"/>
    <n v="26059129"/>
    <n v="3690.81"/>
    <s v="Mauricio Alves"/>
  </r>
  <r>
    <x v="0"/>
    <s v="OK"/>
    <s v="Sem Defeito"/>
    <s v="Não"/>
    <n v="155343"/>
    <n v="290"/>
    <m/>
    <x v="1488"/>
    <s v="Ciclo Concluido"/>
    <s v="Ciclo Concluido"/>
    <x v="0"/>
    <s v="Emergencial"/>
    <s v="LINHA MORTA"/>
    <s v="Realizado"/>
    <s v="PORTO ALEGRE"/>
    <s v="TR"/>
    <s v="LIB //CKCP"/>
    <d v="2024-10-01T00:00:00"/>
    <x v="0"/>
    <s v="CAPEX"/>
    <s v="OK"/>
    <s v="OK"/>
    <s v="ANEXADO"/>
    <s v="ANEXADO"/>
    <s v="OK"/>
    <n v="1"/>
    <n v="3983.51"/>
    <s v="Giro"/>
    <s v="JONAS OLIVEIRA"/>
    <s v="Programado "/>
    <s v="Realizado"/>
    <s v="Ciclo Concluido"/>
    <n v="4291.41"/>
    <n v="2548098.5699999998"/>
    <e v="#N/A"/>
    <n v="26059161"/>
    <n v="4291.41"/>
    <s v="Mauricio Alves"/>
  </r>
  <r>
    <x v="0"/>
    <s v="OK"/>
    <s v="Sem Defeito"/>
    <s v="Não"/>
    <n v="8385"/>
    <n v="291"/>
    <m/>
    <x v="1489"/>
    <s v="Ciclo Concluido"/>
    <s v="Ciclo Concluido"/>
    <x v="0"/>
    <s v="Emergencial"/>
    <s v="LINHA MORTA"/>
    <s v="Realizado"/>
    <s v="PORTO ALEGRE"/>
    <s v="TR"/>
    <s v="LIB //CKCP"/>
    <d v="2024-10-01T00:00:00"/>
    <x v="0"/>
    <s v="CAPEX"/>
    <s v="OK"/>
    <s v="OK"/>
    <s v="ANEXADO"/>
    <s v="ANEXADO"/>
    <s v="OK"/>
    <n v="1"/>
    <n v="3823.01"/>
    <s v="Giro"/>
    <s v="JONAS OLIVEIRA"/>
    <s v="Programado "/>
    <s v="Realizado"/>
    <s v="Ciclo Concluido"/>
    <n v="3690.81"/>
    <n v="2548098.5699999998"/>
    <e v="#N/A"/>
    <n v="26045941"/>
    <n v="3690.81"/>
    <s v="Mauricio Alves"/>
  </r>
  <r>
    <x v="3"/>
    <s v="Ajuste AssBuilt"/>
    <s v="Sem Defeito"/>
    <s v="Não"/>
    <n v="146490"/>
    <n v="292"/>
    <m/>
    <x v="1490"/>
    <s v="Sem necessidade"/>
    <s v="Sem necessidade"/>
    <x v="0"/>
    <s v="Emergencial"/>
    <s v="LINHA MORTA"/>
    <s v="Pendente"/>
    <s v="PORTO ALEGRE"/>
    <s v="TR"/>
    <s v="LIB //PEND"/>
    <d v="2024-10-01T00:00:00"/>
    <x v="2"/>
    <s v="CAPEX"/>
    <s v="OK"/>
    <s v="OK"/>
    <s v="SEM ANEXO "/>
    <s v="SEM ANEXO "/>
    <s v="OK"/>
    <n v="0.6"/>
    <n v="3415.61"/>
    <s v="Passivo"/>
    <s v="RICARDO VARGAS"/>
    <d v="2024-12-16T00:00:00"/>
    <s v="Realizado"/>
    <s v="Em andamento"/>
    <n v="3690.81"/>
    <n v="2548098.5699999998"/>
    <e v="#N/A"/>
    <n v="26046231"/>
    <n v="3690.81"/>
    <s v="Mauricio Alves"/>
  </r>
  <r>
    <x v="0"/>
    <s v="OK"/>
    <s v="Sem Defeito"/>
    <s v="Não"/>
    <n v="149752"/>
    <n v="293"/>
    <m/>
    <x v="1491"/>
    <s v="Ciclo Concluido"/>
    <s v="Ciclo Concluido"/>
    <x v="0"/>
    <s v="Emergencial"/>
    <s v="LINHA MORTA"/>
    <s v="Realizado"/>
    <s v="PORTO ALEGRE"/>
    <s v="TR"/>
    <s v="LIB // MED"/>
    <d v="2024-10-01T00:00:00"/>
    <x v="5"/>
    <s v="CAPEX"/>
    <s v="OK"/>
    <s v="OK"/>
    <s v="ANEXADO"/>
    <s v="ANEXADO"/>
    <s v="OK"/>
    <n v="1"/>
    <n v="3823.01"/>
    <s v="Passivo"/>
    <s v="JONAS OLIVEIRA"/>
    <s v="Programado "/>
    <s v="Realizado"/>
    <s v="Enviado Equatorial "/>
    <n v="3690.81"/>
    <n v="2548098.5699999998"/>
    <e v="#N/A"/>
    <n v="26046415"/>
    <n v="3690.81"/>
    <s v="Mauricio Alves"/>
  </r>
  <r>
    <x v="0"/>
    <s v="OK"/>
    <s v="Sem Defeito"/>
    <s v="Não"/>
    <n v="65100867"/>
    <n v="294"/>
    <m/>
    <x v="1492"/>
    <s v="Ciclo Concluido"/>
    <s v="Ciclo Concluido"/>
    <x v="2"/>
    <s v="Emergencial"/>
    <s v="LINHA MORTA"/>
    <s v="Realizado"/>
    <s v="PORTO ALEGRE"/>
    <s v="TALA"/>
    <s v="LIB //COMS"/>
    <d v="2024-10-01T00:00:00"/>
    <x v="5"/>
    <s v="OPEX"/>
    <s v="OK"/>
    <s v="OK"/>
    <s v="ANEXADO"/>
    <s v="ANEXADO"/>
    <s v="OK"/>
    <n v="1"/>
    <n v="1407.24"/>
    <s v="Passivo"/>
    <s v="RICARDO SILVEIRA"/>
    <s v="Programado "/>
    <s v="Realizado"/>
    <s v="Enviado Equatorial "/>
    <n v="963.37"/>
    <n v="2548098.5699999998"/>
    <e v="#N/A"/>
    <n v="25838245"/>
    <n v="963.37"/>
    <s v="Mauricio Alves"/>
  </r>
  <r>
    <x v="0"/>
    <s v="OK"/>
    <s v="Sem Defeito"/>
    <s v="Não"/>
    <n v="131008"/>
    <n v="295"/>
    <m/>
    <x v="1493"/>
    <s v="Sem necessidade"/>
    <s v="Sem necessidade"/>
    <x v="0"/>
    <s v="Emergencial"/>
    <s v="LINHA MORTA"/>
    <s v="Realizado"/>
    <s v="DPA2O03731"/>
    <s v="TR"/>
    <s v="LIB //COMS"/>
    <d v="2024-10-01T00:00:00"/>
    <x v="2"/>
    <s v="CAPEX"/>
    <s v="OK"/>
    <s v="OK"/>
    <s v="ANEXADO"/>
    <s v="ANEXADO"/>
    <s v="OK"/>
    <n v="1"/>
    <n v="3823.01"/>
    <s v="Passivo"/>
    <s v="LUCAS ANDRADE"/>
    <s v="Programado "/>
    <s v="Realizado"/>
    <s v="Em andamento"/>
    <n v="3612.48"/>
    <n v="2548098.5699999998"/>
    <e v="#N/A"/>
    <n v="26173487"/>
    <n v="3612.48"/>
    <s v="Mauricio Alves"/>
  </r>
  <r>
    <x v="0"/>
    <s v="OK"/>
    <s v="Sem Defeito"/>
    <s v="Não"/>
    <n v="8783"/>
    <n v="264"/>
    <m/>
    <x v="1494"/>
    <s v="Ciclo Concluido"/>
    <s v="Ciclo Concluido"/>
    <x v="2"/>
    <s v="Emergencial"/>
    <s v="TAT"/>
    <s v="Realizado"/>
    <s v="SAO JERONIMO"/>
    <s v="PODA"/>
    <s v="LIB //COMS"/>
    <d v="2024-10-01T00:00:00"/>
    <x v="0"/>
    <s v="OPEX"/>
    <s v="OK"/>
    <s v="OK"/>
    <s v="ANEXADO"/>
    <s v="ANEXADO"/>
    <s v="OK"/>
    <n v="1"/>
    <n v="2686.39"/>
    <s v="Giro"/>
    <s v="RICARDO SILVEIRA"/>
    <s v="Programado "/>
    <s v="Realizado"/>
    <s v="Ciclo Concluido"/>
    <n v="628.79999999999995"/>
    <n v="2548098.5699999998"/>
    <e v="#N/A"/>
    <n v="25852648"/>
    <n v="628.79999999999995"/>
    <s v="Mauricio Alves"/>
  </r>
  <r>
    <x v="0"/>
    <s v="OK"/>
    <s v="Sem Defeito"/>
    <s v="Não"/>
    <n v="44524814"/>
    <n v="265"/>
    <m/>
    <x v="1495"/>
    <s v="Ciclo Concluido"/>
    <s v="Ciclo Concluido"/>
    <x v="2"/>
    <s v="Emergencial"/>
    <s v="TAT"/>
    <s v="Realizado"/>
    <s v="PORTO ALEGRE"/>
    <s v="PODA"/>
    <s v="LIB //COMS"/>
    <d v="2024-10-01T00:00:00"/>
    <x v="0"/>
    <s v="OPEX"/>
    <s v="OK"/>
    <s v="OK"/>
    <s v="ANEXADO"/>
    <s v="ANEXADO"/>
    <s v="OK"/>
    <n v="1"/>
    <n v="104.6"/>
    <s v="Giro"/>
    <s v="RICARDO SILVEIRA"/>
    <s v="Programado "/>
    <s v="Realizado"/>
    <s v="Ciclo Concluido"/>
    <n v="104.8"/>
    <n v="2548098.5699999998"/>
    <e v="#N/A"/>
    <n v="25852692"/>
    <n v="104.8"/>
    <s v="Mauricio Alves"/>
  </r>
  <r>
    <x v="0"/>
    <s v="OK"/>
    <s v="Sem Defeito"/>
    <s v="Não"/>
    <n v="44526859"/>
    <n v="266"/>
    <m/>
    <x v="1496"/>
    <s v="Ciclo Concluido"/>
    <s v="Ciclo Concluido"/>
    <x v="2"/>
    <s v="Emergencial"/>
    <s v="TAT"/>
    <s v="Realizado"/>
    <s v="PORTO ALEGRE"/>
    <s v="ESPAÇADOR"/>
    <s v="LIB //COMS"/>
    <d v="2024-10-01T00:00:00"/>
    <x v="0"/>
    <s v="OPEX"/>
    <s v="OK"/>
    <s v="OK"/>
    <s v="ANEXADO"/>
    <s v="ANEXADO"/>
    <s v="OK"/>
    <n v="1"/>
    <n v="440.4"/>
    <s v="Giro"/>
    <s v="RICARDO SILVEIRA"/>
    <s v="Programado "/>
    <s v="Realizado"/>
    <s v="Ciclo Concluido"/>
    <n v="441.3"/>
    <n v="2548098.5699999998"/>
    <e v="#N/A"/>
    <n v="25852707"/>
    <n v="441.3"/>
    <s v="Mauricio Alves"/>
  </r>
  <r>
    <x v="0"/>
    <s v="OK"/>
    <s v="Sem Defeito"/>
    <s v="Não"/>
    <n v="74545397838"/>
    <n v="267"/>
    <m/>
    <x v="1497"/>
    <s v="Ciclo Concluido"/>
    <s v="Ciclo Concluido"/>
    <x v="2"/>
    <s v="Emergencial"/>
    <s v="TAT"/>
    <s v="Realizado"/>
    <s v="PORTO ALEGRE"/>
    <s v="ESP/PODA"/>
    <s v="LIB //COMS"/>
    <d v="2024-10-01T00:00:00"/>
    <x v="0"/>
    <s v="OPEX"/>
    <s v="OK"/>
    <s v="OK"/>
    <s v="ANEXADO"/>
    <s v="ANEXADO"/>
    <s v="OK"/>
    <n v="1"/>
    <n v="1499.19"/>
    <s v="Giro"/>
    <s v="RICARDO SILVEIRA"/>
    <s v="Programado "/>
    <s v="Realizado"/>
    <s v="Ciclo Concluido"/>
    <n v="1415.82"/>
    <n v="2548098.5699999998"/>
    <e v="#N/A"/>
    <n v="25852738"/>
    <n v="1415.82"/>
    <s v="Mauricio Alves"/>
  </r>
  <r>
    <x v="0"/>
    <s v="OK"/>
    <s v="Sem Defeito"/>
    <s v="Não"/>
    <n v="129228"/>
    <n v="296"/>
    <m/>
    <x v="1498"/>
    <s v="Sem necessidade"/>
    <s v="Sem necessidade"/>
    <x v="0"/>
    <s v="Emergencial"/>
    <s v="LINHA MORTA"/>
    <s v="Realizado"/>
    <s v="PORTO ALEGRE"/>
    <s v="TR"/>
    <s v="LIB //COMS"/>
    <d v="2024-10-01T00:00:00"/>
    <x v="2"/>
    <s v="CAPEX"/>
    <s v="OK"/>
    <s v="OK"/>
    <s v="ANEXADO"/>
    <s v="ANEXADO"/>
    <s v="OK"/>
    <n v="1"/>
    <n v="3823.01"/>
    <s v="Passivo"/>
    <s v="LUCAS ANDRADE"/>
    <s v="Programado "/>
    <s v="Realizado"/>
    <s v="Enviado Equatorial"/>
    <n v="3690.81"/>
    <n v="2548098.5699999998"/>
    <e v="#N/A"/>
    <n v="26173701"/>
    <n v="3690.81"/>
    <s v="Mauricio Alves"/>
  </r>
  <r>
    <x v="0"/>
    <s v="OK"/>
    <s v="Sem Defeito"/>
    <s v="Não"/>
    <n v="44548987"/>
    <n v="689"/>
    <m/>
    <x v="1499"/>
    <s v="Ciclo Concluido"/>
    <s v="Ciclo Concluido"/>
    <x v="2"/>
    <s v="Emergencial"/>
    <s v="EQUIPE PODA "/>
    <s v="Realizado"/>
    <s v="VIAMÃO"/>
    <s v="PODA"/>
    <s v="LIB //COMS"/>
    <d v="2024-10-02T00:00:00"/>
    <x v="0"/>
    <s v="OPEX"/>
    <s v="OK"/>
    <s v="OK"/>
    <s v="ANEXADO"/>
    <s v="ANEXADO"/>
    <s v="OK"/>
    <n v="1"/>
    <n v="3849.3"/>
    <s v="Giro"/>
    <s v="SAMUEL OLIVEIRA"/>
    <s v="Programado "/>
    <s v="Realizado"/>
    <s v="Ciclo Concluido"/>
    <n v="775.91"/>
    <n v="2548098.5699999998"/>
    <e v="#N/A"/>
    <n v="25852830"/>
    <n v="775.91"/>
    <s v="Mauricio Alves"/>
  </r>
  <r>
    <x v="0"/>
    <s v="OK"/>
    <s v="Sem Defeito"/>
    <s v="Não"/>
    <n v="44545932"/>
    <n v="690"/>
    <m/>
    <x v="1500"/>
    <s v="Ciclo Concluido"/>
    <s v="Ciclo Concluido"/>
    <x v="2"/>
    <s v="Emergencial"/>
    <s v="EQUIPE PODA "/>
    <s v="Realizado"/>
    <s v="PORTO ALEGRE"/>
    <s v="PODA"/>
    <s v="LIB //COMS"/>
    <d v="2024-10-02T00:00:00"/>
    <x v="0"/>
    <s v="OPEX"/>
    <s v="OK"/>
    <s v="OK"/>
    <s v="ANEXADO"/>
    <s v="ANEXADO"/>
    <s v="OK"/>
    <n v="1"/>
    <n v="2402.88"/>
    <s v="Giro"/>
    <s v="SAMUEL OLIVEIRA"/>
    <s v="Programado "/>
    <s v="Realizado"/>
    <s v="Ciclo Concluido"/>
    <n v="1669.43"/>
    <n v="2548098.5699999998"/>
    <e v="#N/A"/>
    <n v="25852799"/>
    <n v="1669.43"/>
    <s v="Mauricio Alves"/>
  </r>
  <r>
    <x v="0"/>
    <s v="OK"/>
    <s v="Sem Defeito"/>
    <s v="Não"/>
    <n v="44546059"/>
    <n v="691"/>
    <m/>
    <x v="1501"/>
    <s v="Ciclo Concluido"/>
    <s v="Ciclo Concluido"/>
    <x v="2"/>
    <s v="Emergencial"/>
    <s v="EQUIPE PODA "/>
    <s v="Realizado"/>
    <s v="PORTO ALEGRE"/>
    <s v="PODA"/>
    <s v="LIB //COMS"/>
    <d v="2024-10-02T00:00:00"/>
    <x v="0"/>
    <s v="OPEX"/>
    <s v="OK"/>
    <s v="OK"/>
    <s v="ANEXADO"/>
    <s v="ANEXADO"/>
    <s v="OK"/>
    <n v="1"/>
    <n v="3849.3"/>
    <s v="Giro"/>
    <s v="SAMUEL OLIVEIRA"/>
    <s v="Programado "/>
    <s v="Realizado"/>
    <s v="Ciclo Concluido"/>
    <n v="2000.35"/>
    <n v="2548098.5699999998"/>
    <e v="#N/A"/>
    <n v="25852760"/>
    <n v="2000.35"/>
    <s v="Mauricio Alves"/>
  </r>
  <r>
    <x v="0"/>
    <s v="OK"/>
    <s v="Sem Defeito"/>
    <s v="Não"/>
    <n v="44550317"/>
    <n v="692"/>
    <m/>
    <x v="1502"/>
    <s v="Ciclo Concluido"/>
    <s v="Ciclo Concluido"/>
    <x v="2"/>
    <s v="Emergencial"/>
    <s v="EQUIPE PODA "/>
    <s v="Realizado"/>
    <s v="PORTO ALEGRE"/>
    <s v="PODA"/>
    <s v="LIB //COMS"/>
    <d v="2024-10-02T00:00:00"/>
    <x v="0"/>
    <s v="OPEX"/>
    <s v="OK"/>
    <s v="OK"/>
    <s v="ANEXADO"/>
    <s v="ANEXADO"/>
    <s v="OK"/>
    <n v="1"/>
    <n v="6158.88"/>
    <s v="Giro"/>
    <s v="SAMUEL OLIVEIRA"/>
    <s v="Programado "/>
    <s v="Realizado"/>
    <s v="Ciclo Concluido"/>
    <n v="4326.34"/>
    <n v="2548098.5699999998"/>
    <e v="#N/A"/>
    <n v="25852683"/>
    <n v="4326.34"/>
    <s v="Mauricio Alves"/>
  </r>
  <r>
    <x v="0"/>
    <s v="OK"/>
    <s v="Sem Defeito"/>
    <s v="Não"/>
    <n v="44544958"/>
    <n v="268"/>
    <m/>
    <x v="1503"/>
    <s v="Ciclo Concluido"/>
    <s v="Ciclo Concluido"/>
    <x v="2"/>
    <s v="Emergencial"/>
    <s v="TAT"/>
    <s v="Realizado"/>
    <s v="VIAMÃO"/>
    <s v="PODA"/>
    <s v="LIB //COMS"/>
    <d v="2024-10-02T00:00:00"/>
    <x v="0"/>
    <s v="OPEX"/>
    <s v="OK"/>
    <s v="OK"/>
    <s v="ANEXADO"/>
    <s v="ANEXADO"/>
    <s v="OK"/>
    <n v="1"/>
    <n v="974.36"/>
    <s v="Giro"/>
    <s v="SAMUEL OLIVEIRA"/>
    <s v="Programado "/>
    <s v="Realizado"/>
    <s v="Ciclo Concluido"/>
    <n v="209.6"/>
    <n v="2548098.5699999998"/>
    <e v="#N/A"/>
    <n v="25866669"/>
    <n v="209.6"/>
    <s v="Mauricio Alves"/>
  </r>
  <r>
    <x v="0"/>
    <s v="OK"/>
    <s v="Sem Defeito"/>
    <s v="Não"/>
    <n v="863747239390"/>
    <n v="269"/>
    <m/>
    <x v="1504"/>
    <s v="Ciclo Concluido"/>
    <s v="Ciclo Concluido"/>
    <x v="2"/>
    <s v="Emergencial"/>
    <s v="TAT"/>
    <s v="Realizado"/>
    <s v="GLÓRIA"/>
    <s v="PODA"/>
    <s v="LIB //COMS"/>
    <d v="2024-10-02T00:00:00"/>
    <x v="0"/>
    <s v="OPEX"/>
    <s v="OK"/>
    <s v="OK"/>
    <s v="ANEXADO"/>
    <s v="ANEXADO"/>
    <s v="OK"/>
    <n v="1"/>
    <n v="974.36"/>
    <s v="Giro"/>
    <s v="RICARDO SILVEIRA"/>
    <s v="Programado "/>
    <s v="Realizado"/>
    <s v="Ciclo Concluido"/>
    <n v="209.6"/>
    <n v="2548098.5699999998"/>
    <e v="#N/A"/>
    <n v="25852766"/>
    <n v="209.6"/>
    <s v="Mauricio Alves"/>
  </r>
  <r>
    <x v="0"/>
    <s v="OK"/>
    <s v="Sem Defeito"/>
    <s v="Não"/>
    <n v="135977"/>
    <n v="297"/>
    <m/>
    <x v="1505"/>
    <s v="Sem necessidade"/>
    <s v="Sem necessidade"/>
    <x v="0"/>
    <s v="Emergencial"/>
    <s v="LINHA MORTA"/>
    <s v="Realizado"/>
    <s v="SAO JERONIMO"/>
    <s v="TR"/>
    <s v="LIB //COMS"/>
    <d v="2024-10-02T00:00:00"/>
    <x v="2"/>
    <s v="CAPEX"/>
    <s v="OK"/>
    <s v="OK"/>
    <s v="ANEXADO"/>
    <s v="ANEXADO"/>
    <s v="OK"/>
    <n v="1"/>
    <n v="3823.01"/>
    <s v="Passivo"/>
    <s v="LUCAS ANDRADE"/>
    <s v="Programado "/>
    <s v="Realizado"/>
    <s v="Enviado Equatorial"/>
    <n v="5973.22"/>
    <n v="2548098.5699999998"/>
    <e v="#N/A"/>
    <n v="26173761"/>
    <n v="5973.22"/>
    <s v="Mauricio Alves"/>
  </r>
  <r>
    <x v="0"/>
    <s v="OK"/>
    <s v="Sem Defeito"/>
    <s v="Não"/>
    <n v="143270"/>
    <n v="298"/>
    <m/>
    <x v="1506"/>
    <s v="Sem necessidade"/>
    <s v="Sem necessidade"/>
    <x v="0"/>
    <s v="Emergencial"/>
    <s v="LINHA MORTA"/>
    <s v="Realizado"/>
    <s v="MARIANA PIMENTEL"/>
    <s v="TR"/>
    <s v="LIB //COMS"/>
    <d v="2024-10-02T00:00:00"/>
    <x v="2"/>
    <s v="CAPEX"/>
    <s v="OK"/>
    <s v="OK"/>
    <s v="ANEXADO"/>
    <s v="ANEXADO"/>
    <s v="OK"/>
    <n v="1"/>
    <n v="3753.06"/>
    <s v="Passivo"/>
    <s v="LUCAS ANDRADE"/>
    <s v="Programado "/>
    <s v="Realizado"/>
    <s v="Enviado Equatorial"/>
    <n v="2058.69"/>
    <n v="2548098.5699999998"/>
    <e v="#N/A"/>
    <n v="26174002"/>
    <n v="2058.69"/>
    <s v="Mauricio Alves"/>
  </r>
  <r>
    <x v="0"/>
    <s v="OK"/>
    <s v="Sem Defeito"/>
    <s v="Não"/>
    <n v="145192"/>
    <n v="299"/>
    <m/>
    <x v="1507"/>
    <s v="Sem necessidade"/>
    <s v="Sem necessidade"/>
    <x v="0"/>
    <s v="Emergencial"/>
    <s v="LINHA MORTA"/>
    <s v="Realizado"/>
    <s v="GUAIBA"/>
    <s v="TR"/>
    <s v="LIB //COMS"/>
    <d v="2024-10-02T00:00:00"/>
    <x v="2"/>
    <s v="CAPEX"/>
    <s v="OK"/>
    <s v="OK"/>
    <s v="ANEXADO"/>
    <s v="ANEXADO"/>
    <s v="OK"/>
    <n v="1"/>
    <n v="3415.61"/>
    <s v="Passivo"/>
    <s v="SAMUEL OLIVEIRA"/>
    <s v="Programado "/>
    <s v="Realizado"/>
    <s v="Enviado Equatorial"/>
    <n v="3690.81"/>
    <n v="2548098.5699999998"/>
    <e v="#N/A"/>
    <n v="26083491"/>
    <n v="3690.81"/>
    <s v="Mauricio Alves"/>
  </r>
  <r>
    <x v="7"/>
    <s v="OK"/>
    <s v="Sem Defeito"/>
    <s v="Não"/>
    <n v="149399"/>
    <n v="300"/>
    <m/>
    <x v="1508"/>
    <s v="Sem necessidade"/>
    <s v="Sem necessidade"/>
    <x v="0"/>
    <s v="Emergencial"/>
    <s v="LINHA MORTA"/>
    <s v="Pendente"/>
    <s v="ARROIO DOS RATOS "/>
    <s v="EMENDA"/>
    <s v="LIB //COMS"/>
    <d v="2024-10-02T00:00:00"/>
    <x v="2"/>
    <s v="CAPEX"/>
    <s v="NOK"/>
    <s v="OK"/>
    <s v="ANEXADO"/>
    <s v="ANEXADO"/>
    <s v="OK"/>
    <n v="0.8"/>
    <n v="1180.8900000000001"/>
    <s v="Passivo"/>
    <s v="JONAS OLIVEIRA"/>
    <s v="Programado "/>
    <s v="Realizado"/>
    <s v="Em andamento"/>
    <n v="4559.3"/>
    <n v="2548098.5699999998"/>
    <e v="#N/A"/>
    <n v="26403119"/>
    <n v="4559.3"/>
    <s v="Mauricio Alves"/>
  </r>
  <r>
    <x v="0"/>
    <s v="OK"/>
    <s v="Sem Defeito"/>
    <s v="Não"/>
    <n v="4314902"/>
    <n v="158"/>
    <m/>
    <x v="1509"/>
    <s v="Ciclo Concluido"/>
    <s v="Ciclo Concluido"/>
    <x v="2"/>
    <s v="Emergencial"/>
    <s v="LINHA VIVA "/>
    <s v="Realizado"/>
    <s v="PORTO ALEGRE"/>
    <s v="NIVELAMENTO DE ESTRUTURA"/>
    <s v="LIB //COMS"/>
    <d v="2024-10-02T00:00:00"/>
    <x v="0"/>
    <s v="OPEX"/>
    <s v="OK"/>
    <s v="OK"/>
    <s v="ANEXADO"/>
    <s v="ANEXADO"/>
    <s v="OK"/>
    <n v="1"/>
    <n v="681.98"/>
    <s v="Giro"/>
    <s v="RICARDO SILVEIRA"/>
    <s v="Programado "/>
    <s v="Realizado"/>
    <s v="Ciclo Concluido"/>
    <n v="718.3"/>
    <n v="2548098.5699999998"/>
    <e v="#N/A"/>
    <n v="25852882"/>
    <n v="718.3"/>
    <s v="Mauricio Alves"/>
  </r>
  <r>
    <x v="0"/>
    <s v="OK"/>
    <s v="Sem Defeito"/>
    <s v="Não"/>
    <n v="1903"/>
    <n v="159"/>
    <m/>
    <x v="1510"/>
    <s v="Ciclo Concluido"/>
    <s v="Ciclo Concluido"/>
    <x v="2"/>
    <s v="Emergencial"/>
    <s v="LINHA VIVA "/>
    <s v="Realizado"/>
    <s v="PORTO ALEGRE"/>
    <s v="NIVELAMENTO DE ESTRUTURA"/>
    <s v="LIB //COMS"/>
    <d v="2024-10-02T00:00:00"/>
    <x v="0"/>
    <s v="OPEX"/>
    <s v="OK"/>
    <s v="OK"/>
    <s v="ANEXADO"/>
    <s v="ANEXADO"/>
    <s v="OK"/>
    <n v="1"/>
    <n v="1363.96"/>
    <s v="Giro"/>
    <s v="RICARDO SILVEIRA"/>
    <s v="Programado "/>
    <s v="Realizado"/>
    <s v="Ciclo Concluido"/>
    <n v="869.74"/>
    <n v="2548098.5699999998"/>
    <e v="#N/A"/>
    <n v="25866408"/>
    <n v="869.74"/>
    <s v="Mauricio Alves"/>
  </r>
  <r>
    <x v="0"/>
    <s v="OK"/>
    <s v="Sem Defeito"/>
    <s v="Não"/>
    <n v="146728"/>
    <n v="160"/>
    <m/>
    <x v="1511"/>
    <s v="Ciclo Concluido"/>
    <s v="Ciclo Concluido"/>
    <x v="2"/>
    <s v="Emergencial"/>
    <s v="LINHA VIVA "/>
    <s v="Realizado"/>
    <s v="ALVORADA"/>
    <s v="CONEXAO"/>
    <s v="LIB //COMS"/>
    <d v="2024-10-02T00:00:00"/>
    <x v="0"/>
    <s v="OPEX"/>
    <s v="OK"/>
    <s v="OK"/>
    <s v="ANEXADO"/>
    <s v="ANEXADO"/>
    <s v="OK"/>
    <n v="1"/>
    <n v="745.36"/>
    <s v="Giro"/>
    <s v="RICARDO SILVEIRA"/>
    <s v="Programado "/>
    <s v="Realizado"/>
    <s v="Ciclo Concluido"/>
    <n v="718.3"/>
    <n v="2548098.5699999998"/>
    <e v="#N/A"/>
    <n v="25866505"/>
    <n v="718.3"/>
    <s v="Mauricio Alves"/>
  </r>
  <r>
    <x v="2"/>
    <s v="OK"/>
    <s v="Sem Defeito"/>
    <s v="Não"/>
    <n v="44512642"/>
    <n v="161"/>
    <m/>
    <x v="1512"/>
    <s v="Sem necessidade"/>
    <s v="Sem necessidade"/>
    <x v="0"/>
    <s v="Emergencial"/>
    <s v="LINHA VIVA "/>
    <s v="Pendente"/>
    <s v="PORTO ALEGRE"/>
    <s v="CH FACA"/>
    <s v="LIB //ENER"/>
    <d v="2024-10-02T00:00:00"/>
    <x v="2"/>
    <s v="CAPEX"/>
    <s v="NOK"/>
    <s v="OK"/>
    <s v="ANEXADO"/>
    <s v="ANEXADO"/>
    <s v="OK"/>
    <n v="0.8"/>
    <n v="6548.19"/>
    <s v="Passivo"/>
    <s v="TIME REGIS 2"/>
    <s v="Programado "/>
    <s v="Realizado"/>
    <s v="Em andamento"/>
    <n v="6399.53"/>
    <n v="2548098.5699999998"/>
    <e v="#N/A"/>
    <n v="26448719"/>
    <n v="6399.53"/>
    <s v="Mauricio Alves"/>
  </r>
  <r>
    <x v="0"/>
    <s v="OK"/>
    <s v="Sem Defeito"/>
    <s v="Não"/>
    <n v="44544613"/>
    <n v="694"/>
    <m/>
    <x v="1513"/>
    <s v="Ciclo Concluido"/>
    <s v="Ciclo Concluido"/>
    <x v="2"/>
    <s v="Emergencial"/>
    <s v="EQUIPE PODA "/>
    <s v="Realizado"/>
    <s v="PORTO ALEGRE"/>
    <s v="PODA"/>
    <s v="LIB //COMS"/>
    <d v="2024-10-03T00:00:00"/>
    <x v="0"/>
    <s v="OPEX"/>
    <s v="OK"/>
    <s v="OK"/>
    <s v="ANEXADO"/>
    <s v="ANEXADO"/>
    <s v="OK"/>
    <n v="1"/>
    <n v="3128.72"/>
    <s v="Giro"/>
    <s v="LUISA ALMEIDA"/>
    <s v="Programado "/>
    <s v="Realizado"/>
    <s v="Ciclo Concluido"/>
    <n v="2469.5700000000002"/>
    <n v="2548098.5699999998"/>
    <e v="#N/A"/>
    <n v="25969922"/>
    <n v="2469.5700000000002"/>
    <s v="Mauricio Alves"/>
  </r>
  <r>
    <x v="0"/>
    <s v="OK"/>
    <s v="Sem Defeito"/>
    <s v="Não"/>
    <n v="44549892"/>
    <n v="695"/>
    <m/>
    <x v="1514"/>
    <s v="Ciclo Concluido"/>
    <s v="Ciclo Concluido"/>
    <x v="2"/>
    <s v="Emergencial"/>
    <s v="EQUIPE PODA "/>
    <s v="Realizado"/>
    <s v="PORTO ALEGRE"/>
    <s v="PODA"/>
    <s v="LIB //COMS"/>
    <d v="2024-10-03T00:00:00"/>
    <x v="0"/>
    <s v="OPEX"/>
    <s v="OK"/>
    <s v="OK"/>
    <s v="ANEXADO"/>
    <s v="ANEXADO"/>
    <s v="OK"/>
    <n v="1"/>
    <n v="3079.44"/>
    <s v="Giro"/>
    <s v="LUISA ALMEIDA"/>
    <s v="Programado "/>
    <s v="Realizado"/>
    <s v="Ciclo Concluido"/>
    <n v="281.88"/>
    <n v="2548098.5699999998"/>
    <e v="#N/A"/>
    <n v="25970054"/>
    <n v="281.88"/>
    <s v="Mauricio Alves"/>
  </r>
  <r>
    <x v="0"/>
    <s v="OK"/>
    <s v="Sem Defeito"/>
    <s v="Não"/>
    <n v="8803"/>
    <n v="696"/>
    <m/>
    <x v="1515"/>
    <s v="Ciclo Concluido"/>
    <s v="Ciclo Concluido"/>
    <x v="2"/>
    <s v="Emergencial"/>
    <s v="EQUIPE PODA "/>
    <s v="Realizado"/>
    <s v="CHARQUEADAS"/>
    <s v="PODA"/>
    <s v="LIB //COMS"/>
    <d v="2024-10-03T00:00:00"/>
    <x v="0"/>
    <s v="OPEX"/>
    <s v="OK"/>
    <s v="OK"/>
    <s v="ANEXADO"/>
    <s v="ANEXADO"/>
    <s v="OK"/>
    <n v="1"/>
    <n v="5438.3"/>
    <s v="Giro"/>
    <s v="LUISA ALMEIDA"/>
    <s v="Programado "/>
    <s v="Realizado"/>
    <s v="Ciclo Concluido"/>
    <n v="657.72"/>
    <n v="2548098.5699999998"/>
    <e v="#N/A"/>
    <n v="25970061"/>
    <n v="657.72"/>
    <s v="Mauricio Alves"/>
  </r>
  <r>
    <x v="0"/>
    <s v="OK"/>
    <s v="Sem Defeito"/>
    <s v="Não"/>
    <n v="44563676"/>
    <n v="697"/>
    <m/>
    <x v="1516"/>
    <s v="Ciclo Concluido"/>
    <s v="Ciclo Concluido"/>
    <x v="2"/>
    <s v="Emergencial"/>
    <s v="EQUIPE PODA "/>
    <s v="Realizado"/>
    <s v="ALVORADA"/>
    <s v="PODA"/>
    <s v="LIB //COMS"/>
    <d v="2024-10-03T00:00:00"/>
    <x v="0"/>
    <s v="OPEX"/>
    <s v="OK"/>
    <s v="OK"/>
    <s v="ANEXADO"/>
    <s v="ANEXADO"/>
    <s v="OK"/>
    <n v="1"/>
    <n v="23145.08"/>
    <s v="Giro"/>
    <s v="LUISA ALMEIDA"/>
    <s v="Programado "/>
    <s v="Realizado"/>
    <s v="Ciclo Concluido"/>
    <n v="4231.16"/>
    <n v="2548098.5699999998"/>
    <e v="#N/A"/>
    <n v="25970622"/>
    <n v="4231.16"/>
    <s v="Mauricio Alves"/>
  </r>
  <r>
    <x v="0"/>
    <s v="OK"/>
    <s v="Sem Defeito"/>
    <s v="Não"/>
    <n v="44563376"/>
    <n v="270"/>
    <m/>
    <x v="1517"/>
    <s v="Ciclo Concluido"/>
    <s v="Ciclo Concluido"/>
    <x v="2"/>
    <s v="Emergencial"/>
    <s v="TAT"/>
    <s v="Realizado"/>
    <s v="PORTO ALEGRE"/>
    <s v="ESPAÇADOR"/>
    <s v="LIB //COMS"/>
    <d v="2024-10-03T00:00:00"/>
    <x v="5"/>
    <s v="OPEX"/>
    <s v="OK"/>
    <s v="OK"/>
    <s v="ANEXADO"/>
    <s v="ANEXADO"/>
    <s v="OK"/>
    <n v="1"/>
    <n v="689.96"/>
    <s v="Passivo"/>
    <s v="RICARDO SILVEIRA"/>
    <s v="Programado "/>
    <s v="Realizado"/>
    <s v="Enviado Equatorial "/>
    <n v="691.37"/>
    <n v="2548098.5699999998"/>
    <e v="#N/A"/>
    <n v="25969269"/>
    <n v="691.37"/>
    <s v="Mauricio Alves"/>
  </r>
  <r>
    <x v="0"/>
    <s v="OK"/>
    <s v="Sem Defeito"/>
    <s v="Não"/>
    <n v="44565497"/>
    <n v="271"/>
    <m/>
    <x v="1518"/>
    <s v="Ciclo Concluido"/>
    <s v="Ciclo Concluido"/>
    <x v="2"/>
    <s v="Emergencial"/>
    <s v="TAT"/>
    <s v="Realizado"/>
    <s v="PORTO ALEGRE"/>
    <s v="ESPAÇADOR"/>
    <s v="LIB //COMS"/>
    <d v="2024-10-03T00:00:00"/>
    <x v="5"/>
    <s v="OPEX"/>
    <s v="OK"/>
    <s v="OK"/>
    <s v="ANEXADO"/>
    <s v="ANEXADO"/>
    <s v="OK"/>
    <n v="1"/>
    <n v="543.16"/>
    <s v="Passivo"/>
    <s v="RICARDO SILVEIRA"/>
    <s v="Programado "/>
    <s v="Realizado"/>
    <s v="Enviado Equatorial "/>
    <n v="544.27"/>
    <n v="2548098.5699999998"/>
    <e v="#N/A"/>
    <n v="25969339"/>
    <n v="544.27"/>
    <s v="Mauricio Alves"/>
  </r>
  <r>
    <x v="7"/>
    <s v="OK"/>
    <s v="Sem Defeito"/>
    <s v="Não"/>
    <n v="44564230"/>
    <n v="272"/>
    <m/>
    <x v="1519"/>
    <s v="053500074 "/>
    <s v="CHA2-3"/>
    <x v="2"/>
    <s v="Emergencial"/>
    <s v="TAT"/>
    <s v="Realizado"/>
    <s v="CHARQUEADAS"/>
    <s v="ESPAÇADOR"/>
    <s v="LIB //CONC"/>
    <d v="2024-10-03T00:00:00"/>
    <x v="2"/>
    <s v="OPEX"/>
    <s v="OK"/>
    <s v="OK"/>
    <s v="ANEXADO"/>
    <s v="ANEXADO"/>
    <s v="OK"/>
    <n v="1"/>
    <n v="1115.68"/>
    <s v="Passivo"/>
    <s v="RICARDO SILVEIRA"/>
    <s v="Programado "/>
    <s v="Realizado"/>
    <s v="Em andamento"/>
    <n v="1117.96"/>
    <n v="2548098.5699999998"/>
    <e v="#N/A"/>
    <n v="25969371"/>
    <n v="1117.96"/>
    <s v="Mauricio Alves"/>
  </r>
  <r>
    <x v="0"/>
    <s v="OK"/>
    <s v="Sem Defeito"/>
    <s v="Não"/>
    <n v="44568332"/>
    <n v="273"/>
    <m/>
    <x v="1520"/>
    <s v="Ciclo Concluido"/>
    <s v="Ciclo Concluido"/>
    <x v="2"/>
    <s v="Emergencial"/>
    <s v="TAT"/>
    <s v="Realizado"/>
    <s v="PORTO ALEGRE"/>
    <s v="PODA/ESPAÇ"/>
    <s v="LIB //COMS"/>
    <d v="2024-10-03T00:00:00"/>
    <x v="0"/>
    <s v="OPEX"/>
    <s v="OK"/>
    <s v="OK"/>
    <s v="ANEXADO"/>
    <s v="ANEXADO"/>
    <s v="OK"/>
    <n v="1"/>
    <n v="1712.93"/>
    <s v="Giro"/>
    <s v="RICARDO SILVEIRA"/>
    <s v="Programado "/>
    <s v="Realizado"/>
    <s v="Ciclo Concluido"/>
    <n v="419.2"/>
    <n v="2548098.5699999998"/>
    <e v="#N/A"/>
    <n v="25969390"/>
    <n v="419.2"/>
    <s v="Mauricio Alves"/>
  </r>
  <r>
    <x v="0"/>
    <s v="OK"/>
    <s v="Sem Defeito"/>
    <s v="Não"/>
    <n v="44566147"/>
    <n v="698"/>
    <m/>
    <x v="1521"/>
    <s v="Ciclo Concluido"/>
    <s v="Ciclo Concluido"/>
    <x v="2"/>
    <s v="Emergencial"/>
    <s v="EQUIPE PODA "/>
    <s v="Realizado"/>
    <s v="PORTO ALEGRE"/>
    <s v="PODA"/>
    <s v="LIB //COMS"/>
    <d v="2024-10-03T00:00:00"/>
    <x v="0"/>
    <s v="OPEX"/>
    <s v="OK"/>
    <s v="OK"/>
    <s v="ANEXADO"/>
    <s v="ANEXADO"/>
    <s v="OK"/>
    <n v="1"/>
    <n v="63.45"/>
    <s v="Giro"/>
    <s v="RICARDO SILVEIRA"/>
    <s v="Programado "/>
    <s v="Realizado"/>
    <s v="Ciclo Concluido"/>
    <n v="286.74"/>
    <n v="2548098.5699999998"/>
    <e v="#N/A"/>
    <n v="25970688"/>
    <n v="286.74"/>
    <s v="Mauricio Alves"/>
  </r>
  <r>
    <x v="0"/>
    <s v="OK"/>
    <s v="Sem Defeito"/>
    <s v="Não"/>
    <n v="5734"/>
    <n v="302"/>
    <m/>
    <x v="1522"/>
    <s v="Ciclo Concluido"/>
    <s v="Ciclo Concluido"/>
    <x v="2"/>
    <s v="Emergencial"/>
    <s v="LINHA MORTA"/>
    <s v="Realizado"/>
    <s v="ALVORADA"/>
    <s v="TALA"/>
    <s v="LIB //COMS"/>
    <d v="2024-10-03T00:00:00"/>
    <x v="5"/>
    <s v="OPEX"/>
    <s v="OK"/>
    <s v="OK"/>
    <s v="ANEXADO"/>
    <s v="ANEXADO"/>
    <s v="OK"/>
    <n v="1"/>
    <n v="1300.24"/>
    <s v="Passivo"/>
    <s v="LUISA ALMEIDA"/>
    <s v="Programado "/>
    <s v="Realizado"/>
    <s v="Enviado Equatorial "/>
    <n v="974.93"/>
    <n v="2548098.5699999998"/>
    <e v="#N/A"/>
    <n v="25951638"/>
    <n v="974.93"/>
    <s v="Mauricio Alves"/>
  </r>
  <r>
    <x v="2"/>
    <s v="OK"/>
    <s v="Sem Defeito"/>
    <s v="Não"/>
    <n v="83192"/>
    <n v="303"/>
    <m/>
    <x v="1523"/>
    <s v="Sem necessidade"/>
    <s v="Sem necessidade"/>
    <x v="0"/>
    <s v="Emergencial"/>
    <s v="LINHA MORTA"/>
    <s v="Pendente"/>
    <s v="GUAIBA"/>
    <s v="POSTE"/>
    <s v="LIB //ENER"/>
    <d v="2024-10-03T00:00:00"/>
    <x v="2"/>
    <s v="CAPEX"/>
    <s v="NOK"/>
    <s v="OK"/>
    <s v="ANEXADO"/>
    <s v="ANEXADO"/>
    <s v="OK"/>
    <n v="0.8"/>
    <n v="4079.91"/>
    <s v="Passivo"/>
    <s v="TIME REGIS 3"/>
    <s v="Programado "/>
    <s v="Realizado"/>
    <s v="Em andamento"/>
    <n v="4221.05"/>
    <n v="2548098.5699999998"/>
    <e v="#N/A"/>
    <n v="26448639"/>
    <n v="4221.05"/>
    <s v="Mauricio Alves"/>
  </r>
  <r>
    <x v="5"/>
    <s v="Endereço da Obra e coordenadas."/>
    <s v="Endereço e Coordenadas"/>
    <s v="Sim "/>
    <n v="3029"/>
    <n v="304"/>
    <m/>
    <x v="1524"/>
    <s v="Sem necessidade"/>
    <s v="Sem necessidade"/>
    <x v="0"/>
    <s v="Emergencial"/>
    <s v="LINHA MORTA"/>
    <s v="Pendente"/>
    <s v="PANTANO GRANDE "/>
    <s v="POSTE"/>
    <s v="LIB //ATEC"/>
    <d v="2024-10-03T00:00:00"/>
    <x v="2"/>
    <s v="CAPEX"/>
    <s v="NOK"/>
    <s v="OK"/>
    <s v="SEM ANEXO "/>
    <s v="SEM ANEXO "/>
    <s v="NOK"/>
    <n v="0.2"/>
    <n v="6199.84"/>
    <s v="Passivo"/>
    <s v="LUCAS ANDRADE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134058"/>
    <n v="305"/>
    <m/>
    <x v="1525"/>
    <s v="Ciclo Concluido"/>
    <s v="Ciclo Concluido"/>
    <x v="2"/>
    <s v="Emergencial"/>
    <s v="LINHA MORTA"/>
    <s v="Realizado"/>
    <s v="PORTO ALEGRE"/>
    <s v="TALA"/>
    <s v="LIB //COMS"/>
    <d v="2024-10-03T00:00:00"/>
    <x v="5"/>
    <s v="OPEX"/>
    <s v="OK"/>
    <s v="OK"/>
    <s v="ANEXADO"/>
    <s v="ANEXADO"/>
    <s v="OK"/>
    <n v="1"/>
    <n v="1300.24"/>
    <s v="Passivo"/>
    <s v="LUISA ALMEIDA"/>
    <s v="Programado "/>
    <s v="Realizado"/>
    <s v="Enviado Equatorial "/>
    <n v="974.93"/>
    <n v="2548098.5699999998"/>
    <e v="#N/A"/>
    <n v="25951668"/>
    <n v="974.93"/>
    <s v="Mauricio Alves"/>
  </r>
  <r>
    <x v="0"/>
    <s v="OK"/>
    <s v="Sem Defeito"/>
    <s v="Não"/>
    <n v="145136"/>
    <n v="306"/>
    <m/>
    <x v="1526"/>
    <s v="Ciclo Concluido"/>
    <s v="Ciclo Concluido"/>
    <x v="0"/>
    <s v="Emergencial"/>
    <s v="LINHA MORTA"/>
    <s v="Realizado"/>
    <s v="VIAMAO"/>
    <s v="POSTE"/>
    <s v="LIB // MED"/>
    <d v="2024-10-03T00:00:00"/>
    <x v="5"/>
    <s v="CAPEX"/>
    <s v="OK"/>
    <s v="OK"/>
    <s v="ANEXADO"/>
    <s v="ANEXADO"/>
    <s v="OK"/>
    <n v="1"/>
    <n v="4856.1099999999997"/>
    <s v="Passivo"/>
    <s v="SAMUEL OLIVEIRA"/>
    <s v="Programado "/>
    <s v="Realizado"/>
    <s v="Enviado Equatorial "/>
    <n v="5709.93"/>
    <n v="2548098.5699999998"/>
    <e v="#N/A"/>
    <n v="26115695"/>
    <n v="5709.93"/>
    <s v="Mauricio Alves"/>
  </r>
  <r>
    <x v="0"/>
    <s v="OK"/>
    <s v="Sem Defeito"/>
    <s v="Não"/>
    <n v="144858"/>
    <n v="307"/>
    <m/>
    <x v="1527"/>
    <s v="Ciclo Concluido"/>
    <s v="Ciclo Concluido"/>
    <x v="2"/>
    <s v="Emergencial"/>
    <s v="LINHA MORTA"/>
    <s v="Realizado"/>
    <s v="PORTO ALEGRE"/>
    <s v="TALA"/>
    <s v="LIB //COMS"/>
    <d v="2024-10-03T00:00:00"/>
    <x v="5"/>
    <s v="OPEX"/>
    <s v="OK"/>
    <s v="OK"/>
    <s v="ANEXADO"/>
    <s v="ANEXADO"/>
    <s v="OK"/>
    <n v="1"/>
    <n v="1300.24"/>
    <s v="Passivo"/>
    <s v="LUISA ALMEIDA"/>
    <s v="Programado "/>
    <s v="Realizado"/>
    <s v="Enviado Equatorial "/>
    <n v="974.93"/>
    <n v="2548098.5699999998"/>
    <e v="#N/A"/>
    <n v="25951725"/>
    <n v="974.93"/>
    <s v="Mauricio Alves"/>
  </r>
  <r>
    <x v="3"/>
    <s v="OK"/>
    <s v="Sem Defeito"/>
    <s v="Não"/>
    <n v="142930"/>
    <n v="162"/>
    <m/>
    <x v="1528"/>
    <s v="Sem necessidade"/>
    <s v="Sem necessidade"/>
    <x v="0"/>
    <s v="Emergencial"/>
    <s v="LINHA VIVA "/>
    <s v="Realizado"/>
    <s v="PORTO ALEGRE"/>
    <s v="POSTE"/>
    <s v="LIB //PEND"/>
    <d v="2024-10-03T00:00:00"/>
    <x v="2"/>
    <s v="CAPEX"/>
    <s v="OK"/>
    <s v="OK"/>
    <s v="ANEXADO"/>
    <s v="ANEXADO"/>
    <s v="OK"/>
    <n v="1"/>
    <n v="546.19000000000005"/>
    <s v="Passivo"/>
    <s v="SAMUEL OLIVEIRA"/>
    <s v="Programado "/>
    <s v="Realizado"/>
    <s v="Enviado Equatorial"/>
    <n v="4845.9799999999996"/>
    <n v="2548098.5699999998"/>
    <e v="#N/A"/>
    <n v="26059254"/>
    <n v="4845.9799999999996"/>
    <s v="Mauricio Alves"/>
  </r>
  <r>
    <x v="0"/>
    <s v="OK"/>
    <s v="Sem Defeito"/>
    <s v="Não"/>
    <n v="9556"/>
    <n v="163"/>
    <m/>
    <x v="1529"/>
    <s v="Ciclo Concluido"/>
    <s v="Ciclo Concluido"/>
    <x v="2"/>
    <s v="Emergencial"/>
    <s v="LINHA VIVA "/>
    <s v="Realizado"/>
    <s v="GUAIBA"/>
    <s v="PODA"/>
    <s v="LIB //COMS"/>
    <d v="2024-10-03T00:00:00"/>
    <x v="0"/>
    <s v="OPEX"/>
    <s v="OK"/>
    <s v="OK"/>
    <s v="ANEXADO"/>
    <s v="ANEXADO"/>
    <s v="OK"/>
    <n v="1"/>
    <n v="3705.61"/>
    <s v="Giro"/>
    <s v="RICARDO SILVEIRA"/>
    <s v="Programado "/>
    <s v="Realizado"/>
    <s v="Ciclo Concluido"/>
    <n v="2337.13"/>
    <n v="2548098.5699999998"/>
    <e v="#N/A"/>
    <n v="25951930"/>
    <n v="2337.13"/>
    <s v="Mauricio Alves"/>
  </r>
  <r>
    <x v="0"/>
    <s v="OK"/>
    <s v="Sem Defeito"/>
    <s v="Não"/>
    <n v="44575271"/>
    <n v="164"/>
    <m/>
    <x v="1530"/>
    <s v="Ciclo Concluido"/>
    <s v="Ciclo Concluido"/>
    <x v="2"/>
    <s v="Emergencial"/>
    <s v="LINHA VIVA "/>
    <s v="Realizado"/>
    <s v="PORTO ALEGRE"/>
    <s v="NIVELAMENTO DE ESTRUTURA"/>
    <s v="LIB //COMS"/>
    <d v="2024-10-03T00:00:00"/>
    <x v="0"/>
    <s v="OPEX"/>
    <s v="OK"/>
    <s v="OK"/>
    <s v="ANEXADO"/>
    <s v="ANEXADO"/>
    <s v="OK"/>
    <n v="1"/>
    <n v="733.28"/>
    <s v="Giro"/>
    <s v="RICARDO SILVEIRA"/>
    <s v="Programado "/>
    <s v="Realizado"/>
    <s v="Ciclo Concluido"/>
    <n v="1436.6"/>
    <n v="2548098.5699999998"/>
    <e v="#N/A"/>
    <n v="25951765"/>
    <n v="1436.6"/>
    <s v="Mauricio Alves"/>
  </r>
  <r>
    <x v="5"/>
    <s v="Sem Ordem/PEP para tratativa"/>
    <s v="Criar PEP"/>
    <s v="Sim "/>
    <n v="44513024"/>
    <n v="165"/>
    <m/>
    <x v="872"/>
    <s v="Sem necessidade"/>
    <s v="Sem necessidade"/>
    <x v="4"/>
    <s v="Emergencial"/>
    <s v="LINHA VIVA "/>
    <s v="Pendente"/>
    <s v="PORTO ALEGRE"/>
    <s v="REAPERTO E REGULAGEM CH FACA"/>
    <n v="0"/>
    <d v="2024-10-03T00:00:00"/>
    <x v="2"/>
    <s v="CAPEX"/>
    <s v="NOK"/>
    <s v="OK"/>
    <s v="SEM ANEXO "/>
    <s v="SEM ANEXO "/>
    <s v="NOK"/>
    <n v="0.2"/>
    <n v="1581.24"/>
    <s v="Passivo"/>
    <s v="JONAS OLIVEIRA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14126"/>
    <n v="166"/>
    <m/>
    <x v="1531"/>
    <s v="Ciclo Concluido"/>
    <s v="Ciclo Concluido"/>
    <x v="2"/>
    <s v="Emergencial"/>
    <s v="LINHA VIVA "/>
    <s v="Realizado"/>
    <s v="PORTO ALEGRE"/>
    <s v="AMARRAÇÃO"/>
    <s v="LIB //COMS"/>
    <d v="2024-10-03T00:00:00"/>
    <x v="0"/>
    <s v="OPEX"/>
    <s v="OK"/>
    <s v="OK"/>
    <s v="ANEXADO"/>
    <s v="ANEXADO"/>
    <s v="OK"/>
    <n v="1"/>
    <n v="135.79"/>
    <s v="Giro"/>
    <s v="LUISA ALMEIDA"/>
    <s v="Programado "/>
    <s v="Realizado"/>
    <s v="Ciclo Concluido"/>
    <n v="143.02000000000001"/>
    <n v="2548098.5699999998"/>
    <e v="#N/A"/>
    <n v="25951772"/>
    <n v="143.02000000000001"/>
    <s v="Mauricio Alves"/>
  </r>
  <r>
    <x v="0"/>
    <s v="OK"/>
    <s v="Sem Defeito"/>
    <s v="Não"/>
    <n v="8803"/>
    <n v="167"/>
    <m/>
    <x v="1532"/>
    <s v="Ciclo Concluido"/>
    <s v="Ciclo Concluido"/>
    <x v="2"/>
    <s v="Emergencial"/>
    <s v="LINHA VIVA "/>
    <s v="Realizado"/>
    <s v="CHARQUEADAS "/>
    <s v="PODA"/>
    <s v="LIB //COMS"/>
    <d v="2024-10-03T00:00:00"/>
    <x v="0"/>
    <s v="OPEX"/>
    <s v="OK"/>
    <s v="OK"/>
    <s v="ANEXADO"/>
    <s v="ANEXADO"/>
    <s v="OK"/>
    <n v="1"/>
    <n v="3962.09"/>
    <s v="Giro"/>
    <s v="LUISA ALMEIDA"/>
    <s v="Programado "/>
    <s v="Realizado"/>
    <s v="Ciclo Concluido"/>
    <n v="1086.96"/>
    <n v="2548098.5699999998"/>
    <e v="#N/A"/>
    <n v="25951557"/>
    <n v="1086.96"/>
    <s v="Mauricio Alves"/>
  </r>
  <r>
    <x v="0"/>
    <s v="OK"/>
    <s v="Sem Defeito"/>
    <s v="Não"/>
    <n v="44575743"/>
    <n v="274"/>
    <m/>
    <x v="1533"/>
    <s v="Ciclo Concluido"/>
    <s v="Ciclo Concluido"/>
    <x v="2"/>
    <s v="Emergencial"/>
    <s v="TAT"/>
    <s v="Realizado"/>
    <s v="GUAIBA"/>
    <s v="ESPAÇADOR"/>
    <s v="LIB //COMS"/>
    <d v="2024-10-03T00:00:00"/>
    <x v="0"/>
    <s v="OPEX"/>
    <s v="OK"/>
    <s v="OK"/>
    <s v="ANEXADO"/>
    <s v="ANEXADO"/>
    <s v="OK"/>
    <n v="1"/>
    <n v="616.55999999999995"/>
    <s v="Giro"/>
    <s v="RICARDO SILVEIRA"/>
    <s v="Programado "/>
    <s v="Realizado"/>
    <s v="Ciclo Concluido"/>
    <n v="590.23"/>
    <n v="2548098.5699999998"/>
    <e v="#N/A"/>
    <n v="25866717"/>
    <n v="590.23"/>
    <s v="Mauricio Alves"/>
  </r>
  <r>
    <x v="0"/>
    <s v="OK"/>
    <s v="Sem Defeito"/>
    <s v="Não"/>
    <n v="44575543"/>
    <n v="275"/>
    <m/>
    <x v="1534"/>
    <s v="Ciclo Concluido"/>
    <s v="Ciclo Concluido"/>
    <x v="2"/>
    <s v="Emergencial"/>
    <s v="TAT"/>
    <s v="Realizado"/>
    <s v="PORTO ALEGRE"/>
    <s v="PODA"/>
    <s v="LIB //COMS"/>
    <d v="2024-10-03T00:00:00"/>
    <x v="0"/>
    <s v="OPEX"/>
    <s v="OK"/>
    <s v="OK"/>
    <s v="ANEXADO"/>
    <s v="ANEXADO"/>
    <s v="OK"/>
    <n v="1"/>
    <n v="487.18"/>
    <s v="Giro"/>
    <s v="RICARDO SILVEIRA"/>
    <s v="Programado "/>
    <s v="Realizado"/>
    <s v="Ciclo Concluido"/>
    <n v="104.8"/>
    <n v="2548098.5699999998"/>
    <e v="#N/A"/>
    <n v="25866650"/>
    <n v="104.8"/>
    <s v="Mauricio Alves"/>
  </r>
  <r>
    <x v="0"/>
    <s v="OK"/>
    <s v="Sem Defeito"/>
    <s v="Não"/>
    <n v="44575390"/>
    <n v="276"/>
    <m/>
    <x v="1535"/>
    <s v="Ciclo Concluido"/>
    <s v="Ciclo Concluido"/>
    <x v="2"/>
    <s v="Emergencial"/>
    <s v="TAT"/>
    <s v="Realizado"/>
    <s v="VIAMÃO"/>
    <s v="PODA"/>
    <s v="LIB //COMS"/>
    <d v="2024-10-03T00:00:00"/>
    <x v="0"/>
    <s v="OPEX"/>
    <s v="OK"/>
    <s v="OK"/>
    <s v="ANEXADO"/>
    <s v="ANEXADO"/>
    <s v="OK"/>
    <n v="1"/>
    <n v="1948.72"/>
    <s v="Giro"/>
    <s v="RICARDO SILVEIRA"/>
    <s v="Programado "/>
    <s v="Realizado"/>
    <s v="Ciclo Concluido"/>
    <n v="712.74"/>
    <n v="2548098.5699999998"/>
    <e v="#N/A"/>
    <n v="25866648"/>
    <n v="712.74"/>
    <s v="Mauricio Alves"/>
  </r>
  <r>
    <x v="0"/>
    <s v="OK"/>
    <s v="Sem Defeito"/>
    <s v="Não"/>
    <n v="8692"/>
    <n v="699"/>
    <m/>
    <x v="1307"/>
    <s v="Ciclo Concluido"/>
    <s v="Ciclo Concluido"/>
    <x v="2"/>
    <s v="Poligonal Programado Andamento"/>
    <s v="EQUIPE PODA "/>
    <s v="Realizado"/>
    <s v="PORTO ALEGRE"/>
    <s v="PODA"/>
    <s v="LIB //COMS"/>
    <d v="2024-10-03T00:00:00"/>
    <x v="0"/>
    <s v="OPEX"/>
    <s v="OK"/>
    <s v="OK"/>
    <s v="ANEXADO"/>
    <s v="ANEXADO"/>
    <s v="OK"/>
    <n v="1"/>
    <n v="3849.3"/>
    <s v="Giro"/>
    <s v="RICARDO SILVEIRA"/>
    <s v="Programado "/>
    <s v="Realizado"/>
    <s v="Ciclo Concluido"/>
    <n v="1685.99"/>
    <n v="2548098.5699999998"/>
    <e v="#N/A"/>
    <n v="25866646"/>
    <n v="1685.99"/>
    <s v="Mauricio Alves"/>
  </r>
  <r>
    <x v="0"/>
    <s v="OK"/>
    <s v="Sem Defeito"/>
    <s v="Não"/>
    <n v="8914"/>
    <n v="700"/>
    <m/>
    <x v="1536"/>
    <s v="Ciclo Concluido"/>
    <s v="Ciclo Concluido"/>
    <x v="2"/>
    <s v="Emergencial"/>
    <s v="EQUIPE PODA "/>
    <s v="Realizado"/>
    <s v="PORTO ALEGRE"/>
    <s v="PODA"/>
    <s v="LIB //COMS"/>
    <d v="2024-10-03T00:00:00"/>
    <x v="0"/>
    <s v="OPEX"/>
    <s v="OK"/>
    <s v="OK"/>
    <s v="ANEXADO"/>
    <s v="ANEXADO"/>
    <s v="OK"/>
    <n v="1"/>
    <n v="6928.74"/>
    <s v="Giro"/>
    <s v="RICARDO SILVEIRA"/>
    <s v="Programado "/>
    <s v="Realizado"/>
    <s v="Ciclo Concluido"/>
    <n v="2461.3200000000002"/>
    <n v="2548098.5699999998"/>
    <e v="#N/A"/>
    <n v="25866619"/>
    <n v="2461.3200000000002"/>
    <s v="Mauricio Alves"/>
  </r>
  <r>
    <x v="0"/>
    <s v="OK"/>
    <s v="Sem Defeito"/>
    <s v="Não"/>
    <n v="8803"/>
    <n v="701"/>
    <m/>
    <x v="1537"/>
    <s v="Ciclo Concluido"/>
    <s v="Ciclo Concluido"/>
    <x v="2"/>
    <s v="Emergencial"/>
    <s v="EQUIPE PODA "/>
    <s v="Realizado"/>
    <s v="CHARQUEADAS"/>
    <s v="PODA"/>
    <s v="LIB //COMS"/>
    <d v="2024-10-03T00:00:00"/>
    <x v="0"/>
    <s v="OPEX"/>
    <s v="OK"/>
    <s v="OK"/>
    <s v="ANEXADO"/>
    <s v="ANEXADO"/>
    <s v="OK"/>
    <n v="1"/>
    <n v="8143.72"/>
    <s v="Giro"/>
    <s v="RICARDO SILVEIRA"/>
    <s v="Programado "/>
    <s v="Realizado"/>
    <s v="Ciclo Concluido"/>
    <n v="3783.33"/>
    <n v="2548098.5699999998"/>
    <e v="#N/A"/>
    <n v="25866602"/>
    <n v="3783.33"/>
    <s v="Mauricio Alves"/>
  </r>
  <r>
    <x v="0"/>
    <s v="OK"/>
    <s v="Sem Defeito"/>
    <s v="Não"/>
    <n v="8816"/>
    <n v="702"/>
    <m/>
    <x v="1538"/>
    <s v="Ciclo Concluido"/>
    <s v="Ciclo Concluido"/>
    <x v="2"/>
    <s v="Emergencial"/>
    <s v="EQUIPE PODA "/>
    <s v="Realizado"/>
    <s v="PORTO ALEGRE"/>
    <s v="PODA"/>
    <s v="LIB //COMS"/>
    <d v="2024-10-03T00:00:00"/>
    <x v="0"/>
    <s v="OPEX"/>
    <s v="OK"/>
    <s v="OK"/>
    <s v="ANEXADO"/>
    <s v="ANEXADO"/>
    <s v="OK"/>
    <n v="1"/>
    <n v="3128.72"/>
    <s v="Giro"/>
    <s v="RICARDO SILVEIRA"/>
    <s v="Programado "/>
    <s v="Realizado"/>
    <s v="Ciclo Concluido"/>
    <n v="1832.6"/>
    <n v="2548098.5699999998"/>
    <e v="#N/A"/>
    <n v="25866576"/>
    <n v="1832.6"/>
    <s v="Mauricio Alves"/>
  </r>
  <r>
    <x v="0"/>
    <s v="OK"/>
    <s v="Sem Defeito"/>
    <s v="Não"/>
    <n v="8692"/>
    <n v="703"/>
    <m/>
    <x v="1307"/>
    <s v="Ciclo Concluido"/>
    <s v="Ciclo Concluido"/>
    <x v="2"/>
    <s v="Poligonal Programado Andamento"/>
    <s v="EQUIPE PODA "/>
    <s v="Realizado"/>
    <s v="PORTO ALEGRE"/>
    <s v="PODA"/>
    <s v="LIB //COMS"/>
    <d v="2024-10-03T00:00:00"/>
    <x v="0"/>
    <s v="OPEX"/>
    <s v="OK"/>
    <s v="OK"/>
    <s v="ANEXADO"/>
    <s v="ANEXADO"/>
    <s v="OK"/>
    <n v="1"/>
    <n v="1986.25"/>
    <s v="Giro"/>
    <s v="RICARDO SILVEIRA"/>
    <s v="Programado "/>
    <s v="Realizado"/>
    <s v="Ciclo Concluido"/>
    <n v="1057.27"/>
    <n v="2548098.5699999998"/>
    <e v="#N/A"/>
    <n v="25866534"/>
    <n v="1057.27"/>
    <s v="Mauricio Alves"/>
  </r>
  <r>
    <x v="0"/>
    <s v="OK"/>
    <s v="Sem Defeito"/>
    <s v="Não"/>
    <n v="7565"/>
    <n v="308"/>
    <m/>
    <x v="1539"/>
    <s v="Ciclo Concluido"/>
    <s v="Ciclo Concluido"/>
    <x v="2"/>
    <s v="Emergencial"/>
    <s v="LINHA MORTA"/>
    <s v="Realizado"/>
    <s v="ELDORADO DO SUL"/>
    <s v="TALA"/>
    <s v="LIB //COMS"/>
    <d v="2024-10-03T00:00:00"/>
    <x v="5"/>
    <s v="OPEX"/>
    <s v="OK"/>
    <s v="OK"/>
    <s v="ANEXADO"/>
    <s v="ANEXADO"/>
    <s v="OK"/>
    <n v="1"/>
    <n v="1386.28"/>
    <s v="Passivo"/>
    <s v="RICARDO SILVEIRA"/>
    <s v="Programado "/>
    <s v="Realizado"/>
    <s v="Enviado Equatorial "/>
    <n v="974.93"/>
    <n v="2548098.5699999998"/>
    <e v="#N/A"/>
    <n v="25970614"/>
    <n v="974.93"/>
    <s v="Mauricio Alves"/>
  </r>
  <r>
    <x v="0"/>
    <s v="OK"/>
    <s v="Sem Defeito"/>
    <s v="Não"/>
    <n v="4943"/>
    <n v="309"/>
    <m/>
    <x v="1540"/>
    <s v="Ciclo Concluido"/>
    <s v="Ciclo Concluido"/>
    <x v="0"/>
    <s v="Emergencial"/>
    <s v="LINHA MORTA"/>
    <s v="Realizado"/>
    <s v="VIAMAO"/>
    <s v="TR"/>
    <s v="LIB // MED"/>
    <d v="2024-10-03T00:00:00"/>
    <x v="5"/>
    <s v="CAPEX"/>
    <s v="OK"/>
    <s v="OK"/>
    <s v="ANEXADO"/>
    <s v="ANEXADO"/>
    <s v="OK"/>
    <n v="1"/>
    <n v="3415.61"/>
    <s v="Passivo"/>
    <s v="LUCAS ANDRADE"/>
    <s v="Programado "/>
    <s v="Realizado"/>
    <s v="Enviado Equatorial "/>
    <n v="3690.81"/>
    <n v="2548098.5699999998"/>
    <e v="#N/A"/>
    <n v="26059092"/>
    <n v="3690.81"/>
    <s v="Mauricio Alves"/>
  </r>
  <r>
    <x v="0"/>
    <s v="OK"/>
    <s v="Sem Defeito"/>
    <s v="Não"/>
    <n v="147591"/>
    <n v="310"/>
    <m/>
    <x v="1541"/>
    <s v="Ciclo Concluido"/>
    <s v="Ciclo Concluido"/>
    <x v="2"/>
    <s v="Emergencial"/>
    <s v="LINHA MORTA"/>
    <s v="Realizado"/>
    <s v="VIAMAO"/>
    <s v="TALA"/>
    <s v="LIB //COMS"/>
    <d v="2024-10-03T00:00:00"/>
    <x v="5"/>
    <s v="OPEX"/>
    <s v="OK"/>
    <s v="OK"/>
    <s v="ANEXADO"/>
    <s v="ANEXADO"/>
    <s v="OK"/>
    <n v="1"/>
    <n v="1300.24"/>
    <s v="Passivo"/>
    <s v="RICARDO SILVEIRA"/>
    <s v="Programado "/>
    <s v="Realizado"/>
    <s v="Enviado Equatorial "/>
    <n v="974.93"/>
    <n v="2548098.5699999998"/>
    <e v="#N/A"/>
    <n v="25897738"/>
    <n v="974.93"/>
    <s v="Mauricio Alves"/>
  </r>
  <r>
    <x v="5"/>
    <s v="Endereço da Obra e coordenadas."/>
    <s v="Endereço e Coordenadas"/>
    <s v="Sim "/>
    <n v="11058"/>
    <n v="311"/>
    <m/>
    <x v="1542"/>
    <s v="Sem necessidade"/>
    <s v="Sem necessidade"/>
    <x v="0"/>
    <s v="Emergencial"/>
    <s v="LINHA MORTA"/>
    <s v="Pendente"/>
    <s v="CHARQUEADAS"/>
    <s v="POSTE "/>
    <s v="LIB //ATEC"/>
    <d v="2024-10-03T00:00:00"/>
    <x v="2"/>
    <s v="CAPEX"/>
    <s v="NOK"/>
    <s v="OK"/>
    <s v="SEM ANEXO "/>
    <s v="SEM ANEXO "/>
    <s v="NOK"/>
    <n v="0.2"/>
    <n v="13171.34"/>
    <s v="Passivo"/>
    <s v="JONAS OLIVEIRA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44585414"/>
    <n v="277"/>
    <m/>
    <x v="1543"/>
    <s v="Ciclo Concluido"/>
    <s v="Ciclo Concluido"/>
    <x v="2"/>
    <s v="Emergencial"/>
    <s v="TAT"/>
    <s v="Realizado"/>
    <s v="GUAIBA"/>
    <s v="GRAMINEAS/PODA/ESP"/>
    <s v="LIB //COMS"/>
    <d v="2024-10-07T00:00:00"/>
    <x v="0"/>
    <s v="OPEX"/>
    <s v="OK"/>
    <s v="OK"/>
    <s v="ANEXADO"/>
    <s v="ANEXADO"/>
    <s v="OK"/>
    <n v="1"/>
    <n v="1279"/>
    <s v="Giro"/>
    <s v="LUISA ALMEIDA"/>
    <s v="Programado "/>
    <s v="Realizado"/>
    <s v="Ciclo Concluido"/>
    <n v="452.31"/>
    <n v="2548098.5699999998"/>
    <e v="#N/A"/>
    <n v="25969447"/>
    <n v="452.31"/>
    <s v="Mauricio Alves"/>
  </r>
  <r>
    <x v="0"/>
    <s v="OK"/>
    <s v="Sem Defeito"/>
    <s v="Não"/>
    <n v="44583000"/>
    <n v="278"/>
    <m/>
    <x v="1544"/>
    <s v="Ciclo Concluido"/>
    <s v="Ciclo Concluido"/>
    <x v="2"/>
    <s v="Emergencial"/>
    <s v="TAT"/>
    <s v="Realizado"/>
    <s v="VIAMÃO"/>
    <s v="PODA/ESPAÇ"/>
    <s v="LIB //COMS"/>
    <d v="2024-10-07T00:00:00"/>
    <x v="0"/>
    <s v="OPEX"/>
    <s v="OK"/>
    <s v="OK"/>
    <s v="ANEXADO"/>
    <s v="ANEXADO"/>
    <s v="OK"/>
    <n v="1"/>
    <n v="545.9"/>
    <s v="Giro"/>
    <s v="LUISA ALMEIDA"/>
    <s v="Programado "/>
    <s v="Realizado"/>
    <s v="Ciclo Concluido"/>
    <n v="268.44"/>
    <n v="2548098.5699999998"/>
    <e v="#N/A"/>
    <n v="25953273"/>
    <n v="268.44"/>
    <s v="Mauricio Alves"/>
  </r>
  <r>
    <x v="0"/>
    <s v="OK"/>
    <s v="Sem Defeito"/>
    <s v="Não"/>
    <n v="44585735"/>
    <n v="279"/>
    <m/>
    <x v="1545"/>
    <s v="Ciclo Concluido"/>
    <s v="Ciclo Concluido"/>
    <x v="2"/>
    <s v="Emergencial"/>
    <s v="TAT"/>
    <s v="Realizado"/>
    <s v="VIAMÃO"/>
    <s v="PODA"/>
    <s v="LIB //COMS"/>
    <d v="2024-10-07T00:00:00"/>
    <x v="0"/>
    <s v="OPEX"/>
    <s v="OK"/>
    <s v="OK"/>
    <s v="ANEXADO"/>
    <s v="ANEXADO"/>
    <s v="OK"/>
    <n v="1"/>
    <n v="1743.24"/>
    <s v="Giro"/>
    <s v="LUISA ALMEIDA"/>
    <s v="Programado "/>
    <s v="Realizado"/>
    <s v="Ciclo Concluido"/>
    <n v="976.22"/>
    <n v="2548098.5699999998"/>
    <e v="#N/A"/>
    <n v="25953122"/>
    <n v="976.22"/>
    <s v="Mauricio Alves"/>
  </r>
  <r>
    <x v="0"/>
    <s v="OK"/>
    <s v="Sem Defeito"/>
    <s v="Não"/>
    <n v="44583246"/>
    <n v="280"/>
    <m/>
    <x v="1546"/>
    <s v="Ciclo Concluido"/>
    <s v="Ciclo Concluido"/>
    <x v="2"/>
    <s v="Emergencial"/>
    <s v="TAT"/>
    <s v="Realizado"/>
    <s v="PORTO ALEGRE"/>
    <s v="PODA"/>
    <s v="LIB //COMS"/>
    <d v="2024-10-07T00:00:00"/>
    <x v="0"/>
    <s v="OPEX"/>
    <s v="OK"/>
    <s v="OK"/>
    <s v="ANEXADO"/>
    <s v="ANEXADO"/>
    <s v="OK"/>
    <n v="1"/>
    <n v="989.96"/>
    <s v="Giro"/>
    <s v="LUISA ALMEIDA"/>
    <s v="Programado "/>
    <s v="Realizado"/>
    <s v="Ciclo Concluido"/>
    <n v="461.47"/>
    <n v="2548098.5699999998"/>
    <e v="#N/A"/>
    <n v="25953003"/>
    <n v="461.47"/>
    <s v="Mauricio Alves"/>
  </r>
  <r>
    <x v="0"/>
    <s v="OK"/>
    <s v="Sem Defeito"/>
    <s v="Não"/>
    <n v="8816"/>
    <n v="704"/>
    <m/>
    <x v="1547"/>
    <s v="Ciclo Concluido"/>
    <s v="Ciclo Concluido"/>
    <x v="2"/>
    <s v="Emergencial"/>
    <s v="EQUIPE PODA "/>
    <s v="Realizado"/>
    <s v="PORTO ALEGRE"/>
    <s v="PODA"/>
    <s v="LIB //COMS"/>
    <d v="2024-10-07T00:00:00"/>
    <x v="0"/>
    <s v="OPEX"/>
    <s v="OK"/>
    <s v="OK"/>
    <s v="ANEXADO"/>
    <s v="ANEXADO"/>
    <s v="OK"/>
    <n v="1"/>
    <n v="2309.58"/>
    <s v="Giro"/>
    <s v="LUISA ALMEIDA"/>
    <s v="Programado "/>
    <s v="Realizado"/>
    <s v="Ciclo Concluido"/>
    <n v="187.92"/>
    <n v="2548098.5699999998"/>
    <e v="#N/A"/>
    <n v="25952773"/>
    <n v="187.92"/>
    <s v="Mauricio Alves"/>
  </r>
  <r>
    <x v="0"/>
    <s v="OK"/>
    <s v="Sem Defeito"/>
    <s v="Não"/>
    <n v="8693"/>
    <n v="705"/>
    <m/>
    <x v="1548"/>
    <s v="Ciclo Concluido"/>
    <s v="Ciclo Concluido"/>
    <x v="2"/>
    <s v="Emergencial"/>
    <s v="EQUIPE PODA "/>
    <s v="Realizado"/>
    <s v="PORTO ALEGRE"/>
    <s v="PODA"/>
    <s v="LIB //COMS"/>
    <d v="2024-10-07T00:00:00"/>
    <x v="0"/>
    <s v="OPEX"/>
    <s v="OK"/>
    <s v="OK"/>
    <s v="ANEXADO"/>
    <s v="ANEXADO"/>
    <s v="OK"/>
    <n v="1"/>
    <n v="9845.81"/>
    <s v="Giro"/>
    <s v="LUISA ALMEIDA"/>
    <s v="Programado "/>
    <s v="Realizado"/>
    <s v="Ciclo Concluido"/>
    <n v="4464.6400000000003"/>
    <n v="2548098.5699999998"/>
    <e v="#N/A"/>
    <n v="25952892"/>
    <n v="4464.6400000000003"/>
    <s v="Mauricio Alves"/>
  </r>
  <r>
    <x v="0"/>
    <s v="OK"/>
    <s v="Sem Defeito"/>
    <s v="Não"/>
    <n v="89692"/>
    <n v="706"/>
    <m/>
    <x v="1549"/>
    <s v="Ciclo Concluido"/>
    <s v="Ciclo Concluido"/>
    <x v="2"/>
    <s v="Emergencial"/>
    <s v="EQUIPE PODA "/>
    <s v="Realizado"/>
    <s v="PORTO ALEGRE"/>
    <s v="PODA"/>
    <s v="LIB //COMS"/>
    <d v="2024-10-07T00:00:00"/>
    <x v="0"/>
    <s v="OPEX"/>
    <s v="OK"/>
    <s v="OK"/>
    <s v="ANEXADO"/>
    <s v="ANEXADO"/>
    <s v="OK"/>
    <n v="1"/>
    <n v="5389.02"/>
    <s v="Giro"/>
    <s v="LUISA ALMEIDA"/>
    <s v="Programado "/>
    <s v="Realizado"/>
    <s v="Ciclo Concluido"/>
    <n v="1926.5"/>
    <n v="2548098.5699999998"/>
    <e v="#N/A"/>
    <n v="25952919"/>
    <n v="1926.5"/>
    <s v="Mauricio Alves"/>
  </r>
  <r>
    <x v="0"/>
    <s v="OK"/>
    <s v="Sem Defeito"/>
    <s v="Não"/>
    <n v="8693"/>
    <n v="707"/>
    <m/>
    <x v="1550"/>
    <s v="Ciclo Concluido"/>
    <s v="Ciclo Concluido"/>
    <x v="2"/>
    <s v="Emergencial"/>
    <s v="EQUIPE PODA "/>
    <s v="Realizado"/>
    <s v="PORTO ALEGRE"/>
    <s v="PODA"/>
    <s v="LIB //COMS"/>
    <d v="2024-10-07T00:00:00"/>
    <x v="0"/>
    <s v="OPEX"/>
    <s v="OK"/>
    <s v="OK"/>
    <s v="ANEXADO"/>
    <s v="ANEXADO"/>
    <s v="OK"/>
    <n v="1"/>
    <n v="3079.44"/>
    <s v="Giro"/>
    <s v="LUISA ALMEIDA"/>
    <s v="Programado "/>
    <s v="Realizado"/>
    <s v="Ciclo Concluido"/>
    <n v="1550.66"/>
    <n v="2548098.5699999998"/>
    <e v="#N/A"/>
    <n v="25952923"/>
    <n v="1550.66"/>
    <s v="Mauricio Alves"/>
  </r>
  <r>
    <x v="0"/>
    <s v="OK"/>
    <s v="Sem Defeito"/>
    <s v="Não"/>
    <n v="2833"/>
    <n v="708"/>
    <m/>
    <x v="1551"/>
    <s v="Ciclo Concluido"/>
    <s v="Ciclo Concluido"/>
    <x v="2"/>
    <s v="Emergencial"/>
    <s v="EQUIPE PODA "/>
    <s v="Realizado"/>
    <s v="PORTO ALEGRE"/>
    <s v="PODA/ ESPAÇADOR"/>
    <s v="LIB //COMS"/>
    <d v="2024-10-07T00:00:00"/>
    <x v="0"/>
    <s v="OPEX"/>
    <s v="OK"/>
    <s v="OK"/>
    <s v="ANEXADO"/>
    <s v="ANEXADO"/>
    <s v="OK"/>
    <n v="1"/>
    <n v="7742.74"/>
    <s v="Giro"/>
    <s v="LUISA ALMEIDA"/>
    <s v="Programado "/>
    <s v="Realizado"/>
    <s v="Ciclo Concluido"/>
    <n v="1739.24"/>
    <n v="2548098.5699999998"/>
    <e v="#N/A"/>
    <n v="25969748"/>
    <n v="1739.24"/>
    <s v="Mauricio Alves"/>
  </r>
  <r>
    <x v="0"/>
    <s v="OK"/>
    <s v="Sem Defeito"/>
    <s v="Não"/>
    <n v="8693"/>
    <n v="709"/>
    <m/>
    <x v="1552"/>
    <s v="Ciclo Concluido"/>
    <s v="Ciclo Concluido"/>
    <x v="2"/>
    <s v="Emergencial"/>
    <s v="EQUIPE PODA "/>
    <s v="Realizado"/>
    <s v="PORTO ALEGRE"/>
    <s v="PODA"/>
    <s v="LIB //COMS"/>
    <d v="2024-10-07T00:00:00"/>
    <x v="0"/>
    <s v="OPEX"/>
    <s v="OK"/>
    <s v="OK"/>
    <s v="ANEXADO"/>
    <s v="ANEXADO"/>
    <s v="OK"/>
    <n v="1"/>
    <n v="7399.91"/>
    <s v="Giro"/>
    <s v="LUISA ALMEIDA"/>
    <s v="Programado "/>
    <s v="Realizado"/>
    <s v="Ciclo Concluido"/>
    <n v="3457.63"/>
    <n v="2548098.5699999998"/>
    <e v="#N/A"/>
    <n v="25952660"/>
    <n v="3457.63"/>
    <s v="Mauricio Alves"/>
  </r>
  <r>
    <x v="0"/>
    <s v="OK"/>
    <s v="Sem Defeito"/>
    <s v="Não"/>
    <n v="8803"/>
    <n v="710"/>
    <m/>
    <x v="1553"/>
    <s v="Ciclo Concluido"/>
    <s v="Ciclo Concluido"/>
    <x v="2"/>
    <s v="Emergencial"/>
    <s v="EQUIPE PODA "/>
    <s v="Realizado"/>
    <s v="CHARQUEADAS"/>
    <s v="PODA"/>
    <s v="LIB //COMS"/>
    <d v="2024-10-07T00:00:00"/>
    <x v="0"/>
    <s v="OPEX"/>
    <s v="OK"/>
    <s v="OK"/>
    <s v="ANEXADO"/>
    <s v="ANEXADO"/>
    <s v="OK"/>
    <n v="1"/>
    <n v="6928.74"/>
    <s v="Giro"/>
    <s v="LUISA ALMEIDA"/>
    <s v="Programado "/>
    <s v="Realizado"/>
    <s v="Ciclo Concluido"/>
    <n v="1057.79"/>
    <n v="2548098.5699999998"/>
    <e v="#N/A"/>
    <n v="25952542"/>
    <n v="1057.79"/>
    <s v="Mauricio Alves"/>
  </r>
  <r>
    <x v="0"/>
    <s v="OK"/>
    <s v="Sem Defeito"/>
    <s v="Não"/>
    <n v="8692"/>
    <n v="711"/>
    <m/>
    <x v="1554"/>
    <s v="Ciclo Concluido"/>
    <s v="Ciclo Concluido"/>
    <x v="2"/>
    <s v="Emergencial"/>
    <s v="EQUIPE PODA "/>
    <s v="Realizado"/>
    <s v="PORTO ALEGRE"/>
    <s v="PODA"/>
    <s v="LIB //COMS"/>
    <d v="2024-10-07T00:00:00"/>
    <x v="0"/>
    <s v="OPEX"/>
    <s v="OK"/>
    <s v="OK"/>
    <s v="ANEXADO"/>
    <s v="ANEXADO"/>
    <s v="OK"/>
    <n v="1"/>
    <n v="3079.44"/>
    <s v="Giro"/>
    <s v="LUISA ALMEIDA"/>
    <s v="Programado "/>
    <s v="Realizado"/>
    <s v="Ciclo Concluido"/>
    <n v="894.1"/>
    <n v="2548098.5699999998"/>
    <e v="#N/A"/>
    <n v="25952362"/>
    <n v="894.1"/>
    <s v="Mauricio Alves"/>
  </r>
  <r>
    <x v="0"/>
    <s v="OK"/>
    <s v="Sem Defeito"/>
    <s v="Não"/>
    <n v="8692"/>
    <n v="712"/>
    <m/>
    <x v="1555"/>
    <s v="Ciclo Concluido"/>
    <s v="Ciclo Concluido"/>
    <x v="2"/>
    <s v="Emergencial"/>
    <s v="EQUIPE PODA "/>
    <s v="Realizado"/>
    <s v="PORTO ALEGRE"/>
    <s v="PODA"/>
    <s v="LIB //COMS"/>
    <d v="2024-10-07T00:00:00"/>
    <x v="0"/>
    <s v="OPEX"/>
    <s v="OK"/>
    <s v="OK"/>
    <s v="ANEXADO"/>
    <s v="ANEXADO"/>
    <s v="OK"/>
    <n v="1"/>
    <n v="3079.44"/>
    <s v="Giro"/>
    <s v="LUISA ALMEIDA"/>
    <s v="Programado "/>
    <s v="Realizado"/>
    <s v="Ciclo Concluido"/>
    <n v="375.84"/>
    <n v="2548098.5699999998"/>
    <e v="#N/A"/>
    <n v="25952063"/>
    <n v="375.84"/>
    <s v="Mauricio Alves"/>
  </r>
  <r>
    <x v="0"/>
    <s v="OK"/>
    <s v="Sem Defeito"/>
    <s v="Não"/>
    <n v="2127"/>
    <n v="168"/>
    <m/>
    <x v="1556"/>
    <s v="Ciclo Concluido"/>
    <s v="Ciclo Concluido"/>
    <x v="2"/>
    <s v="Emergencial"/>
    <s v="LINHA VIVA "/>
    <s v="Realizado"/>
    <s v="PORTO ALEGRE"/>
    <s v="PODA"/>
    <s v="LIB //COMS"/>
    <d v="2024-10-07T00:00:00"/>
    <x v="5"/>
    <s v="OPEX"/>
    <s v="OK"/>
    <s v="OK"/>
    <s v="ANEXADO"/>
    <s v="ANEXADO"/>
    <s v="OK"/>
    <n v="1"/>
    <n v="2954.2"/>
    <s v="Passivo"/>
    <s v="LUISA ALMEIDA"/>
    <s v="Programado "/>
    <s v="Realizado"/>
    <s v="Enviado Equatorial "/>
    <n v="2448.83"/>
    <n v="2548098.5699999998"/>
    <e v="#N/A"/>
    <n v="25970399"/>
    <n v="2448.83"/>
    <s v="Mauricio Alves"/>
  </r>
  <r>
    <x v="0"/>
    <s v="OK"/>
    <s v="Sem Defeito"/>
    <s v="Não"/>
    <n v="44513027"/>
    <n v="169"/>
    <m/>
    <x v="1557"/>
    <s v="Ciclo Concluido"/>
    <s v="Ciclo Concluido"/>
    <x v="2"/>
    <s v="Emergencial"/>
    <s v="LINHA VIVA "/>
    <s v="Realizado"/>
    <s v="PORTO ALEGRE"/>
    <s v="AMARRAÇÃO"/>
    <s v="LIB //COMS"/>
    <d v="2024-10-07T00:00:00"/>
    <x v="5"/>
    <s v="OPEX"/>
    <s v="OK"/>
    <s v="OK"/>
    <s v="ANEXADO"/>
    <s v="ANEXADO"/>
    <s v="OK"/>
    <n v="1"/>
    <n v="2048.96"/>
    <s v="Passivo"/>
    <s v="LUISA ALMEIDA"/>
    <s v="Programado "/>
    <s v="Realizado"/>
    <s v="Enviado Equatorial "/>
    <n v="2158.08"/>
    <n v="2548098.5699999998"/>
    <e v="#N/A"/>
    <n v="25970461"/>
    <n v="2158.08"/>
    <s v="Mauricio Alves"/>
  </r>
  <r>
    <x v="0"/>
    <s v="OK"/>
    <s v="Sem Defeito"/>
    <s v="Não"/>
    <n v="17552"/>
    <n v="170"/>
    <m/>
    <x v="1558"/>
    <s v="Ciclo Concluido"/>
    <s v="Ciclo Concluido"/>
    <x v="2"/>
    <s v="Emergencial"/>
    <s v="LINHA VIVA "/>
    <s v="Realizado"/>
    <s v="PORTO ALEGRE"/>
    <s v="NIVELAMENTO DE ESTRUTURA"/>
    <s v="LIB //COMS"/>
    <d v="2024-10-07T00:00:00"/>
    <x v="0"/>
    <s v="OPEX"/>
    <s v="OK"/>
    <s v="OK"/>
    <s v="ANEXADO"/>
    <s v="ANEXADO"/>
    <s v="OK"/>
    <n v="1"/>
    <n v="1588.76"/>
    <s v="Giro"/>
    <s v="RICARDO SILVEIRA"/>
    <s v="Programado "/>
    <s v="Realizado"/>
    <s v="Ciclo Concluido"/>
    <n v="813.63"/>
    <n v="2548098.5699999998"/>
    <e v="#N/A"/>
    <n v="25952791"/>
    <n v="813.63"/>
    <s v="Mauricio Alves"/>
  </r>
  <r>
    <x v="5"/>
    <s v="Endereço da Obra e coordenadas."/>
    <s v="Endereço e Coordenadas"/>
    <s v="Sim "/>
    <n v="4740"/>
    <n v="312"/>
    <m/>
    <x v="1559"/>
    <s v="Sem necessidade"/>
    <s v="Sem necessidade"/>
    <x v="0"/>
    <s v="Emergencial"/>
    <s v="LINHA MORTA"/>
    <s v="Pendente"/>
    <s v="MARIANA PIMENTEL"/>
    <s v="POSTE"/>
    <s v="LIB //ATEC"/>
    <d v="2024-10-07T00:00:00"/>
    <x v="2"/>
    <s v="CAPEX"/>
    <s v="NOK"/>
    <s v="OK"/>
    <s v="SEM ANEXO "/>
    <s v="SEM ANEXO "/>
    <s v="NOK"/>
    <n v="0.2"/>
    <n v="6780.39"/>
    <s v="Passivo"/>
    <s v="JONAS OLIVEIRA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10854"/>
    <n v="313"/>
    <m/>
    <x v="1560"/>
    <s v="Ciclo Concluido"/>
    <s v="Ciclo Concluido"/>
    <x v="2"/>
    <s v="Emergencial"/>
    <s v="LINHA MORTA"/>
    <s v="Realizado"/>
    <s v="PORTO ALEGRE"/>
    <s v="TALA"/>
    <s v="LIB //COMS"/>
    <d v="2024-10-07T00:00:00"/>
    <x v="5"/>
    <s v="OPEX"/>
    <s v="OK"/>
    <s v="OK"/>
    <s v="ANEXADO"/>
    <s v="ANEXADO"/>
    <s v="OK"/>
    <n v="1"/>
    <n v="1300.24"/>
    <s v="Passivo"/>
    <s v="RICARDO SILVEIRA"/>
    <s v="Programado "/>
    <s v="Realizado"/>
    <s v="Enviado Equatorial "/>
    <n v="974.93"/>
    <n v="2548098.5699999998"/>
    <e v="#N/A"/>
    <n v="25951961"/>
    <n v="974.93"/>
    <s v="Mauricio Alves"/>
  </r>
  <r>
    <x v="0"/>
    <s v="OK"/>
    <s v="Sem Defeito"/>
    <s v="Não"/>
    <n v="19753"/>
    <n v="314"/>
    <m/>
    <x v="1561"/>
    <s v="Ciclo Concluido"/>
    <s v="Ciclo Concluido"/>
    <x v="0"/>
    <s v="Emergencial"/>
    <s v="LINHA MORTA"/>
    <s v="Realizado"/>
    <s v="PORTO ALEGRE"/>
    <s v="TR"/>
    <s v="LIB // MED"/>
    <d v="2024-10-07T00:00:00"/>
    <x v="5"/>
    <s v="CAPEX"/>
    <s v="OK"/>
    <s v="OK"/>
    <s v="ANEXADO"/>
    <s v="ANEXADO"/>
    <s v="OK"/>
    <n v="1"/>
    <n v="3415.61"/>
    <s v="Passivo"/>
    <s v="JONAS OLIVEIRA"/>
    <s v="Programado "/>
    <s v="Realizado"/>
    <s v="Enviado Equatorial "/>
    <n v="3690.81"/>
    <n v="2548098.5699999998"/>
    <e v="#N/A"/>
    <n v="26046422"/>
    <n v="3690.81"/>
    <s v="Mauricio Alves"/>
  </r>
  <r>
    <x v="0"/>
    <s v="OK"/>
    <s v="Sem Defeito"/>
    <s v="Não"/>
    <n v="17289"/>
    <n v="315"/>
    <m/>
    <x v="1562"/>
    <s v="Ciclo Concluido"/>
    <s v="Ciclo Concluido"/>
    <x v="2"/>
    <s v="Emergencial"/>
    <s v="LINHA MORTA"/>
    <s v="Realizado"/>
    <s v="PORTO ALEGRE"/>
    <s v="TALA"/>
    <s v="LIB //COMS"/>
    <d v="2024-10-07T00:00:00"/>
    <x v="5"/>
    <s v="OPEX"/>
    <s v="OK"/>
    <s v="OK"/>
    <s v="ANEXADO"/>
    <s v="ANEXADO"/>
    <s v="OK"/>
    <n v="1"/>
    <n v="1300.24"/>
    <s v="Passivo"/>
    <s v="RICARDO SILVEIRA"/>
    <s v="Programado "/>
    <s v="Realizado"/>
    <s v="Enviado Equatorial "/>
    <n v="974.93"/>
    <n v="2548098.5699999998"/>
    <e v="#N/A"/>
    <n v="25952058"/>
    <n v="974.93"/>
    <s v="Mauricio Alves"/>
  </r>
  <r>
    <x v="5"/>
    <s v="Endereço da Obra e coordenadas."/>
    <s v="Endereço e Coordenadas"/>
    <s v="Sim "/>
    <n v="14194"/>
    <n v="316"/>
    <m/>
    <x v="1563"/>
    <s v="Sem necessidade"/>
    <s v="Sem necessidade"/>
    <x v="0"/>
    <s v="Emergencial"/>
    <s v="LINHA MORTA"/>
    <s v="Pendente"/>
    <s v="MARIANA PIMENTEL"/>
    <s v="POSTE "/>
    <s v="LIB //ATEC"/>
    <d v="2024-10-07T00:00:00"/>
    <x v="2"/>
    <s v="CAPEX"/>
    <s v="NOK"/>
    <s v="OK"/>
    <s v="SEM ANEXO "/>
    <s v="SEM ANEXO "/>
    <s v="NOK"/>
    <n v="0.2"/>
    <n v="6332.14"/>
    <s v="Passivo"/>
    <s v="JONAS OLIVEIRA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6003041"/>
    <n v="281"/>
    <m/>
    <x v="1564"/>
    <s v="Ciclo Concluido"/>
    <s v="Ciclo Concluido"/>
    <x v="2"/>
    <s v="Emergencial"/>
    <s v="TAT"/>
    <s v="Realizado"/>
    <s v="ALVORADA"/>
    <s v="PODA"/>
    <s v="LIB //COMS"/>
    <d v="2024-10-08T00:00:00"/>
    <x v="0"/>
    <s v="OPEX"/>
    <s v="OK"/>
    <s v="OK"/>
    <s v="ANEXADO"/>
    <s v="ANEXADO"/>
    <s v="OK"/>
    <n v="1"/>
    <n v="974.36"/>
    <s v="Giro"/>
    <s v="RICARDO SILVEIRA"/>
    <s v="Programado "/>
    <s v="Realizado"/>
    <s v="Ciclo Concluido"/>
    <n v="209.6"/>
    <n v="2548098.5699999998"/>
    <e v="#N/A"/>
    <n v="25952961"/>
    <n v="209.6"/>
    <s v="Mauricio Alves"/>
  </r>
  <r>
    <x v="0"/>
    <s v="OK"/>
    <s v="Sem Defeito"/>
    <s v="Não"/>
    <n v="44600525"/>
    <n v="282"/>
    <m/>
    <x v="1565"/>
    <s v="Ciclo Concluido"/>
    <s v="Ciclo Concluido"/>
    <x v="2"/>
    <s v="Emergencial"/>
    <s v="TAT"/>
    <s v="Realizado"/>
    <s v="MINAS DO LEÃO"/>
    <s v="ESPAÇADORES "/>
    <s v="LIB //COMS"/>
    <d v="2024-10-08T00:00:00"/>
    <x v="0"/>
    <s v="OPEX"/>
    <s v="OK"/>
    <s v="OK"/>
    <s v="ANEXADO"/>
    <s v="ANEXADO"/>
    <s v="OK"/>
    <n v="1"/>
    <n v="1056.96"/>
    <s v="Giro"/>
    <s v="RICARDO SILVEIRA"/>
    <s v="Programado "/>
    <s v="Realizado"/>
    <s v="Ciclo Concluido"/>
    <n v="1059.1199999999999"/>
    <n v="2548098.5699999998"/>
    <e v="#N/A"/>
    <n v="25952973"/>
    <n v="1059.1199999999999"/>
    <s v="Mauricio Alves"/>
  </r>
  <r>
    <x v="0"/>
    <s v="OK"/>
    <s v="Sem Defeito"/>
    <s v="Não"/>
    <n v="44601056"/>
    <n v="283"/>
    <m/>
    <x v="1566"/>
    <s v="Ciclo Concluido"/>
    <s v="Ciclo Concluido"/>
    <x v="2"/>
    <s v="Emergencial"/>
    <s v="TAT"/>
    <s v="Realizado"/>
    <s v="VIAMÃO"/>
    <s v="PODA"/>
    <s v="LIB //COMS"/>
    <d v="2024-10-08T00:00:00"/>
    <x v="0"/>
    <s v="OPEX"/>
    <s v="OK"/>
    <s v="OK"/>
    <s v="ANEXADO"/>
    <s v="ANEXADO"/>
    <s v="OK"/>
    <n v="1"/>
    <n v="2112.9699999999998"/>
    <s v="Giro"/>
    <s v="RICARDO SILVEIRA"/>
    <s v="Programado "/>
    <s v="Realizado"/>
    <s v="Ciclo Concluido"/>
    <n v="419.2"/>
    <n v="2548098.5699999998"/>
    <e v="#N/A"/>
    <n v="25953283"/>
    <n v="419.2"/>
    <s v="Mauricio Alves"/>
  </r>
  <r>
    <x v="0"/>
    <s v="OK"/>
    <s v="Sem Defeito"/>
    <s v="Não"/>
    <n v="9334"/>
    <n v="713"/>
    <m/>
    <x v="1307"/>
    <s v="Ciclo Concluido"/>
    <s v="Ciclo Concluido"/>
    <x v="2"/>
    <s v="Poligonal Programado Andamento"/>
    <s v="EQUIPE PODA "/>
    <s v="Realizado"/>
    <s v="PORTO ALEGRE"/>
    <s v="PODA"/>
    <s v="LIB //COMS"/>
    <d v="2024-10-08T00:00:00"/>
    <x v="0"/>
    <s v="OPEX"/>
    <s v="OK"/>
    <s v="OK"/>
    <s v="ANEXADO"/>
    <s v="ANEXADO"/>
    <s v="OK"/>
    <n v="1"/>
    <n v="2756.11"/>
    <s v="Giro"/>
    <s v="LUISA ALMEIDA"/>
    <s v="Programado "/>
    <s v="Realizado"/>
    <s v="Ciclo Concluido"/>
    <n v="988.06"/>
    <n v="2548098.5699999998"/>
    <e v="#N/A"/>
    <n v="26028851"/>
    <n v="988.06"/>
    <s v="Mauricio Alves"/>
  </r>
  <r>
    <x v="0"/>
    <s v="OK"/>
    <s v="Sem Defeito"/>
    <s v="Não"/>
    <n v="7922"/>
    <n v="714"/>
    <m/>
    <x v="1567"/>
    <s v="Ciclo Concluido"/>
    <s v="Ciclo Concluido"/>
    <x v="2"/>
    <s v="Emergencial"/>
    <s v="EQUIPE PODA "/>
    <s v="Realizado"/>
    <s v="PORTO ALEGRE"/>
    <s v="PODA"/>
    <s v="LIB //COMS"/>
    <d v="2024-10-08T00:00:00"/>
    <x v="0"/>
    <s v="OPEX"/>
    <s v="OK"/>
    <s v="OK"/>
    <s v="ANEXADO"/>
    <s v="ANEXADO"/>
    <s v="OK"/>
    <n v="1"/>
    <n v="1377.35"/>
    <s v="Giro"/>
    <s v="RICARDO SILVEIRA"/>
    <s v="Programado "/>
    <s v="Realizado"/>
    <s v="Ciclo Concluido"/>
    <n v="916.99"/>
    <n v="2548098.5699999998"/>
    <e v="#N/A"/>
    <n v="26045918"/>
    <n v="916.99"/>
    <s v="Mauricio Alves"/>
  </r>
  <r>
    <x v="0"/>
    <s v="OK"/>
    <s v="Sem Defeito"/>
    <s v="Não"/>
    <n v="9385"/>
    <n v="715"/>
    <m/>
    <x v="1568"/>
    <s v="Ciclo Concluido"/>
    <s v="Ciclo Concluido"/>
    <x v="2"/>
    <s v="Emergencial"/>
    <s v="EQUIPE PODA "/>
    <s v="Realizado"/>
    <s v="CHARQUEADAS"/>
    <s v="PODA"/>
    <s v="LIB //COMS"/>
    <d v="2024-10-08T00:00:00"/>
    <x v="0"/>
    <s v="OPEX"/>
    <s v="OK"/>
    <s v="OK"/>
    <s v="ANEXADO"/>
    <s v="ANEXADO"/>
    <s v="OK"/>
    <n v="1"/>
    <n v="8194.41"/>
    <s v="Giro"/>
    <s v="LUISA ALMEIDA"/>
    <s v="Programado "/>
    <s v="Realizado"/>
    <s v="Ciclo Concluido"/>
    <n v="1951.89"/>
    <n v="2548098.5699999998"/>
    <e v="#N/A"/>
    <n v="26028140"/>
    <n v="1951.89"/>
    <s v="Mauricio Alves"/>
  </r>
  <r>
    <x v="0"/>
    <s v="OK"/>
    <s v="Sem Defeito"/>
    <s v="Não"/>
    <n v="9334"/>
    <n v="716"/>
    <m/>
    <x v="1307"/>
    <s v="Ciclo Concluido"/>
    <s v="Ciclo Concluido"/>
    <x v="2"/>
    <s v="Poligonal Programado Andamento"/>
    <s v="EQUIPE PODA "/>
    <s v="Realizado"/>
    <s v="PORTO ALEGRE"/>
    <s v="PODA"/>
    <s v="LIB //COMS"/>
    <d v="2024-10-08T00:00:00"/>
    <x v="0"/>
    <s v="OPEX"/>
    <s v="OK"/>
    <s v="OK"/>
    <s v="ANEXADO"/>
    <s v="ANEXADO"/>
    <s v="OK"/>
    <n v="1"/>
    <n v="7747.88"/>
    <s v="Giro"/>
    <s v="LUISA ALMEIDA"/>
    <s v="Programado "/>
    <s v="Realizado"/>
    <s v="Ciclo Concluido"/>
    <n v="2258"/>
    <n v="2548098.5699999998"/>
    <e v="#N/A"/>
    <n v="26028851"/>
    <n v="2258"/>
    <s v="Mauricio Alves"/>
  </r>
  <r>
    <x v="0"/>
    <s v="OK"/>
    <s v="Sem Defeito"/>
    <s v="Não"/>
    <n v="9334"/>
    <n v="717"/>
    <m/>
    <x v="1307"/>
    <s v="Ciclo Concluido"/>
    <s v="Ciclo Concluido"/>
    <x v="2"/>
    <s v="Poligonal Programado Andamento"/>
    <s v="EQUIPE PODA "/>
    <s v="Realizado"/>
    <s v="PORTO ALEGRE"/>
    <s v="PODA"/>
    <s v="LIB //COMS"/>
    <d v="2024-10-08T00:00:00"/>
    <x v="0"/>
    <s v="OPEX"/>
    <s v="OK"/>
    <s v="OK"/>
    <s v="ANEXADO"/>
    <s v="ANEXADO"/>
    <s v="OK"/>
    <n v="1"/>
    <n v="3966.35"/>
    <s v="Giro"/>
    <s v="LUISA ALMEIDA"/>
    <s v="Programado "/>
    <s v="Realizado"/>
    <s v="Ciclo Concluido"/>
    <n v="2069.5"/>
    <n v="2548098.5699999998"/>
    <e v="#N/A"/>
    <n v="26028851"/>
    <n v="2069.5"/>
    <s v="Mauricio Alves"/>
  </r>
  <r>
    <x v="0"/>
    <s v="OK"/>
    <s v="Sem Defeito"/>
    <s v="Não"/>
    <n v="125591"/>
    <n v="718"/>
    <m/>
    <x v="1569"/>
    <s v="Ciclo Concluido"/>
    <s v="Ciclo Concluido"/>
    <x v="2"/>
    <s v="Emergencial"/>
    <s v="EQUIPE PODA "/>
    <s v="Realizado"/>
    <s v="VIAMAO"/>
    <s v="PODA/ ESPAÇADOR"/>
    <s v="LIB //COMS"/>
    <d v="2024-10-08T00:00:00"/>
    <x v="5"/>
    <s v="OPEX"/>
    <s v="OK"/>
    <s v="OK"/>
    <s v="ANEXADO"/>
    <s v="ANEXADO"/>
    <s v="OK"/>
    <n v="1"/>
    <n v="4589.21"/>
    <s v="Passivo"/>
    <s v="RICARDO SILVEIRA"/>
    <s v="Programado "/>
    <s v="Realizado"/>
    <s v="Enviado Equatorial "/>
    <n v="1880.27"/>
    <n v="2548098.5699999998"/>
    <e v="#N/A"/>
    <n v="26045955"/>
    <n v="1880.27"/>
    <s v="Mauricio Alves"/>
  </r>
  <r>
    <x v="0"/>
    <s v="OK"/>
    <s v="Sem Defeito"/>
    <s v="Não"/>
    <n v="9286"/>
    <n v="719"/>
    <n v="1"/>
    <x v="1570"/>
    <s v="Ciclo Concluido"/>
    <s v="Ciclo Concluido"/>
    <x v="2"/>
    <s v="Programado"/>
    <s v="EQUIPE PODA "/>
    <s v="Realizado"/>
    <s v="PORTO ALEGRE"/>
    <s v="PODA"/>
    <s v="LIB //COMS"/>
    <d v="2024-10-08T00:00:00"/>
    <x v="0"/>
    <s v="OPEX"/>
    <s v="OK"/>
    <s v="OK"/>
    <s v="ANEXADO"/>
    <s v="ANEXADO"/>
    <s v="OK"/>
    <n v="1"/>
    <n v="2309.58"/>
    <s v="Giro"/>
    <s v="RICARDO SILVEIRA"/>
    <s v="Programado "/>
    <s v="Realizado"/>
    <s v="Ciclo Concluido"/>
    <n v="171.42"/>
    <n v="2548098.5699999998"/>
    <e v="#N/A"/>
    <n v="26029500"/>
    <n v="171.42"/>
    <s v="Mauricio Alves"/>
  </r>
  <r>
    <x v="0"/>
    <s v="OK"/>
    <s v="Sem Defeito"/>
    <s v="Não"/>
    <n v="9286"/>
    <s v="719.1"/>
    <n v="1"/>
    <x v="1571"/>
    <s v="Ciclo Concluido"/>
    <s v="Ciclo Concluido"/>
    <x v="2"/>
    <s v="Programado"/>
    <s v="EQUIPE PODA "/>
    <s v="Realizado"/>
    <s v="PORTO ALEGRE"/>
    <s v="PODA"/>
    <s v="LIB //COMS"/>
    <d v="2024-10-08T00:00:00"/>
    <x v="0"/>
    <s v="OPEX"/>
    <s v="OK"/>
    <s v="OK"/>
    <s v="ANEXADO"/>
    <s v="ANEXADO"/>
    <s v="OK"/>
    <n v="1"/>
    <n v="2309.58"/>
    <s v="Giro"/>
    <s v="RICARDO SILVEIRA"/>
    <s v="Programado "/>
    <s v="Realizado"/>
    <s v="Ciclo Concluido"/>
    <n v="85.71"/>
    <n v="2548098.5699999998"/>
    <e v="#N/A"/>
    <n v="26029524"/>
    <n v="85.71"/>
    <s v="Mauricio Alves"/>
  </r>
  <r>
    <x v="0"/>
    <s v="OK"/>
    <s v="Sem Defeito"/>
    <s v="Não"/>
    <n v="8693"/>
    <n v="720"/>
    <m/>
    <x v="1291"/>
    <s v="Ciclo Concluido"/>
    <s v="Ciclo Concluido"/>
    <x v="2"/>
    <s v="Poligonal Programado Concluido"/>
    <s v="EQUIPE PODA "/>
    <s v="Realizado"/>
    <s v="PORTO ALEGRE"/>
    <s v="PODA"/>
    <s v="LIB //COMS"/>
    <d v="2024-10-08T00:00:00"/>
    <x v="0"/>
    <s v="OPEX"/>
    <s v="OK"/>
    <s v="OK"/>
    <s v="ANEXADO"/>
    <s v="ANEXADO"/>
    <s v="OK"/>
    <n v="1"/>
    <n v="3873.94"/>
    <s v="Giro"/>
    <s v="RICARDO SILVEIRA"/>
    <s v="Programado "/>
    <s v="Realizado"/>
    <s v="Ciclo Concluido"/>
    <n v="514.26"/>
    <n v="2548098.5699999998"/>
    <e v="#N/A"/>
    <n v="26045548"/>
    <n v="514.26"/>
    <s v="Mauricio Alves"/>
  </r>
  <r>
    <x v="0"/>
    <s v="OK"/>
    <s v="Sem Defeito"/>
    <s v="Não"/>
    <n v="8692"/>
    <n v="721"/>
    <m/>
    <x v="1307"/>
    <s v="Ciclo Concluido"/>
    <s v="Ciclo Concluido"/>
    <x v="2"/>
    <s v="Poligonal Programado Andamento"/>
    <s v="EQUIPE PODA "/>
    <s v="Realizado"/>
    <s v="PORTO ALEGRE"/>
    <s v="PODA"/>
    <s v="LIB //COMS"/>
    <d v="2024-10-08T00:00:00"/>
    <x v="0"/>
    <s v="OPEX"/>
    <s v="OK"/>
    <s v="OK"/>
    <s v="ANEXADO"/>
    <s v="ANEXADO"/>
    <s v="OK"/>
    <n v="1"/>
    <n v="2375.79"/>
    <s v="Giro"/>
    <s v="LUISA ALMEIDA"/>
    <s v="Programado "/>
    <s v="Realizado"/>
    <s v="Ciclo Concluido"/>
    <n v="1029.94"/>
    <n v="2548098.5699999998"/>
    <e v="#N/A"/>
    <n v="26028851"/>
    <n v="1029.94"/>
    <s v="Mauricio Alves"/>
  </r>
  <r>
    <x v="0"/>
    <s v="OK"/>
    <s v="Sem Defeito"/>
    <s v="Não"/>
    <n v="8803"/>
    <n v="171"/>
    <m/>
    <x v="1572"/>
    <s v="Ciclo Concluido"/>
    <s v="Ciclo Concluido"/>
    <x v="2"/>
    <s v="Emergencial"/>
    <s v="LINHA VIVA "/>
    <s v="Realizado"/>
    <s v="CHARQUEADAS "/>
    <s v="PODA"/>
    <s v="LIB //COMS"/>
    <d v="2024-10-08T00:00:00"/>
    <x v="0"/>
    <s v="OPEX"/>
    <s v="OK"/>
    <s v="OK"/>
    <s v="ANEXADO"/>
    <s v="ANEXADO"/>
    <s v="OK"/>
    <n v="1"/>
    <n v="5270.23"/>
    <s v="Giro"/>
    <s v="RICARDO SILVEIRA"/>
    <s v="Programado "/>
    <s v="Realizado"/>
    <s v="Ciclo Concluido"/>
    <n v="1822.74"/>
    <n v="2548098.5699999998"/>
    <e v="#N/A"/>
    <n v="25952906"/>
    <n v="1822.74"/>
    <s v="Mauricio Alves"/>
  </r>
  <r>
    <x v="0"/>
    <s v="OK"/>
    <s v="Sem Defeito"/>
    <s v="Não"/>
    <n v="2931"/>
    <n v="172"/>
    <m/>
    <x v="1573"/>
    <s v="Ciclo Concluido"/>
    <s v="Ciclo Concluido"/>
    <x v="2"/>
    <s v="Emergencial"/>
    <s v="LINHA VIVA "/>
    <s v="Realizado"/>
    <s v="PANTANO GRANDE "/>
    <s v="AMARRAÇÃO"/>
    <s v="LIB //COMS"/>
    <d v="2024-10-08T00:00:00"/>
    <x v="5"/>
    <s v="OPEX"/>
    <s v="OK"/>
    <s v="OK"/>
    <s v="ANEXADO"/>
    <s v="ANEXADO"/>
    <s v="OK"/>
    <n v="1"/>
    <n v="1694.38"/>
    <s v="Passivo"/>
    <s v="RICARDO SILVEIRA"/>
    <s v="Programado "/>
    <s v="Realizado"/>
    <s v="Enviado Equatorial "/>
    <n v="1355.54"/>
    <n v="2548098.5699999998"/>
    <e v="#N/A"/>
    <n v="25969615"/>
    <n v="1355.54"/>
    <s v="Mauricio Alves"/>
  </r>
  <r>
    <x v="0"/>
    <s v="OK"/>
    <s v="Sem Defeito"/>
    <s v="Não"/>
    <n v="9286"/>
    <n v="173"/>
    <m/>
    <x v="1574"/>
    <s v="Ciclo Concluido"/>
    <s v="Ciclo Concluido"/>
    <x v="2"/>
    <s v="Emergencial"/>
    <s v="LINHA VIVA "/>
    <s v="Realizado"/>
    <s v="PORTO ALEGRE"/>
    <s v="PARA RAIO/ PODA/ NIVELAMENTO"/>
    <s v="LIB //COMS"/>
    <d v="2024-10-08T00:00:00"/>
    <x v="0"/>
    <s v="OPEX"/>
    <s v="OK"/>
    <s v="OK"/>
    <s v="ANEXADO"/>
    <s v="ANEXADO"/>
    <s v="OK"/>
    <n v="1"/>
    <n v="4891.5200000000004"/>
    <s v="Giro"/>
    <s v="RICARDO SILVEIRA"/>
    <s v="Programado "/>
    <s v="Realizado"/>
    <s v="Ciclo Concluido"/>
    <n v="2309.61"/>
    <n v="2548098.5699999998"/>
    <e v="#N/A"/>
    <n v="25970487"/>
    <n v="2309.61"/>
    <s v="Mauricio Alves"/>
  </r>
  <r>
    <x v="0"/>
    <s v="OK"/>
    <s v="Sem Defeito"/>
    <s v="Não"/>
    <n v="9286"/>
    <n v="174"/>
    <m/>
    <x v="1575"/>
    <s v="Ciclo Concluido"/>
    <s v="Ciclo Concluido"/>
    <x v="2"/>
    <s v="Emergencial"/>
    <s v="LINHA VIVA "/>
    <s v="Realizado"/>
    <s v="PORTO ALEGRE"/>
    <s v="CRUZETA/ AMARRAÇÃO"/>
    <s v="LIB //COMS"/>
    <d v="2024-10-08T00:00:00"/>
    <x v="5"/>
    <s v="OPEX"/>
    <s v="OK"/>
    <s v="OK"/>
    <s v="ANEXADO"/>
    <s v="ANEXADO"/>
    <s v="OK"/>
    <n v="1"/>
    <n v="3388.76"/>
    <s v="Passivo"/>
    <s v="RICARDO SILVEIRA"/>
    <s v="Programado "/>
    <s v="Realizado"/>
    <s v="Enviado Equatorial "/>
    <n v="2711.08"/>
    <n v="2548098.5699999998"/>
    <e v="#N/A"/>
    <n v="25970429"/>
    <n v="2711.08"/>
    <s v="Mauricio Alves"/>
  </r>
  <r>
    <x v="0"/>
    <s v="OK"/>
    <s v="Sem Defeito"/>
    <s v="Não"/>
    <n v="17377"/>
    <n v="317"/>
    <m/>
    <x v="1576"/>
    <s v="Ciclo Concluido"/>
    <s v="Ciclo Concluido"/>
    <x v="2"/>
    <s v="Emergencial"/>
    <s v="LINHA MORTA"/>
    <s v="Realizado"/>
    <s v="PORTO ALEGRE"/>
    <s v="APRUMO POSTE"/>
    <s v="LIB //COMS"/>
    <d v="2024-10-08T00:00:00"/>
    <x v="0"/>
    <s v="OPEX"/>
    <s v="OK"/>
    <s v="OK"/>
    <s v="ANEXADO"/>
    <s v="ANEXADO"/>
    <s v="OK"/>
    <n v="1"/>
    <n v="421.81"/>
    <s v="Giro"/>
    <s v="RICARDO SILVEIRA"/>
    <s v="Programado "/>
    <s v="Realizado"/>
    <s v="Ciclo Concluido"/>
    <n v="406.95"/>
    <n v="2548098.5699999998"/>
    <e v="#N/A"/>
    <n v="25952629"/>
    <n v="406.95"/>
    <s v="Mauricio Alves"/>
  </r>
  <r>
    <x v="0"/>
    <s v="OK"/>
    <s v="Sem Defeito"/>
    <s v="Não"/>
    <n v="18411"/>
    <n v="318"/>
    <m/>
    <x v="1577"/>
    <s v="Ciclo Concluido"/>
    <s v="Ciclo Concluido"/>
    <x v="2"/>
    <s v="Emergencial"/>
    <s v="LINHA MORTA"/>
    <s v="Realizado"/>
    <s v="VIAMÃO"/>
    <s v="TALA"/>
    <s v="LIB //COMS"/>
    <d v="2024-10-08T00:00:00"/>
    <x v="5"/>
    <s v="OPEX"/>
    <s v="OK"/>
    <s v="OK"/>
    <s v="ANEXADO"/>
    <s v="ANEXADO"/>
    <s v="OK"/>
    <n v="1"/>
    <n v="1300.24"/>
    <s v="Passivo"/>
    <s v="RICARDO SILVEIRA"/>
    <s v="Programado "/>
    <s v="Realizado"/>
    <s v="Enviado Equatorial "/>
    <n v="974.93"/>
    <n v="2548098.5699999998"/>
    <e v="#N/A"/>
    <n v="25952473"/>
    <n v="974.93"/>
    <s v="Mauricio Alves"/>
  </r>
  <r>
    <x v="0"/>
    <s v="OK"/>
    <s v="Sem Defeito"/>
    <s v="Não"/>
    <n v="12253"/>
    <n v="319"/>
    <m/>
    <x v="1578"/>
    <s v="Sem necessidade"/>
    <s v="Sem necessidade"/>
    <x v="0"/>
    <s v="Emergencial"/>
    <s v="LINHA MORTA"/>
    <s v="Realizado"/>
    <s v="CHARQUEADAS"/>
    <s v="POSTE E TALA"/>
    <s v="LIB //COMS"/>
    <d v="2024-10-08T00:00:00"/>
    <x v="2"/>
    <s v="CAPEX"/>
    <s v="OK"/>
    <s v="OK"/>
    <s v="ANEXADO"/>
    <s v="ANEXADO"/>
    <s v="OK"/>
    <n v="1"/>
    <n v="6695.75"/>
    <s v="Passivo"/>
    <s v="JONAS OLIVEIRA"/>
    <s v="Programado "/>
    <s v="Realizado"/>
    <s v="Enviado Equatorial"/>
    <n v="6123.06"/>
    <n v="2548098.5699999998"/>
    <e v="#N/A"/>
    <n v="26275884"/>
    <n v="6123.06"/>
    <s v="Mauricio Alves"/>
  </r>
  <r>
    <x v="4"/>
    <s v="Em andamento "/>
    <s v="Em andamento "/>
    <s v="Não"/>
    <n v="41963831"/>
    <n v="320"/>
    <m/>
    <x v="1579"/>
    <s v="Sem necessidade"/>
    <s v="Sem necessidade"/>
    <x v="0"/>
    <s v="Emergencial"/>
    <s v="LINHA MORTA"/>
    <s v="Pendente"/>
    <s v="ARROIO DOS RATOS "/>
    <s v="POSTE"/>
    <s v="LIB //ATEC"/>
    <d v="2024-10-08T00:00:00"/>
    <x v="2"/>
    <s v="CAPEX"/>
    <s v="NOK"/>
    <s v="OK"/>
    <s v="ANEXADO"/>
    <s v="SEM ANEXO "/>
    <s v="NOK"/>
    <n v="0.4"/>
    <n v="4438.18"/>
    <s v="Passivo"/>
    <s v="LUCAS ANDRADE"/>
    <d v="2024-12-16T00:00:00"/>
    <s v="Não realizado"/>
    <s v="Em andamento"/>
    <n v="0"/>
    <n v="2548098.5699999998"/>
    <e v="#N/A"/>
    <n v="0"/>
    <n v="0"/>
    <s v="Mauricio Alves"/>
  </r>
  <r>
    <x v="2"/>
    <s v="OK"/>
    <s v="Sem Defeito"/>
    <s v="Não"/>
    <n v="20722"/>
    <n v="321.32400000000001"/>
    <m/>
    <x v="1580"/>
    <s v="Sem necessidade"/>
    <s v="Sem necessidade"/>
    <x v="0"/>
    <s v="Emergencial"/>
    <s v="LINHA MORTA"/>
    <s v="Pendente"/>
    <s v="BUTIÁ"/>
    <s v="TR"/>
    <s v="LIB //ENER"/>
    <d v="2024-10-08T00:00:00"/>
    <x v="2"/>
    <s v="CAPEX"/>
    <s v="NOK"/>
    <s v="OK"/>
    <s v="ANEXADO"/>
    <s v="ANEXADO"/>
    <s v="OK"/>
    <n v="0.8"/>
    <n v="3489.68"/>
    <s v="Passivo"/>
    <s v="TIME REGIS 3"/>
    <s v="Programado "/>
    <s v="Realizado"/>
    <s v="Em andamento"/>
    <n v="3612.48"/>
    <n v="2548098.5699999998"/>
    <e v="#N/A"/>
    <n v="26448709"/>
    <n v="3612.48"/>
    <s v="Mauricio Alves"/>
  </r>
  <r>
    <x v="0"/>
    <s v="OK"/>
    <s v="Sem Defeito"/>
    <s v="Não"/>
    <n v="13981"/>
    <n v="322"/>
    <m/>
    <x v="1581"/>
    <s v="Ciclo Concluido"/>
    <s v="Ciclo Concluido"/>
    <x v="0"/>
    <s v="Emergencial"/>
    <s v="LINHA MORTA"/>
    <s v="Realizado"/>
    <s v="BUTÍA"/>
    <s v="TR"/>
    <s v="LIB // MED"/>
    <d v="2024-10-08T00:00:00"/>
    <x v="5"/>
    <s v="CAPEX"/>
    <s v="OK"/>
    <s v="OK"/>
    <s v="ANEXADO"/>
    <s v="ANEXADO"/>
    <s v="OK"/>
    <n v="1"/>
    <n v="3489.68"/>
    <s v="Passivo"/>
    <s v="LUCAS ANDRADE"/>
    <s v="Programado "/>
    <s v="Realizado"/>
    <s v="Enviado Equatorial "/>
    <n v="3690.81"/>
    <n v="2548098.5699999998"/>
    <e v="#N/A"/>
    <n v="26059121"/>
    <n v="3690.81"/>
    <s v="Mauricio Alves"/>
  </r>
  <r>
    <x v="5"/>
    <s v="Pendência Serial do TR"/>
    <s v="Planejamento"/>
    <s v="Sim "/>
    <n v="146951"/>
    <n v="323"/>
    <m/>
    <x v="1582"/>
    <s v="Sem necessidade"/>
    <s v="Sem necessidade"/>
    <x v="0"/>
    <s v="Emergencial"/>
    <s v="LINHA MORTA"/>
    <s v="Pendente"/>
    <s v="MARIANA PIMENTEL"/>
    <s v="POSTE E TR"/>
    <s v="LIB //ATEC"/>
    <d v="2024-10-08T00:00:00"/>
    <x v="2"/>
    <s v="CAPEX"/>
    <s v="NOK"/>
    <s v="OK"/>
    <s v="SEM ANEXO "/>
    <s v="SEM ANEXO "/>
    <s v="NOK"/>
    <n v="0.2"/>
    <n v="5821.82"/>
    <s v="Passivo"/>
    <s v="LUCAS ANDRADE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44613858"/>
    <n v="284"/>
    <m/>
    <x v="1583"/>
    <s v="Ciclo Concluido"/>
    <s v="Ciclo Concluido"/>
    <x v="2"/>
    <s v="Emergencial"/>
    <s v="TAT"/>
    <s v="Realizado"/>
    <s v="MINAS DO LEÃO"/>
    <s v="ESPAÇADORES "/>
    <s v="LIB //COMS"/>
    <d v="2024-10-09T00:00:00"/>
    <x v="0"/>
    <s v="OPEX"/>
    <s v="OK"/>
    <s v="OK"/>
    <s v="ANEXADO"/>
    <s v="ANEXADO"/>
    <s v="OK"/>
    <n v="1"/>
    <n v="939.52"/>
    <s v="Giro"/>
    <s v="RICARDO SILVEIRA"/>
    <s v="Programado "/>
    <s v="Realizado"/>
    <s v="Ciclo Concluido"/>
    <n v="941.44"/>
    <n v="2548098.5699999998"/>
    <e v="#N/A"/>
    <n v="25953352"/>
    <n v="941.44"/>
    <s v="Mauricio Alves"/>
  </r>
  <r>
    <x v="0"/>
    <s v="OK"/>
    <s v="Sem Defeito"/>
    <s v="Não"/>
    <n v="44613613"/>
    <n v="722"/>
    <m/>
    <x v="1584"/>
    <s v="Ciclo Concluido"/>
    <s v="Ciclo Concluido"/>
    <x v="2"/>
    <s v="Emergencial"/>
    <s v="EQUIPE PODA "/>
    <s v="Realizado"/>
    <s v="PORTO ALEGRE"/>
    <s v="ESPAÇADORES "/>
    <s v="LIB //COMS"/>
    <d v="2024-10-09T00:00:00"/>
    <x v="5"/>
    <s v="OPEX"/>
    <s v="OK"/>
    <s v="OK"/>
    <s v="ANEXADO"/>
    <s v="ANEXADO"/>
    <s v="OK"/>
    <n v="1"/>
    <n v="794.52"/>
    <s v="Passivo"/>
    <s v="RICARDO SILVEIRA"/>
    <s v="Programado "/>
    <s v="Realizado"/>
    <s v="Enviado Equatorial "/>
    <n v="794.52"/>
    <n v="2548098.5699999998"/>
    <e v="#N/A"/>
    <n v="26059388"/>
    <n v="794.52"/>
    <s v="Mauricio Alves"/>
  </r>
  <r>
    <x v="0"/>
    <s v="OK"/>
    <s v="Sem Defeito"/>
    <s v="Não"/>
    <n v="44624114"/>
    <n v="723"/>
    <m/>
    <x v="1585"/>
    <s v="Ciclo Concluido"/>
    <s v="Ciclo Concluido"/>
    <x v="2"/>
    <s v="Emergencial"/>
    <s v="EQUIPE PODA "/>
    <s v="Realizado"/>
    <s v="PORTO ALEGRE"/>
    <s v="PODA"/>
    <s v="LIB //COMS"/>
    <d v="2024-10-09T00:00:00"/>
    <x v="0"/>
    <s v="OPEX"/>
    <s v="OK"/>
    <s v="OK"/>
    <s v="ANEXADO"/>
    <s v="ANEXADO"/>
    <s v="OK"/>
    <n v="1"/>
    <n v="2309.58"/>
    <s v="Giro"/>
    <s v="RICARDO SILVEIRA"/>
    <s v="Programado "/>
    <s v="Realizado"/>
    <s v="Ciclo Concluido"/>
    <n v="257.13"/>
    <n v="2548098.5699999998"/>
    <e v="#N/A"/>
    <n v="26059318"/>
    <n v="257.13"/>
    <s v="Mauricio Alves"/>
  </r>
  <r>
    <x v="4"/>
    <s v="Em andamento "/>
    <s v="Em andamento"/>
    <s v="Não"/>
    <n v="2103"/>
    <n v="175"/>
    <m/>
    <x v="1586"/>
    <s v="Sem necessidade"/>
    <s v="Sem necessidade"/>
    <x v="0"/>
    <s v="Emergencial"/>
    <s v="LINHA VIVA "/>
    <s v="Pendente"/>
    <s v="PORTO ALEGRE"/>
    <s v="POSTE "/>
    <s v="LIB //ENER"/>
    <d v="2024-10-09T00:00:00"/>
    <x v="2"/>
    <s v="CAPEX"/>
    <s v="NOK"/>
    <s v="OK"/>
    <s v="ANEXADO"/>
    <s v="SEM ANEXO "/>
    <s v="NOK"/>
    <n v="0.4"/>
    <n v="10294.530000000001"/>
    <s v="Passivo"/>
    <s v="RICARDO VARGAS"/>
    <d v="2024-12-19T00:00:00"/>
    <s v="Não realizado"/>
    <s v="Em andamento"/>
    <n v="0"/>
    <n v="2548098.5699999998"/>
    <e v="#N/A"/>
    <n v="0"/>
    <n v="0"/>
    <s v="Mauricio Alves"/>
  </r>
  <r>
    <x v="0"/>
    <s v="OK"/>
    <s v="Sem Defeito"/>
    <s v="Não"/>
    <n v="25867"/>
    <n v="176"/>
    <m/>
    <x v="1587"/>
    <s v="Ciclo Concluido"/>
    <s v="Ciclo Concluido"/>
    <x v="2"/>
    <s v="Emergencial"/>
    <s v="LINHA VIVA "/>
    <s v="Realizado"/>
    <s v="GUAIBA"/>
    <s v="CONECTORES"/>
    <s v="LIB //COMS"/>
    <d v="2024-10-09T00:00:00"/>
    <x v="0"/>
    <s v="OPEX"/>
    <s v="OK"/>
    <s v="OK"/>
    <s v="ANEXADO"/>
    <s v="ANEXADO"/>
    <s v="OK"/>
    <n v="1"/>
    <n v="1738.12"/>
    <s v="Giro"/>
    <s v="LUISA ALMEIDA"/>
    <s v="Programado "/>
    <s v="Realizado"/>
    <s v="Ciclo Concluido"/>
    <n v="500.07"/>
    <n v="2548098.5699999998"/>
    <e v="#N/A"/>
    <n v="25970683"/>
    <n v="500.07"/>
    <s v="Mauricio Alves"/>
  </r>
  <r>
    <x v="5"/>
    <s v="ORDEM NÃO RELACIONADA COM A LISTA DA EQUATORIAL "/>
    <s v="Evidência "/>
    <s v="Sim "/>
    <n v="32328877"/>
    <n v="325"/>
    <m/>
    <x v="1588"/>
    <n v="149000369"/>
    <s v="PAL04-42"/>
    <x v="2"/>
    <s v="Emergencial"/>
    <s v="LINHA MORTA"/>
    <s v="Realizado"/>
    <s v="ELDORADO DO SUL"/>
    <s v="TALA"/>
    <s v="LIB //PEND"/>
    <d v="2024-10-09T00:00:00"/>
    <x v="2"/>
    <s v="OPEX"/>
    <s v="OK"/>
    <s v="OK"/>
    <s v="ANEXADO"/>
    <s v="ANEXADO"/>
    <s v="OK"/>
    <n v="1"/>
    <n v="1300"/>
    <s v="Passivo"/>
    <s v="RICARDO SILVEIRA"/>
    <s v="Programado "/>
    <s v="Realizado"/>
    <s v="Em andamento"/>
    <n v="974.93"/>
    <n v="2548098.5699999998"/>
    <e v="#N/A"/>
    <n v="25952363"/>
    <n v="974.93"/>
    <s v="Erica Fragoso"/>
  </r>
  <r>
    <x v="0"/>
    <s v="OK"/>
    <s v="Sem Defeito"/>
    <s v="Não"/>
    <n v="7434"/>
    <n v="326"/>
    <m/>
    <x v="1589"/>
    <s v="Sem necessidade"/>
    <s v="Sem necessidade"/>
    <x v="0"/>
    <s v="Emergencial"/>
    <s v="LINHA MORTA"/>
    <s v="Realizado"/>
    <s v="ARROIO DOS RATOS "/>
    <s v="POSTE"/>
    <s v="LIB //COMS"/>
    <d v="2024-10-09T00:00:00"/>
    <x v="2"/>
    <s v="CAPEX"/>
    <s v="OK"/>
    <s v="OK"/>
    <s v="ANEXADO"/>
    <s v="ANEXADO"/>
    <s v="OK"/>
    <n v="1"/>
    <n v="4757.62"/>
    <s v="Passivo"/>
    <s v="LUCAS ANDRADE"/>
    <s v="Programado "/>
    <s v="Realizado"/>
    <s v="Enviado Equatorial"/>
    <n v="4094.11"/>
    <n v="2548098.5699999998"/>
    <e v="#N/A"/>
    <n v="26013455"/>
    <n v="4094.11"/>
    <s v="Mauricio Alves"/>
  </r>
  <r>
    <x v="0"/>
    <s v="OK"/>
    <s v="Sem Defeito"/>
    <s v="Não"/>
    <n v="22694"/>
    <n v="327"/>
    <m/>
    <x v="1590"/>
    <s v="Ciclo Concluido"/>
    <s v="Ciclo Concluido"/>
    <x v="2"/>
    <s v="Emergencial"/>
    <s v="LINHA MORTA"/>
    <s v="Realizado"/>
    <s v="SAO JERONIMO"/>
    <s v="TALA"/>
    <s v="LIB //COMS"/>
    <d v="2024-10-09T00:00:00"/>
    <x v="5"/>
    <s v="OPEX"/>
    <s v="OK"/>
    <s v="OK"/>
    <s v="ANEXADO"/>
    <s v="ANEXADO"/>
    <s v="OK"/>
    <n v="1"/>
    <n v="1300.24"/>
    <s v="Passivo"/>
    <s v="RICARDO SILVEIRA"/>
    <s v="Programado "/>
    <s v="Realizado"/>
    <s v="Enviado Equatorial "/>
    <n v="974.93"/>
    <n v="2548098.5699999998"/>
    <e v="#N/A"/>
    <n v="25952105"/>
    <n v="974.93"/>
    <s v="Mauricio Alves"/>
  </r>
  <r>
    <x v="0"/>
    <s v="OK"/>
    <s v="Sem Defeito"/>
    <s v="Não"/>
    <n v="26313"/>
    <n v="328"/>
    <m/>
    <x v="1591"/>
    <s v="Sem necessidade"/>
    <s v="Sem necessidade"/>
    <x v="0"/>
    <s v="Emergencial"/>
    <s v="LINHA MORTA"/>
    <s v="Realizado"/>
    <s v="PORTO ALEGRE"/>
    <s v="POSTE"/>
    <s v="LIB //COMS"/>
    <d v="2024-10-09T00:00:00"/>
    <x v="2"/>
    <s v="CAPEX"/>
    <s v="OK"/>
    <s v="OK"/>
    <s v="ANEXADO"/>
    <s v="ANEXADO"/>
    <s v="OK"/>
    <n v="1"/>
    <n v="6894"/>
    <s v="Passivo"/>
    <s v="LUCAS ANDRADE"/>
    <s v="Programado "/>
    <s v="Realizado"/>
    <s v="Enviado Equatorial"/>
    <n v="3490.82"/>
    <n v="2548098.5699999998"/>
    <e v="#N/A"/>
    <n v="26059126"/>
    <n v="3490.82"/>
    <s v="Mauricio Alves"/>
  </r>
  <r>
    <x v="4"/>
    <s v="Em andamento "/>
    <s v="Em andamento "/>
    <s v="Não"/>
    <n v="21178"/>
    <n v="329"/>
    <m/>
    <x v="1592"/>
    <s v="Sem necessidade"/>
    <s v="Sem necessidade"/>
    <x v="0"/>
    <s v="Emergencial"/>
    <s v="LINHA MORTA"/>
    <s v="Pendente"/>
    <s v="VIAMÃO"/>
    <s v="POSTE"/>
    <s v="LIB //ATEC"/>
    <d v="2024-10-09T00:00:00"/>
    <x v="2"/>
    <s v="CAPEX"/>
    <s v="NOK"/>
    <s v="OK"/>
    <s v="ANEXADO"/>
    <s v="SEM ANEXO "/>
    <s v="NOK"/>
    <n v="0.4"/>
    <n v="15743.01"/>
    <s v="Passivo"/>
    <s v="LUCAS ANDRADE"/>
    <d v="2024-12-17T00:00:00"/>
    <s v="Não realizado"/>
    <s v="Em andamento"/>
    <n v="0"/>
    <n v="2548098.5699999998"/>
    <e v="#N/A"/>
    <n v="0"/>
    <n v="0"/>
    <s v="Mauricio Alves"/>
  </r>
  <r>
    <x v="0"/>
    <s v="OK"/>
    <s v="Sem Defeito"/>
    <s v="Não"/>
    <n v="44613748"/>
    <n v="285"/>
    <m/>
    <x v="1593"/>
    <s v="Ciclo Concluido"/>
    <s v="Ciclo Concluido"/>
    <x v="2"/>
    <s v="Emergencial"/>
    <s v="TAT"/>
    <s v="Realizado"/>
    <s v="PORTO ALEGRE"/>
    <s v="PODA"/>
    <s v="LIB //COMS"/>
    <d v="2024-10-10T00:00:00"/>
    <x v="0"/>
    <s v="OPEX"/>
    <s v="OK"/>
    <s v="OK"/>
    <s v="ANEXADO"/>
    <s v="ANEXADO"/>
    <s v="OK"/>
    <n v="1"/>
    <n v="1948.72"/>
    <s v="Giro"/>
    <s v="RICARDO SILVEIRA"/>
    <s v="Programado "/>
    <s v="Realizado"/>
    <s v="Ciclo Concluido"/>
    <n v="418.4"/>
    <n v="2548098.5699999998"/>
    <e v="#N/A"/>
    <n v="26059319"/>
    <n v="418.4"/>
    <s v="Mauricio Alves"/>
  </r>
  <r>
    <x v="0"/>
    <s v="OK"/>
    <s v="Sem Defeito"/>
    <s v="Não"/>
    <n v="44624707"/>
    <n v="286"/>
    <m/>
    <x v="1594"/>
    <s v="Ciclo Concluido"/>
    <s v="Ciclo Concluido"/>
    <x v="2"/>
    <s v="Emergencial"/>
    <s v="TAT"/>
    <s v="Realizado"/>
    <s v="PARQUE ELDORADO"/>
    <s v="ESPAÇADOR/GRAMINEOS"/>
    <s v="LIB //COMS"/>
    <d v="2024-10-10T00:00:00"/>
    <x v="5"/>
    <s v="OPEX"/>
    <s v="OK"/>
    <s v="OK"/>
    <s v="ANEXADO"/>
    <s v="ANEXADO"/>
    <s v="OK"/>
    <n v="1"/>
    <n v="6279.37"/>
    <s v="Passivo"/>
    <s v="RICARDO SILVEIRA"/>
    <s v="Programado "/>
    <s v="Realizado"/>
    <s v="Enviado Equatorial "/>
    <n v="463.35"/>
    <n v="2548098.5699999998"/>
    <e v="#N/A"/>
    <n v="26059404"/>
    <n v="463.35"/>
    <s v="Mauricio Alves"/>
  </r>
  <r>
    <x v="0"/>
    <s v="OK"/>
    <s v="Sem Defeito"/>
    <s v="Não"/>
    <n v="9334"/>
    <n v="724"/>
    <m/>
    <x v="1307"/>
    <s v="Ciclo Concluido"/>
    <s v="Ciclo Concluido"/>
    <x v="2"/>
    <s v="Poligonal Programado Andamento"/>
    <s v="EQUIPE PODA "/>
    <s v="Realizado"/>
    <s v="PORTO ALEGRE"/>
    <s v="PODA"/>
    <s v="LIB //COMS"/>
    <d v="2024-10-10T00:00:00"/>
    <x v="0"/>
    <s v="OPEX"/>
    <s v="OK"/>
    <s v="OK"/>
    <s v="ANEXADO"/>
    <s v="ANEXADO"/>
    <s v="OK"/>
    <n v="1"/>
    <n v="2334.2199999999998"/>
    <s v="Giro"/>
    <s v="LUISA ALMEIDA"/>
    <s v="Programado "/>
    <s v="Realizado"/>
    <s v="Ciclo Concluido"/>
    <n v="988.06"/>
    <n v="2548098.5699999998"/>
    <e v="#N/A"/>
    <n v="26028851"/>
    <n v="988.06"/>
    <s v="Mauricio Alves"/>
  </r>
  <r>
    <x v="0"/>
    <s v="OK"/>
    <s v="Sem Defeito"/>
    <s v="Não"/>
    <n v="9334"/>
    <n v="725"/>
    <m/>
    <x v="1307"/>
    <s v="Ciclo Concluido"/>
    <s v="Ciclo Concluido"/>
    <x v="2"/>
    <s v="Poligonal Programado Andamento"/>
    <s v="EQUIPE PODA "/>
    <s v="Realizado"/>
    <s v="PORTO ALEGRE"/>
    <s v="PODA"/>
    <s v="LIB //COMS"/>
    <d v="2024-10-10T00:00:00"/>
    <x v="0"/>
    <s v="OPEX"/>
    <s v="OK"/>
    <s v="OK"/>
    <s v="ANEXADO"/>
    <s v="ANEXADO"/>
    <s v="OK"/>
    <n v="1"/>
    <n v="1167.1099999999999"/>
    <s v="Giro"/>
    <s v="LUISA ALMEIDA"/>
    <s v="Programado "/>
    <s v="Realizado"/>
    <s v="Ciclo Concluido"/>
    <n v="187.92"/>
    <n v="2548098.5699999998"/>
    <e v="#N/A"/>
    <n v="26028851"/>
    <n v="187.92"/>
    <s v="Mauricio Alves"/>
  </r>
  <r>
    <x v="0"/>
    <s v="OK"/>
    <s v="Sem Defeito"/>
    <s v="Não"/>
    <n v="9334"/>
    <n v="726"/>
    <m/>
    <x v="1307"/>
    <s v="Ciclo Concluido"/>
    <s v="Ciclo Concluido"/>
    <x v="2"/>
    <s v="Poligonal Programado Andamento"/>
    <s v="EQUIPE PODA "/>
    <s v="Realizado"/>
    <s v="PORTO ALEGRE"/>
    <s v="PODA"/>
    <s v="LIB //COMS"/>
    <d v="2024-10-10T00:00:00"/>
    <x v="0"/>
    <s v="OPEX"/>
    <s v="OK"/>
    <s v="OK"/>
    <s v="ANEXADO"/>
    <s v="ANEXADO"/>
    <s v="OK"/>
    <n v="1"/>
    <n v="1539.72"/>
    <s v="Giro"/>
    <s v="LUISA ALMEIDA"/>
    <s v="Programado "/>
    <s v="Realizado"/>
    <s v="Ciclo Concluido"/>
    <n v="1550.66"/>
    <n v="2548098.5699999998"/>
    <e v="#N/A"/>
    <n v="26028851"/>
    <n v="1550.66"/>
    <s v="Mauricio Alves"/>
  </r>
  <r>
    <x v="0"/>
    <s v="OK"/>
    <s v="Sem Defeito"/>
    <s v="Não"/>
    <n v="9334"/>
    <n v="727"/>
    <m/>
    <x v="1307"/>
    <s v="Ciclo Concluido"/>
    <s v="Ciclo Concluido"/>
    <x v="2"/>
    <s v="Poligonal Programado Andamento"/>
    <s v="EQUIPE PODA "/>
    <s v="Realizado"/>
    <s v="PORTO ALEGRE"/>
    <s v="PODA"/>
    <s v="LIB //COMS"/>
    <d v="2024-10-10T00:00:00"/>
    <x v="0"/>
    <s v="OPEX"/>
    <s v="OK"/>
    <s v="OK"/>
    <s v="ANEXADO"/>
    <s v="ANEXADO"/>
    <s v="OK"/>
    <n v="1"/>
    <n v="2309.58"/>
    <s v="Giro"/>
    <s v="LUISA ALMEIDA"/>
    <s v="Programado "/>
    <s v="Realizado"/>
    <s v="Ciclo Concluido"/>
    <n v="281.88"/>
    <n v="2548098.5699999998"/>
    <e v="#N/A"/>
    <n v="26028851"/>
    <n v="281.88"/>
    <s v="Mauricio Alves"/>
  </r>
  <r>
    <x v="0"/>
    <s v="OK"/>
    <s v="Sem Defeito"/>
    <s v="Não"/>
    <n v="44624864"/>
    <n v="728"/>
    <m/>
    <x v="1595"/>
    <s v="Ciclo Concluido"/>
    <s v="Ciclo Concluido"/>
    <x v="2"/>
    <s v="Poligonal Programado Andamento"/>
    <s v="EQUIPE PODA "/>
    <s v="Realizado"/>
    <s v="PORTO ALEGRE"/>
    <s v="PODA/ ESPAÇADOR"/>
    <s v="LIB //COMS"/>
    <d v="2024-10-10T00:00:00"/>
    <x v="0"/>
    <s v="OPEX"/>
    <s v="OK"/>
    <s v="OK"/>
    <s v="ANEXADO"/>
    <s v="ANEXADO"/>
    <s v="OK"/>
    <n v="1"/>
    <n v="3915.51"/>
    <s v="Giro"/>
    <s v="RICARDO SILVEIRA"/>
    <s v="Programado "/>
    <s v="Realizado"/>
    <s v="Ciclo Concluido"/>
    <n v="1123.96"/>
    <n v="2548098.5699999998"/>
    <e v="#N/A"/>
    <n v="26045388"/>
    <n v="1123.96"/>
    <s v="Mauricio Alves"/>
  </r>
  <r>
    <x v="0"/>
    <s v="OK"/>
    <s v="Sem Defeito"/>
    <s v="Não"/>
    <n v="9386"/>
    <n v="729"/>
    <m/>
    <x v="1596"/>
    <s v="Ciclo Concluido"/>
    <s v="Ciclo Concluido"/>
    <x v="2"/>
    <s v="Emergencial"/>
    <s v="EQUIPE PODA "/>
    <s v="Realizado"/>
    <s v="CHARQUEADAS"/>
    <s v="PODA"/>
    <s v="LIB //COMS"/>
    <d v="2024-10-10T00:00:00"/>
    <x v="0"/>
    <s v="OPEX"/>
    <s v="OK"/>
    <s v="OK"/>
    <s v="ANEXADO"/>
    <s v="ANEXADO"/>
    <s v="OK"/>
    <n v="1"/>
    <n v="6928.74"/>
    <s v="Giro"/>
    <s v="LUISA ALMEIDA"/>
    <s v="Programado "/>
    <s v="Realizado"/>
    <s v="Ciclo Concluido"/>
    <n v="1151.75"/>
    <n v="2548098.5699999998"/>
    <e v="#N/A"/>
    <n v="26059399"/>
    <n v="1151.75"/>
    <s v="Mauricio Alves"/>
  </r>
  <r>
    <x v="0"/>
    <s v="OK"/>
    <s v="Sem Defeito"/>
    <s v="Não"/>
    <n v="44624897"/>
    <n v="730"/>
    <m/>
    <x v="1595"/>
    <s v="Ciclo Concluido"/>
    <s v="Ciclo Concluido"/>
    <x v="2"/>
    <s v="Poligonal Programado Andamento"/>
    <s v="EQUIPE PODA "/>
    <s v="Realizado"/>
    <s v="PORTO ALEGRE"/>
    <s v="PODA"/>
    <s v="LIB //COMS"/>
    <d v="2024-10-10T00:00:00"/>
    <x v="0"/>
    <s v="OPEX"/>
    <s v="OK"/>
    <s v="OK"/>
    <s v="ANEXADO"/>
    <s v="ANEXADO"/>
    <s v="OK"/>
    <n v="1"/>
    <n v="1167.1099999999999"/>
    <s v="Giro"/>
    <s v="RICARDO SILVEIRA"/>
    <s v="Programado "/>
    <s v="Realizado"/>
    <s v="Ciclo Concluido"/>
    <n v="171.42"/>
    <n v="2548098.5699999998"/>
    <e v="#N/A"/>
    <n v="26045388"/>
    <n v="171.42"/>
    <s v="Mauricio Alves"/>
  </r>
  <r>
    <x v="0"/>
    <s v="OK"/>
    <s v="Sem Defeito"/>
    <s v="Não"/>
    <n v="202410103"/>
    <n v="731"/>
    <m/>
    <x v="1597"/>
    <s v="Ciclo Concluido"/>
    <s v="Ciclo Concluido"/>
    <x v="2"/>
    <s v="Emergencial"/>
    <s v="EQUIPE PODA "/>
    <s v="Realizado"/>
    <s v="PORTO ALEGRE"/>
    <s v="PODA"/>
    <s v="LIB //COMS"/>
    <d v="2024-10-11T00:00:00"/>
    <x v="0"/>
    <s v="OPEX"/>
    <s v="OK"/>
    <s v="OK"/>
    <s v="ANEXADO"/>
    <s v="ANEXADO"/>
    <s v="OK"/>
    <n v="1"/>
    <n v="397.25"/>
    <s v="Giro"/>
    <s v="LUISA ALMEIDA"/>
    <s v="Programado "/>
    <s v="Realizado"/>
    <s v="Ciclo Concluido"/>
    <n v="400.07"/>
    <n v="2548098.5699999998"/>
    <e v="#N/A"/>
    <n v="26059391"/>
    <n v="400.07"/>
    <s v="Mauricio Alves"/>
  </r>
  <r>
    <x v="0"/>
    <s v="OK"/>
    <s v="Sem Defeito"/>
    <s v="Não"/>
    <n v="44631979"/>
    <n v="732"/>
    <m/>
    <x v="1598"/>
    <s v="Ciclo Concluido"/>
    <s v="Ciclo Concluido"/>
    <x v="2"/>
    <s v="Emergencial"/>
    <s v="EQUIPE PODA "/>
    <s v="Realizado"/>
    <s v="PORTO ALEGRE"/>
    <s v="PODA"/>
    <s v="LIB //COMS"/>
    <d v="2024-10-11T00:00:00"/>
    <x v="0"/>
    <s v="OPEX"/>
    <s v="OK"/>
    <s v="OK"/>
    <s v="ANEXADO"/>
    <s v="ANEXADO"/>
    <s v="OK"/>
    <n v="1"/>
    <n v="3501.33"/>
    <s v="Giro"/>
    <s v="LUISA ALMEIDA"/>
    <s v="Programado "/>
    <s v="Realizado"/>
    <s v="Ciclo Concluido"/>
    <n v="1482.09"/>
    <n v="2548098.5699999998"/>
    <e v="#N/A"/>
    <n v="26059376"/>
    <n v="1482.09"/>
    <s v="Mauricio Alves"/>
  </r>
  <r>
    <x v="0"/>
    <s v="OK"/>
    <s v="Sem Defeito"/>
    <s v="Não"/>
    <n v="44637181"/>
    <n v="733"/>
    <m/>
    <x v="1307"/>
    <s v="Ciclo Concluido"/>
    <s v="Ciclo Concluido"/>
    <x v="2"/>
    <s v="Poligonal Programado Andamento"/>
    <s v="EQUIPE PODA "/>
    <s v="Realizado"/>
    <s v="PORTO ALEGRE"/>
    <s v="PODA"/>
    <s v="LIB //COMS"/>
    <d v="2024-10-11T00:00:00"/>
    <x v="0"/>
    <s v="OPEX"/>
    <s v="OK"/>
    <s v="OK"/>
    <s v="ANEXADO"/>
    <s v="ANEXADO"/>
    <s v="OK"/>
    <n v="1"/>
    <n v="8342.25"/>
    <s v="Giro"/>
    <s v="LUISA ALMEIDA"/>
    <s v="Programado "/>
    <s v="Realizado"/>
    <s v="Ciclo Concluido"/>
    <n v="1973.16"/>
    <n v="2548098.5699999998"/>
    <e v="#N/A"/>
    <n v="26028851"/>
    <n v="1973.16"/>
    <s v="Mauricio Alves"/>
  </r>
  <r>
    <x v="0"/>
    <s v="OK"/>
    <s v="Sem Defeito"/>
    <s v="Não"/>
    <n v="9334"/>
    <n v="734"/>
    <m/>
    <x v="1307"/>
    <s v="Ciclo Concluido"/>
    <s v="Ciclo Concluido"/>
    <x v="2"/>
    <s v="Poligonal Programado Andamento"/>
    <s v="EQUIPE PODA "/>
    <s v="Realizado"/>
    <s v="PORTO ALEGRE"/>
    <s v="PODA"/>
    <s v="LIB //COMS"/>
    <d v="2024-10-11T00:00:00"/>
    <x v="0"/>
    <s v="OPEX"/>
    <s v="OK"/>
    <s v="OK"/>
    <s v="ANEXADO"/>
    <s v="ANEXADO"/>
    <s v="OK"/>
    <n v="1"/>
    <n v="7999.91"/>
    <s v="Giro"/>
    <s v="LUISA ALMEIDA"/>
    <s v="Programado "/>
    <s v="Realizado"/>
    <s v="Ciclo Concluido"/>
    <n v="2351.96"/>
    <n v="2548098.5699999998"/>
    <e v="#N/A"/>
    <n v="26028851"/>
    <n v="2351.96"/>
    <s v="Mauricio Alves"/>
  </r>
  <r>
    <x v="0"/>
    <s v="OK"/>
    <s v="Sem Defeito"/>
    <s v="Não"/>
    <n v="4468644"/>
    <n v="287"/>
    <m/>
    <x v="1599"/>
    <s v="Ciclo Concluido"/>
    <s v="Ciclo Concluido"/>
    <x v="2"/>
    <s v="Emergencial"/>
    <s v="TAT"/>
    <s v="Realizado"/>
    <s v="GUAIBA"/>
    <s v="PODA"/>
    <s v="LIB //COMS"/>
    <d v="2024-10-11T00:00:00"/>
    <x v="0"/>
    <s v="OPEX"/>
    <s v="OK"/>
    <s v="OK"/>
    <s v="ANEXADO"/>
    <s v="ANEXADO"/>
    <s v="OK"/>
    <n v="1"/>
    <n v="2451.5"/>
    <s v="Giro"/>
    <s v="LUISA ALMEIDA"/>
    <s v="Programado "/>
    <s v="Realizado"/>
    <s v="Ciclo Concluido"/>
    <n v="628.79999999999995"/>
    <n v="2548098.5699999998"/>
    <e v="#N/A"/>
    <n v="26059371"/>
    <n v="628.79999999999995"/>
    <s v="Mauricio Alves"/>
  </r>
  <r>
    <x v="0"/>
    <s v="OK"/>
    <s v="Sem Defeito"/>
    <s v="Não"/>
    <n v="4464001"/>
    <n v="288"/>
    <s v="1 - poda"/>
    <x v="1600"/>
    <s v="Ciclo Concluido"/>
    <s v="Ciclo Concluido"/>
    <x v="2"/>
    <s v="Programado"/>
    <s v="TAT"/>
    <s v="Realizado"/>
    <s v="PORTO ALEGRE"/>
    <s v="ESPAÇADORES/ PODA"/>
    <s v="LIB //COMS"/>
    <d v="2024-10-11T00:00:00"/>
    <x v="0"/>
    <s v="OPEX"/>
    <s v="OK"/>
    <s v="OK"/>
    <s v="ANEXADO"/>
    <s v="ANEXADO"/>
    <s v="OK"/>
    <n v="1"/>
    <n v="1352.39"/>
    <s v="Giro"/>
    <s v="RICARDO SILVEIRA"/>
    <s v="Programado "/>
    <s v="Realizado"/>
    <s v="Ciclo Concluido"/>
    <n v="251.87"/>
    <n v="2548098.5699999998"/>
    <e v="#N/A"/>
    <n v="26045511"/>
    <n v="251.87"/>
    <s v="Mauricio Alves"/>
  </r>
  <r>
    <x v="0"/>
    <s v="OK"/>
    <s v="Sem Defeito"/>
    <s v="Não"/>
    <n v="4464001"/>
    <s v="288.1"/>
    <s v="1 - espaçador"/>
    <x v="1601"/>
    <s v="Ciclo Concluido"/>
    <s v="Ciclo Concluido"/>
    <x v="2"/>
    <s v="Programado"/>
    <s v="TAT"/>
    <s v="Realizado"/>
    <s v="PORTO ALEGRE"/>
    <s v="ESPAÇADORES/ PODA"/>
    <s v="LIB //COMS"/>
    <d v="2024-10-11T00:00:00"/>
    <x v="0"/>
    <s v="OPEX"/>
    <s v="OK"/>
    <s v="OK"/>
    <s v="ANEXADO"/>
    <s v="ANEXADO"/>
    <s v="OK"/>
    <n v="1"/>
    <n v="1352.39"/>
    <s v="Giro"/>
    <s v="RICARDO SILVEIRA"/>
    <s v="Programado "/>
    <s v="Realizado"/>
    <s v="Ciclo Concluido"/>
    <n v="1132.67"/>
    <n v="2548098.5699999998"/>
    <e v="#N/A"/>
    <n v="26029380"/>
    <n v="1132.67"/>
    <s v="Mauricio Alves"/>
  </r>
  <r>
    <x v="0"/>
    <s v="OK"/>
    <s v="Sem Defeito"/>
    <s v="Não"/>
    <n v="44653146"/>
    <n v="289"/>
    <m/>
    <x v="1602"/>
    <s v="Ciclo Concluido"/>
    <s v="Ciclo Concluido"/>
    <x v="2"/>
    <s v="Emergencial"/>
    <s v="TAT"/>
    <s v="Realizado"/>
    <s v="PARQUE FLORIDA"/>
    <s v="ESPAÇADOR/GRAMINEOS"/>
    <s v="LIB //COMS"/>
    <d v="2024-10-11T00:00:00"/>
    <x v="5"/>
    <s v="OPEX"/>
    <s v="OK"/>
    <s v="OK"/>
    <s v="ANEXADO"/>
    <s v="ANEXADO"/>
    <s v="OK"/>
    <n v="1"/>
    <n v="1677.19"/>
    <s v="Passivo"/>
    <s v="RICARDO SILVEIRA"/>
    <s v="Programado "/>
    <s v="Realizado"/>
    <s v="Enviado Equatorial "/>
    <n v="776.35"/>
    <n v="2548098.5699999998"/>
    <e v="#N/A"/>
    <n v="26058964"/>
    <n v="776.35"/>
    <s v="Mauricio Alves"/>
  </r>
  <r>
    <x v="0"/>
    <s v="OK"/>
    <s v="Sem Defeito"/>
    <s v="Não"/>
    <n v="9334"/>
    <n v="735"/>
    <m/>
    <x v="1307"/>
    <s v="Ciclo Concluido"/>
    <s v="Ciclo Concluido"/>
    <x v="2"/>
    <s v="Poligonal Programado Andamento"/>
    <s v="EQUIPE PODA "/>
    <s v="Realizado"/>
    <s v="PORTO ALEGRE"/>
    <s v="PODA"/>
    <s v="LIB //COMS"/>
    <d v="2024-10-11T00:00:00"/>
    <x v="0"/>
    <s v="OPEX"/>
    <s v="OK"/>
    <s v="OK"/>
    <s v="ANEXADO"/>
    <s v="ANEXADO"/>
    <s v="OK"/>
    <n v="1"/>
    <n v="769.86"/>
    <s v="Giro"/>
    <s v="LUISA ALMEIDA"/>
    <s v="Programado "/>
    <s v="Realizado"/>
    <s v="Ciclo Concluido"/>
    <n v="400.07"/>
    <n v="2548098.5699999998"/>
    <e v="#N/A"/>
    <n v="26028851"/>
    <n v="400.07"/>
    <s v="Mauricio Alves"/>
  </r>
  <r>
    <x v="0"/>
    <s v="OK"/>
    <s v="Sem Defeito"/>
    <s v="Não"/>
    <n v="44636729"/>
    <n v="736"/>
    <m/>
    <x v="1603"/>
    <s v="Ciclo Concluido"/>
    <s v="Ciclo Concluido"/>
    <x v="2"/>
    <s v="Emergencial"/>
    <s v="EQUIPE PODA "/>
    <s v="Realizado"/>
    <s v="PORTO ALEGRE"/>
    <s v="PODA"/>
    <s v="LIB //COMS"/>
    <d v="2024-10-11T00:00:00"/>
    <x v="0"/>
    <s v="OPEX"/>
    <s v="OK"/>
    <s v="OK"/>
    <s v="ANEXADO"/>
    <s v="ANEXADO"/>
    <s v="OK"/>
    <n v="1"/>
    <n v="4619.16"/>
    <s v="Giro"/>
    <s v="RICARDO SILVEIRA"/>
    <s v="Programado "/>
    <s v="Realizado"/>
    <s v="Ciclo Concluido"/>
    <n v="828.62"/>
    <n v="2548098.5699999998"/>
    <e v="#N/A"/>
    <n v="26058969"/>
    <n v="828.62"/>
    <s v="Mauricio Alves"/>
  </r>
  <r>
    <x v="0"/>
    <s v="OK"/>
    <s v="Sem Defeito"/>
    <s v="Não"/>
    <n v="9879"/>
    <n v="737"/>
    <m/>
    <x v="1595"/>
    <s v="Ciclo Concluido"/>
    <s v="Ciclo Concluido"/>
    <x v="2"/>
    <s v="Poligonal Programado Andamento"/>
    <s v="EQUIPE PODA "/>
    <s v="Realizado"/>
    <s v="PORTO ALEGRE"/>
    <s v="PODA"/>
    <s v="LIB //COMS"/>
    <d v="2024-10-11T00:00:00"/>
    <x v="0"/>
    <s v="OPEX"/>
    <s v="OK"/>
    <s v="OK"/>
    <s v="ANEXADO"/>
    <s v="ANEXADO"/>
    <s v="OK"/>
    <n v="1"/>
    <n v="3079.44"/>
    <s v="Giro"/>
    <s v="RICARDO SILVEIRA"/>
    <s v="Programado "/>
    <s v="Realizado"/>
    <s v="Ciclo Concluido"/>
    <n v="657.2"/>
    <n v="2548098.5699999998"/>
    <e v="#N/A"/>
    <n v="26045388"/>
    <n v="657.2"/>
    <s v="Mauricio Alves"/>
  </r>
  <r>
    <x v="5"/>
    <s v="FALTAM FOTOS DO TRANSFORMADOR INSTALADO NO POSTE NOVO"/>
    <s v="Evidência"/>
    <s v="Sim "/>
    <n v="61342"/>
    <n v="330"/>
    <m/>
    <x v="1604"/>
    <s v="Sem necessidade"/>
    <s v="Sem necessidade"/>
    <x v="0"/>
    <s v="Emergencial"/>
    <s v="LINHA MORTA"/>
    <s v="Pendente"/>
    <s v="ELDORADO DO SUL"/>
    <s v="POSTE"/>
    <s v="LIB //ATEC"/>
    <d v="2024-10-11T00:00:00"/>
    <x v="2"/>
    <s v="CAPEX"/>
    <s v="NOK"/>
    <s v="OK"/>
    <s v="SEM ANEXO "/>
    <s v="SEM ANEXO "/>
    <s v="NOK"/>
    <n v="0.2"/>
    <n v="10533.76"/>
    <s v="Passivo"/>
    <s v="TIME REGIS 3"/>
    <s v="Programado "/>
    <s v="Não realizado"/>
    <s v="Em andamento"/>
    <n v="0"/>
    <n v="2548098.5699999998"/>
    <e v="#N/A"/>
    <n v="0"/>
    <n v="0"/>
    <s v="Erica Fragoso"/>
  </r>
  <r>
    <x v="2"/>
    <s v="OK"/>
    <s v="Sem Defeito"/>
    <s v="Não"/>
    <n v="27478"/>
    <n v="331"/>
    <m/>
    <x v="1605"/>
    <s v="Sem necessidade"/>
    <s v="Sem necessidade"/>
    <x v="0"/>
    <s v="Emergencial"/>
    <s v="LINHA MORTA"/>
    <s v="Pendente"/>
    <s v="ELDORADO DO SUL"/>
    <s v="TR"/>
    <s v="LIB //ENER"/>
    <d v="2024-10-11T00:00:00"/>
    <x v="2"/>
    <s v="CAPEX"/>
    <s v="NOK"/>
    <s v="OK"/>
    <s v="ANEXADO"/>
    <s v="ANEXADO"/>
    <s v="OK"/>
    <n v="0.8"/>
    <n v="3983.51"/>
    <s v="Passivo"/>
    <s v="TIME REGIS 3"/>
    <s v="Programado "/>
    <s v="Realizado"/>
    <s v="Em andamento"/>
    <n v="10059.1"/>
    <n v="2548098.5699999998"/>
    <e v="#N/A"/>
    <n v="26506339"/>
    <n v="10059.1"/>
    <s v="Mauricio Alves"/>
  </r>
  <r>
    <x v="0"/>
    <s v="OK"/>
    <s v="Sem Defeito"/>
    <s v="Não"/>
    <n v="25867"/>
    <n v="332"/>
    <m/>
    <x v="1606"/>
    <s v="Ciclo Concluido"/>
    <s v="Ciclo Concluido"/>
    <x v="2"/>
    <s v="Emergencial"/>
    <s v="LINHA MORTA"/>
    <s v="Realizado"/>
    <s v="GUAIBA"/>
    <s v="TALA"/>
    <s v="LIB //COMS"/>
    <d v="2024-10-11T00:00:00"/>
    <x v="5"/>
    <s v="OPEX"/>
    <s v="OK"/>
    <s v="OK"/>
    <s v="ANEXADO"/>
    <s v="ANEXADO"/>
    <s v="OK"/>
    <n v="1"/>
    <n v="4007.72"/>
    <s v="Passivo"/>
    <s v="LUISA ALMEIDA"/>
    <s v="Programado "/>
    <s v="Realizado"/>
    <s v="Enviado Equatorial "/>
    <n v="2924.79"/>
    <n v="2548098.5699999998"/>
    <e v="#N/A"/>
    <n v="25994458"/>
    <n v="2924.79"/>
    <s v="Mauricio Alves"/>
  </r>
  <r>
    <x v="5"/>
    <s v="Falta evidência da estruturas secundárias(Antes e Depois)"/>
    <s v="Planejamento"/>
    <s v="Sim "/>
    <n v="28008"/>
    <n v="333"/>
    <m/>
    <x v="1607"/>
    <s v="Sem necessidade"/>
    <s v="Sem necessidade"/>
    <x v="0"/>
    <s v="Emergencial"/>
    <s v="LINHA MORTA"/>
    <s v="Pendente"/>
    <s v="GUAIBA"/>
    <s v="RECONDICIONAMENTO "/>
    <s v="LIB //ENER"/>
    <d v="2024-10-11T00:00:00"/>
    <x v="2"/>
    <s v="CAPEX"/>
    <s v="NOK"/>
    <s v="OK"/>
    <s v="SEM ANEXO "/>
    <s v="SEM ANEXO "/>
    <s v="NOK"/>
    <n v="0.2"/>
    <n v="5156.3599999999997"/>
    <s v="Passivo"/>
    <s v="JONAS OLIVEIRA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17377"/>
    <n v="334"/>
    <m/>
    <x v="1608"/>
    <s v="Ciclo Concluido"/>
    <s v="Ciclo Concluido"/>
    <x v="2"/>
    <s v="Emergencial"/>
    <s v="LINHA MORTA"/>
    <s v="Realizado"/>
    <s v="PORTO ALEGRE"/>
    <s v="TALA"/>
    <s v="LIB //COMS"/>
    <d v="2024-10-11T00:00:00"/>
    <x v="5"/>
    <s v="OPEX"/>
    <s v="OK"/>
    <s v="OK"/>
    <s v="ANEXADO"/>
    <s v="ANEXADO"/>
    <s v="OK"/>
    <n v="1"/>
    <n v="1300.24"/>
    <s v="Passivo"/>
    <s v="LUISA ALMEIDA"/>
    <s v="Programado "/>
    <s v="Realizado"/>
    <s v="Enviado Equatorial "/>
    <n v="974.93"/>
    <n v="2548098.5699999998"/>
    <e v="#N/A"/>
    <n v="25994473"/>
    <n v="974.93"/>
    <s v="Mauricio Alves"/>
  </r>
  <r>
    <x v="5"/>
    <s v="Endereço da Obra e coordenadas."/>
    <s v="Planejamento"/>
    <s v="Sim "/>
    <n v="24452"/>
    <n v="335"/>
    <m/>
    <x v="1609"/>
    <s v="Sem necessidade"/>
    <s v="Sem necessidade"/>
    <x v="0"/>
    <s v="Emergencial"/>
    <s v="LINHA MORTA"/>
    <s v="Pendente"/>
    <s v="VIAMAO"/>
    <s v="TR"/>
    <s v="LIB //ATEC"/>
    <d v="2024-10-11T00:00:00"/>
    <x v="2"/>
    <s v="CAPEX"/>
    <s v="NOK"/>
    <s v="OK"/>
    <s v="SEM ANEXO "/>
    <s v="SEM ANEXO "/>
    <s v="NOK"/>
    <n v="0.2"/>
    <n v="3489.68"/>
    <s v="Passivo"/>
    <s v="JONAS OLIVEIRA"/>
    <s v="Programado "/>
    <s v="Não realizado"/>
    <s v="Em andamento"/>
    <n v="0"/>
    <n v="2548098.5699999998"/>
    <e v="#N/A"/>
    <n v="0"/>
    <n v="0"/>
    <s v="Erica Fragoso"/>
  </r>
  <r>
    <x v="5"/>
    <s v="Endereço da Obra e coordenadas."/>
    <s v="Planejamento"/>
    <s v="Sim "/>
    <n v="146833"/>
    <n v="336"/>
    <m/>
    <x v="1610"/>
    <s v="Sem necessidade"/>
    <s v="Sem necessidade"/>
    <x v="0"/>
    <s v="Emergencial"/>
    <s v="LINHA MORTA"/>
    <s v="Pendente"/>
    <s v="PORTO ALEGRE"/>
    <s v="TR"/>
    <s v="LIB //ATEC"/>
    <d v="2024-10-11T00:00:00"/>
    <x v="2"/>
    <s v="CAPEX"/>
    <s v="NOK"/>
    <s v="OK"/>
    <s v="SEM ANEXO "/>
    <s v="SEM ANEXO "/>
    <s v="NOK"/>
    <n v="0.2"/>
    <n v="3489.68"/>
    <s v="Passivo"/>
    <s v="JONAS OLIVEIRA"/>
    <s v="Programado "/>
    <s v="Não realizado"/>
    <s v="Em andamento"/>
    <n v="0"/>
    <n v="2548098.5699999998"/>
    <e v="#N/A"/>
    <n v="0"/>
    <n v="0"/>
    <s v="Erica Fragoso"/>
  </r>
  <r>
    <x v="3"/>
    <s v="OK"/>
    <s v="Sem Defeito"/>
    <s v="Não"/>
    <n v="132097"/>
    <n v="338"/>
    <m/>
    <x v="1611"/>
    <s v="Sem necessidade"/>
    <s v="Sem necessidade"/>
    <x v="0"/>
    <s v="Emergencial"/>
    <s v="LINHA MORTA"/>
    <s v="Pendente"/>
    <s v="PORTO ALEGRE"/>
    <s v="POSTE"/>
    <s v="LIB //PEND"/>
    <d v="2024-10-11T00:00:00"/>
    <x v="2"/>
    <s v="CAPEX"/>
    <s v="NOK"/>
    <s v="OK"/>
    <s v="ANEXADO"/>
    <s v="ANEXADO"/>
    <s v="OK"/>
    <n v="0.8"/>
    <n v="6037.55"/>
    <s v="Passivo"/>
    <s v="JONAS OLIVEIRA"/>
    <s v="Programado "/>
    <s v="Realizado"/>
    <s v="Em andamento"/>
    <n v="5707.68"/>
    <n v="2548098.5699999998"/>
    <e v="#N/A"/>
    <n v="26276070"/>
    <n v="5707.68"/>
    <s v="Mauricio Alves"/>
  </r>
  <r>
    <x v="0"/>
    <s v="OK"/>
    <s v="Sem Defeito"/>
    <s v="Não"/>
    <n v="26364"/>
    <n v="339"/>
    <m/>
    <x v="1612"/>
    <s v="Ciclo Concluido"/>
    <s v="Ciclo Concluido"/>
    <x v="2"/>
    <s v="Emergencial"/>
    <s v="LINHA MORTA"/>
    <s v="Realizado"/>
    <s v="VIAMAO"/>
    <s v="TALA"/>
    <s v="LIB //COMS"/>
    <d v="2024-10-11T00:00:00"/>
    <x v="5"/>
    <s v="OPEX"/>
    <s v="OK"/>
    <s v="OK"/>
    <s v="ANEXADO"/>
    <s v="ANEXADO"/>
    <s v="OK"/>
    <n v="1"/>
    <n v="1300.24"/>
    <s v="Passivo"/>
    <s v="RICARDO SILVEIRA"/>
    <s v="Programado "/>
    <s v="Realizado"/>
    <s v="Enviado Equatorial "/>
    <n v="974.93"/>
    <n v="2548098.5699999998"/>
    <e v="#N/A"/>
    <n v="25994494"/>
    <n v="974.93"/>
    <s v="Mauricio Alves"/>
  </r>
  <r>
    <x v="0"/>
    <s v="OK"/>
    <s v="Sem Defeito"/>
    <s v="Não"/>
    <n v="31798"/>
    <n v="340"/>
    <m/>
    <x v="1613"/>
    <s v="Ciclo Concluido"/>
    <s v="Ciclo Concluido"/>
    <x v="0"/>
    <s v="Emergencial"/>
    <s v="LINHA MORTA"/>
    <s v="Realizado"/>
    <s v="VIAMAO"/>
    <s v="TR"/>
    <s v="LIB // MED"/>
    <d v="2024-10-11T00:00:00"/>
    <x v="5"/>
    <s v="CAPEX"/>
    <s v="OK"/>
    <s v="OK"/>
    <s v="ANEXADO"/>
    <s v="ANEXADO"/>
    <s v="OK"/>
    <n v="1"/>
    <n v="1995.87"/>
    <s v="Passivo"/>
    <s v="JONAS OLIVEIRA"/>
    <s v="Programado "/>
    <s v="Realizado"/>
    <s v="Enviado Equatorial "/>
    <n v="3690.81"/>
    <n v="2548098.5699999998"/>
    <e v="#N/A"/>
    <n v="26188276"/>
    <n v="3690.81"/>
    <s v="Mauricio Alves"/>
  </r>
  <r>
    <x v="0"/>
    <s v="OK"/>
    <s v="Sem Defeito"/>
    <s v="Não"/>
    <n v="9286"/>
    <n v="177"/>
    <m/>
    <x v="1614"/>
    <s v="Ciclo Concluido"/>
    <s v="Ciclo Concluido"/>
    <x v="2"/>
    <s v="Emergencial"/>
    <s v="LINHA VIVA "/>
    <s v="Realizado"/>
    <s v="PORTO ALEGRE"/>
    <s v="CRUZETA"/>
    <s v="LIB //COMS"/>
    <d v="2024-10-11T00:00:00"/>
    <x v="5"/>
    <s v="OPEX"/>
    <s v="OK"/>
    <s v="OK"/>
    <s v="ANEXADO"/>
    <s v="ANEXADO"/>
    <s v="OK"/>
    <n v="1"/>
    <n v="3388.76"/>
    <s v="Passivo"/>
    <s v="LUISA ALMEIDA"/>
    <s v="Programado "/>
    <s v="Realizado"/>
    <s v="Enviado Equatorial "/>
    <n v="2711.08"/>
    <n v="2548098.5699999998"/>
    <e v="#N/A"/>
    <n v="26276370"/>
    <n v="2711.08"/>
    <s v="Mauricio Alves"/>
  </r>
  <r>
    <x v="0"/>
    <s v="OK"/>
    <s v="Sem Defeito"/>
    <s v="Não"/>
    <n v="9286"/>
    <n v="178"/>
    <m/>
    <x v="1615"/>
    <s v="Ciclo Concluido"/>
    <s v="Ciclo Concluido"/>
    <x v="2"/>
    <s v="Emergencial"/>
    <s v="LINHA VIVA "/>
    <s v="Realizado"/>
    <s v="PORTO ALEGRE"/>
    <s v="CRUZETA "/>
    <s v="LIB //COMS"/>
    <d v="2024-10-11T00:00:00"/>
    <x v="0"/>
    <s v="OPEX"/>
    <s v="OK"/>
    <s v="OK"/>
    <s v="ANEXADO"/>
    <s v="ANEXADO"/>
    <s v="OK"/>
    <n v="1"/>
    <n v="3569.81"/>
    <s v="Giro"/>
    <s v="LUISA ALMEIDA"/>
    <s v="Programado "/>
    <s v="Realizado"/>
    <s v="Ciclo Concluido"/>
    <n v="1784.6"/>
    <n v="2548098.5699999998"/>
    <e v="#N/A"/>
    <n v="25994368"/>
    <n v="1784.6"/>
    <s v="Mauricio Alves"/>
  </r>
  <r>
    <x v="0"/>
    <s v="OK"/>
    <s v="Sem Defeito"/>
    <s v="Não"/>
    <n v="9286"/>
    <n v="179"/>
    <m/>
    <x v="1616"/>
    <s v="Sem necessidade"/>
    <s v="Sem necessidade"/>
    <x v="0"/>
    <s v="Emergencial"/>
    <s v="LINHA VIVA "/>
    <s v="Realizado"/>
    <s v="PORTO ALEGRE"/>
    <s v="CH FACA"/>
    <s v="LIB //COMS"/>
    <d v="2024-10-11T00:00:00"/>
    <x v="2"/>
    <s v="CAPEX"/>
    <s v="OK"/>
    <s v="OK"/>
    <s v="ANEXADO"/>
    <s v="ANEXADO"/>
    <s v="OK"/>
    <n v="1"/>
    <n v="5731.94"/>
    <s v="Passivo"/>
    <s v="SAMUEL OLIVEIRA"/>
    <s v="Programado "/>
    <s v="Realizado"/>
    <s v="Enviado Equatorial"/>
    <n v="2971.7"/>
    <n v="2548098.5699999998"/>
    <e v="#N/A"/>
    <n v="26257915"/>
    <n v="2971.7"/>
    <s v="Mauricio Alves"/>
  </r>
  <r>
    <x v="0"/>
    <s v="OK"/>
    <s v="Sem Defeito"/>
    <s v="Não"/>
    <n v="9286"/>
    <n v="180"/>
    <m/>
    <x v="1617"/>
    <s v="Ciclo Concluido"/>
    <s v="Ciclo Concluido"/>
    <x v="2"/>
    <s v="Emergencial"/>
    <s v="LINHA VIVA "/>
    <s v="Realizado"/>
    <s v="PORTO ALEGRE"/>
    <s v="CRUZETA"/>
    <s v="LIB //COMS"/>
    <d v="2024-10-11T00:00:00"/>
    <x v="0"/>
    <s v="OPEX"/>
    <s v="OK"/>
    <s v="OK"/>
    <s v="ANEXADO"/>
    <s v="ANEXADO"/>
    <s v="OK"/>
    <n v="1"/>
    <n v="1694.38"/>
    <s v="Giro"/>
    <s v="RICARDO SILVEIRA"/>
    <s v="Programado "/>
    <s v="Realizado"/>
    <s v="Ciclo Concluido"/>
    <n v="1355.54"/>
    <n v="2548098.5699999998"/>
    <e v="#N/A"/>
    <n v="25971006"/>
    <n v="1355.54"/>
    <s v="Mauricio Alves"/>
  </r>
  <r>
    <x v="0"/>
    <s v="OK"/>
    <s v="Sem Defeito"/>
    <s v="Não"/>
    <n v="9286"/>
    <n v="181"/>
    <m/>
    <x v="1618"/>
    <s v="Ciclo Concluido"/>
    <s v="Ciclo Concluido"/>
    <x v="2"/>
    <s v="Emergencial"/>
    <s v="LINHA VIVA "/>
    <s v="Realizado"/>
    <s v="PORTO ALEGRE"/>
    <s v="PODA"/>
    <s v="LIB //COMS"/>
    <d v="2024-10-11T00:00:00"/>
    <x v="0"/>
    <s v="OPEX"/>
    <s v="OK"/>
    <s v="OK"/>
    <s v="ANEXADO"/>
    <s v="ANEXADO"/>
    <s v="OK"/>
    <n v="1"/>
    <n v="801.17"/>
    <s v="Giro"/>
    <s v="RICARDO SILVEIRA"/>
    <s v="Programado "/>
    <s v="Realizado"/>
    <s v="Ciclo Concluido"/>
    <n v="435.43"/>
    <n v="2548098.5699999998"/>
    <e v="#N/A"/>
    <n v="25971063"/>
    <n v="435.43"/>
    <s v="Mauricio Alves"/>
  </r>
  <r>
    <x v="0"/>
    <s v="OK"/>
    <s v="Sem Defeito"/>
    <s v="Não"/>
    <n v="9286"/>
    <n v="182"/>
    <m/>
    <x v="1619"/>
    <s v="Ciclo Concluido"/>
    <s v="Ciclo Concluido"/>
    <x v="2"/>
    <s v="Emergencial"/>
    <s v="LINHA VIVA "/>
    <s v="Realizado"/>
    <s v="PORTO ALEGRE"/>
    <s v="CRUZETA"/>
    <s v="LIB //COMS"/>
    <d v="2024-10-11T00:00:00"/>
    <x v="0"/>
    <s v="OPEX"/>
    <s v="OK"/>
    <s v="OK"/>
    <s v="ANEXADO"/>
    <s v="ANEXADO"/>
    <s v="OK"/>
    <n v="1"/>
    <n v="9251.9699999999993"/>
    <s v="Giro"/>
    <s v="RICARDO SILVEIRA"/>
    <s v="Programado "/>
    <s v="Realizado"/>
    <s v="Ciclo Concluido"/>
    <n v="5082.09"/>
    <n v="2548098.5699999998"/>
    <e v="#N/A"/>
    <n v="25994592"/>
    <n v="5082.09"/>
    <s v="Mauricio Alves"/>
  </r>
  <r>
    <x v="0"/>
    <s v="OK"/>
    <s v="Sem Defeito"/>
    <s v="Não"/>
    <n v="44513247"/>
    <n v="183"/>
    <m/>
    <x v="1620"/>
    <s v="Ciclo Concluido"/>
    <s v="Ciclo Concluido"/>
    <x v="2"/>
    <s v="RSPELP001M"/>
    <s v="LINHA VIVA "/>
    <s v="Realizado"/>
    <s v="PORTO ALEGRE"/>
    <s v="PODA/ CABO"/>
    <s v="LIB //COMS"/>
    <d v="2024-10-11T00:00:00"/>
    <x v="0"/>
    <s v="OPEX"/>
    <s v="OK"/>
    <s v="OK"/>
    <s v="ANEXADO"/>
    <s v="ANEXADO"/>
    <s v="OK"/>
    <n v="1"/>
    <n v="1007.88"/>
    <s v="Giro"/>
    <s v="SAMUEL OLIVEIRA"/>
    <s v="Programado "/>
    <s v="Realizado"/>
    <s v="Ciclo Concluido"/>
    <n v="375.03"/>
    <n v="2548098.5699999998"/>
    <e v="#N/A"/>
    <n v="26012360"/>
    <n v="375.03"/>
    <s v="Mauricio Alves"/>
  </r>
  <r>
    <x v="0"/>
    <s v="OK"/>
    <s v="Sem Defeito"/>
    <s v="Não"/>
    <n v="44513269"/>
    <n v="184"/>
    <m/>
    <x v="1621"/>
    <s v="Ciclo Concluido"/>
    <s v="Ciclo Concluido"/>
    <x v="2"/>
    <s v="RSPELP001M"/>
    <s v="LINHA VIVA "/>
    <s v="Realizado"/>
    <s v="PORTO ALEGRE"/>
    <s v="CONECÇÃO"/>
    <s v="LIB //COMS"/>
    <d v="2024-10-11T00:00:00"/>
    <x v="0"/>
    <s v="OPEX"/>
    <s v="OK"/>
    <s v="OK"/>
    <s v="ANEXADO"/>
    <s v="ANEXADO"/>
    <s v="OK"/>
    <n v="1"/>
    <n v="579.38"/>
    <s v="Giro"/>
    <s v="SAMUEL OLIVEIRA"/>
    <s v="Programado "/>
    <s v="Realizado"/>
    <s v="Ciclo Concluido"/>
    <n v="222.48"/>
    <n v="2548098.5699999998"/>
    <e v="#N/A"/>
    <n v="26012692"/>
    <n v="222.48"/>
    <s v="Mauricio Alves"/>
  </r>
  <r>
    <x v="0"/>
    <s v="OK"/>
    <s v="Sem Defeito"/>
    <s v="Não"/>
    <n v="9286"/>
    <n v="185"/>
    <m/>
    <x v="1622"/>
    <s v="Ciclo Concluido"/>
    <s v="Ciclo Concluido"/>
    <x v="2"/>
    <s v="RSPELV002M"/>
    <s v="LINHA VIVA "/>
    <s v="Realizado"/>
    <s v="PORTO ALEGRE"/>
    <s v="CRUZETA"/>
    <s v="LIB //COMS"/>
    <d v="2024-10-11T00:00:00"/>
    <x v="0"/>
    <s v="OPEX"/>
    <s v="OK"/>
    <s v="OK"/>
    <s v="ANEXADO"/>
    <s v="ANEXADO"/>
    <s v="OK"/>
    <n v="1"/>
    <n v="1694.38"/>
    <s v="Giro"/>
    <s v="SAMUEL OLIVEIRA"/>
    <s v="Programado "/>
    <s v="Realizado"/>
    <s v="Ciclo Concluido"/>
    <n v="1355.54"/>
    <n v="2548098.5699999998"/>
    <e v="#N/A"/>
    <n v="26013069"/>
    <n v="1355.54"/>
    <s v="Mauricio Alves"/>
  </r>
  <r>
    <x v="0"/>
    <s v="OK"/>
    <s v="Sem Defeito"/>
    <s v="Não"/>
    <n v="41098"/>
    <n v="342"/>
    <m/>
    <x v="1623"/>
    <s v="Sem necessidade"/>
    <s v="Sem necessidade"/>
    <x v="0"/>
    <s v="Emergencial"/>
    <s v="LINHA MORTA"/>
    <s v="Realizado"/>
    <s v="PORTO ALEGRE"/>
    <s v="TR"/>
    <s v="LIB //COMS"/>
    <d v="2024-10-14T00:00:00"/>
    <x v="2"/>
    <s v="CAPEX"/>
    <s v="OK"/>
    <s v="OK"/>
    <s v="ANEXADO"/>
    <s v="ANEXADO"/>
    <s v="OK"/>
    <n v="1"/>
    <n v="3489.68"/>
    <s v="Passivo"/>
    <s v="LUCAS ANDRADE"/>
    <s v="Programado "/>
    <s v="Realizado"/>
    <s v="Em andamento"/>
    <n v="3690.81"/>
    <n v="2548098.5699999998"/>
    <e v="#N/A"/>
    <n v="26201519"/>
    <n v="3690.81"/>
    <s v="Mauricio Alves"/>
  </r>
  <r>
    <x v="0"/>
    <s v="OK"/>
    <s v="Sem Defeito"/>
    <s v="Não"/>
    <n v="40961"/>
    <n v="343"/>
    <m/>
    <x v="1624"/>
    <s v="Ciclo Concluido"/>
    <s v="Ciclo Concluido"/>
    <x v="2"/>
    <s v="Emergencial"/>
    <s v="LINHA MORTA"/>
    <s v="Realizado"/>
    <s v="ALVORADA"/>
    <s v="TALA"/>
    <s v="LIB //COMS"/>
    <d v="2024-10-14T00:00:00"/>
    <x v="5"/>
    <s v="OPEX"/>
    <s v="OK"/>
    <s v="OK"/>
    <s v="ANEXADO"/>
    <s v="ANEXADO"/>
    <s v="OK"/>
    <n v="1"/>
    <n v="1300.24"/>
    <s v="Passivo"/>
    <s v="LUISA ALMEIDA"/>
    <s v="Programado "/>
    <s v="Realizado"/>
    <s v="Enviado Equatorial "/>
    <n v="974.93"/>
    <n v="2548098.5699999998"/>
    <e v="#N/A"/>
    <n v="26012281"/>
    <n v="974.93"/>
    <s v="Mauricio Alves"/>
  </r>
  <r>
    <x v="2"/>
    <s v="OK"/>
    <s v="Sem Defeito"/>
    <s v="Não"/>
    <n v="40991"/>
    <n v="344"/>
    <m/>
    <x v="1625"/>
    <s v="Sem necessidade"/>
    <s v="Sem necessidade"/>
    <x v="0"/>
    <s v="Emergencial"/>
    <s v="LINHA MORTA"/>
    <s v="Pendente"/>
    <s v="ARROIO DOS RATOS "/>
    <s v="TR"/>
    <s v="LIB //ENER"/>
    <d v="2024-10-14T00:00:00"/>
    <x v="2"/>
    <s v="CAPEX"/>
    <s v="NOK"/>
    <s v="OK"/>
    <s v="ANEXADO"/>
    <s v="ANEXADO"/>
    <s v="OK"/>
    <n v="0.8"/>
    <n v="3489.68"/>
    <s v="Passivo"/>
    <s v="RICARDO SILVEIRA"/>
    <s v="Programado "/>
    <s v="Realizado"/>
    <s v="Em andamento"/>
    <n v="3690.81"/>
    <n v="2548098.5699999998"/>
    <e v="#N/A"/>
    <n v="26416660"/>
    <n v="3690.81"/>
    <s v="Mauricio Alves"/>
  </r>
  <r>
    <x v="3"/>
    <s v="Ajuste AssBuilt"/>
    <s v="Sem Defeito"/>
    <s v="Não"/>
    <n v="28217"/>
    <n v="345"/>
    <m/>
    <x v="1626"/>
    <s v="Sem necessidade"/>
    <s v="Sem necessidade"/>
    <x v="0"/>
    <s v="Emergencial"/>
    <s v="LINHA MORTA"/>
    <s v="Pendente"/>
    <s v="PORTO ALEGRE"/>
    <s v="TR"/>
    <s v="LIB //PEND"/>
    <d v="2024-10-14T00:00:00"/>
    <x v="2"/>
    <s v="CAPEX"/>
    <s v="OK"/>
    <s v="OK"/>
    <s v="SEM ANEXO "/>
    <s v="SEM ANEXO "/>
    <s v="OK"/>
    <n v="0.6"/>
    <n v="3489.68"/>
    <s v="Passivo"/>
    <s v="RICARDO VARGAS"/>
    <d v="2024-12-16T00:00:00"/>
    <s v="Realizado"/>
    <s v="Em andamento"/>
    <n v="3612.48"/>
    <n v="2548098.5699999998"/>
    <e v="#N/A"/>
    <n v="26305026"/>
    <n v="3612.48"/>
    <s v="Mauricio Alves"/>
  </r>
  <r>
    <x v="0"/>
    <s v="OK"/>
    <s v="Sem Defeito"/>
    <s v="Não"/>
    <n v="37354"/>
    <n v="346"/>
    <m/>
    <x v="1627"/>
    <s v="Ciclo Concluido"/>
    <s v="Ciclo Concluido"/>
    <x v="2"/>
    <s v="Emergencial"/>
    <s v="LINHA MORTA"/>
    <s v="Realizado"/>
    <s v="PORTO ALEGRE"/>
    <s v="TALA"/>
    <s v="LIB //COMS"/>
    <d v="2024-10-14T00:00:00"/>
    <x v="0"/>
    <s v="OPEX"/>
    <s v="OK"/>
    <s v="OK"/>
    <s v="ANEXADO"/>
    <s v="ANEXADO"/>
    <s v="OK"/>
    <n v="1"/>
    <n v="1366.08"/>
    <s v="Giro"/>
    <s v="LUISA ALMEIDA"/>
    <s v="Programado "/>
    <s v="Realizado"/>
    <s v="Ciclo Concluido"/>
    <n v="406.95"/>
    <n v="2548098.5699999998"/>
    <e v="#N/A"/>
    <n v="26012404"/>
    <n v="406.95"/>
    <s v="Mauricio Alves"/>
  </r>
  <r>
    <x v="0"/>
    <s v="OK"/>
    <s v="Sem Defeito"/>
    <s v="Não"/>
    <n v="32069"/>
    <n v="348"/>
    <m/>
    <x v="1628"/>
    <s v="Ciclo Concluido"/>
    <s v="Ciclo Concluido"/>
    <x v="2"/>
    <s v="Emergencial"/>
    <s v="LINHA MORTA"/>
    <s v="Realizado"/>
    <s v="PORTO ALEGRE"/>
    <s v="TALA"/>
    <s v="LIB //COMS"/>
    <d v="2024-10-14T00:00:00"/>
    <x v="5"/>
    <s v="OPEX"/>
    <s v="OK"/>
    <s v="OK"/>
    <s v="ANEXADO"/>
    <s v="ANEXADO"/>
    <s v="OK"/>
    <n v="1"/>
    <n v="1300.24"/>
    <s v="Passivo"/>
    <s v="LUISA ALMEIDA"/>
    <s v="Programado "/>
    <s v="Realizado"/>
    <s v="Enviado Equatorial "/>
    <n v="974.93"/>
    <n v="2548098.5699999998"/>
    <e v="#N/A"/>
    <n v="26012627"/>
    <n v="974.93"/>
    <s v="Mauricio Alves"/>
  </r>
  <r>
    <x v="0"/>
    <s v="OK"/>
    <s v="Sem Defeito"/>
    <s v="Não"/>
    <n v="44651459"/>
    <n v="290"/>
    <m/>
    <x v="1629"/>
    <s v="Ciclo Concluido"/>
    <s v="Ciclo Concluido"/>
    <x v="2"/>
    <s v="Emergencial"/>
    <s v="TAT"/>
    <s v="Realizado"/>
    <s v="GUAIBA "/>
    <s v="GRAMÍNEAS /ESPAÇADORES"/>
    <s v="LIB //COMS"/>
    <d v="2024-10-14T00:00:00"/>
    <x v="5"/>
    <s v="OPEX"/>
    <s v="OK"/>
    <s v="OK"/>
    <s v="ANEXADO"/>
    <s v="ANEXADO"/>
    <s v="OK"/>
    <n v="1"/>
    <n v="3530.04"/>
    <s v="Passivo"/>
    <s v="LUISA ALMEIDA"/>
    <s v="Programado "/>
    <s v="Realizado"/>
    <s v="Enviado Equatorial "/>
    <n v="540.57000000000005"/>
    <n v="2548098.5699999998"/>
    <e v="#N/A"/>
    <n v="26013269"/>
    <n v="540.57000000000005"/>
    <s v="Mauricio Alves"/>
  </r>
  <r>
    <x v="0"/>
    <s v="OK"/>
    <s v="Sem Defeito"/>
    <s v="Não"/>
    <n v="44651570"/>
    <n v="291"/>
    <m/>
    <x v="1630"/>
    <s v="Ciclo Concluido"/>
    <s v="Ciclo Concluido"/>
    <x v="2"/>
    <s v="Emergencial"/>
    <s v="TAT"/>
    <s v="Realizado"/>
    <s v="VIAMÃO"/>
    <s v="PODA"/>
    <s v="LIB //COMS"/>
    <d v="2024-10-14T00:00:00"/>
    <x v="0"/>
    <s v="OPEX"/>
    <s v="OK"/>
    <s v="OK"/>
    <s v="ANEXADO"/>
    <s v="ANEXADO"/>
    <s v="OK"/>
    <n v="1"/>
    <n v="3410.26"/>
    <s v="Giro"/>
    <s v="LUISA ALMEIDA"/>
    <s v="Programado "/>
    <s v="Realizado"/>
    <s v="Ciclo Concluido"/>
    <n v="733.6"/>
    <n v="2548098.5699999998"/>
    <e v="#N/A"/>
    <n v="26013460"/>
    <n v="733.6"/>
    <s v="Mauricio Alves"/>
  </r>
  <r>
    <x v="0"/>
    <s v="OK"/>
    <s v="Sem Defeito"/>
    <s v="Não"/>
    <n v="9286"/>
    <n v="186"/>
    <m/>
    <x v="1631"/>
    <s v="Ciclo Concluido"/>
    <s v="Ciclo Concluido"/>
    <x v="2"/>
    <s v="Emergencial"/>
    <s v="LINHA VIVA "/>
    <s v="Realizado"/>
    <s v="PORTO ALEGRE"/>
    <s v="CRUZETA "/>
    <s v="LIB //COMS"/>
    <d v="2024-10-14T00:00:00"/>
    <x v="0"/>
    <s v="OPEX"/>
    <s v="OK"/>
    <s v="OK"/>
    <s v="ANEXADO"/>
    <s v="ANEXADO"/>
    <s v="OK"/>
    <n v="1"/>
    <n v="10222.129999999999"/>
    <s v="Giro"/>
    <s v="LUISA ALMEIDA"/>
    <s v="Programado "/>
    <s v="Realizado"/>
    <s v="Ciclo Concluido"/>
    <n v="4060.27"/>
    <n v="2548098.5699999998"/>
    <e v="#N/A"/>
    <n v="26014132"/>
    <n v="4060.27"/>
    <s v="Mauricio Alves"/>
  </r>
  <r>
    <x v="0"/>
    <s v="OK"/>
    <s v="Sem Defeito"/>
    <s v="Não"/>
    <n v="9286"/>
    <n v="187"/>
    <m/>
    <x v="1632"/>
    <s v="Ciclo Concluido"/>
    <s v="Ciclo Concluido"/>
    <x v="2"/>
    <s v="Emergencial"/>
    <s v="LINHA VIVA "/>
    <s v="Realizado"/>
    <s v="PORTO ALEGRE"/>
    <s v="CRUZETA"/>
    <s v="LIB //COMS"/>
    <d v="2024-10-14T00:00:00"/>
    <x v="0"/>
    <s v="OPEX"/>
    <s v="OK"/>
    <s v="OK"/>
    <s v="ANEXADO"/>
    <s v="ANEXADO"/>
    <s v="OK"/>
    <n v="1"/>
    <n v="1694.38"/>
    <s v="Giro"/>
    <s v="RICARDO SILVEIRA"/>
    <s v="Programado "/>
    <s v="Realizado"/>
    <s v="Ciclo Concluido"/>
    <n v="1355.54"/>
    <n v="2548098.5699999998"/>
    <e v="#N/A"/>
    <n v="26013270"/>
    <n v="1355.54"/>
    <s v="Mauricio Alves"/>
  </r>
  <r>
    <x v="0"/>
    <s v="OK"/>
    <s v="Sem Defeito"/>
    <s v="Não"/>
    <n v="9286"/>
    <n v="188"/>
    <m/>
    <x v="1633"/>
    <s v="Ciclo Concluido"/>
    <s v="Ciclo Concluido"/>
    <x v="2"/>
    <s v="Emergencial"/>
    <s v="LINHA VIVA "/>
    <s v="Realizado"/>
    <s v="PORTO ALEGRE"/>
    <s v="CRUZETA"/>
    <s v="LIB //COMS"/>
    <d v="2024-10-14T00:00:00"/>
    <x v="0"/>
    <s v="OPEX"/>
    <s v="OK"/>
    <s v="OK"/>
    <s v="ANEXADO"/>
    <s v="ANEXADO"/>
    <s v="OK"/>
    <n v="1"/>
    <n v="1694.38"/>
    <s v="Giro"/>
    <s v="RICARDO SILVEIRA"/>
    <s v="Programado "/>
    <s v="Realizado"/>
    <s v="Ciclo Concluido"/>
    <n v="1355.54"/>
    <n v="2548098.5699999998"/>
    <e v="#N/A"/>
    <n v="26013485"/>
    <n v="1355.54"/>
    <s v="Mauricio Alves"/>
  </r>
  <r>
    <x v="0"/>
    <s v="OK"/>
    <s v="Sem Defeito"/>
    <s v="Não"/>
    <n v="10431"/>
    <n v="189"/>
    <m/>
    <x v="1634"/>
    <s v="Ciclo Concluido"/>
    <s v="Ciclo Concluido"/>
    <x v="2"/>
    <s v="Emergencial"/>
    <s v="LINHA VIVA "/>
    <s v="Realizado"/>
    <s v="PORTO ALEGRE"/>
    <s v="NIVELAMENTO DE ESTRUTURA"/>
    <s v="LIB //COMS"/>
    <d v="2024-10-14T00:00:00"/>
    <x v="5"/>
    <s v="OPEX"/>
    <s v="OK"/>
    <s v="OK"/>
    <s v="ANEXADO"/>
    <s v="ANEXADO"/>
    <s v="OK"/>
    <n v="1"/>
    <n v="2306.96"/>
    <s v="Passivo"/>
    <s v="LUISA ALMEIDA"/>
    <s v="Programado "/>
    <s v="Realizado"/>
    <s v="Enviado Equatorial "/>
    <n v="1908.57"/>
    <n v="2548098.5699999998"/>
    <e v="#N/A"/>
    <n v="26012894"/>
    <n v="1908.57"/>
    <s v="Mauricio Alves"/>
  </r>
  <r>
    <x v="0"/>
    <s v="OK"/>
    <s v="Sem Defeito"/>
    <s v="Não"/>
    <n v="9334"/>
    <n v="738"/>
    <m/>
    <x v="1307"/>
    <s v="Ciclo Concluido"/>
    <s v="Ciclo Concluido"/>
    <x v="2"/>
    <s v="Poligonal Programado Andamento"/>
    <s v="EQUIPE PODA "/>
    <s v="Realizado"/>
    <s v="PORTO ALEGRE"/>
    <s v="PODA"/>
    <s v="LIB //COMS"/>
    <d v="2024-10-14T00:00:00"/>
    <x v="0"/>
    <s v="OPEX"/>
    <s v="OK"/>
    <s v="OK"/>
    <s v="ANEXADO"/>
    <s v="ANEXADO"/>
    <s v="OK"/>
    <n v="1"/>
    <n v="3501.33"/>
    <s v="Giro"/>
    <s v="LUISA ALMEIDA"/>
    <s v="Programado "/>
    <s v="Realizado"/>
    <s v="Ciclo Concluido"/>
    <n v="469.8"/>
    <n v="2548098.5699999998"/>
    <e v="#N/A"/>
    <n v="26028851"/>
    <n v="469.8"/>
    <s v="Mauricio Alves"/>
  </r>
  <r>
    <x v="0"/>
    <s v="OK"/>
    <s v="Sem Defeito"/>
    <s v="Não"/>
    <n v="10059"/>
    <n v="739"/>
    <m/>
    <x v="1307"/>
    <s v="Ciclo Concluido"/>
    <s v="Ciclo Concluido"/>
    <x v="2"/>
    <s v="Poligonal Programado Andamento"/>
    <s v="EQUIPE PODA "/>
    <s v="Realizado"/>
    <s v="PORTO ALEGRE"/>
    <s v="PODA"/>
    <s v="LIB //COMS"/>
    <d v="2024-10-14T00:00:00"/>
    <x v="0"/>
    <s v="OPEX"/>
    <s v="OK"/>
    <s v="OK"/>
    <s v="ANEXADO"/>
    <s v="ANEXADO"/>
    <s v="OK"/>
    <n v="1"/>
    <n v="3501.33"/>
    <s v="Giro"/>
    <s v="LUISA ALMEIDA"/>
    <s v="Programado "/>
    <s v="Realizado"/>
    <s v="Ciclo Concluido"/>
    <n v="2163.46"/>
    <n v="2548098.5699999998"/>
    <e v="#N/A"/>
    <n v="26028851"/>
    <n v="2163.46"/>
    <s v="Mauricio Alves"/>
  </r>
  <r>
    <x v="0"/>
    <s v="OK"/>
    <s v="Sem Defeito"/>
    <s v="Não"/>
    <n v="9334"/>
    <n v="740"/>
    <m/>
    <x v="1307"/>
    <s v="Ciclo Concluido"/>
    <s v="Ciclo Concluido"/>
    <x v="2"/>
    <s v="Poligonal Programado Andamento"/>
    <s v="EQUIPE PODA "/>
    <s v="Realizado"/>
    <s v="PORTO ALEGRE"/>
    <s v="PODA"/>
    <s v="LIB //COMS"/>
    <d v="2024-10-14T00:00:00"/>
    <x v="0"/>
    <s v="OPEX"/>
    <s v="OK"/>
    <s v="OK"/>
    <s v="ANEXADO"/>
    <s v="ANEXADO"/>
    <s v="OK"/>
    <n v="1"/>
    <n v="2706.83"/>
    <s v="Giro"/>
    <s v="LUISA ALMEIDA"/>
    <s v="Programado "/>
    <s v="Realizado"/>
    <s v="Ciclo Concluido"/>
    <n v="988.06"/>
    <n v="2548098.5699999998"/>
    <e v="#N/A"/>
    <n v="26028851"/>
    <n v="988.06"/>
    <s v="Mauricio Alves"/>
  </r>
  <r>
    <x v="0"/>
    <s v="OK"/>
    <s v="Sem Defeito"/>
    <s v="Não"/>
    <n v="10059"/>
    <n v="741"/>
    <m/>
    <x v="1307"/>
    <s v="Ciclo Concluido"/>
    <s v="Ciclo Concluido"/>
    <x v="2"/>
    <s v="Poligonal Programado Andamento"/>
    <s v="EQUIPE PODA "/>
    <s v="Realizado"/>
    <s v="PORTO ALEGRE"/>
    <s v="PODA"/>
    <s v="LIB //COMS"/>
    <d v="2024-10-14T00:00:00"/>
    <x v="0"/>
    <s v="OPEX"/>
    <s v="OK"/>
    <s v="OK"/>
    <s v="ANEXADO"/>
    <s v="ANEXADO"/>
    <s v="OK"/>
    <n v="1"/>
    <n v="3104.08"/>
    <s v="Giro"/>
    <s v="LUISA ALMEIDA"/>
    <s v="Programado "/>
    <s v="Realizado"/>
    <s v="Ciclo Concluido"/>
    <n v="1669.43"/>
    <n v="2548098.5699999998"/>
    <e v="#N/A"/>
    <n v="26028851"/>
    <n v="1669.43"/>
    <s v="Mauricio Alves"/>
  </r>
  <r>
    <x v="0"/>
    <s v="OK"/>
    <s v="Sem Defeito"/>
    <s v="Não"/>
    <n v="9334"/>
    <n v="742"/>
    <m/>
    <x v="1307"/>
    <s v="Ciclo Concluido"/>
    <s v="Ciclo Concluido"/>
    <x v="2"/>
    <s v="Poligonal Programado Andamento"/>
    <s v="EQUIPE PODA "/>
    <s v="Realizado"/>
    <s v="PORTO ALEGRE"/>
    <s v="PODA"/>
    <s v="LIB //COMS"/>
    <d v="2024-10-14T00:00:00"/>
    <x v="0"/>
    <s v="OPEX"/>
    <s v="OK"/>
    <s v="OK"/>
    <s v="ANEXADO"/>
    <s v="ANEXADO"/>
    <s v="OK"/>
    <n v="1"/>
    <n v="2917.07"/>
    <s v="Giro"/>
    <s v="LUISA ALMEIDA"/>
    <s v="Programado "/>
    <s v="Realizado"/>
    <s v="Ciclo Concluido"/>
    <n v="186"/>
    <n v="2548098.5699999998"/>
    <e v="#N/A"/>
    <n v="26028851"/>
    <n v="186"/>
    <s v="Mauricio Alves"/>
  </r>
  <r>
    <x v="0"/>
    <s v="OK"/>
    <s v="Sem Defeito"/>
    <s v="Não"/>
    <n v="10062"/>
    <n v="743"/>
    <m/>
    <x v="1635"/>
    <s v="Ciclo Concluido"/>
    <s v="Ciclo Concluido"/>
    <x v="2"/>
    <s v="Emergencial"/>
    <s v="EQUIPE PODA "/>
    <s v="Realizado"/>
    <s v="PORTO ALEGRE"/>
    <s v="PODA"/>
    <s v="LIB //COMS"/>
    <d v="2024-10-14T00:00:00"/>
    <x v="0"/>
    <s v="OPEX"/>
    <s v="OK"/>
    <s v="OK"/>
    <s v="ANEXADO"/>
    <s v="ANEXADO"/>
    <s v="OK"/>
    <n v="1"/>
    <n v="2334.2199999999998"/>
    <s v="Giro"/>
    <s v="RICARDO SILVEIRA"/>
    <s v="Programado "/>
    <s v="Realizado"/>
    <s v="Ciclo Concluido"/>
    <n v="1285.92"/>
    <n v="2548098.5699999998"/>
    <e v="#N/A"/>
    <n v="26059010"/>
    <n v="1285.92"/>
    <s v="Mauricio Alves"/>
  </r>
  <r>
    <x v="0"/>
    <s v="OK"/>
    <s v="Sem Defeito"/>
    <s v="Não"/>
    <n v="10062"/>
    <n v="744"/>
    <m/>
    <x v="1636"/>
    <s v="Ciclo Concluido"/>
    <s v="Ciclo Concluido"/>
    <x v="2"/>
    <s v="Emergencial"/>
    <s v="EQUIPE PODA "/>
    <s v="Realizado"/>
    <s v="PORTO ALEGRE"/>
    <s v="PODA"/>
    <s v="LIB //COMS"/>
    <d v="2024-10-14T00:00:00"/>
    <x v="0"/>
    <s v="OPEX"/>
    <s v="OK"/>
    <s v="OK"/>
    <s v="ANEXADO"/>
    <s v="ANEXADO"/>
    <s v="OK"/>
    <n v="1"/>
    <n v="1422.96"/>
    <s v="Giro"/>
    <s v="RICARDO SILVEIRA"/>
    <s v="Programado "/>
    <s v="Realizado"/>
    <s v="Ciclo Concluido"/>
    <n v="685.68"/>
    <n v="2548098.5699999998"/>
    <e v="#N/A"/>
    <n v="26059042"/>
    <n v="685.68"/>
    <s v="Mauricio Alves"/>
  </r>
  <r>
    <x v="0"/>
    <s v="OK"/>
    <s v="Sem Defeito"/>
    <s v="Não"/>
    <n v="2483"/>
    <n v="746"/>
    <m/>
    <x v="1637"/>
    <s v="Ciclo Concluido"/>
    <s v="Ciclo Concluido"/>
    <x v="2"/>
    <s v="Emergencial"/>
    <s v="EQUIPE PODA "/>
    <s v="Realizado"/>
    <s v="PORTO ALEGRE"/>
    <s v="PODA/EMENDA / ESPA"/>
    <s v="LIB //COMS"/>
    <d v="2024-10-14T00:00:00"/>
    <x v="0"/>
    <s v="OPEX"/>
    <s v="OK"/>
    <s v="OK"/>
    <s v="ANEXADO"/>
    <s v="ANEXADO"/>
    <s v="OK"/>
    <n v="1"/>
    <n v="3561.99"/>
    <s v="Giro"/>
    <s v="RICARDO SILVEIRA"/>
    <s v="Programado "/>
    <s v="Realizado"/>
    <s v="Ciclo Concluido"/>
    <n v="1975.57"/>
    <n v="2548098.5699999998"/>
    <e v="#N/A"/>
    <n v="26059111"/>
    <n v="1975.57"/>
    <s v="Mauricio Alves"/>
  </r>
  <r>
    <x v="0"/>
    <s v="OK"/>
    <s v="Sem Defeito"/>
    <s v="Não"/>
    <n v="9334"/>
    <n v="747"/>
    <m/>
    <x v="1307"/>
    <s v="Ciclo Concluido"/>
    <s v="Ciclo Concluido"/>
    <x v="2"/>
    <s v="Poligonal Programado Andamento"/>
    <s v="EQUIPE PODA "/>
    <s v="Realizado"/>
    <s v="PORTO ALEGRE"/>
    <s v="PODA"/>
    <s v="LIB //COMS"/>
    <d v="2024-10-14T00:00:00"/>
    <x v="0"/>
    <s v="OPEX"/>
    <s v="OK"/>
    <s v="OK"/>
    <s v="ANEXADO"/>
    <s v="ANEXADO"/>
    <s v="OK"/>
    <n v="1"/>
    <n v="2309.58"/>
    <s v="Giro"/>
    <s v="LUISA ALMEIDA"/>
    <s v="Programado "/>
    <s v="Realizado"/>
    <s v="Ciclo Concluido"/>
    <n v="988.06"/>
    <n v="2548098.5699999998"/>
    <e v="#N/A"/>
    <n v="26028851"/>
    <n v="988.06"/>
    <s v="Mauricio Alves"/>
  </r>
  <r>
    <x v="0"/>
    <s v="OK"/>
    <s v="Sem Defeito"/>
    <s v="Não"/>
    <n v="10059"/>
    <n v="748"/>
    <m/>
    <x v="1307"/>
    <s v="Ciclo Concluido"/>
    <s v="Ciclo Concluido"/>
    <x v="2"/>
    <s v="Poligonal Programado Andamento"/>
    <s v="EQUIPE PODA "/>
    <s v="Realizado"/>
    <s v="PORTO ALEGRE"/>
    <s v="PODA"/>
    <s v="LIB //COMS"/>
    <d v="2024-10-14T00:00:00"/>
    <x v="0"/>
    <s v="OPEX"/>
    <s v="OK"/>
    <s v="OK"/>
    <s v="ANEXADO"/>
    <s v="ANEXADO"/>
    <s v="OK"/>
    <n v="1"/>
    <n v="5786.27"/>
    <s v="Giro"/>
    <s v="LUISA ALMEIDA"/>
    <s v="Programado "/>
    <s v="Realizado"/>
    <s v="Ciclo Concluido"/>
    <n v="1363.9"/>
    <n v="2548098.5699999998"/>
    <e v="#N/A"/>
    <n v="26028851"/>
    <n v="1363.9"/>
    <s v="Mauricio Alves"/>
  </r>
  <r>
    <x v="0"/>
    <s v="OK"/>
    <s v="Sem Defeito"/>
    <s v="Não"/>
    <n v="9334"/>
    <n v="749"/>
    <m/>
    <x v="1307"/>
    <s v="Ciclo Concluido"/>
    <s v="Ciclo Concluido"/>
    <x v="2"/>
    <s v="Poligonal Programado Andamento"/>
    <s v="EQUIPE PODA "/>
    <s v="Realizado"/>
    <s v="PORTO ALEGRE"/>
    <s v="PODA"/>
    <s v="LIB //COMS"/>
    <d v="2024-10-14T00:00:00"/>
    <x v="0"/>
    <s v="OPEX"/>
    <s v="OK"/>
    <s v="OK"/>
    <s v="ANEXADO"/>
    <s v="ANEXADO"/>
    <s v="OK"/>
    <n v="1"/>
    <n v="3079.44"/>
    <s v="Giro"/>
    <s v="LUISA ALMEIDA"/>
    <s v="Programado "/>
    <s v="Realizado"/>
    <s v="Ciclo Concluido"/>
    <n v="988.06"/>
    <n v="2548098.5699999998"/>
    <e v="#N/A"/>
    <n v="26028851"/>
    <n v="988.06"/>
    <s v="Mauricio Alves"/>
  </r>
  <r>
    <x v="0"/>
    <s v="OK"/>
    <s v="Sem Defeito"/>
    <s v="Não"/>
    <n v="44671763"/>
    <n v="292"/>
    <s v="1 - espaçador"/>
    <x v="1638"/>
    <s v="Ciclo Concluido"/>
    <s v="Ciclo Concluido"/>
    <x v="2"/>
    <s v="Programado"/>
    <s v="TAT"/>
    <s v="Realizado"/>
    <s v="PORTO ALEGRE"/>
    <s v="ESPAÇADORES"/>
    <s v="LIB //COMS"/>
    <d v="2024-10-15T00:00:00"/>
    <x v="0"/>
    <s v="OPEX"/>
    <s v="OK"/>
    <s v="OK"/>
    <s v="ANEXADO"/>
    <s v="ANEXADO"/>
    <s v="OK"/>
    <n v="1"/>
    <n v="293.60000000000002"/>
    <s v="Giro"/>
    <s v="RICARDO SILVEIRA"/>
    <s v="Programado "/>
    <s v="Realizado"/>
    <s v="Ciclo Concluido"/>
    <n v="294.2"/>
    <n v="2548098.5699999998"/>
    <e v="#N/A"/>
    <n v="26045456"/>
    <n v="294.2"/>
    <s v="Mauricio Alves"/>
  </r>
  <r>
    <x v="0"/>
    <s v="OK"/>
    <s v="Sem Defeito"/>
    <s v="Não"/>
    <n v="44674513"/>
    <n v="293"/>
    <m/>
    <x v="1639"/>
    <s v="Ciclo Concluido"/>
    <s v="Ciclo Concluido"/>
    <x v="2"/>
    <s v="Emergencial"/>
    <s v="TAT"/>
    <s v="Realizado"/>
    <s v="GUAIBA"/>
    <s v="GRAMINIAS/ ESPAÇ"/>
    <s v="LIB //COMS"/>
    <d v="2024-10-15T00:00:00"/>
    <x v="5"/>
    <s v="OPEX"/>
    <s v="OK"/>
    <s v="OK"/>
    <s v="ANEXADO"/>
    <s v="ANEXADO"/>
    <s v="OK"/>
    <n v="1"/>
    <n v="4286.5600000000004"/>
    <s v="Passivo"/>
    <s v="RICARDO SILVEIRA"/>
    <s v="Programado "/>
    <s v="Realizado"/>
    <s v="Enviado Equatorial "/>
    <n v="606.78"/>
    <n v="2548098.5699999998"/>
    <e v="#N/A"/>
    <n v="26059070"/>
    <n v="606.78"/>
    <s v="Mauricio Alves"/>
  </r>
  <r>
    <x v="0"/>
    <s v="OK"/>
    <s v="Sem Defeito"/>
    <s v="Não"/>
    <n v="44672536"/>
    <n v="294"/>
    <s v="1 - poda"/>
    <x v="1640"/>
    <s v="Ciclo Concluido"/>
    <s v="Ciclo Concluido"/>
    <x v="2"/>
    <s v="Programado"/>
    <s v="TAT"/>
    <s v="Realizado"/>
    <s v="ALVORADA"/>
    <s v="PODA/ESPAÇ/GRAMINIAS"/>
    <s v="LIB //COMS"/>
    <d v="2024-10-15T00:00:00"/>
    <x v="5"/>
    <s v="OPEX"/>
    <s v="OK"/>
    <s v="OK"/>
    <s v="ANEXADO"/>
    <s v="ANEXADO"/>
    <s v="OK"/>
    <n v="1"/>
    <n v="2647.88"/>
    <s v="Passivo"/>
    <s v="RICARDO SILVEIRA"/>
    <s v="Programado "/>
    <s v="Realizado"/>
    <s v="Enviado Equatorial "/>
    <n v="209.6"/>
    <n v="2548098.5699999998"/>
    <e v="#N/A"/>
    <n v="26046120"/>
    <n v="209.6"/>
    <s v="Mauricio Alves"/>
  </r>
  <r>
    <x v="0"/>
    <s v="OK"/>
    <s v="Sem Defeito"/>
    <s v="Não"/>
    <n v="44672536"/>
    <s v="294.1"/>
    <s v="1 - espaçador"/>
    <x v="1640"/>
    <s v="Ciclo Concluido"/>
    <s v="Ciclo Concluido"/>
    <x v="2"/>
    <s v="Programado"/>
    <s v="TAT"/>
    <s v="Realizado"/>
    <s v="ALVORADA"/>
    <s v="PODA/ESPAÇ/GRAMINIAS"/>
    <s v="LIB //COMS"/>
    <d v="2024-10-15T00:00:00"/>
    <x v="5"/>
    <s v="OPEX"/>
    <s v="OK"/>
    <s v="OK"/>
    <s v="ANEXADO"/>
    <s v="ANEXADO"/>
    <s v="OK"/>
    <n v="1"/>
    <n v="2647.88"/>
    <s v="Passivo"/>
    <s v="RICARDO SILVEIRA"/>
    <s v="Programado "/>
    <s v="Realizado"/>
    <s v="Enviado Equatorial "/>
    <n v="279.45999999999998"/>
    <n v="2548098.5699999998"/>
    <e v="#N/A"/>
    <n v="26046120"/>
    <n v="279.45999999999998"/>
    <s v="Mauricio Alves"/>
  </r>
  <r>
    <x v="0"/>
    <s v="OK"/>
    <s v="Sem Defeito"/>
    <s v="Não"/>
    <n v="10059"/>
    <n v="750"/>
    <m/>
    <x v="1307"/>
    <s v="Ciclo Concluido"/>
    <s v="Ciclo Concluido"/>
    <x v="2"/>
    <s v="Poligonal Programado Andamento"/>
    <s v="EQUIPE PODA "/>
    <s v="Realizado"/>
    <s v="PORTO ALEGRE"/>
    <s v="PODA"/>
    <s v="LIB //COMS"/>
    <d v="2024-10-15T00:00:00"/>
    <x v="0"/>
    <s v="OPEX"/>
    <s v="OK"/>
    <s v="OK"/>
    <s v="ANEXADO"/>
    <s v="ANEXADO"/>
    <s v="OK"/>
    <n v="1"/>
    <n v="6556.13"/>
    <s v="Giro"/>
    <s v="LUISA ALMEIDA"/>
    <s v="Programado "/>
    <s v="Realizado"/>
    <s v="Ciclo Concluido"/>
    <n v="2820.6"/>
    <n v="2548098.5699999998"/>
    <e v="#N/A"/>
    <n v="26028851"/>
    <n v="2820.6"/>
    <s v="Mauricio Alves"/>
  </r>
  <r>
    <x v="0"/>
    <s v="OK"/>
    <s v="Sem Defeito"/>
    <s v="Não"/>
    <n v="10059"/>
    <n v="751"/>
    <m/>
    <x v="1307"/>
    <s v="Ciclo Concluido"/>
    <s v="Ciclo Concluido"/>
    <x v="2"/>
    <s v="Poligonal Programado Andamento"/>
    <s v="EQUIPE PODA "/>
    <s v="Realizado"/>
    <s v="PORTO ALEGRE"/>
    <s v="PODA"/>
    <s v="LIB //COMS"/>
    <d v="2024-10-15T00:00:00"/>
    <x v="0"/>
    <s v="OPEX"/>
    <s v="OK"/>
    <s v="OK"/>
    <s v="ANEXADO"/>
    <s v="ANEXADO"/>
    <s v="OK"/>
    <n v="1"/>
    <n v="3476.69"/>
    <s v="Giro"/>
    <s v="LUISA ALMEIDA"/>
    <s v="Programado "/>
    <s v="Realizado"/>
    <s v="Ciclo Concluido"/>
    <n v="1832.54"/>
    <n v="2548098.5699999998"/>
    <e v="#N/A"/>
    <n v="26028851"/>
    <n v="1832.54"/>
    <s v="Mauricio Alves"/>
  </r>
  <r>
    <x v="0"/>
    <s v="OK"/>
    <s v="Sem Defeito"/>
    <s v="Não"/>
    <n v="10267"/>
    <n v="752"/>
    <m/>
    <x v="1595"/>
    <s v="Ciclo Concluido"/>
    <s v="Ciclo Concluido"/>
    <x v="2"/>
    <s v="Poligonal Programado Andamento"/>
    <s v="EQUIPE PODA "/>
    <s v="Realizado"/>
    <s v="PORTO ALEGRE"/>
    <s v="PODA"/>
    <s v="LIB //COMS"/>
    <d v="2024-10-15T00:00:00"/>
    <x v="0"/>
    <s v="OPEX"/>
    <s v="OK"/>
    <s v="OK"/>
    <s v="ANEXADO"/>
    <s v="ANEXADO"/>
    <s v="OK"/>
    <n v="1"/>
    <n v="1377.35"/>
    <s v="Giro"/>
    <s v="RICARDO SILVEIRA"/>
    <s v="Programado "/>
    <s v="Realizado"/>
    <s v="Ciclo Concluido"/>
    <n v="775.33"/>
    <n v="2548098.5699999998"/>
    <e v="#N/A"/>
    <n v="26045388"/>
    <n v="775.33"/>
    <s v="Mauricio Alves"/>
  </r>
  <r>
    <x v="0"/>
    <s v="OK"/>
    <s v="Sem Defeito"/>
    <s v="Não"/>
    <n v="9545"/>
    <n v="753"/>
    <m/>
    <x v="1641"/>
    <s v="Ciclo Concluido"/>
    <s v="Ciclo Concluido"/>
    <x v="2"/>
    <s v="Emergencial"/>
    <s v="EQUIPE PODA "/>
    <s v="Realizado"/>
    <s v="PORTO ALEGRE"/>
    <s v="PODA"/>
    <s v="LIB //COMS"/>
    <d v="2024-10-15T00:00:00"/>
    <x v="0"/>
    <s v="OPEX"/>
    <s v="OK"/>
    <s v="OK"/>
    <s v="ANEXADO"/>
    <s v="ANEXADO"/>
    <s v="OK"/>
    <n v="1"/>
    <n v="3849.3"/>
    <s v="Giro"/>
    <s v="RICARDO SILVEIRA"/>
    <s v="Programado "/>
    <s v="Realizado"/>
    <s v="Ciclo Concluido"/>
    <n v="2061.27"/>
    <n v="2548098.5699999998"/>
    <e v="#N/A"/>
    <n v="26059112"/>
    <n v="2061.27"/>
    <s v="Mauricio Alves"/>
  </r>
  <r>
    <x v="0"/>
    <s v="OK"/>
    <s v="Sem Defeito"/>
    <s v="Não"/>
    <n v="10266"/>
    <n v="754"/>
    <m/>
    <x v="1307"/>
    <s v="Ciclo Concluido"/>
    <s v="Ciclo Concluido"/>
    <x v="2"/>
    <s v="Poligonal Programado Andamento"/>
    <s v="EQUIPE PODA "/>
    <s v="Realizado"/>
    <s v="PORTO ALEGRE"/>
    <s v="PODA"/>
    <s v="LIB //COMS"/>
    <d v="2024-10-15T00:00:00"/>
    <x v="0"/>
    <s v="OPEX"/>
    <s v="OK"/>
    <s v="OK"/>
    <s v="ANEXADO"/>
    <s v="ANEXADO"/>
    <s v="OK"/>
    <n v="1"/>
    <n v="2334.2199999999998"/>
    <s v="Giro"/>
    <s v="LUISA ALMEIDA"/>
    <s v="Programado "/>
    <s v="Realizado"/>
    <s v="Ciclo Concluido"/>
    <n v="1294.17"/>
    <n v="2548098.5699999998"/>
    <e v="#N/A"/>
    <n v="26028851"/>
    <n v="1294.17"/>
    <s v="Mauricio Alves"/>
  </r>
  <r>
    <x v="0"/>
    <s v="OK"/>
    <s v="Sem Defeito"/>
    <s v="Não"/>
    <n v="10059"/>
    <n v="755"/>
    <m/>
    <x v="1307"/>
    <s v="Ciclo Concluido"/>
    <s v="Ciclo Concluido"/>
    <x v="2"/>
    <s v="Poligonal Programado Andamento"/>
    <s v="EQUIPE PODA "/>
    <s v="Realizado"/>
    <s v="PORTO ALEGRE"/>
    <s v="PODA"/>
    <s v="LIB //COMS"/>
    <d v="2024-10-15T00:00:00"/>
    <x v="0"/>
    <s v="OPEX"/>
    <s v="OK"/>
    <s v="OK"/>
    <s v="ANEXADO"/>
    <s v="ANEXADO"/>
    <s v="OK"/>
    <n v="1"/>
    <n v="5389.02"/>
    <s v="Giro"/>
    <s v="LUISA ALMEIDA"/>
    <s v="Programado "/>
    <s v="Realizado"/>
    <s v="Ciclo Concluido"/>
    <n v="187.92"/>
    <n v="2548098.5699999998"/>
    <e v="#N/A"/>
    <n v="26028851"/>
    <n v="187.92"/>
    <s v="Mauricio Alves"/>
  </r>
  <r>
    <x v="0"/>
    <s v="OK"/>
    <s v="Sem Defeito"/>
    <s v="Não"/>
    <n v="10431"/>
    <n v="190"/>
    <m/>
    <x v="1642"/>
    <s v="Ciclo Concluido"/>
    <s v="Ciclo Concluido"/>
    <x v="2"/>
    <s v="Emergencial"/>
    <s v="LINHA VIVA "/>
    <s v="Realizado"/>
    <s v="PORTO ALEGRE"/>
    <s v="NIVELAMENTO DE ESTRUTURA"/>
    <s v="LIB //COMS"/>
    <d v="2024-10-15T00:00:00"/>
    <x v="5"/>
    <s v="OPEX"/>
    <s v="OK"/>
    <s v="OK"/>
    <s v="ANEXADO"/>
    <s v="ANEXADO"/>
    <s v="OK"/>
    <n v="1"/>
    <n v="3293.72"/>
    <s v="Passivo"/>
    <s v="LUISA ALMEIDA"/>
    <s v="Programado "/>
    <s v="Realizado"/>
    <s v="Enviado Equatorial "/>
    <n v="3780.64"/>
    <n v="2548098.5699999998"/>
    <e v="#N/A"/>
    <n v="26028851"/>
    <n v="3780.64"/>
    <s v="Mauricio Alves"/>
  </r>
  <r>
    <x v="4"/>
    <s v="Em andamento "/>
    <s v="Em andamento "/>
    <s v="Sim "/>
    <n v="2307"/>
    <n v="191"/>
    <m/>
    <x v="1643"/>
    <s v="Sem necessidade"/>
    <s v="Sem necessidade"/>
    <x v="6"/>
    <s v="Emergencial"/>
    <s v="LINHA VIVA "/>
    <s v="Pendente"/>
    <s v="GUAIBA"/>
    <s v="AMARRAÇÃO"/>
    <n v="0"/>
    <d v="2024-10-15T00:00:00"/>
    <x v="2"/>
    <s v="CAPEX"/>
    <s v="NOK"/>
    <s v="OK"/>
    <s v="SEM ANEXO "/>
    <s v="SEM ANEXO "/>
    <s v="NOK"/>
    <n v="0.2"/>
    <n v="4132.59"/>
    <s v="Passivo"/>
    <s v="LUCAS ANDRADE"/>
    <d v="2024-12-17T00:00:00"/>
    <s v="Não realizado"/>
    <s v="Em andamento"/>
    <n v="0"/>
    <n v="2548098.5699999998"/>
    <e v="#N/A"/>
    <n v="0"/>
    <n v="0"/>
    <s v="Mauricio Alves"/>
  </r>
  <r>
    <x v="0"/>
    <s v="OK"/>
    <s v="Sem Defeito"/>
    <s v="Não"/>
    <n v="9545"/>
    <n v="192"/>
    <m/>
    <x v="1644"/>
    <s v="Ciclo Concluido"/>
    <s v="Ciclo Concluido"/>
    <x v="2"/>
    <s v="Emergencial"/>
    <s v="LINHA VIVA "/>
    <s v="Realizado"/>
    <s v="PORTO ALEGRE"/>
    <s v="CRUZERA"/>
    <s v="LIB //COMS"/>
    <d v="2024-10-15T00:00:00"/>
    <x v="0"/>
    <s v="OPEX"/>
    <s v="OK"/>
    <s v="OK"/>
    <s v="ANEXADO"/>
    <s v="ANEXADO"/>
    <s v="OK"/>
    <n v="1"/>
    <n v="6840.91"/>
    <s v="Giro"/>
    <s v="RICARDO SILVEIRA"/>
    <s v="Programado "/>
    <s v="Realizado"/>
    <s v="Ciclo Concluido"/>
    <n v="3287.95"/>
    <n v="2548098.5699999998"/>
    <e v="#N/A"/>
    <n v="26027802"/>
    <n v="3287.95"/>
    <s v="Mauricio Alves"/>
  </r>
  <r>
    <x v="0"/>
    <s v="OK"/>
    <s v="Sem Defeito"/>
    <s v="Não"/>
    <n v="9545"/>
    <n v="193"/>
    <m/>
    <x v="1645"/>
    <s v="Ciclo Concluido"/>
    <s v="Ciclo Concluido"/>
    <x v="2"/>
    <s v="Emergencial"/>
    <s v="LINHA VIVA "/>
    <s v="Realizado"/>
    <s v="PORTO ALEGRE"/>
    <s v="CH FUSIVEL"/>
    <s v="LIB //COMS"/>
    <d v="2024-10-15T00:00:00"/>
    <x v="0"/>
    <s v="OPEX"/>
    <s v="OK"/>
    <s v="OK"/>
    <s v="ANEXADO"/>
    <s v="ANEXADO"/>
    <s v="OK"/>
    <n v="1"/>
    <n v="3661.86"/>
    <s v="Giro"/>
    <s v="RICARDO SILVEIRA"/>
    <s v="Programado "/>
    <s v="Realizado"/>
    <s v="Ciclo Concluido"/>
    <n v="2348.75"/>
    <n v="2548098.5699999998"/>
    <e v="#N/A"/>
    <n v="26029771"/>
    <n v="2348.75"/>
    <s v="Mauricio Alves"/>
  </r>
  <r>
    <x v="0"/>
    <s v="OK"/>
    <s v="Sem Defeito"/>
    <s v="Não"/>
    <n v="9545"/>
    <n v="194"/>
    <m/>
    <x v="1646"/>
    <s v="Ciclo Concluido"/>
    <s v="Ciclo Concluido"/>
    <x v="2"/>
    <s v="Emergencial"/>
    <s v="LINHA VIVA "/>
    <s v="Realizado"/>
    <s v="PORTO ALEGRE"/>
    <s v="AMARRAÇÃO"/>
    <s v="LIB //COMS"/>
    <d v="2024-10-15T00:00:00"/>
    <x v="0"/>
    <s v="OPEX"/>
    <s v="OK"/>
    <s v="OK"/>
    <s v="ANEXADO"/>
    <s v="ANEXADO"/>
    <s v="OK"/>
    <n v="1"/>
    <n v="3169.97"/>
    <s v="Giro"/>
    <s v="RICARDO SILVEIRA"/>
    <s v="Programado "/>
    <s v="Realizado"/>
    <s v="Ciclo Concluido"/>
    <n v="2480.65"/>
    <n v="2548098.5699999998"/>
    <e v="#N/A"/>
    <n v="26028123"/>
    <n v="2480.65"/>
    <s v="Mauricio Alves"/>
  </r>
  <r>
    <x v="2"/>
    <s v="OK"/>
    <s v="Sem Defeito"/>
    <s v="Não"/>
    <n v="30587"/>
    <n v="349"/>
    <m/>
    <x v="1647"/>
    <s v="Sem necessidade"/>
    <s v="Sem necessidade"/>
    <x v="0"/>
    <s v="Emergencial"/>
    <s v="LINHA MORTA"/>
    <s v="Pendente"/>
    <s v="BUTIÁ"/>
    <s v="POSTE E TR"/>
    <s v="LIB //ENER"/>
    <d v="2024-10-15T00:00:00"/>
    <x v="2"/>
    <s v="CAPEX"/>
    <s v="NOK"/>
    <s v="OK"/>
    <s v="ANEXADO"/>
    <s v="ANEXADO"/>
    <s v="OK"/>
    <n v="0.8"/>
    <n v="9320.83"/>
    <s v="Passivo"/>
    <s v="TIME REGIS 3"/>
    <s v="Programado "/>
    <s v="Realizado"/>
    <s v="Em andamento"/>
    <n v="11040.11"/>
    <n v="2548098.5699999998"/>
    <e v="#N/A"/>
    <n v="26448645"/>
    <n v="11040.11"/>
    <s v="Mauricio Alves"/>
  </r>
  <r>
    <x v="0"/>
    <s v="OK"/>
    <s v="Sem Defeito"/>
    <s v="Não"/>
    <n v="44677002"/>
    <n v="350"/>
    <m/>
    <x v="1648"/>
    <s v="Ciclo Concluido"/>
    <s v="Ciclo Concluido"/>
    <x v="2"/>
    <s v="Emergencial"/>
    <s v="LINHA MORTA"/>
    <s v="Realizado"/>
    <s v="ELDORADO DO SUL"/>
    <s v="TALA"/>
    <s v="LIB //COMS"/>
    <d v="2024-10-15T00:00:00"/>
    <x v="5"/>
    <s v="OPEX"/>
    <s v="OK"/>
    <s v="OK"/>
    <s v="ANEXADO"/>
    <s v="ANEXADO"/>
    <s v="OK"/>
    <n v="1"/>
    <n v="1300.24"/>
    <s v="Passivo"/>
    <s v="RICARDO SILVEIRA"/>
    <s v="Programado "/>
    <s v="Realizado"/>
    <s v="Enviado Equatorial "/>
    <n v="974.93"/>
    <n v="2548098.5699999998"/>
    <e v="#N/A"/>
    <n v="26014192"/>
    <n v="974.93"/>
    <s v="Mauricio Alves"/>
  </r>
  <r>
    <x v="0"/>
    <s v="OK"/>
    <s v="Sem Defeito"/>
    <s v="Não"/>
    <n v="44677144"/>
    <n v="351"/>
    <m/>
    <x v="1649"/>
    <s v="Ciclo Concluido"/>
    <s v="Ciclo Concluido"/>
    <x v="2"/>
    <s v="Emergencial"/>
    <s v="LINHA MORTA"/>
    <s v="Realizado"/>
    <s v="ELDORADO DO SUL"/>
    <s v="TALA"/>
    <s v="LIB //COMS"/>
    <d v="2024-10-15T00:00:00"/>
    <x v="5"/>
    <s v="OPEX"/>
    <s v="OK"/>
    <s v="OK"/>
    <s v="ANEXADO"/>
    <s v="ANEXADO"/>
    <s v="OK"/>
    <n v="1"/>
    <n v="1300.24"/>
    <s v="Passivo"/>
    <s v="RICARDO SILVEIRA"/>
    <s v="Programado "/>
    <s v="Realizado"/>
    <s v="Enviado Equatorial "/>
    <n v="974.93"/>
    <n v="2548098.5699999998"/>
    <e v="#N/A"/>
    <n v="26014298"/>
    <n v="974.93"/>
    <s v="Mauricio Alves"/>
  </r>
  <r>
    <x v="0"/>
    <s v="OK"/>
    <s v="Sem Defeito"/>
    <s v="Não"/>
    <n v="44677217"/>
    <n v="352"/>
    <m/>
    <x v="1650"/>
    <s v="Ciclo Concluido"/>
    <s v="Ciclo Concluido"/>
    <x v="2"/>
    <s v="Emergencial"/>
    <s v="LINHA MORTA"/>
    <s v="Realizado"/>
    <s v="GUAIBA"/>
    <s v="TALA"/>
    <s v="LIB //COMS"/>
    <d v="2024-10-15T00:00:00"/>
    <x v="5"/>
    <s v="OPEX"/>
    <s v="OK"/>
    <s v="OK"/>
    <s v="ANEXADO"/>
    <s v="ANEXADO"/>
    <s v="OK"/>
    <n v="1"/>
    <n v="1300.24"/>
    <s v="Passivo"/>
    <s v="RICARDO SILVEIRA"/>
    <s v="Programado "/>
    <s v="Realizado"/>
    <s v="Enviado Equatorial "/>
    <n v="974.93"/>
    <n v="2548098.5699999998"/>
    <e v="#N/A"/>
    <n v="26014342"/>
    <n v="974.93"/>
    <s v="Mauricio Alves"/>
  </r>
  <r>
    <x v="0"/>
    <s v="OK"/>
    <s v="Sem Defeito"/>
    <s v="Não"/>
    <n v="44677233"/>
    <n v="353"/>
    <m/>
    <x v="1651"/>
    <s v="Ciclo Concluido"/>
    <s v="Ciclo Concluido"/>
    <x v="2"/>
    <s v="Emergencial"/>
    <s v="LINHA MORTA"/>
    <s v="Realizado"/>
    <s v="GUAIBA"/>
    <s v="TALA"/>
    <s v="LIB //COMS"/>
    <d v="2024-10-15T00:00:00"/>
    <x v="5"/>
    <s v="OPEX"/>
    <s v="OK"/>
    <s v="OK"/>
    <s v="ANEXADO"/>
    <s v="ANEXADO"/>
    <s v="OK"/>
    <n v="1"/>
    <n v="1300.24"/>
    <s v="Passivo"/>
    <s v="RICARDO SILVEIRA"/>
    <s v="Programado "/>
    <s v="Realizado"/>
    <s v="Enviado Equatorial "/>
    <n v="974.93"/>
    <n v="2548098.5699999998"/>
    <e v="#N/A"/>
    <n v="26027683"/>
    <n v="974.93"/>
    <s v="Mauricio Alves"/>
  </r>
  <r>
    <x v="0"/>
    <s v="OK"/>
    <s v="Sem Defeito"/>
    <s v="Não"/>
    <n v="44677276"/>
    <n v="354"/>
    <m/>
    <x v="1652"/>
    <s v="Ciclo Concluido"/>
    <s v="Ciclo Concluido"/>
    <x v="2"/>
    <s v="Emergencial"/>
    <s v="LINHA MORTA"/>
    <s v="Realizado"/>
    <s v="GUAIBA"/>
    <s v="TALA"/>
    <s v="LIB //COMS"/>
    <d v="2024-10-15T00:00:00"/>
    <x v="5"/>
    <s v="OPEX"/>
    <s v="OK"/>
    <s v="OK"/>
    <s v="ANEXADO"/>
    <s v="ANEXADO"/>
    <s v="OK"/>
    <n v="1"/>
    <n v="1300.24"/>
    <s v="Passivo"/>
    <s v="RICARDO SILVEIRA"/>
    <s v="Programado "/>
    <s v="Realizado"/>
    <s v="Enviado Equatorial "/>
    <n v="974.93"/>
    <n v="2548098.5699999998"/>
    <e v="#N/A"/>
    <n v="26027705"/>
    <n v="974.93"/>
    <s v="Mauricio Alves"/>
  </r>
  <r>
    <x v="0"/>
    <s v="OK"/>
    <s v="Sem Defeito"/>
    <s v="Não"/>
    <n v="3235"/>
    <n v="166"/>
    <m/>
    <x v="1653"/>
    <s v="Ciclo Concluido"/>
    <s v="Ciclo Concluido"/>
    <x v="2"/>
    <s v="Emergencial"/>
    <s v="LINHA MORTA"/>
    <s v="Realizado"/>
    <s v="PORTO ALEGRE"/>
    <s v="PODA"/>
    <s v="LIB //COMS"/>
    <d v="2024-09-06T00:00:00"/>
    <x v="0"/>
    <s v="OPEX"/>
    <s v="OK"/>
    <s v="OK"/>
    <s v="ANEXADO"/>
    <s v="ANEXADO"/>
    <s v="OK"/>
    <n v="1"/>
    <n v="6761.28"/>
    <s v="Giro"/>
    <s v="RICARDO SILVEIRA"/>
    <s v="Programado "/>
    <s v="Realizado"/>
    <s v="Ciclo Concluido"/>
    <n v="2981.4"/>
    <n v="2548098.5699999998"/>
    <e v="#N/A"/>
    <n v="26029414"/>
    <n v="2981.4"/>
    <s v="Mauricio Alves"/>
  </r>
  <r>
    <x v="0"/>
    <s v="OK"/>
    <s v="Sem Defeito"/>
    <s v="Não"/>
    <n v="10243"/>
    <n v="756"/>
    <m/>
    <x v="1654"/>
    <s v="Ciclo Concluido"/>
    <s v="Ciclo Concluido"/>
    <x v="2"/>
    <s v="Emergencial"/>
    <s v="EQUIPE PODA "/>
    <s v="Realizado"/>
    <s v="GUAIBA"/>
    <s v="PODA"/>
    <s v="LIB //COMS"/>
    <d v="2024-10-16T00:00:00"/>
    <x v="0"/>
    <s v="OPEX"/>
    <s v="OK"/>
    <s v="OK"/>
    <s v="ANEXADO"/>
    <s v="ANEXADO"/>
    <s v="OK"/>
    <n v="1"/>
    <n v="7698.6"/>
    <s v="Giro"/>
    <s v="LUISA ALMEIDA"/>
    <s v="Programado "/>
    <s v="Realizado"/>
    <s v="Ciclo Concluido"/>
    <n v="563.76"/>
    <n v="2548098.5699999998"/>
    <e v="#N/A"/>
    <n v="26083331"/>
    <n v="563.76"/>
    <s v="Mauricio Alves"/>
  </r>
  <r>
    <x v="0"/>
    <s v="OK"/>
    <s v="Sem Defeito"/>
    <s v="Não"/>
    <n v="44688273"/>
    <n v="757"/>
    <m/>
    <x v="1655"/>
    <s v="Ciclo Concluido"/>
    <s v="Ciclo Concluido"/>
    <x v="2"/>
    <s v="Poligonal Programado Andamento"/>
    <s v="EQUIPE PODA "/>
    <s v="Realizado"/>
    <s v="PORTO ALEGRE"/>
    <s v="PODA"/>
    <s v="LIB //COMS"/>
    <d v="2024-10-16T00:00:00"/>
    <x v="0"/>
    <s v="OPEX"/>
    <s v="OK"/>
    <s v="OK"/>
    <s v="ANEXADO"/>
    <s v="ANEXADO"/>
    <s v="OK"/>
    <n v="1"/>
    <n v="3849.3"/>
    <s v="Giro"/>
    <s v="LUISA ALMEIDA"/>
    <s v="Programado "/>
    <s v="Realizado"/>
    <s v="Ciclo Concluido"/>
    <n v="469.8"/>
    <n v="2548098.5699999998"/>
    <e v="#N/A"/>
    <n v="26082907"/>
    <n v="469.8"/>
    <s v="Mauricio Alves"/>
  </r>
  <r>
    <x v="0"/>
    <s v="OK"/>
    <s v="Sem Defeito"/>
    <s v="Não"/>
    <n v="1029"/>
    <n v="758"/>
    <m/>
    <x v="1595"/>
    <s v="Ciclo Concluido"/>
    <s v="Ciclo Concluido"/>
    <x v="2"/>
    <s v="Poligonal Programado Andamento"/>
    <s v="EQUIPE PODA "/>
    <s v="Realizado"/>
    <s v="PORTO ALEGRE"/>
    <s v="PODA"/>
    <s v="LIB //COMS"/>
    <d v="2024-10-16T00:00:00"/>
    <x v="0"/>
    <s v="OPEX"/>
    <s v="OK"/>
    <s v="OK"/>
    <s v="ANEXADO"/>
    <s v="ANEXADO"/>
    <s v="OK"/>
    <n v="1"/>
    <n v="863.19"/>
    <s v="Giro"/>
    <s v="RICARDO SILVEIRA"/>
    <s v="Programado "/>
    <s v="Realizado"/>
    <s v="Ciclo Concluido"/>
    <n v="885.85"/>
    <n v="2548098.5699999998"/>
    <e v="#N/A"/>
    <n v="26045388"/>
    <n v="885.85"/>
    <s v="Mauricio Alves"/>
  </r>
  <r>
    <x v="0"/>
    <s v="OK"/>
    <s v="Sem Defeito"/>
    <s v="Não"/>
    <n v="44688272"/>
    <n v="759"/>
    <m/>
    <x v="1655"/>
    <s v="Ciclo Concluido"/>
    <s v="Ciclo Concluido"/>
    <x v="2"/>
    <s v="Poligonal Programado Andamento"/>
    <s v="EQUIPE PODA "/>
    <s v="Realizado"/>
    <s v="PORTO ALEGRE"/>
    <s v="PODA"/>
    <s v="LIB //COMS"/>
    <d v="2024-10-16T00:00:00"/>
    <x v="0"/>
    <s v="OPEX"/>
    <s v="OK"/>
    <s v="OK"/>
    <s v="ANEXADO"/>
    <s v="ANEXADO"/>
    <s v="OK"/>
    <n v="1"/>
    <n v="3849.3"/>
    <s v="Giro"/>
    <s v="LUISA ALMEIDA"/>
    <s v="Programado "/>
    <s v="Realizado"/>
    <s v="Ciclo Concluido"/>
    <n v="375.84"/>
    <n v="2548098.5699999998"/>
    <e v="#N/A"/>
    <n v="26082907"/>
    <n v="375.84"/>
    <s v="Mauricio Alves"/>
  </r>
  <r>
    <x v="0"/>
    <s v="OK"/>
    <s v="Sem Defeito"/>
    <s v="Não"/>
    <n v="44689638"/>
    <n v="760"/>
    <m/>
    <x v="1595"/>
    <s v="Ciclo Concluido"/>
    <s v="Ciclo Concluido"/>
    <x v="2"/>
    <s v="Poligonal Programado Andamento"/>
    <s v="EQUIPE PODA "/>
    <s v="Realizado"/>
    <s v="PORTO ALEGRE"/>
    <s v="PODA"/>
    <s v="LIB //COMS"/>
    <d v="2024-10-16T00:00:00"/>
    <x v="0"/>
    <s v="OPEX"/>
    <s v="OK"/>
    <s v="OK"/>
    <s v="ANEXADO"/>
    <s v="ANEXADO"/>
    <s v="OK"/>
    <n v="1"/>
    <n v="3079.44"/>
    <s v="Giro"/>
    <s v="RICARDO SILVEIRA"/>
    <s v="Programado "/>
    <s v="Realizado"/>
    <s v="Ciclo Concluido"/>
    <n v="1032.46"/>
    <n v="2548098.5699999998"/>
    <e v="#N/A"/>
    <n v="26045388"/>
    <n v="1032.46"/>
    <s v="Mauricio Alves"/>
  </r>
  <r>
    <x v="0"/>
    <s v="OK"/>
    <s v="Sem Defeito"/>
    <s v="Não"/>
    <n v="44688271"/>
    <n v="761"/>
    <m/>
    <x v="1655"/>
    <s v="Ciclo Concluido"/>
    <s v="Ciclo Concluido"/>
    <x v="2"/>
    <s v="Poligonal Programado Andamento"/>
    <s v="EQUIPE PODA "/>
    <s v="Realizado"/>
    <s v="PORTO ALEGRE"/>
    <s v="PODA"/>
    <s v="LIB //COMS"/>
    <d v="2024-10-16T00:00:00"/>
    <x v="0"/>
    <s v="OPEX"/>
    <s v="OK"/>
    <s v="OK"/>
    <s v="ANEXADO"/>
    <s v="ANEXADO"/>
    <s v="OK"/>
    <n v="1"/>
    <n v="4619.16"/>
    <s v="Giro"/>
    <s v="LUISA ALMEIDA"/>
    <s v="Programado "/>
    <s v="Realizado"/>
    <s v="Ciclo Concluido"/>
    <n v="657.72"/>
    <n v="2548098.5699999998"/>
    <e v="#N/A"/>
    <n v="26082907"/>
    <n v="657.72"/>
    <s v="Mauricio Alves"/>
  </r>
  <r>
    <x v="0"/>
    <s v="OK"/>
    <s v="Sem Defeito"/>
    <s v="Não"/>
    <n v="10243"/>
    <n v="762"/>
    <m/>
    <x v="1656"/>
    <s v="Ciclo Concluido"/>
    <s v="Ciclo Concluido"/>
    <x v="2"/>
    <s v="Emergencial"/>
    <s v="EQUIPE PODA "/>
    <s v="Realizado"/>
    <s v="PORTO ALEGRE"/>
    <s v="PODA"/>
    <s v="LIB //COMS"/>
    <d v="2024-10-16T00:00:00"/>
    <x v="0"/>
    <s v="OPEX"/>
    <s v="OK"/>
    <s v="OK"/>
    <s v="ANEXADO"/>
    <s v="ANEXADO"/>
    <s v="OK"/>
    <n v="1"/>
    <n v="6654.69"/>
    <s v="Giro"/>
    <s v="LUISA ALMEIDA"/>
    <s v="Programado "/>
    <s v="Realizado"/>
    <s v="Ciclo Concluido"/>
    <n v="751.68"/>
    <n v="2548098.5699999998"/>
    <e v="#N/A"/>
    <n v="26083390"/>
    <n v="751.68"/>
    <s v="Mauricio Alves"/>
  </r>
  <r>
    <x v="0"/>
    <s v="OK"/>
    <s v="Sem Defeito"/>
    <s v="Não"/>
    <n v="10267"/>
    <n v="763"/>
    <m/>
    <x v="1595"/>
    <s v="Ciclo Concluido"/>
    <s v="Ciclo Concluido"/>
    <x v="2"/>
    <s v="Poligonal Programado Andamento"/>
    <s v="EQUIPE PODA "/>
    <s v="Realizado"/>
    <s v="PORTO ALEGRE"/>
    <s v="PODA"/>
    <s v="LIB //COMS"/>
    <d v="2024-10-16T00:00:00"/>
    <x v="0"/>
    <s v="OPEX"/>
    <s v="OK"/>
    <s v="OK"/>
    <s v="ANEXADO"/>
    <s v="ANEXADO"/>
    <s v="OK"/>
    <n v="1"/>
    <n v="2706.83"/>
    <s v="Giro"/>
    <s v="RICARDO SILVEIRA"/>
    <s v="Programado "/>
    <s v="Realizado"/>
    <s v="Ciclo Concluido"/>
    <n v="657.2"/>
    <n v="2548098.5699999998"/>
    <e v="#N/A"/>
    <n v="26045388"/>
    <n v="657.2"/>
    <s v="Mauricio Alves"/>
  </r>
  <r>
    <x v="0"/>
    <s v="OK"/>
    <s v="Sem Defeito"/>
    <s v="Não"/>
    <n v="44865412"/>
    <n v="295"/>
    <m/>
    <x v="1657"/>
    <s v="Ciclo Concluido"/>
    <s v="Ciclo Concluido"/>
    <x v="2"/>
    <s v="Emergencial"/>
    <s v="TAT"/>
    <s v="Realizado"/>
    <s v="ALVORADA"/>
    <s v="ESPAÇADORES"/>
    <s v="LIB //COMS"/>
    <d v="2024-10-16T00:00:00"/>
    <x v="5"/>
    <s v="OPEX"/>
    <s v="OK"/>
    <s v="OK"/>
    <s v="ANEXADO"/>
    <s v="ANEXADO"/>
    <s v="OK"/>
    <n v="1"/>
    <n v="557.84"/>
    <s v="Passivo"/>
    <s v="LUISA ALMEIDA "/>
    <s v="Programado "/>
    <s v="Realizado"/>
    <s v="Enviado Equatorial "/>
    <n v="558.98"/>
    <n v="2548098.5699999998"/>
    <e v="#N/A"/>
    <n v="26082803"/>
    <n v="558.98"/>
    <s v="Mauricio Alves"/>
  </r>
  <r>
    <x v="0"/>
    <s v="OK"/>
    <s v="Sem Defeito"/>
    <s v="Não"/>
    <n v="44688428"/>
    <n v="296"/>
    <m/>
    <x v="1658"/>
    <s v="Ciclo Concluido"/>
    <s v="Ciclo Concluido"/>
    <x v="2"/>
    <s v="Emergencial"/>
    <s v="TAT"/>
    <s v="Realizado"/>
    <s v="GUAIBA"/>
    <s v="GRAMÍNEAS /ESPAÇADORES"/>
    <s v="LIB //COMS"/>
    <d v="2024-10-16T00:00:00"/>
    <x v="5"/>
    <s v="OPEX"/>
    <s v="OK"/>
    <s v="OK"/>
    <s v="ANEXADO"/>
    <s v="ANEXADO"/>
    <s v="OK"/>
    <n v="1"/>
    <n v="2319.44"/>
    <s v="Passivo"/>
    <s v="LUISA ALMEIDA "/>
    <s v="Programado "/>
    <s v="Realizado"/>
    <s v="Enviado Equatorial "/>
    <n v="430.26"/>
    <n v="2548098.5699999998"/>
    <e v="#N/A"/>
    <n v="26082825"/>
    <n v="430.26"/>
    <s v="Mauricio Alves"/>
  </r>
  <r>
    <x v="0"/>
    <s v="OK"/>
    <s v="Sem Defeito"/>
    <s v="Não"/>
    <n v="44686087"/>
    <n v="297"/>
    <m/>
    <x v="1659"/>
    <s v="Ciclo Concluido"/>
    <s v="Ciclo Concluido"/>
    <x v="2"/>
    <s v="Emergencial"/>
    <s v="TAT"/>
    <s v="Realizado"/>
    <s v="VIAMÃO"/>
    <s v="PODA/ESPAÇ/GRAMÍNEAS"/>
    <s v="LIB //COMS"/>
    <d v="2024-10-16T00:00:00"/>
    <x v="5"/>
    <s v="OPEX"/>
    <s v="OK"/>
    <s v="OK"/>
    <s v="ANEXADO"/>
    <s v="ANEXADO"/>
    <s v="OK"/>
    <n v="1"/>
    <n v="3576.34"/>
    <s v="Passivo"/>
    <s v="LUISA ALMEIDA "/>
    <s v="Programado "/>
    <s v="Realizado"/>
    <s v="Enviado Equatorial "/>
    <n v="884.38"/>
    <n v="2548098.5699999998"/>
    <e v="#N/A"/>
    <n v="26082860"/>
    <n v="884.38"/>
    <s v="Mauricio Alves"/>
  </r>
  <r>
    <x v="0"/>
    <s v="OK"/>
    <s v="Sem Defeito"/>
    <s v="Não"/>
    <n v="10562"/>
    <n v="195"/>
    <m/>
    <x v="1660"/>
    <s v="Ciclo Concluido"/>
    <s v="Ciclo Concluido"/>
    <x v="2"/>
    <s v="Emergencial"/>
    <s v="LINHA VIVA "/>
    <s v="Realizado"/>
    <s v="PORTO ALEGRE"/>
    <s v="PODAS"/>
    <s v="LIB //COMS"/>
    <d v="2024-10-16T00:00:00"/>
    <x v="0"/>
    <s v="OPEX"/>
    <s v="OK"/>
    <s v="OK"/>
    <s v="ANEXADO"/>
    <s v="ANEXADO"/>
    <s v="OK"/>
    <n v="1"/>
    <n v="6544.96"/>
    <s v="Giro"/>
    <s v="LUISA ALMEIDA "/>
    <s v="Programado "/>
    <s v="Realizado"/>
    <s v="Ciclo Concluido"/>
    <n v="1884.71"/>
    <n v="2548098.5699999998"/>
    <e v="#N/A"/>
    <n v="26082986"/>
    <n v="1884.71"/>
    <s v="Mauricio Alves"/>
  </r>
  <r>
    <x v="2"/>
    <s v="OK"/>
    <s v="Sem Defeito"/>
    <s v="Não"/>
    <n v="804"/>
    <n v="356"/>
    <m/>
    <x v="1661"/>
    <s v="Sem necessidade"/>
    <s v="Sem necessidade"/>
    <x v="0"/>
    <s v="Emergencial"/>
    <s v="LINHA MORTA"/>
    <s v="Pendente"/>
    <s v="PORTO ALEGRE"/>
    <s v="TR"/>
    <s v="LIB //ENER"/>
    <d v="2024-10-16T00:00:00"/>
    <x v="2"/>
    <s v="CAPEX"/>
    <s v="NOK"/>
    <s v="OK"/>
    <s v="ANEXADO"/>
    <s v="ANEXADO"/>
    <s v="OK"/>
    <n v="0.8"/>
    <n v="3897.08"/>
    <s v="Passivo"/>
    <s v="JONAS OLIVEIRA"/>
    <s v="Programado "/>
    <s v="Realizado"/>
    <s v="Em andamento"/>
    <n v="4121.7"/>
    <n v="2548098.5699999998"/>
    <e v="#N/A"/>
    <n v="26385389"/>
    <n v="4121.7"/>
    <s v="Mauricio Alves"/>
  </r>
  <r>
    <x v="0"/>
    <s v="OK"/>
    <s v="Sem Defeito"/>
    <s v="Não"/>
    <n v="149659"/>
    <n v="357"/>
    <m/>
    <x v="1662"/>
    <s v="Ciclo Concluido"/>
    <s v="Ciclo Concluido"/>
    <x v="0"/>
    <s v="Emergencial"/>
    <s v="LINHA MORTA"/>
    <s v="Realizado"/>
    <s v="PORTO ALEGRE"/>
    <s v="TR"/>
    <s v="LIB // MED"/>
    <d v="2024-10-16T00:00:00"/>
    <x v="5"/>
    <s v="CAPEX"/>
    <s v="OK"/>
    <s v="OK"/>
    <s v="ANEXADO"/>
    <s v="ANEXADO"/>
    <s v="OK"/>
    <n v="1"/>
    <n v="3489.68"/>
    <s v="Passivo"/>
    <s v="JONAS OLIVEIRA"/>
    <s v="Programado "/>
    <s v="Realizado"/>
    <s v="Enviado Equatorial "/>
    <n v="3690.81"/>
    <n v="2548098.5699999998"/>
    <e v="#N/A"/>
    <n v="26276358"/>
    <n v="3690.81"/>
    <s v="Mauricio Alves"/>
  </r>
  <r>
    <x v="3"/>
    <s v="OK"/>
    <s v="Sem Defeito"/>
    <s v="Não"/>
    <s v="31160/ 38205"/>
    <n v="358"/>
    <m/>
    <x v="1663"/>
    <s v="Sem necessidade"/>
    <s v="Sem necessidade"/>
    <x v="0"/>
    <s v="Emergencial"/>
    <s v="LINHA MORTA"/>
    <s v="Pendente"/>
    <s v="PORTO ALEGRE"/>
    <s v="POSTE"/>
    <s v="LIB //PEND"/>
    <d v="2024-10-16T00:00:00"/>
    <x v="2"/>
    <s v="CAPEX"/>
    <s v="OK"/>
    <s v="OK"/>
    <s v="SEM ANEXO "/>
    <s v="SEM ANEXO "/>
    <s v="OK"/>
    <n v="0.6"/>
    <n v="4111.57"/>
    <s v="Passivo"/>
    <s v="RICARDO VARGAS"/>
    <d v="2024-12-16T00:00:00"/>
    <s v="Realizado"/>
    <s v="Enviado Equatorial"/>
    <n v="3389.66"/>
    <n v="2548098.5699999998"/>
    <e v="#N/A"/>
    <n v="26385610"/>
    <n v="3389.66"/>
    <s v="Mauricio Alves"/>
  </r>
  <r>
    <x v="0"/>
    <s v="OK"/>
    <s v="Sem Defeito"/>
    <s v="Não"/>
    <n v="31924"/>
    <n v="359"/>
    <m/>
    <x v="1664"/>
    <s v="Ciclo Concluido"/>
    <s v="Ciclo Concluido"/>
    <x v="2"/>
    <s v="Emergencial"/>
    <s v="LINHA MORTA"/>
    <s v="Realizado"/>
    <s v="PORTO ALEGRE"/>
    <s v="REGULAGEM"/>
    <s v="LIB //COMS"/>
    <d v="2024-10-16T00:00:00"/>
    <x v="5"/>
    <s v="OPEX"/>
    <s v="OK"/>
    <s v="OK"/>
    <s v="ANEXADO"/>
    <s v="ANEXADO"/>
    <s v="OK"/>
    <n v="1"/>
    <n v="681.7"/>
    <s v="Passivo"/>
    <s v="RICARDO SILVEIRA"/>
    <s v="Programado "/>
    <s v="Realizado"/>
    <s v="Enviado Equatorial "/>
    <n v="327.39999999999998"/>
    <n v="2548098.5699999998"/>
    <e v="#N/A"/>
    <n v="26305667"/>
    <n v="327.39999999999998"/>
    <s v="Mauricio Alves"/>
  </r>
  <r>
    <x v="0"/>
    <s v="OK"/>
    <s v="Sem Defeito"/>
    <s v="Não"/>
    <n v="44024"/>
    <n v="360"/>
    <m/>
    <x v="1665"/>
    <s v="Sem necessidade"/>
    <s v="Sem necessidade"/>
    <x v="0"/>
    <s v="Emergencial"/>
    <s v="LINHA MORTA"/>
    <s v="Realizado"/>
    <s v="ELDORADO DO SUL"/>
    <s v="POSTE"/>
    <s v="LIB //COMS"/>
    <d v="2024-10-16T00:00:00"/>
    <x v="2"/>
    <s v="CAPEX"/>
    <s v="OK"/>
    <s v="OK"/>
    <s v="ANEXADO"/>
    <s v="ANEXADO"/>
    <s v="OK"/>
    <n v="1"/>
    <n v="3818.45"/>
    <s v="Passivo"/>
    <s v="LUCAS ANDRADE"/>
    <s v="Programado "/>
    <s v="Realizado"/>
    <s v="Enviado Equatorial"/>
    <n v="3303.54"/>
    <n v="2548098.5699999998"/>
    <e v="#N/A"/>
    <n v="26216182"/>
    <n v="3303.54"/>
    <s v="Mauricio Alves"/>
  </r>
  <r>
    <x v="5"/>
    <s v="Falta localização dos postes."/>
    <s v="Endereço e Coordenadas"/>
    <s v="Sim"/>
    <n v="27744"/>
    <n v="355"/>
    <m/>
    <x v="1666"/>
    <s v="Sem necessidade"/>
    <s v="Sem necessidade"/>
    <x v="0"/>
    <s v="Emergencial"/>
    <s v="LINHA MORTA"/>
    <s v="Pendente"/>
    <s v="ARROIO DOS RATOS "/>
    <s v="POSTE"/>
    <s v="LIB //ATEC"/>
    <d v="2024-10-16T00:00:00"/>
    <x v="2"/>
    <s v="CAPEX"/>
    <s v="NOK"/>
    <s v="OK"/>
    <s v="SEM ANEXO "/>
    <s v="SEM ANEXO "/>
    <s v="NOK"/>
    <n v="0.2"/>
    <n v="6819.71"/>
    <s v="Passivo"/>
    <s v="TIME REGIS 3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10267"/>
    <n v="764"/>
    <m/>
    <x v="1595"/>
    <s v="Ciclo Concluido"/>
    <s v="Ciclo Concluido"/>
    <x v="2"/>
    <s v="Poligonal Programado Andamento"/>
    <s v="EQUIPE PODA "/>
    <s v="Realizado"/>
    <s v="PORTO ALEGRE"/>
    <s v="PODA"/>
    <s v="LIB //COMS"/>
    <d v="2024-10-17T00:00:00"/>
    <x v="0"/>
    <s v="OPEX"/>
    <s v="OK"/>
    <s v="OK"/>
    <s v="ANEXADO"/>
    <s v="ANEXADO"/>
    <s v="OK"/>
    <n v="1"/>
    <n v="1986.25"/>
    <s v="Giro"/>
    <s v="SAMUEL OLIVEIRA"/>
    <s v="Programado "/>
    <s v="Realizado"/>
    <s v="Ciclo Concluido"/>
    <n v="2000.35"/>
    <n v="2548098.5699999998"/>
    <e v="#N/A"/>
    <n v="26045388"/>
    <n v="2000.35"/>
    <s v="Mauricio Alves"/>
  </r>
  <r>
    <x v="0"/>
    <s v="OK"/>
    <s v="Sem Defeito"/>
    <s v="Não"/>
    <s v="44698977/10267"/>
    <n v="765"/>
    <m/>
    <x v="1655"/>
    <s v="Ciclo Concluido"/>
    <s v="Ciclo Concluido"/>
    <x v="2"/>
    <s v="Poligonal Programado Andamento"/>
    <s v="EQUIPE PODA "/>
    <s v="Realizado"/>
    <s v="PORTO ALEGRE"/>
    <s v="PODA"/>
    <s v="LIB //COMS"/>
    <d v="2024-10-17T00:00:00"/>
    <x v="0"/>
    <s v="OPEX"/>
    <s v="OK"/>
    <s v="OK"/>
    <s v="ANEXADO"/>
    <s v="ANEXADO"/>
    <s v="OK"/>
    <n v="1"/>
    <n v="3686.93"/>
    <s v="Giro"/>
    <s v="SAMUEL OLIVEIRA"/>
    <s v="Programado "/>
    <s v="Realizado"/>
    <s v="Ciclo Concluido"/>
    <n v="1363.32"/>
    <n v="2548098.5699999998"/>
    <e v="#N/A"/>
    <n v="26082907"/>
    <n v="1363.32"/>
    <s v="Mauricio Alves"/>
  </r>
  <r>
    <x v="0"/>
    <s v="OK"/>
    <s v="Sem Defeito"/>
    <s v="Não"/>
    <n v="10562"/>
    <n v="766"/>
    <m/>
    <x v="1655"/>
    <s v="Ciclo Concluido"/>
    <s v="Ciclo Concluido"/>
    <x v="2"/>
    <s v="Poligonal Programado Andamento"/>
    <s v="EQUIPE PODA "/>
    <s v="Realizado"/>
    <s v="PORTO ALEGRE"/>
    <s v="PODA"/>
    <s v="LIB //COMS"/>
    <d v="2024-10-17T00:00:00"/>
    <x v="0"/>
    <s v="OPEX"/>
    <s v="OK"/>
    <s v="OK"/>
    <s v="ANEXADO"/>
    <s v="ANEXADO"/>
    <s v="OK"/>
    <n v="1"/>
    <n v="3898.58"/>
    <s v="Giro"/>
    <s v="RICARDO SILVEIRA"/>
    <s v="Programado "/>
    <s v="Realizado"/>
    <s v="Ciclo Concluido"/>
    <n v="3551.01"/>
    <n v="2548098.5699999998"/>
    <e v="#N/A"/>
    <n v="26082907"/>
    <n v="3551.01"/>
    <s v="Mauricio Alves"/>
  </r>
  <r>
    <x v="0"/>
    <s v="OK"/>
    <s v="Sem Defeito"/>
    <s v="Não"/>
    <n v="10562"/>
    <n v="767"/>
    <m/>
    <x v="1655"/>
    <s v="Ciclo Concluido"/>
    <s v="Ciclo Concluido"/>
    <x v="2"/>
    <s v="Poligonal Programado Andamento"/>
    <s v="EQUIPE PODA "/>
    <s v="Realizado"/>
    <s v="PORTO ALEGRE"/>
    <s v="PODA"/>
    <s v="LIB //COMS"/>
    <d v="2024-10-17T00:00:00"/>
    <x v="0"/>
    <s v="OPEX"/>
    <s v="OK"/>
    <s v="OK"/>
    <s v="ANEXADO"/>
    <s v="ANEXADO"/>
    <s v="OK"/>
    <n v="1"/>
    <n v="11994.43"/>
    <s v="Giro"/>
    <s v="RICARDO SILVEIRA"/>
    <s v="Programado "/>
    <s v="Realizado"/>
    <s v="Ciclo Concluido"/>
    <n v="2232.4"/>
    <n v="2548098.5699999998"/>
    <e v="#N/A"/>
    <n v="26082907"/>
    <n v="2232.4"/>
    <s v="Mauricio Alves"/>
  </r>
  <r>
    <x v="0"/>
    <s v="OK"/>
    <s v="Sem Defeito"/>
    <s v="Não"/>
    <n v="44698938"/>
    <n v="768"/>
    <m/>
    <x v="1655"/>
    <s v="Ciclo Concluido"/>
    <s v="Ciclo Concluido"/>
    <x v="2"/>
    <s v="Poligonal Programado Andamento"/>
    <s v="EQUIPE PODA "/>
    <s v="Realizado"/>
    <s v="PORTO ALEGRE"/>
    <s v="PODA"/>
    <s v="LIB //COMS"/>
    <d v="2024-10-17T00:00:00"/>
    <x v="0"/>
    <s v="OPEX"/>
    <s v="OK"/>
    <s v="OK"/>
    <s v="ANEXADO"/>
    <s v="ANEXADO"/>
    <s v="OK"/>
    <n v="1"/>
    <n v="1936.97"/>
    <s v="Giro"/>
    <s v="LUISA ALMEIDA"/>
    <s v="Programado "/>
    <s v="Realizado"/>
    <s v="Ciclo Concluido"/>
    <n v="894.1"/>
    <n v="2548098.5699999998"/>
    <e v="#N/A"/>
    <n v="26082907"/>
    <n v="894.1"/>
    <s v="Mauricio Alves"/>
  </r>
  <r>
    <x v="0"/>
    <s v="OK"/>
    <s v="Sem Defeito"/>
    <s v="Não"/>
    <n v="10562"/>
    <n v="769"/>
    <m/>
    <x v="1655"/>
    <s v="Ciclo Concluido"/>
    <s v="Ciclo Concluido"/>
    <x v="2"/>
    <s v="Poligonal Programado Andamento"/>
    <s v="EQUIPE PODA "/>
    <s v="Realizado"/>
    <s v="PORTO ALEGRE"/>
    <s v="PODA"/>
    <s v="LIB //COMS"/>
    <d v="2024-10-17T00:00:00"/>
    <x v="0"/>
    <s v="OPEX"/>
    <s v="OK"/>
    <s v="OK"/>
    <s v="ANEXADO"/>
    <s v="ANEXADO"/>
    <s v="OK"/>
    <n v="1"/>
    <n v="5810.91"/>
    <s v="Giro"/>
    <s v="RICARDO SILVEIRA"/>
    <s v="Programado "/>
    <s v="Realizado"/>
    <s v="Ciclo Concluido"/>
    <n v="2343.19"/>
    <n v="2548098.5699999998"/>
    <e v="#N/A"/>
    <n v="26082907"/>
    <n v="2343.19"/>
    <s v="Mauricio Alves"/>
  </r>
  <r>
    <x v="0"/>
    <s v="OK"/>
    <s v="Sem Defeito"/>
    <s v="Não"/>
    <n v="10248"/>
    <n v="770"/>
    <n v="3"/>
    <x v="1667"/>
    <s v="Ciclo Concluido"/>
    <s v="Ciclo Concluido"/>
    <x v="2"/>
    <s v="Programado"/>
    <s v="EQUIPE PODA "/>
    <s v="Realizado"/>
    <s v="PORTO ALEGRE"/>
    <s v="PODA"/>
    <s v="LIB //COMS"/>
    <d v="2024-10-17T00:00:00"/>
    <x v="0"/>
    <s v="OPEX"/>
    <s v="OK"/>
    <s v="OK"/>
    <s v="ANEXADO"/>
    <s v="ANEXADO"/>
    <s v="OK"/>
    <n v="1"/>
    <n v="6183.52"/>
    <s v="Giro"/>
    <s v="RICARDO SILVEIRA"/>
    <s v="Programado "/>
    <s v="Realizado"/>
    <s v="Ciclo Concluido"/>
    <n v="4676.79"/>
    <n v="2548098.5699999998"/>
    <e v="#N/A"/>
    <n v="26083009"/>
    <n v="4676.79"/>
    <s v="Mauricio Alves"/>
  </r>
  <r>
    <x v="0"/>
    <s v="OK"/>
    <s v="Sem Defeito"/>
    <s v="Não"/>
    <n v="44699001"/>
    <n v="298"/>
    <m/>
    <x v="1668"/>
    <s v="Ciclo Concluido"/>
    <s v="Ciclo Concluido"/>
    <x v="2"/>
    <s v="Emergencial"/>
    <s v="TAT"/>
    <s v="Realizado"/>
    <s v="VIAMÃO"/>
    <s v="PODA/ ESPAÇADORES "/>
    <s v="LIB //COMS"/>
    <d v="2024-10-17T00:00:00"/>
    <x v="5"/>
    <s v="OPEX"/>
    <s v="OK"/>
    <s v="OK"/>
    <s v="ANEXADO"/>
    <s v="ANEXADO"/>
    <s v="OK"/>
    <n v="1"/>
    <n v="1787.28"/>
    <s v="Passivo"/>
    <s v="LUISA ALMEIDA "/>
    <s v="Programado "/>
    <s v="Realizado"/>
    <s v="Enviado Equatorial "/>
    <n v="1011.25"/>
    <n v="2548098.5699999998"/>
    <e v="#N/A"/>
    <n v="26082959"/>
    <n v="1011.25"/>
    <s v="Mauricio Alves"/>
  </r>
  <r>
    <x v="5"/>
    <s v="Sem Ordem/PEP para tratativa"/>
    <s v="Criar PEP"/>
    <s v="Sim "/>
    <n v="9545"/>
    <n v="196"/>
    <m/>
    <x v="872"/>
    <s v="Sem necessidade"/>
    <s v="Sem necessidade"/>
    <x v="4"/>
    <s v="Emergencial"/>
    <s v="LINHA VIVA "/>
    <s v="Pendente"/>
    <s v="PORTO ALEGRE"/>
    <s v="ESTRUTURAS"/>
    <n v="0"/>
    <d v="2024-10-17T00:00:00"/>
    <x v="2"/>
    <s v="CAPEX"/>
    <s v="NOK"/>
    <s v="OK"/>
    <s v="SEM ANEXO "/>
    <s v="SEM ANEXO "/>
    <s v="NOK"/>
    <n v="0.2"/>
    <n v="15214.11"/>
    <s v="Passivo"/>
    <s v="LUCAS ANDRADE"/>
    <s v="Programado "/>
    <s v="Não realizado"/>
    <s v="Em andamento"/>
    <n v="0"/>
    <n v="2548098.5699999998"/>
    <e v="#N/A"/>
    <n v="0"/>
    <n v="0"/>
    <s v="Erica Fragoso"/>
  </r>
  <r>
    <x v="2"/>
    <s v="OK"/>
    <s v="Sem Defeito"/>
    <s v="Não"/>
    <n v="9440"/>
    <n v="361"/>
    <m/>
    <x v="1669"/>
    <s v="Sem necessidade"/>
    <s v="Sem necessidade"/>
    <x v="0"/>
    <s v="Emergencial"/>
    <s v="LINHA MORTA"/>
    <s v="Pendente"/>
    <s v="PORTO ALEGRE"/>
    <s v="POSTE"/>
    <s v="LIB //ENER"/>
    <d v="2024-10-17T00:00:00"/>
    <x v="2"/>
    <s v="CAPEX"/>
    <s v="NOK"/>
    <s v="OK"/>
    <s v="ANEXADO"/>
    <s v="ANEXADO"/>
    <s v="OK"/>
    <n v="0.8"/>
    <n v="10939.13"/>
    <s v="Passivo"/>
    <s v="TIME REGIS 3"/>
    <s v="Programado "/>
    <s v="Realizado"/>
    <s v="Em andamento"/>
    <n v="9907.14"/>
    <n v="2548098.5699999998"/>
    <e v="#N/A"/>
    <n v="26448641"/>
    <n v="9907.14"/>
    <s v="Mauricio Alves"/>
  </r>
  <r>
    <x v="5"/>
    <s v="Sem Ordem/PEP para tratativa"/>
    <s v="Criar PEP"/>
    <s v="Sim "/>
    <n v="44622810"/>
    <n v="362"/>
    <m/>
    <x v="872"/>
    <s v="Sem necessidade"/>
    <s v="Sem necessidade"/>
    <x v="4"/>
    <s v="Emergencial"/>
    <s v="LINHA MORTA"/>
    <s v="Pendente"/>
    <s v="GUAIBA"/>
    <s v="REGULADORES "/>
    <n v="0"/>
    <d v="2024-10-17T00:00:00"/>
    <x v="2"/>
    <s v="CAPEX"/>
    <s v="NOK"/>
    <s v="OK"/>
    <s v="SEM ANEXO "/>
    <s v="SEM ANEXO "/>
    <s v="NOK"/>
    <n v="0.2"/>
    <n v="11888.81"/>
    <s v="Passivo"/>
    <s v="LUCAS ANDRADE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25335"/>
    <n v="363"/>
    <m/>
    <x v="1670"/>
    <s v="Ciclo Concluido"/>
    <s v="Ciclo Concluido"/>
    <x v="2"/>
    <s v="Emergencial"/>
    <s v="LINHA MORTA"/>
    <s v="Realizado"/>
    <s v="PORTO ALEGRE"/>
    <s v="TALA"/>
    <s v="LIB //COMS"/>
    <d v="2024-10-17T00:00:00"/>
    <x v="5"/>
    <s v="OPEX"/>
    <s v="OK"/>
    <s v="OK"/>
    <s v="ANEXADO"/>
    <s v="ANEXADO"/>
    <s v="OK"/>
    <n v="1"/>
    <n v="1300.24"/>
    <s v="Passivo"/>
    <s v="RICARDO SILVEIRA"/>
    <s v="Programado "/>
    <s v="Realizado"/>
    <s v="Enviado Equatorial "/>
    <n v="974.93"/>
    <n v="2548098.5699999998"/>
    <e v="#N/A"/>
    <n v="26082797"/>
    <n v="974.93"/>
    <s v="Mauricio Alves"/>
  </r>
  <r>
    <x v="2"/>
    <s v="OK"/>
    <s v="Sem Defeito"/>
    <s v="Não"/>
    <n v="26018"/>
    <n v="364"/>
    <m/>
    <x v="1671"/>
    <s v="Sem necessidade"/>
    <s v="Sem necessidade"/>
    <x v="0"/>
    <s v="Emergencial"/>
    <s v="LINHA MORTA"/>
    <s v="Pendente"/>
    <s v="VIAMÃO"/>
    <s v="TR"/>
    <s v="LIB //ENER"/>
    <d v="2024-10-17T00:00:00"/>
    <x v="2"/>
    <s v="CAPEX"/>
    <s v="NOK"/>
    <s v="OK"/>
    <s v="ANEXADO"/>
    <s v="ANEXADO"/>
    <s v="OK"/>
    <n v="0.8"/>
    <n v="3847.7"/>
    <s v="Passivo"/>
    <s v="TIME REGIS 3"/>
    <s v="Programado "/>
    <s v="Realizado"/>
    <s v="Em andamento"/>
    <n v="4043.37"/>
    <n v="2548098.5699999998"/>
    <e v="#N/A"/>
    <n v="26448734"/>
    <n v="4043.37"/>
    <s v="Mauricio Alves"/>
  </r>
  <r>
    <x v="5"/>
    <s v="Evidênciar placa do Equipamento"/>
    <s v="Evidência "/>
    <s v="Sim "/>
    <n v="9079"/>
    <n v="365"/>
    <m/>
    <x v="1672"/>
    <s v="Sem necessidade"/>
    <s v="Sem necessidade"/>
    <x v="0"/>
    <s v="Emergencial"/>
    <s v="LINHA MORTA"/>
    <s v="Pendente"/>
    <s v="SAO JERONIMO"/>
    <s v="CH FUSIVEWL"/>
    <s v="LIB //ATEC"/>
    <d v="2024-10-17T00:00:00"/>
    <x v="2"/>
    <s v="CAPEX"/>
    <s v="NOK"/>
    <s v="OK"/>
    <s v="SEM ANEXO "/>
    <s v="SEM ANEXO "/>
    <s v="NOK"/>
    <n v="0.2"/>
    <n v="8257.56"/>
    <s v="Passivo"/>
    <s v="JONAS OLIVEIRA"/>
    <s v="Programado "/>
    <s v="Não realizado"/>
    <s v="Em andamento"/>
    <n v="0"/>
    <n v="2548098.5699999998"/>
    <e v="#N/A"/>
    <n v="0"/>
    <n v="0"/>
    <s v="Erica Fragoso"/>
  </r>
  <r>
    <x v="2"/>
    <s v="OK"/>
    <s v="Sem Defeito"/>
    <s v="Não"/>
    <n v="9450"/>
    <n v="366"/>
    <m/>
    <x v="1673"/>
    <s v="Sem necessidade"/>
    <s v="Sem necessidade"/>
    <x v="0"/>
    <s v="Emergencial"/>
    <s v="LINHA MORTA"/>
    <s v="Pendente"/>
    <s v="PORTO ALEGRE"/>
    <s v="POSTE"/>
    <s v="LIB //ENER"/>
    <d v="2024-10-17T00:00:00"/>
    <x v="2"/>
    <s v="CAPEX"/>
    <s v="NOK"/>
    <s v="OK"/>
    <s v="ANEXADO"/>
    <s v="ANEXADO"/>
    <s v="OK"/>
    <n v="0.8"/>
    <n v="7367.4"/>
    <s v="Passivo"/>
    <s v="JONAS OLIVEIRA"/>
    <s v="Programado "/>
    <s v="Realizado"/>
    <s v="Em andamento"/>
    <n v="4543.08"/>
    <n v="2548098.5699999998"/>
    <e v="#N/A"/>
    <n v="26348459"/>
    <n v="4543.08"/>
    <s v="Mauricio Alves"/>
  </r>
  <r>
    <x v="0"/>
    <s v="OK"/>
    <s v="Sem Defeito"/>
    <s v="Não"/>
    <n v="44711839"/>
    <n v="299"/>
    <s v="EMERGENCIA "/>
    <x v="1674"/>
    <s v="Ciclo Concluido"/>
    <s v="Ciclo Concluido"/>
    <x v="2"/>
    <s v="Emergencial"/>
    <s v="TAT"/>
    <s v="Realizado"/>
    <s v="PORTO ALEGRE"/>
    <s v="ESPAÇADORES"/>
    <s v="LIB //COMS"/>
    <d v="2024-10-18T00:00:00"/>
    <x v="5"/>
    <s v="OPEX"/>
    <s v="OK"/>
    <s v="OK"/>
    <s v="ANEXADO"/>
    <s v="ANEXADO"/>
    <s v="OK"/>
    <n v="1"/>
    <n v="601.88"/>
    <s v="Giro"/>
    <s v="RICARDO SILVEIRA"/>
    <s v="Programado "/>
    <s v="Realizado"/>
    <s v="Enviado Equatorial "/>
    <n v="558.98"/>
    <n v="2548098.5699999998"/>
    <e v="#N/A"/>
    <n v="26082824"/>
    <n v="558.98"/>
    <s v="Mauricio Alves"/>
  </r>
  <r>
    <x v="0"/>
    <s v="OK"/>
    <s v="Sem Defeito"/>
    <s v="Não"/>
    <n v="44712505"/>
    <n v="300"/>
    <m/>
    <x v="1675"/>
    <s v="Ciclo Concluido"/>
    <s v="Ciclo Concluido"/>
    <x v="2"/>
    <s v="Emergencial"/>
    <s v="TAT"/>
    <s v="Realizado"/>
    <s v="GUAIBA"/>
    <s v="GRAMÍNEAS/ ESPAÇ "/>
    <s v="LIB //COMS"/>
    <d v="2024-10-18T00:00:00"/>
    <x v="5"/>
    <s v="OPEX"/>
    <s v="OK"/>
    <s v="OK"/>
    <s v="ANEXADO"/>
    <s v="ANEXADO"/>
    <s v="OK"/>
    <n v="1"/>
    <n v="1167.06"/>
    <s v="Giro"/>
    <s v="LUISA ALMEIDA "/>
    <s v="Programado "/>
    <s v="Realizado"/>
    <s v="Enviado Equatorial "/>
    <n v="106.64"/>
    <n v="2548098.5699999998"/>
    <e v="#N/A"/>
    <n v="26082918"/>
    <n v="106.64"/>
    <s v="Mauricio Alves"/>
  </r>
  <r>
    <x v="0"/>
    <s v="OK"/>
    <s v="Sem Defeito"/>
    <s v="Não"/>
    <n v="44711840"/>
    <n v="301"/>
    <m/>
    <x v="1676"/>
    <s v="Ciclo Concluido"/>
    <s v="Ciclo Concluido"/>
    <x v="2"/>
    <s v="Emergencial"/>
    <s v="TAT"/>
    <s v="Realizado"/>
    <s v="ALVORADA"/>
    <s v="PODA"/>
    <s v="LIB //COMS"/>
    <d v="2024-10-18T00:00:00"/>
    <x v="0"/>
    <s v="OPEX"/>
    <s v="OK"/>
    <s v="OK"/>
    <s v="ANEXADO"/>
    <s v="ANEXADO"/>
    <s v="OK"/>
    <n v="1"/>
    <n v="989.96"/>
    <s v="Giro"/>
    <s v="LUISA ALMEIDA "/>
    <s v="Programado "/>
    <s v="Realizado"/>
    <s v="Ciclo Concluido"/>
    <n v="991.85"/>
    <n v="2548098.5699999998"/>
    <e v="#N/A"/>
    <n v="26082889"/>
    <n v="991.85"/>
    <s v="Mauricio Alves"/>
  </r>
  <r>
    <x v="0"/>
    <s v="OK"/>
    <s v="Sem Defeito"/>
    <s v="Não"/>
    <n v="9545"/>
    <n v="197"/>
    <m/>
    <x v="1677"/>
    <s v="Ciclo Concluido"/>
    <s v="Ciclo Concluido"/>
    <x v="2"/>
    <s v="Emergencial"/>
    <s v="LINHA VIVA"/>
    <s v="Realizado"/>
    <s v="PORTO ALEGRE"/>
    <s v="AMARRAÇÃO"/>
    <s v="LIB //COMS"/>
    <d v="2024-10-18T00:00:00"/>
    <x v="0"/>
    <s v="OPEX"/>
    <s v="OK"/>
    <s v="OK"/>
    <s v="ANEXADO"/>
    <s v="ANEXADO"/>
    <s v="OK"/>
    <n v="1"/>
    <n v="1694.38"/>
    <s v="Giro"/>
    <s v="LUISA ALMEIDA "/>
    <s v="Programado "/>
    <s v="Realizado"/>
    <s v="Ciclo Concluido"/>
    <n v="1355.54"/>
    <n v="2548098.5699999998"/>
    <e v="#N/A"/>
    <n v="26083557"/>
    <n v="1355.54"/>
    <s v="Mauricio Alves"/>
  </r>
  <r>
    <x v="5"/>
    <s v="ORDEM NÃO RELACIONADA COM A LISTA DA EQUATORIAL "/>
    <s v="Evidência "/>
    <s v="Sim "/>
    <n v="39986"/>
    <n v="198"/>
    <m/>
    <x v="1678"/>
    <n v="149046023"/>
    <s v="PAL13-1313"/>
    <x v="2"/>
    <s v="Emergencial"/>
    <s v="LINHA VIVA"/>
    <s v="Realizado"/>
    <s v="PORTO ALEGRE"/>
    <s v="CH FUSIVEL"/>
    <s v="LIB //PEND"/>
    <d v="2024-10-18T00:00:00"/>
    <x v="2"/>
    <s v="OPEX"/>
    <s v="OK"/>
    <s v="OK"/>
    <s v="ANEXADO"/>
    <s v="ANEXADO"/>
    <s v="OK"/>
    <n v="1"/>
    <n v="2821.46"/>
    <s v="Passivo"/>
    <s v="RICARDO SILVEIRA"/>
    <s v="Programado "/>
    <s v="Realizado"/>
    <s v="Em andamento"/>
    <n v="2971.7"/>
    <n v="2548098.5699999998"/>
    <e v="#N/A"/>
    <n v="26083012"/>
    <n v="2971.7"/>
    <s v="Erica Fragoso"/>
  </r>
  <r>
    <x v="0"/>
    <s v="OK"/>
    <s v="Sem Defeito"/>
    <s v="Não"/>
    <n v="50207"/>
    <n v="367"/>
    <m/>
    <x v="1679"/>
    <s v="Sem necessidade"/>
    <s v="Sem necessidade"/>
    <x v="0"/>
    <s v="Emergencial"/>
    <s v="LINHA MORTA"/>
    <s v="Realizado"/>
    <s v="PORTO ALEGRE"/>
    <s v="POSTE"/>
    <s v="LIB //COMS"/>
    <d v="2024-10-18T00:00:00"/>
    <x v="2"/>
    <s v="CAPEX"/>
    <s v="OK"/>
    <s v="OK"/>
    <s v="ANEXADO"/>
    <s v="ANEXADO"/>
    <s v="OK"/>
    <n v="1"/>
    <n v="4746.18"/>
    <s v="Passivo"/>
    <s v="JONAS OLIVEIRA"/>
    <s v="Programado "/>
    <s v="Realizado"/>
    <s v="Enviado Equatorial"/>
    <n v="3133.45"/>
    <n v="2548098.5699999998"/>
    <e v="#N/A"/>
    <n v="26291780"/>
    <n v="3133.45"/>
    <s v="Mauricio Alves"/>
  </r>
  <r>
    <x v="0"/>
    <s v="OK"/>
    <s v="Sem Defeito"/>
    <s v="Não"/>
    <n v="51090"/>
    <n v="368"/>
    <m/>
    <x v="1680"/>
    <s v="Sem necessidade"/>
    <s v="Sem necessidade"/>
    <x v="0"/>
    <s v="Emergencial"/>
    <s v="LINHA MORTA"/>
    <s v="Realizado"/>
    <s v="PORTO ALEGRE"/>
    <s v="POSTE"/>
    <s v="LIB //COMS"/>
    <d v="2024-10-18T00:00:00"/>
    <x v="2"/>
    <s v="CAPEX"/>
    <s v="OK"/>
    <s v="OK"/>
    <s v="ANEXADO"/>
    <s v="ANEXADO"/>
    <s v="OK"/>
    <n v="1"/>
    <n v="5252.25"/>
    <s v="Passivo"/>
    <s v="JONAS OLIVEIRA"/>
    <s v="Programado "/>
    <s v="Realizado"/>
    <s v="Enviado Equatorial"/>
    <n v="4914.83"/>
    <n v="2548098.5699999998"/>
    <e v="#N/A"/>
    <n v="26291028"/>
    <n v="4914.83"/>
    <s v="Mauricio Alves"/>
  </r>
  <r>
    <x v="0"/>
    <s v="OK"/>
    <s v="Sem Defeito"/>
    <s v="Não"/>
    <n v="10562"/>
    <n v="771"/>
    <m/>
    <x v="1655"/>
    <s v="Ciclo Concluido"/>
    <s v="Ciclo Concluido"/>
    <x v="2"/>
    <s v="Poligonal Programado Andamento"/>
    <s v="EQUIPE PODA"/>
    <s v="Realizado"/>
    <s v="PORTO ALEGRE"/>
    <s v="PODA"/>
    <s v="LIB //COMS"/>
    <d v="2024-10-18T00:00:00"/>
    <x v="0"/>
    <s v="OPEX"/>
    <s v="OK"/>
    <s v="OK"/>
    <s v="ANEXADO"/>
    <s v="ANEXADO"/>
    <s v="OK"/>
    <n v="1"/>
    <n v="7051.94"/>
    <s v="Giro"/>
    <s v="RICARDO SILVEIRA"/>
    <s v="Programado "/>
    <s v="Realizado"/>
    <s v="Ciclo Concluido"/>
    <n v="5200.91"/>
    <n v="2548098.5699999998"/>
    <e v="#N/A"/>
    <n v="26082907"/>
    <n v="5200.91"/>
    <s v="Mauricio Alves"/>
  </r>
  <r>
    <x v="0"/>
    <s v="OK"/>
    <s v="Sem Defeito"/>
    <s v="Não"/>
    <n v="10562"/>
    <n v="772"/>
    <m/>
    <x v="1655"/>
    <s v="Ciclo Concluido"/>
    <s v="Ciclo Concluido"/>
    <x v="2"/>
    <s v="Poligonal Programado Andamento"/>
    <s v="EQUIPE PODA"/>
    <s v="Realizado"/>
    <s v="PORTO ALEGRE"/>
    <s v="PODA"/>
    <s v="LIB //COMS"/>
    <d v="2024-10-18T00:00:00"/>
    <x v="0"/>
    <s v="OPEX"/>
    <s v="OK"/>
    <s v="OK"/>
    <s v="ANEXADO"/>
    <s v="ANEXADO"/>
    <s v="OK"/>
    <n v="1"/>
    <n v="1961.61"/>
    <s v="Giro"/>
    <s v="RICARDO SILVEIRA"/>
    <s v="Programado "/>
    <s v="Realizado"/>
    <s v="Ciclo Concluido"/>
    <n v="971.56"/>
    <n v="2548098.5699999998"/>
    <e v="#N/A"/>
    <n v="26082907"/>
    <n v="971.56"/>
    <s v="Mauricio Alves"/>
  </r>
  <r>
    <x v="0"/>
    <s v="OK"/>
    <s v="Sem Defeito"/>
    <s v="Não"/>
    <n v="10267"/>
    <n v="773"/>
    <m/>
    <x v="1595"/>
    <s v="Ciclo Concluido"/>
    <s v="Ciclo Concluido"/>
    <x v="2"/>
    <s v="Poligonal Programado Andamento"/>
    <s v="EQUIPE PODA"/>
    <s v="Realizado"/>
    <s v="PORTO ALEGRE"/>
    <s v="PODA"/>
    <s v="LIB //COMS"/>
    <d v="2024-10-18T00:00:00"/>
    <x v="0"/>
    <s v="OPEX"/>
    <s v="OK"/>
    <s v="OK"/>
    <s v="ANEXADO"/>
    <s v="ANEXADO"/>
    <s v="OK"/>
    <n v="1"/>
    <n v="3849.3"/>
    <s v="Giro"/>
    <s v="RICARDO SILVEIRA"/>
    <s v="Programado "/>
    <s v="Realizado"/>
    <s v="Ciclo Concluido"/>
    <n v="2000.35"/>
    <n v="2548098.5699999998"/>
    <e v="#N/A"/>
    <n v="26045388"/>
    <n v="2000.35"/>
    <s v="Mauricio Alves"/>
  </r>
  <r>
    <x v="0"/>
    <s v="OK"/>
    <s v="Sem Defeito"/>
    <s v="Não"/>
    <n v="10562"/>
    <n v="774"/>
    <m/>
    <x v="1655"/>
    <s v="Ciclo Concluido"/>
    <s v="Ciclo Concluido"/>
    <x v="2"/>
    <s v="Poligonal Programado Andamento"/>
    <s v="EQUIPE PODA"/>
    <s v="Realizado"/>
    <s v="PORTO ALEGRE"/>
    <s v="PODA"/>
    <s v="LIB //COMS"/>
    <d v="2024-10-18T00:00:00"/>
    <x v="0"/>
    <s v="OPEX"/>
    <s v="OK"/>
    <s v="OK"/>
    <s v="ANEXADO"/>
    <s v="ANEXADO"/>
    <s v="OK"/>
    <n v="1"/>
    <n v="8468.4599999999991"/>
    <s v="Giro"/>
    <s v="RICARDO SILVEIRA"/>
    <s v="Programado "/>
    <s v="Realizado"/>
    <s v="Ciclo Concluido"/>
    <n v="6084.51"/>
    <n v="2548098.5699999998"/>
    <e v="#N/A"/>
    <n v="26082907"/>
    <n v="6084.51"/>
    <s v="Mauricio Alves"/>
  </r>
  <r>
    <x v="0"/>
    <s v="OK"/>
    <s v="Sem Defeito"/>
    <s v="Não"/>
    <n v="10267"/>
    <n v="775"/>
    <m/>
    <x v="1595"/>
    <s v="Ciclo Concluido"/>
    <s v="Ciclo Concluido"/>
    <x v="2"/>
    <s v="Poligonal Programado Andamento"/>
    <s v="EQUIPE PODA"/>
    <s v="Realizado"/>
    <s v="PORTO ALEGRE"/>
    <s v="PODA"/>
    <s v="LIB //COMS"/>
    <d v="2024-10-18T00:00:00"/>
    <x v="0"/>
    <s v="OPEX"/>
    <s v="OK"/>
    <s v="OK"/>
    <s v="ANEXADO"/>
    <s v="ANEXADO"/>
    <s v="OK"/>
    <n v="1"/>
    <n v="3972.5"/>
    <s v="Giro"/>
    <s v="RICARDO SILVEIRA"/>
    <s v="Programado "/>
    <s v="Realizado"/>
    <s v="Ciclo Concluido"/>
    <n v="3686.34"/>
    <n v="2548098.5699999998"/>
    <e v="#N/A"/>
    <n v="26045388"/>
    <n v="3686.34"/>
    <s v="Mauricio Alves"/>
  </r>
  <r>
    <x v="0"/>
    <s v="OK"/>
    <s v="Sem Defeito"/>
    <s v="Não"/>
    <n v="10269"/>
    <n v="776"/>
    <m/>
    <x v="1595"/>
    <s v="Ciclo Concluido"/>
    <s v="Ciclo Concluido"/>
    <x v="2"/>
    <s v="Poligonal Programado Andamento"/>
    <s v="EQUIPE PODA"/>
    <s v="Realizado"/>
    <s v="PORTO ALEGRE"/>
    <s v="PODA"/>
    <s v="LIB //COMS"/>
    <d v="2024-10-18T00:00:00"/>
    <x v="0"/>
    <s v="OPEX"/>
    <s v="OK"/>
    <s v="OK"/>
    <s v="ANEXADO"/>
    <s v="ANEXADO"/>
    <s v="OK"/>
    <n v="1"/>
    <n v="3178"/>
    <s v="Giro"/>
    <s v="RICARDO SILVEIRA"/>
    <s v="Programado "/>
    <s v="Realizado"/>
    <s v="Ciclo Concluido"/>
    <n v="3200.56"/>
    <n v="2548098.5699999998"/>
    <e v="#N/A"/>
    <n v="26045388"/>
    <n v="3200.56"/>
    <s v="Mauricio Alves"/>
  </r>
  <r>
    <x v="0"/>
    <s v="OK"/>
    <s v="Sem Defeito"/>
    <s v="Não"/>
    <n v="10269"/>
    <n v="777"/>
    <m/>
    <x v="1595"/>
    <s v="Ciclo Concluido"/>
    <s v="Ciclo Concluido"/>
    <x v="2"/>
    <s v="Poligonal Programado Andamento"/>
    <s v="EQUIPE PODA"/>
    <s v="Realizado"/>
    <s v="PORTO ALEGRE"/>
    <s v="PODA"/>
    <s v="LIB //COMS"/>
    <d v="2024-10-18T00:00:00"/>
    <x v="0"/>
    <s v="OPEX"/>
    <s v="OK"/>
    <s v="OK"/>
    <s v="ANEXADO"/>
    <s v="ANEXADO"/>
    <s v="OK"/>
    <n v="1"/>
    <n v="3501.33"/>
    <s v="Giro"/>
    <s v="RICARDO SILVEIRA"/>
    <s v="Programado "/>
    <s v="Realizado"/>
    <s v="Ciclo Concluido"/>
    <n v="2522.2199999999998"/>
    <n v="2548098.5699999998"/>
    <e v="#N/A"/>
    <n v="26045388"/>
    <n v="2522.2199999999998"/>
    <s v="Mauricio Alves"/>
  </r>
  <r>
    <x v="0"/>
    <s v="OK"/>
    <s v="Sem Defeito"/>
    <s v="Não"/>
    <n v="10562"/>
    <n v="778"/>
    <m/>
    <x v="1655"/>
    <s v="Ciclo Concluido"/>
    <s v="Ciclo Concluido"/>
    <x v="2"/>
    <s v="Poligonal Programado Andamento"/>
    <s v="EQUIPE PODA"/>
    <s v="Realizado"/>
    <s v="PORTO ALEGRE"/>
    <s v="PODA"/>
    <s v="LIB //COMS"/>
    <d v="2024-10-18T00:00:00"/>
    <x v="0"/>
    <s v="OPEX"/>
    <s v="OK"/>
    <s v="OK"/>
    <s v="ANEXADO"/>
    <s v="ANEXADO"/>
    <s v="OK"/>
    <n v="1"/>
    <n v="5884.83"/>
    <s v="Giro"/>
    <s v="RICARDO SILVEIRA"/>
    <s v="Programado "/>
    <s v="Realizado"/>
    <s v="Ciclo Concluido"/>
    <n v="6048.42"/>
    <n v="2548098.5699999998"/>
    <e v="#N/A"/>
    <n v="26082907"/>
    <n v="6048.42"/>
    <s v="Mauricio Alves"/>
  </r>
  <r>
    <x v="0"/>
    <s v="OK"/>
    <s v="Sem Defeito"/>
    <s v="Não"/>
    <n v="10248"/>
    <n v="779"/>
    <n v="2"/>
    <x v="1681"/>
    <s v="Ciclo Concluido"/>
    <s v="Ciclo Concluido"/>
    <x v="2"/>
    <s v="Programado"/>
    <s v="EQUIPE PODA"/>
    <s v="Realizado"/>
    <s v="PORTO ALEGRE"/>
    <s v="PODA"/>
    <s v="LIB //COMS"/>
    <d v="2024-10-18T00:00:00"/>
    <x v="5"/>
    <s v="OPEX"/>
    <s v="OK"/>
    <s v="OK"/>
    <s v="ANEXADO"/>
    <s v="ANEXADO"/>
    <s v="OK"/>
    <n v="1"/>
    <n v="8217.64"/>
    <s v="Giro"/>
    <s v="RICARDO SILVEIRA"/>
    <s v="Programado "/>
    <s v="Realizado"/>
    <s v="Enviado Equatorial "/>
    <n v="5926.62"/>
    <n v="2548098.5699999998"/>
    <e v="#N/A"/>
    <n v="26082982"/>
    <n v="5926.62"/>
    <s v="Mauricio Alves"/>
  </r>
  <r>
    <x v="0"/>
    <s v="OK"/>
    <s v="Sem Defeito"/>
    <s v="Não"/>
    <n v="44676031"/>
    <n v="370"/>
    <m/>
    <x v="1682"/>
    <s v="Ciclo Concluido"/>
    <s v="Ciclo Concluido"/>
    <x v="2"/>
    <s v="Emergencial"/>
    <s v="LINHA MORTA"/>
    <s v="Realizado"/>
    <s v="ELDORADO DO SUL"/>
    <s v="TALA"/>
    <s v="LIB //COMS"/>
    <d v="2024-10-21T00:00:00"/>
    <x v="5"/>
    <s v="OPEX"/>
    <s v="OK"/>
    <s v="OK"/>
    <s v="ANEXADO"/>
    <s v="ANEXADO"/>
    <s v="OK"/>
    <n v="1"/>
    <n v="6501.2"/>
    <s v="Giro"/>
    <s v="LUISA ALMEIDA "/>
    <s v="Programado "/>
    <s v="Realizado"/>
    <s v="Enviado Equatorial "/>
    <n v="4874.6499999999996"/>
    <n v="2548098.5699999998"/>
    <e v="#N/A"/>
    <n v="26098645"/>
    <n v="4874.6499999999996"/>
    <s v="Mauricio Alves"/>
  </r>
  <r>
    <x v="7"/>
    <s v="OK"/>
    <s v="Sem Defeito"/>
    <s v="Não"/>
    <n v="49084"/>
    <n v="371"/>
    <m/>
    <x v="1683"/>
    <s v="Sem necessidade"/>
    <s v="Sem necessidade"/>
    <x v="0"/>
    <s v="Emergencial"/>
    <s v="LINHA MORTA"/>
    <s v="Pendente"/>
    <s v="VIAMÃO"/>
    <s v="POSTE"/>
    <s v="LIB //COMS"/>
    <d v="2024-10-21T00:00:00"/>
    <x v="2"/>
    <s v="CAPEX"/>
    <s v="NOK"/>
    <s v="OK"/>
    <s v="ANEXADO"/>
    <s v="ANEXADO"/>
    <s v="OK"/>
    <n v="0.8"/>
    <n v="8126.79"/>
    <s v="Passivo"/>
    <s v="JONAS OLIVEIRA"/>
    <s v="Programado "/>
    <s v="Realizado"/>
    <s v="Em andamento"/>
    <n v="8425.2999999999993"/>
    <n v="2548098.5699999998"/>
    <e v="#N/A"/>
    <n v="26385690"/>
    <n v="8425.2999999999993"/>
    <s v="Mauricio Alves"/>
  </r>
  <r>
    <x v="7"/>
    <s v="Ajuste de Requisição de Compra e AsBuilt "/>
    <s v="AJuste em toda Obra"/>
    <s v="Sim "/>
    <n v="48160"/>
    <n v="372"/>
    <m/>
    <x v="1684"/>
    <s v="Sem necessidade"/>
    <s v="Sem necessidade"/>
    <x v="0"/>
    <s v="Emergencial"/>
    <s v="LINHA MORTA"/>
    <s v="Pendente"/>
    <s v="VIAMÃO"/>
    <s v="POSTE"/>
    <s v="LIB //COMS"/>
    <d v="2024-10-21T00:00:00"/>
    <x v="2"/>
    <s v="CAPEX"/>
    <s v="OK"/>
    <s v="OK"/>
    <s v="SEM ANEXO "/>
    <s v="SEM ANEXO "/>
    <s v="OK"/>
    <n v="0.6"/>
    <n v="3977.27"/>
    <s v="Passivo"/>
    <s v="LUCAS ANDRADE"/>
    <d v="2024-12-16T00:00:00"/>
    <s v="Realizado"/>
    <s v="Em andamento"/>
    <n v="4273.4799999999996"/>
    <n v="2548098.5699999998"/>
    <e v="#N/A"/>
    <n v="26448422"/>
    <n v="4273.4799999999996"/>
    <s v="Mauricio Alves"/>
  </r>
  <r>
    <x v="3"/>
    <s v="Ajuste AssBuilt"/>
    <s v="Sem Defeito"/>
    <s v="Não"/>
    <n v="56103"/>
    <n v="373"/>
    <m/>
    <x v="1685"/>
    <s v="Sem necessidade"/>
    <s v="Sem necessidade"/>
    <x v="0"/>
    <s v="Emergencial"/>
    <s v="LINHA MORTA"/>
    <s v="Pendente"/>
    <s v="PORTO ALEGRE"/>
    <s v="TR"/>
    <s v="LIB //PEND"/>
    <d v="2024-10-21T00:00:00"/>
    <x v="2"/>
    <s v="CAPEX"/>
    <s v="OK"/>
    <s v="OK"/>
    <s v="SEM ANEXO "/>
    <s v="SEM ANEXO "/>
    <s v="OK"/>
    <n v="0.6"/>
    <n v="4576.07"/>
    <s v="Passivo"/>
    <s v="LUCAS ANDRADE"/>
    <d v="2024-12-16T00:00:00"/>
    <s v="Realizado"/>
    <s v="Em andamento"/>
    <n v="3690.81"/>
    <n v="2548098.5699999998"/>
    <e v="#N/A"/>
    <n v="26448754"/>
    <n v="3690.81"/>
    <s v="Mauricio Alves"/>
  </r>
  <r>
    <x v="0"/>
    <s v="OK"/>
    <s v="Sem Defeito"/>
    <s v="Não"/>
    <n v="9588"/>
    <n v="374"/>
    <m/>
    <x v="1686"/>
    <s v="Sem necessidade"/>
    <s v="Sem necessidade"/>
    <x v="0"/>
    <s v="Emergencial"/>
    <s v="LINHA MORTA"/>
    <s v="Realizado"/>
    <s v="PORTO ALEGRE"/>
    <s v="TR"/>
    <s v="LIB //COMS"/>
    <d v="2024-10-21T00:00:00"/>
    <x v="2"/>
    <s v="CAPEX"/>
    <s v="OK"/>
    <s v="OK"/>
    <s v="ANEXADO"/>
    <s v="ANEXADO"/>
    <s v="OK"/>
    <n v="1"/>
    <n v="3897.08"/>
    <s v="Passivo"/>
    <s v="LUCAS ANDRADE"/>
    <s v="Programado "/>
    <s v="Realizado"/>
    <s v="Enviado Equatorial"/>
    <n v="4291.4399999999996"/>
    <n v="2548098.5699999998"/>
    <e v="#N/A"/>
    <n v="26436730"/>
    <n v="4291.4399999999996"/>
    <s v="Mauricio Alves"/>
  </r>
  <r>
    <x v="0"/>
    <s v="OK"/>
    <s v="Sem Defeito"/>
    <s v="Não"/>
    <n v="9545"/>
    <n v="199"/>
    <m/>
    <x v="1687"/>
    <s v="Ciclo Concluido"/>
    <s v="Ciclo Concluido"/>
    <x v="2"/>
    <s v="Emergencial"/>
    <s v="LINHA VIVA "/>
    <s v="Realizado"/>
    <s v="PORTO ALEGRE"/>
    <s v="CRUZETA"/>
    <s v="LIB //COMS"/>
    <d v="2024-10-21T00:00:00"/>
    <x v="5"/>
    <s v="OPEX"/>
    <s v="OK"/>
    <s v="OK"/>
    <s v="ANEXADO"/>
    <s v="ANEXADO"/>
    <s v="OK"/>
    <n v="1"/>
    <n v="4991.1000000000004"/>
    <s v="Giro"/>
    <s v="RICARDO SILVEIRA"/>
    <s v="Programado "/>
    <s v="Realizado"/>
    <s v="Enviado Equatorial "/>
    <n v="2226.4"/>
    <n v="2548098.5699999998"/>
    <e v="#N/A"/>
    <n v="26098673"/>
    <n v="2226.4"/>
    <s v="Mauricio Alves"/>
  </r>
  <r>
    <x v="0"/>
    <s v="OK"/>
    <s v="Sem Defeito"/>
    <s v="Não"/>
    <n v="9545"/>
    <n v="200"/>
    <m/>
    <x v="1688"/>
    <s v="Ciclo Concluido"/>
    <s v="Ciclo Concluido"/>
    <x v="2"/>
    <s v="Emergencial"/>
    <s v="LINHA VIVA "/>
    <s v="Realizado"/>
    <s v="PORTO ALEGRE"/>
    <s v="CRUZETA"/>
    <s v="LIB //COMS"/>
    <d v="2024-10-21T00:00:00"/>
    <x v="5"/>
    <s v="OPEX"/>
    <s v="OK"/>
    <s v="OK"/>
    <s v="ANEXADO"/>
    <s v="ANEXADO"/>
    <s v="OK"/>
    <n v="1"/>
    <n v="3169.97"/>
    <s v="Giro"/>
    <s v="RICARDO SILVEIRA"/>
    <s v="Programado "/>
    <s v="Realizado"/>
    <s v="Enviado Equatorial "/>
    <n v="2480.65"/>
    <n v="2548098.5699999998"/>
    <e v="#N/A"/>
    <n v="26098679"/>
    <n v="2480.65"/>
    <s v="Mauricio Alves"/>
  </r>
  <r>
    <x v="0"/>
    <s v="OK"/>
    <s v="Sem Defeito"/>
    <s v="Não"/>
    <n v="2646"/>
    <n v="201"/>
    <m/>
    <x v="1689"/>
    <s v="Ciclo Concluido"/>
    <s v="Ciclo Concluido"/>
    <x v="2"/>
    <s v="Emergencial"/>
    <s v="LINHA VIVA "/>
    <s v="Realizado"/>
    <s v="ARROIO DOS RATOS "/>
    <s v="PODAS"/>
    <s v="LIB //COMS"/>
    <d v="2024-10-21T00:00:00"/>
    <x v="5"/>
    <s v="OPEX"/>
    <s v="OK"/>
    <s v="OK"/>
    <s v="ANEXADO"/>
    <s v="ANEXADO"/>
    <s v="OK"/>
    <n v="1"/>
    <n v="2403.5100000000002"/>
    <s v="Giro"/>
    <s v="RICARDO SILVEIRA"/>
    <s v="Programado "/>
    <s v="Realizado"/>
    <s v="Enviado Equatorial "/>
    <n v="1306.29"/>
    <n v="2548098.5699999998"/>
    <e v="#N/A"/>
    <n v="26098680"/>
    <n v="1306.29"/>
    <s v="Mauricio Alves"/>
  </r>
  <r>
    <x v="5"/>
    <s v="ORDEM NÃO RELACIONADA COM A LISTA DA EQUATORIAL "/>
    <s v="Evidência "/>
    <s v="Sim "/>
    <n v="9545"/>
    <n v="202"/>
    <m/>
    <x v="1690"/>
    <s v="TRONCO"/>
    <s v="PAL0447"/>
    <x v="2"/>
    <s v="Emergencial"/>
    <s v="LINHA VIVA "/>
    <s v="Realizado"/>
    <s v="PORTO ALEGRE"/>
    <s v="PODAS"/>
    <s v="LIB //PEND"/>
    <d v="2024-10-21T00:00:00"/>
    <x v="2"/>
    <s v="OPEX"/>
    <s v="OK"/>
    <s v="OK"/>
    <s v="ANEXADO"/>
    <s v="ANEXADO"/>
    <s v="OK"/>
    <n v="1"/>
    <n v="2403.5100000000002"/>
    <s v="Passivo"/>
    <s v="RICARDO SILVEIRA"/>
    <s v="Programado "/>
    <s v="Realizado"/>
    <s v="Em andamento"/>
    <n v="1306.29"/>
    <n v="2548098.5699999998"/>
    <e v="#N/A"/>
    <n v="26098681"/>
    <n v="1306.29"/>
    <s v="Erica Fragoso"/>
  </r>
  <r>
    <x v="5"/>
    <s v="ORDEM NÃO RELACIONADA COM A LISTA DA EQUATORIAL "/>
    <s v="Evidência "/>
    <s v="Sim "/>
    <n v="9453"/>
    <n v="203"/>
    <m/>
    <x v="1691"/>
    <s v="TRONCO"/>
    <s v="PAL1002"/>
    <x v="2"/>
    <s v="Emergencial"/>
    <s v="LINHA VIVA "/>
    <s v="Realizado"/>
    <s v="PORTO ALEGRE"/>
    <s v="INSTALAÇÃO N1"/>
    <s v="LIB //PEND"/>
    <d v="2024-10-21T00:00:00"/>
    <x v="2"/>
    <s v="OPEX"/>
    <s v="OK"/>
    <s v="OK"/>
    <s v="ANEXADO"/>
    <s v="ANEXADO"/>
    <s v="OK"/>
    <n v="1"/>
    <n v="1694.38"/>
    <s v="Passivo"/>
    <s v="LUISA ALMEIDA "/>
    <s v="Programado "/>
    <s v="Realizado"/>
    <s v="Em andamento"/>
    <n v="1355.54"/>
    <n v="2548098.5699999998"/>
    <e v="#N/A"/>
    <n v="26099394"/>
    <n v="1355.54"/>
    <s v="Erica Fragoso"/>
  </r>
  <r>
    <x v="5"/>
    <s v="ORDEM NÃO RELACIONADA COM A LISTA DA EQUATORIAL "/>
    <s v="Evidência "/>
    <s v="Sim "/>
    <n v="50245"/>
    <n v="204"/>
    <m/>
    <x v="1692"/>
    <s v="TRONCO"/>
    <s v="PAL0668"/>
    <x v="2"/>
    <s v="Emergencial"/>
    <s v="LINHA VIVA "/>
    <s v="Realizado"/>
    <s v="PORTO ALEGRE"/>
    <s v="NIVELAMENTO "/>
    <s v="LIB //PEND"/>
    <d v="2024-10-21T00:00:00"/>
    <x v="2"/>
    <s v="OPEX"/>
    <s v="OK"/>
    <s v="OK"/>
    <s v="ANEXADO"/>
    <s v="ANEXADO"/>
    <s v="OK"/>
    <n v="1"/>
    <n v="580.88"/>
    <s v="Passivo"/>
    <s v="LUISA ALMEIDA "/>
    <s v="Programado "/>
    <s v="Realizado"/>
    <s v="Em andamento"/>
    <n v="754.83"/>
    <n v="2548098.5699999998"/>
    <e v="#N/A"/>
    <n v="26099359"/>
    <n v="754.83"/>
    <s v="Erica Fragoso"/>
  </r>
  <r>
    <x v="5"/>
    <s v="Enviar melhores fotos do serviço executado. "/>
    <s v="Evidênica"/>
    <s v="Não"/>
    <n v="53197"/>
    <n v="205"/>
    <m/>
    <x v="1693"/>
    <s v="Sem necessidade"/>
    <s v="Sem necessidade"/>
    <x v="0"/>
    <s v="Emergencial"/>
    <s v="LINHA VIVA "/>
    <s v="Pendente"/>
    <s v="PORTO ALEGRE"/>
    <s v="MONTAGEM DE ESTRUTURAS "/>
    <s v="LIB //ATEC"/>
    <d v="2024-10-21T00:00:00"/>
    <x v="2"/>
    <s v="CAPEX"/>
    <s v="NOK"/>
    <s v="NOK"/>
    <s v="SEM ANEXO "/>
    <s v="SEM ANEXO "/>
    <s v="NOK"/>
    <n v="0"/>
    <n v="15887.24"/>
    <s v="Giro"/>
    <s v="JONAS OLIVEIRA"/>
    <s v="Programado "/>
    <s v="Não realizado"/>
    <s v="Em andamento"/>
    <n v="0"/>
    <n v="2548098.5699999998"/>
    <e v="#N/A"/>
    <n v="0"/>
    <n v="0"/>
    <s v="Erica Fragoso"/>
  </r>
  <r>
    <x v="6"/>
    <s v="RETIRAR TOCO "/>
    <s v="TOCO "/>
    <s v="Sim "/>
    <n v="10261"/>
    <n v="780"/>
    <m/>
    <x v="649"/>
    <s v="Já Possui"/>
    <s v="Já Possui"/>
    <x v="2"/>
    <s v="Poligonal Programado Andamento"/>
    <s v="EQUIPE PODA"/>
    <s v="Realizado"/>
    <s v="PORTO ALEGRE"/>
    <s v="PODAS"/>
    <s v="LIB //PEND"/>
    <d v="2024-10-21T00:00:00"/>
    <x v="2"/>
    <s v="OPEX"/>
    <s v="OK"/>
    <s v="OK"/>
    <s v="ANEXADO"/>
    <s v="ANEXADO"/>
    <s v="OK"/>
    <n v="1"/>
    <n v="4132.05"/>
    <s v="Passivo"/>
    <s v="RICARDO SILVEIRA"/>
    <s v="Programado "/>
    <s v="Realizado"/>
    <s v="Em andamento"/>
    <n v="4161.3900000000003"/>
    <n v="2548098.5699999998"/>
    <e v="#N/A"/>
    <n v="26258044"/>
    <n v="4161.3900000000003"/>
    <s v="Erica Fragoso"/>
  </r>
  <r>
    <x v="5"/>
    <s v="TOCO, ALIMEN E PODAS JÁ COBRADAS "/>
    <s v="TOCO E ALIMEN."/>
    <s v="Sim "/>
    <n v="10562"/>
    <n v="781"/>
    <m/>
    <x v="1694"/>
    <s v="Já Possui"/>
    <s v="Já Possui"/>
    <x v="2"/>
    <s v="Poligonal Programado Andamento"/>
    <s v="EQUIPE PODA"/>
    <s v="Realizado"/>
    <s v="PORTO ALEGRE"/>
    <s v="PODAS"/>
    <s v="LIB //PEND"/>
    <d v="2024-10-21T00:00:00"/>
    <x v="2"/>
    <s v="OPEX"/>
    <s v="OK"/>
    <s v="OK"/>
    <s v="ANEXADO"/>
    <s v="ANEXADO"/>
    <s v="OK"/>
    <n v="1"/>
    <n v="5065.6899999999996"/>
    <s v="Passivo"/>
    <s v="RICARDO SILVEIRA"/>
    <s v="Programado "/>
    <s v="Realizado"/>
    <s v="Em andamento"/>
    <n v="3783.33"/>
    <n v="2548098.5699999998"/>
    <e v="#N/A"/>
    <n v="26257836"/>
    <n v="3783.33"/>
    <s v="Erica Fragoso"/>
  </r>
  <r>
    <x v="6"/>
    <s v="RETIRAR TOCO "/>
    <s v="TOCO "/>
    <s v="Sim "/>
    <n v="10267"/>
    <n v="782"/>
    <m/>
    <x v="649"/>
    <s v="Já Possui"/>
    <s v="Já Possui"/>
    <x v="2"/>
    <s v="Poligonal Programado Andamento"/>
    <s v="EQUIPE PODA"/>
    <s v="Realizado"/>
    <s v="PORTO ALEGRE"/>
    <s v="PODAS"/>
    <s v="LIB //PEND"/>
    <d v="2024-10-21T00:00:00"/>
    <x v="2"/>
    <s v="OPEX"/>
    <s v="OK"/>
    <s v="OK"/>
    <s v="ANEXADO"/>
    <s v="ANEXADO"/>
    <s v="OK"/>
    <n v="1"/>
    <n v="3153.36"/>
    <s v="Passivo"/>
    <s v="LUISA ALMEIDA"/>
    <s v="Programado "/>
    <s v="Realizado"/>
    <s v="Em andamento"/>
    <n v="3175.75"/>
    <n v="2548098.5699999998"/>
    <e v="#N/A"/>
    <n v="26258044"/>
    <n v="3175.75"/>
    <s v="Erica Fragoso"/>
  </r>
  <r>
    <x v="7"/>
    <s v="OK"/>
    <s v="Sem Defeito"/>
    <s v="Não"/>
    <n v="1119"/>
    <n v="783"/>
    <m/>
    <x v="1695"/>
    <n v="230048928"/>
    <s v="VIA0117"/>
    <x v="2"/>
    <s v="Emergencial"/>
    <s v="EQUIPE PODA"/>
    <s v="Realizado"/>
    <s v="VIAMAO"/>
    <s v="PODAS"/>
    <s v="LIB //CONC"/>
    <d v="2024-10-21T00:00:00"/>
    <x v="2"/>
    <s v="OPEX"/>
    <s v="OK"/>
    <s v="OK"/>
    <s v="ANEXADO"/>
    <s v="ANEXADO"/>
    <s v="OK"/>
    <n v="1"/>
    <n v="5510.8"/>
    <s v="Passivo"/>
    <s v="LUISA ALMEIDA"/>
    <s v="Programado "/>
    <s v="Realizado"/>
    <s v="Em andamento"/>
    <n v="4799.41"/>
    <n v="2548098.5699999998"/>
    <e v="#N/A"/>
    <n v="26291720"/>
    <n v="4799.41"/>
    <s v="Mauricio Alves"/>
  </r>
  <r>
    <x v="5"/>
    <s v="TOCO, ALIMEN E PODAS JÁ COBRADAS "/>
    <s v="TOCO E ALIMEN."/>
    <s v="Sim "/>
    <n v="10562"/>
    <n v="784"/>
    <m/>
    <x v="1694"/>
    <s v="Já Possui"/>
    <s v="Já Possui"/>
    <x v="2"/>
    <s v="Poligonal Programado Andamento"/>
    <s v="EQUIPE PODA"/>
    <s v="Realizado"/>
    <s v="PORTO ALEGRE"/>
    <s v="PODAS"/>
    <s v="LIB //PEND"/>
    <d v="2024-10-21T00:00:00"/>
    <x v="2"/>
    <s v="OPEX"/>
    <s v="OK"/>
    <s v="OK"/>
    <s v="ANEXADO"/>
    <s v="ANEXADO"/>
    <s v="OK"/>
    <n v="1"/>
    <n v="4643.8"/>
    <s v="Passivo"/>
    <s v="RICARDO SILVEIRA"/>
    <s v="Programado "/>
    <s v="Realizado"/>
    <s v="Em andamento"/>
    <n v="3236.65"/>
    <n v="2548098.5699999998"/>
    <e v="#N/A"/>
    <n v="26257836"/>
    <n v="3236.65"/>
    <s v="Erica Fragoso"/>
  </r>
  <r>
    <x v="0"/>
    <s v="OK"/>
    <s v="Sem Defeito"/>
    <s v="Não"/>
    <s v="3623/2701"/>
    <n v="785"/>
    <m/>
    <x v="1696"/>
    <s v="Ciclo Concluido"/>
    <s v="Ciclo Concluido"/>
    <x v="2"/>
    <s v="Emergencial"/>
    <s v="EQUIPE PODA"/>
    <s v="Realizado"/>
    <s v="PORTO ALEGRE"/>
    <s v="PODAS"/>
    <s v="LIB //COMS"/>
    <d v="2024-10-21T00:00:00"/>
    <x v="5"/>
    <s v="OPEX"/>
    <s v="OK"/>
    <s v="OK"/>
    <s v="ANEXADO"/>
    <s v="ANEXADO"/>
    <s v="OK"/>
    <n v="1"/>
    <n v="2147.21"/>
    <s v="Giro"/>
    <s v="LUISA ALMEIDA"/>
    <s v="Programado "/>
    <s v="Realizado"/>
    <s v="Enviado Equatorial "/>
    <n v="800.14"/>
    <n v="2548098.5699999998"/>
    <e v="#N/A"/>
    <n v="26291762"/>
    <n v="800.14"/>
    <s v="Mauricio Alves"/>
  </r>
  <r>
    <x v="6"/>
    <s v="RETIRAR TOCO "/>
    <s v="TOCO "/>
    <s v="Sim "/>
    <n v="10267"/>
    <n v="786"/>
    <m/>
    <x v="649"/>
    <s v="Já Possui"/>
    <s v="Já Possui"/>
    <x v="2"/>
    <s v="Poligonal Programado Andamento"/>
    <s v="EQUIPE PODA"/>
    <s v="Realizado"/>
    <s v="PORTO ALEGRE"/>
    <s v="PODAS"/>
    <s v="LIB //PEND"/>
    <d v="2024-10-21T00:00:00"/>
    <x v="2"/>
    <s v="OPEX"/>
    <s v="OK"/>
    <s v="OK"/>
    <s v="ANEXADO"/>
    <s v="ANEXADO"/>
    <s v="OK"/>
    <n v="1"/>
    <n v="2731.47"/>
    <s v="Passivo"/>
    <s v="LUISA ALMEIDA"/>
    <s v="Programado "/>
    <s v="Realizado"/>
    <s v="Em andamento"/>
    <n v="2750.87"/>
    <n v="2548098.5699999998"/>
    <e v="#N/A"/>
    <n v="26258044"/>
    <n v="2750.87"/>
    <s v="Erica Fragoso"/>
  </r>
  <r>
    <x v="5"/>
    <s v="TOCO, ALIMEN E PODAS JÁ COBRADAS "/>
    <s v="TOCO E ALIMEN."/>
    <s v="Sim "/>
    <n v="10562"/>
    <n v="787"/>
    <m/>
    <x v="1694"/>
    <s v="Já Possui"/>
    <s v="Já Possui"/>
    <x v="2"/>
    <s v="Poligonal Programado Andamento"/>
    <s v="EQUIPE PODA"/>
    <s v="Realizado"/>
    <s v="PORTO ALEGRE"/>
    <s v="PODAS"/>
    <s v="LIB //PEND"/>
    <d v="2024-10-21T00:00:00"/>
    <x v="2"/>
    <s v="OPEX"/>
    <s v="OK"/>
    <s v="OK"/>
    <s v="ANEXADO"/>
    <s v="ANEXADO"/>
    <s v="OK"/>
    <n v="1"/>
    <n v="3079.44"/>
    <s v="Passivo"/>
    <s v="RICARDO SILVEIRA"/>
    <s v="Programado "/>
    <s v="Realizado"/>
    <s v="Em andamento"/>
    <n v="1600.28"/>
    <n v="2548098.5699999998"/>
    <e v="#N/A"/>
    <n v="26257836"/>
    <n v="1600.28"/>
    <s v="Erica Fragoso"/>
  </r>
  <r>
    <x v="0"/>
    <s v="OK"/>
    <s v="Sem Defeito"/>
    <s v="Não"/>
    <n v="44718781"/>
    <n v="302"/>
    <m/>
    <x v="1697"/>
    <s v="Ciclo Concluido"/>
    <s v="Ciclo Concluido"/>
    <x v="2"/>
    <s v="Emergencial"/>
    <s v="TAT "/>
    <s v="Realizado"/>
    <s v="VIAMÃO"/>
    <s v="PODAS"/>
    <s v="LIB //COMS"/>
    <d v="2024-10-21T00:00:00"/>
    <x v="5"/>
    <s v="OPEX"/>
    <s v="OK"/>
    <s v="OK"/>
    <s v="ANEXADO"/>
    <s v="ANEXADO"/>
    <s v="OK"/>
    <n v="1"/>
    <n v="5374.58"/>
    <s v="Giro"/>
    <s v="LUISA ALMEIDA "/>
    <s v="Programado "/>
    <s v="Realizado"/>
    <s v="Enviado Equatorial "/>
    <n v="1257.5999999999999"/>
    <n v="2548098.5699999998"/>
    <e v="#REF!"/>
    <n v="26099308"/>
    <n v="1257.5999999999999"/>
    <s v="Mauricio Alves"/>
  </r>
  <r>
    <x v="0"/>
    <s v="OK"/>
    <s v="Sem Defeito"/>
    <s v="Não"/>
    <n v="44721727"/>
    <n v="303"/>
    <m/>
    <x v="1698"/>
    <s v="Ciclo Concluido"/>
    <s v="Ciclo Concluido"/>
    <x v="2"/>
    <s v="Emergencial"/>
    <s v="TAT "/>
    <s v="Realizado"/>
    <s v="VIAMÃO"/>
    <s v="PODAS"/>
    <s v="LIB //COMS"/>
    <d v="2024-10-21T00:00:00"/>
    <x v="5"/>
    <s v="OPEX"/>
    <s v="OK"/>
    <s v="OK"/>
    <s v="ANEXADO"/>
    <s v="ANEXADO"/>
    <s v="OK"/>
    <n v="1"/>
    <n v="3677.25"/>
    <s v="Giro"/>
    <s v="LUISA ALMEIDA "/>
    <s v="Programado "/>
    <s v="Realizado"/>
    <s v="Enviado Equatorial "/>
    <n v="922.94"/>
    <n v="2548098.5699999998"/>
    <e v="#N/A"/>
    <n v="26099245"/>
    <n v="922.94"/>
    <s v="Mauricio Alves"/>
  </r>
  <r>
    <x v="11"/>
    <s v="OK"/>
    <s v="Sem Defeito"/>
    <s v="Não"/>
    <s v="DISPONIBILIDADE NOITE"/>
    <s v="Cobrança Set "/>
    <n v="0"/>
    <x v="1699"/>
    <s v="Identificar Equipamento"/>
    <s v="Identificar Equipamento"/>
    <x v="2"/>
    <s v="Disponibilidade"/>
    <s v="LINHA MORTA"/>
    <s v="Realizado"/>
    <s v="PORTO ALEGRE"/>
    <m/>
    <s v="LIB //CONC"/>
    <d v="2024-10-23T00:00:00"/>
    <x v="2"/>
    <s v="OPEX"/>
    <s v="OK"/>
    <s v="OK"/>
    <s v="ANEXADO"/>
    <s v="ANEXADO"/>
    <s v="OK"/>
    <n v="1"/>
    <n v="0"/>
    <s v="Giro"/>
    <s v="MAURICIO ALVES"/>
    <s v="Programado "/>
    <s v="Realizado"/>
    <s v="Enviado Equatorial "/>
    <n v="86727.64"/>
    <n v="2548098.5699999998"/>
    <e v="#N/A"/>
    <n v="26115818"/>
    <n v="86727.77"/>
    <s v="Mauricio Alves"/>
  </r>
  <r>
    <x v="5"/>
    <s v="TOCO, ALIMEN E PODAS JÁ COBRADAS "/>
    <s v="TOCO E ALIMEN."/>
    <s v="Sim "/>
    <n v="11179"/>
    <n v="789"/>
    <m/>
    <x v="1694"/>
    <s v="Já Possui"/>
    <s v="Já Possui"/>
    <x v="2"/>
    <s v="Poligonal Programado Andamento"/>
    <s v="EQUIPE PODA"/>
    <s v="Realizado"/>
    <s v="PORTO ALEGRE"/>
    <s v="PODAS"/>
    <s v="LIB //PEND"/>
    <d v="2024-10-23T00:00:00"/>
    <x v="2"/>
    <s v="OPEX"/>
    <s v="OK"/>
    <s v="OK"/>
    <s v="ANEXADO"/>
    <s v="ANEXADO"/>
    <s v="OK"/>
    <n v="1"/>
    <n v="4668.4399999999996"/>
    <s v="Passivo"/>
    <s v="RICARDO SILVEIRA"/>
    <s v="Programado "/>
    <s v="Realizado"/>
    <s v="Em andamento"/>
    <n v="2886.2"/>
    <n v="2548098.5699999998"/>
    <e v="#N/A"/>
    <n v="26257836"/>
    <n v="2886.2"/>
    <s v="Erica Fragoso"/>
  </r>
  <r>
    <x v="5"/>
    <s v="TOCO, ALIMEN E PODAS JÁ COBRADAS "/>
    <s v="TOCO E ALIMEN."/>
    <s v="Sim "/>
    <n v="11179"/>
    <n v="790"/>
    <m/>
    <x v="1694"/>
    <s v="Já Possui"/>
    <s v="Já Possui"/>
    <x v="2"/>
    <s v="Poligonal Programado Andamento"/>
    <s v="EQUIPE PODA"/>
    <s v="Realizado"/>
    <s v="PORTO ALEGRE"/>
    <s v="PODAS"/>
    <s v="LIB //PEND"/>
    <d v="2024-10-23T00:00:00"/>
    <x v="2"/>
    <s v="OPEX"/>
    <s v="OK"/>
    <s v="OK"/>
    <s v="ANEXADO"/>
    <s v="ANEXADO"/>
    <s v="OK"/>
    <n v="1"/>
    <n v="4456.79"/>
    <s v="Passivo"/>
    <s v="RICARDO SILVEIRA"/>
    <s v="Programado "/>
    <s v="Realizado"/>
    <s v="Em andamento"/>
    <n v="3423.57"/>
    <n v="2548098.5699999998"/>
    <e v="#N/A"/>
    <n v="26257836"/>
    <n v="3423.57"/>
    <s v="Erica Fragoso"/>
  </r>
  <r>
    <x v="5"/>
    <s v="TOCO, ALIMEN E PODAS JÁ COBRADAS "/>
    <s v="TOCO E ALIMEN."/>
    <s v="Sim "/>
    <n v="10567"/>
    <n v="791"/>
    <m/>
    <x v="1694"/>
    <s v="Já Possui"/>
    <s v="Já Possui"/>
    <x v="2"/>
    <s v="Poligonal Programado Andamento"/>
    <s v="EQUIPE PODA"/>
    <s v="Realizado"/>
    <s v="PORTO ALEGRE"/>
    <s v="PODAS"/>
    <s v="LIB //PEND"/>
    <d v="2024-10-23T00:00:00"/>
    <x v="2"/>
    <s v="OPEX"/>
    <s v="OK"/>
    <s v="OK"/>
    <s v="ANEXADO"/>
    <s v="ANEXADO"/>
    <s v="OK"/>
    <n v="1"/>
    <n v="6158.88"/>
    <s v="Passivo"/>
    <s v="RICARDO SILVEIRA"/>
    <s v="Programado "/>
    <s v="Realizado"/>
    <s v="Em andamento"/>
    <n v="2775.68"/>
    <n v="2548098.5699999998"/>
    <e v="#N/A"/>
    <n v="26257836"/>
    <n v="2775.68"/>
    <s v="Erica Fragoso"/>
  </r>
  <r>
    <x v="6"/>
    <s v="RETIRAR TOCO "/>
    <s v="TOCO "/>
    <s v="Sim "/>
    <n v="11174"/>
    <n v="792"/>
    <m/>
    <x v="649"/>
    <s v="Já Possui"/>
    <s v="Já Possui"/>
    <x v="2"/>
    <s v="Poligonal Programado Andamento"/>
    <s v="EQUIPE PODA"/>
    <s v="Realizado"/>
    <s v="PORTO ALEGRE"/>
    <s v="PODAS"/>
    <s v="LIB //PEND"/>
    <d v="2024-10-23T00:00:00"/>
    <x v="2"/>
    <s v="OPEX"/>
    <s v="OK"/>
    <s v="OK"/>
    <s v="ANEXADO"/>
    <s v="ANEXADO"/>
    <s v="OK"/>
    <n v="1"/>
    <n v="2917.07"/>
    <s v="Passivo"/>
    <s v="LUISA ALMEIDA"/>
    <s v="Programado "/>
    <s v="Realizado"/>
    <s v="Em andamento"/>
    <n v="1575.47"/>
    <n v="2548098.5699999998"/>
    <e v="#N/A"/>
    <n v="26258044"/>
    <n v="1575.47"/>
    <s v="Erica Fragoso"/>
  </r>
  <r>
    <x v="0"/>
    <s v="OK"/>
    <s v="Sem Defeito"/>
    <s v="Não"/>
    <n v="1118"/>
    <n v="793"/>
    <m/>
    <x v="1700"/>
    <s v="Ciclo Concluido"/>
    <s v="Ciclo Concluido"/>
    <x v="2"/>
    <s v="Poligonal Programado Andamento"/>
    <s v="EQUIPE PODA"/>
    <s v="Realizado"/>
    <s v="PORTO ALEGRE"/>
    <s v="PODAS"/>
    <s v="LIB //COMS"/>
    <d v="2024-10-23T00:00:00"/>
    <x v="5"/>
    <s v="OPEX"/>
    <s v="OK"/>
    <s v="OK"/>
    <s v="ANEXADO"/>
    <s v="ANEXADO"/>
    <s v="OK"/>
    <n v="1"/>
    <n v="4246.55"/>
    <s v="Giro"/>
    <s v="LUISA ALMEIDA"/>
    <s v="Programado "/>
    <s v="Realizado"/>
    <s v="Enviado Equatorial "/>
    <n v="2775.68"/>
    <n v="2548098.5699999998"/>
    <e v="#N/A"/>
    <n v="26305892"/>
    <n v="2775.68"/>
    <s v="Mauricio Alves"/>
  </r>
  <r>
    <x v="5"/>
    <s v="TOCO, ALIMEN E PODAS JÁ COBRADAS "/>
    <s v="TOCO E ALIMEN."/>
    <s v="Sim "/>
    <n v="11179"/>
    <n v="794"/>
    <m/>
    <x v="1694"/>
    <s v="Já Possui"/>
    <s v="Já Possui"/>
    <x v="2"/>
    <s v="Poligonal Programado Andamento"/>
    <s v="EQUIPE PODA"/>
    <s v="Realizado"/>
    <s v="PORTO ALEGRE"/>
    <s v="PODAS"/>
    <s v="LIB //PEND"/>
    <d v="2024-10-23T00:00:00"/>
    <x v="2"/>
    <s v="OPEX"/>
    <s v="OK"/>
    <s v="OK"/>
    <s v="ANEXADO"/>
    <s v="ANEXADO"/>
    <s v="OK"/>
    <n v="1"/>
    <n v="15266.73"/>
    <s v="Passivo"/>
    <s v="RICARDO SILVEIRA"/>
    <s v="Programado "/>
    <s v="Realizado"/>
    <s v="Em andamento"/>
    <n v="13849.3"/>
    <n v="2548098.5699999998"/>
    <e v="#N/A"/>
    <n v="26257836"/>
    <n v="13849.3"/>
    <s v="Erica Fragoso"/>
  </r>
  <r>
    <x v="6"/>
    <s v="RETIRAR TOCO "/>
    <s v="TOCO "/>
    <s v="Sim "/>
    <n v="11174"/>
    <n v="795"/>
    <m/>
    <x v="649"/>
    <s v="Já Possui"/>
    <s v="Já Possui"/>
    <x v="2"/>
    <s v="Poligonal Programado Andamento"/>
    <s v="EQUIPE PODA"/>
    <s v="Realizado"/>
    <s v="PORTO ALEGRE"/>
    <s v="PODAS"/>
    <s v="LIB //PEND"/>
    <d v="2024-10-23T00:00:00"/>
    <x v="2"/>
    <s v="OPEX"/>
    <s v="OK"/>
    <s v="OK"/>
    <s v="ANEXADO"/>
    <s v="ANEXADO"/>
    <s v="OK"/>
    <n v="1"/>
    <n v="4619.16"/>
    <s v="Passivo"/>
    <s v="LUISA ALMEIDA"/>
    <s v="Programado "/>
    <s v="Realizado"/>
    <s v="Em andamento"/>
    <n v="2400.42"/>
    <n v="2548098.5699999998"/>
    <e v="#N/A"/>
    <n v="26258044"/>
    <n v="2400.42"/>
    <s v="Erica Fragoso"/>
  </r>
  <r>
    <x v="6"/>
    <s v="RETIRAR TOCO "/>
    <s v="TOCO "/>
    <s v="Sim "/>
    <n v="11174"/>
    <n v="796"/>
    <m/>
    <x v="649"/>
    <s v="Já Possui"/>
    <s v="Já Possui"/>
    <x v="2"/>
    <s v="Poligonal Programado Andamento"/>
    <s v="EQUIPE PODA"/>
    <s v="Realizado"/>
    <s v="PORTO ALEGRE"/>
    <s v="PODAS"/>
    <s v="LIB //PEND"/>
    <d v="2024-10-23T00:00:00"/>
    <x v="2"/>
    <s v="OPEX"/>
    <s v="OK"/>
    <s v="OK"/>
    <s v="ANEXADO"/>
    <s v="ANEXADO"/>
    <s v="OK"/>
    <n v="1"/>
    <n v="2706.83"/>
    <s v="Passivo"/>
    <s v="LUISA ALMEIDA"/>
    <s v="Programado "/>
    <s v="Realizado"/>
    <s v="Em andamento"/>
    <n v="1600.28"/>
    <n v="2548098.5699999998"/>
    <e v="#N/A"/>
    <n v="26258044"/>
    <n v="1600.28"/>
    <s v="Erica Fragoso"/>
  </r>
  <r>
    <x v="0"/>
    <s v="OK"/>
    <s v="Sem Defeito"/>
    <s v="Não"/>
    <n v="11182"/>
    <n v="797"/>
    <m/>
    <x v="1701"/>
    <s v="Ciclo Concluido"/>
    <s v="Ciclo Concluido"/>
    <x v="2"/>
    <s v="Emergencial"/>
    <s v="EQUIPE PODA"/>
    <s v="Realizado"/>
    <s v="GUAIBA"/>
    <s v="PODAS"/>
    <s v="LIB //COMS"/>
    <d v="2024-10-23T00:00:00"/>
    <x v="5"/>
    <s v="OPEX"/>
    <s v="OK"/>
    <s v="OK"/>
    <s v="ANEXADO"/>
    <s v="ANEXADO"/>
    <s v="OK"/>
    <n v="1"/>
    <n v="8193"/>
    <s v="Giro"/>
    <s v="LUISA ALMEIDA"/>
    <s v="Programado "/>
    <s v="Realizado"/>
    <s v="Enviado Equatorial "/>
    <n v="4400.7700000000004"/>
    <n v="2548098.5699999998"/>
    <e v="#N/A"/>
    <n v="26291787"/>
    <n v="4400.7700000000004"/>
    <s v="Mauricio Alves"/>
  </r>
  <r>
    <x v="5"/>
    <s v="TOCO, ALIMEN E PODAS JÁ COBRADAS "/>
    <s v="TOCO E ALIMEN."/>
    <s v="Sim "/>
    <n v="11179"/>
    <n v="798"/>
    <m/>
    <x v="1694"/>
    <s v="Já Possui"/>
    <s v="Já Possui"/>
    <x v="2"/>
    <s v="Poligonal Programado Andamento"/>
    <s v="EQUIPE PODA"/>
    <s v="Realizado"/>
    <s v="PORTO ALEGRE"/>
    <s v="PODAS"/>
    <s v="LIB //PEND"/>
    <d v="2024-10-23T00:00:00"/>
    <x v="2"/>
    <s v="OPEX"/>
    <s v="OK"/>
    <s v="OK"/>
    <s v="ANEXADO"/>
    <s v="ANEXADO"/>
    <s v="OK"/>
    <n v="1"/>
    <n v="1377.34"/>
    <s v="Passivo"/>
    <s v="RICARDO SILVEIRA"/>
    <s v="Programado "/>
    <s v="Realizado"/>
    <s v="Em andamento"/>
    <n v="775.33"/>
    <n v="2548098.5699999998"/>
    <e v="#N/A"/>
    <n v="26257836"/>
    <n v="775.33"/>
    <s v="Erica Fragoso"/>
  </r>
  <r>
    <x v="0"/>
    <s v="OK"/>
    <s v="Sem Defeito"/>
    <s v="Não"/>
    <n v="44733634"/>
    <n v="304"/>
    <n v="1"/>
    <x v="1702"/>
    <s v="Ciclo Concluido"/>
    <s v="Ciclo Concluido"/>
    <x v="2"/>
    <s v="Programado"/>
    <s v="TAT04"/>
    <s v="Realizado"/>
    <s v="PORTO ALEGRE"/>
    <s v="PODA/ESPAÇADOR"/>
    <s v="LIB //COMS"/>
    <d v="2024-10-23T00:00:00"/>
    <x v="5"/>
    <s v="OPEX"/>
    <s v="OK"/>
    <s v="OK"/>
    <s v="ANEXADO"/>
    <s v="ANEXADO"/>
    <s v="OK"/>
    <n v="1"/>
    <s v="x"/>
    <s v="Giro"/>
    <s v="LUISA ALMEIDA"/>
    <s v="Programado "/>
    <s v="Realizado"/>
    <s v="Enviado Equatorial "/>
    <n v="2374.38"/>
    <n v="2548098.5699999998"/>
    <e v="#N/A"/>
    <n v="26291519"/>
    <n v="2374.38"/>
    <s v="Mauricio Alves"/>
  </r>
  <r>
    <x v="0"/>
    <s v="OK"/>
    <s v="Sem Defeito"/>
    <s v="Não"/>
    <n v="44735156"/>
    <n v="305"/>
    <m/>
    <x v="1703"/>
    <s v="Ciclo Concluido"/>
    <s v="Ciclo Concluido"/>
    <x v="2"/>
    <s v="Emergencial"/>
    <s v="TAT02"/>
    <s v="Realizado"/>
    <s v="PORTO ALEGRE"/>
    <s v="ESPAÇADOR"/>
    <s v="LIB //COMS"/>
    <d v="2024-10-23T00:00:00"/>
    <x v="5"/>
    <s v="OPEX"/>
    <s v="OK"/>
    <s v="OK"/>
    <s v="ANEXADO"/>
    <s v="ANEXADO"/>
    <s v="OK"/>
    <n v="1"/>
    <n v="249.56"/>
    <s v="Giro"/>
    <s v="RICARDO SILVEIRA"/>
    <s v="Programado "/>
    <s v="Realizado"/>
    <s v="Enviado Equatorial "/>
    <n v="250.07"/>
    <n v="2548098.5699999998"/>
    <e v="#N/A"/>
    <n v="26291882"/>
    <n v="250.07"/>
    <s v="Mauricio Alves"/>
  </r>
  <r>
    <x v="0"/>
    <s v="OK"/>
    <s v="Sem Defeito"/>
    <s v="Não"/>
    <n v="44733517"/>
    <n v="306"/>
    <n v="1"/>
    <x v="1704"/>
    <s v="Ciclo Concluido"/>
    <s v="Ciclo Concluido"/>
    <x v="2"/>
    <s v="Programado"/>
    <s v="TAT03"/>
    <s v="Realizado"/>
    <s v="GUAIBA"/>
    <s v="GRAMÍNEAS/ ESPAÇADOR"/>
    <s v="LIB //COMS"/>
    <d v="2024-10-23T00:00:00"/>
    <x v="5"/>
    <s v="OPEX"/>
    <s v="OK"/>
    <s v="OK"/>
    <s v="ANEXADO"/>
    <s v="ANEXADO"/>
    <s v="OK"/>
    <n v="1"/>
    <n v="4070.03"/>
    <s v="Giro"/>
    <s v="LUISA ALMEIDA"/>
    <s v="Programado "/>
    <s v="Realizado"/>
    <s v="Enviado Equatorial "/>
    <n v="549.74"/>
    <n v="2548098.5699999998"/>
    <e v="#N/A"/>
    <n v="26291570"/>
    <n v="549.74"/>
    <s v="Mauricio Alves"/>
  </r>
  <r>
    <x v="5"/>
    <s v="TOCO, ALIMEN E PODAS JÁ COBRADAS "/>
    <s v="TOCO E ALIMEN."/>
    <s v="Sim "/>
    <n v="11179"/>
    <n v="799"/>
    <m/>
    <x v="1694"/>
    <s v="Já Possui"/>
    <s v="Já Possui"/>
    <x v="2"/>
    <s v="Poligonal Programado Andamento"/>
    <s v="EQUIPE PODA"/>
    <s v="Realizado"/>
    <s v="PORTO ALEGRE"/>
    <s v="PODAS"/>
    <s v="LIB //PEND"/>
    <d v="2024-10-23T00:00:00"/>
    <x v="2"/>
    <s v="OPEX"/>
    <s v="OK"/>
    <s v="OK"/>
    <s v="ANEXADO"/>
    <s v="ANEXADO"/>
    <s v="OK"/>
    <n v="1"/>
    <n v="2309.58"/>
    <s v="Passivo"/>
    <s v="RICARDO SILVEIRA"/>
    <s v="Programado "/>
    <s v="Realizado"/>
    <s v="Em andamento"/>
    <n v="885.85"/>
    <n v="2548098.5699999998"/>
    <e v="#N/A"/>
    <n v="26257836"/>
    <n v="885.85"/>
    <s v="Erica Fragoso"/>
  </r>
  <r>
    <x v="5"/>
    <s v="TOCO, ALIMEN E PODAS JÁ COBRADAS "/>
    <s v="TOCO E ALIMEN."/>
    <s v="Sim "/>
    <n v="11179"/>
    <n v="800"/>
    <m/>
    <x v="1694"/>
    <s v="Já Possui"/>
    <s v="Já Possui"/>
    <x v="2"/>
    <s v="Poligonal Programado Andamento"/>
    <s v="EQUIPE PODA"/>
    <s v="Realizado"/>
    <s v="PORTO ALEGRE"/>
    <s v="PODAS"/>
    <s v="LIB //PEND"/>
    <d v="2024-10-23T00:00:00"/>
    <x v="2"/>
    <s v="OPEX"/>
    <s v="OK"/>
    <s v="OK"/>
    <s v="ANEXADO"/>
    <s v="ANEXADO"/>
    <s v="OK"/>
    <n v="1"/>
    <n v="4246.55"/>
    <s v="Passivo"/>
    <s v="RICARDO SILVEIRA"/>
    <s v="Programado "/>
    <s v="Realizado"/>
    <s v="Em andamento"/>
    <n v="4301.53"/>
    <n v="2548098.5699999998"/>
    <e v="#N/A"/>
    <n v="26257836"/>
    <n v="4301.53"/>
    <s v="Erica Fragoso"/>
  </r>
  <r>
    <x v="6"/>
    <s v="RETIRAR TOCO "/>
    <s v="TOCO "/>
    <s v="Sim "/>
    <n v="11174"/>
    <n v="801"/>
    <m/>
    <x v="649"/>
    <s v="Já Possui"/>
    <s v="Já Possui"/>
    <x v="2"/>
    <s v="Poligonal Programado Andamento"/>
    <s v="EQUIPE PODA"/>
    <s v="Realizado"/>
    <s v="PORTO ALEGRE"/>
    <s v="PODAS"/>
    <s v="LIB //PEND"/>
    <d v="2024-10-23T00:00:00"/>
    <x v="2"/>
    <s v="OPEX"/>
    <s v="OK"/>
    <s v="OK"/>
    <s v="ANEXADO"/>
    <s v="ANEXADO"/>
    <s v="OK"/>
    <n v="1"/>
    <n v="2706.83"/>
    <s v="Passivo"/>
    <s v="LUISA ALMEIDA"/>
    <s v="Programado "/>
    <s v="Realizado"/>
    <s v="Em andamento"/>
    <n v="2726.06"/>
    <n v="2548098.5699999998"/>
    <e v="#N/A"/>
    <n v="26258044"/>
    <n v="2726.06"/>
    <s v="Erica Fragoso"/>
  </r>
  <r>
    <x v="5"/>
    <s v="TOCO, ALIMEN E PODAS JÁ COBRADAS "/>
    <s v="TOCO E ALIMEN."/>
    <s v="Sim "/>
    <n v="11179"/>
    <n v="802"/>
    <m/>
    <x v="1694"/>
    <s v="Já Possui"/>
    <s v="Já Possui"/>
    <x v="2"/>
    <s v="Poligonal Programado Andamento"/>
    <s v="EQUIPE PODA"/>
    <s v="Realizado"/>
    <s v="PORTO ALEGRE"/>
    <s v="PODAS"/>
    <s v="LIB //PEND"/>
    <d v="2024-10-23T00:00:00"/>
    <x v="2"/>
    <s v="OPEX"/>
    <s v="OK"/>
    <s v="OK"/>
    <s v="ANEXADO"/>
    <s v="ANEXADO"/>
    <s v="OK"/>
    <n v="1"/>
    <n v="1936.97"/>
    <s v="Passivo"/>
    <s v="RICARDO SILVEIRA"/>
    <s v="Programado "/>
    <s v="Realizado"/>
    <s v="Em andamento"/>
    <n v="1950.73"/>
    <n v="2548098.5699999998"/>
    <e v="#N/A"/>
    <n v="26257836"/>
    <n v="1950.73"/>
    <s v="Erica Fragoso"/>
  </r>
  <r>
    <x v="5"/>
    <s v="TOCO, ALIMEN E PODAS JÁ COBRADAS "/>
    <s v="TOCO E ALIMEN."/>
    <s v="Sim "/>
    <n v="11179"/>
    <n v="803"/>
    <m/>
    <x v="1694"/>
    <s v="Já Possui"/>
    <s v="Já Possui"/>
    <x v="2"/>
    <s v="Poligonal Programado Andamento"/>
    <s v="EQUIPE PODA"/>
    <s v="Realizado"/>
    <s v="PORTO ALEGRE"/>
    <s v="PODAS"/>
    <s v="LIB //PEND"/>
    <d v="2024-10-23T00:00:00"/>
    <x v="2"/>
    <s v="OPEX"/>
    <s v="OK"/>
    <s v="OK"/>
    <s v="ANEXADO"/>
    <s v="ANEXADO"/>
    <s v="OK"/>
    <n v="1"/>
    <n v="3079.4"/>
    <s v="Passivo"/>
    <s v="RICARDO SILVEIRA"/>
    <s v="Programado "/>
    <s v="Realizado"/>
    <s v="Em andamento"/>
    <n v="1975.54"/>
    <n v="2548098.5699999998"/>
    <e v="#N/A"/>
    <n v="26257836"/>
    <n v="1975.54"/>
    <s v="Erica Fragoso"/>
  </r>
  <r>
    <x v="0"/>
    <s v="OK"/>
    <s v="Sem Defeito"/>
    <s v="Não"/>
    <n v="10921"/>
    <n v="804"/>
    <m/>
    <x v="1705"/>
    <s v="Ciclo Concluido"/>
    <s v="Ciclo Concluido"/>
    <x v="2"/>
    <s v="Emergencial"/>
    <s v="EQUIPE PODA"/>
    <s v="Realizado"/>
    <s v="PORTO ALEGRE"/>
    <s v="PODAS"/>
    <s v="LIB //COMS"/>
    <d v="2024-10-23T00:00:00"/>
    <x v="5"/>
    <s v="OPEX"/>
    <s v="OK"/>
    <s v="OK"/>
    <s v="ANEXADO"/>
    <s v="ANEXADO"/>
    <s v="OK"/>
    <n v="1"/>
    <n v="1377.35"/>
    <s v="Giro"/>
    <s v="LUISA ALMEIDA"/>
    <s v="Programado "/>
    <s v="Realizado"/>
    <s v="Enviado Equatorial "/>
    <n v="1387.13"/>
    <n v="2548098.5699999998"/>
    <e v="#N/A"/>
    <n v="26291942"/>
    <n v="1387.13"/>
    <s v="Mauricio Alves"/>
  </r>
  <r>
    <x v="0"/>
    <s v="OK"/>
    <s v="Sem Defeito"/>
    <s v="Não"/>
    <n v="44747054"/>
    <n v="307"/>
    <m/>
    <x v="1706"/>
    <s v="Ciclo Concluido"/>
    <s v="Ciclo Concluido"/>
    <x v="2"/>
    <s v="Emergencial"/>
    <s v="TAT03"/>
    <s v="Realizado"/>
    <s v="ARROIO OS RATOS "/>
    <s v="GRAMÍNEAS/ ESPAÇADOR"/>
    <s v="LIB //COMS"/>
    <d v="2024-10-23T00:00:00"/>
    <x v="5"/>
    <s v="OPEX"/>
    <s v="OK"/>
    <s v="OK"/>
    <s v="ANEXADO"/>
    <s v="ANEXADO"/>
    <s v="OK"/>
    <n v="1"/>
    <n v="7508.82"/>
    <s v="Giro"/>
    <s v="LUISA ALMEIDA"/>
    <s v="Programado "/>
    <s v="Realizado"/>
    <s v="Enviado Equatorial "/>
    <n v="150.77000000000001"/>
    <n v="2548098.5699999998"/>
    <e v="#N/A"/>
    <n v="26291584"/>
    <n v="150.77000000000001"/>
    <s v="Mauricio Alves"/>
  </r>
  <r>
    <x v="7"/>
    <s v="OK"/>
    <s v="Sem Defeito"/>
    <s v="Não"/>
    <n v="44744177"/>
    <n v="308"/>
    <m/>
    <x v="1707"/>
    <s v="TRONCO"/>
    <s v="MDE0104"/>
    <x v="2"/>
    <s v="Emergencial"/>
    <s v="TAT01"/>
    <s v="Realizado"/>
    <s v="VIAMÃO"/>
    <s v="PODA/ESPAÇADOR/GRAMÍNEAS"/>
    <s v="LIB //CONC"/>
    <d v="2024-10-23T00:00:00"/>
    <x v="2"/>
    <s v="OPEX"/>
    <s v="OK"/>
    <s v="OK"/>
    <s v="ANEXADO"/>
    <s v="ANEXADO"/>
    <s v="OK"/>
    <n v="1"/>
    <n v="3076.31"/>
    <s v="Passivo"/>
    <s v="LUISA ALMEIDA"/>
    <s v="Programado "/>
    <s v="Realizado"/>
    <s v="Em andamento"/>
    <n v="1373.33"/>
    <n v="2548098.5699999998"/>
    <e v="#N/A"/>
    <n v="26291680"/>
    <n v="1373.33"/>
    <s v="Mauricio Alves"/>
  </r>
  <r>
    <x v="9"/>
    <s v="OK"/>
    <s v="Sem Defeito"/>
    <s v="Não"/>
    <s v="EQUPES TREINAMENTO"/>
    <m/>
    <m/>
    <x v="1708"/>
    <s v="Sem Necessidade"/>
    <s v="Sem Necessidade"/>
    <x v="2"/>
    <s v="Disponibilidade"/>
    <s v="PODA"/>
    <s v="Realizado"/>
    <s v="PORTO ALEGRE"/>
    <m/>
    <s v="LIB //COMS"/>
    <d v="2024-10-23T00:00:00"/>
    <x v="2"/>
    <s v="OPEX"/>
    <s v="OK"/>
    <s v="OK"/>
    <s v="ANEXADO"/>
    <s v="ANEXADO"/>
    <s v="OK"/>
    <n v="1"/>
    <n v="0"/>
    <s v="Passivo"/>
    <s v="SAMUEL OLIVEIRA"/>
    <s v="Programado "/>
    <s v="Realizado"/>
    <s v="Enviado Equatorial"/>
    <n v="34041.599999999999"/>
    <n v="2548098.5699999998"/>
    <e v="#N/A"/>
    <n v="26116111"/>
    <n v="34041.599999999999"/>
    <s v="Mauricio Alves"/>
  </r>
  <r>
    <x v="8"/>
    <s v="PENDÊNCIA. REVISAR EVIDÊNCIA DA SEGUNDA TALA, ANEXAR UMA COM MELHOR QUALIDADE"/>
    <s v="Sem Defeito"/>
    <s v="Não"/>
    <s v="SOBRE AVISO OUTUBRO"/>
    <n v="0"/>
    <m/>
    <x v="1709"/>
    <s v="Ciclo Concluido"/>
    <s v="Ciclo Concluido"/>
    <x v="2"/>
    <s v="SOBREAVISO"/>
    <s v="LINHA MORTA"/>
    <s v="Realizado"/>
    <s v="PORTO ALEGRE"/>
    <m/>
    <s v="LIB //COMS"/>
    <d v="2024-10-23T00:00:00"/>
    <x v="0"/>
    <s v="OPEX"/>
    <s v="OK"/>
    <s v="OK"/>
    <s v="ANEXADO"/>
    <s v="ANEXADO"/>
    <s v="OK"/>
    <n v="1"/>
    <n v="0"/>
    <s v="Giro"/>
    <s v="SAMUEL OLIVEIRA"/>
    <s v="Programado "/>
    <s v="Realizado"/>
    <s v="Ciclo Concluido"/>
    <n v="48314.11"/>
    <n v="2548098.5699999998"/>
    <e v="#N/A"/>
    <n v="26129998"/>
    <n v="48314.11"/>
    <s v="Mauricio Alves"/>
  </r>
  <r>
    <x v="8"/>
    <s v="PENDÊNCIA. PDF DE EVIDÊNCIAS ESTÁ CORTADO"/>
    <s v="Sem Defeito"/>
    <s v="Não"/>
    <s v="SOBRE AVISO OUTUBRO"/>
    <n v="0"/>
    <m/>
    <x v="1710"/>
    <s v="Ciclo Concluido"/>
    <s v="Ciclo Concluido"/>
    <x v="2"/>
    <s v="SOBREAVISO"/>
    <s v="LINHA VIVA "/>
    <s v="Realizado"/>
    <s v="PORTO ALEGRE"/>
    <m/>
    <s v="LIB //COMS"/>
    <d v="2024-10-23T00:00:00"/>
    <x v="0"/>
    <s v="OPEX"/>
    <s v="OK"/>
    <s v="OK"/>
    <s v="ANEXADO"/>
    <s v="ANEXADO"/>
    <s v="OK"/>
    <n v="1"/>
    <n v="0"/>
    <s v="Giro"/>
    <s v="SAMUEL OLIVEIRA"/>
    <s v="Programado "/>
    <s v="Realizado"/>
    <s v="Ciclo Concluido"/>
    <n v="18383.12"/>
    <n v="2548098.5699999998"/>
    <e v="#N/A"/>
    <n v="26130000"/>
    <n v="18383.12"/>
    <s v="Mauricio Alves"/>
  </r>
  <r>
    <x v="0"/>
    <s v="OK"/>
    <s v="Sem Defeito"/>
    <s v="Não"/>
    <n v="56910"/>
    <n v="375"/>
    <m/>
    <x v="1711"/>
    <s v="Sem necessidade"/>
    <s v="Sem necessidade"/>
    <x v="0"/>
    <s v="Emergencial"/>
    <s v="LINHA MORTA"/>
    <s v="Realizado"/>
    <s v="PORTO ALEGRE"/>
    <s v="POSTE"/>
    <s v="LIB //COMS"/>
    <d v="2024-10-24T00:00:00"/>
    <x v="2"/>
    <s v="CAPEX"/>
    <s v="OK"/>
    <s v="OK"/>
    <s v="ANEXADO"/>
    <s v="ANEXADO"/>
    <s v="OK"/>
    <n v="1"/>
    <n v="6097.99"/>
    <s v="Passivo"/>
    <s v="JONAS OLIVEIRA"/>
    <s v="Programado "/>
    <s v="Realizado"/>
    <s v="Enviado Equatorial"/>
    <n v="3665.57"/>
    <n v="2548098.5699999998"/>
    <e v="#N/A"/>
    <n v="26448724"/>
    <n v="3665.57"/>
    <s v="Mauricio Alves"/>
  </r>
  <r>
    <x v="0"/>
    <s v="OK"/>
    <s v="Sem Defeito"/>
    <s v="Não"/>
    <n v="44721039"/>
    <n v="376"/>
    <m/>
    <x v="1712"/>
    <s v="Ciclo Concluido"/>
    <s v="Ciclo Concluido"/>
    <x v="2"/>
    <s v="Emergencial"/>
    <s v="LINHA MORTA"/>
    <s v="Realizado"/>
    <s v="PORTO ALEGRE"/>
    <s v="TALA"/>
    <s v="LIB //COMS"/>
    <d v="2024-10-24T00:00:00"/>
    <x v="5"/>
    <s v="OPEX"/>
    <s v="OK"/>
    <s v="OK"/>
    <s v="ANEXADO"/>
    <s v="ANEXADO"/>
    <s v="OK"/>
    <n v="1"/>
    <n v="1300.24"/>
    <s v="Giro"/>
    <s v="RICARDO SILVEIRA "/>
    <s v="Programado "/>
    <s v="Realizado"/>
    <s v="Enviado Equatorial "/>
    <n v="974.93"/>
    <n v="2548098.5699999998"/>
    <e v="#N/A"/>
    <n v="26130403"/>
    <n v="974.93"/>
    <s v="Mauricio Alves"/>
  </r>
  <r>
    <x v="0"/>
    <s v="OK"/>
    <s v="Sem Defeito"/>
    <s v="Não"/>
    <n v="447668"/>
    <n v="377"/>
    <m/>
    <x v="1713"/>
    <s v="Ciclo Concluido"/>
    <s v="Ciclo Concluido"/>
    <x v="2"/>
    <s v="Emergencial"/>
    <s v="LINHA MORTA"/>
    <s v="Realizado"/>
    <s v="PORTO ALEGRE"/>
    <s v="TALA"/>
    <s v="LIB //COMS"/>
    <d v="2024-10-24T00:00:00"/>
    <x v="5"/>
    <s v="OPEX"/>
    <s v="OK"/>
    <s v="OK"/>
    <s v="ANEXADO"/>
    <s v="ANEXADO"/>
    <s v="OK"/>
    <n v="1"/>
    <n v="1300.24"/>
    <s v="Giro"/>
    <s v="RICARDO SILVEIRA "/>
    <s v="Programado "/>
    <s v="Realizado"/>
    <s v="Enviado Equatorial "/>
    <n v="974.93"/>
    <n v="2548098.5699999998"/>
    <e v="#N/A"/>
    <n v="26130448"/>
    <n v="974.93"/>
    <s v="Mauricio Alves"/>
  </r>
  <r>
    <x v="0"/>
    <s v="OK"/>
    <s v="Sem Defeito"/>
    <s v="Não"/>
    <n v="44727671"/>
    <n v="378"/>
    <m/>
    <x v="1714"/>
    <s v="Ciclo Concluido"/>
    <s v="Ciclo Concluido"/>
    <x v="2"/>
    <s v="Emergencial"/>
    <s v="LINHA MORTA"/>
    <s v="Realizado"/>
    <s v="ELDORADO DO SUL"/>
    <s v="TALA"/>
    <s v="LIB //COMS"/>
    <d v="2024-10-24T00:00:00"/>
    <x v="5"/>
    <s v="OPEX"/>
    <s v="OK"/>
    <s v="OK"/>
    <s v="ANEXADO"/>
    <s v="ANEXADO"/>
    <s v="OK"/>
    <n v="1"/>
    <n v="1300.24"/>
    <s v="Giro"/>
    <s v="RICARDO SILVEIRA "/>
    <s v="Programado "/>
    <s v="Realizado"/>
    <s v="Enviado Equatorial "/>
    <n v="974.93"/>
    <n v="2548098.5699999998"/>
    <e v="#N/A"/>
    <n v="26130451"/>
    <n v="974.93"/>
    <s v="Mauricio Alves"/>
  </r>
  <r>
    <x v="0"/>
    <s v="OK"/>
    <s v="Sem Defeito"/>
    <s v="Não"/>
    <n v="44727713"/>
    <n v="379"/>
    <m/>
    <x v="1715"/>
    <s v="Ciclo Concluido"/>
    <s v="Ciclo Concluido"/>
    <x v="2"/>
    <s v="Emergencial"/>
    <s v="LINHA MORTA"/>
    <s v="Realizado"/>
    <s v="ELDORADO DO SUL"/>
    <s v="TALA"/>
    <s v="LIB //COMS"/>
    <d v="2024-10-24T00:00:00"/>
    <x v="5"/>
    <s v="OPEX"/>
    <s v="OK"/>
    <s v="OK"/>
    <s v="ANEXADO"/>
    <s v="ANEXADO"/>
    <s v="OK"/>
    <n v="1"/>
    <n v="1300.24"/>
    <s v="Giro"/>
    <s v="RICARDO SILVEIRA "/>
    <s v="Programado "/>
    <s v="Realizado"/>
    <s v="Enviado Equatorial "/>
    <n v="974.93"/>
    <n v="2548098.5699999998"/>
    <e v="#N/A"/>
    <n v="26130453"/>
    <n v="974.93"/>
    <s v="Mauricio Alves"/>
  </r>
  <r>
    <x v="0"/>
    <s v="OK"/>
    <s v="Sem Defeito"/>
    <s v="Não"/>
    <n v="44727746"/>
    <n v="380"/>
    <m/>
    <x v="1716"/>
    <s v="Ciclo Concluido"/>
    <s v="Ciclo Concluido"/>
    <x v="2"/>
    <s v="Emergencial"/>
    <s v="LINHA MORTA"/>
    <s v="Realizado"/>
    <s v="ELDORADO DO SUL"/>
    <s v="TALA"/>
    <s v="LIB //COMS"/>
    <d v="2024-10-24T00:00:00"/>
    <x v="5"/>
    <s v="OPEX"/>
    <s v="OK"/>
    <s v="OK"/>
    <s v="ANEXADO"/>
    <s v="ANEXADO"/>
    <s v="OK"/>
    <n v="1"/>
    <n v="1300.24"/>
    <s v="Giro"/>
    <s v="LUISA ALMEIDA "/>
    <s v="Programado "/>
    <s v="Realizado"/>
    <s v="Enviado Equatorial "/>
    <n v="974.93"/>
    <n v="2548098.5699999998"/>
    <e v="#N/A"/>
    <n v="26130465"/>
    <n v="974.93"/>
    <s v="Mauricio Alves"/>
  </r>
  <r>
    <x v="0"/>
    <s v="OK"/>
    <s v="Sem Defeito"/>
    <s v="Não"/>
    <n v="51797"/>
    <n v="381"/>
    <m/>
    <x v="1717"/>
    <s v="Sem necessidade"/>
    <s v="Sem necessidade"/>
    <x v="0"/>
    <s v="Emergencial"/>
    <s v="LINHA MORTA"/>
    <s v="Realizado"/>
    <s v="PORTO ALEGRE"/>
    <s v="POSTE "/>
    <s v="LIB //COMS"/>
    <d v="2024-10-24T00:00:00"/>
    <x v="2"/>
    <s v="CAPEX"/>
    <s v="OK"/>
    <s v="OK"/>
    <s v="ANEXADO"/>
    <s v="ANEXADO"/>
    <s v="OK"/>
    <n v="1"/>
    <n v="3490.37"/>
    <s v="Passivo"/>
    <s v="JONAS OLIVEIRA"/>
    <s v="Programado "/>
    <s v="Realizado"/>
    <s v="Enviado Equatorial"/>
    <n v="3417"/>
    <n v="2548098.5699999998"/>
    <e v="#N/A"/>
    <n v="26448725"/>
    <n v="3417"/>
    <s v="Mauricio Alves"/>
  </r>
  <r>
    <x v="3"/>
    <s v="OK"/>
    <s v="Sem Defeito"/>
    <s v="Não"/>
    <n v="55817"/>
    <n v="382"/>
    <m/>
    <x v="1718"/>
    <s v="Sem necessidade"/>
    <s v="Sem necessidade"/>
    <x v="0"/>
    <s v="Emergencial"/>
    <s v="LINHA MORTA"/>
    <s v="Pendente"/>
    <s v="PORTO ALEGRE"/>
    <s v="POSTE"/>
    <s v="LIB //DFEC"/>
    <d v="2024-10-24T00:00:00"/>
    <x v="2"/>
    <s v="CAPEX"/>
    <s v="NOK"/>
    <s v="OK"/>
    <s v="ANEXADO"/>
    <s v="ANEXADO"/>
    <s v="OK"/>
    <n v="0.8"/>
    <n v="4244.74"/>
    <s v="Passivo"/>
    <s v="JONAS OLIVEIRA"/>
    <s v="Programado "/>
    <s v="Realizado"/>
    <s v="Em andamento"/>
    <m/>
    <n v="2548098.5699999998"/>
    <e v="#N/A"/>
    <n v="26448726"/>
    <n v="3649.81"/>
    <s v="Mauricio Alves"/>
  </r>
  <r>
    <x v="4"/>
    <s v="Em andamento "/>
    <s v="Em andamento "/>
    <s v="Não"/>
    <n v="1048449"/>
    <n v="383"/>
    <m/>
    <x v="1719"/>
    <s v="Sem necessidade"/>
    <s v="Sem necessidade"/>
    <x v="0"/>
    <s v="Emergencial"/>
    <s v="LINHA MORTA"/>
    <s v="Pendente"/>
    <s v="PORTO ALEGRE"/>
    <s v="TR"/>
    <s v="LIB //ATEC"/>
    <d v="2024-10-24T00:00:00"/>
    <x v="2"/>
    <s v="CAPEX"/>
    <s v="NOK"/>
    <s v="OK"/>
    <s v="ANEXADO"/>
    <s v="SEM ANEXO "/>
    <s v="NOK"/>
    <n v="0.4"/>
    <n v="3415.61"/>
    <s v="Passivo"/>
    <s v="LUCAS ANDRADE"/>
    <d v="2024-12-17T00:00:00"/>
    <s v="Não realizado"/>
    <s v="Em andamento"/>
    <n v="0"/>
    <n v="2548098.5699999998"/>
    <e v="#N/A"/>
    <n v="0"/>
    <n v="0"/>
    <s v="Mauricio Alves"/>
  </r>
  <r>
    <x v="5"/>
    <s v="Enviar melhores fotos do serviço executado. "/>
    <s v="Evidênica"/>
    <s v="Não"/>
    <n v="9465"/>
    <n v="385"/>
    <m/>
    <x v="1720"/>
    <s v="Sem necessidade"/>
    <s v="Sem necessidade"/>
    <x v="0"/>
    <s v="Emergencial"/>
    <s v="LINHA MORTA"/>
    <s v="Pendente"/>
    <s v="PORTO ALEGRE"/>
    <s v="MUFLA"/>
    <s v="LIB //ATEC"/>
    <d v="2024-10-24T00:00:00"/>
    <x v="2"/>
    <s v="CAPEX"/>
    <s v="NOK"/>
    <s v="NOK"/>
    <s v="SEM ANEXO "/>
    <s v="SEM ANEXO "/>
    <s v="NOK"/>
    <n v="0"/>
    <n v="8382.48"/>
    <s v="Giro"/>
    <s v="JONAS OLIVEIRA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11386"/>
    <n v="386"/>
    <m/>
    <x v="1721"/>
    <s v="Ciclo Concluido"/>
    <s v="Ciclo Concluido"/>
    <x v="2"/>
    <s v="Emergencial"/>
    <s v="LINHA MORTA"/>
    <s v="Realizado"/>
    <s v="GUAIBA"/>
    <s v="TALA"/>
    <s v="LIB //COMS"/>
    <d v="2024-10-24T00:00:00"/>
    <x v="5"/>
    <s v="OPEX"/>
    <s v="OK"/>
    <s v="OK"/>
    <s v="ANEXADO"/>
    <s v="ANEXADO"/>
    <s v="OK"/>
    <n v="1"/>
    <n v="2600.48"/>
    <s v="Giro"/>
    <s v="LUISA ALMEIDA "/>
    <s v="Programado "/>
    <s v="Realizado"/>
    <s v="Enviado Equatorial "/>
    <n v="1949.86"/>
    <n v="2548098.5699999998"/>
    <e v="#N/A"/>
    <n v="26130467"/>
    <n v="1949.86"/>
    <s v="Mauricio Alves"/>
  </r>
  <r>
    <x v="0"/>
    <s v="OK"/>
    <s v="Sem Defeito"/>
    <s v="Não"/>
    <n v="53819"/>
    <n v="387"/>
    <m/>
    <x v="1722"/>
    <s v="Ciclo Concluido"/>
    <s v="Ciclo Concluido"/>
    <x v="2"/>
    <s v="Emergencial"/>
    <s v="LINHA MORTA"/>
    <s v="Realizado"/>
    <s v="ELDORADO DO SUL"/>
    <s v="CRUZETA"/>
    <s v="LIB //COMS"/>
    <d v="2024-10-24T00:00:00"/>
    <x v="5"/>
    <s v="OPEX"/>
    <s v="OK"/>
    <s v="OK"/>
    <s v="ANEXADO"/>
    <s v="ANEXADO"/>
    <s v="OK"/>
    <n v="1"/>
    <n v="801.15"/>
    <s v="Giro"/>
    <s v="LUISA ALMEIDA "/>
    <s v="Programado "/>
    <s v="Realizado"/>
    <s v="Enviado Equatorial "/>
    <n v="639.26"/>
    <n v="2548098.5699999998"/>
    <e v="#N/A"/>
    <n v="26130537"/>
    <n v="639.26"/>
    <s v="Mauricio Alves"/>
  </r>
  <r>
    <x v="7"/>
    <s v="OK"/>
    <s v="Sem Defeito"/>
    <s v="Não"/>
    <n v="56692"/>
    <n v="388.21899999999999"/>
    <m/>
    <x v="1723"/>
    <s v="Sem necessidade"/>
    <s v="Sem necessidade"/>
    <x v="0"/>
    <s v="Emergencial"/>
    <s v="LINHA MORTA"/>
    <s v="Pendente"/>
    <s v="GUAIBA"/>
    <s v="POSTE"/>
    <s v="LIB //CONC"/>
    <d v="2024-10-24T00:00:00"/>
    <x v="2"/>
    <s v="CAPEX"/>
    <s v="NOK"/>
    <s v="OK"/>
    <s v="ANEXADO"/>
    <s v="ANEXADO"/>
    <s v="OK"/>
    <n v="0.8"/>
    <n v="9318.31"/>
    <s v="Passivo"/>
    <s v="SAMUEL OLIVEIRA"/>
    <s v="Programado "/>
    <s v="Realizado"/>
    <s v="Em andamento"/>
    <n v="11049.16"/>
    <n v="2548098.5699999998"/>
    <e v="#N/A"/>
    <n v="26435882"/>
    <n v="11049.16"/>
    <s v="Mauricio Alves"/>
  </r>
  <r>
    <x v="5"/>
    <s v="Sem numero do Circuito"/>
    <s v="Informação de Circuito"/>
    <s v="Sim "/>
    <n v="62200"/>
    <n v="389"/>
    <m/>
    <x v="1724"/>
    <s v="Sem necessidade"/>
    <s v="Sem necessidade"/>
    <x v="0"/>
    <s v="Emergencial"/>
    <s v="LINHA MORTA"/>
    <s v="Pendente"/>
    <s v="ARROIO DOS RATOS "/>
    <s v="TR"/>
    <s v="LIB //PEND"/>
    <d v="2024-10-24T00:00:00"/>
    <x v="2"/>
    <s v="CAPEX"/>
    <s v="OK"/>
    <s v="OK"/>
    <s v="SEM ANEXO "/>
    <s v="SEM ANEXO "/>
    <s v="OK"/>
    <n v="0.6"/>
    <n v="3489.68"/>
    <s v="Passivo"/>
    <s v="JONAS OLIVEIRA"/>
    <s v="Programado "/>
    <s v="Realizado"/>
    <s v="Em andamento"/>
    <n v="3690.81"/>
    <n v="2548098.5699999998"/>
    <e v="#N/A"/>
    <n v="26384588"/>
    <n v="3690.81"/>
    <s v="Erica Fragoso"/>
  </r>
  <r>
    <x v="2"/>
    <s v="OK"/>
    <s v="Sem Defeito"/>
    <s v="Não"/>
    <n v="62327"/>
    <n v="390"/>
    <m/>
    <x v="1725"/>
    <s v="Sem necessidade"/>
    <s v="Sem necessidade"/>
    <x v="0"/>
    <s v="Emergencial"/>
    <s v="LINHA MORTA"/>
    <s v="Pendente"/>
    <s v="PORTO ALEGRE"/>
    <s v="TR"/>
    <s v="LIB //ENER"/>
    <d v="2024-10-24T00:00:00"/>
    <x v="2"/>
    <s v="CAPEX"/>
    <s v="NOK"/>
    <s v="OK"/>
    <s v="ANEXADO"/>
    <s v="ANEXADO"/>
    <s v="OK"/>
    <n v="0.8"/>
    <n v="4057.58"/>
    <s v="Passivo"/>
    <s v="JONAS OLIVEIRA"/>
    <s v="Programado "/>
    <s v="Realizado"/>
    <s v="Em andamento"/>
    <n v="3690.81"/>
    <n v="2548098.5699999998"/>
    <e v="#N/A"/>
    <n v="26448727"/>
    <n v="3690.81"/>
    <s v="Mauricio Alves"/>
  </r>
  <r>
    <x v="0"/>
    <s v="OK"/>
    <s v="Sem Defeito"/>
    <s v="Não"/>
    <n v="62358"/>
    <n v="391"/>
    <m/>
    <x v="1726"/>
    <s v="Sem necessidade"/>
    <s v="Sem necessidade"/>
    <x v="0"/>
    <s v="Emergencial"/>
    <s v="LINHA MORTA"/>
    <s v="Realizado"/>
    <s v="PORTO ALEGRE"/>
    <s v="INST CABO"/>
    <s v="LIB //COMS"/>
    <d v="2024-10-24T00:00:00"/>
    <x v="2"/>
    <s v="CAPEX"/>
    <s v="OK"/>
    <s v="OK"/>
    <s v="ANEXADO"/>
    <s v="ANEXADO"/>
    <s v="OK"/>
    <n v="1"/>
    <n v="1067.46"/>
    <s v="Passivo"/>
    <s v="SAMUEL OLIVEIRA"/>
    <s v="Programado "/>
    <s v="Realizado"/>
    <s v="Enviado Equatorial"/>
    <n v="640.85"/>
    <n v="2548098.5699999998"/>
    <e v="#N/A"/>
    <n v="26436224"/>
    <n v="640.85"/>
    <s v="Mauricio Alves"/>
  </r>
  <r>
    <x v="0"/>
    <s v="OK"/>
    <s v="Sem Defeito"/>
    <s v="Não"/>
    <n v="63077"/>
    <n v="392"/>
    <m/>
    <x v="1727"/>
    <s v="Sem necessidade"/>
    <s v="Sem necessidade"/>
    <x v="0"/>
    <s v="Emergencial"/>
    <s v="LINHA MORTA"/>
    <s v="Realizado"/>
    <s v="VIAMÃO"/>
    <s v="TR"/>
    <s v="LIB //COMS"/>
    <d v="2024-10-24T00:00:00"/>
    <x v="2"/>
    <s v="CAPEX"/>
    <s v="OK"/>
    <s v="OK"/>
    <s v="ANEXADO"/>
    <s v="ANEXADO"/>
    <s v="OK"/>
    <n v="1"/>
    <n v="3489.68"/>
    <s v="Passivo"/>
    <s v="JONAS OLIVEIRA"/>
    <s v="Programado "/>
    <s v="Realizado"/>
    <s v="Em andamento"/>
    <n v="3690.81"/>
    <n v="2548098.5699999998"/>
    <e v="#N/A"/>
    <n v="26448732"/>
    <n v="3690.81"/>
    <s v="Mauricio Alves"/>
  </r>
  <r>
    <x v="7"/>
    <s v="Rever Obra"/>
    <s v="Rever Obra "/>
    <s v="Sim"/>
    <n v="65045"/>
    <n v="393"/>
    <m/>
    <x v="1728"/>
    <s v="Sem necessidade"/>
    <s v="Sem necessidade"/>
    <x v="0"/>
    <s v="Emergencial"/>
    <s v="LINHA MORTA"/>
    <s v="Pendente"/>
    <s v="PORTO ALEGRE"/>
    <s v="POSTE"/>
    <s v="LIB //CONC"/>
    <d v="2024-10-24T00:00:00"/>
    <x v="2"/>
    <s v="CAPEX"/>
    <s v="OK"/>
    <s v="OK"/>
    <s v="SEM ANEXO "/>
    <s v="SEM ANEXO "/>
    <s v="OK"/>
    <n v="0.6"/>
    <n v="6371.25"/>
    <s v="Passivo"/>
    <s v="RICARDO VARGAS"/>
    <d v="2024-12-16T00:00:00"/>
    <s v="Realizado"/>
    <s v="Enviado Equatorial"/>
    <n v="3827.22"/>
    <n v="2548098.5699999998"/>
    <e v="#N/A"/>
    <n v="26422509"/>
    <n v="3827.22"/>
    <s v="Mauricio Alves"/>
  </r>
  <r>
    <x v="4"/>
    <s v="Em andamento "/>
    <s v="Em andamento "/>
    <s v="Não"/>
    <n v="36415"/>
    <n v="394"/>
    <m/>
    <x v="1729"/>
    <s v="Sem necessidade"/>
    <s v="Sem necessidade"/>
    <x v="0"/>
    <s v="Emergencial"/>
    <s v="LINHA MORTA"/>
    <s v="Pendente"/>
    <s v="ELDORADO DO SUL"/>
    <s v="POSTE"/>
    <s v="LIB //ATEC"/>
    <d v="2024-10-24T00:00:00"/>
    <x v="2"/>
    <s v="CAPEX"/>
    <s v="NOK"/>
    <s v="OK"/>
    <s v="ANEXADO"/>
    <s v="SEM ANEXO "/>
    <s v="NOK"/>
    <n v="0.4"/>
    <n v="14634.31"/>
    <s v="Passivo"/>
    <s v="LUCAS ANDRADE"/>
    <d v="2024-12-17T00:00:00"/>
    <s v="Não realizado"/>
    <s v="Em andamento"/>
    <n v="0"/>
    <n v="2548098.5699999998"/>
    <e v="#N/A"/>
    <n v="0"/>
    <n v="0"/>
    <s v="Mauricio Alves"/>
  </r>
  <r>
    <x v="9"/>
    <s v="OK"/>
    <s v="Sem Defeito"/>
    <s v="Não"/>
    <s v="DISPONIBILIDADE DMAE"/>
    <m/>
    <m/>
    <x v="1730"/>
    <s v="Identificar Equipamento"/>
    <s v="Identificar Equipamento"/>
    <x v="2"/>
    <s v="Disponibilidade"/>
    <s v="LINHA MORTA"/>
    <s v="Realizado"/>
    <s v="PORTO ALEGRE"/>
    <m/>
    <s v="LIB //CONC"/>
    <d v="2024-10-24T00:00:00"/>
    <x v="2"/>
    <s v="OPEX"/>
    <s v="OK"/>
    <s v="OK"/>
    <s v="ANEXADO"/>
    <s v="ANEXADO"/>
    <s v="OK"/>
    <n v="1"/>
    <m/>
    <s v="Giro"/>
    <s v="SAMUEL OLIVEIRA"/>
    <s v="Programado "/>
    <s v="Realizado"/>
    <s v="Enviado Equatorial "/>
    <n v="18666.55"/>
    <n v="2548098.5699999998"/>
    <e v="#N/A"/>
    <n v="26130295"/>
    <n v="18666.55"/>
    <s v="Mauricio Alves"/>
  </r>
  <r>
    <x v="10"/>
    <s v="OK"/>
    <s v="Sem Defeito"/>
    <s v="Não"/>
    <s v="EQUIPAMENTOS"/>
    <n v="0"/>
    <n v="0"/>
    <x v="1731"/>
    <s v="Ciclo Concluido"/>
    <s v="Ciclo Concluido"/>
    <x v="2"/>
    <s v="Disponibilidade"/>
    <s v="EQUIPAMENTOS"/>
    <s v="Realizado"/>
    <s v="PORTO ALEGRE"/>
    <m/>
    <s v="LIB //COMS"/>
    <d v="2024-10-24T00:00:00"/>
    <x v="0"/>
    <s v="OPEX"/>
    <s v="OK"/>
    <s v="OK"/>
    <s v="ANEXADO"/>
    <s v="ANEXADO"/>
    <s v="OK"/>
    <n v="1"/>
    <n v="0"/>
    <s v="Giro"/>
    <s v="SAMUEL OLIVEIRA"/>
    <s v="Programado "/>
    <s v="Realizado"/>
    <s v="Ciclo Concluido"/>
    <n v="136821.68"/>
    <n v="2548098.5699999998"/>
    <e v="#N/A"/>
    <n v="26130384"/>
    <n v="136821.68"/>
    <s v="Mauricio Alves"/>
  </r>
  <r>
    <x v="10"/>
    <s v="OK"/>
    <s v="Sem Defeito"/>
    <s v="Não"/>
    <s v="QUALIDADE"/>
    <n v="0"/>
    <n v="0"/>
    <x v="1732"/>
    <s v="Ciclo Concluido"/>
    <s v="Ciclo Concluido"/>
    <x v="2"/>
    <s v="Disponibilidade"/>
    <s v="RECOLHA "/>
    <s v="Realizado"/>
    <s v="PORTO ALEGRE"/>
    <m/>
    <s v="LIB //COMS"/>
    <d v="2024-10-24T00:00:00"/>
    <x v="0"/>
    <s v="OPEX"/>
    <s v="OK"/>
    <s v="OK"/>
    <s v="ANEXADO"/>
    <s v="ANEXADO"/>
    <s v="OK"/>
    <n v="1"/>
    <n v="0"/>
    <s v="Giro"/>
    <s v="SAMUEL OLIVEIRA"/>
    <s v="Programado "/>
    <s v="Realizado"/>
    <s v="Ciclo Concluido"/>
    <n v="94654.720000000001"/>
    <n v="2548098.5699999998"/>
    <e v="#N/A"/>
    <n v="26130395"/>
    <n v="94654.720000000001"/>
    <s v="Mauricio Alves"/>
  </r>
  <r>
    <x v="10"/>
    <s v="OK"/>
    <s v="Sem Defeito"/>
    <s v="Não"/>
    <s v="RECOLHA"/>
    <n v="0"/>
    <n v="0"/>
    <x v="1733"/>
    <s v="Ciclo Concluido"/>
    <s v="Ciclo Concluido"/>
    <x v="2"/>
    <s v="Disponibilidade"/>
    <s v="Qualidade "/>
    <s v="Realizado"/>
    <s v="PORTO ALEGRE"/>
    <m/>
    <s v="LIB //COMS"/>
    <d v="2024-10-24T00:00:00"/>
    <x v="0"/>
    <s v="OPEX"/>
    <s v="OK"/>
    <s v="OK"/>
    <s v="ANEXADO"/>
    <s v="ANEXADO"/>
    <s v="OK"/>
    <n v="1"/>
    <n v="0"/>
    <s v="Giro"/>
    <s v="SAMUEL OLIVEIRA"/>
    <s v="Programado "/>
    <s v="Realizado"/>
    <s v="Ciclo Concluido"/>
    <n v="36422.800000000003"/>
    <n v="2548098.5699999998"/>
    <e v="#N/A"/>
    <n v="26130397"/>
    <n v="36422.800000000003"/>
    <s v="Mauricio Alves"/>
  </r>
  <r>
    <x v="0"/>
    <s v="OK"/>
    <s v="Sem Defeito"/>
    <s v="Não"/>
    <n v="9545"/>
    <n v="206"/>
    <m/>
    <x v="1734"/>
    <s v="Ciclo Concluido"/>
    <s v="Ciclo Concluido"/>
    <x v="2"/>
    <s v="Emergencial"/>
    <s v="LINHA VIVA "/>
    <s v="Realizado"/>
    <s v="PORTO ALEGRE"/>
    <s v="CRUZETA"/>
    <s v="LIB //COMS"/>
    <d v="2024-10-24T00:00:00"/>
    <x v="5"/>
    <s v="OPEX"/>
    <s v="OK"/>
    <s v="OK"/>
    <s v="ANEXADO"/>
    <s v="ANEXADO"/>
    <s v="OK"/>
    <n v="1"/>
    <n v="1694.38"/>
    <s v="Giro"/>
    <s v="RICARDO SILVEIRA"/>
    <s v="Programado "/>
    <s v="Realizado"/>
    <s v="Enviado Equatorial "/>
    <n v="1355.54"/>
    <n v="2548098.5699999998"/>
    <e v="#N/A"/>
    <n v="26130598"/>
    <n v="1355.54"/>
    <s v="Mauricio Alves"/>
  </r>
  <r>
    <x v="7"/>
    <s v="OK"/>
    <s v="Sem Defeito"/>
    <s v="Não"/>
    <n v="9545"/>
    <n v="207"/>
    <m/>
    <x v="1735"/>
    <s v="TRONCO"/>
    <s v="PAL0447"/>
    <x v="2"/>
    <s v="Emergencial"/>
    <s v="LINHA VIVA "/>
    <s v="Realizado"/>
    <s v="PORTO ALEGRE"/>
    <s v="CRUZETA"/>
    <s v="LIB //CONC"/>
    <d v="2024-10-24T00:00:00"/>
    <x v="2"/>
    <s v="OPEX"/>
    <s v="OK"/>
    <s v="OK"/>
    <s v="ANEXADO"/>
    <s v="ANEXADO"/>
    <s v="OK"/>
    <n v="1"/>
    <n v="10775.84"/>
    <s v="Passivo"/>
    <s v="RICARDO SILVEIRA"/>
    <s v="Programado "/>
    <s v="Realizado"/>
    <s v="Em andamento"/>
    <n v="4413.12"/>
    <n v="2548098.5699999998"/>
    <e v="#N/A"/>
    <n v="26151868"/>
    <n v="4413.12"/>
    <s v="Mauricio Alves"/>
  </r>
  <r>
    <x v="0"/>
    <s v="OK"/>
    <s v="Sem Defeito"/>
    <s v="Não"/>
    <n v="9545"/>
    <n v="208"/>
    <m/>
    <x v="1736"/>
    <s v="Ciclo Concluido"/>
    <s v="Ciclo Concluido"/>
    <x v="2"/>
    <s v="Emergencial"/>
    <s v="LINHA VIVA "/>
    <s v="Realizado"/>
    <s v="PORTO ALEGRE"/>
    <s v="CRUZETA"/>
    <s v="LIB //COMS"/>
    <d v="2024-10-24T00:00:00"/>
    <x v="5"/>
    <s v="OPEX"/>
    <s v="OK"/>
    <s v="OK"/>
    <s v="ANEXADO"/>
    <s v="ANEXADO"/>
    <s v="OK"/>
    <n v="1"/>
    <n v="3169.97"/>
    <s v="Giro"/>
    <s v="RICARDO SILVEIRA"/>
    <s v="Programado "/>
    <s v="Realizado"/>
    <s v="Enviado Equatorial "/>
    <n v="2480.65"/>
    <n v="2548098.5699999998"/>
    <e v="#N/A"/>
    <n v="26151874"/>
    <n v="2480.65"/>
    <s v="Mauricio Alves"/>
  </r>
  <r>
    <x v="2"/>
    <s v="Em andamento "/>
    <s v="Em andamento "/>
    <s v="Não"/>
    <n v="9980"/>
    <n v="209"/>
    <m/>
    <x v="1737"/>
    <s v="Sem necessidade"/>
    <s v="Sem necessidade"/>
    <x v="3"/>
    <s v="Programado"/>
    <s v="LINHA VIVA "/>
    <s v="Pendente"/>
    <s v="ELDORADO DO SUL"/>
    <s v="CH REPETIDORA"/>
    <s v="LIB //ENER"/>
    <d v="2024-10-24T00:00:00"/>
    <x v="2"/>
    <s v="CAPEX"/>
    <s v="NOK"/>
    <s v="OK"/>
    <s v="SEM ANEXO "/>
    <s v="SEM ANEXO "/>
    <s v="NOK"/>
    <n v="0.2"/>
    <n v="14368.31"/>
    <s v="Passivo"/>
    <s v="RICARDO VARGAS"/>
    <d v="2024-12-18T00:00:00"/>
    <s v="Realizado"/>
    <s v="Em andamento"/>
    <n v="3621.19"/>
    <n v="2548098.5699999998"/>
    <e v="#N/A"/>
    <n v="26435296"/>
    <n v="3621.19"/>
    <s v="Mauricio Alves"/>
  </r>
  <r>
    <x v="0"/>
    <s v="OK"/>
    <s v="Sem Defeito"/>
    <s v="Não"/>
    <n v="3628"/>
    <n v="210"/>
    <m/>
    <x v="1738"/>
    <s v="Ciclo Concluido"/>
    <s v="Ciclo Concluido"/>
    <x v="2"/>
    <s v="Emergencial"/>
    <s v="LINHA VIVA "/>
    <s v="Realizado"/>
    <s v="PORTO ALEGRE"/>
    <s v="CRUZETA"/>
    <s v="LIB //COMS"/>
    <d v="2024-10-24T00:00:00"/>
    <x v="5"/>
    <s v="OPEX"/>
    <s v="OK"/>
    <s v="OK"/>
    <s v="ANEXADO"/>
    <s v="ANEXADO"/>
    <s v="OK"/>
    <n v="1"/>
    <n v="12724.78"/>
    <s v="Giro"/>
    <s v="LUISA ALMEIDA"/>
    <s v="Programado "/>
    <s v="Realizado"/>
    <s v="Enviado Equatorial "/>
    <n v="5415.82"/>
    <n v="2548098.5699999998"/>
    <e v="#N/A"/>
    <n v="26173805"/>
    <n v="5415.82"/>
    <s v="Mauricio Alves"/>
  </r>
  <r>
    <x v="4"/>
    <s v="Em andamento "/>
    <s v="Em andamento "/>
    <s v="Sim "/>
    <n v="3628"/>
    <n v="211"/>
    <m/>
    <x v="1739"/>
    <s v="Sem necessidade"/>
    <s v="Sem necessidade"/>
    <x v="0"/>
    <s v="Emergencial"/>
    <s v="LINHA VIVA "/>
    <s v="Pendente"/>
    <s v="PORTO ALEGRE"/>
    <s v="CRUZETA"/>
    <n v="0"/>
    <d v="2024-10-24T00:00:00"/>
    <x v="2"/>
    <s v="CAPEX"/>
    <s v="NOK"/>
    <s v="OK"/>
    <s v="ANEXADO"/>
    <s v="SEM ANEXO "/>
    <s v="NOK"/>
    <n v="0.4"/>
    <n v="15806.19"/>
    <s v="Giro"/>
    <s v="LUCAS ANDRADE"/>
    <d v="2024-12-16T00:00:00"/>
    <s v="Não realizado"/>
    <s v="Em andamento"/>
    <n v="0"/>
    <n v="2548098.5699999998"/>
    <e v="#N/A"/>
    <n v="0"/>
    <n v="0"/>
    <s v="Mauricio Alves"/>
  </r>
  <r>
    <x v="0"/>
    <s v="OK"/>
    <s v="Sem Defeito"/>
    <s v="Não"/>
    <n v="3657"/>
    <n v="212"/>
    <m/>
    <x v="1740"/>
    <s v="Ciclo Concluido"/>
    <s v="Ciclo Concluido"/>
    <x v="2"/>
    <s v="Emergencial"/>
    <s v="LINHA VIVA "/>
    <s v="Realizado"/>
    <s v="PORTO ALEGRE"/>
    <s v="AMARRAÇÃO"/>
    <s v="LIB //COMS"/>
    <d v="2024-10-24T00:00:00"/>
    <x v="5"/>
    <s v="OPEX"/>
    <s v="OK"/>
    <s v="OK"/>
    <s v="ANEXADO"/>
    <s v="ANEXADO"/>
    <s v="OK"/>
    <n v="1"/>
    <n v="2190.8000000000002"/>
    <s v="Giro"/>
    <s v="LUISA ALMEIDA"/>
    <s v="Programado "/>
    <s v="Realizado"/>
    <s v="Enviado Equatorial "/>
    <n v="2259.81"/>
    <n v="2548098.5699999998"/>
    <e v="#N/A"/>
    <n v="26173477"/>
    <n v="2259.81"/>
    <s v="Mauricio Alves"/>
  </r>
  <r>
    <x v="4"/>
    <s v="Em andamento "/>
    <s v="Em andamento "/>
    <s v="Não"/>
    <n v="61006"/>
    <n v="213.39500000000001"/>
    <m/>
    <x v="1741"/>
    <s v="Sem necessidade"/>
    <s v="Sem necessidade"/>
    <x v="0"/>
    <s v="Emergencial"/>
    <s v="LINHA VIVA "/>
    <s v="Pendente"/>
    <s v="PORTO ALEGRE"/>
    <s v="AMARRAÇÃO"/>
    <s v="LIB //ATEC"/>
    <d v="2024-10-24T00:00:00"/>
    <x v="2"/>
    <s v="CAPEX"/>
    <s v="NOK"/>
    <s v="OK"/>
    <s v="ANEXADO"/>
    <s v="SEM ANEXO "/>
    <s v="NOK"/>
    <n v="0.4"/>
    <n v="961.1"/>
    <s v="Passivo"/>
    <s v="LUCAS ANDRADE"/>
    <d v="2024-12-17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3722"/>
    <n v="214"/>
    <m/>
    <x v="1742"/>
    <s v="Sem necessidade"/>
    <s v="Sem necessidade"/>
    <x v="0"/>
    <s v="Emergencial"/>
    <s v="LINHA VIVA "/>
    <s v="Pendente"/>
    <s v="PORTO ALEGRE"/>
    <s v="CH/ MUFLA"/>
    <s v="LIB //ATEC"/>
    <d v="2024-10-24T00:00:00"/>
    <x v="2"/>
    <s v="CAPEX"/>
    <s v="NOK"/>
    <s v="OK"/>
    <s v="ANEXADO"/>
    <s v="SEM ANEXO "/>
    <s v="NOK"/>
    <n v="0.4"/>
    <n v="5363.83"/>
    <s v="Passivo"/>
    <s v="LUCAS ANDRADE"/>
    <d v="2024-12-18T00:00:00"/>
    <s v="Não realizado"/>
    <s v="Em andamento"/>
    <n v="0"/>
    <n v="2548098.5699999998"/>
    <e v="#N/A"/>
    <n v="0"/>
    <n v="0"/>
    <s v="Mauricio Alves"/>
  </r>
  <r>
    <x v="0"/>
    <s v="OK"/>
    <s v="Sem Defeito"/>
    <s v="Não"/>
    <n v="11598"/>
    <n v="215"/>
    <m/>
    <x v="1743"/>
    <s v="Ciclo Concluido"/>
    <s v="Ciclo Concluido"/>
    <x v="2"/>
    <s v="Emergencial"/>
    <s v="LINHA VIVA "/>
    <s v="Realizado"/>
    <s v="PORTO ALEGRE"/>
    <s v="CRUZETA"/>
    <s v="LIB //COMS"/>
    <d v="2024-10-24T00:00:00"/>
    <x v="5"/>
    <s v="OPEX"/>
    <s v="OK"/>
    <s v="OK"/>
    <s v="ANEXADO"/>
    <s v="ANEXADO"/>
    <s v="OK"/>
    <n v="1"/>
    <n v="3169.97"/>
    <s v="Giro"/>
    <s v="RICARDO SILVEIRA"/>
    <s v="Programado "/>
    <s v="Realizado"/>
    <s v="Enviado Equatorial "/>
    <n v="2480.65"/>
    <n v="2548098.5699999998"/>
    <e v="#N/A"/>
    <n v="26151904"/>
    <n v="2480.65"/>
    <s v="Mauricio Alves"/>
  </r>
  <r>
    <x v="0"/>
    <s v="OK"/>
    <s v="Sem Defeito"/>
    <s v="Não"/>
    <n v="11598"/>
    <n v="216"/>
    <m/>
    <x v="1744"/>
    <s v="Ciclo Concluido"/>
    <s v="Ciclo Concluido"/>
    <x v="2"/>
    <s v="Emergencial"/>
    <s v="LINHA VIVA "/>
    <s v="Realizado"/>
    <s v="PORTO ALEGRE"/>
    <s v="CRUZETA"/>
    <s v="LIB //COMS"/>
    <d v="2024-10-24T00:00:00"/>
    <x v="5"/>
    <s v="OPEX"/>
    <s v="OK"/>
    <s v="OK"/>
    <s v="ANEXADO"/>
    <s v="ANEXADO"/>
    <s v="OK"/>
    <n v="1"/>
    <n v="1694.38"/>
    <s v="Giro"/>
    <s v="RICARDO SILVEIRA"/>
    <s v="Programado "/>
    <s v="Realizado"/>
    <s v="Enviado Equatorial "/>
    <n v="1355.54"/>
    <n v="2548098.5699999998"/>
    <e v="#N/A"/>
    <n v="26152007"/>
    <n v="1355.54"/>
    <s v="Mauricio Alves"/>
  </r>
  <r>
    <x v="0"/>
    <s v="OK"/>
    <s v="Sem Defeito"/>
    <s v="Não"/>
    <n v="11598"/>
    <n v="217"/>
    <m/>
    <x v="1745"/>
    <s v="Ciclo Concluido"/>
    <s v="Ciclo Concluido"/>
    <x v="2"/>
    <s v="Emergencial"/>
    <s v="LINHA VIVA "/>
    <s v="Realizado"/>
    <s v="PORTO ALEGRE"/>
    <s v="CRUZETA"/>
    <s v="LIB //COMS"/>
    <d v="2024-10-24T00:00:00"/>
    <x v="5"/>
    <s v="OPEX"/>
    <s v="OK"/>
    <s v="OK"/>
    <s v="ANEXADO"/>
    <s v="ANEXADO"/>
    <s v="OK"/>
    <n v="1"/>
    <n v="1694.38"/>
    <s v="Giro"/>
    <s v="RICARDO SILVEIRA"/>
    <s v="Programado "/>
    <s v="Realizado"/>
    <s v="Enviado Equatorial "/>
    <n v="1355.54"/>
    <n v="2548098.5699999998"/>
    <e v="#N/A"/>
    <n v="26152121"/>
    <n v="1355.54"/>
    <s v="Mauricio Alves"/>
  </r>
  <r>
    <x v="0"/>
    <s v="OK"/>
    <s v="Sem Defeito"/>
    <s v="Não"/>
    <n v="11598"/>
    <n v="218"/>
    <m/>
    <x v="1746"/>
    <s v="Ciclo Concluido"/>
    <s v="Ciclo Concluido"/>
    <x v="2"/>
    <s v="Emergencial"/>
    <s v="LINHA VIVA "/>
    <s v="Realizado"/>
    <s v="PORTO ALEGRE"/>
    <s v="CRUZETA"/>
    <s v="LIB //COMS"/>
    <d v="2024-10-24T00:00:00"/>
    <x v="5"/>
    <s v="OPEX"/>
    <s v="OK"/>
    <s v="OK"/>
    <s v="ANEXADO"/>
    <s v="ANEXADO"/>
    <s v="OK"/>
    <n v="1"/>
    <n v="1694.38"/>
    <s v="Giro"/>
    <s v="LUISA ALMEIDA"/>
    <s v="Programado "/>
    <s v="Realizado"/>
    <s v="Enviado Equatorial "/>
    <n v="1355.54"/>
    <n v="2548098.5699999998"/>
    <e v="#N/A"/>
    <n v="26152328"/>
    <n v="1355.54"/>
    <s v="Mauricio Alves"/>
  </r>
  <r>
    <x v="0"/>
    <s v="OK"/>
    <s v="Sem Defeito"/>
    <s v="Não"/>
    <n v="11237"/>
    <n v="220"/>
    <m/>
    <x v="1747"/>
    <s v="Sem necessidade"/>
    <s v="Sem necessidade"/>
    <x v="0"/>
    <s v="Emergencial"/>
    <s v="LINHA VIVA "/>
    <s v="Realizado"/>
    <s v="ARROIO DOS RATOS "/>
    <s v="CH"/>
    <s v="LIB //COMS"/>
    <d v="2024-10-24T00:00:00"/>
    <x v="2"/>
    <s v="CAPEX"/>
    <s v="OK"/>
    <s v="OK"/>
    <s v="ANEXADO"/>
    <s v="ANEXADO"/>
    <s v="OK"/>
    <n v="1"/>
    <n v="10348.870000000001"/>
    <s v="Passivo"/>
    <s v="JONAS OLIVEIRA"/>
    <s v="Programado "/>
    <s v="Realizado"/>
    <s v="Enviado Equatorial"/>
    <n v="5388.8"/>
    <n v="2548098.5699999998"/>
    <e v="#N/A"/>
    <n v="26215993"/>
    <n v="5388.8"/>
    <s v="Mauricio Alves"/>
  </r>
  <r>
    <x v="0"/>
    <s v="OK"/>
    <s v="Sem Defeito"/>
    <s v="Não"/>
    <n v="3782"/>
    <n v="221"/>
    <m/>
    <x v="1748"/>
    <s v="Ciclo Concluido"/>
    <s v="Ciclo Concluido"/>
    <x v="2"/>
    <s v="Emergencial"/>
    <s v="LINHA VIVA "/>
    <s v="Realizado"/>
    <s v="PORTO ALEGRE"/>
    <s v="AMARRAÇÃO/ ESP"/>
    <s v="LIB //COMS"/>
    <d v="2024-10-24T00:00:00"/>
    <x v="5"/>
    <s v="OPEX"/>
    <s v="OK"/>
    <s v="OK"/>
    <s v="ANEXADO"/>
    <s v="ANEXADO"/>
    <s v="OK"/>
    <n v="1"/>
    <n v="1458.99"/>
    <s v="Giro"/>
    <s v="LUISA ALMEIDA"/>
    <s v="Programado "/>
    <s v="Realizado"/>
    <s v="Enviado Equatorial "/>
    <n v="883.54"/>
    <n v="2548098.5699999998"/>
    <e v="#N/A"/>
    <n v="26152242"/>
    <n v="883.54"/>
    <s v="Mauricio Alves"/>
  </r>
  <r>
    <x v="0"/>
    <s v="OK"/>
    <s v="Sem Defeito"/>
    <s v="Não"/>
    <n v="44756883"/>
    <n v="309"/>
    <m/>
    <x v="1749"/>
    <s v="Ciclo Concluido"/>
    <s v="Ciclo Concluido"/>
    <x v="2"/>
    <s v="Emergencial"/>
    <s v="TAT01"/>
    <s v="Realizado"/>
    <s v="VIAMÃO"/>
    <s v="PODA "/>
    <s v="LIB //COMS"/>
    <d v="2024-10-24T00:00:00"/>
    <x v="5"/>
    <s v="OPEX"/>
    <s v="OK"/>
    <s v="OK"/>
    <s v="ANEXADO"/>
    <s v="ANEXADO"/>
    <s v="OK"/>
    <n v="1"/>
    <n v="5123.1899999999996"/>
    <s v="Giro"/>
    <s v="LUISA ALMEIDA"/>
    <s v="Programado "/>
    <s v="Realizado"/>
    <s v="Enviado Equatorial "/>
    <n v="2770.57"/>
    <n v="2548098.5699999998"/>
    <e v="#N/A"/>
    <n v="26152093"/>
    <n v="2770.57"/>
    <s v="Mauricio Alves"/>
  </r>
  <r>
    <x v="0"/>
    <s v="OK"/>
    <s v="Sem Defeito"/>
    <s v="Não"/>
    <n v="447355610"/>
    <n v="310"/>
    <m/>
    <x v="1750"/>
    <s v="Ciclo Concluido"/>
    <s v="Ciclo Concluido"/>
    <x v="2"/>
    <s v="Emergencial"/>
    <s v="TAT03"/>
    <s v="Realizado"/>
    <s v="BUTIÁ"/>
    <s v="PODA/GRAMÍNEAS/ESPAÇADOR"/>
    <s v="LIB //COMS"/>
    <d v="2024-10-24T00:00:00"/>
    <x v="5"/>
    <s v="OPEX"/>
    <s v="OK"/>
    <s v="OK"/>
    <s v="ANEXADO"/>
    <s v="ANEXADO"/>
    <s v="OK"/>
    <n v="1"/>
    <n v="3020.38"/>
    <s v="Giro"/>
    <s v="LUISA ALMEIDA"/>
    <s v="Programado "/>
    <s v="Realizado"/>
    <s v="Enviado Equatorial "/>
    <n v="954.18"/>
    <n v="2548098.5699999998"/>
    <e v="#N/A"/>
    <n v="26152056"/>
    <n v="954.18"/>
    <s v="Mauricio Alves"/>
  </r>
  <r>
    <x v="0"/>
    <s v="OK"/>
    <s v="Sem Defeito"/>
    <s v="Não"/>
    <n v="44756743"/>
    <n v="311"/>
    <m/>
    <x v="1751"/>
    <s v="Ciclo Concluido"/>
    <s v="Ciclo Concluido"/>
    <x v="2"/>
    <s v="Emergencial"/>
    <s v="TAT04"/>
    <s v="Realizado"/>
    <s v="VIAMÃO"/>
    <s v="PODA"/>
    <s v="LIB //COMS"/>
    <d v="2024-10-24T00:00:00"/>
    <x v="5"/>
    <s v="OPEX"/>
    <s v="OK"/>
    <s v="OK"/>
    <s v="ANEXADO"/>
    <s v="ANEXADO"/>
    <s v="OK"/>
    <n v="1"/>
    <n v="2435.9"/>
    <s v="Giro"/>
    <s v="LUISA ALMEIDA"/>
    <s v="Programado "/>
    <s v="Realizado"/>
    <s v="Enviado Equatorial "/>
    <n v="1259.3499999999999"/>
    <n v="2548098.5699999998"/>
    <e v="#N/A"/>
    <n v="26151976"/>
    <n v="1259.3499999999999"/>
    <s v="Mauricio Alves"/>
  </r>
  <r>
    <x v="5"/>
    <s v="TOCO, ALIMEN E PODAS JÁ COBRADAS "/>
    <s v="TOCO E ALIMEN."/>
    <s v="Sim "/>
    <n v="11179"/>
    <n v="805"/>
    <m/>
    <x v="1694"/>
    <s v="Já Possui"/>
    <s v="Já Possui"/>
    <x v="2"/>
    <s v="Poligonal Programado Andamento"/>
    <s v="EQUIPE PODA"/>
    <s v="Realizado"/>
    <s v="PORTO ALEGRE"/>
    <s v="PODA"/>
    <s v="LIB //PEND"/>
    <d v="2024-10-24T00:00:00"/>
    <x v="2"/>
    <s v="OPEX"/>
    <s v="OK"/>
    <s v="OK"/>
    <s v="ANEXADO"/>
    <s v="ANEXADO"/>
    <s v="OK"/>
    <n v="1"/>
    <n v="3986.25"/>
    <s v="Passivo"/>
    <s v="RICARDO SILVEIRA"/>
    <s v="Programado "/>
    <s v="Realizado"/>
    <s v="Em andamento"/>
    <n v="3175.75"/>
    <n v="2548098.5699999998"/>
    <e v="#N/A"/>
    <n v="26257836"/>
    <n v="3175.75"/>
    <s v="Erica Fragoso"/>
  </r>
  <r>
    <x v="6"/>
    <s v="RETIRAR TOCO "/>
    <s v="TOCO "/>
    <s v="Sim "/>
    <n v="11174"/>
    <n v="806"/>
    <m/>
    <x v="649"/>
    <s v="Já Possui"/>
    <s v="Já Possui"/>
    <x v="2"/>
    <s v="Poligonal Programado Andamento"/>
    <s v="EQUIPE PODA"/>
    <s v="Realizado"/>
    <s v="PORTO ALEGRE"/>
    <s v="PODA"/>
    <s v="LIB //PEND"/>
    <d v="2024-10-24T00:00:00"/>
    <x v="2"/>
    <s v="OPEX"/>
    <s v="OK"/>
    <s v="OK"/>
    <s v="ANEXADO"/>
    <s v="ANEXADO"/>
    <s v="OK"/>
    <n v="1"/>
    <n v="3079.44"/>
    <s v="Passivo"/>
    <s v="LUISA ALMEIDA"/>
    <s v="Programado "/>
    <s v="Realizado"/>
    <s v="Em andamento"/>
    <n v="1600.28"/>
    <n v="2548098.5699999998"/>
    <e v="#N/A"/>
    <n v="26258044"/>
    <n v="1600.28"/>
    <s v="Erica Fragoso"/>
  </r>
  <r>
    <x v="6"/>
    <s v="RETIRAR TOCO "/>
    <s v="TOCO "/>
    <s v="Sim "/>
    <n v="11174"/>
    <n v="807"/>
    <m/>
    <x v="649"/>
    <s v="Já Possui"/>
    <s v="Já Possui"/>
    <x v="2"/>
    <s v="Poligonal Programado Andamento"/>
    <s v="EQUIPE PODA"/>
    <s v="Realizado"/>
    <s v="PORTO ALEGRE"/>
    <s v="PODA"/>
    <s v="LIB //PEND"/>
    <d v="2024-10-24T00:00:00"/>
    <x v="2"/>
    <s v="OPEX"/>
    <s v="OK"/>
    <s v="OK"/>
    <s v="ANEXADO"/>
    <s v="ANEXADO"/>
    <s v="OK"/>
    <n v="1"/>
    <n v="3849.3"/>
    <s v="Passivo"/>
    <s v="LUISA ALMEIDA"/>
    <s v="Programado "/>
    <s v="Realizado"/>
    <s v="Em andamento"/>
    <n v="2750.87"/>
    <n v="2548098.5699999998"/>
    <e v="#N/A"/>
    <n v="26258044"/>
    <n v="2750.87"/>
    <s v="Erica Fragoso"/>
  </r>
  <r>
    <x v="6"/>
    <s v="RETIRAR TOCO "/>
    <s v="TOCO "/>
    <s v="Sim "/>
    <n v="11174"/>
    <n v="808"/>
    <m/>
    <x v="649"/>
    <s v="Já Possui"/>
    <s v="Já Possui"/>
    <x v="2"/>
    <s v="Poligonal Programado Andamento"/>
    <s v="EQUIPE PODA"/>
    <s v="Realizado"/>
    <s v="PORTO ALEGRE"/>
    <s v="PODA"/>
    <s v="LIB //PEND"/>
    <d v="2024-10-24T00:00:00"/>
    <x v="2"/>
    <s v="OPEX"/>
    <s v="OK"/>
    <s v="OK"/>
    <s v="ANEXADO"/>
    <s v="ANEXADO"/>
    <s v="OK"/>
    <n v="1"/>
    <n v="2706.83"/>
    <s v="Passivo"/>
    <s v="LUISA ALMEIDA"/>
    <s v="Programado "/>
    <s v="Realizado"/>
    <s v="Em andamento"/>
    <n v="1975.54"/>
    <n v="2548098.5699999998"/>
    <e v="#N/A"/>
    <n v="26258044"/>
    <n v="1975.54"/>
    <s v="Erica Fragoso"/>
  </r>
  <r>
    <x v="0"/>
    <s v="OK"/>
    <s v="Sem Defeito"/>
    <s v="Não"/>
    <n v="11181"/>
    <s v="809.1"/>
    <n v="1"/>
    <x v="1752"/>
    <s v="Ciclo Concluido"/>
    <s v="Ciclo Concluido"/>
    <x v="2"/>
    <s v="Programado"/>
    <s v="EQUIPE PODA"/>
    <s v="Realizado"/>
    <s v="SÃO JERONIMO"/>
    <s v="SUBS DE ESTRUTURA MT"/>
    <s v="LIB //COMS"/>
    <d v="2024-10-24T00:00:00"/>
    <x v="5"/>
    <s v="OPEX"/>
    <s v="OK"/>
    <s v="OK"/>
    <s v="ANEXADO"/>
    <s v="ANEXADO"/>
    <s v="OK"/>
    <n v="1"/>
    <n v="1236.71"/>
    <s v="Giro"/>
    <s v="LUISA ALMEIDA"/>
    <s v="Programado "/>
    <s v="Realizado"/>
    <s v="Enviado Equatorial "/>
    <n v="497.28"/>
    <n v="2548098.5699999998"/>
    <e v="#N/A"/>
    <n v="26305159"/>
    <n v="497.28"/>
    <s v="Mauricio Alves"/>
  </r>
  <r>
    <x v="0"/>
    <s v="OK"/>
    <s v="Sem Defeito"/>
    <s v="Não"/>
    <n v="11181"/>
    <n v="809.2"/>
    <n v="5"/>
    <x v="1753"/>
    <s v="Ciclo Concluido"/>
    <s v="Ciclo Concluido"/>
    <x v="2"/>
    <s v="Programado"/>
    <s v="EQUIPE PODA"/>
    <s v="Realizado"/>
    <s v="SÃO JERONIMO"/>
    <s v="PODA"/>
    <s v="LIB //COMS"/>
    <d v="2024-10-24T00:00:00"/>
    <x v="5"/>
    <s v="OPEX"/>
    <s v="OK"/>
    <s v="OK"/>
    <s v="ANEXADO"/>
    <s v="ANEXADO"/>
    <s v="OK"/>
    <n v="1"/>
    <n v="1191.75"/>
    <s v="Giro"/>
    <s v="LUISA ALMEIDA"/>
    <s v="Programado "/>
    <s v="Realizado"/>
    <s v="Enviado Equatorial "/>
    <n v="775.91"/>
    <n v="2548098.5699999998"/>
    <e v="#N/A"/>
    <n v="26305074"/>
    <n v="775.91"/>
    <s v="Mauricio Alves"/>
  </r>
  <r>
    <x v="0"/>
    <s v="OK"/>
    <s v="Sem Defeito"/>
    <s v="Não"/>
    <n v="11181"/>
    <n v="809.3"/>
    <n v="2"/>
    <x v="1754"/>
    <s v="Ciclo Concluido"/>
    <s v="Ciclo Concluido"/>
    <x v="2"/>
    <s v="Programado"/>
    <s v="EQUIPE PODA"/>
    <s v="Realizado"/>
    <s v="SÃO JERONIMO"/>
    <s v="PODA"/>
    <s v="LIB //COMS"/>
    <d v="2024-10-24T00:00:00"/>
    <x v="5"/>
    <s v="OPEX"/>
    <s v="OK"/>
    <s v="OK"/>
    <s v="ANEXADO"/>
    <s v="ANEXADO"/>
    <s v="OK"/>
    <n v="1"/>
    <n v="5389.02"/>
    <s v="Giro"/>
    <s v="LUISA ALMEIDA"/>
    <s v="Programado "/>
    <s v="Realizado"/>
    <s v="Enviado Equatorial "/>
    <n v="1294.17"/>
    <n v="2548098.5699999998"/>
    <e v="#N/A"/>
    <n v="26291828"/>
    <n v="1294.17"/>
    <s v="Mauricio Alves"/>
  </r>
  <r>
    <x v="5"/>
    <s v="TOCO, ALIMEN E PODAS JÁ COBRADAS "/>
    <s v="TOCO E ALIMEN."/>
    <s v="Sim "/>
    <n v="11179"/>
    <n v="810"/>
    <m/>
    <x v="1694"/>
    <s v="Já Possui"/>
    <s v="Já Possui"/>
    <x v="2"/>
    <s v="Poligonal Programado Andamento"/>
    <s v="EQUIPE PODA"/>
    <s v="Realizado"/>
    <s v="PORTO ALEGRE"/>
    <s v="PODA"/>
    <s v="LIB //PEND"/>
    <d v="2024-10-24T00:00:00"/>
    <x v="2"/>
    <s v="OPEX"/>
    <s v="OK"/>
    <s v="OK"/>
    <s v="ANEXADO"/>
    <s v="ANEXADO"/>
    <s v="OK"/>
    <n v="1"/>
    <n v="2917.07"/>
    <s v="Passivo"/>
    <s v="RICARDO SILVEIRA"/>
    <s v="Programado "/>
    <s v="Realizado"/>
    <s v="Em andamento"/>
    <n v="1950.73"/>
    <n v="2548098.5699999998"/>
    <e v="#N/A"/>
    <n v="26257836"/>
    <n v="1950.73"/>
    <s v="Erica Fragoso"/>
  </r>
  <r>
    <x v="0"/>
    <s v="OK"/>
    <s v="Sem Defeito"/>
    <s v="Não"/>
    <n v="44744207"/>
    <n v="312"/>
    <m/>
    <x v="1755"/>
    <s v="Ciclo Concluido"/>
    <s v="Ciclo Concluido"/>
    <x v="2"/>
    <s v="Emergencial"/>
    <s v="TAT04"/>
    <s v="Realizado"/>
    <s v="VIAMÃO"/>
    <s v="PODA"/>
    <s v="LIB //COMS"/>
    <d v="2024-10-24T00:00:00"/>
    <x v="5"/>
    <s v="OPEX"/>
    <s v="OK"/>
    <s v="OK"/>
    <s v="ANEXADO"/>
    <s v="ANEXADO"/>
    <s v="OK"/>
    <n v="1"/>
    <n v="3876.42"/>
    <s v="Giro"/>
    <s v="RICARDO SILVEIRA"/>
    <s v="Programado "/>
    <s v="Realizado"/>
    <s v="Enviado Equatorial "/>
    <n v="2433.2399999999998"/>
    <n v="2548098.5699999998"/>
    <e v="#N/A"/>
    <n v="26152169"/>
    <n v="2433.2399999999998"/>
    <s v="Mauricio Alves"/>
  </r>
  <r>
    <x v="11"/>
    <s v="OK"/>
    <s v="Sem Defeito"/>
    <s v="Não"/>
    <s v="DISPONIBILIDADE NOITE"/>
    <s v="Cobrança Out "/>
    <n v="0"/>
    <x v="1756"/>
    <s v="Identificar Equipamento"/>
    <s v="Identificar Equipamento"/>
    <x v="2"/>
    <s v="Disponibilidade"/>
    <s v="LINHA MORTA"/>
    <s v="Realizado"/>
    <s v="PORTO ALEGRE"/>
    <m/>
    <s v="LIB //CONC"/>
    <d v="2024-10-24T00:00:00"/>
    <x v="2"/>
    <s v="OPEX"/>
    <s v="OK"/>
    <s v="OK"/>
    <s v="ANEXADO"/>
    <s v="ANEXADO"/>
    <s v="OK"/>
    <n v="1"/>
    <n v="0"/>
    <s v="Giro"/>
    <s v="MAURICIO ALVES"/>
    <s v="Programado "/>
    <s v="Realizado"/>
    <s v="Enviado Equatorial "/>
    <n v="120840.4"/>
    <n v="2548098.5699999998"/>
    <e v="#N/A"/>
    <n v="26130771"/>
    <n v="120840.4"/>
    <s v="Mauricio Alves"/>
  </r>
  <r>
    <x v="3"/>
    <s v="OK"/>
    <s v="Sem Defeito"/>
    <s v="Não"/>
    <n v="287044"/>
    <m/>
    <m/>
    <x v="1757"/>
    <s v="Ciclo Concluido"/>
    <s v="Ciclo Concluido"/>
    <x v="0"/>
    <m/>
    <s v="LINHA MORTA"/>
    <s v="Realizado"/>
    <s v="VIAMÃO"/>
    <s v="TR"/>
    <s v="LIB // DEV"/>
    <d v="2024-10-24T00:00:00"/>
    <x v="2"/>
    <s v="CAPEX"/>
    <s v="OK"/>
    <s v="OK"/>
    <s v="ANEXADO"/>
    <s v="ANEXADO"/>
    <s v="OK"/>
    <n v="1"/>
    <n v="3876.42"/>
    <s v="Giro"/>
    <s v="LUCAS ANDRADE"/>
    <s v="Programado "/>
    <s v="Realizado"/>
    <s v="Em andamento"/>
    <n v="2337.25"/>
    <n v="2548098.5699999998"/>
    <e v="#N/A"/>
    <n v="26151826"/>
    <n v="2337.25"/>
    <s v="Mauricio Alves"/>
  </r>
  <r>
    <x v="0"/>
    <s v="OK"/>
    <s v="Sem Defeito"/>
    <s v="Não"/>
    <n v="11182"/>
    <n v="811"/>
    <m/>
    <x v="1758"/>
    <s v="Ciclo Concluido"/>
    <s v="Ciclo Concluido"/>
    <x v="2"/>
    <s v="Emergencial"/>
    <s v="EQUIPE PODA"/>
    <s v="Realizado"/>
    <s v="GUAIBA"/>
    <s v="PODA"/>
    <s v="LIB //COMS"/>
    <d v="2024-10-25T00:00:00"/>
    <x v="5"/>
    <s v="OPEX"/>
    <s v="OK"/>
    <s v="OK"/>
    <s v="ANEXADO"/>
    <s v="ANEXADO"/>
    <s v="OK"/>
    <n v="1"/>
    <n v="13679.17"/>
    <s v="Giro"/>
    <s v="RICARDO SILVEIRA"/>
    <s v="Programado "/>
    <s v="Realizado"/>
    <s v="Enviado Equatorial "/>
    <n v="8945.9"/>
    <n v="2548098.5699999998"/>
    <e v="#N/A"/>
    <n v="26173340"/>
    <n v="8945.9"/>
    <s v="Mauricio Alves"/>
  </r>
  <r>
    <x v="0"/>
    <s v="OK"/>
    <s v="Sem Defeito"/>
    <s v="Não"/>
    <n v="71413"/>
    <n v="313"/>
    <m/>
    <x v="1759"/>
    <s v="Ciclo Concluido"/>
    <s v="Ciclo Concluido"/>
    <x v="2"/>
    <s v="Emergencial"/>
    <s v="TAT04"/>
    <s v="Realizado"/>
    <s v="SÃO JERONIMO"/>
    <s v="ELO FUSIVEL"/>
    <s v="LIB //COMS"/>
    <d v="2024-10-25T00:00:00"/>
    <x v="5"/>
    <s v="OPEX"/>
    <s v="OK"/>
    <s v="OK"/>
    <s v="ANEXADO"/>
    <s v="ANEXADO"/>
    <s v="OK"/>
    <n v="1"/>
    <n v="11.02"/>
    <s v="Giro"/>
    <s v="LUISA ALMEIDA"/>
    <s v="Programado "/>
    <s v="Realizado"/>
    <s v="Enviado Equatorial "/>
    <n v="11.04"/>
    <n v="2548098.5699999998"/>
    <e v="#N/A"/>
    <n v="26187789"/>
    <n v="11.04"/>
    <s v="Mauricio Alves"/>
  </r>
  <r>
    <x v="0"/>
    <s v="OK"/>
    <s v="Sem Defeito"/>
    <s v="Não"/>
    <n v="44766885"/>
    <n v="314"/>
    <m/>
    <x v="1760"/>
    <s v="Ciclo Concluido"/>
    <s v="Ciclo Concluido"/>
    <x v="2"/>
    <s v="Emergencial"/>
    <s v="TAT04"/>
    <s v="Realizado"/>
    <s v="VIAMÃO"/>
    <s v="PODA"/>
    <s v="LIB //COMS"/>
    <d v="2024-10-25T00:00:00"/>
    <x v="5"/>
    <s v="OPEX"/>
    <s v="OK"/>
    <s v="OK"/>
    <s v="ANEXADO"/>
    <s v="ANEXADO"/>
    <s v="OK"/>
    <n v="1"/>
    <n v="974.36"/>
    <s v="Giro"/>
    <s v="RICARDO SILVEIRA"/>
    <s v="Programado "/>
    <s v="Realizado"/>
    <s v="Enviado Equatorial "/>
    <n v="503.56"/>
    <n v="2548098.5699999998"/>
    <e v="#N/A"/>
    <n v="26173401"/>
    <n v="503.56"/>
    <s v="Mauricio Alves"/>
  </r>
  <r>
    <x v="0"/>
    <s v="OK"/>
    <s v="Sem Defeito"/>
    <s v="Não"/>
    <n v="1004965467"/>
    <n v="315"/>
    <m/>
    <x v="1761"/>
    <s v="Ciclo Concluido"/>
    <s v="Ciclo Concluido"/>
    <x v="2"/>
    <s v="Emergencial"/>
    <s v="TAT03"/>
    <s v="Realizado"/>
    <s v="SÃO JERONIMO"/>
    <s v="ELO FUSIVEL"/>
    <s v="LIB //COMS"/>
    <d v="2024-10-25T00:00:00"/>
    <x v="5"/>
    <s v="OPEX"/>
    <s v="OK"/>
    <s v="OK"/>
    <s v="ANEXADO"/>
    <s v="ANEXADO"/>
    <s v="OK"/>
    <n v="1"/>
    <n v="11.02"/>
    <s v="Giro"/>
    <s v="LUISA ALMEIDA"/>
    <s v="Programado "/>
    <s v="Realizado"/>
    <s v="Enviado Equatorial "/>
    <n v="11.04"/>
    <n v="2548098.5699999998"/>
    <e v="#N/A"/>
    <n v="26173443"/>
    <n v="11.04"/>
    <s v="Mauricio Alves"/>
  </r>
  <r>
    <x v="0"/>
    <s v="OK"/>
    <s v="Sem Defeito"/>
    <s v="Não"/>
    <n v="62373"/>
    <n v="396"/>
    <m/>
    <x v="1762"/>
    <s v="Sem necessidade"/>
    <s v="Sem necessidade"/>
    <x v="0"/>
    <s v="Emergencial"/>
    <s v="LINHA MORTA"/>
    <s v="Realizado"/>
    <s v="PORTO ALEGRE"/>
    <s v="TR"/>
    <s v="LIB //COMS"/>
    <d v="2024-10-25T00:00:00"/>
    <x v="2"/>
    <s v="CAPEX"/>
    <s v="OK"/>
    <s v="OK"/>
    <s v="ANEXADO"/>
    <s v="ANEXADO"/>
    <s v="OK"/>
    <n v="1"/>
    <n v="4057.58"/>
    <s v="Passivo"/>
    <s v="LUCAS ANDRADE"/>
    <s v="Programado "/>
    <s v="Realizado"/>
    <s v="Enviado Equatorial"/>
    <n v="4454.67"/>
    <n v="2548098.5699999998"/>
    <e v="#N/A"/>
    <n v="26233368"/>
    <n v="4454.67"/>
    <s v="Mauricio Alves"/>
  </r>
  <r>
    <x v="5"/>
    <s v="Identificar serviço de serviço realizado(Evidência eCroqui)"/>
    <s v="Evidência e Croqui"/>
    <s v="Sim "/>
    <n v="61356"/>
    <n v="397"/>
    <m/>
    <x v="1763"/>
    <s v="Sem necessidade"/>
    <s v="Sem necessidade"/>
    <x v="0"/>
    <s v="Emergencial"/>
    <s v="LINHA MORTA"/>
    <s v="Pendente"/>
    <s v="PORTO ALEGRE"/>
    <s v="TR"/>
    <s v="LIB //ATEC"/>
    <d v="2024-10-25T00:00:00"/>
    <x v="2"/>
    <s v="CAPEX"/>
    <s v="NOK"/>
    <s v="OK"/>
    <s v="SEM ANEXO "/>
    <s v="SEM ANEXO "/>
    <s v="NOK"/>
    <n v="0.2"/>
    <n v="3415.61"/>
    <s v="Giro"/>
    <s v="JONAS OLIVEIRA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67340"/>
    <n v="398"/>
    <m/>
    <x v="1764"/>
    <s v="Ciclo Concluido"/>
    <s v="Ciclo Concluido"/>
    <x v="0"/>
    <s v="Emergencial"/>
    <s v="LINHA MORTA"/>
    <s v="Realizado"/>
    <s v="PORTO ALEGRE"/>
    <s v="POSTE"/>
    <s v="LIB // MED"/>
    <d v="2024-10-25T00:00:00"/>
    <x v="5"/>
    <s v="CAPEX"/>
    <s v="OK"/>
    <s v="OK"/>
    <s v="ANEXADO"/>
    <s v="ANEXADO"/>
    <s v="OK"/>
    <n v="1"/>
    <n v="5492.82"/>
    <s v="Giro"/>
    <s v="JONAS OLIVEIRA"/>
    <s v="Programado "/>
    <s v="Realizado"/>
    <s v="Enviado Equatorial "/>
    <n v="5239.17"/>
    <n v="2548098.5699999998"/>
    <e v="#N/A"/>
    <n v="26201486"/>
    <n v="5239.17"/>
    <s v="Mauricio Alves"/>
  </r>
  <r>
    <x v="0"/>
    <s v="OK"/>
    <s v="Sem Defeito"/>
    <s v="Não"/>
    <n v="63087"/>
    <n v="399"/>
    <m/>
    <x v="1765"/>
    <s v="Sem necessidade"/>
    <s v="Sem necessidade"/>
    <x v="0"/>
    <s v="Emergencial"/>
    <s v="LINHA MORTA"/>
    <s v="Realizado"/>
    <s v="MARIANA PIMENTEL"/>
    <s v="POSTE"/>
    <s v="LIB //COMS"/>
    <d v="2024-10-25T00:00:00"/>
    <x v="2"/>
    <s v="CAPEX"/>
    <s v="OK"/>
    <s v="OK"/>
    <s v="ANEXADO"/>
    <s v="ANEXADO"/>
    <s v="OK"/>
    <n v="1"/>
    <n v="4321.68"/>
    <s v="Passivo"/>
    <s v="RICARDO VARGAS"/>
    <s v="Programado "/>
    <s v="Realizado"/>
    <s v="Enviado Equatorial"/>
    <n v="4427.75"/>
    <n v="2548098.5699999998"/>
    <e v="#N/A"/>
    <n v="26435796"/>
    <n v="4427.75"/>
    <s v="Mauricio Alves"/>
  </r>
  <r>
    <x v="2"/>
    <s v="OK"/>
    <s v="Sem Defeito"/>
    <s v="Não"/>
    <n v="9083"/>
    <n v="400"/>
    <m/>
    <x v="1766"/>
    <s v="Sem necessidade"/>
    <s v="Sem necessidade"/>
    <x v="0"/>
    <s v="Emergencial"/>
    <s v="LINHA MORTA"/>
    <s v="Pendente"/>
    <s v="ARROIO DOS RATOS "/>
    <s v="POSTE"/>
    <s v="LIB //ENER"/>
    <d v="2024-10-25T00:00:00"/>
    <x v="2"/>
    <s v="CAPEX"/>
    <s v="NOK"/>
    <s v="OK"/>
    <s v="ANEXADO"/>
    <s v="ANEXADO"/>
    <s v="OK"/>
    <n v="0.8"/>
    <n v="6106.96"/>
    <s v="Passivo"/>
    <s v="RICARDO VARGAS"/>
    <s v="Programado "/>
    <s v="Realizado"/>
    <s v="Em andamento"/>
    <n v="9300.3700000000008"/>
    <n v="2548098.5699999998"/>
    <e v="#N/A"/>
    <n v="26435777"/>
    <n v="9300.3700000000008"/>
    <s v="Mauricio Alves"/>
  </r>
  <r>
    <x v="2"/>
    <s v="OK"/>
    <s v="Sem Defeito"/>
    <s v="Não"/>
    <n v="67535"/>
    <n v="401"/>
    <m/>
    <x v="1767"/>
    <s v="Sem necessidade"/>
    <s v="Sem necessidade"/>
    <x v="0"/>
    <s v="Emergencial"/>
    <s v="LINHA MORTA"/>
    <s v="Pendente"/>
    <s v="GUAIBA"/>
    <s v="TR"/>
    <s v="LIB //ENER"/>
    <d v="2024-10-25T00:00:00"/>
    <x v="2"/>
    <s v="CAPEX"/>
    <s v="NOK"/>
    <s v="OK"/>
    <s v="ANEXADO"/>
    <s v="ANEXADO"/>
    <s v="OK"/>
    <n v="0.8"/>
    <n v="3489.68"/>
    <s v="Passivo"/>
    <s v="RICARDO VARGAS"/>
    <s v="Programado "/>
    <s v="Realizado"/>
    <s v="Em andamento"/>
    <n v="3690.81"/>
    <n v="2548098.5699999998"/>
    <e v="#N/A"/>
    <n v="26434909"/>
    <n v="3690.81"/>
    <s v="Mauricio Alves"/>
  </r>
  <r>
    <x v="0"/>
    <s v="OK"/>
    <s v="Sem Defeito"/>
    <s v="Não"/>
    <n v="10207"/>
    <n v="404"/>
    <m/>
    <x v="1768"/>
    <s v="Ciclo Concluido"/>
    <s v="Ciclo Concluido"/>
    <x v="2"/>
    <s v="Emergencial"/>
    <s v="LINHA MORTA"/>
    <s v="Realizado"/>
    <s v="VIAMÃO"/>
    <s v="TALA"/>
    <s v="LIB //COMS"/>
    <d v="2024-10-25T00:00:00"/>
    <x v="5"/>
    <s v="OPEX"/>
    <s v="OK"/>
    <s v="OK"/>
    <s v="ANEXADO"/>
    <s v="ANEXADO"/>
    <s v="OK"/>
    <n v="1"/>
    <n v="1300.24"/>
    <s v="Giro"/>
    <s v="LUISA ALMEIDA"/>
    <s v="Programado "/>
    <s v="Realizado"/>
    <s v="Enviado Equatorial "/>
    <n v="974.93"/>
    <n v="2548098.5699999998"/>
    <e v="#N/A"/>
    <n v="26173524"/>
    <n v="974.93"/>
    <s v="Mauricio Alves"/>
  </r>
  <r>
    <x v="0"/>
    <s v="OK"/>
    <s v="Sem Defeito"/>
    <s v="Não"/>
    <n v="10206"/>
    <n v="405"/>
    <m/>
    <x v="1769"/>
    <s v="Ciclo Concluido"/>
    <s v="Ciclo Concluido"/>
    <x v="2"/>
    <s v="Emergencial"/>
    <s v="LINHA MORTA"/>
    <s v="Realizado"/>
    <s v="ALVORADA"/>
    <s v="TALA"/>
    <s v="LIB //COMS"/>
    <d v="2024-10-25T00:00:00"/>
    <x v="5"/>
    <s v="OPEX"/>
    <s v="OK"/>
    <s v="OK"/>
    <s v="ANEXADO"/>
    <s v="ANEXADO"/>
    <s v="OK"/>
    <n v="1"/>
    <n v="1300.24"/>
    <s v="Giro"/>
    <s v="LUISA ALMEIDA"/>
    <s v="Programado "/>
    <s v="Realizado"/>
    <s v="Enviado Equatorial "/>
    <n v="974.93"/>
    <n v="2548098.5699999998"/>
    <e v="#N/A"/>
    <n v="26173609"/>
    <n v="974.93"/>
    <s v="Mauricio Alves"/>
  </r>
  <r>
    <x v="3"/>
    <s v="Ajuste AssBuilt"/>
    <s v="Sem Defeito"/>
    <s v="Não"/>
    <n v="65678"/>
    <n v="406"/>
    <m/>
    <x v="1770"/>
    <s v="Sem necessidade"/>
    <s v="Sem necessidade"/>
    <x v="0"/>
    <s v="Emergencial"/>
    <s v="LINHA MORTA"/>
    <s v="Pendente"/>
    <s v="ELDORADO DO SUL"/>
    <s v="TR"/>
    <s v="LIB //PEND"/>
    <d v="2024-10-25T00:00:00"/>
    <x v="2"/>
    <s v="CAPEX"/>
    <s v="OK"/>
    <s v="OK"/>
    <s v="SEM ANEXO "/>
    <s v="SEM ANEXO "/>
    <s v="OK"/>
    <n v="0.6"/>
    <n v="3489.68"/>
    <s v="Passivo"/>
    <s v="RICARDO VARGAS"/>
    <d v="2024-12-16T00:00:00"/>
    <s v="Realizado"/>
    <s v="Em andamento"/>
    <n v="3690.81"/>
    <n v="2548098.5699999998"/>
    <e v="#N/A"/>
    <n v="26423247"/>
    <n v="3690.81"/>
    <s v="Mauricio Alves"/>
  </r>
  <r>
    <x v="0"/>
    <s v="OK"/>
    <s v="Sem Defeito"/>
    <s v="Não"/>
    <n v="69594"/>
    <n v="407"/>
    <m/>
    <x v="1771"/>
    <s v="Sem necessidade"/>
    <s v="Sem necessidade"/>
    <x v="0"/>
    <s v="Emergencial"/>
    <s v="LINHA MORTA"/>
    <s v="Realizado"/>
    <s v="CHARQUEADAS"/>
    <s v="TR"/>
    <s v="LIB //COMS"/>
    <d v="2024-10-25T00:00:00"/>
    <x v="2"/>
    <s v="CAPEX"/>
    <s v="OK"/>
    <s v="OK"/>
    <s v="ANEXADO"/>
    <s v="ANEXADO"/>
    <s v="OK"/>
    <n v="1"/>
    <n v="3489.68"/>
    <s v="Passivo"/>
    <s v="RICARDO SILVEIRA"/>
    <s v="Programado "/>
    <s v="Realizado"/>
    <s v="Enviado Equatorial"/>
    <n v="3690.81"/>
    <n v="2548098.5699999998"/>
    <e v="#N/A"/>
    <n v="26404824"/>
    <n v="3690.81"/>
    <s v="Mauricio Alves"/>
  </r>
  <r>
    <x v="0"/>
    <s v="OK"/>
    <s v="Sem Defeito"/>
    <s v="Não"/>
    <n v="77054"/>
    <n v="408"/>
    <m/>
    <x v="1772"/>
    <s v="Ciclo Concluido"/>
    <s v="Ciclo Concluido"/>
    <x v="2"/>
    <s v="Emergencial"/>
    <s v="LINHA MORTA"/>
    <s v="Realizado"/>
    <s v="PORTO ALEGRE"/>
    <s v="TALA/ EMENDA"/>
    <s v="LIB //COMS"/>
    <d v="2024-10-25T00:00:00"/>
    <x v="5"/>
    <s v="OPEX"/>
    <s v="OK"/>
    <s v="OK"/>
    <s v="ANEXADO"/>
    <s v="ANEXADO"/>
    <s v="OK"/>
    <n v="1"/>
    <n v="1548.08"/>
    <s v="Giro"/>
    <s v="LUISA ALMEIDA"/>
    <s v="Programado "/>
    <s v="Realizado"/>
    <s v="Enviado Equatorial "/>
    <n v="974.93"/>
    <n v="2548098.5699999998"/>
    <e v="#N/A"/>
    <n v="26173714"/>
    <n v="974.93"/>
    <s v="Mauricio Alves"/>
  </r>
  <r>
    <x v="0"/>
    <s v="OK"/>
    <s v="Sem Defeito"/>
    <s v="Não"/>
    <n v="11355"/>
    <n v="222"/>
    <m/>
    <x v="1773"/>
    <s v="Ciclo Concluido"/>
    <s v="Ciclo Concluido"/>
    <x v="2"/>
    <s v="Emergencial"/>
    <s v="LINHA VIVA "/>
    <s v="Realizado"/>
    <s v="PORTO ALEGRE"/>
    <s v="CRUZETA"/>
    <s v="LIB //COMS"/>
    <d v="2024-10-25T00:00:00"/>
    <x v="5"/>
    <s v="OPEX"/>
    <s v="OK"/>
    <s v="OK"/>
    <s v="ANEXADO"/>
    <s v="ANEXADO"/>
    <s v="OK"/>
    <n v="1"/>
    <n v="9245.92"/>
    <s v="Giro"/>
    <s v="RICARDO SILVEIRA"/>
    <s v="Programado "/>
    <s v="Realizado"/>
    <s v="Enviado Equatorial "/>
    <n v="7667.63"/>
    <n v="2548098.5699999998"/>
    <e v="#N/A"/>
    <n v="26173460"/>
    <n v="7667.63"/>
    <s v="Mauricio Alves"/>
  </r>
  <r>
    <x v="0"/>
    <s v="OK"/>
    <s v="Sem Defeito"/>
    <s v="Não"/>
    <n v="74425"/>
    <n v="316"/>
    <m/>
    <x v="1774"/>
    <s v="Ciclo Concluido"/>
    <s v="Ciclo Concluido"/>
    <x v="2"/>
    <s v="Emergencial"/>
    <s v="TAT02"/>
    <s v="Realizado"/>
    <s v="PORTO ALEGRE"/>
    <s v="EMENDA"/>
    <s v="LIB //COMS"/>
    <d v="2024-10-25T00:00:00"/>
    <x v="5"/>
    <s v="OPEX"/>
    <s v="OK"/>
    <s v="OK"/>
    <s v="ANEXADO"/>
    <s v="ANEXADO"/>
    <s v="OK"/>
    <n v="1"/>
    <n v="188"/>
    <s v="Giro"/>
    <s v="RICARDO SILVEIRA"/>
    <s v="Programado "/>
    <s v="Realizado"/>
    <s v="Enviado Equatorial "/>
    <n v="42.29"/>
    <n v="2548098.5699999998"/>
    <e v="#N/A"/>
    <n v="26173742"/>
    <n v="42.29"/>
    <s v="Mauricio Alves"/>
  </r>
  <r>
    <x v="0"/>
    <s v="OK"/>
    <s v="Sem Defeito"/>
    <s v="Não"/>
    <n v="75360"/>
    <n v="812"/>
    <m/>
    <x v="1775"/>
    <s v="Ciclo Concluido"/>
    <s v="Ciclo Concluido"/>
    <x v="2"/>
    <s v="Emergencial"/>
    <s v="EQUIPE PODA"/>
    <s v="Realizado"/>
    <s v="PORTO ALEGRE"/>
    <s v="LIMPEZA DE REDE"/>
    <s v="LIB //COMS"/>
    <d v="2024-10-25T00:00:00"/>
    <x v="5"/>
    <s v="OPEX"/>
    <s v="OK"/>
    <s v="OK"/>
    <s v="ANEXADO"/>
    <s v="ANEXADO"/>
    <s v="OK"/>
    <n v="1"/>
    <n v="27.58"/>
    <s v="Giro"/>
    <s v="RICARDO SILVEIRA"/>
    <s v="Programado "/>
    <s v="Realizado"/>
    <s v="Enviado Equatorial "/>
    <n v="27.78"/>
    <n v="2548098.5699999998"/>
    <e v="#N/A"/>
    <n v="26173342"/>
    <n v="27.78"/>
    <s v="Mauricio Alves"/>
  </r>
  <r>
    <x v="0"/>
    <s v="OK"/>
    <s v="Sem Defeito"/>
    <s v="Não"/>
    <n v="20241071312"/>
    <n v="813"/>
    <m/>
    <x v="1776"/>
    <s v="Ciclo Concluido"/>
    <s v="Ciclo Concluido"/>
    <x v="2"/>
    <s v="Emergencial"/>
    <s v="EQUIPE PODA"/>
    <s v="Realizado"/>
    <s v="PORTO ALEGRE"/>
    <s v="PODA/LIMPEZA DE REDE/ ELO"/>
    <s v="LIB //COMS"/>
    <d v="2024-10-25T00:00:00"/>
    <x v="5"/>
    <s v="OPEX"/>
    <s v="OK"/>
    <s v="OK"/>
    <s v="ANEXADO"/>
    <s v="ANEXADO"/>
    <s v="OK"/>
    <n v="1"/>
    <n v="170.53"/>
    <s v="Giro"/>
    <s v="RICARDO SILVEIRA"/>
    <s v="Programado "/>
    <s v="Realizado"/>
    <s v="Enviado Equatorial "/>
    <n v="113.49"/>
    <n v="2548098.5699999998"/>
    <e v="#N/A"/>
    <n v="26173397"/>
    <n v="113.49"/>
    <s v="Mauricio Alves"/>
  </r>
  <r>
    <x v="0"/>
    <s v="OK"/>
    <s v="Sem Defeito"/>
    <s v="Não"/>
    <n v="202410266"/>
    <n v="814"/>
    <m/>
    <x v="1777"/>
    <s v="Ciclo Concluido"/>
    <s v="Ciclo Concluido"/>
    <x v="2"/>
    <s v="Emergencial"/>
    <s v="EQUIPE PODA"/>
    <s v="Realizado"/>
    <s v="PORTO ALEGRE"/>
    <s v="LIMPEZA DE REDE"/>
    <s v="LIB //COMS"/>
    <d v="2024-10-25T00:00:00"/>
    <x v="5"/>
    <s v="OPEX"/>
    <s v="OK"/>
    <s v="OK"/>
    <s v="ANEXADO"/>
    <s v="ANEXADO"/>
    <s v="OK"/>
    <n v="1"/>
    <n v="27.58"/>
    <s v="Giro"/>
    <s v="RICARDO SILVEIRA"/>
    <s v="Programado "/>
    <s v="Realizado"/>
    <s v="Enviado Equatorial "/>
    <n v="27.78"/>
    <n v="2548098.5699999998"/>
    <e v="#N/A"/>
    <n v="26173398"/>
    <n v="27.78"/>
    <s v="Mauricio Alves"/>
  </r>
  <r>
    <x v="0"/>
    <s v="OK"/>
    <s v="Sem Defeito"/>
    <s v="Não"/>
    <n v="77171"/>
    <n v="815"/>
    <m/>
    <x v="1778"/>
    <s v="Ciclo Concluido"/>
    <s v="Ciclo Concluido"/>
    <x v="2"/>
    <s v="Emergencial"/>
    <s v="EQUIPE PODA"/>
    <s v="Realizado"/>
    <s v="PORTO ALEGRE"/>
    <s v="PODA"/>
    <s v="LIB //COMS"/>
    <d v="2024-10-25T00:00:00"/>
    <x v="5"/>
    <s v="OPEX"/>
    <s v="OK"/>
    <s v="OK"/>
    <s v="ANEXADO"/>
    <s v="ANEXADO"/>
    <s v="OK"/>
    <n v="1"/>
    <n v="397.25"/>
    <s v="Giro"/>
    <s v="LUISA ALMEIDA "/>
    <s v="Programado "/>
    <s v="Realizado"/>
    <s v="Enviado Equatorial "/>
    <n v="400.07"/>
    <n v="2548098.5699999998"/>
    <e v="#N/A"/>
    <n v="26173419"/>
    <n v="400.07"/>
    <s v="Mauricio Alves"/>
  </r>
  <r>
    <x v="0"/>
    <s v="OK"/>
    <s v="Sem Defeito"/>
    <s v="Não"/>
    <s v="11174/202410258"/>
    <n v="816"/>
    <m/>
    <x v="1779"/>
    <s v="Ciclo Concluido"/>
    <s v="Ciclo Concluido"/>
    <x v="2"/>
    <s v="Emergencial"/>
    <s v="EQUIPE PODA"/>
    <s v="Realizado"/>
    <s v="PORTO ALEGRE"/>
    <s v="PODA"/>
    <s v="LIB //COMS"/>
    <d v="2024-10-25T00:00:00"/>
    <x v="5"/>
    <s v="OPEX"/>
    <s v="OK"/>
    <s v="OK"/>
    <s v="ANEXADO"/>
    <s v="ANEXADO"/>
    <s v="OK"/>
    <n v="1"/>
    <n v="2147.21"/>
    <s v="Giro"/>
    <s v="LUISA ALMEIDA "/>
    <s v="Programado "/>
    <s v="Realizado"/>
    <s v="Enviado Equatorial "/>
    <n v="2162.46"/>
    <n v="2548098.5699999998"/>
    <e v="#N/A"/>
    <n v="26173413"/>
    <n v="2162.46"/>
    <s v="Mauricio Alves"/>
  </r>
  <r>
    <x v="0"/>
    <s v="OK"/>
    <s v="Sem Defeito"/>
    <s v="Não"/>
    <n v="11174"/>
    <n v="817"/>
    <m/>
    <x v="1780"/>
    <s v="Ciclo Concluido"/>
    <s v="Ciclo Concluido"/>
    <x v="2"/>
    <s v="Emergencial"/>
    <s v="EQUIPE PODA"/>
    <s v="Realizado"/>
    <s v="PORTO ALEGRE"/>
    <s v="PODA"/>
    <s v="LIB //COMS"/>
    <d v="2024-10-25T00:00:00"/>
    <x v="5"/>
    <s v="OPEX"/>
    <s v="OK"/>
    <s v="OK"/>
    <s v="ANEXADO"/>
    <s v="ANEXADO"/>
    <s v="OK"/>
    <n v="1"/>
    <n v="6158.88"/>
    <s v="Giro"/>
    <s v="LUISA ALMEIDA "/>
    <s v="Programado "/>
    <s v="Realizado"/>
    <s v="Enviado Equatorial "/>
    <n v="4651.9799999999996"/>
    <n v="2548098.5699999998"/>
    <e v="#N/A"/>
    <n v="26173386"/>
    <n v="4651.9799999999996"/>
    <s v="Mauricio Alves"/>
  </r>
  <r>
    <x v="0"/>
    <s v="OK"/>
    <s v="Sem Defeito"/>
    <s v="Não"/>
    <n v="69929"/>
    <n v="818"/>
    <m/>
    <x v="1781"/>
    <s v="Ciclo Concluido"/>
    <s v="Ciclo Concluido"/>
    <x v="2"/>
    <s v="Emergencial"/>
    <s v="EQUIPE PODA"/>
    <s v="Realizado"/>
    <s v="PORTO ALEGRE"/>
    <s v="PODA"/>
    <s v="LIB //COMS"/>
    <d v="2024-10-25T00:00:00"/>
    <x v="5"/>
    <s v="OPEX"/>
    <s v="OK"/>
    <s v="OK"/>
    <s v="ANEXADO"/>
    <s v="ANEXADO"/>
    <s v="OK"/>
    <n v="1"/>
    <n v="1539.72"/>
    <s v="Giro"/>
    <s v="LUISA ALMEIDA "/>
    <s v="Programado "/>
    <s v="Realizado"/>
    <s v="Enviado Equatorial "/>
    <n v="800.14"/>
    <n v="2548098.5699999998"/>
    <e v="#N/A"/>
    <n v="26173355"/>
    <n v="800.14"/>
    <s v="Mauricio Alves"/>
  </r>
  <r>
    <x v="0"/>
    <s v="OK"/>
    <s v="Sem Defeito"/>
    <s v="Não"/>
    <n v="11179"/>
    <n v="819"/>
    <m/>
    <x v="1782"/>
    <s v="Ciclo Concluido"/>
    <s v="Ciclo Concluido"/>
    <x v="2"/>
    <s v="Emergencial"/>
    <s v="EQUIPE PODA"/>
    <s v="Realizado"/>
    <s v="PORTO ALEGRE"/>
    <s v="PODA"/>
    <s v="LIB //COMS"/>
    <d v="2024-10-25T00:00:00"/>
    <x v="5"/>
    <s v="OPEX"/>
    <s v="OK"/>
    <s v="OK"/>
    <s v="ANEXADO"/>
    <s v="ANEXADO"/>
    <s v="OK"/>
    <n v="1"/>
    <n v="1589"/>
    <s v="Giro"/>
    <s v="RICARDO SILVEIRA"/>
    <s v="Programado "/>
    <s v="Realizado"/>
    <s v="Enviado Equatorial "/>
    <n v="3101.32"/>
    <n v="2548098.5699999998"/>
    <e v="#N/A"/>
    <n v="26173658"/>
    <n v="3101.32"/>
    <s v="Mauricio Alves"/>
  </r>
  <r>
    <x v="5"/>
    <s v="Enviar melhores fotos do serviço executado. "/>
    <s v="Evidência "/>
    <s v="Sim "/>
    <n v="69909"/>
    <n v="820"/>
    <m/>
    <x v="1783"/>
    <s v="TRONCO"/>
    <s v="GUA0110"/>
    <x v="2"/>
    <s v="Emergencial"/>
    <s v="EQUIPE PODA"/>
    <s v="Pendente"/>
    <s v="GUAIBA"/>
    <s v="EMENDA/ESPAÇADORES/ELO"/>
    <s v="LIB //ATEC"/>
    <d v="2024-10-28T00:00:00"/>
    <x v="2"/>
    <s v="OPEX"/>
    <m/>
    <s v="OK"/>
    <s v="ANEXADO"/>
    <s v="ANEXADO"/>
    <s v="NOK"/>
    <n v="0.6"/>
    <n v="453.78"/>
    <s v="Giro"/>
    <s v="LUISA ALMEIDA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2821"/>
    <n v="223"/>
    <m/>
    <x v="1784"/>
    <s v="Ciclo Concluido"/>
    <s v="Ciclo Concluido"/>
    <x v="2"/>
    <s v="Emergencial"/>
    <s v="LINHA VIVA "/>
    <s v="Realizado"/>
    <s v="ELDORADO DO SUL"/>
    <s v="JUMPER"/>
    <s v="LIB //COMS"/>
    <d v="2024-10-28T00:00:00"/>
    <x v="5"/>
    <s v="OPEX"/>
    <s v="OK"/>
    <s v="OK"/>
    <s v="ANEXADO"/>
    <s v="ANEXADO"/>
    <s v="OK"/>
    <n v="1"/>
    <n v="1490.72"/>
    <s v="Giro"/>
    <s v="RICARDO SILVEIRA"/>
    <s v="Programado "/>
    <s v="Realizado"/>
    <s v="Enviado Equatorial "/>
    <n v="543.49"/>
    <n v="2548098.5699999998"/>
    <e v="#N/A"/>
    <n v="26187854"/>
    <n v="543.49"/>
    <s v="Mauricio Alves"/>
  </r>
  <r>
    <x v="0"/>
    <s v="OK"/>
    <s v="Sem Defeito"/>
    <s v="Não"/>
    <n v="73789"/>
    <n v="224"/>
    <m/>
    <x v="1785"/>
    <s v="Ciclo Concluido"/>
    <s v="Ciclo Concluido"/>
    <x v="2"/>
    <s v="Emergencial"/>
    <s v="LINHA VIVA "/>
    <s v="Realizado"/>
    <s v="VIAMÃO"/>
    <s v="CRUZAMENTO"/>
    <s v="LIB //COMS"/>
    <d v="2024-10-28T00:00:00"/>
    <x v="5"/>
    <s v="OPEX"/>
    <s v="OK"/>
    <s v="OK"/>
    <s v="ANEXADO"/>
    <s v="ANEXADO"/>
    <s v="OK"/>
    <n v="1"/>
    <n v="672.01"/>
    <s v="Giro"/>
    <s v="RICARDO SILVEIRA"/>
    <s v="Programado "/>
    <s v="Realizado"/>
    <s v="Enviado Equatorial "/>
    <n v="12.71"/>
    <n v="2548098.5699999998"/>
    <e v="#N/A"/>
    <n v="26187895"/>
    <n v="12.71"/>
    <s v="Mauricio Alves"/>
  </r>
  <r>
    <x v="0"/>
    <s v="OK"/>
    <s v="Sem Defeito"/>
    <s v="Não"/>
    <n v="8439"/>
    <n v="225"/>
    <m/>
    <x v="1786"/>
    <s v="Ciclo Concluido"/>
    <s v="Ciclo Concluido"/>
    <x v="2"/>
    <s v="Emergencial"/>
    <s v="LINHA VIVA "/>
    <s v="Realizado"/>
    <s v="VIAMÃO"/>
    <s v="REAPERTO"/>
    <s v="LIB //COMS"/>
    <d v="2024-10-28T00:00:00"/>
    <x v="5"/>
    <s v="OPEX"/>
    <s v="OK"/>
    <s v="OK"/>
    <s v="ANEXADO"/>
    <s v="ANEXADO"/>
    <s v="OK"/>
    <n v="1"/>
    <n v="3428"/>
    <s v="Giro"/>
    <s v="RICARDO SILVEIRA"/>
    <s v="Programado "/>
    <s v="Realizado"/>
    <s v="Enviado Equatorial "/>
    <n v="3129.04"/>
    <n v="2548098.5699999998"/>
    <e v="#N/A"/>
    <n v="26187940"/>
    <n v="3129.04"/>
    <s v="Mauricio Alves"/>
  </r>
  <r>
    <x v="0"/>
    <s v="OK"/>
    <s v="Sem Defeito"/>
    <s v="Não"/>
    <n v="83630"/>
    <n v="226"/>
    <m/>
    <x v="1787"/>
    <s v="Ciclo Concluido"/>
    <s v="Ciclo Concluido"/>
    <x v="2"/>
    <s v="Emergencial"/>
    <s v="LINHA VIVA "/>
    <s v="Realizado"/>
    <s v="ALVORADA"/>
    <s v="CONECTOR"/>
    <s v="LIB //COMS"/>
    <d v="2024-10-28T00:00:00"/>
    <x v="5"/>
    <s v="OPEX"/>
    <s v="OK"/>
    <s v="OK"/>
    <s v="ANEXADO"/>
    <s v="ANEXADO"/>
    <s v="OK"/>
    <n v="1"/>
    <n v="1137.6400000000001"/>
    <s v="Giro"/>
    <s v="RICARDO SILVEIRA"/>
    <s v="Programado "/>
    <s v="Realizado"/>
    <s v="Enviado Equatorial "/>
    <n v="785.06"/>
    <n v="2548098.5699999998"/>
    <e v="#N/A"/>
    <n v="26188033"/>
    <n v="785.06"/>
    <s v="Mauricio Alves"/>
  </r>
  <r>
    <x v="0"/>
    <s v="OK"/>
    <s v="Sem Defeito"/>
    <s v="Não"/>
    <n v="75956"/>
    <n v="227"/>
    <m/>
    <x v="1788"/>
    <s v="Ciclo Concluido"/>
    <s v="Ciclo Concluido"/>
    <x v="2"/>
    <s v="Emergencial"/>
    <s v="LINHA VIVA "/>
    <s v="Realizado"/>
    <s v="PORTO ALEGRE"/>
    <s v="REAPERTO"/>
    <s v="LIB //COMS"/>
    <d v="2024-10-28T00:00:00"/>
    <x v="5"/>
    <s v="OPEX"/>
    <s v="OK"/>
    <s v="OK"/>
    <s v="ANEXADO"/>
    <s v="ANEXADO"/>
    <s v="OK"/>
    <n v="1"/>
    <n v="2752.04"/>
    <s v="Giro"/>
    <s v="RICARDO SILVEIRA"/>
    <s v="Programado "/>
    <s v="Realizado"/>
    <s v="Enviado Equatorial "/>
    <n v="894.67"/>
    <n v="2548098.5699999998"/>
    <e v="#N/A"/>
    <n v="26385226"/>
    <n v="894.67"/>
    <s v="Mauricio Alves"/>
  </r>
  <r>
    <x v="0"/>
    <s v="OK"/>
    <s v="Sem Defeito"/>
    <s v="Não"/>
    <n v="268"/>
    <n v="228"/>
    <m/>
    <x v="1789"/>
    <s v="Ciclo Concluido"/>
    <s v="Ciclo Concluido"/>
    <x v="2"/>
    <s v="Emergencial"/>
    <s v="LINHA VIVA "/>
    <s v="Realizado"/>
    <s v="PORTO ALEGRE"/>
    <s v="PODA"/>
    <s v="LIB //COMS"/>
    <d v="2024-10-28T00:00:00"/>
    <x v="5"/>
    <s v="OPEX"/>
    <s v="OK"/>
    <s v="OK"/>
    <s v="ANEXADO"/>
    <s v="ANEXADO"/>
    <s v="OK"/>
    <n v="1"/>
    <n v="801.17"/>
    <s v="Giro"/>
    <s v="LUISA ALMEIDA"/>
    <s v="Programado "/>
    <s v="Realizado"/>
    <s v="Enviado Equatorial "/>
    <n v="435.43"/>
    <n v="2548098.5699999998"/>
    <e v="#N/A"/>
    <n v="26201552"/>
    <n v="435.43"/>
    <s v="Mauricio Alves"/>
  </r>
  <r>
    <x v="0"/>
    <s v="OK"/>
    <s v="Sem Defeito"/>
    <s v="Não"/>
    <n v="71474"/>
    <n v="229"/>
    <m/>
    <x v="1790"/>
    <s v="Ciclo Concluido"/>
    <s v="Ciclo Concluido"/>
    <x v="2"/>
    <s v="Emergencial"/>
    <s v="LINHA VIVA "/>
    <s v="Realizado"/>
    <s v="PORTO ALEGRE"/>
    <s v="NIVELAMENTO"/>
    <s v="LIB //COMS"/>
    <d v="2024-10-28T00:00:00"/>
    <x v="5"/>
    <s v="OPEX"/>
    <s v="OK"/>
    <s v="OK"/>
    <s v="ANEXADO"/>
    <s v="ANEXADO"/>
    <s v="OK"/>
    <n v="1"/>
    <n v="681.98"/>
    <s v="Giro"/>
    <s v="LUISA ALMEIDA"/>
    <s v="Programado "/>
    <s v="Realizado"/>
    <s v="Enviado Equatorial "/>
    <n v="731.01"/>
    <n v="2548098.5699999998"/>
    <e v="#N/A"/>
    <n v="26276163"/>
    <n v="731.01"/>
    <s v="Mauricio Alves"/>
  </r>
  <r>
    <x v="4"/>
    <s v="Em andamento "/>
    <s v="Em andamento "/>
    <s v="Não"/>
    <n v="11237"/>
    <n v="409"/>
    <m/>
    <x v="1791"/>
    <s v="Sem necessidade"/>
    <s v="Sem necessidade"/>
    <x v="3"/>
    <s v="Programado"/>
    <s v="LINHA MORTA "/>
    <s v="Pendente"/>
    <s v="ARROIO DOS RATOS "/>
    <s v="CH REPETIDORA"/>
    <s v="LIB //ENER"/>
    <d v="2024-10-28T00:00:00"/>
    <x v="2"/>
    <s v="CAPEX"/>
    <s v="NOK"/>
    <s v="OK"/>
    <s v="SEM ANEXO "/>
    <s v="SEM ANEXO "/>
    <s v="NOK"/>
    <n v="0.2"/>
    <n v="6204.11"/>
    <s v="Passivo"/>
    <s v="RICARDO VARGAS"/>
    <d v="2024-12-18T00:00:00"/>
    <s v="Realizado"/>
    <s v="Em andamento"/>
    <n v="9722.86"/>
    <n v="2548098.5699999998"/>
    <e v="#N/A"/>
    <n v="26435397"/>
    <n v="9722.86"/>
    <s v="Mauricio Alves"/>
  </r>
  <r>
    <x v="0"/>
    <s v="OK"/>
    <s v="Sem Defeito"/>
    <s v="Não"/>
    <n v="257"/>
    <n v="411"/>
    <m/>
    <x v="1792"/>
    <s v="Ciclo Concluido"/>
    <s v="Ciclo Concluido"/>
    <x v="2"/>
    <s v="Emergencial"/>
    <s v="LINHA MORTA "/>
    <s v="Realizado"/>
    <s v="PORTO ALEGRE"/>
    <s v="TALA"/>
    <s v="LIB //COMS"/>
    <d v="2024-10-28T00:00:00"/>
    <x v="5"/>
    <s v="OPEX"/>
    <s v="OK"/>
    <s v="OK"/>
    <s v="ANEXADO"/>
    <s v="ANEXADO"/>
    <s v="OK"/>
    <n v="1"/>
    <n v="2600.48"/>
    <s v="Giro"/>
    <s v="LUISA ALMEIDA"/>
    <s v="Programado "/>
    <s v="Realizado"/>
    <s v="Enviado Equatorial "/>
    <n v="1949.86"/>
    <n v="2548098.5699999998"/>
    <e v="#N/A"/>
    <n v="26187971"/>
    <n v="1949.86"/>
    <s v="Mauricio Alves"/>
  </r>
  <r>
    <x v="0"/>
    <s v="OK"/>
    <s v="Sem Defeito"/>
    <s v="Não"/>
    <n v="72044"/>
    <n v="412"/>
    <m/>
    <x v="1793"/>
    <s v="Sem necessidade"/>
    <s v="Sem necessidade"/>
    <x v="0"/>
    <s v="Emergencial"/>
    <s v="LINHA MORTA "/>
    <s v="Realizado"/>
    <s v="PORTO ALEGRE"/>
    <s v="POSTE"/>
    <s v="LIB //COMS"/>
    <d v="2024-10-28T00:00:00"/>
    <x v="2"/>
    <s v="CAPEX"/>
    <s v="OK"/>
    <s v="OK"/>
    <s v="ANEXADO"/>
    <s v="ANEXADO"/>
    <s v="OK"/>
    <n v="1"/>
    <n v="5003.5200000000004"/>
    <s v="Passivo"/>
    <s v="RICARDO VARGAS"/>
    <s v="Programado "/>
    <s v="Realizado"/>
    <s v="Enviado Equatorial"/>
    <n v="3099.96"/>
    <n v="2548098.5699999998"/>
    <e v="#N/A"/>
    <n v="26436342"/>
    <n v="3099.96"/>
    <s v="Mauricio Alves"/>
  </r>
  <r>
    <x v="0"/>
    <s v="OK"/>
    <s v="Sem Defeito"/>
    <s v="Não"/>
    <n v="94275"/>
    <n v="413"/>
    <m/>
    <x v="1794"/>
    <s v="Sem necessidade"/>
    <s v="Sem necessidade"/>
    <x v="0"/>
    <s v="Emergencial"/>
    <s v="LINHA MORTA "/>
    <s v="Realizado"/>
    <s v="PORTO ALEGRE"/>
    <s v="TR"/>
    <s v="LIB //COMS"/>
    <d v="2024-10-28T00:00:00"/>
    <x v="2"/>
    <s v="CAPEX"/>
    <s v="OK"/>
    <s v="OK"/>
    <s v="ANEXADO"/>
    <s v="ANEXADO"/>
    <s v="OK"/>
    <n v="1"/>
    <n v="3489.68"/>
    <s v="Passivo"/>
    <s v="JONAS OLIVEIRA"/>
    <s v="Programado "/>
    <s v="Realizado"/>
    <s v="Enviado Equatorial"/>
    <n v="3690.81"/>
    <n v="2548098.5699999998"/>
    <e v="#N/A"/>
    <n v="26448746"/>
    <n v="3690.81"/>
    <s v="Mauricio Alves"/>
  </r>
  <r>
    <x v="2"/>
    <s v="OK"/>
    <s v="Sem Defeito"/>
    <s v="Não"/>
    <n v="93620"/>
    <n v="414"/>
    <m/>
    <x v="1795"/>
    <s v="Sem necessidade"/>
    <s v="Sem necessidade"/>
    <x v="0"/>
    <s v="Emergencial"/>
    <s v="LINHA MORTA "/>
    <s v="Pendente"/>
    <s v="PORTO ALEGRE"/>
    <s v="TR"/>
    <s v="LIB //ENER"/>
    <d v="2024-10-28T00:00:00"/>
    <x v="2"/>
    <s v="CAPEX"/>
    <s v="NOK"/>
    <s v="OK"/>
    <s v="ANEXADO"/>
    <s v="ANEXADO"/>
    <s v="OK"/>
    <n v="0.8"/>
    <n v="3489.68"/>
    <s v="Passivo"/>
    <s v="JONAS OLIVEIRA"/>
    <s v="Programado "/>
    <s v="Realizado"/>
    <s v="Em andamento"/>
    <n v="3690.81"/>
    <n v="2548098.5699999998"/>
    <e v="#N/A"/>
    <n v="26448748"/>
    <n v="3690.81"/>
    <s v="Mauricio Alves"/>
  </r>
  <r>
    <x v="2"/>
    <s v="OK"/>
    <s v="Sem Defeito"/>
    <s v="Não"/>
    <n v="91307"/>
    <n v="415"/>
    <m/>
    <x v="1796"/>
    <s v="Sem necessidade"/>
    <s v="Sem necessidade"/>
    <x v="0"/>
    <s v="Emergencial"/>
    <s v="LINHA MORTA "/>
    <s v="Pendente"/>
    <s v="VIAMÃO"/>
    <s v="TR"/>
    <s v="LIB //ENER"/>
    <d v="2024-10-28T00:00:00"/>
    <x v="2"/>
    <s v="CAPEX"/>
    <s v="NOK"/>
    <s v="OK"/>
    <s v="ANEXADO"/>
    <s v="ANEXADO"/>
    <s v="OK"/>
    <n v="0.8"/>
    <n v="3489.68"/>
    <s v="Passivo"/>
    <s v="RICARDO VARGAS"/>
    <s v="Programado "/>
    <s v="Realizado"/>
    <s v="Em andamento"/>
    <n v="3690.81"/>
    <n v="2548098.5699999998"/>
    <e v="#N/A"/>
    <n v="26423499"/>
    <n v="3690.81"/>
    <s v="Mauricio Alves"/>
  </r>
  <r>
    <x v="0"/>
    <s v="OK"/>
    <s v="Sem Defeito"/>
    <s v="Não"/>
    <n v="99139"/>
    <n v="821"/>
    <m/>
    <x v="1797"/>
    <s v="Ciclo Concluido"/>
    <s v="Ciclo Concluido"/>
    <x v="2"/>
    <s v="Emergencial"/>
    <s v="EQUIPE PODA"/>
    <s v="Realizado"/>
    <s v="PORTO ALEGRE"/>
    <s v="PODA"/>
    <s v="LIB //COMS"/>
    <d v="2024-10-28T00:00:00"/>
    <x v="5"/>
    <s v="OPEX"/>
    <s v="OK"/>
    <s v="OK"/>
    <s v="ANEXADO"/>
    <s v="ANEXADO"/>
    <s v="OK"/>
    <n v="1"/>
    <n v="3501.33"/>
    <s v="Giro"/>
    <s v="LUISA ALMEIDA"/>
    <s v="Programado "/>
    <s v="Realizado"/>
    <s v="Enviado Equatorial "/>
    <n v="1482.09"/>
    <n v="2548098.5699999998"/>
    <e v="#N/A"/>
    <n v="26188175"/>
    <n v="1482.09"/>
    <s v="Mauricio Alves"/>
  </r>
  <r>
    <x v="5"/>
    <s v="Enviar melhores fotos do serviço executado. "/>
    <s v="Evidência "/>
    <s v="Sim "/>
    <n v="96646"/>
    <n v="822"/>
    <m/>
    <x v="1798"/>
    <s v="PAL16-166"/>
    <n v="149000847"/>
    <x v="2"/>
    <s v="Emergencial"/>
    <s v="EQUIPE PODA"/>
    <s v="Pendente"/>
    <s v="PORTO ALEGRE"/>
    <s v="CONECTOR"/>
    <s v="ABER//ABER"/>
    <d v="2024-10-28T00:00:00"/>
    <x v="2"/>
    <s v="OPEX"/>
    <m/>
    <s v="OK"/>
    <s v="ANEXADO"/>
    <s v="ANEXADO"/>
    <s v="NOK"/>
    <n v="0.6"/>
    <n v="132.41999999999999"/>
    <s v="Giro"/>
    <s v="RICARDO SILVEIRA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2024110268"/>
    <n v="823"/>
    <m/>
    <x v="1799"/>
    <s v="Ciclo Concluido"/>
    <s v="Ciclo Concluido"/>
    <x v="2"/>
    <s v="Emergencial"/>
    <s v="EQUIPE PODA"/>
    <s v="Realizado"/>
    <s v="PORTO ALEGRE"/>
    <s v="PODA"/>
    <s v="LIB //COMS"/>
    <d v="2024-10-28T00:00:00"/>
    <x v="5"/>
    <s v="OPEX"/>
    <s v="OK"/>
    <s v="OK"/>
    <s v="ANEXADO"/>
    <s v="ANEXADO"/>
    <s v="OK"/>
    <n v="1"/>
    <n v="4619.16"/>
    <s v="Giro"/>
    <s v="RICARDO SILVEIRA"/>
    <s v="Programado "/>
    <s v="Realizado"/>
    <s v="Enviado Equatorial "/>
    <n v="2146.98"/>
    <n v="2548098.5699999998"/>
    <e v="#N/A"/>
    <n v="26188041"/>
    <n v="2146.98"/>
    <s v="Mauricio Alves"/>
  </r>
  <r>
    <x v="0"/>
    <s v="OK"/>
    <s v="Sem Defeito"/>
    <s v="Não"/>
    <n v="90627"/>
    <n v="824"/>
    <m/>
    <x v="1800"/>
    <s v="Ciclo Concluido"/>
    <s v="Ciclo Concluido"/>
    <x v="2"/>
    <s v="Emergencial"/>
    <s v="EQUIPE PODA"/>
    <s v="Realizado"/>
    <s v="PORTO ALEGRE"/>
    <s v="PODA"/>
    <s v="LIB //COMS"/>
    <d v="2024-10-28T00:00:00"/>
    <x v="5"/>
    <s v="OPEX"/>
    <s v="OK"/>
    <s v="OK"/>
    <s v="ANEXADO"/>
    <s v="ANEXADO"/>
    <s v="OK"/>
    <n v="1"/>
    <n v="769.86"/>
    <s v="Giro"/>
    <s v="RICARDO SILVEIRA"/>
    <s v="Programado "/>
    <s v="Realizado"/>
    <s v="Enviado Equatorial "/>
    <n v="775.35"/>
    <n v="2548098.5699999998"/>
    <e v="#N/A"/>
    <n v="26188102"/>
    <n v="775.35"/>
    <s v="Mauricio Alves"/>
  </r>
  <r>
    <x v="0"/>
    <s v="OK"/>
    <s v="Sem Defeito"/>
    <s v="Não"/>
    <n v="2024107119"/>
    <n v="825"/>
    <m/>
    <x v="1801"/>
    <s v="Ciclo Concluido"/>
    <s v="Ciclo Concluido"/>
    <x v="2"/>
    <s v="Emergencial"/>
    <s v="EQUIPE PODA"/>
    <s v="Realizado"/>
    <s v="PORTO ALEGRE"/>
    <s v="PODA E ELOS"/>
    <s v="LIB //COMS"/>
    <d v="2024-10-28T00:00:00"/>
    <x v="5"/>
    <s v="OPEX"/>
    <s v="OK"/>
    <s v="OK"/>
    <s v="ANEXADO"/>
    <s v="ANEXADO"/>
    <s v="OK"/>
    <n v="1"/>
    <n v="5066.0600000000004"/>
    <s v="Giro"/>
    <s v="LUISA ALMEIDA"/>
    <s v="Programado "/>
    <s v="Realizado"/>
    <s v="Enviado Equatorial "/>
    <n v="2638.35"/>
    <n v="2548098.5699999998"/>
    <e v="#N/A"/>
    <n v="26188191"/>
    <n v="2638.35"/>
    <s v="Mauricio Alves"/>
  </r>
  <r>
    <x v="0"/>
    <s v="OK"/>
    <s v="Sem Defeito"/>
    <s v="Não"/>
    <n v="20241094386"/>
    <n v="826"/>
    <m/>
    <x v="1802"/>
    <s v="Ciclo Concluido"/>
    <s v="Ciclo Concluido"/>
    <x v="2"/>
    <s v="Emergencial"/>
    <s v="EQUIPE PODA"/>
    <s v="Realizado"/>
    <s v="VIAMAO"/>
    <s v="PODA E ELOS"/>
    <s v="LIB //COMS"/>
    <d v="2024-10-28T00:00:00"/>
    <x v="5"/>
    <s v="OPEX"/>
    <s v="OK"/>
    <s v="OK"/>
    <s v="ANEXADO"/>
    <s v="ANEXADO"/>
    <s v="OK"/>
    <n v="1"/>
    <n v="3129.09"/>
    <s v="Giro"/>
    <s v="LUISA ALMEIDA"/>
    <s v="Programado "/>
    <s v="Realizado"/>
    <s v="Enviado Equatorial "/>
    <n v="1250.22"/>
    <n v="2548098.5699999998"/>
    <e v="#N/A"/>
    <n v="26188229"/>
    <n v="1250.22"/>
    <s v="Mauricio Alves"/>
  </r>
  <r>
    <x v="0"/>
    <s v="OK"/>
    <s v="Sem Defeito"/>
    <s v="Não"/>
    <n v="20241091974"/>
    <n v="827"/>
    <m/>
    <x v="1803"/>
    <s v="Ciclo Concluido"/>
    <s v="Ciclo Concluido"/>
    <x v="2"/>
    <s v="Emergencial"/>
    <s v="EQUIPE PODA"/>
    <s v="Realizado"/>
    <s v="PORTO ALEGRE"/>
    <s v="ELO FUSIVEL"/>
    <s v="LIB //COMS"/>
    <d v="2024-10-28T00:00:00"/>
    <x v="5"/>
    <s v="OPEX"/>
    <s v="OK"/>
    <s v="OK"/>
    <s v="ANEXADO"/>
    <s v="ANEXADO"/>
    <s v="OK"/>
    <n v="1"/>
    <n v="16.55"/>
    <s v="Giro"/>
    <s v="LUISA ALMEIDA"/>
    <s v="Programado "/>
    <s v="Realizado"/>
    <s v="Enviado Equatorial "/>
    <n v="16.670000000000002"/>
    <n v="2548098.5699999998"/>
    <e v="#N/A"/>
    <n v="26188299"/>
    <n v="16.670000000000002"/>
    <s v="Mauricio Alves"/>
  </r>
  <r>
    <x v="0"/>
    <s v="OK"/>
    <s v="Sem Defeito"/>
    <s v="Não"/>
    <n v="78838"/>
    <n v="828"/>
    <m/>
    <x v="1804"/>
    <s v="Ciclo Concluido"/>
    <s v="Ciclo Concluido"/>
    <x v="2"/>
    <s v="Emergencial"/>
    <s v="EQUIPE PODA"/>
    <s v="Realizado"/>
    <s v="GUAIBA"/>
    <s v="PODA"/>
    <s v="LIB //COMS"/>
    <d v="2024-10-28T00:00:00"/>
    <x v="5"/>
    <s v="OPEX"/>
    <s v="OK"/>
    <s v="OK"/>
    <s v="ANEXADO"/>
    <s v="ANEXADO"/>
    <s v="OK"/>
    <n v="1"/>
    <n v="13890.31"/>
    <s v="Giro"/>
    <s v="LUISA ALMEIDA"/>
    <s v="Programado "/>
    <s v="Realizado"/>
    <s v="Enviado Equatorial "/>
    <n v="4382.1499999999996"/>
    <n v="2548098.5699999998"/>
    <e v="#N/A"/>
    <n v="26257819"/>
    <n v="4382.1499999999996"/>
    <s v="Mauricio Alves"/>
  </r>
  <r>
    <x v="0"/>
    <s v="OK"/>
    <s v="Sem Defeito"/>
    <s v="Não"/>
    <n v="11179"/>
    <n v="829"/>
    <m/>
    <x v="1805"/>
    <s v="Ciclo Concluido"/>
    <s v="Ciclo Concluido"/>
    <x v="2"/>
    <s v="Emergencial"/>
    <s v="EQUIPE PODA"/>
    <s v="Realizado"/>
    <s v="PORTO ALEGRE"/>
    <s v="PODA"/>
    <s v="LIB //COMS"/>
    <d v="2024-10-28T00:00:00"/>
    <x v="5"/>
    <s v="OPEX"/>
    <s v="OK"/>
    <s v="OK"/>
    <s v="ANEXADO"/>
    <s v="ANEXADO"/>
    <s v="OK"/>
    <n v="1"/>
    <n v="1191.75"/>
    <s v="Giro"/>
    <s v="RICARDO SILVEIRA"/>
    <s v="Programado "/>
    <s v="Realizado"/>
    <s v="Enviado Equatorial "/>
    <n v="571.49"/>
    <n v="2548098.5699999998"/>
    <e v="#N/A"/>
    <n v="26188107"/>
    <n v="571.49"/>
    <s v="Mauricio Alves"/>
  </r>
  <r>
    <x v="0"/>
    <s v="OK"/>
    <s v="Sem Defeito"/>
    <s v="Não"/>
    <n v="84145"/>
    <n v="317"/>
    <m/>
    <x v="1806"/>
    <s v="Ciclo Concluido"/>
    <s v="Ciclo Concluido"/>
    <x v="2"/>
    <s v="Emergencial"/>
    <s v="TAT01"/>
    <s v="Realizado"/>
    <s v="SÃO JERONIMO"/>
    <s v="ELO FUSIVEL/EMENDA"/>
    <s v="LIB //COMS"/>
    <d v="2024-10-28T00:00:00"/>
    <x v="5"/>
    <s v="OPEX"/>
    <s v="OK"/>
    <s v="OK"/>
    <s v="ANEXADO"/>
    <s v="ANEXADO"/>
    <s v="OK"/>
    <n v="1"/>
    <n v="97.31"/>
    <s v="Giro"/>
    <s v="RICARDO SILVEIRA"/>
    <s v="Programado "/>
    <s v="Realizado"/>
    <s v="Enviado Equatorial "/>
    <n v="97.49"/>
    <n v="2548098.5699999998"/>
    <e v="#N/A"/>
    <n v="26188222"/>
    <n v="97.49"/>
    <s v="Mauricio Alves"/>
  </r>
  <r>
    <x v="0"/>
    <s v="OK"/>
    <s v="Sem Defeito"/>
    <s v="Não"/>
    <n v="44823493"/>
    <n v="318"/>
    <m/>
    <x v="1807"/>
    <s v="Ciclo Concluido"/>
    <s v="Ciclo Concluido"/>
    <x v="2"/>
    <s v="Emergencial"/>
    <s v="TAT03"/>
    <s v="Realizado"/>
    <s v="VIAMÃO"/>
    <s v="PODA"/>
    <s v="LIB //COMS"/>
    <d v="2024-10-28T00:00:00"/>
    <x v="5"/>
    <s v="OPEX"/>
    <s v="OK"/>
    <s v="OK"/>
    <s v="ANEXADO"/>
    <s v="ANEXADO"/>
    <s v="OK"/>
    <n v="1"/>
    <n v="3294.6"/>
    <s v="Giro"/>
    <s v="LUISA ALMEIDA"/>
    <s v="Programado "/>
    <s v="Realizado"/>
    <s v="Enviado Equatorial "/>
    <n v="1048.8699999999999"/>
    <n v="2548098.5699999998"/>
    <e v="#N/A"/>
    <n v="26187887"/>
    <n v="1048.8699999999999"/>
    <s v="Mauricio Alves"/>
  </r>
  <r>
    <x v="0"/>
    <s v="OK"/>
    <s v="Sem Defeito"/>
    <s v="Não"/>
    <n v="202410264"/>
    <n v="319"/>
    <m/>
    <x v="1808"/>
    <s v="Ciclo Concluido"/>
    <s v="Ciclo Concluido"/>
    <x v="2"/>
    <s v="Emergencial"/>
    <s v="TAT04"/>
    <s v="Realizado"/>
    <s v="VIAMÃO"/>
    <s v="ELO FUSIVEL/PODA"/>
    <s v="LIB //COMS"/>
    <d v="2024-10-28T00:00:00"/>
    <x v="5"/>
    <s v="OPEX"/>
    <s v="OK"/>
    <s v="OK"/>
    <s v="ANEXADO"/>
    <s v="ANEXADO"/>
    <s v="OK"/>
    <n v="1"/>
    <n v="1007.42"/>
    <s v="Giro"/>
    <s v="LUISA ALMEIDA"/>
    <s v="Programado "/>
    <s v="Realizado"/>
    <s v="Enviado Equatorial "/>
    <n v="242.72"/>
    <n v="2548098.5699999998"/>
    <e v="#N/A"/>
    <n v="26187934"/>
    <n v="242.72"/>
    <s v="Mauricio Alves"/>
  </r>
  <r>
    <x v="0"/>
    <s v="OK"/>
    <s v="Sem Defeito"/>
    <s v="Não"/>
    <n v="479600"/>
    <n v="230"/>
    <m/>
    <x v="1809"/>
    <s v="Ciclo Concluido"/>
    <s v="Ciclo Concluido"/>
    <x v="2"/>
    <s v="Emergencial"/>
    <s v="LINHA VIVA "/>
    <s v="Realizado"/>
    <s v="PORTO ALEGRE"/>
    <s v="AMARRAÇÕES"/>
    <s v="LIB //COMS"/>
    <d v="2024-10-29T00:00:00"/>
    <x v="5"/>
    <s v="OPEX"/>
    <s v="OK"/>
    <s v="OK"/>
    <s v="ANEXADO"/>
    <s v="ANEXADO"/>
    <s v="OK"/>
    <n v="1"/>
    <n v="6306.3"/>
    <s v="Giro"/>
    <s v="RICARDO SILVEIRA"/>
    <s v="Programado "/>
    <s v="Realizado"/>
    <s v="Enviado Equatorial "/>
    <n v="3431.87"/>
    <n v="2548098.5699999998"/>
    <e v="#N/A"/>
    <n v="26201039"/>
    <n v="3431.87"/>
    <s v="Mauricio Alves"/>
  </r>
  <r>
    <x v="0"/>
    <s v="OK"/>
    <s v="Sem Defeito"/>
    <s v="Não"/>
    <n v="86162"/>
    <n v="231"/>
    <m/>
    <x v="1810"/>
    <s v="Ciclo Concluido"/>
    <s v="Ciclo Concluido"/>
    <x v="2"/>
    <s v="Emergencial"/>
    <s v="LINHA VIVA "/>
    <s v="Realizado"/>
    <s v="PORTO ALEGRE"/>
    <s v="CONDUTOR"/>
    <s v="LIB //COMS"/>
    <d v="2024-10-29T00:00:00"/>
    <x v="5"/>
    <s v="OPEX"/>
    <s v="OK"/>
    <s v="OK"/>
    <s v="ANEXADO"/>
    <s v="ANEXADO"/>
    <s v="OK"/>
    <n v="1"/>
    <n v="1014.87"/>
    <s v="Giro"/>
    <s v="RICARDO SILVEIRA"/>
    <s v="Programado "/>
    <s v="Realizado"/>
    <s v="Enviado Equatorial "/>
    <n v="1587.76"/>
    <n v="2548098.5699999998"/>
    <e v="#N/A"/>
    <n v="26201480"/>
    <n v="1587.76"/>
    <s v="Mauricio Alves"/>
  </r>
  <r>
    <x v="0"/>
    <s v="OK"/>
    <s v="Sem Defeito"/>
    <s v="Não"/>
    <n v="86771"/>
    <n v="232"/>
    <m/>
    <x v="1811"/>
    <s v="Ciclo Concluido"/>
    <s v="Ciclo Concluido"/>
    <x v="2"/>
    <s v="Emergencial"/>
    <s v="LINHA VIVA "/>
    <s v="Realizado"/>
    <s v="VIAMÃO"/>
    <s v="CH FUSIVEL"/>
    <s v="LIB //COMS"/>
    <d v="2024-10-29T00:00:00"/>
    <x v="5"/>
    <s v="OPEX"/>
    <s v="OK"/>
    <s v="OK"/>
    <s v="ANEXADO"/>
    <s v="ANEXADO"/>
    <s v="OK"/>
    <n v="1"/>
    <n v="7513.83"/>
    <s v="Giro"/>
    <s v="LUISA ALMEIDA"/>
    <s v="Programado "/>
    <s v="Realizado"/>
    <s v="Enviado Equatorial "/>
    <n v="4791.28"/>
    <n v="2548098.5699999998"/>
    <e v="#N/A"/>
    <n v="26201511"/>
    <n v="4791.28"/>
    <s v="Mauricio Alves"/>
  </r>
  <r>
    <x v="0"/>
    <s v="OK"/>
    <s v="Sem Defeito"/>
    <s v="Não"/>
    <n v="2981"/>
    <n v="233"/>
    <m/>
    <x v="1812"/>
    <s v="Ciclo Concluido"/>
    <s v="Ciclo Concluido"/>
    <x v="2"/>
    <s v="Emergencial"/>
    <s v="LINHA VIVA "/>
    <s v="Realizado"/>
    <s v="PORTO ALEGRE"/>
    <s v="CONEXÃO"/>
    <s v="LIB //COMS"/>
    <d v="2024-10-29T00:00:00"/>
    <x v="5"/>
    <s v="OPEX"/>
    <s v="OK"/>
    <s v="OK"/>
    <s v="ANEXADO"/>
    <s v="ANEXADO"/>
    <s v="OK"/>
    <n v="1"/>
    <n v="1321.72"/>
    <s v="Giro"/>
    <s v="LUISA ALMEIDA"/>
    <s v="Programado "/>
    <s v="Realizado"/>
    <s v="Enviado Equatorial "/>
    <n v="2355.1799999999998"/>
    <n v="2548098.5699999998"/>
    <e v="#N/A"/>
    <n v="26201329"/>
    <n v="2355.1799999999998"/>
    <s v="Mauricio Alves"/>
  </r>
  <r>
    <x v="0"/>
    <s v="OK"/>
    <s v="Sem Defeito"/>
    <s v="Não"/>
    <n v="2982"/>
    <n v="234"/>
    <m/>
    <x v="1813"/>
    <s v="Ciclo Concluido"/>
    <s v="Ciclo Concluido"/>
    <x v="2"/>
    <s v="Emergencial"/>
    <s v="LINHA VIVA "/>
    <s v="Realizado"/>
    <s v="PORTO ALEGRE"/>
    <s v="PASSAGEM E AMARREAÇÃO"/>
    <s v="LIB //COMS"/>
    <d v="2024-10-29T00:00:00"/>
    <x v="5"/>
    <s v="OPEX"/>
    <s v="OK"/>
    <s v="OK"/>
    <s v="ANEXADO"/>
    <s v="ANEXADO"/>
    <s v="OK"/>
    <n v="1"/>
    <n v="986.76"/>
    <s v="Giro"/>
    <s v="LUISA ALMEIDA"/>
    <s v="Programado "/>
    <s v="Realizado"/>
    <s v="Enviado Equatorial "/>
    <n v="1039.31"/>
    <n v="2548098.5699999998"/>
    <e v="#N/A"/>
    <n v="26201220"/>
    <n v="1039.31"/>
    <s v="Mauricio Alves"/>
  </r>
  <r>
    <x v="5"/>
    <s v="Sem Ordem/PEP para tratativa"/>
    <s v="Criar PEP"/>
    <s v="Sim "/>
    <n v="3935"/>
    <n v="235"/>
    <m/>
    <x v="872"/>
    <s v="Sem necessidade"/>
    <s v="Sem necessidade"/>
    <x v="4"/>
    <s v="Emergencial"/>
    <s v="LINHA VIVA "/>
    <s v="Pendente"/>
    <s v="PORTO ALEGRE"/>
    <s v="NIVELAMENTO DE ESTRUTURA"/>
    <n v="0"/>
    <d v="2024-10-29T00:00:00"/>
    <x v="2"/>
    <s v="CAPEX"/>
    <s v="NOK"/>
    <s v="OK"/>
    <s v="SEM ANEXO "/>
    <s v="SEM ANEXO "/>
    <s v="NOK"/>
    <n v="0.2"/>
    <n v="4410.22"/>
    <s v="Giro"/>
    <s v="JONAS OLIVEIRA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3942"/>
    <n v="236"/>
    <m/>
    <x v="1814"/>
    <s v="Ciclo Concluido"/>
    <s v="Ciclo Concluido"/>
    <x v="2"/>
    <s v="Emergencial"/>
    <s v="LINHA VIVA "/>
    <s v="Realizado"/>
    <s v="PORTO ALEGRE"/>
    <s v="NIVELAMENTO DE ESTRUTURA"/>
    <s v="LIB //COMS"/>
    <d v="2024-10-29T00:00:00"/>
    <x v="5"/>
    <s v="OPEX"/>
    <s v="OK"/>
    <s v="OK"/>
    <s v="ANEXADO"/>
    <s v="ANEXADO"/>
    <s v="OK"/>
    <n v="1"/>
    <n v="1025.97"/>
    <s v="Giro"/>
    <s v="RICARDO SILVEIRA"/>
    <s v="Programado "/>
    <s v="Realizado"/>
    <s v="Enviado Equatorial "/>
    <n v="468.79"/>
    <n v="2548098.5699999998"/>
    <e v="#N/A"/>
    <n v="26201453"/>
    <n v="468.79"/>
    <s v="Mauricio Alves"/>
  </r>
  <r>
    <x v="0"/>
    <s v="OK"/>
    <s v="Sem Defeito"/>
    <s v="Não"/>
    <n v="3923"/>
    <n v="237"/>
    <m/>
    <x v="1815"/>
    <s v="Ciclo Concluido"/>
    <s v="Ciclo Concluido"/>
    <x v="2"/>
    <s v="Emergencial"/>
    <s v="LINHA VIVA "/>
    <s v="Realizado"/>
    <s v="GUAIBA"/>
    <s v="PODA E CONEXÃO"/>
    <s v="LIB //COMS"/>
    <d v="2024-10-29T00:00:00"/>
    <x v="5"/>
    <s v="OPEX"/>
    <s v="OK"/>
    <s v="OK"/>
    <s v="ANEXADO"/>
    <s v="ANEXADO"/>
    <s v="OK"/>
    <n v="1"/>
    <n v="1380.56"/>
    <s v="Giro"/>
    <s v="RICARDO SILVEIRA"/>
    <s v="Programado "/>
    <s v="Realizado"/>
    <s v="Enviado Equatorial "/>
    <n v="1236.3599999999999"/>
    <n v="2548098.5699999998"/>
    <e v="#N/A"/>
    <n v="26201356"/>
    <n v="1236.3599999999999"/>
    <s v="Mauricio Alves"/>
  </r>
  <r>
    <x v="7"/>
    <s v="OK"/>
    <s v="Sem Defeito"/>
    <s v="Não"/>
    <n v="90062"/>
    <n v="416"/>
    <m/>
    <x v="1816"/>
    <s v="Sem necessidade"/>
    <s v="Sem necessidade"/>
    <x v="0"/>
    <s v="Emergencial"/>
    <s v="LINHA MORTA"/>
    <s v="Pendente"/>
    <s v="BARRA DO RIBEIRO "/>
    <s v="POETE E TR"/>
    <s v="LIB //CONC"/>
    <d v="2024-10-29T00:00:00"/>
    <x v="2"/>
    <s v="CAPEX"/>
    <s v="NOK"/>
    <s v="OK"/>
    <s v="ANEXADO"/>
    <s v="ANEXADO"/>
    <s v="OK"/>
    <n v="0.8"/>
    <n v="9219.4699999999993"/>
    <s v="Passivo"/>
    <s v="LUISA ALMEIDA"/>
    <s v="Programado "/>
    <s v="Realizado"/>
    <s v="Em andamento"/>
    <n v="9925.19"/>
    <n v="2548098.5699999998"/>
    <e v="#N/A"/>
    <n v="26423011"/>
    <n v="9925.19"/>
    <s v="Mauricio Alves"/>
  </r>
  <r>
    <x v="5"/>
    <s v="Enviar melhores fotos do serviço executado. "/>
    <s v="Evidênica"/>
    <s v="Não"/>
    <n v="79206"/>
    <n v="417"/>
    <m/>
    <x v="1817"/>
    <s v="Sem necessidade"/>
    <s v="Sem necessidade"/>
    <x v="0"/>
    <s v="Emergencial"/>
    <s v="LINHA MORTA"/>
    <s v="Pendente"/>
    <s v="VIAMÃO"/>
    <s v="POSTE"/>
    <s v="LIB //ATEC"/>
    <d v="2024-10-29T00:00:00"/>
    <x v="2"/>
    <s v="CAPEX"/>
    <s v="NOK"/>
    <s v="OK"/>
    <s v="SEM ANEXO "/>
    <s v="SEM ANEXO "/>
    <s v="NOK"/>
    <n v="0.2"/>
    <n v="3704"/>
    <s v="Giro"/>
    <s v="LUISA ALMEIDA"/>
    <s v="Programado "/>
    <s v="Não realizado"/>
    <s v="Em andamento"/>
    <n v="0"/>
    <n v="2548098.5699999998"/>
    <e v="#N/A"/>
    <n v="0"/>
    <n v="0"/>
    <s v="Erica Fragoso"/>
  </r>
  <r>
    <x v="2"/>
    <s v="OK"/>
    <s v="Sem Defeito"/>
    <s v="Não"/>
    <n v="87558"/>
    <n v="418"/>
    <m/>
    <x v="1818"/>
    <s v="Sem necessidade"/>
    <s v="Sem necessidade"/>
    <x v="0"/>
    <s v="Emergencial"/>
    <s v="LINHA MORTA"/>
    <s v="Pendente"/>
    <s v="PORTO ALEGRE"/>
    <s v="POSTE"/>
    <s v="LIB //ENER"/>
    <d v="2024-10-29T00:00:00"/>
    <x v="2"/>
    <s v="CAPEX"/>
    <s v="NOK"/>
    <s v="OK"/>
    <s v="ANEXADO"/>
    <s v="ANEXADO"/>
    <s v="OK"/>
    <n v="0.8"/>
    <n v="4990.45"/>
    <s v="Passivo"/>
    <s v="LUISA ALMEIDA"/>
    <s v="Programado "/>
    <s v="Realizado"/>
    <s v="Em andamento"/>
    <n v="5817.32"/>
    <n v="2548098.5699999998"/>
    <e v="#N/A"/>
    <n v="26434906"/>
    <n v="5817.32"/>
    <s v="Mauricio Alves"/>
  </r>
  <r>
    <x v="0"/>
    <s v="OK"/>
    <s v="Sem Defeito"/>
    <s v="Não"/>
    <n v="72878"/>
    <n v="419"/>
    <m/>
    <x v="1819"/>
    <s v="Ciclo Concluido"/>
    <s v="Ciclo Concluido"/>
    <x v="2"/>
    <s v="Emergencial"/>
    <s v="LINHA MORTA"/>
    <s v="Realizado"/>
    <s v="ELDORADO DO SUL"/>
    <s v="TALA"/>
    <s v="LIB //COMS"/>
    <d v="2024-10-29T00:00:00"/>
    <x v="5"/>
    <s v="OPEX"/>
    <s v="OK"/>
    <s v="OK"/>
    <s v="ANEXADO"/>
    <s v="ANEXADO"/>
    <s v="OK"/>
    <n v="1"/>
    <n v="1300.24"/>
    <s v="Giro"/>
    <s v="LUISA ALMEIDA"/>
    <s v="Programado "/>
    <s v="Realizado"/>
    <s v="Enviado Equatorial "/>
    <n v="974.93"/>
    <n v="2548098.5699999998"/>
    <e v="#N/A"/>
    <n v="26200782"/>
    <n v="974.93"/>
    <s v="Mauricio Alves"/>
  </r>
  <r>
    <x v="2"/>
    <s v="OK"/>
    <s v="Sem Defeito"/>
    <s v="Não"/>
    <n v="91995"/>
    <n v="420"/>
    <m/>
    <x v="1820"/>
    <s v="Sem necessidade"/>
    <s v="Sem necessidade"/>
    <x v="0"/>
    <s v="Emergencial"/>
    <s v="LINHA MORTA"/>
    <s v="Pendente"/>
    <s v="BARRA DO RIBEIRO "/>
    <s v="POSTE"/>
    <s v="LIB //ENER"/>
    <d v="2024-10-29T00:00:00"/>
    <x v="2"/>
    <s v="CAPEX"/>
    <s v="NOK"/>
    <s v="OK"/>
    <s v="ANEXADO"/>
    <s v="ANEXADO"/>
    <s v="OK"/>
    <n v="0.8"/>
    <n v="5595.18"/>
    <s v="Passivo"/>
    <s v="LUISA ALMEIDA"/>
    <s v="Programado "/>
    <s v="Realizado"/>
    <s v="Em andamento"/>
    <n v="6723.24"/>
    <n v="2548098.5699999998"/>
    <e v="#N/A"/>
    <n v="26435359"/>
    <n v="6723.24"/>
    <s v="Mauricio Alves"/>
  </r>
  <r>
    <x v="2"/>
    <s v="OK"/>
    <s v="Sem Defeito"/>
    <s v="Não"/>
    <n v="96801"/>
    <n v="421"/>
    <m/>
    <x v="1821"/>
    <s v="Sem necessidade"/>
    <s v="Sem necessidade"/>
    <x v="0"/>
    <s v="Emergencial"/>
    <s v="LINHA MORTA"/>
    <s v="Pendente"/>
    <s v="SAO JERONIMO"/>
    <s v="POSTE"/>
    <s v="LIB //ENER"/>
    <d v="2024-10-29T00:00:00"/>
    <x v="2"/>
    <s v="CAPEX"/>
    <s v="NOK"/>
    <s v="OK"/>
    <s v="ANEXADO"/>
    <s v="ANEXADO"/>
    <s v="OK"/>
    <n v="0.8"/>
    <n v="3960.73"/>
    <s v="Passivo"/>
    <s v="LUISA ALMEIDA"/>
    <s v="Programado "/>
    <s v="Realizado"/>
    <s v="Em andamento"/>
    <n v="5858.61"/>
    <n v="2548098.5699999998"/>
    <e v="#N/A"/>
    <n v="26467453"/>
    <n v="5858.61"/>
    <s v="Mauricio Alves"/>
  </r>
  <r>
    <x v="2"/>
    <s v="OK"/>
    <s v="Sem Defeito"/>
    <s v="Não"/>
    <n v="82800"/>
    <n v="422"/>
    <m/>
    <x v="1822"/>
    <s v="Sem necessidade"/>
    <s v="Sem necessidade"/>
    <x v="0"/>
    <s v="Emergencial"/>
    <s v="LINHA MORTA"/>
    <s v="Pendente"/>
    <s v="GUAIBA"/>
    <s v="TR"/>
    <s v="LIB //ENER"/>
    <d v="2024-10-29T00:00:00"/>
    <x v="2"/>
    <s v="CAPEX"/>
    <s v="NOK"/>
    <s v="OK"/>
    <s v="ANEXADO"/>
    <s v="ANEXADO"/>
    <s v="OK"/>
    <n v="0.8"/>
    <n v="4057.58"/>
    <s v="Passivo"/>
    <s v="LUISA ALMEIDA"/>
    <s v="Programado "/>
    <s v="Realizado"/>
    <s v="Em andamento"/>
    <n v="4931.25"/>
    <n v="2548098.5699999998"/>
    <e v="#N/A"/>
    <n v="26435702"/>
    <n v="4931.25"/>
    <s v="Mauricio Alves"/>
  </r>
  <r>
    <x v="0"/>
    <s v="OK"/>
    <s v="Sem Defeito"/>
    <s v="Não"/>
    <n v="12240"/>
    <n v="830"/>
    <m/>
    <x v="1823"/>
    <s v="Ciclo Concluido"/>
    <s v="Ciclo Concluido"/>
    <x v="2"/>
    <s v="Emergencial"/>
    <s v="EQUIPE PODA"/>
    <s v="Realizado"/>
    <s v="PORTO ALEGRE"/>
    <s v="PODA"/>
    <s v="LIB //COMS"/>
    <d v="2024-10-29T00:00:00"/>
    <x v="5"/>
    <s v="OPEX"/>
    <s v="OK"/>
    <s v="OK"/>
    <s v="ANEXADO"/>
    <s v="ANEXADO"/>
    <s v="OK"/>
    <n v="1"/>
    <n v="4619.0600000000004"/>
    <s v="Giro"/>
    <s v="RICARDO SILVEIRA"/>
    <s v="Programado "/>
    <s v="Realizado"/>
    <s v="Enviado Equatorial "/>
    <n v="3211.9"/>
    <n v="2548098.5699999998"/>
    <e v="#N/A"/>
    <n v="26201178"/>
    <n v="3211.9"/>
    <s v="Mauricio Alves"/>
  </r>
  <r>
    <x v="0"/>
    <s v="OK"/>
    <s v="Sem Defeito"/>
    <s v="Não"/>
    <n v="202410100686"/>
    <n v="831"/>
    <m/>
    <x v="1824"/>
    <s v="Ciclo Concluido"/>
    <s v="Ciclo Concluido"/>
    <x v="2"/>
    <s v="Emergencial"/>
    <s v="EQUIPE PODA"/>
    <s v="Realizado"/>
    <s v="PORTO ALEGRE"/>
    <s v="PODA"/>
    <s v="LIB //COMS"/>
    <d v="2024-10-29T00:00:00"/>
    <x v="5"/>
    <s v="OPEX"/>
    <s v="OK"/>
    <s v="OK"/>
    <s v="ANEXADO"/>
    <s v="ANEXADO"/>
    <s v="OK"/>
    <n v="1"/>
    <n v="3873.94"/>
    <s v="Giro"/>
    <s v="RICARDO SILVEIRA"/>
    <s v="Programado "/>
    <s v="Realizado"/>
    <s v="Enviado Equatorial "/>
    <n v="1832.62"/>
    <n v="2548098.5699999998"/>
    <e v="#N/A"/>
    <n v="26201212"/>
    <n v="1832.62"/>
    <s v="Mauricio Alves"/>
  </r>
  <r>
    <x v="0"/>
    <s v="OK"/>
    <s v="Sem Defeito"/>
    <s v="Não"/>
    <n v="12240"/>
    <n v="832"/>
    <m/>
    <x v="1825"/>
    <s v="Ciclo Concluido"/>
    <s v="Ciclo Concluido"/>
    <x v="2"/>
    <s v="Emergencial"/>
    <s v="EQUIPE PODA"/>
    <s v="Realizado"/>
    <s v="PORTO ALEGRE"/>
    <s v="PODA"/>
    <s v="LIB //COMS"/>
    <d v="2024-10-29T00:00:00"/>
    <x v="5"/>
    <s v="OPEX"/>
    <s v="OK"/>
    <s v="OK"/>
    <s v="ANEXADO"/>
    <s v="ANEXADO"/>
    <s v="OK"/>
    <n v="1"/>
    <n v="6183.52"/>
    <s v="Giro"/>
    <s v="LUISA ALMEIDA"/>
    <s v="Programado "/>
    <s v="Realizado"/>
    <s v="Enviado Equatorial "/>
    <n v="3600.63"/>
    <n v="2548098.5699999998"/>
    <e v="#N/A"/>
    <n v="26200933"/>
    <n v="3600.63"/>
    <s v="Mauricio Alves"/>
  </r>
  <r>
    <x v="0"/>
    <s v="OK"/>
    <s v="Sem Defeito"/>
    <s v="Não"/>
    <n v="12240"/>
    <n v="833"/>
    <m/>
    <x v="1826"/>
    <s v="Ciclo Concluido"/>
    <s v="Ciclo Concluido"/>
    <x v="2"/>
    <s v="Emergencial"/>
    <s v="EQUIPE PODA"/>
    <s v="Realizado"/>
    <s v="PORTO ALEGRE"/>
    <s v="PODA"/>
    <s v="LIB //COMS"/>
    <d v="2024-10-29T00:00:00"/>
    <x v="5"/>
    <s v="OPEX"/>
    <s v="OK"/>
    <s v="OK"/>
    <s v="ANEXADO"/>
    <s v="ANEXADO"/>
    <s v="OK"/>
    <n v="1"/>
    <n v="6208.16"/>
    <s v="Giro"/>
    <s v="LUISA ALMEIDA"/>
    <s v="Programado "/>
    <s v="Realizado"/>
    <s v="Enviado Equatorial "/>
    <n v="4514.26"/>
    <n v="2548098.5699999998"/>
    <e v="#N/A"/>
    <n v="26201002"/>
    <n v="4514.26"/>
    <s v="Mauricio Alves"/>
  </r>
  <r>
    <x v="0"/>
    <s v="OK"/>
    <s v="Sem Defeito"/>
    <s v="Não"/>
    <n v="12240"/>
    <n v="834"/>
    <m/>
    <x v="1827"/>
    <s v="Ciclo Concluido"/>
    <s v="Ciclo Concluido"/>
    <x v="2"/>
    <s v="Emergencial"/>
    <s v="EQUIPE PODA"/>
    <s v="Realizado"/>
    <s v="PORTO ALEGRE"/>
    <s v="PODA"/>
    <s v="LIB //COMS"/>
    <d v="2024-10-29T00:00:00"/>
    <x v="5"/>
    <s v="OPEX"/>
    <s v="OK"/>
    <s v="OK"/>
    <s v="ANEXADO"/>
    <s v="ANEXADO"/>
    <s v="OK"/>
    <n v="1"/>
    <n v="3876.88"/>
    <s v="Giro"/>
    <s v="RICARDO SILVEIRA"/>
    <s v="Programado "/>
    <s v="Realizado"/>
    <s v="Enviado Equatorial "/>
    <n v="3904.53"/>
    <n v="2548098.5699999998"/>
    <e v="#N/A"/>
    <n v="26201236"/>
    <n v="3904.53"/>
    <s v="Mauricio Alves"/>
  </r>
  <r>
    <x v="0"/>
    <s v="OK"/>
    <s v="Sem Defeito"/>
    <s v="Não"/>
    <n v="44854198"/>
    <n v="320"/>
    <m/>
    <x v="1828"/>
    <s v="Ciclo Concluido"/>
    <s v="Ciclo Concluido"/>
    <x v="2"/>
    <s v="Emergencial"/>
    <s v="TAT03"/>
    <s v="Realizado"/>
    <s v="GUAIBA"/>
    <s v="ESPAÇ/PODA/CONECXÃO"/>
    <s v="LIB //COMS"/>
    <d v="2024-10-29T00:00:00"/>
    <x v="5"/>
    <s v="OPEX"/>
    <s v="OK"/>
    <s v="OK"/>
    <s v="ANEXADO"/>
    <s v="ANEXADO"/>
    <s v="OK"/>
    <n v="1"/>
    <n v="2242.3000000000002"/>
    <s v="Giro"/>
    <s v="RICARDO SILVEIRA"/>
    <s v="Programado "/>
    <s v="Realizado"/>
    <s v="Enviado Equatorial "/>
    <n v="242.7"/>
    <n v="2548098.5699999998"/>
    <e v="#N/A"/>
    <n v="26200669"/>
    <n v="242.7"/>
    <s v="Mauricio Alves"/>
  </r>
  <r>
    <x v="0"/>
    <s v="OK"/>
    <s v="Sem Defeito"/>
    <s v="Não"/>
    <n v="44855761"/>
    <n v="321"/>
    <m/>
    <x v="1829"/>
    <s v="Ciclo Concluido"/>
    <s v="Ciclo Concluido"/>
    <x v="2"/>
    <s v="Emergencial"/>
    <s v="TAT02"/>
    <s v="Realizado"/>
    <s v="VIAMÃO"/>
    <s v="PODA"/>
    <s v="LIB //COMS"/>
    <d v="2024-10-29T00:00:00"/>
    <x v="5"/>
    <s v="OPEX"/>
    <s v="OK"/>
    <s v="OK"/>
    <s v="ANEXADO"/>
    <s v="ANEXADO"/>
    <s v="OK"/>
    <n v="1"/>
    <n v="487.18"/>
    <s v="Giro"/>
    <s v="RICARDO SILVEIRA"/>
    <s v="Programado "/>
    <s v="Realizado"/>
    <s v="Enviado Equatorial "/>
    <n v="251.87"/>
    <n v="2548098.5699999998"/>
    <e v="#N/A"/>
    <n v="26200670"/>
    <n v="251.87"/>
    <s v="Mauricio Alves"/>
  </r>
  <r>
    <x v="0"/>
    <s v="OK"/>
    <s v="Sem Defeito"/>
    <s v="Não"/>
    <n v="11360"/>
    <n v="238"/>
    <m/>
    <x v="1830"/>
    <s v="Ciclo Concluido"/>
    <s v="Ciclo Concluido"/>
    <x v="2"/>
    <s v="Emergencial"/>
    <s v="LINHA VIVA "/>
    <s v="Realizado"/>
    <s v="PORTO ALEGRE"/>
    <s v="REAPERTO E REGULAGEM"/>
    <s v="LIB //COMS"/>
    <d v="2024-10-30T00:00:00"/>
    <x v="5"/>
    <s v="OPEX"/>
    <s v="OK"/>
    <s v="OK"/>
    <s v="ANEXADO"/>
    <s v="ANEXADO"/>
    <s v="OK"/>
    <n v="1"/>
    <n v="5575.01"/>
    <s v="Giro"/>
    <s v="RICARDO SILVEIRA"/>
    <s v="Programado "/>
    <s v="Realizado"/>
    <s v="Enviado Equatorial "/>
    <n v="3569.24"/>
    <n v="2548098.5699999998"/>
    <e v="#N/A"/>
    <n v="26322344"/>
    <n v="3569.24"/>
    <s v="Mauricio Alves"/>
  </r>
  <r>
    <x v="0"/>
    <s v="OK"/>
    <s v="Sem Defeito"/>
    <s v="Não"/>
    <n v="3003"/>
    <n v="239"/>
    <m/>
    <x v="1831"/>
    <s v="Sem necessidade"/>
    <s v="Sem necessidade"/>
    <x v="0"/>
    <m/>
    <s v="LINHA VIVA "/>
    <s v="Realizado"/>
    <s v="PORTO ALEGRE"/>
    <s v="CH, PODA, NIVELAMENTO"/>
    <s v="LIB //COMS"/>
    <d v="2024-10-30T00:00:00"/>
    <x v="2"/>
    <s v="CAPEX"/>
    <s v="OK"/>
    <s v="OK"/>
    <s v="ANEXADO"/>
    <s v="ANEXADO"/>
    <s v="OK"/>
    <n v="1"/>
    <n v="10623.46"/>
    <s v="Passivo"/>
    <s v="SAMUEL OLIVEIRA"/>
    <s v="Programado "/>
    <s v="Realizado"/>
    <s v="Enviado Equatorial"/>
    <n v="8711.69"/>
    <n v="2548098.5699999998"/>
    <e v="#N/A"/>
    <n v="26385961"/>
    <n v="8711.69"/>
    <s v="Mauricio Alves"/>
  </r>
  <r>
    <x v="0"/>
    <s v="OK"/>
    <s v="Sem Defeito"/>
    <s v="Não"/>
    <n v="103929"/>
    <n v="240"/>
    <m/>
    <x v="1832"/>
    <s v="Ciclo Concluido"/>
    <s v="Ciclo Concluido"/>
    <x v="2"/>
    <s v="Emergencial"/>
    <s v="LINHA VIVA "/>
    <s v="Realizado"/>
    <s v="PORTO ALEGRE"/>
    <s v="EMENDA"/>
    <s v="LIB //COMS"/>
    <d v="2024-10-30T00:00:00"/>
    <x v="5"/>
    <s v="OPEX"/>
    <s v="OK"/>
    <s v="OK"/>
    <s v="ANEXADO"/>
    <s v="ANEXADO"/>
    <s v="OK"/>
    <n v="1"/>
    <n v="883.12"/>
    <s v="Giro"/>
    <s v="LUISA ALMEIDA"/>
    <s v="Programado "/>
    <s v="Realizado"/>
    <s v="Enviado Equatorial "/>
    <n v="795.69"/>
    <n v="2548098.5699999998"/>
    <e v="#N/A"/>
    <n v="26321327"/>
    <n v="795.69"/>
    <s v="Mauricio Alves"/>
  </r>
  <r>
    <x v="0"/>
    <s v="OK"/>
    <s v="Sem Defeito"/>
    <s v="Não"/>
    <n v="11360"/>
    <n v="241"/>
    <m/>
    <x v="1833"/>
    <s v="Ciclo Concluido"/>
    <s v="Ciclo Concluido"/>
    <x v="2"/>
    <s v="Emergencial"/>
    <s v="LINHA VIVA "/>
    <s v="Realizado"/>
    <s v="PORTO ALEGRE"/>
    <s v="AMARRAÇÃO"/>
    <s v="LIB //COMS"/>
    <d v="2024-10-30T00:00:00"/>
    <x v="5"/>
    <s v="OPEX"/>
    <s v="OK"/>
    <s v="OK"/>
    <s v="ANEXADO"/>
    <s v="ANEXADO"/>
    <s v="OK"/>
    <n v="1"/>
    <n v="4066.19"/>
    <s v="Giro"/>
    <s v="RICARDO SILVEIRA"/>
    <s v="Programado "/>
    <s v="Realizado"/>
    <s v="Enviado Equatorial "/>
    <n v="3836.19"/>
    <n v="2548098.5699999998"/>
    <e v="#N/A"/>
    <n v="26384944"/>
    <n v="3836.19"/>
    <s v="Mauricio Alves"/>
  </r>
  <r>
    <x v="0"/>
    <s v="OK"/>
    <s v="Sem Defeito"/>
    <s v="Não"/>
    <n v="90135"/>
    <n v="242"/>
    <m/>
    <x v="1834"/>
    <s v="Ciclo Concluido"/>
    <s v="Ciclo Concluido"/>
    <x v="2"/>
    <s v="Emergencial"/>
    <s v="LINHA VIVA "/>
    <s v="Realizado"/>
    <s v="PORTO ALEGRE"/>
    <s v="ESPAÇADOR"/>
    <s v="LIB //COMS"/>
    <d v="2024-10-30T00:00:00"/>
    <x v="5"/>
    <s v="OPEX"/>
    <s v="OK"/>
    <s v="OK"/>
    <s v="ANEXADO"/>
    <s v="ANEXADO"/>
    <s v="OK"/>
    <n v="1"/>
    <n v="874.19"/>
    <s v="Giro"/>
    <s v="RICARDO SILVEIRA"/>
    <s v="Programado "/>
    <s v="Realizado"/>
    <s v="Enviado Equatorial "/>
    <n v="435.42"/>
    <n v="2548098.5699999998"/>
    <e v="#N/A"/>
    <n v="26305082"/>
    <n v="435.42"/>
    <s v="Mauricio Alves"/>
  </r>
  <r>
    <x v="0"/>
    <s v="OK"/>
    <s v="Sem Defeito"/>
    <s v="Não"/>
    <n v="82934"/>
    <n v="243"/>
    <m/>
    <x v="1835"/>
    <s v="Ciclo Concluido"/>
    <s v="Ciclo Concluido"/>
    <x v="2"/>
    <s v="Emergencial"/>
    <s v="LINHA VIVA "/>
    <s v="Realizado"/>
    <s v="PORTO ALEGRE"/>
    <s v="NIVELAMENTO"/>
    <s v="LIB //COMS"/>
    <d v="2024-10-30T00:00:00"/>
    <x v="5"/>
    <s v="OPEX"/>
    <s v="OK"/>
    <s v="OK"/>
    <s v="ANEXADO"/>
    <s v="ANEXADO"/>
    <s v="OK"/>
    <n v="1"/>
    <n v="2042.91"/>
    <s v="Giro"/>
    <s v="SAMUEL OLIVEIRA"/>
    <s v="Programado "/>
    <s v="Realizado"/>
    <s v="Enviado Equatorial "/>
    <n v="1050.01"/>
    <n v="2548098.5699999998"/>
    <e v="#N/A"/>
    <n v="26363711"/>
    <n v="1050.01"/>
    <s v="Mauricio Alves"/>
  </r>
  <r>
    <x v="0"/>
    <s v="OK"/>
    <s v="Sem Defeito"/>
    <s v="Não"/>
    <n v="11360"/>
    <n v="244"/>
    <m/>
    <x v="1836"/>
    <s v="Ciclo Concluido"/>
    <s v="Ciclo Concluido"/>
    <x v="2"/>
    <s v="Emergencial"/>
    <s v="LINHA VIVA "/>
    <s v="Realizado"/>
    <s v="PORTO ALEGRE"/>
    <s v="AMARRAÇÃO"/>
    <s v="LIB //COMS"/>
    <d v="2024-10-30T00:00:00"/>
    <x v="5"/>
    <s v="OPEX"/>
    <s v="OK"/>
    <s v="OK"/>
    <s v="ANEXADO"/>
    <s v="ANEXADO"/>
    <s v="OK"/>
    <n v="1"/>
    <n v="3388.76"/>
    <s v="Giro"/>
    <s v="RICARDO SILVEIRA"/>
    <s v="Programado "/>
    <s v="Realizado"/>
    <s v="Enviado Equatorial "/>
    <n v="2711.08"/>
    <n v="2548098.5699999998"/>
    <e v="#N/A"/>
    <n v="26348306"/>
    <n v="2711.08"/>
    <s v="Mauricio Alves"/>
  </r>
  <r>
    <x v="0"/>
    <s v="OK"/>
    <s v="Sem Defeito"/>
    <s v="Não"/>
    <n v="11360"/>
    <n v="245"/>
    <m/>
    <x v="1837"/>
    <s v="Ciclo Concluido"/>
    <s v="Ciclo Concluido"/>
    <x v="2"/>
    <s v="Emergencial"/>
    <s v="LINHA VIVA "/>
    <s v="Realizado"/>
    <s v="PORTO ALEGRE"/>
    <s v="CRUZETA"/>
    <s v="LIB //COMS"/>
    <d v="2024-10-30T00:00:00"/>
    <x v="5"/>
    <s v="OPEX"/>
    <s v="OK"/>
    <s v="OK"/>
    <s v="ANEXADO"/>
    <s v="ANEXADO"/>
    <s v="OK"/>
    <n v="1"/>
    <n v="3169.97"/>
    <s v="Giro"/>
    <s v="RICARDO SILVEIRA"/>
    <s v="Programado "/>
    <s v="Realizado"/>
    <s v="Enviado Equatorial "/>
    <n v="2480.65"/>
    <n v="2548098.5699999998"/>
    <e v="#N/A"/>
    <n v="26305670"/>
    <n v="2480.65"/>
    <s v="Mauricio Alves"/>
  </r>
  <r>
    <x v="2"/>
    <s v="OK"/>
    <s v="Sem Defeito"/>
    <s v="Não"/>
    <n v="91767"/>
    <n v="423"/>
    <m/>
    <x v="1838"/>
    <s v="Sem necessidade"/>
    <s v="Sem necessidade"/>
    <x v="0"/>
    <s v="Emergencial"/>
    <s v="LINHA MORTA"/>
    <s v="Pendente"/>
    <s v="VIAMÃO"/>
    <s v="POSTE"/>
    <s v="LIB //ENER"/>
    <d v="2024-10-30T00:00:00"/>
    <x v="2"/>
    <s v="CAPEX"/>
    <s v="NOK"/>
    <s v="OK"/>
    <s v="ANEXADO"/>
    <s v="ANEXADO"/>
    <s v="OK"/>
    <n v="0.8"/>
    <n v="4042.82"/>
    <s v="Passivo"/>
    <s v="JONAS OLIVEIRA"/>
    <s v="Programado "/>
    <s v="Realizado"/>
    <s v="Em andamento"/>
    <n v="5157.55"/>
    <n v="2548098.5699999998"/>
    <e v="#N/A"/>
    <n v="26448751"/>
    <n v="5157.55"/>
    <s v="Mauricio Alves"/>
  </r>
  <r>
    <x v="0"/>
    <s v="OK"/>
    <s v="Sem Defeito"/>
    <s v="Não"/>
    <n v="88102"/>
    <n v="424"/>
    <m/>
    <x v="1839"/>
    <s v="Ciclo Concluido"/>
    <s v="Ciclo Concluido"/>
    <x v="2"/>
    <s v="Emergencial"/>
    <s v="LINHA MORTA"/>
    <s v="Realizado"/>
    <s v="PORTO ALEGRE"/>
    <s v="TALA"/>
    <s v="LIB //COMS"/>
    <d v="2024-10-30T00:00:00"/>
    <x v="5"/>
    <s v="OPEX"/>
    <s v="OK"/>
    <s v="OK"/>
    <s v="ANEXADO"/>
    <s v="ANEXADO"/>
    <s v="OK"/>
    <n v="1"/>
    <n v="1300.24"/>
    <s v="Giro"/>
    <s v="RICARDO SILVEIRA"/>
    <s v="Programado "/>
    <s v="Realizado"/>
    <s v="Enviado Equatorial "/>
    <n v="974.93"/>
    <n v="2548098.5699999998"/>
    <e v="#N/A"/>
    <n v="26291607"/>
    <n v="974.93"/>
    <s v="Mauricio Alves"/>
  </r>
  <r>
    <x v="0"/>
    <s v="OK"/>
    <s v="Sem Defeito"/>
    <s v="Não"/>
    <n v="101809"/>
    <n v="425"/>
    <m/>
    <x v="1840"/>
    <s v="Ciclo Concluido"/>
    <s v="Ciclo Concluido"/>
    <x v="2"/>
    <s v="Emergencial"/>
    <s v="LINHA MORTA"/>
    <s v="Realizado"/>
    <s v="GUAIBA"/>
    <s v="TALA"/>
    <s v="LIB //COMS"/>
    <d v="2024-10-30T00:00:00"/>
    <x v="5"/>
    <s v="OPEX"/>
    <s v="OK"/>
    <s v="OK"/>
    <s v="ANEXADO"/>
    <s v="ANEXADO"/>
    <s v="OK"/>
    <n v="1"/>
    <n v="1300.24"/>
    <s v="Giro"/>
    <s v="RICARDO SILVEIRA"/>
    <s v="Programado "/>
    <s v="Realizado"/>
    <s v="Enviado Equatorial "/>
    <n v="974.93"/>
    <n v="2548098.5699999998"/>
    <e v="#N/A"/>
    <n v="26291616"/>
    <n v="974.93"/>
    <s v="Mauricio Alves"/>
  </r>
  <r>
    <x v="0"/>
    <s v="OK"/>
    <s v="Sem Defeito"/>
    <s v="Não"/>
    <n v="102825"/>
    <n v="426"/>
    <m/>
    <x v="1841"/>
    <s v="Ciclo Concluido"/>
    <s v="Ciclo Concluido"/>
    <x v="2"/>
    <s v="Emergencial"/>
    <s v="LINHA MORTA"/>
    <s v="Realizado"/>
    <s v="PORTO ALEGRE"/>
    <s v="TALA"/>
    <s v="LIB //COMS"/>
    <d v="2024-10-30T00:00:00"/>
    <x v="5"/>
    <s v="OPEX"/>
    <s v="OK"/>
    <s v="OK"/>
    <s v="ANEXADO"/>
    <s v="ANEXADO"/>
    <s v="OK"/>
    <n v="1"/>
    <n v="1300.24"/>
    <s v="Giro"/>
    <s v="RICARDO SILVEIRA"/>
    <s v="Programado "/>
    <s v="Realizado"/>
    <s v="Enviado Equatorial "/>
    <n v="974.93"/>
    <n v="2548098.5699999998"/>
    <e v="#N/A"/>
    <n v="26291712"/>
    <n v="974.93"/>
    <s v="Mauricio Alves"/>
  </r>
  <r>
    <x v="0"/>
    <s v="OK"/>
    <s v="Sem Defeito"/>
    <s v="Não"/>
    <n v="44865876"/>
    <n v="427"/>
    <m/>
    <x v="1842"/>
    <s v="Ciclo Concluido"/>
    <s v="Ciclo Concluido"/>
    <x v="2"/>
    <s v="Emergencial"/>
    <s v="LINHA MORTA"/>
    <s v="Realizado"/>
    <s v="ELDORADO DO SUL"/>
    <s v="TALA"/>
    <s v="LIB //COMS"/>
    <d v="2024-10-30T00:00:00"/>
    <x v="5"/>
    <s v="OPEX"/>
    <s v="OK"/>
    <s v="OK"/>
    <s v="ANEXADO"/>
    <s v="ANEXADO"/>
    <s v="OK"/>
    <n v="1"/>
    <n v="2600.48"/>
    <s v="Giro"/>
    <s v="RICARDO SILVEIRA"/>
    <s v="Programado "/>
    <s v="Realizado"/>
    <s v="Enviado Equatorial "/>
    <n v="974.93"/>
    <n v="2548098.5699999998"/>
    <e v="#N/A"/>
    <n v="26291758"/>
    <n v="974.93"/>
    <s v="Mauricio Alves"/>
  </r>
  <r>
    <x v="6"/>
    <s v="PENDÊNCIA. REVISAR EVIDÊNCIA DA SEGUNDA TALA, ANEXAR UMA COM MELHOR QUALIDADE"/>
    <s v="Evidência"/>
    <s v="Não"/>
    <n v="102911"/>
    <n v="428"/>
    <m/>
    <x v="1843"/>
    <n v="230000879"/>
    <s v="VIA0222"/>
    <x v="2"/>
    <s v="Emergencial"/>
    <s v="LINHA MORTA"/>
    <s v="Realizado"/>
    <s v="VIAMÃO"/>
    <s v="TALA"/>
    <s v="LIB //PEND"/>
    <d v="2024-10-30T00:00:00"/>
    <x v="2"/>
    <s v="OPEX"/>
    <s v="OK"/>
    <s v="OK"/>
    <s v="ANEXADO"/>
    <s v="ANEXADO"/>
    <s v="OK"/>
    <n v="1"/>
    <n v="2600.48"/>
    <s v="Passivo"/>
    <s v="RICARDO SILVEIRA"/>
    <s v="Programado "/>
    <s v="Realizado"/>
    <s v="Em andamento"/>
    <n v="1949.86"/>
    <n v="2548098.5699999998"/>
    <e v="#N/A"/>
    <n v="26291764"/>
    <n v="1949.86"/>
    <s v="Erica Fragoso"/>
  </r>
  <r>
    <x v="2"/>
    <s v="OK"/>
    <s v="Sem Defeito"/>
    <s v="Não"/>
    <n v="91988"/>
    <n v="429"/>
    <m/>
    <x v="1844"/>
    <s v="Sem necessidade"/>
    <s v="Sem necessidade"/>
    <x v="0"/>
    <s v="Emergencial"/>
    <s v="LINHA MORTA"/>
    <s v="Pendente"/>
    <s v="VIAMAO"/>
    <s v="TR"/>
    <s v="LIB //ENER"/>
    <d v="2024-10-30T00:00:00"/>
    <x v="2"/>
    <s v="CAPEX"/>
    <s v="NOK"/>
    <s v="OK"/>
    <s v="ANEXADO"/>
    <s v="ANEXADO"/>
    <s v="OK"/>
    <n v="0.8"/>
    <n v="3489.68"/>
    <s v="Passivo"/>
    <s v="JONAS OLIVEIRA"/>
    <s v="Programado "/>
    <s v="Realizado"/>
    <s v="Em andamento"/>
    <n v="3690.81"/>
    <n v="2548098.5699999998"/>
    <e v="#N/A"/>
    <n v="26448752"/>
    <n v="3690.81"/>
    <s v="Mauricio Alves"/>
  </r>
  <r>
    <x v="0"/>
    <s v="OK"/>
    <s v="Sem Defeito"/>
    <s v="Não"/>
    <n v="44743974"/>
    <n v="322"/>
    <m/>
    <x v="1845"/>
    <s v="Ciclo Concluido"/>
    <s v="Ciclo Concluido"/>
    <x v="2"/>
    <s v="Programado"/>
    <s v="TAT02"/>
    <s v="Realizado"/>
    <s v="PORTO ALEGRE"/>
    <s v="ESPAÇADORES"/>
    <s v="LIB //COMS"/>
    <d v="2024-10-30T00:00:00"/>
    <x v="5"/>
    <s v="OPEX"/>
    <s v="OK"/>
    <s v="OK"/>
    <s v="ANEXADO"/>
    <s v="ANEXADO"/>
    <s v="OK"/>
    <n v="1"/>
    <n v="337.64"/>
    <s v="Giro"/>
    <s v="LUISA ALMEIDA"/>
    <s v="Programado "/>
    <s v="Realizado"/>
    <s v="Enviado Equatorial "/>
    <n v="323.62"/>
    <n v="2548098.5699999998"/>
    <e v="#N/A"/>
    <n v="26322254"/>
    <n v="323.62"/>
    <s v="Mauricio Alves"/>
  </r>
  <r>
    <x v="0"/>
    <s v="OK"/>
    <s v="Sem Defeito"/>
    <s v="Não"/>
    <n v="12640"/>
    <n v="323"/>
    <m/>
    <x v="1846"/>
    <s v="Ciclo Concluido"/>
    <s v="Ciclo Concluido"/>
    <x v="2"/>
    <s v="Emergencial"/>
    <s v="TAT01"/>
    <s v="Realizado"/>
    <s v="PORTO ALEGRE"/>
    <s v="PODA"/>
    <s v="LIB //COMS"/>
    <d v="2024-10-30T00:00:00"/>
    <x v="5"/>
    <s v="OPEX"/>
    <s v="OK"/>
    <s v="OK"/>
    <s v="ANEXADO"/>
    <s v="ANEXADO"/>
    <s v="OK"/>
    <n v="1"/>
    <n v="4164.43"/>
    <s v="Giro"/>
    <s v="LUISA ALMEIDA"/>
    <s v="Programado "/>
    <s v="Realizado"/>
    <s v="Enviado Equatorial "/>
    <n v="1573.75"/>
    <n v="2548098.5699999998"/>
    <e v="#N/A"/>
    <n v="26322255"/>
    <n v="1573.75"/>
    <s v="Mauricio Alves"/>
  </r>
  <r>
    <x v="0"/>
    <s v="OK"/>
    <s v="Sem Defeito"/>
    <s v="Não"/>
    <n v="12619"/>
    <n v="324"/>
    <m/>
    <x v="1847"/>
    <s v="Ciclo Concluido"/>
    <s v="Ciclo Concluido"/>
    <x v="2"/>
    <s v="Emergencial"/>
    <s v="TAT01"/>
    <s v="Realizado"/>
    <s v="VIAMÃO"/>
    <s v="PODA"/>
    <s v="LIB //COMS"/>
    <d v="2024-10-30T00:00:00"/>
    <x v="5"/>
    <s v="OPEX"/>
    <s v="OK"/>
    <s v="OK"/>
    <s v="ANEXADO"/>
    <s v="ANEXADO"/>
    <s v="OK"/>
    <n v="1"/>
    <n v="2435.9"/>
    <s v="Giro"/>
    <s v="LUISA ALMEIDA"/>
    <s v="Programado "/>
    <s v="Realizado"/>
    <s v="Enviado Equatorial "/>
    <n v="755.61"/>
    <n v="2548098.5699999998"/>
    <e v="#N/A"/>
    <n v="26322354"/>
    <n v="755.61"/>
    <s v="Mauricio Alves"/>
  </r>
  <r>
    <x v="0"/>
    <s v="OK"/>
    <s v="Sem Defeito"/>
    <s v="Não"/>
    <n v="44866021"/>
    <n v="325"/>
    <m/>
    <x v="1848"/>
    <s v="Ciclo Concluido"/>
    <s v="Ciclo Concluido"/>
    <x v="2"/>
    <s v="Emergencial"/>
    <s v="TAT03"/>
    <s v="Realizado"/>
    <s v="GUAIBA"/>
    <s v="GRAMÍNEAS/ ESPAÇ"/>
    <s v="LIB //COMS"/>
    <d v="2024-10-30T00:00:00"/>
    <x v="5"/>
    <s v="OPEX"/>
    <s v="OK"/>
    <s v="OK"/>
    <s v="ANEXADO"/>
    <s v="ANEXADO"/>
    <s v="OK"/>
    <n v="1"/>
    <n v="2172.64"/>
    <s v="Giro"/>
    <s v="LUISA ALMEIDA"/>
    <s v="Programado "/>
    <s v="Realizado"/>
    <s v="Enviado Equatorial "/>
    <n v="154.44"/>
    <n v="2548098.5699999998"/>
    <e v="#N/A"/>
    <n v="26322370"/>
    <n v="154.44"/>
    <s v="Mauricio Alves"/>
  </r>
  <r>
    <x v="0"/>
    <s v="OK"/>
    <s v="Sem Defeito"/>
    <s v="Não"/>
    <n v="12643"/>
    <n v="326"/>
    <m/>
    <x v="1849"/>
    <s v="Ciclo Concluido"/>
    <s v="Ciclo Concluido"/>
    <x v="2"/>
    <s v="Programado"/>
    <s v="TAT03"/>
    <s v="Realizado"/>
    <s v="PANTANO"/>
    <s v="ESPAÇADORES"/>
    <s v="LIB //COMS"/>
    <d v="2024-10-30T00:00:00"/>
    <x v="5"/>
    <s v="OPEX"/>
    <s v="OK"/>
    <s v="OK"/>
    <s v="ANEXADO"/>
    <s v="ANEXADO"/>
    <s v="OK"/>
    <n v="1"/>
    <n v="322.95999999999998"/>
    <s v="Giro"/>
    <s v="LUISA ALMEIDA"/>
    <s v="Programado "/>
    <s v="Realizado"/>
    <s v="Enviado Equatorial "/>
    <n v="308.91000000000003"/>
    <n v="2548098.5699999998"/>
    <e v="#N/A"/>
    <n v="26322376"/>
    <n v="308.91000000000003"/>
    <s v="Mauricio Alves"/>
  </r>
  <r>
    <x v="5"/>
    <s v="TOCO, ALIMEN E PODAS JÁ COBRADAS "/>
    <s v="TOCO E ALIMEN."/>
    <s v="Sim "/>
    <n v="12240"/>
    <n v="835"/>
    <m/>
    <x v="1694"/>
    <s v="Já Possui"/>
    <s v="Já Possui"/>
    <x v="2"/>
    <s v="Poligonal Programado Andamento"/>
    <s v="EQUIPE PODA"/>
    <s v="Realizado"/>
    <s v="PORTO ALEGRE"/>
    <s v="PODA"/>
    <s v="LIB //PEND"/>
    <d v="2024-10-30T00:00:00"/>
    <x v="2"/>
    <s v="OPEX"/>
    <s v="OK"/>
    <s v="OK"/>
    <s v="ANEXADO"/>
    <s v="ANEXADO"/>
    <s v="OK"/>
    <n v="1"/>
    <n v="3525.97"/>
    <s v="Passivo"/>
    <s v="RICARDO SILVEIRA"/>
    <s v="Programado "/>
    <s v="Realizado"/>
    <s v="Em andamento"/>
    <n v="3175.75"/>
    <n v="2548098.5699999998"/>
    <e v="#N/A"/>
    <n v="26257836"/>
    <n v="3175.75"/>
    <s v="Erica Fragoso"/>
  </r>
  <r>
    <x v="5"/>
    <s v="TOCO, ALIMEN E PODAS JÁ COBRADAS "/>
    <s v="TOCO E ALIMEN."/>
    <s v="Sim "/>
    <n v="12240"/>
    <n v="836"/>
    <m/>
    <x v="1694"/>
    <s v="Já Possui"/>
    <s v="Já Possui"/>
    <x v="2"/>
    <s v="Poligonal Programado Andamento"/>
    <s v="EQUIPE PODA"/>
    <s v="Realizado"/>
    <s v="PORTO ALEGRE"/>
    <s v="PODA"/>
    <s v="LIB //PEND"/>
    <d v="2024-10-30T00:00:00"/>
    <x v="2"/>
    <s v="OPEX"/>
    <s v="OK"/>
    <s v="OK"/>
    <s v="ANEXADO"/>
    <s v="ANEXADO"/>
    <s v="OK"/>
    <n v="1"/>
    <n v="2309.58"/>
    <s v="Passivo"/>
    <s v="RICARDO SILVEIRA"/>
    <s v="Programado "/>
    <s v="Realizado"/>
    <s v="Em andamento"/>
    <n v="1200.21"/>
    <n v="2548098.5699999998"/>
    <e v="#N/A"/>
    <n v="26257836"/>
    <n v="1200.21"/>
    <s v="Erica Fragoso"/>
  </r>
  <r>
    <x v="5"/>
    <s v="TOCO, ALIMEN E PODAS JÁ COBRADAS "/>
    <s v="TOCO E ALIMEN."/>
    <s v="Sim "/>
    <n v="12240"/>
    <n v="837"/>
    <m/>
    <x v="1694"/>
    <s v="Já Possui"/>
    <s v="Já Possui"/>
    <x v="2"/>
    <s v="Poligonal Programado Andamento"/>
    <s v="EQUIPE PODA"/>
    <s v="Realizado"/>
    <s v="PORTO ALEGRE"/>
    <s v="PODA"/>
    <s v="LIB //PEND"/>
    <d v="2024-10-30T00:00:00"/>
    <x v="2"/>
    <s v="OPEX"/>
    <s v="OK"/>
    <s v="OK"/>
    <s v="ANEXADO"/>
    <s v="ANEXADO"/>
    <s v="OK"/>
    <n v="1"/>
    <n v="2731.47"/>
    <s v="Passivo"/>
    <s v="RICARDO SILVEIRA"/>
    <s v="Programado "/>
    <s v="Realizado"/>
    <s v="Em andamento"/>
    <n v="1057.27"/>
    <n v="2548098.5699999998"/>
    <e v="#N/A"/>
    <n v="26257836"/>
    <n v="1057.27"/>
    <s v="Erica Fragoso"/>
  </r>
  <r>
    <x v="5"/>
    <s v="TOCO, ALIMEN E PODAS JÁ COBRADAS "/>
    <s v="TOCO E ALIMEN."/>
    <s v="Sim "/>
    <n v="12240"/>
    <n v="838"/>
    <m/>
    <x v="1694"/>
    <s v="Já Possui"/>
    <s v="Já Possui"/>
    <x v="2"/>
    <s v="Poligonal Programado Andamento"/>
    <s v="EQUIPE PODA"/>
    <s v="Realizado"/>
    <s v="PORTO ALEGRE"/>
    <s v="PODA"/>
    <s v="LIB //PEND"/>
    <d v="2024-10-30T00:00:00"/>
    <x v="2"/>
    <s v="OPEX"/>
    <s v="OK"/>
    <s v="OK"/>
    <s v="ANEXADO"/>
    <s v="ANEXADO"/>
    <s v="OK"/>
    <n v="1"/>
    <n v="2309.58"/>
    <s v="Passivo"/>
    <s v="RICARDO SILVEIRA"/>
    <s v="Programado "/>
    <s v="Realizado"/>
    <s v="Em andamento"/>
    <n v="1722.08"/>
    <n v="2548098.5699999998"/>
    <e v="#N/A"/>
    <n v="26257836"/>
    <n v="1722.08"/>
    <s v="Erica Fragoso"/>
  </r>
  <r>
    <x v="5"/>
    <s v="TOCO, ALIMEN E PODAS JÁ COBRADAS "/>
    <s v="TOCO E ALIMEN."/>
    <s v="Sim "/>
    <n v="12240"/>
    <n v="839"/>
    <m/>
    <x v="1694"/>
    <s v="Já Possui"/>
    <s v="Já Possui"/>
    <x v="2"/>
    <s v="Poligonal Programado Andamento"/>
    <s v="EQUIPE PODA"/>
    <s v="Realizado"/>
    <s v="PORTO ALEGRE"/>
    <s v="PODA"/>
    <s v="LIB //PEND"/>
    <d v="2024-10-30T00:00:00"/>
    <x v="2"/>
    <s v="OPEX"/>
    <s v="OK"/>
    <s v="OK"/>
    <s v="ANEXADO"/>
    <s v="ANEXADO"/>
    <s v="OK"/>
    <n v="1"/>
    <n v="6580.77"/>
    <s v="Passivo"/>
    <s v="RICARDO SILVEIRA"/>
    <s v="Programado "/>
    <s v="Realizado"/>
    <s v="Em andamento"/>
    <n v="3926.27"/>
    <n v="2548098.5699999998"/>
    <e v="#N/A"/>
    <n v="26257836"/>
    <n v="3926.27"/>
    <s v="Erica Fragoso"/>
  </r>
  <r>
    <x v="5"/>
    <s v="TOCO, ALIMEN E PODAS JÁ COBRADAS "/>
    <s v="TOCO E ALIMEN."/>
    <s v="Sim "/>
    <n v="12240"/>
    <n v="840"/>
    <m/>
    <x v="1694"/>
    <s v="Já Possui"/>
    <s v="Já Possui"/>
    <x v="2"/>
    <s v="Poligonal Programado Andamento"/>
    <s v="EQUIPE PODA"/>
    <s v="Realizado"/>
    <s v="PORTO ALEGRE"/>
    <s v="PODA"/>
    <s v="LIB //PEND"/>
    <d v="2024-10-30T00:00:00"/>
    <x v="2"/>
    <s v="OPEX"/>
    <s v="OK"/>
    <s v="OK"/>
    <s v="ANEXADO"/>
    <s v="ANEXADO"/>
    <s v="OK"/>
    <n v="1"/>
    <n v="2706.83"/>
    <s v="Passivo"/>
    <s v="RICARDO SILVEIRA"/>
    <s v="Programado "/>
    <s v="Realizado"/>
    <s v="Em andamento"/>
    <n v="2350.8000000000002"/>
    <n v="2548098.5699999998"/>
    <e v="#N/A"/>
    <n v="26257836"/>
    <n v="2350.8000000000002"/>
    <s v="Erica Fragoso"/>
  </r>
  <r>
    <x v="0"/>
    <s v="OK"/>
    <s v="Sem Defeito"/>
    <s v="Não"/>
    <n v="12243"/>
    <n v="841"/>
    <m/>
    <x v="1850"/>
    <s v="Ciclo Concluido"/>
    <s v="Ciclo Concluido"/>
    <x v="2"/>
    <s v="Emergencial"/>
    <s v="EQUIPE PODA"/>
    <s v="Realizado"/>
    <s v="GUAIBA"/>
    <s v="PODA"/>
    <s v="LIB //COMS"/>
    <d v="2024-10-30T00:00:00"/>
    <x v="5"/>
    <s v="OPEX"/>
    <s v="OK"/>
    <s v="OK"/>
    <s v="ANEXADO"/>
    <s v="ANEXADO"/>
    <s v="OK"/>
    <n v="1"/>
    <n v="7101.22"/>
    <s v="Giro"/>
    <s v="LUISA ALMEIDA"/>
    <s v="Programado "/>
    <s v="Realizado"/>
    <s v="Enviado Equatorial "/>
    <n v="4114.7700000000004"/>
    <n v="2548098.5699999998"/>
    <e v="#N/A"/>
    <n v="26305669"/>
    <n v="4114.7700000000004"/>
    <s v="Mauricio Alves"/>
  </r>
  <r>
    <x v="0"/>
    <s v="OK"/>
    <s v="Sem Defeito"/>
    <s v="Não"/>
    <n v="102474"/>
    <n v="430"/>
    <m/>
    <x v="1851"/>
    <s v="Ciclo Concluido"/>
    <s v="Ciclo Concluido"/>
    <x v="2"/>
    <s v="Emergencial"/>
    <s v="LINHA MORTA"/>
    <s v="Realizado"/>
    <s v="ALVORADA"/>
    <s v="TALA"/>
    <s v="LIB //COMS"/>
    <d v="2024-10-31T00:00:00"/>
    <x v="5"/>
    <s v="OPEX"/>
    <s v="OK"/>
    <s v="OK"/>
    <s v="ANEXADO"/>
    <s v="ANEXADO"/>
    <s v="OK"/>
    <n v="1"/>
    <n v="1300.24"/>
    <s v="Giro"/>
    <s v="RICARDO SILVEIRA"/>
    <s v="Programado "/>
    <s v="Realizado"/>
    <s v="Enviado Equatorial "/>
    <n v="974.93"/>
    <n v="2548098.5699999998"/>
    <e v="#N/A"/>
    <n v="26291788"/>
    <n v="974.93"/>
    <s v="Mauricio Alves"/>
  </r>
  <r>
    <x v="0"/>
    <s v="OK"/>
    <s v="Sem Defeito"/>
    <s v="Não"/>
    <n v="105695"/>
    <n v="431"/>
    <m/>
    <x v="1852"/>
    <s v="Ciclo Concluido"/>
    <s v="Ciclo Concluido"/>
    <x v="2"/>
    <s v="Emergencial"/>
    <s v="LINHA MORTA"/>
    <s v="Realizado"/>
    <s v="PORTO ALEGRE"/>
    <s v="TALA"/>
    <s v="LIB //COMS"/>
    <d v="2024-10-31T00:00:00"/>
    <x v="5"/>
    <s v="OPEX"/>
    <s v="OK"/>
    <s v="OK"/>
    <s v="ANEXADO"/>
    <s v="ANEXADO"/>
    <s v="OK"/>
    <n v="1"/>
    <n v="1300.24"/>
    <s v="Giro"/>
    <s v="RICARDO SILVEIRA"/>
    <s v="Programado "/>
    <s v="Realizado"/>
    <s v="Enviado Equatorial "/>
    <n v="974.93"/>
    <n v="2548098.5699999998"/>
    <e v="#N/A"/>
    <n v="26291793"/>
    <n v="974.93"/>
    <s v="Mauricio Alves"/>
  </r>
  <r>
    <x v="0"/>
    <s v="OK"/>
    <s v="Sem Defeito"/>
    <s v="Não"/>
    <n v="106135"/>
    <n v="432"/>
    <m/>
    <x v="1853"/>
    <s v="Ciclo Concluido"/>
    <s v="Ciclo Concluido"/>
    <x v="2"/>
    <s v="Emergencial"/>
    <s v="LINHA MORTA"/>
    <s v="Realizado"/>
    <s v="VIAMÃO"/>
    <s v="TALA"/>
    <s v="LIB //COMS"/>
    <d v="2024-10-31T00:00:00"/>
    <x v="5"/>
    <s v="OPEX"/>
    <s v="OK"/>
    <s v="OK"/>
    <s v="ANEXADO"/>
    <s v="ANEXADO"/>
    <s v="OK"/>
    <n v="1"/>
    <n v="1300.24"/>
    <s v="Giro"/>
    <s v="LUISA ALMEIDA"/>
    <s v="Programado "/>
    <s v="Realizado"/>
    <s v="Enviado Equatorial "/>
    <n v="974.93"/>
    <n v="2548098.5699999998"/>
    <e v="#N/A"/>
    <n v="26321655"/>
    <n v="974.93"/>
    <s v="Mauricio Alves"/>
  </r>
  <r>
    <x v="0"/>
    <s v="OK"/>
    <s v="Sem Defeito"/>
    <s v="Não"/>
    <n v="96801"/>
    <n v="433"/>
    <m/>
    <x v="1854"/>
    <s v="Ciclo Concluido"/>
    <s v="Ciclo Concluido"/>
    <x v="2"/>
    <s v="Emergencial"/>
    <s v="LINHA MORTA"/>
    <n v="6000822789"/>
    <s v="ELDORADO DO SUL"/>
    <s v="TALA"/>
    <s v="LIB //COMS"/>
    <d v="2024-10-31T00:00:00"/>
    <x v="5"/>
    <s v="OPEX"/>
    <s v="OK"/>
    <s v="OK"/>
    <s v="ANEXADO"/>
    <s v="ANEXADO"/>
    <s v="OK"/>
    <n v="1"/>
    <n v="3900.72"/>
    <s v="Giro"/>
    <s v="LUISA ALMEIDA"/>
    <s v="Programado "/>
    <s v="Realizado"/>
    <s v="Enviado Equatorial "/>
    <n v="2924.79"/>
    <n v="2548098.5699999998"/>
    <e v="#N/A"/>
    <n v="26321498"/>
    <n v="2924.79"/>
    <s v="Mauricio Alves"/>
  </r>
  <r>
    <x v="0"/>
    <s v="OK"/>
    <s v="Sem Defeito"/>
    <s v="Não"/>
    <n v="3941"/>
    <n v="246"/>
    <m/>
    <x v="1855"/>
    <s v="Ciclo Concluido"/>
    <s v="Ciclo Concluido"/>
    <x v="2"/>
    <s v="Emergencial"/>
    <s v="LINHA VIVA "/>
    <s v="Realizado"/>
    <s v="PORTO ALEGRE"/>
    <s v="ESPAÇ/ AMARRAÇÃO"/>
    <s v="LIB //COMS"/>
    <d v="2024-10-31T00:00:00"/>
    <x v="5"/>
    <s v="OPEX"/>
    <s v="OK"/>
    <s v="OK"/>
    <s v="ANEXADO"/>
    <s v="ANEXADO"/>
    <s v="OK"/>
    <n v="1"/>
    <n v="1822.63"/>
    <s v="Giro"/>
    <s v="RICARDO SILVEIRA"/>
    <s v="Programado "/>
    <s v="Realizado"/>
    <s v="Enviado Equatorial "/>
    <n v="1633.6"/>
    <n v="2548098.5699999998"/>
    <e v="#N/A"/>
    <n v="26348550"/>
    <n v="1633.6"/>
    <s v="Mauricio Alves"/>
  </r>
  <r>
    <x v="0"/>
    <s v="OK"/>
    <s v="Sem Defeito"/>
    <s v="Não"/>
    <n v="69634"/>
    <n v="247"/>
    <m/>
    <x v="1856"/>
    <s v="Ciclo Concluido"/>
    <s v="Ciclo Concluido"/>
    <x v="2"/>
    <s v="Emergencial"/>
    <s v="LINHA VIVA "/>
    <s v="Realizado"/>
    <s v="ELDORADO DO SUL"/>
    <s v="PODA"/>
    <s v="LIB //COMS"/>
    <d v="2024-10-31T00:00:00"/>
    <x v="5"/>
    <s v="OPEX"/>
    <s v="OK"/>
    <s v="OK"/>
    <s v="ANEXADO"/>
    <s v="ANEXADO"/>
    <s v="OK"/>
    <n v="1"/>
    <n v="413.41"/>
    <s v="Giro"/>
    <s v="RICARDO SILVEIRA"/>
    <s v="Programado "/>
    <s v="Realizado"/>
    <s v="Enviado Equatorial "/>
    <n v="435.43"/>
    <n v="2548098.5699999998"/>
    <e v="#N/A"/>
    <n v="26306116"/>
    <n v="435.43"/>
    <s v="Mauricio Alves"/>
  </r>
  <r>
    <x v="0"/>
    <s v="OK"/>
    <s v="Sem Defeito"/>
    <s v="Não"/>
    <n v="69873"/>
    <n v="248"/>
    <m/>
    <x v="1857"/>
    <s v="Ciclo Concluido"/>
    <s v="Ciclo Concluido"/>
    <x v="2"/>
    <s v="Emergencial"/>
    <s v="LINHA VIVA "/>
    <s v="Realizado"/>
    <s v="PORTO ALEGRE"/>
    <s v="CRUZETA"/>
    <s v="LIB //COMS"/>
    <d v="2024-10-31T00:00:00"/>
    <x v="5"/>
    <s v="OPEX"/>
    <s v="OK"/>
    <s v="OK"/>
    <s v="ANEXADO"/>
    <s v="ANEXADO"/>
    <s v="OK"/>
    <n v="1"/>
    <n v="5135.43"/>
    <s v="Giro"/>
    <s v="LUISA ALMEIDA"/>
    <s v="Programado "/>
    <s v="Realizado"/>
    <s v="Enviado Equatorial "/>
    <n v="7354.37"/>
    <n v="2548098.5699999998"/>
    <e v="#N/A"/>
    <n v="26368274"/>
    <n v="7354.37"/>
    <s v="Mauricio Alves"/>
  </r>
  <r>
    <x v="0"/>
    <s v="OK"/>
    <s v="Sem Defeito"/>
    <s v="Não"/>
    <n v="3104"/>
    <n v="249"/>
    <m/>
    <x v="1858"/>
    <s v="Ciclo Concluido"/>
    <s v="Ciclo Concluido"/>
    <x v="2"/>
    <s v="Emergencial"/>
    <s v="LINHA VIVA "/>
    <s v="Realizado"/>
    <s v="PORTO ALEGRE"/>
    <s v="CONEXÃO"/>
    <s v="LIB //COMS"/>
    <d v="2024-10-31T00:00:00"/>
    <x v="5"/>
    <s v="OPEX"/>
    <s v="OK"/>
    <s v="OK"/>
    <s v="ANEXADO"/>
    <s v="ANEXADO"/>
    <s v="OK"/>
    <n v="1"/>
    <n v="454.15"/>
    <s v="Giro"/>
    <s v="RICARDO SILVEIRA"/>
    <s v="Programado "/>
    <s v="Realizado"/>
    <s v="Enviado Equatorial "/>
    <n v="861.34"/>
    <n v="2548098.5699999998"/>
    <e v="#N/A"/>
    <n v="26384682"/>
    <n v="861.34"/>
    <s v="Mauricio Alves"/>
  </r>
  <r>
    <x v="0"/>
    <s v="OK"/>
    <s v="Sem Defeito"/>
    <s v="Não"/>
    <n v="4017"/>
    <n v="250"/>
    <m/>
    <x v="1859"/>
    <s v="Ciclo Concluido"/>
    <s v="Ciclo Concluido"/>
    <x v="2"/>
    <s v="Emergencial"/>
    <s v="LINHA VIVA "/>
    <s v="Realizado"/>
    <s v="GUAIBA"/>
    <s v="PODAS"/>
    <s v="LIB //COMS"/>
    <d v="2024-10-31T00:00:00"/>
    <x v="5"/>
    <s v="OPEX"/>
    <s v="OK"/>
    <s v="OK"/>
    <s v="ANEXADO"/>
    <s v="ANEXADO"/>
    <s v="OK"/>
    <n v="1"/>
    <n v="12818.72"/>
    <s v="Giro"/>
    <s v="LUISA ALMEIDA"/>
    <s v="Programado "/>
    <s v="Realizado"/>
    <s v="Enviado Equatorial "/>
    <n v="8954.82"/>
    <n v="2548098.5699999998"/>
    <e v="#N/A"/>
    <n v="26348920"/>
    <n v="8954.82"/>
    <s v="Mauricio Alves"/>
  </r>
  <r>
    <x v="0"/>
    <s v="OK"/>
    <s v="Sem Defeito"/>
    <s v="Não"/>
    <n v="107827"/>
    <n v="251"/>
    <m/>
    <x v="1860"/>
    <s v="Ciclo Concluido"/>
    <s v="Ciclo Concluido"/>
    <x v="2"/>
    <s v="Emergencial"/>
    <s v="LINHA VIVA "/>
    <s v="Realizado"/>
    <s v="PORTO ALEGRE"/>
    <s v="PASSAGEM/ PARA RAIO"/>
    <s v="LIB //COMS"/>
    <d v="2024-10-31T00:00:00"/>
    <x v="5"/>
    <s v="OPEX"/>
    <s v="OK"/>
    <s v="OK"/>
    <s v="ANEXADO"/>
    <s v="ANEXADO"/>
    <s v="OK"/>
    <n v="1"/>
    <n v="1941.83"/>
    <s v="Giro"/>
    <s v="LUISA ALMEIDA"/>
    <s v="Programado "/>
    <s v="Realizado"/>
    <s v="Enviado Equatorial "/>
    <n v="2045.25"/>
    <n v="2548098.5699999998"/>
    <e v="#N/A"/>
    <n v="26348925"/>
    <n v="2045.25"/>
    <s v="Mauricio Alves"/>
  </r>
  <r>
    <x v="0"/>
    <s v="OK"/>
    <s v="Sem Defeito"/>
    <s v="Não"/>
    <n v="12619"/>
    <n v="327"/>
    <m/>
    <x v="1861"/>
    <s v="Ciclo Concluido"/>
    <s v="Ciclo Concluido"/>
    <x v="2"/>
    <s v="Emergencial"/>
    <s v="TAT01"/>
    <s v="Realizado"/>
    <s v="VIAMÃO"/>
    <s v="PODA"/>
    <s v="LIB //COMS"/>
    <d v="2024-10-31T00:00:00"/>
    <x v="5"/>
    <s v="OPEX"/>
    <s v="OK"/>
    <s v="OK"/>
    <s v="ANEXADO"/>
    <s v="ANEXADO"/>
    <s v="OK"/>
    <n v="1"/>
    <n v="5846.16"/>
    <s v="Giro"/>
    <s v="LUISA ALMEIDA"/>
    <s v="Programado "/>
    <s v="Realizado"/>
    <s v="Enviado Equatorial "/>
    <n v="2800.49"/>
    <n v="2548098.5699999998"/>
    <e v="#N/A"/>
    <n v="26364288"/>
    <n v="2800.49"/>
    <s v="Mauricio Alves"/>
  </r>
  <r>
    <x v="0"/>
    <s v="OK"/>
    <s v="Sem Defeito"/>
    <s v="Não"/>
    <n v="12624"/>
    <n v="328"/>
    <m/>
    <x v="1862"/>
    <s v="Ciclo Concluido"/>
    <s v="Ciclo Concluido"/>
    <x v="2"/>
    <s v="Programado"/>
    <s v="TAT02"/>
    <s v="Realizado"/>
    <s v="PORTO ALEGRE"/>
    <s v="PODA"/>
    <s v="LIB //COMS"/>
    <d v="2024-10-31T00:00:00"/>
    <x v="5"/>
    <s v="OPEX"/>
    <s v="OK"/>
    <s v="OK"/>
    <s v="ANEXADO"/>
    <s v="ANEXADO"/>
    <s v="OK"/>
    <n v="1"/>
    <n v="2200.11"/>
    <s v="Giro"/>
    <s v="SAMUEL OLIVEIRA"/>
    <s v="Programado "/>
    <s v="Realizado"/>
    <s v="Enviado Equatorial "/>
    <n v="671.07"/>
    <n v="2548098.5699999998"/>
    <e v="#N/A"/>
    <n v="26364754"/>
    <n v="671.07"/>
    <s v="Mauricio Alves"/>
  </r>
  <r>
    <x v="0"/>
    <s v="OK"/>
    <s v="Sem Defeito"/>
    <s v="Não"/>
    <n v="12628"/>
    <n v="329"/>
    <s v="PODA"/>
    <x v="1863"/>
    <s v="Ciclo Concluido"/>
    <s v="Ciclo Concluido"/>
    <x v="2"/>
    <s v="Programado"/>
    <s v="TAT03"/>
    <s v="Realizado"/>
    <s v="BUTÍA"/>
    <s v="PODA/ESPAÇ/GRAMÍNEAS"/>
    <s v="LIB //COMS"/>
    <d v="2024-10-31T00:00:00"/>
    <x v="5"/>
    <s v="OPEX"/>
    <s v="OK"/>
    <s v="OK"/>
    <s v="ANEXADO"/>
    <s v="ANEXADO"/>
    <s v="OK"/>
    <n v="1"/>
    <n v="1739.55"/>
    <s v="Giro"/>
    <s v="LUISA ALMEIDA"/>
    <s v="Programado "/>
    <s v="Realizado"/>
    <s v="Enviado Equatorial "/>
    <n v="608.54"/>
    <n v="2548098.5699999998"/>
    <e v="#N/A"/>
    <n v="26306470"/>
    <n v="608.54"/>
    <s v="Mauricio Alves"/>
  </r>
  <r>
    <x v="0"/>
    <s v="OK"/>
    <s v="Sem Defeito"/>
    <s v="Não"/>
    <n v="12628"/>
    <n v="329"/>
    <s v="ESPAÇADOR"/>
    <x v="1864"/>
    <s v="Ciclo Concluido"/>
    <s v="Ciclo Concluido"/>
    <x v="2"/>
    <s v="Programado"/>
    <s v="TAT03"/>
    <s v="Realizado"/>
    <s v="BUTÍA"/>
    <s v="PODA/ESPAÇ/GRAMÍNEAS"/>
    <s v="LIB //COMS"/>
    <d v="2024-10-31T00:00:00"/>
    <x v="5"/>
    <s v="OPEX"/>
    <s v="OK"/>
    <s v="OK"/>
    <s v="ANEXADO"/>
    <s v="ANEXADO"/>
    <s v="OK"/>
    <n v="1"/>
    <n v="1739.55"/>
    <s v="Giro"/>
    <s v="LUISA ALMEIDA"/>
    <s v="Programado "/>
    <s v="Realizado"/>
    <s v="Enviado Equatorial "/>
    <n v="356.71"/>
    <n v="2548098.5699999998"/>
    <e v="#N/A"/>
    <n v="26364555"/>
    <n v="356.71"/>
    <s v="Mauricio Alves"/>
  </r>
  <r>
    <x v="0"/>
    <s v="OK"/>
    <s v="Sem Defeito"/>
    <s v="Não"/>
    <n v="12619"/>
    <n v="330"/>
    <m/>
    <x v="1865"/>
    <s v="Ciclo Concluido"/>
    <s v="Ciclo Concluido"/>
    <x v="2"/>
    <s v="Emergencial"/>
    <s v="TAT04"/>
    <s v="Realizado"/>
    <s v="VIAMÃO"/>
    <s v="PODA"/>
    <s v="LIB //COMS"/>
    <d v="2024-10-31T00:00:00"/>
    <x v="5"/>
    <s v="OPEX"/>
    <s v="OK"/>
    <s v="OK"/>
    <s v="ANEXADO"/>
    <s v="ANEXADO"/>
    <s v="OK"/>
    <n v="1"/>
    <n v="3661.65"/>
    <s v="Giro"/>
    <s v="SAMUEL OLIVEIRA"/>
    <s v="Programado "/>
    <s v="Realizado"/>
    <s v="Enviado Equatorial "/>
    <n v="2266.83"/>
    <n v="2548098.5699999998"/>
    <e v="#N/A"/>
    <n v="26363927"/>
    <n v="2266.83"/>
    <s v="Mauricio Alves"/>
  </r>
  <r>
    <x v="5"/>
    <s v="TOCO, ALIMEN E PODAS JÁ COBRADAS "/>
    <s v="TOCO E ALIMEN."/>
    <s v="Sim "/>
    <n v="12240"/>
    <n v="842"/>
    <m/>
    <x v="1694"/>
    <s v="Já Possui"/>
    <s v="Já Possui"/>
    <x v="2"/>
    <s v="Poligonal Programado Andamento"/>
    <s v="EQUIPE PODA"/>
    <s v="Realizado"/>
    <s v="PORTO ALEGRE"/>
    <s v="PODA"/>
    <s v="LIB //PEND"/>
    <d v="2024-10-31T00:00:00"/>
    <x v="2"/>
    <s v="OPEX"/>
    <s v="OK"/>
    <s v="OK"/>
    <s v="ANEXADO"/>
    <s v="ANEXADO"/>
    <s v="OK"/>
    <n v="1"/>
    <n v="2337.16"/>
    <s v="Passivo"/>
    <s v="RICARDO SILVEIRA"/>
    <s v="Programado "/>
    <s v="Realizado"/>
    <s v="Em andamento"/>
    <n v="2353.77"/>
    <n v="2548098.5699999998"/>
    <e v="#N/A"/>
    <n v="26257836"/>
    <n v="2353.77"/>
    <s v="Erica Fragoso"/>
  </r>
  <r>
    <x v="5"/>
    <s v="TOCO, ALIMEN E PODAS JÁ COBRADAS "/>
    <s v="TOCO E ALIMEN."/>
    <s v="Sim "/>
    <n v="12306"/>
    <n v="843"/>
    <m/>
    <x v="1694"/>
    <s v="Já Possui"/>
    <s v="Já Possui"/>
    <x v="2"/>
    <s v="Poligonal Programado Andamento"/>
    <s v="EQUIPE PODA"/>
    <s v="Realizado"/>
    <s v="PORTO ALEGRE"/>
    <s v="PODA"/>
    <s v="LIB //PEND"/>
    <d v="2024-10-31T00:00:00"/>
    <x v="2"/>
    <s v="OPEX"/>
    <s v="OK"/>
    <s v="OK"/>
    <s v="ANEXADO"/>
    <s v="ANEXADO"/>
    <s v="OK"/>
    <n v="1"/>
    <n v="5016.41"/>
    <s v="Passivo"/>
    <s v="RICARDO SILVEIRA"/>
    <s v="Programado "/>
    <s v="Realizado"/>
    <s v="Em andamento"/>
    <n v="3672.81"/>
    <n v="2548098.5699999998"/>
    <e v="#N/A"/>
    <n v="26257836"/>
    <n v="3672.81"/>
    <s v="Erica Fragoso"/>
  </r>
  <r>
    <x v="5"/>
    <s v="TOCO, ALIMEN E PODAS JÁ COBRADAS "/>
    <s v="TOCO E ALIMEN."/>
    <s v="Sim "/>
    <n v="12306"/>
    <n v="844"/>
    <m/>
    <x v="1694"/>
    <s v="Já Possui"/>
    <s v="Já Possui"/>
    <x v="2"/>
    <s v="Poligonal Programado Andamento"/>
    <s v="EQUIPE PODA"/>
    <s v="Realizado"/>
    <s v="PORTO ALEGRE"/>
    <s v="PODA"/>
    <s v="LIB //PEND"/>
    <d v="2024-10-31T00:00:00"/>
    <x v="2"/>
    <s v="OPEX"/>
    <s v="OK"/>
    <s v="OK"/>
    <s v="ANEXADO"/>
    <s v="ANEXADO"/>
    <s v="OK"/>
    <n v="1"/>
    <n v="5226.6499999999996"/>
    <s v="Passivo"/>
    <s v="RICARDO SILVEIRA"/>
    <s v="Programado "/>
    <s v="Realizado"/>
    <s v="Em andamento"/>
    <n v="3798.83"/>
    <n v="2548098.5699999998"/>
    <e v="#N/A"/>
    <n v="26257836"/>
    <n v="3798.83"/>
    <s v="Erica Fragoso"/>
  </r>
  <r>
    <x v="5"/>
    <s v="TOCO, ALIMEN E PODAS JÁ COBRADAS "/>
    <s v="TOCO E ALIMEN."/>
    <s v="Sim "/>
    <n v="12306"/>
    <n v="845"/>
    <m/>
    <x v="1694"/>
    <s v="Já Possui"/>
    <s v="Já Possui"/>
    <x v="2"/>
    <s v="Poligonal Programado Andamento"/>
    <s v="EQUIPE PODA"/>
    <s v="Realizado"/>
    <s v="PORTO ALEGRE"/>
    <s v="PODA"/>
    <s v="LIB //PEND"/>
    <d v="2024-10-31T00:00:00"/>
    <x v="2"/>
    <s v="OPEX"/>
    <s v="OK"/>
    <s v="OK"/>
    <s v="ANEXADO"/>
    <s v="ANEXADO"/>
    <s v="OK"/>
    <n v="1"/>
    <n v="5671.77"/>
    <s v="Passivo"/>
    <s v="RICARDO SILVEIRA"/>
    <s v="Programado "/>
    <s v="Realizado"/>
    <s v="Em andamento"/>
    <n v="3187.03"/>
    <n v="2548098.5699999998"/>
    <e v="#N/A"/>
    <n v="26257836"/>
    <n v="3187.03"/>
    <s v="Erica Fragoso"/>
  </r>
  <r>
    <x v="5"/>
    <s v="TOCO, ALIMEN E PODAS JÁ COBRADAS "/>
    <s v="TOCO E ALIMEN."/>
    <s v="Sim "/>
    <n v="12306"/>
    <n v="846"/>
    <m/>
    <x v="1694"/>
    <s v="Já Possui"/>
    <s v="Já Possui"/>
    <x v="2"/>
    <s v="Poligonal Programado Andamento"/>
    <s v="EQUIPE PODA"/>
    <s v="Realizado"/>
    <s v="PORTO ALEGRE"/>
    <s v="PODA"/>
    <s v="LIB //PEND"/>
    <d v="2024-10-31T00:00:00"/>
    <x v="2"/>
    <s v="OPEX"/>
    <s v="OK"/>
    <s v="OK"/>
    <s v="ANEXADO"/>
    <s v="ANEXADO"/>
    <s v="OK"/>
    <n v="1"/>
    <n v="5413.66"/>
    <s v="Passivo"/>
    <s v="RICARDO SILVEIRA"/>
    <s v="Programado "/>
    <s v="Realizado"/>
    <s v="Em andamento"/>
    <n v="3383.26"/>
    <n v="2548098.5699999998"/>
    <e v="#N/A"/>
    <n v="26257836"/>
    <n v="3383.26"/>
    <s v="Erica Fragoso"/>
  </r>
  <r>
    <x v="5"/>
    <s v="TOCO, ALIMEN E PODAS JÁ COBRADAS "/>
    <s v="TOCO E ALIMEN."/>
    <s v="Sim "/>
    <n v="12240"/>
    <n v="847"/>
    <m/>
    <x v="1694"/>
    <s v="Já Possui"/>
    <s v="Já Possui"/>
    <x v="2"/>
    <s v="Poligonal Programado Andamento"/>
    <s v="EQUIPE PODA"/>
    <s v="Realizado"/>
    <s v="PORTO ALEGRE"/>
    <s v="PODA"/>
    <s v="LIB //PEND"/>
    <d v="2024-10-31T00:00:00"/>
    <x v="2"/>
    <s v="OPEX"/>
    <s v="OK"/>
    <s v="OK"/>
    <s v="ANEXADO"/>
    <s v="ANEXADO"/>
    <s v="OK"/>
    <n v="1"/>
    <n v="2309.58"/>
    <s v="Passivo"/>
    <s v="RICARDO SILVEIRA"/>
    <s v="Programado "/>
    <s v="Realizado"/>
    <s v="Em andamento"/>
    <n v="1950.73"/>
    <n v="2548098.5699999998"/>
    <e v="#N/A"/>
    <n v="26257836"/>
    <n v="1950.73"/>
    <s v="Erica Fragoso"/>
  </r>
  <r>
    <x v="5"/>
    <s v="TOCO, ALIMEN E PODAS JÁ COBRADAS "/>
    <s v="TOCO E ALIMEN."/>
    <s v="Sim "/>
    <n v="12306"/>
    <n v="848"/>
    <m/>
    <x v="1694"/>
    <s v="Já Possui"/>
    <s v="Já Possui"/>
    <x v="2"/>
    <s v="Poligonal Programado Andamento"/>
    <s v="EQUIPE PODA"/>
    <s v="Realizado"/>
    <s v="PORTO ALEGRE"/>
    <s v="PODA"/>
    <s v="LIB //PEND"/>
    <d v="2024-10-31T00:00:00"/>
    <x v="2"/>
    <s v="OPEX"/>
    <s v="OK"/>
    <s v="OK"/>
    <s v="ANEXADO"/>
    <s v="ANEXADO"/>
    <s v="OK"/>
    <n v="1"/>
    <n v="5860.19"/>
    <s v="Passivo"/>
    <s v="RICARDO SILVEIRA"/>
    <s v="Programado "/>
    <s v="Realizado"/>
    <s v="Em andamento"/>
    <n v="5526.55"/>
    <n v="2548098.5699999998"/>
    <e v="#N/A"/>
    <n v="26257836"/>
    <n v="5526.55"/>
    <s v="Erica Fragoso"/>
  </r>
  <r>
    <x v="0"/>
    <s v="OK"/>
    <s v="Sem Defeito"/>
    <s v="Não"/>
    <n v="3112"/>
    <n v="252"/>
    <m/>
    <x v="1866"/>
    <s v="Ciclo Concluido"/>
    <s v="Ciclo Concluido"/>
    <x v="2"/>
    <s v="Emergencial"/>
    <s v="LINHA VIVA "/>
    <s v="Realizado"/>
    <s v="PORTO ALEGRE"/>
    <s v="NIVELAMENTO"/>
    <s v="LIB //COMS"/>
    <d v="2024-11-01T00:00:00"/>
    <x v="5"/>
    <s v="OPEX"/>
    <s v="OK"/>
    <s v="OK"/>
    <s v="ANEXADO"/>
    <s v="ANEXADO"/>
    <s v="OK"/>
    <n v="1"/>
    <n v="2104.77"/>
    <s v="Giro"/>
    <s v="RICARDO SILVEIRA"/>
    <s v="Programado "/>
    <s v="Realizado"/>
    <s v="Enviado Equatorial "/>
    <n v="2327.9499999999998"/>
    <n v="2548098.5699999998"/>
    <e v="#N/A"/>
    <n v="26275895"/>
    <n v="2327.9499999999998"/>
    <s v="Mauricio Alves"/>
  </r>
  <r>
    <x v="0"/>
    <s v="OK"/>
    <s v="Sem Defeito"/>
    <s v="Não"/>
    <n v="3109"/>
    <n v="253"/>
    <m/>
    <x v="1867"/>
    <s v="Ciclo Concluido"/>
    <s v="Ciclo Concluido"/>
    <x v="2"/>
    <s v="Emergencial"/>
    <s v="LINHA VIVA "/>
    <s v="Realizado"/>
    <s v="PORTO ALEGRE"/>
    <s v="CONEXÃO"/>
    <s v="LIB //COMS"/>
    <d v="2024-11-01T00:00:00"/>
    <x v="5"/>
    <s v="OPEX"/>
    <s v="OK"/>
    <s v="OK"/>
    <s v="ANEXADO"/>
    <s v="ANEXADO"/>
    <s v="OK"/>
    <n v="1"/>
    <n v="4626"/>
    <s v="Giro"/>
    <s v="LUISA ALMEIDA"/>
    <s v="Programado "/>
    <s v="Realizado"/>
    <s v="Enviado Equatorial "/>
    <n v="3682.04"/>
    <n v="2548098.5699999998"/>
    <e v="#N/A"/>
    <n v="26291338"/>
    <n v="3682.04"/>
    <s v="Mauricio Alves"/>
  </r>
  <r>
    <x v="0"/>
    <s v="OK"/>
    <s v="Sem Defeito"/>
    <s v="Não"/>
    <n v="3110"/>
    <n v="254"/>
    <m/>
    <x v="1868"/>
    <s v="Ciclo Concluido"/>
    <s v="Ciclo Concluido"/>
    <x v="2"/>
    <s v="Emergencial"/>
    <s v="LINHA VIVA "/>
    <s v="Realizado"/>
    <s v="PORTO ALEGRE"/>
    <s v="NIVELAMENTO"/>
    <s v="LIB //COMS"/>
    <d v="2024-11-01T00:00:00"/>
    <x v="5"/>
    <s v="OPEX"/>
    <s v="OK"/>
    <s v="OK"/>
    <s v="ANEXADO"/>
    <s v="ANEXADO"/>
    <s v="OK"/>
    <n v="1"/>
    <n v="1468.07"/>
    <s v="Giro"/>
    <s v="LUISA ALMEIDA"/>
    <s v="Programado "/>
    <s v="Realizado"/>
    <s v="Enviado Equatorial "/>
    <n v="1546.26"/>
    <n v="2548098.5699999998"/>
    <e v="#N/A"/>
    <n v="26275973"/>
    <n v="1546.26"/>
    <s v="Mauricio Alves"/>
  </r>
  <r>
    <x v="0"/>
    <s v="OK"/>
    <s v="Sem Defeito"/>
    <s v="Não"/>
    <n v="3124"/>
    <n v="255"/>
    <m/>
    <x v="1869"/>
    <s v="Ciclo Concluido"/>
    <s v="Ciclo Concluido"/>
    <x v="2"/>
    <s v="Emergencial"/>
    <s v="LINHA VIVA "/>
    <s v="Realizado"/>
    <s v="PORTO ALEGRE"/>
    <s v="NIVELAMENTO"/>
    <s v="LIB //COMS"/>
    <d v="2024-11-01T00:00:00"/>
    <x v="5"/>
    <s v="OPEX"/>
    <s v="OK"/>
    <s v="OK"/>
    <s v="ANEXADO"/>
    <s v="ANEXADO"/>
    <s v="OK"/>
    <n v="1"/>
    <n v="1363.96"/>
    <s v="Giro"/>
    <s v="RICARDO SILVEIRA"/>
    <s v="Programado "/>
    <s v="Realizado"/>
    <s v="Enviado Equatorial "/>
    <n v="1044.07"/>
    <n v="2548098.5699999998"/>
    <e v="#N/A"/>
    <n v="26276016"/>
    <n v="1044.07"/>
    <s v="Mauricio Alves"/>
  </r>
  <r>
    <x v="0"/>
    <s v="OK"/>
    <s v="Sem Defeito"/>
    <s v="Não"/>
    <n v="110286"/>
    <n v="256"/>
    <m/>
    <x v="1870"/>
    <s v="Ciclo Concluido"/>
    <s v="Ciclo Concluido"/>
    <x v="2"/>
    <s v="Emergencial"/>
    <s v="LINHA VIVA "/>
    <s v="Realizado"/>
    <s v="PORTO ALEGRE"/>
    <s v="EMENDA"/>
    <s v="LIB //COMS"/>
    <d v="2024-11-01T00:00:00"/>
    <x v="5"/>
    <s v="OPEX"/>
    <s v="OK"/>
    <s v="OK"/>
    <s v="ANEXADO"/>
    <s v="ANEXADO"/>
    <s v="OK"/>
    <n v="1"/>
    <n v="989.76"/>
    <s v="Giro"/>
    <s v="RICARDO SILVEIRA"/>
    <s v="Programado "/>
    <s v="Realizado"/>
    <s v="Enviado Equatorial "/>
    <n v="977.31"/>
    <n v="2548098.5699999998"/>
    <e v="#N/A"/>
    <n v="26305188"/>
    <n v="977.31"/>
    <s v="Mauricio Alves"/>
  </r>
  <r>
    <x v="4"/>
    <s v="Em andamento "/>
    <s v="Em andamento "/>
    <s v="Não"/>
    <n v="3123"/>
    <n v="257"/>
    <m/>
    <x v="1871"/>
    <s v="Sem necessidade"/>
    <s v="Sem necessidade"/>
    <x v="0"/>
    <s v="Emergencial"/>
    <s v="LINHA VIVA "/>
    <s v="Pendente"/>
    <s v="PORTO ALEGRE"/>
    <s v="CONEXÃO"/>
    <s v="LIB //ATEC"/>
    <d v="2024-11-01T00:00:00"/>
    <x v="2"/>
    <s v="CAPEX"/>
    <s v="NOK"/>
    <s v="OK"/>
    <s v="ANEXADO"/>
    <s v="SEM ANEXO "/>
    <s v="NOK"/>
    <n v="0.4"/>
    <n v="5878.29"/>
    <s v="Giro"/>
    <s v="LUCAS ANDRADE"/>
    <d v="2024-12-18T00:00:00"/>
    <s v="Não realizado"/>
    <s v="Em andamento"/>
    <n v="0"/>
    <n v="2548098.5699999998"/>
    <e v="#N/A"/>
    <n v="0"/>
    <n v="0"/>
    <s v="Mauricio Alves"/>
  </r>
  <r>
    <x v="5"/>
    <s v="Ocorrência demostra dois serviços troca de poste de BR e Trafo, porem , lugares diferentes e análisar crooqui esta incoerente.Em andamento "/>
    <s v="Evidência"/>
    <s v="Não"/>
    <n v="107470"/>
    <n v="434"/>
    <m/>
    <x v="1872"/>
    <s v="Sem necessidade"/>
    <s v="Sem necessidade"/>
    <x v="0"/>
    <s v="Emergencial"/>
    <s v="LINHA MORTA "/>
    <s v="Pendente"/>
    <s v="ELDORADO DO SUL"/>
    <s v="TR"/>
    <s v="LIB //ATEC"/>
    <d v="2024-11-01T00:00:00"/>
    <x v="2"/>
    <s v="CAPEX"/>
    <s v="NOK"/>
    <s v="NOK"/>
    <s v="SEM ANEXO "/>
    <s v="SEM ANEXO "/>
    <s v="NOK"/>
    <n v="0"/>
    <n v="11810.91"/>
    <s v="Giro"/>
    <s v="JONAS OLIVEIRA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108478"/>
    <n v="435"/>
    <m/>
    <x v="1873"/>
    <s v="Sem necessidade"/>
    <s v="Sem necessidade"/>
    <x v="0"/>
    <s v="Emergencial"/>
    <s v="LINHA MORTA "/>
    <s v="Realizado"/>
    <s v="PORTO ALEGRE"/>
    <s v="POSTE"/>
    <s v="LIB //COMS"/>
    <d v="2024-11-01T00:00:00"/>
    <x v="2"/>
    <s v="CAPEX"/>
    <s v="OK"/>
    <s v="OK"/>
    <s v="ANEXADO"/>
    <s v="ANEXADO"/>
    <s v="OK"/>
    <n v="1"/>
    <n v="6847.66"/>
    <s v="Passivo"/>
    <s v="JONAS OLIVEIRA"/>
    <s v="Programado "/>
    <s v="Realizado"/>
    <s v="Enviado Equatorial"/>
    <n v="4436.41"/>
    <n v="2548098.5699999998"/>
    <e v="#N/A"/>
    <n v="26448753"/>
    <n v="4436.41"/>
    <s v="Mauricio Alves"/>
  </r>
  <r>
    <x v="0"/>
    <s v="OK"/>
    <s v="Sem Defeito"/>
    <s v="Não"/>
    <n v="3182"/>
    <n v="258"/>
    <m/>
    <x v="1874"/>
    <s v="Ciclo Concluido"/>
    <s v="Ciclo Concluido"/>
    <x v="2"/>
    <s v="Emergencial"/>
    <s v="LINHA VIVA "/>
    <s v="Realizado"/>
    <s v="PORTO LEGRE"/>
    <s v="AMARRAÇÃO"/>
    <s v="LIB //COMS"/>
    <d v="2024-11-04T00:00:00"/>
    <x v="5"/>
    <s v="OPEX"/>
    <s v="OK"/>
    <s v="OK"/>
    <s v="ANEXADO"/>
    <s v="ANEXADO"/>
    <s v="OK"/>
    <n v="1"/>
    <n v="1433.34"/>
    <s v="Giro"/>
    <s v="RICARDO SILVEIRA"/>
    <s v="Programado "/>
    <s v="Realizado"/>
    <s v="Enviado Equatorial "/>
    <n v="651.54"/>
    <n v="2548098.5699999998"/>
    <e v="#N/A"/>
    <n v="26276368"/>
    <n v="651.54"/>
    <s v="Mauricio Alves"/>
  </r>
  <r>
    <x v="0"/>
    <s v="OK"/>
    <s v="Sem Defeito"/>
    <s v="Não"/>
    <n v="111311"/>
    <n v="259"/>
    <m/>
    <x v="1875"/>
    <s v="Ciclo Concluido"/>
    <s v="Ciclo Concluido"/>
    <x v="2"/>
    <s v="Emergencial"/>
    <s v="LINHA VIVA "/>
    <s v="Realizado"/>
    <s v="PORTO LEGRE"/>
    <s v="EMENDA"/>
    <s v="LIB //COMS"/>
    <d v="2024-11-04T00:00:00"/>
    <x v="5"/>
    <s v="OPEX"/>
    <s v="OK"/>
    <s v="OK"/>
    <s v="ANEXADO"/>
    <s v="ANEXADO"/>
    <s v="OK"/>
    <n v="1"/>
    <n v="280.64"/>
    <s v="Giro"/>
    <s v="RICARDO SILVEIRA"/>
    <s v="Programado "/>
    <s v="Realizado"/>
    <s v="Enviado Equatorial "/>
    <n v="508.52"/>
    <n v="2548098.5699999998"/>
    <e v="#N/A"/>
    <n v="26276419"/>
    <n v="508.52"/>
    <s v="Mauricio Alves"/>
  </r>
  <r>
    <x v="0"/>
    <s v="OK"/>
    <s v="Sem Defeito"/>
    <s v="Não"/>
    <n v="4181"/>
    <n v="260"/>
    <m/>
    <x v="1876"/>
    <s v="Sem necessidade"/>
    <s v="Sem necessidade"/>
    <x v="0"/>
    <s v="Emergencial"/>
    <s v="LINHA VIVA "/>
    <s v="Realizado"/>
    <s v="PORTO LEGRE"/>
    <s v="CH FACA"/>
    <s v="LIB //COMS"/>
    <d v="2024-11-04T00:00:00"/>
    <x v="2"/>
    <s v="CAPEX"/>
    <s v="OK"/>
    <s v="OK"/>
    <s v="ANEXADO"/>
    <s v="ANEXADO"/>
    <s v="OK"/>
    <n v="1"/>
    <n v="5863.21"/>
    <s v="Passivo"/>
    <s v="CRISTIANO MASTER"/>
    <s v="Programado "/>
    <s v="Realizado"/>
    <s v="Enviado Equatorial"/>
    <n v="5849.65"/>
    <n v="2548098.5699999998"/>
    <e v="#N/A"/>
    <n v="26436731"/>
    <n v="5849.65"/>
    <s v="Mauricio Alves"/>
  </r>
  <r>
    <x v="0"/>
    <s v="OK"/>
    <s v="Sem Defeito"/>
    <s v="Não"/>
    <n v="3206"/>
    <n v="261"/>
    <m/>
    <x v="1877"/>
    <s v="Ciclo Concluido"/>
    <s v="Ciclo Concluido"/>
    <x v="2"/>
    <s v="Emergencial"/>
    <s v="LINHA VIVA "/>
    <s v="Realizado"/>
    <s v="PORTO LEGRE"/>
    <s v="CRUZETA"/>
    <s v="LIB //COMS"/>
    <d v="2024-11-04T00:00:00"/>
    <x v="5"/>
    <s v="OPEX"/>
    <s v="OK"/>
    <s v="OK"/>
    <s v="ANEXADO"/>
    <s v="ANEXADO"/>
    <s v="OK"/>
    <n v="1"/>
    <n v="3388.76"/>
    <s v="Giro"/>
    <s v="RICARDO SILVEIRA"/>
    <s v="Programado "/>
    <s v="Realizado"/>
    <s v="Enviado Equatorial "/>
    <n v="2711.08"/>
    <n v="2548098.5699999998"/>
    <e v="#N/A"/>
    <n v="26276487"/>
    <n v="2711.08"/>
    <s v="Mauricio Alves"/>
  </r>
  <r>
    <x v="0"/>
    <s v="OK"/>
    <s v="Sem Defeito"/>
    <s v="Não"/>
    <n v="3205"/>
    <n v="262"/>
    <m/>
    <x v="1878"/>
    <s v="Ciclo Concluido"/>
    <s v="Ciclo Concluido"/>
    <x v="2"/>
    <s v="Emergencial"/>
    <s v="LINHA VIVA "/>
    <s v="Realizado"/>
    <s v="PORTO LEGRE"/>
    <s v="CRUZETA E AMARRAÇÕES"/>
    <s v="LIB //COMS"/>
    <d v="2024-11-04T00:00:00"/>
    <x v="5"/>
    <s v="OPEX"/>
    <s v="OK"/>
    <s v="OK"/>
    <s v="ANEXADO"/>
    <s v="ANEXADO"/>
    <s v="OK"/>
    <n v="1"/>
    <n v="4864.3500000000004"/>
    <s v="Giro"/>
    <s v="RICARDO SILVEIRA"/>
    <s v="Programado "/>
    <s v="Realizado"/>
    <s v="Enviado Equatorial "/>
    <n v="3836.19"/>
    <n v="2548098.5699999998"/>
    <e v="#N/A"/>
    <n v="26276665"/>
    <n v="3836.19"/>
    <s v="Mauricio Alves"/>
  </r>
  <r>
    <x v="0"/>
    <s v="OK"/>
    <s v="Sem Defeito"/>
    <s v="Não"/>
    <n v="4220"/>
    <n v="263"/>
    <n v="6000850665"/>
    <x v="1879"/>
    <s v="Ciclo Concluido"/>
    <s v="Ciclo Concluido"/>
    <x v="2"/>
    <s v="Emergencial"/>
    <s v="LINHA VIVA "/>
    <s v="Realizado"/>
    <s v="GUAIBA"/>
    <s v="PODAS"/>
    <s v="LIB //COMS"/>
    <d v="2024-11-04T00:00:00"/>
    <x v="5"/>
    <s v="OPEX"/>
    <s v="OK"/>
    <s v="OK"/>
    <s v="ANEXADO"/>
    <s v="ANEXADO"/>
    <s v="OK"/>
    <n v="1"/>
    <n v="6895.2"/>
    <s v="Giro"/>
    <s v="LUISA ALMEIDA"/>
    <s v="Programado "/>
    <s v="Realizado"/>
    <s v="Enviado Equatorial "/>
    <n v="2661.83"/>
    <n v="2548098.5699999998"/>
    <e v="#N/A"/>
    <n v="26276720"/>
    <n v="2661.83"/>
    <s v="Mauricio Alves"/>
  </r>
  <r>
    <x v="0"/>
    <s v="OK"/>
    <s v="Sem Defeito"/>
    <s v="Não"/>
    <n v="117185"/>
    <n v="264"/>
    <n v="6000850669"/>
    <x v="1880"/>
    <s v="Ciclo Concluido"/>
    <s v="Ciclo Concluido"/>
    <x v="2"/>
    <s v="Emergencial"/>
    <s v="LINHA VIVA "/>
    <s v="Realizado"/>
    <s v="VIAMÃO"/>
    <s v="CONEXÃO"/>
    <s v="LIB //COMS"/>
    <d v="2024-11-04T00:00:00"/>
    <x v="5"/>
    <s v="OPEX"/>
    <s v="OK"/>
    <s v="OK"/>
    <s v="ANEXADO"/>
    <s v="ANEXADO"/>
    <s v="OK"/>
    <n v="1"/>
    <n v="2325.06"/>
    <s v="Giro"/>
    <s v="LUISA ALMEIDA"/>
    <s v="Programado "/>
    <s v="Realizado"/>
    <s v="Enviado Equatorial "/>
    <n v="731.01"/>
    <n v="2548098.5699999998"/>
    <e v="#N/A"/>
    <n v="26276666"/>
    <n v="731.01"/>
    <s v="Mauricio Alves"/>
  </r>
  <r>
    <x v="0"/>
    <s v="OK"/>
    <s v="Sem Defeito"/>
    <s v="Não"/>
    <n v="12830"/>
    <n v="331"/>
    <m/>
    <x v="1881"/>
    <s v="Ciclo Concluido"/>
    <s v="Ciclo Concluido"/>
    <x v="2"/>
    <s v="Emergencial"/>
    <s v="TAT03"/>
    <s v="Realizado"/>
    <s v="GUAIBA"/>
    <s v="GRAMÍNEAS/ESPAÇ"/>
    <s v="LIB //COMS"/>
    <d v="2024-11-05T00:00:00"/>
    <x v="5"/>
    <s v="OPEX"/>
    <s v="OK"/>
    <s v="OK"/>
    <s v="ANEXADO"/>
    <s v="ANEXADO"/>
    <s v="OK"/>
    <n v="1"/>
    <n v="1691.87"/>
    <s v="Giro"/>
    <s v="LUISA ALMEIDA"/>
    <s v="Programado "/>
    <s v="Realizado"/>
    <s v="Enviado Equatorial "/>
    <n v="224.32"/>
    <n v="2548098.5699999998"/>
    <e v="#N/A"/>
    <n v="26349200"/>
    <n v="224.32"/>
    <s v="Mauricio Alves"/>
  </r>
  <r>
    <x v="0"/>
    <s v="OK"/>
    <s v="Sem Defeito"/>
    <s v="Não"/>
    <n v="12810"/>
    <n v="332"/>
    <m/>
    <x v="1863"/>
    <s v="Ciclo Concluido"/>
    <s v="Ciclo Concluido"/>
    <x v="2"/>
    <s v="Programado"/>
    <s v="TAT03"/>
    <s v="Realizado"/>
    <s v="GUAIBA"/>
    <s v="PODA"/>
    <s v="LIB //COMS"/>
    <d v="2024-11-05T00:00:00"/>
    <x v="5"/>
    <s v="OPEX"/>
    <s v="OK"/>
    <s v="OK"/>
    <s v="ANEXADO"/>
    <s v="ANEXADO"/>
    <s v="OK"/>
    <n v="1"/>
    <n v="1225.75"/>
    <s v="Giro"/>
    <s v="RICARDO SILVEIRA"/>
    <s v="Programado "/>
    <s v="Realizado"/>
    <s v="Enviado Equatorial "/>
    <n v="314.39999999999998"/>
    <n v="2548098.5699999998"/>
    <e v="#N/A"/>
    <n v="26306470"/>
    <n v="314.39999999999998"/>
    <s v="Mauricio Alves"/>
  </r>
  <r>
    <x v="0"/>
    <s v="OK"/>
    <s v="Sem Defeito"/>
    <s v="Não"/>
    <n v="44855761"/>
    <n v="333"/>
    <m/>
    <x v="1882"/>
    <s v="Ciclo Concluido"/>
    <s v="Ciclo Concluido"/>
    <x v="2"/>
    <s v="Emergencial"/>
    <s v="TAT02"/>
    <s v="Realizado"/>
    <s v="VIAMÃO"/>
    <s v="PODAS"/>
    <s v="LIB //COMS"/>
    <d v="2024-11-05T00:00:00"/>
    <x v="5"/>
    <s v="OPEX"/>
    <s v="OK"/>
    <s v="OK"/>
    <s v="ANEXADO"/>
    <s v="ANEXADO"/>
    <s v="OK"/>
    <n v="1"/>
    <n v="487.18"/>
    <s v="Giro"/>
    <s v="RICARDO SILVEIRA"/>
    <s v="Programado "/>
    <s v="Realizado"/>
    <s v="Enviado Equatorial "/>
    <n v="488.11"/>
    <n v="2548098.5699999998"/>
    <e v="#N/A"/>
    <n v="26306733"/>
    <n v="488.11"/>
    <s v="Mauricio Alves"/>
  </r>
  <r>
    <x v="0"/>
    <s v="OK"/>
    <s v="Sem Defeito"/>
    <s v="Não"/>
    <n v="13068"/>
    <n v="334"/>
    <m/>
    <x v="1883"/>
    <s v="Ciclo Concluido"/>
    <s v="Ciclo Concluido"/>
    <x v="2"/>
    <s v="Emergencial"/>
    <s v="TAT04"/>
    <s v="Realizado"/>
    <s v="VIAMÃO"/>
    <s v="PODAS"/>
    <s v="LIB //COMS"/>
    <d v="2024-11-05T00:00:00"/>
    <x v="5"/>
    <s v="OPEX"/>
    <s v="OK"/>
    <s v="OK"/>
    <s v="ANEXADO"/>
    <s v="ANEXADO"/>
    <s v="OK"/>
    <n v="1"/>
    <n v="1712.93"/>
    <s v="Giro"/>
    <s v="RICARDO SILVEIRA"/>
    <s v="Programado "/>
    <s v="Realizado"/>
    <s v="Enviado Equatorial "/>
    <n v="566.27"/>
    <n v="2548098.5699999998"/>
    <e v="#N/A"/>
    <n v="26306735"/>
    <n v="566.27"/>
    <s v="Mauricio Alves"/>
  </r>
  <r>
    <x v="0"/>
    <s v="OK"/>
    <s v="Sem Defeito"/>
    <s v="Não"/>
    <n v="12987"/>
    <n v="335"/>
    <m/>
    <x v="1884"/>
    <s v="Ciclo Concluido"/>
    <s v="Ciclo Concluido"/>
    <x v="2"/>
    <s v="Emergencial"/>
    <s v="TAT02"/>
    <s v="Realizado"/>
    <s v="PORTO ALEGRE"/>
    <s v="LIMPEZA DE POSTE"/>
    <s v="LIB //COMS"/>
    <d v="2024-11-05T00:00:00"/>
    <x v="5"/>
    <s v="OPEX"/>
    <s v="OK"/>
    <s v="OK"/>
    <s v="ANEXADO"/>
    <s v="ANEXADO"/>
    <s v="OK"/>
    <n v="1"/>
    <n v="18.350000000000001"/>
    <s v="Giro"/>
    <s v="RICARDO SILVEIRA"/>
    <s v="Programado "/>
    <s v="Realizado"/>
    <s v="Enviado Equatorial "/>
    <n v="18.38"/>
    <n v="2548098.5699999998"/>
    <e v="#N/A"/>
    <n v="26347872"/>
    <n v="18.38"/>
    <s v="Mauricio Alves"/>
  </r>
  <r>
    <x v="0"/>
    <s v="OK"/>
    <s v="Sem Defeito"/>
    <s v="Não"/>
    <n v="12730"/>
    <n v="849"/>
    <m/>
    <x v="1885"/>
    <s v="Ciclo Concluido"/>
    <s v="Ciclo Concluido"/>
    <x v="2"/>
    <s v="Emergencial"/>
    <s v="EQUIPE PODA"/>
    <s v="Realizado"/>
    <s v="PORTO ALEGRE"/>
    <s v="PODAS"/>
    <s v="LIB //COMS"/>
    <d v="2024-11-05T00:00:00"/>
    <x v="5"/>
    <s v="OPEX"/>
    <s v="OK"/>
    <s v="OK"/>
    <s v="ANEXADO"/>
    <s v="ANEXADO"/>
    <s v="OK"/>
    <n v="1"/>
    <n v="4294.42"/>
    <s v="Giro"/>
    <s v="LUISA ALMEIDA"/>
    <s v="Programado "/>
    <s v="Realizado"/>
    <s v="Enviado Equatorial "/>
    <n v="2750.87"/>
    <n v="2548098.5699999998"/>
    <e v="#N/A"/>
    <n v="26305602"/>
    <n v="2750.87"/>
    <s v="Mauricio Alves"/>
  </r>
  <r>
    <x v="5"/>
    <s v="TOCO, ALIMEN E PODAS JÁ COBRADAS "/>
    <s v="TOCO E ALIMEN."/>
    <s v="Sim "/>
    <n v="12306"/>
    <n v="850"/>
    <m/>
    <x v="1694"/>
    <s v="Já Possui"/>
    <s v="Já Possui"/>
    <x v="2"/>
    <s v="Poligonal Programado Andamento"/>
    <s v="EQUIPE PODA"/>
    <s v="Realizado"/>
    <s v="PORTO ALEGRE"/>
    <s v="PODAS"/>
    <s v="LIB //PEND"/>
    <d v="2024-11-05T00:00:00"/>
    <x v="2"/>
    <s v="OPEX"/>
    <s v="OK"/>
    <s v="OK"/>
    <s v="ANEXADO"/>
    <s v="ANEXADO"/>
    <s v="OK"/>
    <n v="1"/>
    <n v="6556.13"/>
    <s v="Passivo"/>
    <s v="RICARDO SILVEIRA"/>
    <s v="Programado "/>
    <s v="Realizado"/>
    <s v="Em andamento"/>
    <n v="4011.98"/>
    <n v="2548098.5699999998"/>
    <e v="#N/A"/>
    <n v="26257836"/>
    <n v="4011.98"/>
    <s v="Erica Fragoso"/>
  </r>
  <r>
    <x v="5"/>
    <s v="TOCO, ALIMEN E PODAS JÁ COBRADAS "/>
    <s v="TOCO E ALIMEN."/>
    <s v="Sim "/>
    <n v="12306"/>
    <n v="851"/>
    <m/>
    <x v="1694"/>
    <s v="Já Possui"/>
    <s v="Já Possui"/>
    <x v="2"/>
    <s v="Poligonal Programado Andamento"/>
    <s v="EQUIPE PODA"/>
    <s v="Realizado"/>
    <s v="PORTO ALEGRE"/>
    <s v="PODAS"/>
    <s v="LIB //PEND"/>
    <d v="2024-11-05T00:00:00"/>
    <x v="2"/>
    <s v="OPEX"/>
    <s v="OK"/>
    <s v="OK"/>
    <s v="ANEXADO"/>
    <s v="ANEXADO"/>
    <s v="OK"/>
    <n v="1"/>
    <n v="6158.88"/>
    <s v="Passivo"/>
    <s v="RICARDO SILVEIRA"/>
    <s v="Programado "/>
    <s v="Realizado"/>
    <s v="Em andamento"/>
    <n v="3322.36"/>
    <n v="2548098.5699999998"/>
    <e v="#N/A"/>
    <n v="26257836"/>
    <n v="3322.36"/>
    <s v="Erica Fragoso"/>
  </r>
  <r>
    <x v="5"/>
    <s v="TOCO, ALIMEN E PODAS JÁ COBRADAS "/>
    <s v="TOCO E ALIMEN."/>
    <s v="Sim "/>
    <n v="12307"/>
    <n v="852"/>
    <m/>
    <x v="1694"/>
    <s v="Já Possui"/>
    <s v="Já Possui"/>
    <x v="2"/>
    <s v="Poligonal Programado Andamento"/>
    <s v="EQUIPE PODA"/>
    <s v="Realizado"/>
    <s v="PORTO ALEGRE"/>
    <s v="PODAS"/>
    <s v="LIB //PEND"/>
    <d v="2024-11-05T00:00:00"/>
    <x v="2"/>
    <s v="OPEX"/>
    <s v="OK"/>
    <s v="OK"/>
    <s v="ANEXADO"/>
    <s v="ANEXADO"/>
    <s v="OK"/>
    <n v="1"/>
    <n v="4828.62"/>
    <s v="Passivo"/>
    <s v="RICARDO SILVEIRA"/>
    <s v="Programado "/>
    <s v="Realizado"/>
    <s v="Em andamento"/>
    <n v="2105.71"/>
    <n v="2548098.5699999998"/>
    <e v="#N/A"/>
    <n v="26257836"/>
    <n v="2105.71"/>
    <s v="Erica Fragoso"/>
  </r>
  <r>
    <x v="0"/>
    <s v="OK"/>
    <s v="Sem Defeito"/>
    <s v="Não"/>
    <n v="12730"/>
    <n v="853"/>
    <m/>
    <x v="1886"/>
    <s v="Ciclo Concluido"/>
    <s v="Ciclo Concluido"/>
    <x v="2"/>
    <s v="Emergencial"/>
    <s v="EQUIPE PODA"/>
    <s v="Realizado"/>
    <s v="PORTO ALEGRE"/>
    <s v="PODAS"/>
    <s v="LIB //COMS"/>
    <d v="2024-11-05T00:00:00"/>
    <x v="5"/>
    <s v="OPEX"/>
    <s v="OK"/>
    <s v="OK"/>
    <s v="ANEXADO"/>
    <s v="ANEXADO"/>
    <s v="OK"/>
    <n v="1"/>
    <n v="6928.74"/>
    <s v="Giro"/>
    <s v="LUISA ALMEIDA"/>
    <s v="Programado "/>
    <s v="Realizado"/>
    <s v="Enviado Equatorial "/>
    <n v="3501.97"/>
    <n v="2548098.5699999998"/>
    <e v="#N/A"/>
    <n v="26305553"/>
    <n v="3501.97"/>
    <s v="Mauricio Alves"/>
  </r>
  <r>
    <x v="5"/>
    <s v="TOCO, ALIMEN E PODAS JÁ COBRADAS "/>
    <s v="TOCO E ALIMEN."/>
    <s v="Sim "/>
    <n v="12307"/>
    <n v="854"/>
    <m/>
    <x v="1694"/>
    <s v="Já Possui"/>
    <s v="Já Possui"/>
    <x v="2"/>
    <s v="Poligonal Programado Andamento"/>
    <s v="EQUIPE PODA"/>
    <s v="Realizado"/>
    <s v="PORTO ALEGRE"/>
    <s v="PODAS"/>
    <s v="LIB //PEND"/>
    <d v="2024-11-05T00:00:00"/>
    <x v="2"/>
    <s v="OPEX"/>
    <s v="OK"/>
    <s v="OK"/>
    <s v="ANEXADO"/>
    <s v="ANEXADO"/>
    <s v="OK"/>
    <n v="1"/>
    <n v="1539.72"/>
    <s v="Passivo"/>
    <s v="RICARDO SILVEIRA"/>
    <s v="Programado "/>
    <s v="Realizado"/>
    <s v="Em andamento"/>
    <n v="800.14"/>
    <n v="2548098.5699999998"/>
    <e v="#N/A"/>
    <n v="26257836"/>
    <n v="800.14"/>
    <s v="Erica Fragoso"/>
  </r>
  <r>
    <x v="5"/>
    <s v="TOCO, ALIMEN E PODAS JÁ COBRADAS "/>
    <s v="TOCO E ALIMEN."/>
    <s v="Sim "/>
    <n v="12307"/>
    <n v="855"/>
    <m/>
    <x v="1694"/>
    <s v="Já Possui"/>
    <s v="Já Possui"/>
    <x v="2"/>
    <s v="Poligonal Programado Andamento"/>
    <s v="EQUIPE PODA"/>
    <s v="Realizado"/>
    <s v="PORTO ALEGRE"/>
    <s v="PODAS"/>
    <s v="LIB //PEND"/>
    <d v="2024-11-05T00:00:00"/>
    <x v="2"/>
    <s v="OPEX"/>
    <s v="OK"/>
    <s v="OK"/>
    <s v="ANEXADO"/>
    <s v="ANEXADO"/>
    <s v="OK"/>
    <n v="1"/>
    <n v="3079.44"/>
    <s v="Passivo"/>
    <s v="RICARDO SILVEIRA"/>
    <s v="Programado "/>
    <s v="Realizado"/>
    <s v="Em andamento"/>
    <n v="1661.18"/>
    <n v="2548098.5699999998"/>
    <e v="#N/A"/>
    <n v="26257836"/>
    <n v="1661.18"/>
    <s v="Erica Fragoso"/>
  </r>
  <r>
    <x v="5"/>
    <s v="TOCO, ALIMEN E PODAS JÁ COBRADAS "/>
    <s v="TOCO E ALIMEN."/>
    <s v="Sim "/>
    <n v="12738"/>
    <n v="856"/>
    <m/>
    <x v="1694"/>
    <s v="Já Possui"/>
    <s v="Já Possui"/>
    <x v="2"/>
    <s v="Poligonal Programado Andamento"/>
    <s v="EQUIPE PODA"/>
    <s v="Realizado"/>
    <s v="PORTO ALEGRE"/>
    <s v="PODAS"/>
    <s v="LIB //PEND"/>
    <d v="2024-11-05T00:00:00"/>
    <x v="2"/>
    <s v="OPEX"/>
    <s v="OK"/>
    <s v="OK"/>
    <s v="ANEXADO"/>
    <s v="ANEXADO"/>
    <s v="OK"/>
    <n v="1"/>
    <n v="6556.13"/>
    <s v="Passivo"/>
    <s v="RICARDO SILVEIRA"/>
    <s v="Programado "/>
    <s v="Realizado"/>
    <s v="Em andamento"/>
    <n v="3468.97"/>
    <n v="2548098.5699999998"/>
    <e v="#N/A"/>
    <n v="26257836"/>
    <n v="3468.97"/>
    <s v="Erica Fragoso"/>
  </r>
  <r>
    <x v="0"/>
    <s v="OK"/>
    <s v="Sem Defeito"/>
    <s v="Não"/>
    <n v="3302"/>
    <n v="857"/>
    <m/>
    <x v="1887"/>
    <s v="Ciclo Concluido"/>
    <s v="Ciclo Concluido"/>
    <x v="2"/>
    <s v="Emergencial"/>
    <s v="EQUIPE PODA"/>
    <s v="Realizado"/>
    <s v="PORTO ALEGRE"/>
    <s v="ESPAÇADORES"/>
    <s v="LIB //COMS"/>
    <d v="2024-11-05T00:00:00"/>
    <x v="5"/>
    <s v="OPEX"/>
    <s v="OK"/>
    <s v="OK"/>
    <s v="ANEXADO"/>
    <s v="ANEXADO"/>
    <s v="OK"/>
    <n v="1"/>
    <n v="462.05"/>
    <s v="Giro"/>
    <s v="RICARDO SILVEIRA"/>
    <s v="Programado "/>
    <s v="Realizado"/>
    <s v="Enviado Equatorial "/>
    <n v="465.35"/>
    <n v="2548098.5699999998"/>
    <e v="#N/A"/>
    <n v="26348738"/>
    <n v="465.35"/>
    <s v="Mauricio Alves"/>
  </r>
  <r>
    <x v="5"/>
    <s v="TOCO, ALIMEN E PODAS JÁ COBRADAS "/>
    <s v="TOCO E ALIMEN."/>
    <s v="Sim "/>
    <n v="12307"/>
    <n v="858"/>
    <m/>
    <x v="1694"/>
    <s v="Já Possui"/>
    <s v="Já Possui"/>
    <x v="2"/>
    <s v="Poligonal Programado Andamento"/>
    <s v="EQUIPE PODA"/>
    <s v="Realizado"/>
    <s v="PORTO ALEGRE"/>
    <s v="PODAS"/>
    <s v="LIB //PEND"/>
    <d v="2024-11-05T00:00:00"/>
    <x v="2"/>
    <s v="OPEX"/>
    <s v="OK"/>
    <s v="OK"/>
    <s v="ANEXADO"/>
    <s v="ANEXADO"/>
    <s v="OK"/>
    <n v="1"/>
    <n v="5413.66"/>
    <s v="Passivo"/>
    <s v="RICARDO SILVEIRA"/>
    <s v="Programado "/>
    <s v="Realizado"/>
    <s v="Em andamento"/>
    <n v="3236.65"/>
    <n v="2548098.5699999998"/>
    <e v="#N/A"/>
    <n v="26257836"/>
    <n v="3236.65"/>
    <s v="Erica Fragoso"/>
  </r>
  <r>
    <x v="5"/>
    <s v="TOCO, ALIMEN E PODAS JÁ COBRADAS "/>
    <s v="TOCO E ALIMEN."/>
    <s v="Sim "/>
    <n v="12738"/>
    <n v="859"/>
    <m/>
    <x v="1694"/>
    <s v="Já Possui"/>
    <s v="Já Possui"/>
    <x v="2"/>
    <s v="Poligonal Programado Andamento"/>
    <s v="EQUIPE PODA"/>
    <s v="Realizado"/>
    <s v="PORTO ALEGRE"/>
    <s v="PODAS"/>
    <s v="LIB //PEND"/>
    <d v="2024-11-05T00:00:00"/>
    <x v="2"/>
    <s v="OPEX"/>
    <s v="OK"/>
    <s v="OK"/>
    <s v="ANEXADO"/>
    <s v="ANEXADO"/>
    <s v="OK"/>
    <n v="1"/>
    <n v="2309.58"/>
    <s v="Passivo"/>
    <s v="RICARDO SILVEIRA"/>
    <s v="Programado "/>
    <s v="Realizado"/>
    <s v="Em andamento"/>
    <n v="1261.1099999999999"/>
    <n v="2548098.5699999998"/>
    <e v="#N/A"/>
    <n v="26257836"/>
    <n v="1261.1099999999999"/>
    <s v="Erica Fragoso"/>
  </r>
  <r>
    <x v="0"/>
    <s v="OK"/>
    <s v="Sem Defeito"/>
    <s v="Não"/>
    <n v="8209"/>
    <n v="860"/>
    <m/>
    <x v="1888"/>
    <s v="Ciclo Concluido"/>
    <s v="Ciclo Concluido"/>
    <x v="2"/>
    <s v="Emergencial"/>
    <s v="EQUIPE PODA"/>
    <s v="Realizado"/>
    <s v="PORTO ALEGRE"/>
    <s v="CONEXÃO"/>
    <s v="LIB //COMS"/>
    <d v="2024-11-05T00:00:00"/>
    <x v="5"/>
    <s v="OPEX"/>
    <s v="OK"/>
    <s v="OK"/>
    <s v="ANEXADO"/>
    <s v="ANEXADO"/>
    <s v="OK"/>
    <n v="1"/>
    <n v="977.18"/>
    <s v="Giro"/>
    <s v="RICARDO SILVEIRA"/>
    <s v="Programado "/>
    <s v="Realizado"/>
    <s v="Enviado Equatorial "/>
    <n v="83.36"/>
    <n v="2548098.5699999998"/>
    <e v="#N/A"/>
    <n v="26348929"/>
    <n v="83.36"/>
    <s v="Mauricio Alves"/>
  </r>
  <r>
    <x v="5"/>
    <s v="TOCO, ALIMEN E PODAS JÁ COBRADAS "/>
    <s v="TOCO E ALIMEN."/>
    <s v="Sim "/>
    <n v="12307"/>
    <n v="861"/>
    <m/>
    <x v="1694"/>
    <s v="Já Possui"/>
    <s v="Já Possui"/>
    <x v="2"/>
    <s v="Poligonal Programado Andamento"/>
    <s v="EQUIPE PODA"/>
    <s v="Realizado"/>
    <s v="PORTO ALEGRE"/>
    <s v="PODAS"/>
    <s v="LIB //PEND"/>
    <d v="2024-11-05T00:00:00"/>
    <x v="2"/>
    <s v="OPEX"/>
    <s v="OK"/>
    <s v="OK"/>
    <s v="ANEXADO"/>
    <s v="ANEXADO"/>
    <s v="OK"/>
    <n v="1"/>
    <n v="3873.94"/>
    <s v="Passivo"/>
    <s v="RICARDO SILVEIRA"/>
    <s v="Programado "/>
    <s v="Realizado"/>
    <s v="Em andamento"/>
    <n v="3150.94"/>
    <n v="2548098.5699999998"/>
    <e v="#N/A"/>
    <n v="26257836"/>
    <n v="3150.94"/>
    <s v="Erica Fragoso"/>
  </r>
  <r>
    <x v="0"/>
    <s v="OK"/>
    <s v="Sem Defeito"/>
    <s v="Não"/>
    <n v="12243"/>
    <n v="862"/>
    <m/>
    <x v="1889"/>
    <s v="Ciclo Concluido"/>
    <s v="Ciclo Concluido"/>
    <x v="2"/>
    <s v="Emergencial"/>
    <s v="EQUIPE PODA"/>
    <s v="Realizado"/>
    <s v="GUAIBA"/>
    <s v="PODAS"/>
    <s v="LIB //COMS"/>
    <d v="2024-11-05T00:00:00"/>
    <x v="5"/>
    <s v="OPEX"/>
    <s v="OK"/>
    <s v="OK"/>
    <s v="ANEXADO"/>
    <s v="ANEXADO"/>
    <s v="OK"/>
    <n v="1"/>
    <n v="10973.74"/>
    <s v="Giro"/>
    <s v="RICARDO SILVEIRA"/>
    <s v="Programado "/>
    <s v="Realizado"/>
    <s v="Enviado Equatorial "/>
    <n v="11827"/>
    <n v="2548098.5699999998"/>
    <e v="#N/A"/>
    <n v="26306213"/>
    <n v="11827"/>
    <s v="Mauricio Alves"/>
  </r>
  <r>
    <x v="5"/>
    <s v="TOCO, ALIMEN E PODAS JÁ COBRADAS "/>
    <s v="TOCO E ALIMEN."/>
    <s v="Sim "/>
    <n v="12738"/>
    <n v="863"/>
    <m/>
    <x v="1694"/>
    <s v="Já Possui"/>
    <s v="Já Possui"/>
    <x v="2"/>
    <s v="Poligonal Programado Andamento"/>
    <s v="EQUIPE PODA"/>
    <s v="Realizado"/>
    <s v="PORTO ALEGRE"/>
    <s v="PODAS"/>
    <s v="LIB //PEND"/>
    <d v="2024-11-05T00:00:00"/>
    <x v="2"/>
    <s v="OPEX"/>
    <s v="OK"/>
    <s v="OK"/>
    <s v="ANEXADO"/>
    <s v="ANEXADO"/>
    <s v="OK"/>
    <n v="1"/>
    <n v="10899.82"/>
    <s v="Passivo"/>
    <s v="RICARDO SILVEIRA"/>
    <s v="Programado "/>
    <s v="Realizado"/>
    <s v="Em andamento"/>
    <n v="6003.29"/>
    <n v="2548098.5699999998"/>
    <e v="#N/A"/>
    <n v="26257836"/>
    <n v="6003.29"/>
    <s v="Erica Fragoso"/>
  </r>
  <r>
    <x v="5"/>
    <s v="TOCO, ALIMEN E PODAS JÁ COBRADAS "/>
    <s v="TOCO E ALIMEN."/>
    <s v="Sim "/>
    <n v="12738"/>
    <n v="864"/>
    <m/>
    <x v="1694"/>
    <s v="Já Possui"/>
    <s v="Já Possui"/>
    <x v="2"/>
    <s v="Poligonal Programado Andamento"/>
    <s v="EQUIPE PODA"/>
    <s v="Realizado"/>
    <s v="PORTO ALEGRE"/>
    <s v="PODAS"/>
    <s v="LIB //PEND"/>
    <d v="2024-11-05T00:00:00"/>
    <x v="2"/>
    <s v="OPEX"/>
    <s v="OK"/>
    <s v="OK"/>
    <s v="ANEXADO"/>
    <s v="ANEXADO"/>
    <s v="OK"/>
    <n v="1"/>
    <n v="3849.3"/>
    <s v="Passivo"/>
    <s v="RICARDO SILVEIRA"/>
    <s v="Programado "/>
    <s v="Realizado"/>
    <s v="Em andamento"/>
    <n v="3187.03"/>
    <n v="2548098.5699999998"/>
    <e v="#N/A"/>
    <n v="26257836"/>
    <n v="3187.03"/>
    <s v="Erica Fragoso"/>
  </r>
  <r>
    <x v="5"/>
    <s v="TOCO, ALIMEN E PODAS JÁ COBRADAS "/>
    <s v="TOCO E ALIMEN."/>
    <s v="Sim "/>
    <n v="12738"/>
    <n v="865"/>
    <m/>
    <x v="1694"/>
    <s v="Já Possui"/>
    <s v="Já Possui"/>
    <x v="2"/>
    <s v="Poligonal Programado Andamento"/>
    <s v="EQUIPE PODA"/>
    <s v="Realizado"/>
    <s v="PORTO ALEGRE"/>
    <s v="PODAS /ESPAÇADOR"/>
    <s v="LIB //PEND"/>
    <d v="2024-11-05T00:00:00"/>
    <x v="2"/>
    <s v="OPEX"/>
    <s v="OK"/>
    <s v="OK"/>
    <s v="ANEXADO"/>
    <s v="ANEXADO"/>
    <s v="OK"/>
    <n v="1"/>
    <n v="3356.67"/>
    <s v="Passivo"/>
    <s v="RICARDO SILVEIRA"/>
    <s v="Programado "/>
    <s v="Realizado"/>
    <s v="Em andamento"/>
    <n v="3634.75"/>
    <n v="2548098.5699999998"/>
    <e v="#N/A"/>
    <n v="26257836"/>
    <n v="3634.75"/>
    <s v="Erica Fragoso"/>
  </r>
  <r>
    <x v="0"/>
    <s v="OK"/>
    <s v="Sem Defeito"/>
    <s v="Não"/>
    <n v="13180"/>
    <n v="866"/>
    <n v="1"/>
    <x v="1890"/>
    <s v="Ciclo Concluido"/>
    <s v="Ciclo Concluido"/>
    <x v="2"/>
    <s v="Programado"/>
    <s v="EQUIPE PODA"/>
    <s v="Realizado"/>
    <s v="ELDORADO DO SUL"/>
    <s v="PODAS"/>
    <s v="LIB //COMS"/>
    <d v="2024-11-05T00:00:00"/>
    <x v="5"/>
    <s v="OPEX"/>
    <s v="OK"/>
    <s v="OK"/>
    <s v="ANEXADO"/>
    <s v="ANEXADO"/>
    <s v="OK"/>
    <n v="1"/>
    <n v="397.25"/>
    <s v="Giro"/>
    <s v="LUISA ALMEIDA"/>
    <s v="Programado "/>
    <s v="Realizado"/>
    <s v="Enviado Equatorial "/>
    <n v="775.91"/>
    <n v="2548098.5699999998"/>
    <e v="#N/A"/>
    <n v="26321907"/>
    <n v="775.91"/>
    <s v="Mauricio Alves"/>
  </r>
  <r>
    <x v="0"/>
    <s v="OK"/>
    <s v="Sem Defeito"/>
    <s v="Não"/>
    <n v="13180"/>
    <s v="866.1"/>
    <n v="1"/>
    <x v="1891"/>
    <s v="Ciclo Concluido"/>
    <s v="Ciclo Concluido"/>
    <x v="2"/>
    <s v="Programado"/>
    <s v="EQUIPE PODA"/>
    <s v="Realizado"/>
    <s v="ELDORADO DO SUL"/>
    <s v="PODAS"/>
    <s v="LIB //COMS"/>
    <d v="2024-11-05T00:00:00"/>
    <x v="5"/>
    <s v="OPEX"/>
    <s v="OK"/>
    <s v="OK"/>
    <s v="ANEXADO"/>
    <s v="ANEXADO"/>
    <s v="OK"/>
    <n v="1"/>
    <n v="397.25"/>
    <s v="Giro"/>
    <s v="LUISA ALMEIDA"/>
    <s v="Programado "/>
    <s v="Realizado"/>
    <s v="Enviado Equatorial "/>
    <n v="1200.21"/>
    <n v="2548098.5699999998"/>
    <e v="#N/A"/>
    <n v="26322028"/>
    <n v="1200.21"/>
    <s v="Mauricio Alves"/>
  </r>
  <r>
    <x v="0"/>
    <s v="OK"/>
    <s v="Sem Defeito"/>
    <s v="Não"/>
    <n v="13180"/>
    <s v="866.2"/>
    <n v="2"/>
    <x v="1892"/>
    <s v="Ciclo Concluido"/>
    <s v="Ciclo Concluido"/>
    <x v="2"/>
    <s v="Programado"/>
    <s v="EQUIPE PODA"/>
    <s v="Realizado"/>
    <s v="ELDORADO DO SUL"/>
    <s v="PODAS"/>
    <s v="LIB //COMS"/>
    <d v="2024-11-05T00:00:00"/>
    <x v="5"/>
    <s v="OPEX"/>
    <s v="OK"/>
    <s v="OK"/>
    <s v="ANEXADO"/>
    <s v="ANEXADO"/>
    <s v="OK"/>
    <n v="1"/>
    <n v="794.5"/>
    <s v="Giro"/>
    <s v="LUISA ALMEIDA"/>
    <s v="Programado "/>
    <s v="Realizado"/>
    <s v="Enviado Equatorial "/>
    <n v="1600.28"/>
    <n v="2548098.5699999998"/>
    <e v="#N/A"/>
    <n v="26322094"/>
    <n v="1600.28"/>
    <s v="Mauricio Alves"/>
  </r>
  <r>
    <x v="0"/>
    <s v="OK"/>
    <s v="Sem Defeito"/>
    <s v="Não"/>
    <n v="13180"/>
    <s v="866.3"/>
    <n v="6"/>
    <x v="1893"/>
    <s v="Ciclo Concluido"/>
    <s v="Ciclo Concluido"/>
    <x v="2"/>
    <s v="Programado"/>
    <s v="EQUIPE PODA"/>
    <s v="Realizado"/>
    <s v="ELDORADO DO SUL"/>
    <s v="PODAS"/>
    <s v="LIB //COMS"/>
    <d v="2024-11-05T00:00:00"/>
    <x v="5"/>
    <s v="OPEX"/>
    <s v="OK"/>
    <s v="OK"/>
    <s v="ANEXADO"/>
    <s v="ANEXADO"/>
    <s v="OK"/>
    <n v="1"/>
    <n v="9845.85"/>
    <s v="Giro"/>
    <s v="LUISA ALMEIDA"/>
    <s v="Programado "/>
    <s v="Realizado"/>
    <s v="Enviado Equatorial "/>
    <n v="1200.21"/>
    <n v="2548098.5699999998"/>
    <e v="#N/A"/>
    <n v="26322145"/>
    <n v="1200.21"/>
    <s v="Mauricio Alves"/>
  </r>
  <r>
    <x v="0"/>
    <s v="OK"/>
    <s v="Sem Defeito"/>
    <s v="Não"/>
    <n v="12968"/>
    <n v="867"/>
    <n v="1"/>
    <x v="1894"/>
    <s v="Ciclo Concluido"/>
    <s v="Ciclo Concluido"/>
    <x v="2"/>
    <s v="Programado"/>
    <s v="EQUIPE PODA"/>
    <s v="Realizado"/>
    <s v="GUAIBA"/>
    <s v="PODAS"/>
    <s v="LIB //COMS"/>
    <d v="2024-11-05T00:00:00"/>
    <x v="5"/>
    <s v="OPEX"/>
    <s v="OK"/>
    <s v="OK"/>
    <s v="ANEXADO"/>
    <s v="ANEXADO"/>
    <s v="OK"/>
    <n v="1"/>
    <n v="14304.56"/>
    <s v="Giro"/>
    <s v="RICARDO SILVEIRA"/>
    <s v="Programado "/>
    <s v="Realizado"/>
    <s v="Enviado Equatorial "/>
    <n v="5959.01"/>
    <n v="2548098.5699999998"/>
    <e v="#N/A"/>
    <n v="26347444"/>
    <n v="5959.01"/>
    <s v="Mauricio Alves"/>
  </r>
  <r>
    <x v="0"/>
    <s v="OK"/>
    <s v="Sem Defeito"/>
    <s v="Não"/>
    <n v="12968"/>
    <n v="867"/>
    <n v="1"/>
    <x v="1895"/>
    <s v="Ciclo Concluido"/>
    <s v="Ciclo Concluido"/>
    <x v="2"/>
    <s v="Programado"/>
    <s v="EQUIPE PODA"/>
    <s v="Realizado"/>
    <s v="GUAIBA"/>
    <s v="PODAS"/>
    <s v="LIB //COMS"/>
    <d v="2024-11-05T00:00:00"/>
    <x v="5"/>
    <s v="OPEX"/>
    <s v="OK"/>
    <s v="OK"/>
    <s v="ANEXADO"/>
    <s v="ANEXADO"/>
    <s v="OK"/>
    <n v="1"/>
    <n v="14304.56"/>
    <s v="Giro"/>
    <s v="RICARDO SILVEIRA"/>
    <s v="Programado "/>
    <s v="Realizado"/>
    <s v="Enviado Equatorial "/>
    <n v="2947.1"/>
    <n v="2548098.5699999998"/>
    <e v="#N/A"/>
    <n v="26347469"/>
    <n v="2947.1"/>
    <s v="Mauricio Alves"/>
  </r>
  <r>
    <x v="7"/>
    <s v="OK"/>
    <s v="Sem Defeito"/>
    <s v="Não"/>
    <n v="12243"/>
    <n v="868"/>
    <m/>
    <x v="1896"/>
    <s v="067603128"/>
    <s v="GUA-13"/>
    <x v="2"/>
    <s v="Emergencial"/>
    <s v="EQUIPE PODA"/>
    <s v="Realizado"/>
    <s v="GUAIBA"/>
    <s v="PODAS"/>
    <s v="LIB //CONC"/>
    <d v="2024-11-05T00:00:00"/>
    <x v="2"/>
    <s v="OPEX"/>
    <s v="OK"/>
    <s v="OK"/>
    <s v="ANEXADO"/>
    <s v="ANEXADO"/>
    <s v="OK"/>
    <n v="1"/>
    <n v="22778.35"/>
    <s v="Passivo"/>
    <s v="RICARDO SILVEIRA"/>
    <s v="Programado "/>
    <s v="Realizado"/>
    <s v="Em andamento"/>
    <n v="24140.35"/>
    <n v="2548098.5699999998"/>
    <e v="#N/A"/>
    <n v="26306311"/>
    <n v="24140.35"/>
    <s v="Mauricio Alves"/>
  </r>
  <r>
    <x v="5"/>
    <s v="TOCO, ALIMEN E PODAS JÁ COBRADAS "/>
    <s v="TOCO E ALIMEN."/>
    <s v="Sim "/>
    <n v="12338"/>
    <n v="869"/>
    <m/>
    <x v="1694"/>
    <s v="Já Possui"/>
    <s v="Já Possui"/>
    <x v="2"/>
    <s v="Poligonal Programado Andamento"/>
    <s v="EQUIPE PODA"/>
    <s v="Realizado"/>
    <s v="PORTO ALEGRE"/>
    <s v="PODAS"/>
    <s v="LIB //PEND"/>
    <d v="2024-11-05T00:00:00"/>
    <x v="2"/>
    <s v="OPEX"/>
    <s v="OK"/>
    <s v="OK"/>
    <s v="ANEXADO"/>
    <s v="ANEXADO"/>
    <s v="OK"/>
    <n v="1"/>
    <n v="8865.7099999999991"/>
    <s v="Passivo"/>
    <s v="RICARDO SILVEIRA"/>
    <s v="Programado "/>
    <s v="Realizado"/>
    <s v="Em andamento"/>
    <n v="5273.09"/>
    <n v="2548098.5699999998"/>
    <e v="#N/A"/>
    <n v="26257836"/>
    <n v="5273.09"/>
    <s v="Erica Fragoso"/>
  </r>
  <r>
    <x v="5"/>
    <s v="TOCO, ALIMEN E PODAS JÁ COBRADAS "/>
    <s v="TOCO E ALIMEN."/>
    <s v="Sim "/>
    <n v="12738"/>
    <n v="870"/>
    <m/>
    <x v="1694"/>
    <s v="Já Possui"/>
    <s v="Já Possui"/>
    <x v="2"/>
    <s v="Poligonal Programado Andamento"/>
    <s v="EQUIPE PODA"/>
    <s v="Realizado"/>
    <s v="PORTO ALEGRE"/>
    <s v="PODAS"/>
    <s v="LIB //PEND"/>
    <d v="2024-11-05T00:00:00"/>
    <x v="2"/>
    <s v="OPEX"/>
    <s v="OK"/>
    <s v="OK"/>
    <s v="ANEXADO"/>
    <s v="ANEXADO"/>
    <s v="OK"/>
    <n v="1"/>
    <n v="4034.12"/>
    <s v="Passivo"/>
    <s v="RICARDO SILVEIRA"/>
    <s v="Programado "/>
    <s v="Realizado"/>
    <s v="Em andamento"/>
    <n v="2484.16"/>
    <n v="2548098.5699999998"/>
    <e v="#N/A"/>
    <n v="26257836"/>
    <n v="2484.16"/>
    <s v="Erica Fragoso"/>
  </r>
  <r>
    <x v="0"/>
    <s v="OK"/>
    <s v="Sem Defeito"/>
    <s v="Não"/>
    <n v="119711"/>
    <n v="436"/>
    <m/>
    <x v="1897"/>
    <s v="Ciclo Concluido"/>
    <s v="Ciclo Concluido"/>
    <x v="2"/>
    <s v="Emergencial"/>
    <s v="LINHA MORTA "/>
    <s v="Realizado"/>
    <s v="GUAIBA"/>
    <s v="TALA"/>
    <s v="LIB //COMS"/>
    <d v="2024-11-05T00:00:00"/>
    <x v="5"/>
    <s v="OPEX"/>
    <s v="OK"/>
    <s v="OK"/>
    <s v="ANEXADO"/>
    <s v="ANEXADO"/>
    <s v="OK"/>
    <n v="1"/>
    <n v="2600.48"/>
    <s v="Giro"/>
    <s v="LUISA ALMEIDA"/>
    <s v="Programado "/>
    <s v="Realizado"/>
    <s v="Enviado Equatorial "/>
    <n v="974.93"/>
    <n v="2548098.5699999998"/>
    <e v="#N/A"/>
    <n v="26306326"/>
    <n v="974.93"/>
    <s v="Mauricio Alves"/>
  </r>
  <r>
    <x v="0"/>
    <s v="OK"/>
    <s v="Sem Defeito"/>
    <s v="Não"/>
    <n v="119273"/>
    <n v="437"/>
    <m/>
    <x v="1898"/>
    <s v="Sem necessidade"/>
    <s v="Sem necessidade"/>
    <x v="0"/>
    <s v="Emergencial"/>
    <s v="LINHA MORTA "/>
    <s v="Realizado"/>
    <s v="VIAMÃO"/>
    <s v="TR"/>
    <s v="LIB //COMS"/>
    <d v="2024-11-05T00:00:00"/>
    <x v="2"/>
    <s v="CAPEX"/>
    <s v="OK"/>
    <s v="OK"/>
    <s v="ANEXADO"/>
    <s v="ANEXADO"/>
    <s v="OK"/>
    <n v="1"/>
    <n v="3489.68"/>
    <s v="Passivo"/>
    <s v="CRISTIANO MASTER"/>
    <s v="Programado "/>
    <s v="Realizado"/>
    <s v="Enviado Equatorial"/>
    <n v="5209.8100000000004"/>
    <n v="2548098.5699999998"/>
    <e v="#N/A"/>
    <n v="26436733"/>
    <n v="5209.8100000000004"/>
    <s v="Mauricio Alves"/>
  </r>
  <r>
    <x v="0"/>
    <s v="OK"/>
    <s v="Sem Defeito"/>
    <s v="Não"/>
    <n v="117215"/>
    <n v="438"/>
    <m/>
    <x v="1899"/>
    <s v="Ciclo Concluido"/>
    <s v="Ciclo Concluido"/>
    <x v="2"/>
    <s v="Emergencial"/>
    <s v="LINHA MORTA "/>
    <s v="Realizado"/>
    <s v="PORTO ALEGRE"/>
    <s v="TALA"/>
    <s v="LIB //COMS"/>
    <d v="2024-11-05T00:00:00"/>
    <x v="5"/>
    <s v="OPEX"/>
    <s v="OK"/>
    <s v="OK"/>
    <s v="ANEXADO"/>
    <s v="ANEXADO"/>
    <s v="OK"/>
    <n v="1"/>
    <n v="1300.24"/>
    <s v="Giro"/>
    <s v="LUISA ALMEIDA"/>
    <s v="Programado "/>
    <s v="Realizado"/>
    <s v="Enviado Equatorial "/>
    <n v="974.93"/>
    <n v="2548098.5699999998"/>
    <e v="#N/A"/>
    <n v="26306252"/>
    <n v="974.93"/>
    <s v="Mauricio Alves"/>
  </r>
  <r>
    <x v="0"/>
    <s v="OK"/>
    <s v="Sem Defeito"/>
    <s v="Não"/>
    <n v="117231"/>
    <n v="439"/>
    <m/>
    <x v="1900"/>
    <s v="Ciclo Concluido"/>
    <s v="Ciclo Concluido"/>
    <x v="2"/>
    <s v="Emergencial"/>
    <s v="LINHA MORTA "/>
    <s v="Realizado"/>
    <s v="PORTO ALEGRE"/>
    <s v="TALA"/>
    <s v="LIB //COMS"/>
    <d v="2024-11-05T00:00:00"/>
    <x v="5"/>
    <s v="OPEX"/>
    <s v="OK"/>
    <s v="OK"/>
    <s v="ANEXADO"/>
    <s v="ANEXADO"/>
    <s v="OK"/>
    <n v="1"/>
    <n v="1300.24"/>
    <s v="Giro"/>
    <s v="LUISA ALMEIDA"/>
    <s v="Programado "/>
    <s v="Realizado"/>
    <s v="Enviado Equatorial "/>
    <n v="974.93"/>
    <n v="2548098.5699999998"/>
    <e v="#N/A"/>
    <n v="26306177"/>
    <n v="974.93"/>
    <s v="Mauricio Alves"/>
  </r>
  <r>
    <x v="0"/>
    <s v="OK"/>
    <s v="Sem Defeito"/>
    <s v="Não"/>
    <n v="119768"/>
    <n v="440"/>
    <m/>
    <x v="1901"/>
    <s v="Ciclo Concluido"/>
    <s v="Ciclo Concluido"/>
    <x v="2"/>
    <s v="Emergencial"/>
    <s v="LINHA MORTA "/>
    <s v="Realizado"/>
    <s v="PORTO ALEGRE"/>
    <s v="TALA"/>
    <s v="LIB //COMS"/>
    <d v="2024-11-05T00:00:00"/>
    <x v="5"/>
    <s v="OPEX"/>
    <s v="OK"/>
    <s v="OK"/>
    <s v="ANEXADO"/>
    <s v="ANEXADO"/>
    <s v="OK"/>
    <n v="1"/>
    <n v="1300.24"/>
    <s v="Giro"/>
    <s v="LUISA ALMEIDA"/>
    <s v="Programado "/>
    <s v="Realizado"/>
    <s v="Enviado Equatorial "/>
    <n v="974.93"/>
    <n v="2548098.5699999998"/>
    <e v="#N/A"/>
    <n v="26306118"/>
    <n v="974.93"/>
    <s v="Mauricio Alves"/>
  </r>
  <r>
    <x v="0"/>
    <s v="OK"/>
    <s v="Sem Defeito"/>
    <s v="Não"/>
    <n v="119080"/>
    <n v="441"/>
    <m/>
    <x v="1902"/>
    <s v="Ciclo Concluido"/>
    <s v="Ciclo Concluido"/>
    <x v="0"/>
    <s v="Emergencial"/>
    <s v="LINHA MORTA "/>
    <s v="Realizado"/>
    <s v="PORTO ALEGRE"/>
    <s v="POSTE"/>
    <s v="LIB // MED"/>
    <d v="2024-11-05T00:00:00"/>
    <x v="5"/>
    <s v="CAPEX"/>
    <s v="OK"/>
    <s v="OK"/>
    <s v="ANEXADO"/>
    <s v="ANEXADO"/>
    <s v="OK"/>
    <n v="1"/>
    <n v="4841.67"/>
    <s v="Giro"/>
    <s v="LUCAS ANDRADE"/>
    <s v="Programado "/>
    <s v="Realizado"/>
    <s v="Enviado Equatorial "/>
    <n v="4742.32"/>
    <n v="2548098.5699999998"/>
    <e v="#N/A"/>
    <n v="26436734"/>
    <n v="4742.32"/>
    <s v="Mauricio Alves"/>
  </r>
  <r>
    <x v="7"/>
    <s v="OK"/>
    <s v="Sem Defeito"/>
    <s v="Não"/>
    <n v="8138"/>
    <n v="442"/>
    <m/>
    <x v="1903"/>
    <s v="Sem necessidade"/>
    <s v="Sem necessidade"/>
    <x v="0"/>
    <s v="Emergencial"/>
    <s v="LINHA MORTA "/>
    <s v="Realizado"/>
    <s v="PORTO ALEGRE"/>
    <s v="TR"/>
    <s v="LIB //COMS"/>
    <d v="2024-11-05T00:00:00"/>
    <x v="2"/>
    <s v="CAPEX"/>
    <s v="OK"/>
    <s v="OK"/>
    <s v="ANEXADO"/>
    <s v="ANEXADO"/>
    <s v="OK"/>
    <n v="1"/>
    <n v="3489.68"/>
    <s v="Passivo"/>
    <s v="LUCAS ANDRADE"/>
    <s v="Programado "/>
    <s v="Realizado"/>
    <s v="Em andamento"/>
    <n v="3690.81"/>
    <n v="2548098.5699999998"/>
    <e v="#N/A"/>
    <n v="26448718"/>
    <n v="3690.81"/>
    <s v="Mauricio Alves"/>
  </r>
  <r>
    <x v="3"/>
    <s v="Ajuste AssBuilt"/>
    <s v="Sem Defeito"/>
    <s v="Não"/>
    <n v="7147"/>
    <n v="443"/>
    <m/>
    <x v="1904"/>
    <s v="Sem necessidade"/>
    <s v="Sem necessidade"/>
    <x v="0"/>
    <s v="Emergencial"/>
    <s v="LINHA MORTA "/>
    <s v="Pendente"/>
    <s v="PORTO ALEGRE"/>
    <s v="TR"/>
    <s v="LIB //PEND"/>
    <d v="2024-11-05T00:00:00"/>
    <x v="2"/>
    <s v="CAPEX"/>
    <s v="OK"/>
    <s v="OK"/>
    <s v="SEM ANEXO "/>
    <s v="SEM ANEXO "/>
    <s v="OK"/>
    <n v="0.6"/>
    <n v="3489.68"/>
    <s v="Passivo"/>
    <s v="RICARDO VARGAS"/>
    <d v="2024-12-16T00:00:00"/>
    <s v="Realizado"/>
    <s v="Em andamento"/>
    <n v="3690.81"/>
    <n v="2548098.5699999998"/>
    <e v="#N/A"/>
    <n v="26452604"/>
    <n v="3690.81"/>
    <s v="Mauricio Alves"/>
  </r>
  <r>
    <x v="0"/>
    <s v="OK"/>
    <s v="Sem Defeito"/>
    <s v="Não"/>
    <n v="119033"/>
    <n v="444"/>
    <m/>
    <x v="1905"/>
    <s v="Sem necessidade"/>
    <s v="Sem necessidade"/>
    <x v="0"/>
    <s v="Emergencial"/>
    <s v="LINHA MORTA "/>
    <s v="Realizado"/>
    <s v="PORTO ALEGRE"/>
    <s v="TR"/>
    <s v="LIB //COMS"/>
    <d v="2024-11-05T00:00:00"/>
    <x v="2"/>
    <s v="CAPEX"/>
    <s v="OK"/>
    <s v="OK"/>
    <s v="ANEXADO"/>
    <s v="ANEXADO"/>
    <s v="OK"/>
    <n v="1"/>
    <n v="3489.68"/>
    <s v="Passivo"/>
    <s v="LUCAS ANDRADE"/>
    <s v="Programado "/>
    <s v="Realizado"/>
    <s v="Enviado Equatorial"/>
    <n v="3690.81"/>
    <n v="2548098.5699999998"/>
    <e v="#N/A"/>
    <n v="26436757"/>
    <n v="3690.81"/>
    <s v="Mauricio Alves"/>
  </r>
  <r>
    <x v="2"/>
    <s v="OK"/>
    <s v="Sem Defeito"/>
    <s v="Não"/>
    <n v="2509"/>
    <n v="445"/>
    <m/>
    <x v="1906"/>
    <s v="Sem necessidade"/>
    <s v="Sem necessidade"/>
    <x v="0"/>
    <s v="Emergencial"/>
    <s v="LINHA MORTA "/>
    <s v="Pendente"/>
    <s v="VIAMÃO"/>
    <s v="TR/ POSTE"/>
    <s v="LIB //ENER"/>
    <d v="2024-11-05T00:00:00"/>
    <x v="2"/>
    <s v="CAPEX"/>
    <s v="NOK"/>
    <s v="OK"/>
    <s v="ANEXADO"/>
    <s v="ANEXADO"/>
    <s v="OK"/>
    <n v="0.8"/>
    <n v="16232.36"/>
    <s v="Passivo"/>
    <s v="LUCAS ANDRADE"/>
    <s v="Programado "/>
    <s v="Realizado"/>
    <s v="Em andamento"/>
    <n v="12687.09"/>
    <n v="2548098.5699999998"/>
    <e v="#N/A"/>
    <n v="26448717"/>
    <n v="12687.09"/>
    <s v="Mauricio Alves"/>
  </r>
  <r>
    <x v="2"/>
    <s v="OK"/>
    <s v="Sem Defeito"/>
    <s v="Não"/>
    <n v="2447"/>
    <n v="446"/>
    <m/>
    <x v="1907"/>
    <s v="Sem necessidade"/>
    <s v="Sem necessidade"/>
    <x v="0"/>
    <s v="Emergencial"/>
    <s v="LINHA MORTA "/>
    <s v="Pendente"/>
    <s v="BARRA DO RIBEIRO"/>
    <s v="POSTE"/>
    <s v="LIB //ENER"/>
    <d v="2024-11-05T00:00:00"/>
    <x v="2"/>
    <s v="CAPEX"/>
    <s v="NOK"/>
    <s v="OK"/>
    <s v="ANEXADO"/>
    <s v="ANEXADO"/>
    <s v="OK"/>
    <n v="0.8"/>
    <n v="6545.87"/>
    <s v="Passivo"/>
    <s v="SAMUEL OLIVEIRA"/>
    <s v="Programado "/>
    <s v="Realizado"/>
    <s v="Em andamento"/>
    <n v="6088.08"/>
    <n v="2548098.5699999998"/>
    <e v="#N/A"/>
    <n v="26452644"/>
    <n v="6088.08"/>
    <s v="Mauricio Alves"/>
  </r>
  <r>
    <x v="5"/>
    <s v="FALTA LOCALIZAÇÃO DO SERVIÇO"/>
    <s v="Endereço e Coordenadas"/>
    <s v="Não"/>
    <n v="119007"/>
    <n v="447"/>
    <m/>
    <x v="1908"/>
    <s v="Sem necessidade"/>
    <s v="Sem necessidade"/>
    <x v="0"/>
    <s v="Emergencial"/>
    <s v="LINHA MORTA "/>
    <s v="Pendente"/>
    <s v="VIAMÃO"/>
    <s v="EMENDAS E TALA "/>
    <s v="LIB //ATEC"/>
    <d v="2024-11-05T00:00:00"/>
    <x v="2"/>
    <s v="CAPEX"/>
    <m/>
    <s v="OK"/>
    <s v="SEM ANEXO "/>
    <s v="SEM ANEXO "/>
    <s v="NOK"/>
    <n v="0.2"/>
    <n v="2619.1799999999998"/>
    <s v="Giro"/>
    <s v="SAMUEL OLIVEIRA"/>
    <s v="Programado "/>
    <s v="Não realizado"/>
    <s v="Em andamento"/>
    <n v="0"/>
    <n v="2548098.5699999998"/>
    <e v="#N/A"/>
    <n v="0"/>
    <n v="0"/>
    <s v="Erica Fragoso"/>
  </r>
  <r>
    <x v="0"/>
    <s v="OK"/>
    <s v="Sem Defeito"/>
    <s v="Não"/>
    <n v="44929556"/>
    <n v="336"/>
    <m/>
    <x v="1909"/>
    <s v="Ciclo Concluido"/>
    <s v="Ciclo Concluido"/>
    <x v="2"/>
    <s v="Programado"/>
    <s v="TAT03"/>
    <s v="Realizado"/>
    <s v="GUAIBA"/>
    <s v="PODA"/>
    <s v="LIB //COMS"/>
    <d v="2024-11-05T00:00:00"/>
    <x v="5"/>
    <s v="OPEX"/>
    <s v="OK"/>
    <s v="OK"/>
    <s v="ANEXADO"/>
    <s v="ANEXADO"/>
    <s v="OK"/>
    <n v="1"/>
    <n v="355.99"/>
    <s v="Giro"/>
    <s v="RICARDO SILVEIRA"/>
    <s v="Programado "/>
    <s v="Realizado"/>
    <s v="Enviado Equatorial "/>
    <n v="356.67"/>
    <n v="2548098.5699999998"/>
    <e v="#N/A"/>
    <n v="26306727"/>
    <n v="356.67"/>
    <s v="Mauricio Alves"/>
  </r>
  <r>
    <x v="0"/>
    <s v="OK"/>
    <s v="Sem Defeito"/>
    <s v="Não"/>
    <n v="13056"/>
    <n v="337"/>
    <m/>
    <x v="1910"/>
    <s v="Ciclo Concluido"/>
    <s v="Ciclo Concluido"/>
    <x v="2"/>
    <s v="Emergencial"/>
    <s v="TAT01"/>
    <s v="Realizado"/>
    <s v="VIAMÃO"/>
    <s v="PODA"/>
    <s v="LIB //COMS"/>
    <d v="2024-11-05T00:00:00"/>
    <x v="5"/>
    <s v="OPEX"/>
    <s v="OK"/>
    <s v="OK"/>
    <s v="ANEXADO"/>
    <s v="ANEXADO"/>
    <s v="OK"/>
    <n v="1"/>
    <n v="738.57"/>
    <s v="Giro"/>
    <s v="RICARDO SILVEIRA"/>
    <s v="Programado "/>
    <s v="Realizado"/>
    <s v="Enviado Equatorial "/>
    <n v="209.6"/>
    <n v="2548098.5699999998"/>
    <e v="#N/A"/>
    <n v="26306731"/>
    <n v="209.6"/>
    <s v="Mauricio Alves"/>
  </r>
  <r>
    <x v="0"/>
    <s v="OK"/>
    <s v="Sem Defeito"/>
    <s v="Não"/>
    <n v="44929700"/>
    <n v="338"/>
    <m/>
    <x v="1911"/>
    <s v="Ciclo Concluido"/>
    <s v="Ciclo Concluido"/>
    <x v="2"/>
    <s v="Programado"/>
    <s v="TAT04"/>
    <s v="Realizado"/>
    <s v="ALVORADA"/>
    <s v="PODA"/>
    <s v="LIB //COMS"/>
    <d v="2024-11-05T00:00:00"/>
    <x v="5"/>
    <s v="OPEX"/>
    <s v="OK"/>
    <s v="OK"/>
    <s v="ANEXADO"/>
    <s v="ANEXADO"/>
    <s v="OK"/>
    <n v="1"/>
    <n v="1948.72"/>
    <s v="Giro"/>
    <s v="RICARDO SILVEIRA"/>
    <s v="Programado "/>
    <s v="Realizado"/>
    <s v="Enviado Equatorial "/>
    <n v="713.34"/>
    <n v="2548098.5699999998"/>
    <e v="#N/A"/>
    <n v="26306399"/>
    <n v="713.34"/>
    <s v="Mauricio Alves"/>
  </r>
  <r>
    <x v="0"/>
    <s v="OK"/>
    <s v="Sem Defeito"/>
    <s v="Não"/>
    <n v="116906"/>
    <n v="265"/>
    <m/>
    <x v="1912"/>
    <s v="Ciclo Concluido"/>
    <s v="Ciclo Concluido"/>
    <x v="2"/>
    <s v="Emergencial"/>
    <s v="LINHA VIVA "/>
    <s v="Realizado"/>
    <s v="VIAMÃO"/>
    <s v="CONEXÃO"/>
    <s v="LIB //COMS"/>
    <d v="2024-11-05T00:00:00"/>
    <x v="5"/>
    <s v="OPEX"/>
    <s v="OK"/>
    <s v="OK"/>
    <s v="ANEXADO"/>
    <s v="ANEXADO"/>
    <s v="OK"/>
    <n v="1"/>
    <n v="1333.78"/>
    <s v="Giro"/>
    <s v="LUISA ALMEIDA"/>
    <s v="Programado "/>
    <s v="Realizado"/>
    <s v="Enviado Equatorial "/>
    <n v="1404.81"/>
    <n v="2548098.5699999998"/>
    <e v="#N/A"/>
    <n v="26348354"/>
    <n v="1404.81"/>
    <s v="Mauricio Alves"/>
  </r>
  <r>
    <x v="0"/>
    <s v="OK"/>
    <s v="Sem Defeito"/>
    <s v="Não"/>
    <n v="3211"/>
    <n v="266"/>
    <m/>
    <x v="1913"/>
    <s v="Ciclo Concluido"/>
    <s v="Ciclo Concluido"/>
    <x v="2"/>
    <s v="Emergencial"/>
    <s v="LINHA VIVA "/>
    <s v="Realizado"/>
    <s v="PORTO ALEGRE"/>
    <s v="CONEXÃO"/>
    <s v="LIB //COMS"/>
    <d v="2024-11-05T00:00:00"/>
    <x v="5"/>
    <s v="OPEX"/>
    <s v="OK"/>
    <s v="OK"/>
    <s v="ANEXADO"/>
    <s v="ANEXADO"/>
    <s v="OK"/>
    <n v="1"/>
    <n v="1397.16"/>
    <s v="Giro"/>
    <s v="LUISA ALMEIDA"/>
    <s v="Programado "/>
    <s v="Realizado"/>
    <s v="Enviado Equatorial "/>
    <n v="1471.58"/>
    <n v="2548098.5699999998"/>
    <e v="#N/A"/>
    <n v="26347909"/>
    <n v="1471.58"/>
    <s v="Mauricio Alves"/>
  </r>
  <r>
    <x v="4"/>
    <s v="Em andamento "/>
    <s v="Em andamento "/>
    <s v="Não"/>
    <n v="11705"/>
    <s v="267, 410"/>
    <m/>
    <x v="1914"/>
    <s v="Sem necessidade"/>
    <s v="Sem necessidade"/>
    <x v="3"/>
    <s v="Programado"/>
    <s v="LINHA VIVA "/>
    <s v="Pendente"/>
    <s v="ALVORADA"/>
    <s v="CH REPETIDORA"/>
    <s v="LIB //ENER"/>
    <d v="2024-11-05T00:00:00"/>
    <x v="2"/>
    <s v="CAPEX"/>
    <s v="NOK"/>
    <s v="OK"/>
    <s v="SEM ANEXO "/>
    <s v="SEM ANEXO "/>
    <s v="NOK"/>
    <n v="0.2"/>
    <n v="27366.639999999999"/>
    <s v="Passivo"/>
    <s v="LUCAS ANDRADE"/>
    <d v="2024-12-18T00:00:00"/>
    <s v="Realizado"/>
    <s v="Em andamento"/>
    <n v="15808.92"/>
    <n v="2548098.5699999998"/>
    <e v="#N/A"/>
    <n v="26435404"/>
    <n v="15808.92"/>
    <s v="Mauricio Alves"/>
  </r>
  <r>
    <x v="0"/>
    <s v="OK"/>
    <s v="Sem Defeito"/>
    <s v="Não"/>
    <n v="44944688"/>
    <n v="339"/>
    <m/>
    <x v="1915"/>
    <s v="Ciclo Concluido"/>
    <s v="Ciclo Concluido"/>
    <x v="2"/>
    <s v="Emergencial"/>
    <s v="TAT01"/>
    <s v="Realizado"/>
    <s v="ALVORADA"/>
    <s v="PODA"/>
    <s v="LIB //COMS"/>
    <d v="2024-11-06T00:00:00"/>
    <x v="5"/>
    <s v="OPEX"/>
    <s v="OK"/>
    <s v="OK"/>
    <s v="ANEXADO"/>
    <s v="ANEXADO"/>
    <s v="OK"/>
    <n v="1"/>
    <n v="2702.89"/>
    <s v="Giro"/>
    <s v="RICARDO SILVEIRA"/>
    <s v="Programado "/>
    <s v="Realizado"/>
    <s v="Enviado Equatorial "/>
    <n v="733.6"/>
    <n v="2548098.5699999998"/>
    <e v="#N/A"/>
    <n v="26306732"/>
    <n v="733.6"/>
    <s v="Mauricio Alves"/>
  </r>
  <r>
    <x v="0"/>
    <s v="OK"/>
    <s v="Sem Defeito"/>
    <s v="Não"/>
    <n v="44930096"/>
    <n v="340"/>
    <m/>
    <x v="1916"/>
    <s v="Ciclo Concluido"/>
    <s v="Ciclo Concluido"/>
    <x v="2"/>
    <s v="Emergencial"/>
    <s v="TAT02"/>
    <s v="Realizado"/>
    <s v="PORTO ALEGRE"/>
    <s v="GRAMÍNEAS/ESPAÇ"/>
    <s v="LIB //COMS"/>
    <d v="2024-11-06T00:00:00"/>
    <x v="5"/>
    <s v="OPEX"/>
    <s v="OK"/>
    <s v="OK"/>
    <s v="ANEXADO"/>
    <s v="ANEXADO"/>
    <s v="OK"/>
    <n v="1"/>
    <n v="2187.3200000000002"/>
    <s v="Giro"/>
    <s v="RICARDO SILVEIRA"/>
    <s v="Programado "/>
    <s v="Realizado"/>
    <s v="Enviado Equatorial "/>
    <n v="77.22"/>
    <n v="2548098.5699999998"/>
    <e v="#N/A"/>
    <n v="26347698"/>
    <n v="77.22"/>
    <s v="Mauricio Alves"/>
  </r>
  <r>
    <x v="0"/>
    <s v="OK"/>
    <s v="Sem Defeito"/>
    <s v="Não"/>
    <n v="44943664"/>
    <n v="341"/>
    <m/>
    <x v="1917"/>
    <s v="Ciclo Concluido"/>
    <s v="Ciclo Concluido"/>
    <x v="2"/>
    <s v="Emergencial"/>
    <s v="TAT04"/>
    <s v="Realizado"/>
    <s v="ALVORADA"/>
    <s v="PODA"/>
    <s v="LIB //COMS"/>
    <d v="2024-11-06T00:00:00"/>
    <x v="5"/>
    <s v="OPEX"/>
    <s v="OK"/>
    <s v="OK"/>
    <s v="ANEXADO"/>
    <s v="ANEXADO"/>
    <s v="OK"/>
    <n v="1"/>
    <n v="2215.71"/>
    <s v="Giro"/>
    <s v="RICARDO SILVEIRA"/>
    <s v="Programado "/>
    <s v="Realizado"/>
    <s v="Enviado Equatorial "/>
    <n v="671.07"/>
    <n v="2548098.5699999998"/>
    <e v="#N/A"/>
    <n v="26347584"/>
    <n v="671.07"/>
    <s v="Mauricio Alves"/>
  </r>
  <r>
    <x v="0"/>
    <s v="OK"/>
    <s v="Sem Defeito"/>
    <s v="Não"/>
    <n v="44943967"/>
    <n v="342"/>
    <m/>
    <x v="1918"/>
    <s v="Ciclo Concluido"/>
    <s v="Ciclo Concluido"/>
    <x v="2"/>
    <s v="Emergencial"/>
    <s v="TAT03"/>
    <s v="Realizado"/>
    <s v="MINAS DO LEÃO"/>
    <s v="PODA/ESP"/>
    <s v="LIB //COMS"/>
    <d v="2024-11-06T00:00:00"/>
    <x v="5"/>
    <s v="OPEX"/>
    <s v="OK"/>
    <s v="OK"/>
    <s v="ANEXADO"/>
    <s v="ANEXADO"/>
    <s v="OK"/>
    <n v="1"/>
    <n v="1656.06"/>
    <s v="Giro"/>
    <s v="RICARDO SILVEIRA"/>
    <s v="Programado "/>
    <s v="Realizado"/>
    <s v="Enviado Equatorial "/>
    <n v="687.64"/>
    <n v="2548098.5699999998"/>
    <e v="#N/A"/>
    <n v="26347638"/>
    <n v="687.64"/>
    <s v="Mauricio Alves"/>
  </r>
  <r>
    <x v="0"/>
    <s v="OK"/>
    <s v="Sem Defeito"/>
    <s v="Não"/>
    <n v="3382"/>
    <n v="268"/>
    <m/>
    <x v="1919"/>
    <s v="Ciclo Concluido"/>
    <s v="Ciclo Concluido"/>
    <x v="2"/>
    <s v="Emergencial"/>
    <s v="LINHA VIVA "/>
    <s v="Realizado"/>
    <s v="PORTO ALEGRE"/>
    <s v="PASSAGEM/ CONEXÃO"/>
    <s v="LIB //COMS"/>
    <d v="2024-11-06T00:00:00"/>
    <x v="5"/>
    <s v="OPEX"/>
    <s v="OK"/>
    <s v="OK"/>
    <s v="ANEXADO"/>
    <s v="ANEXADO"/>
    <s v="OK"/>
    <n v="1"/>
    <n v="3355.58"/>
    <s v="Giro"/>
    <s v="LUISA ALMEIDA"/>
    <s v="Programado "/>
    <s v="Realizado"/>
    <s v="Enviado Equatorial "/>
    <n v="3453.26"/>
    <n v="2548098.5699999998"/>
    <e v="#N/A"/>
    <n v="26366268"/>
    <n v="3453.26"/>
    <s v="Mauricio Alves"/>
  </r>
  <r>
    <x v="5"/>
    <s v="PENDÊNCIAEVIDÊNCIAS DE PODA RUINS, ALTERAR COBRANÇA OU ANEXAR NOVAS FOTOS."/>
    <s v="Evidência"/>
    <s v="Não"/>
    <n v="3384"/>
    <n v="269"/>
    <m/>
    <x v="1920"/>
    <s v="TRONCO"/>
    <s v="ELD0104"/>
    <x v="2"/>
    <s v="Emergencial"/>
    <s v="LINHA VIVA "/>
    <s v="Realizado"/>
    <s v="GUAIBA"/>
    <s v="PODA/ AMARRAÇÃO"/>
    <s v="LIB //PEND"/>
    <d v="2024-11-06T00:00:00"/>
    <x v="2"/>
    <s v="OPEX"/>
    <s v="OK"/>
    <s v="OK"/>
    <s v="ANEXADO"/>
    <s v="ANEXADO"/>
    <s v="OK"/>
    <n v="1"/>
    <n v="4097.8900000000003"/>
    <s v="Passivo"/>
    <s v="RICARDO SILVEIRA"/>
    <s v="Programado "/>
    <s v="Realizado"/>
    <s v="Em andamento"/>
    <n v="3887.03"/>
    <n v="2548098.5699999998"/>
    <e v="#N/A"/>
    <n v="26347823"/>
    <n v="3887.03"/>
    <s v="Erica Fragoso"/>
  </r>
  <r>
    <x v="2"/>
    <s v="OK"/>
    <s v="Sem Defeito"/>
    <s v="Não"/>
    <n v="12858"/>
    <n v="270"/>
    <m/>
    <x v="1921"/>
    <s v="Sem necessidade"/>
    <s v="Sem necessidade"/>
    <x v="0"/>
    <s v="Emergencial"/>
    <s v="LINHA VIVA "/>
    <s v="Pendente"/>
    <s v="PORTO ALEGRE"/>
    <s v="CH "/>
    <s v="LIB //ENER"/>
    <d v="2024-11-06T00:00:00"/>
    <x v="2"/>
    <s v="CAPEX"/>
    <s v="NOK"/>
    <s v="OK"/>
    <s v="ANEXADO"/>
    <s v="ANEXADO"/>
    <s v="OK"/>
    <n v="0.8"/>
    <n v="9852.48"/>
    <s v="Passivo"/>
    <s v="CRISTIANO MASTER"/>
    <s v="Programado "/>
    <s v="Realizado"/>
    <s v="Em andamento"/>
    <n v="22659.56"/>
    <n v="2548098.5699999998"/>
    <e v="#N/A"/>
    <n v="26490418"/>
    <n v="22659.56"/>
    <s v="Mauricio Alves"/>
  </r>
  <r>
    <x v="0"/>
    <s v="OK"/>
    <s v="Sem Defeito"/>
    <s v="Não"/>
    <n v="13721"/>
    <n v="271"/>
    <m/>
    <x v="1922"/>
    <s v="Ciclo Concluido"/>
    <s v="Ciclo Concluido"/>
    <x v="2"/>
    <s v="Emergencial"/>
    <s v="LINHA VIVA "/>
    <s v="Realizado"/>
    <s v="PORTO ALEGRE"/>
    <s v="CONEXÃO"/>
    <s v="LIB //COMS"/>
    <d v="2024-11-06T00:00:00"/>
    <x v="5"/>
    <s v="OPEX"/>
    <s v="OK"/>
    <s v="OK"/>
    <s v="ANEXADO"/>
    <s v="ANEXADO"/>
    <s v="OK"/>
    <n v="1"/>
    <n v="3761.25"/>
    <s v="Giro"/>
    <s v="RICARDO SILVEIRA"/>
    <s v="Programado "/>
    <s v="Realizado"/>
    <s v="Enviado Equatorial "/>
    <n v="4224.3900000000003"/>
    <n v="2548098.5699999998"/>
    <e v="#N/A"/>
    <n v="26322114"/>
    <n v="4224.3900000000003"/>
    <s v="Mauricio Alves"/>
  </r>
  <r>
    <x v="7"/>
    <s v="Em andamento "/>
    <s v="Em andamento "/>
    <s v="Não"/>
    <n v="7656"/>
    <n v="448"/>
    <m/>
    <x v="1923"/>
    <s v="Sem necessidade"/>
    <s v="Sem necessidade"/>
    <x v="0"/>
    <s v="Emergencial"/>
    <s v="LINHA MORTA "/>
    <s v="Realizado"/>
    <s v="VIAMÃO"/>
    <s v="POSTE"/>
    <s v="LIB //CONC"/>
    <d v="2024-11-06T00:00:00"/>
    <x v="2"/>
    <s v="CAPEX"/>
    <s v="OK"/>
    <s v="OK"/>
    <s v="ANEXADO"/>
    <s v="ANEXADO"/>
    <s v="OK"/>
    <n v="1"/>
    <n v="17435.3"/>
    <s v="Giro"/>
    <s v="LUCAS ANDRADE"/>
    <d v="2024-12-18T00:00:00"/>
    <s v="Realizado"/>
    <s v="Em andamento"/>
    <n v="23436.57"/>
    <n v="2548098.5699999998"/>
    <e v="#N/A"/>
    <n v="26786303"/>
    <n v="23436.57"/>
    <s v="Mauricio Alves"/>
  </r>
  <r>
    <x v="2"/>
    <s v="OK"/>
    <s v="Sem Defeito"/>
    <s v="Não"/>
    <n v="12653"/>
    <n v="449"/>
    <m/>
    <x v="1924"/>
    <s v="Sem necessidade"/>
    <s v="Sem necessidade"/>
    <x v="0"/>
    <s v="Emergencial"/>
    <s v="LINHA MORTA "/>
    <s v="Pendente"/>
    <s v="BUTIÁ"/>
    <s v="TR"/>
    <s v="LIB //ENER"/>
    <d v="2024-11-06T00:00:00"/>
    <x v="2"/>
    <s v="CAPEX"/>
    <s v="NOK"/>
    <s v="OK"/>
    <s v="ANEXADO"/>
    <s v="ANEXADO"/>
    <s v="OK"/>
    <n v="0.8"/>
    <n v="3897.08"/>
    <s v="Passivo"/>
    <s v="SAMUEL OLIVEIRA"/>
    <s v="Programado "/>
    <s v="Realizado"/>
    <s v="Em andamento"/>
    <n v="3690.81"/>
    <n v="2548098.5699999998"/>
    <e v="#N/A"/>
    <n v="26452675"/>
    <n v="3690.81"/>
    <s v="Mauricio Alves"/>
  </r>
  <r>
    <x v="7"/>
    <s v="OK"/>
    <s v="Sem Defeito"/>
    <s v="Não"/>
    <n v="13721"/>
    <n v="450"/>
    <m/>
    <x v="1925"/>
    <s v="Sem necessidade"/>
    <s v="Sem necessidade"/>
    <x v="0"/>
    <s v="Emergencial"/>
    <s v="LINHA MORTA "/>
    <s v="Realizado"/>
    <s v="PORTO ALEGRE"/>
    <s v="POSTE"/>
    <s v="LIB //CONC"/>
    <d v="2024-11-06T00:00:00"/>
    <x v="2"/>
    <s v="CAPEX"/>
    <s v="OK"/>
    <s v="OK"/>
    <s v="ANEXADO"/>
    <s v="ANEXADO"/>
    <s v="OK"/>
    <n v="1"/>
    <n v="4015.66"/>
    <s v="Passivo"/>
    <s v="RICARDO VARGAS"/>
    <s v="Programado "/>
    <s v="Realizado"/>
    <s v="Enviado Equatorial"/>
    <n v="3887"/>
    <n v="2548098.5699999998"/>
    <e v="#N/A"/>
    <n v="26435721"/>
    <n v="3887"/>
    <s v="Mauricio Alves"/>
  </r>
  <r>
    <x v="0"/>
    <s v="OK"/>
    <s v="Sem Defeito"/>
    <s v="Não"/>
    <n v="3383"/>
    <n v="871"/>
    <s v="-"/>
    <x v="1926"/>
    <s v="Ciclo Concluido"/>
    <s v="Ciclo Concluido"/>
    <x v="2"/>
    <s v="Emergencial"/>
    <s v="EQUIPE PODA"/>
    <s v="Realizado"/>
    <s v="VIAMÃO"/>
    <s v="PODAS"/>
    <s v="LIB //COMS"/>
    <d v="2024-11-06T00:00:00"/>
    <x v="5"/>
    <s v="OPEX"/>
    <s v="OK"/>
    <s v="OK"/>
    <s v="ANEXADO"/>
    <s v="ANEXADO"/>
    <s v="OK"/>
    <n v="1"/>
    <n v="4506.07"/>
    <s v="Giro"/>
    <s v="SAMUEL OLIVEIRA"/>
    <s v="Programado "/>
    <s v="Realizado"/>
    <s v="Enviado Equatorial "/>
    <n v="4162.8100000000004"/>
    <n v="2548098.5699999998"/>
    <e v="#N/A"/>
    <n v="26384934"/>
    <n v="4162.8100000000004"/>
    <s v="Mauricio Alves"/>
  </r>
  <r>
    <x v="5"/>
    <s v="TOCO, ALIMEN E PODAS JÁ COBRADAS "/>
    <s v="TOCO E ALIMEN."/>
    <s v="Sim "/>
    <n v="12738"/>
    <n v="872"/>
    <n v="1"/>
    <x v="1694"/>
    <s v="Já Possui"/>
    <s v="Já Possui"/>
    <x v="2"/>
    <s v="Programado"/>
    <s v="EQUIPE PODA"/>
    <s v="Realizado"/>
    <s v="PORTO ALEGRE"/>
    <s v="PODAS"/>
    <s v="LIB //PEND"/>
    <d v="2024-11-06T00:00:00"/>
    <x v="2"/>
    <s v="OPEX"/>
    <s v="OK"/>
    <s v="OK"/>
    <s v="ANEXADO"/>
    <s v="ANEXADO"/>
    <s v="OK"/>
    <n v="1"/>
    <n v="4271.1899999999996"/>
    <s v="Passivo"/>
    <s v="LUISA ALMEIDA"/>
    <s v="Programado "/>
    <s v="Realizado"/>
    <s v="Em andamento"/>
    <n v="2257.42"/>
    <n v="2548098.5699999998"/>
    <e v="#N/A"/>
    <n v="26257836"/>
    <n v="2257.42"/>
    <s v="Erica Fragoso"/>
  </r>
  <r>
    <x v="5"/>
    <s v="TOCO, ALIMEN E PODAS JÁ COBRADAS "/>
    <s v="TOCO E ALIMEN."/>
    <s v="Sim "/>
    <n v="12738"/>
    <n v="873"/>
    <n v="1"/>
    <x v="1694"/>
    <s v="Já Possui"/>
    <s v="Já Possui"/>
    <x v="2"/>
    <s v="Programado"/>
    <s v="EQUIPE PODA"/>
    <s v="Realizado"/>
    <s v="PORTO ALEGRE"/>
    <s v="PODAS"/>
    <s v="LIB //PEND"/>
    <d v="2024-11-06T00:00:00"/>
    <x v="2"/>
    <s v="OPEX"/>
    <s v="OK"/>
    <s v="OK"/>
    <s v="ANEXADO"/>
    <s v="ANEXADO"/>
    <s v="OK"/>
    <n v="1"/>
    <n v="5389.02"/>
    <s v="Passivo"/>
    <s v="LUISA ALMEIDA"/>
    <s v="Programado "/>
    <s v="Realizado"/>
    <s v="Em andamento"/>
    <n v="3551.01"/>
    <n v="2548098.5699999998"/>
    <e v="#N/A"/>
    <n v="26257836"/>
    <n v="3551.01"/>
    <s v="Erica Fragoso"/>
  </r>
  <r>
    <x v="0"/>
    <s v="OK"/>
    <s v="Sem Defeito"/>
    <s v="Não"/>
    <n v="13180"/>
    <n v="874"/>
    <n v="1"/>
    <x v="1927"/>
    <s v="Ciclo Concluido"/>
    <s v="Ciclo Concluido"/>
    <x v="2"/>
    <s v="Programado"/>
    <s v="EQUIPE PODA"/>
    <s v="Realizado"/>
    <s v="GUAIBA"/>
    <s v="PODAS"/>
    <s v="LIB //COMS"/>
    <d v="2024-11-06T00:00:00"/>
    <x v="5"/>
    <s v="OPEX"/>
    <s v="OK"/>
    <s v="OK"/>
    <s v="ANEXADO"/>
    <s v="ANEXADO"/>
    <s v="OK"/>
    <n v="1"/>
    <n v="14327.24"/>
    <s v="Giro"/>
    <s v="RICARDO SILVEIRA"/>
    <s v="Programado "/>
    <s v="Realizado"/>
    <s v="Enviado Equatorial "/>
    <n v="7673.51"/>
    <n v="2548098.5699999998"/>
    <e v="#N/A"/>
    <n v="26363857"/>
    <n v="7673.51"/>
    <s v="Mauricio Alves"/>
  </r>
  <r>
    <x v="5"/>
    <s v="TOCO, ALIMEN E PODAS JÁ COBRADAS "/>
    <s v="TOCO E ALIMEN."/>
    <s v="Sim "/>
    <n v="12738"/>
    <n v="875"/>
    <n v="1"/>
    <x v="1694"/>
    <s v="Já Possui"/>
    <s v="Já Possui"/>
    <x v="2"/>
    <s v="Programado"/>
    <s v="EQUIPE PODA"/>
    <s v="Realizado"/>
    <s v="PORTO ALEGRE"/>
    <s v="PODAS"/>
    <s v="LIB //PEND"/>
    <d v="2024-11-06T00:00:00"/>
    <x v="2"/>
    <s v="OPEX"/>
    <s v="OK"/>
    <s v="OK"/>
    <s v="ANEXADO"/>
    <s v="ANEXADO"/>
    <s v="OK"/>
    <n v="1"/>
    <n v="5834.14"/>
    <s v="Passivo"/>
    <s v="LUISA ALMEIDA"/>
    <s v="Programado "/>
    <s v="Realizado"/>
    <s v="Em andamento"/>
    <n v="5100.25"/>
    <n v="2548098.5699999998"/>
    <e v="#N/A"/>
    <n v="26257836"/>
    <n v="5100.25"/>
    <s v="Erica Fragoso"/>
  </r>
  <r>
    <x v="5"/>
    <s v="TOCO, ALIMEN E PODAS JÁ COBRADAS "/>
    <s v="TOCO E ALIMEN."/>
    <s v="Sim "/>
    <n v="12738"/>
    <n v="876"/>
    <n v="1"/>
    <x v="1694"/>
    <s v="Já Possui"/>
    <s v="Já Possui"/>
    <x v="2"/>
    <s v="Programado"/>
    <s v="EQUIPE PODA"/>
    <s v="Realizado"/>
    <s v="PORTO ALEGRE"/>
    <s v="PODAS"/>
    <s v="LIB //PEND"/>
    <d v="2024-11-06T00:00:00"/>
    <x v="2"/>
    <s v="OPEX"/>
    <s v="OK"/>
    <s v="OK"/>
    <s v="ANEXADO"/>
    <s v="ANEXADO"/>
    <s v="OK"/>
    <n v="1"/>
    <n v="3849.3"/>
    <s v="Passivo"/>
    <s v="LUISA ALMEIDA"/>
    <s v="Programado "/>
    <s v="Realizado"/>
    <s v="Em andamento"/>
    <n v="2061.25"/>
    <n v="2548098.5699999998"/>
    <e v="#N/A"/>
    <n v="26257836"/>
    <n v="2061.25"/>
    <s v="Erica Fragoso"/>
  </r>
  <r>
    <x v="5"/>
    <s v="TOCO, ALIMEN E PODAS JÁ COBRADAS "/>
    <s v="TOCO E ALIMEN."/>
    <s v="Sim "/>
    <n v="12738"/>
    <n v="877"/>
    <n v="1"/>
    <x v="1694"/>
    <s v="Já Possui"/>
    <s v="Já Possui"/>
    <x v="2"/>
    <s v="Programado"/>
    <s v="EQUIPE PODA"/>
    <s v="Realizado"/>
    <s v="PORTO ALEGRE"/>
    <s v="PODAS"/>
    <s v="LIB //PEND"/>
    <d v="2024-11-06T00:00:00"/>
    <x v="2"/>
    <s v="OPEX"/>
    <s v="OK"/>
    <s v="OK"/>
    <s v="ANEXADO"/>
    <s v="ANEXADO"/>
    <s v="OK"/>
    <n v="1"/>
    <n v="6158.88"/>
    <s v="Passivo"/>
    <s v="LUISA ALMEIDA"/>
    <s v="Programado "/>
    <s v="Realizado"/>
    <s v="Em andamento"/>
    <n v="6202.64"/>
    <n v="2548098.5699999998"/>
    <e v="#N/A"/>
    <n v="26257836"/>
    <n v="6202.64"/>
    <s v="Erica Fragoso"/>
  </r>
  <r>
    <x v="0"/>
    <s v="OK"/>
    <s v="Sem Defeito"/>
    <s v="Não"/>
    <n v="4495422"/>
    <n v="343"/>
    <n v="1"/>
    <x v="1928"/>
    <s v="Ciclo Concluido"/>
    <s v="Ciclo Concluido"/>
    <x v="2"/>
    <s v="Programado"/>
    <s v="TAT02"/>
    <s v="Realizado"/>
    <s v="PORTO ALEGRE"/>
    <s v="ESPAÇ/GRAMÍNEAS/ PODA"/>
    <s v="LIB //COMS"/>
    <d v="2024-11-07T00:00:00"/>
    <x v="5"/>
    <s v="OPEX"/>
    <s v="OK"/>
    <s v="OK"/>
    <s v="ANEXADO"/>
    <s v="ANEXADO"/>
    <s v="OK"/>
    <n v="1"/>
    <n v="1182.6400000000001"/>
    <s v="Giro"/>
    <s v="SAMUEL OLIVEIRA"/>
    <s v="Programado "/>
    <s v="Realizado"/>
    <s v="Enviado Equatorial "/>
    <n v="279.49"/>
    <n v="2548098.5699999998"/>
    <e v="#N/A"/>
    <n v="26363681"/>
    <n v="279.49"/>
    <s v="Mauricio Alves"/>
  </r>
  <r>
    <x v="0"/>
    <s v="OK"/>
    <s v="Sem Defeito"/>
    <s v="Não"/>
    <n v="4495422"/>
    <s v="343.1"/>
    <n v="19"/>
    <x v="1929"/>
    <s v="Ciclo Concluido"/>
    <s v="Ciclo Concluido"/>
    <x v="2"/>
    <s v="Programado"/>
    <s v="TAT02"/>
    <s v="Realizado"/>
    <m/>
    <m/>
    <s v="LIB //COMS"/>
    <d v="2024-11-07T00:00:00"/>
    <x v="5"/>
    <s v="OPEX"/>
    <s v="OK"/>
    <s v="OK"/>
    <s v="ANEXADO"/>
    <s v="ANEXADO"/>
    <s v="OK"/>
    <n v="1"/>
    <m/>
    <s v="Giro"/>
    <s v="SAMUEL OLIVEIRA"/>
    <s v="Programado "/>
    <s v="Realizado"/>
    <s v="Enviado Equatorial "/>
    <n v="540.29999999999995"/>
    <n v="2548098.5699999998"/>
    <e v="#N/A"/>
    <n v="26366803"/>
    <n v="540.29999999999995"/>
    <s v="Mauricio Alves"/>
  </r>
  <r>
    <x v="0"/>
    <s v="OK"/>
    <s v="Sem Defeito"/>
    <s v="Não"/>
    <n v="44958489"/>
    <n v="344"/>
    <s v="-"/>
    <x v="1930"/>
    <s v="Ciclo Concluido"/>
    <s v="Ciclo Concluido"/>
    <x v="2"/>
    <s v="Emergencial"/>
    <s v="TAT01"/>
    <s v="Realizado"/>
    <s v="PORTO ALEGRE"/>
    <s v="PODA"/>
    <s v="LIB //COMS"/>
    <d v="2024-11-07T00:00:00"/>
    <x v="5"/>
    <s v="OPEX"/>
    <s v="OK"/>
    <s v="OK"/>
    <s v="ANEXADO"/>
    <s v="ANEXADO"/>
    <s v="OK"/>
    <n v="1"/>
    <n v="1744.13"/>
    <s v="Giro"/>
    <s v="LUISA ALMEIDA"/>
    <s v="Programado "/>
    <s v="Realizado"/>
    <s v="Enviado Equatorial "/>
    <n v="1070.01"/>
    <n v="2548098.5699999998"/>
    <e v="#N/A"/>
    <n v="26364816"/>
    <n v="1070.01"/>
    <s v="Mauricio Alves"/>
  </r>
  <r>
    <x v="0"/>
    <s v="OK"/>
    <s v="Sem Defeito"/>
    <s v="Não"/>
    <n v="44959330"/>
    <n v="345"/>
    <m/>
    <x v="1931"/>
    <s v="Ciclo Concluido"/>
    <s v="Ciclo Concluido"/>
    <x v="2"/>
    <s v="Emergencial"/>
    <s v="TAT04"/>
    <s v="Realizado"/>
    <s v="PORTO ALEGRE"/>
    <s v="PODA"/>
    <s v="LIB //COMS"/>
    <d v="2024-11-07T00:00:00"/>
    <x v="5"/>
    <s v="OPEX"/>
    <s v="OK"/>
    <s v="OK"/>
    <s v="ANEXADO"/>
    <s v="ANEXADO"/>
    <s v="OK"/>
    <n v="1"/>
    <n v="1845.98"/>
    <s v="Giro"/>
    <s v="LUISA ALMEIDA"/>
    <s v="Programado "/>
    <s v="Realizado"/>
    <s v="Enviado Equatorial "/>
    <n v="461.47"/>
    <n v="2548098.5699999998"/>
    <e v="#N/A"/>
    <n v="26364728"/>
    <n v="461.47"/>
    <s v="Mauricio Alves"/>
  </r>
  <r>
    <x v="0"/>
    <s v="OK"/>
    <s v="Sem Defeito"/>
    <s v="Não"/>
    <n v="13362"/>
    <n v="878"/>
    <n v="1"/>
    <x v="1932"/>
    <s v="Ciclo Concluido"/>
    <s v="Ciclo Concluido"/>
    <x v="2"/>
    <s v="Programado"/>
    <s v="EQUIPE PODA"/>
    <s v="Realizado"/>
    <s v="PORTO ALEGRE"/>
    <s v="PODA"/>
    <s v="LIB //COMS"/>
    <d v="2024-11-07T00:00:00"/>
    <x v="5"/>
    <s v="OPEX"/>
    <s v="OK"/>
    <s v="OK"/>
    <s v="ANEXADO"/>
    <s v="ANEXADO"/>
    <s v="OK"/>
    <n v="1"/>
    <n v="7325.99"/>
    <s v="Giro"/>
    <s v="RICARDO SILVEIRA"/>
    <s v="Programado "/>
    <s v="Realizado"/>
    <s v="Enviado Equatorial "/>
    <n v="1800.18"/>
    <n v="2548098.5699999998"/>
    <e v="#N/A"/>
    <n v="26363624"/>
    <n v="1800.18"/>
    <s v="Mauricio Alves"/>
  </r>
  <r>
    <x v="5"/>
    <s v="TOCO, ALIMEN E PODAS JÁ COBRADAS "/>
    <s v="TOCO E ALIMEN."/>
    <s v="Sim "/>
    <n v="13360"/>
    <n v="879"/>
    <n v="1"/>
    <x v="1694"/>
    <s v="Já Possui"/>
    <s v="Já Possui"/>
    <x v="2"/>
    <s v="Programado"/>
    <s v="EQUIPE PODA"/>
    <s v="Realizado"/>
    <s v="PORTO ALEGRE"/>
    <s v="PODA"/>
    <s v="LIB //PEND"/>
    <d v="2024-11-07T00:00:00"/>
    <x v="2"/>
    <s v="OPEX"/>
    <s v="OK"/>
    <s v="OK"/>
    <s v="ANEXADO"/>
    <s v="ANEXADO"/>
    <s v="OK"/>
    <n v="1"/>
    <n v="6183.52"/>
    <s v="Passivo"/>
    <s v="LUISA ALMEIDA"/>
    <s v="Programado "/>
    <s v="Realizado"/>
    <s v="Em andamento"/>
    <n v="4420.3"/>
    <n v="2548098.5699999998"/>
    <e v="#N/A"/>
    <n v="26257836"/>
    <n v="4420.3"/>
    <s v="Erica Fragoso"/>
  </r>
  <r>
    <x v="0"/>
    <s v="OK"/>
    <s v="Sem Defeito"/>
    <s v="Não"/>
    <n v="13362"/>
    <n v="880"/>
    <n v="1"/>
    <x v="1932"/>
    <s v="Ciclo Concluido"/>
    <s v="Ciclo Concluido"/>
    <x v="2"/>
    <s v="Programado"/>
    <s v="EQUIPE PODA"/>
    <s v="Realizado"/>
    <s v="PORTO ALEGRE"/>
    <s v="PODA"/>
    <s v="LIB //COMS"/>
    <d v="2024-11-07T00:00:00"/>
    <x v="5"/>
    <s v="OPEX"/>
    <s v="OK"/>
    <s v="OK"/>
    <s v="ANEXADO"/>
    <s v="ANEXADO"/>
    <s v="OK"/>
    <n v="1"/>
    <n v="4246.55"/>
    <s v="Giro"/>
    <s v="RICARDO SILVEIRA"/>
    <s v="Programado "/>
    <s v="Realizado"/>
    <s v="Enviado Equatorial "/>
    <n v="3272.74"/>
    <n v="2548098.5699999998"/>
    <e v="#N/A"/>
    <n v="26363624"/>
    <n v="3272.74"/>
    <s v="Mauricio Alves"/>
  </r>
  <r>
    <x v="0"/>
    <s v="OK"/>
    <s v="Sem Defeito"/>
    <s v="Não"/>
    <n v="4664"/>
    <n v="881"/>
    <s v="-"/>
    <x v="1933"/>
    <s v="Ciclo Concluido"/>
    <s v="Ciclo Concluido"/>
    <x v="2"/>
    <s v="Emergencial"/>
    <s v="EQUIPE PODA"/>
    <s v="Realizado"/>
    <s v="PORTO ALEGRE"/>
    <s v="PODA/CONEXÃO"/>
    <s v="LIB //COMS"/>
    <d v="2024-11-07T00:00:00"/>
    <x v="5"/>
    <s v="OPEX"/>
    <s v="OK"/>
    <s v="OK"/>
    <s v="ANEXADO"/>
    <s v="ANEXADO"/>
    <s v="OK"/>
    <n v="1"/>
    <n v="2107.21"/>
    <s v="Giro"/>
    <s v="LUISA ALMEIDA"/>
    <s v="Programado "/>
    <s v="Realizado"/>
    <s v="Enviado Equatorial "/>
    <n v="559.4"/>
    <n v="2548098.5699999998"/>
    <e v="#N/A"/>
    <n v="26363831"/>
    <n v="559.4"/>
    <s v="Mauricio Alves"/>
  </r>
  <r>
    <x v="0"/>
    <s v="OK"/>
    <s v="Sem Defeito"/>
    <s v="Não"/>
    <n v="13362"/>
    <n v="882"/>
    <n v="1"/>
    <x v="1932"/>
    <s v="Ciclo Concluido"/>
    <s v="Ciclo Concluido"/>
    <x v="2"/>
    <s v="Programado"/>
    <s v="EQUIPE PODA"/>
    <s v="Realizado"/>
    <s v="PORTO ALEGRE"/>
    <s v="PODA"/>
    <s v="LIB //COMS"/>
    <d v="2024-11-07T00:00:00"/>
    <x v="5"/>
    <s v="OPEX"/>
    <s v="OK"/>
    <s v="OK"/>
    <s v="ANEXADO"/>
    <s v="ANEXADO"/>
    <s v="OK"/>
    <n v="1"/>
    <n v="5041.05"/>
    <s v="Giro"/>
    <s v="RICARDO SILVEIRA"/>
    <s v="Programado "/>
    <s v="Realizado"/>
    <s v="Enviado Equatorial "/>
    <n v="2257.48"/>
    <n v="2548098.5699999998"/>
    <e v="#N/A"/>
    <n v="26363624"/>
    <n v="2257.48"/>
    <s v="Mauricio Alves"/>
  </r>
  <r>
    <x v="0"/>
    <s v="OK"/>
    <s v="Sem Defeito"/>
    <s v="Não"/>
    <n v="44931797"/>
    <n v="346"/>
    <n v="1"/>
    <x v="1934"/>
    <s v="Ciclo Concluido"/>
    <s v="Ciclo Concluido"/>
    <x v="2"/>
    <s v="Programado"/>
    <s v="TAT03"/>
    <s v="Realizado"/>
    <s v="GUAIBA"/>
    <s v="ESPAÇADORES"/>
    <s v="LIB //COMS"/>
    <d v="2024-11-07T00:00:00"/>
    <x v="5"/>
    <s v="OPEX"/>
    <s v="OK"/>
    <s v="OK"/>
    <s v="ANEXADO"/>
    <s v="ANEXADO"/>
    <s v="OK"/>
    <n v="1"/>
    <n v="337.64"/>
    <s v="Giro"/>
    <s v="LUISA ALMEIDA"/>
    <s v="Programado "/>
    <s v="Realizado"/>
    <s v="Enviado Equatorial "/>
    <n v="338.33"/>
    <n v="2548098.5699999998"/>
    <e v="#N/A"/>
    <n v="26364633"/>
    <n v="338.33"/>
    <s v="Mauricio Alves"/>
  </r>
  <r>
    <x v="0"/>
    <s v="OK"/>
    <s v="Sem Defeito"/>
    <s v="Não"/>
    <n v="13364"/>
    <n v="883"/>
    <n v="1"/>
    <x v="1935"/>
    <s v="Ciclo Concluido"/>
    <s v="Ciclo Concluido"/>
    <x v="2"/>
    <s v="Emergencial"/>
    <s v="EQUIPE PODA"/>
    <s v="Realizado"/>
    <s v="GUAIBA"/>
    <s v="PODA/AMARRAÇÃO"/>
    <s v="LIB //COMS"/>
    <d v="2024-11-07T00:00:00"/>
    <x v="5"/>
    <s v="OPEX"/>
    <s v="OK"/>
    <s v="OK"/>
    <s v="ANEXADO"/>
    <s v="ANEXADO"/>
    <s v="OK"/>
    <n v="1"/>
    <n v="7921.88"/>
    <s v="Giro"/>
    <s v="LUISA ALMEIDA"/>
    <s v="Programado "/>
    <s v="Realizado"/>
    <s v="Enviado Equatorial "/>
    <n v="4751.22"/>
    <n v="2548098.5699999998"/>
    <e v="#N/A"/>
    <n v="26363931"/>
    <n v="4751.22"/>
    <s v="Mauricio Alves"/>
  </r>
  <r>
    <x v="0"/>
    <s v="OK"/>
    <s v="Sem Defeito"/>
    <s v="Não"/>
    <n v="3383"/>
    <n v="884"/>
    <s v="-"/>
    <x v="1936"/>
    <s v="Ciclo Concluido"/>
    <s v="Ciclo Concluido"/>
    <x v="2"/>
    <s v="Emergencial"/>
    <s v="EQUIPE PODA"/>
    <s v="Realizado"/>
    <s v="VIAMÃO"/>
    <s v="PODA"/>
    <s v="LIB //COMS"/>
    <d v="2024-11-08T00:00:00"/>
    <x v="5"/>
    <s v="OPEX"/>
    <s v="OK"/>
    <s v="OK"/>
    <s v="ANEXADO"/>
    <s v="ANEXADO"/>
    <s v="OK"/>
    <n v="1"/>
    <n v="3686.93"/>
    <s v="Giro"/>
    <s v="LUISA ALMEIDA"/>
    <s v="Programado "/>
    <s v="Realizado"/>
    <s v="Enviado Equatorial "/>
    <n v="2162.46"/>
    <n v="2548098.5699999998"/>
    <e v="#N/A"/>
    <n v="26364070"/>
    <n v="2162.46"/>
    <s v="Mauricio Alves"/>
  </r>
  <r>
    <x v="6"/>
    <s v="RETIRAR TOCO "/>
    <s v="TOCO "/>
    <s v="Sim "/>
    <n v="13360"/>
    <n v="885"/>
    <n v="1"/>
    <x v="649"/>
    <s v="Já Possui"/>
    <s v="Já Possui"/>
    <x v="2"/>
    <s v="Programado"/>
    <s v="EQUIPE PODA"/>
    <s v="Realizado"/>
    <s v="PORTO ALEGRE"/>
    <s v="PODA"/>
    <s v="LIB //PEND"/>
    <d v="2024-11-08T00:00:00"/>
    <x v="2"/>
    <s v="OPEX"/>
    <s v="OK"/>
    <s v="OK"/>
    <s v="ANEXADO"/>
    <s v="ANEXADO"/>
    <s v="OK"/>
    <n v="1"/>
    <n v="2941.71"/>
    <s v="Passivo"/>
    <s v="LUISA ALMEIDA"/>
    <s v="Programado "/>
    <s v="Realizado"/>
    <s v="Em andamento"/>
    <n v="2562.5300000000002"/>
    <n v="2548098.5699999998"/>
    <e v="#N/A"/>
    <n v="26258044"/>
    <n v="2562.5300000000002"/>
    <s v="Erica Fragoso"/>
  </r>
  <r>
    <x v="0"/>
    <s v="OK"/>
    <s v="Sem Defeito"/>
    <s v="Não"/>
    <n v="13362"/>
    <n v="886"/>
    <n v="1"/>
    <x v="1932"/>
    <s v="Ciclo Concluido"/>
    <s v="Ciclo Concluido"/>
    <x v="2"/>
    <s v="Programado"/>
    <s v="EQUIPE PODA"/>
    <s v="Realizado"/>
    <s v="PORTO ALEGRE"/>
    <s v="PODA"/>
    <s v="LIB //COMS"/>
    <d v="2024-11-08T00:00:00"/>
    <x v="5"/>
    <s v="OPEX"/>
    <s v="OK"/>
    <s v="OK"/>
    <s v="ANEXADO"/>
    <s v="ANEXADO"/>
    <s v="OK"/>
    <n v="1"/>
    <n v="4643.8"/>
    <s v="Giro"/>
    <s v="RICARDO SILVEIRA"/>
    <s v="Programado "/>
    <s v="Realizado"/>
    <s v="Enviado Equatorial "/>
    <n v="3926.27"/>
    <n v="2548098.5699999998"/>
    <e v="#N/A"/>
    <n v="26363624"/>
    <n v="3926.27"/>
    <s v="Mauricio Alves"/>
  </r>
  <r>
    <x v="0"/>
    <s v="OK"/>
    <s v="Sem Defeito"/>
    <s v="Não"/>
    <n v="13892"/>
    <n v="887"/>
    <s v="-"/>
    <x v="1937"/>
    <s v="Ciclo Concluido"/>
    <s v="Ciclo Concluido"/>
    <x v="2"/>
    <s v="Emergencial"/>
    <s v="EQUIPE PODA"/>
    <s v="Realizado"/>
    <s v="PORTO ALEGRE"/>
    <s v="PODA/ AMARRAÇÃO"/>
    <s v="LIB //COMS"/>
    <d v="2024-11-08T00:00:00"/>
    <x v="5"/>
    <s v="OPEX"/>
    <s v="OK"/>
    <s v="OK"/>
    <s v="ANEXADO"/>
    <s v="ANEXADO"/>
    <s v="OK"/>
    <n v="1"/>
    <n v="1774.61"/>
    <s v="Giro"/>
    <s v="SAMUEL OLIVEIRA"/>
    <s v="Programado "/>
    <s v="Realizado"/>
    <s v="Enviado Equatorial "/>
    <n v="1414.93"/>
    <n v="2548098.5699999998"/>
    <e v="#N/A"/>
    <n v="26364165"/>
    <n v="1414.93"/>
    <s v="Mauricio Alves"/>
  </r>
  <r>
    <x v="0"/>
    <s v="OK"/>
    <s v="Sem Defeito"/>
    <s v="Não"/>
    <n v="13362"/>
    <n v="888"/>
    <n v="1"/>
    <x v="1932"/>
    <s v="Ciclo Concluido"/>
    <s v="Ciclo Concluido"/>
    <x v="2"/>
    <s v="Programado"/>
    <s v="EQUIPE PODA"/>
    <s v="Realizado"/>
    <s v="PORTO ALEGRE"/>
    <s v="PODA"/>
    <s v="LIB //COMS"/>
    <d v="2024-11-08T00:00:00"/>
    <x v="5"/>
    <s v="OPEX"/>
    <s v="OK"/>
    <s v="OK"/>
    <s v="ANEXADO"/>
    <s v="ANEXADO"/>
    <s v="OK"/>
    <n v="1"/>
    <n v="4619.16"/>
    <s v="Giro"/>
    <s v="RICARDO SILVEIRA"/>
    <s v="Programado "/>
    <s v="Realizado"/>
    <s v="Enviado Equatorial "/>
    <n v="2400.42"/>
    <n v="2548098.5699999998"/>
    <e v="#N/A"/>
    <n v="26363624"/>
    <n v="2400.42"/>
    <s v="Mauricio Alves"/>
  </r>
  <r>
    <x v="0"/>
    <s v="OK"/>
    <s v="Sem Defeito"/>
    <s v="Não"/>
    <n v="13362"/>
    <n v="889"/>
    <n v="1"/>
    <x v="1932"/>
    <s v="Ciclo Concluido"/>
    <s v="Ciclo Concluido"/>
    <x v="2"/>
    <s v="Programado"/>
    <s v="EQUIPE PODA"/>
    <s v="Realizado"/>
    <s v="PORTO ALEGRE"/>
    <s v="PODA"/>
    <s v="LIB //COMS"/>
    <d v="2024-11-08T00:00:00"/>
    <x v="5"/>
    <s v="OPEX"/>
    <s v="OK"/>
    <s v="OK"/>
    <s v="ANEXADO"/>
    <s v="ANEXADO"/>
    <s v="OK"/>
    <n v="1"/>
    <n v="6183.52"/>
    <s v="Giro"/>
    <s v="RICARDO SILVEIRA"/>
    <s v="Programado "/>
    <s v="Realizado"/>
    <s v="Enviado Equatorial "/>
    <n v="3661.53"/>
    <n v="2548098.5699999998"/>
    <e v="#N/A"/>
    <n v="26363624"/>
    <n v="3661.53"/>
    <s v="Mauricio Alves"/>
  </r>
  <r>
    <x v="0"/>
    <s v="OK"/>
    <s v="Sem Defeito"/>
    <s v="Não"/>
    <n v="13362"/>
    <n v="890"/>
    <n v="1"/>
    <x v="1932"/>
    <s v="Ciclo Concluido"/>
    <s v="Ciclo Concluido"/>
    <x v="2"/>
    <s v="Programado"/>
    <s v="EQUIPE PODA"/>
    <s v="Realizado"/>
    <s v="PORTO ALEGRE"/>
    <s v="PODA"/>
    <s v="LIB //COMS"/>
    <d v="2024-11-08T00:00:00"/>
    <x v="5"/>
    <s v="OPEX"/>
    <s v="OK"/>
    <s v="OK"/>
    <s v="ANEXADO"/>
    <s v="ANEXADO"/>
    <s v="OK"/>
    <n v="1"/>
    <n v="8120.49"/>
    <s v="Giro"/>
    <s v="RICARDO SILVEIRA"/>
    <s v="Programado "/>
    <s v="Realizado"/>
    <s v="Enviado Equatorial "/>
    <n v="4644.37"/>
    <n v="2548098.5699999998"/>
    <e v="#N/A"/>
    <n v="26363624"/>
    <n v="4644.37"/>
    <s v="Mauricio Alves"/>
  </r>
  <r>
    <x v="0"/>
    <s v="OK"/>
    <s v="Sem Defeito"/>
    <s v="Não"/>
    <n v="13364"/>
    <n v="891"/>
    <s v="-"/>
    <x v="1938"/>
    <s v="Ciclo Concluido"/>
    <s v="Ciclo Concluido"/>
    <x v="2"/>
    <s v="Emergencial"/>
    <s v="EQUIPE PODA"/>
    <s v="Realizado"/>
    <s v="PORTO ALEGRE"/>
    <s v="PODA"/>
    <s v="LIB //COMS"/>
    <d v="2024-11-08T00:00:00"/>
    <x v="5"/>
    <s v="OPEX"/>
    <s v="OK"/>
    <s v="OK"/>
    <s v="ANEXADO"/>
    <s v="ANEXADO"/>
    <s v="OK"/>
    <n v="1"/>
    <n v="11620.4"/>
    <s v="Giro"/>
    <s v="RICARDO SILVEIRA"/>
    <s v="Programado "/>
    <s v="Realizado"/>
    <s v="Enviado Equatorial "/>
    <n v="7565.23"/>
    <n v="2548098.5699999998"/>
    <e v="#N/A"/>
    <n v="26350486"/>
    <n v="7565.23"/>
    <s v="Mauricio Alves"/>
  </r>
  <r>
    <x v="6"/>
    <s v="Em andamento "/>
    <s v="Em andamento "/>
    <s v="Não"/>
    <n v="12807"/>
    <n v="272.279"/>
    <s v="-"/>
    <x v="1939"/>
    <s v="Sem necessidade"/>
    <s v="Sem necessidade"/>
    <x v="0"/>
    <s v="Emergencial"/>
    <s v="LINHA VIVA"/>
    <s v="Pendente"/>
    <s v="VIAMÃO"/>
    <s v="CRUZETA"/>
    <s v="LIB //ENER"/>
    <d v="2024-11-08T00:00:00"/>
    <x v="2"/>
    <s v="CAPEX"/>
    <s v="NOK"/>
    <s v="OK"/>
    <s v="SEM ANEXO "/>
    <s v="SEM ANEXO "/>
    <s v="NOK"/>
    <n v="0.2"/>
    <n v="4043.59"/>
    <s v="Giro"/>
    <s v="RICARDO VARGAS"/>
    <s v="Programado "/>
    <s v="Não realizado"/>
    <s v="Em andamento"/>
    <n v="0"/>
    <n v="2548098.5699999998"/>
    <e v="#N/A"/>
    <n v="0"/>
    <n v="0"/>
    <s v="Erica Fragoso"/>
  </r>
  <r>
    <x v="4"/>
    <s v="Em andamento "/>
    <s v="Em andamento "/>
    <s v="Não"/>
    <n v="3443"/>
    <n v="273"/>
    <s v="-"/>
    <x v="1940"/>
    <s v="Sem necessidade"/>
    <s v="Sem necessidade"/>
    <x v="0"/>
    <s v="Emergencial"/>
    <s v="LINHA VIVA"/>
    <s v="Pendente"/>
    <s v="PORTO ALEGRE"/>
    <s v="CH "/>
    <s v="LIB //ATEC"/>
    <d v="2024-11-08T00:00:00"/>
    <x v="2"/>
    <s v="CAPEX"/>
    <s v="NOK"/>
    <s v="OK"/>
    <s v="ANEXADO"/>
    <s v="SEM ANEXO "/>
    <s v="NOK"/>
    <n v="0.4"/>
    <n v="7670.76"/>
    <s v="Passivo"/>
    <s v="RICARDO VARGAS"/>
    <d v="2024-12-18T00:00:00"/>
    <s v="Não realizado"/>
    <s v="Em andamento"/>
    <n v="0"/>
    <n v="2548098.5699999998"/>
    <e v="#N/A"/>
    <n v="0"/>
    <n v="0"/>
    <s v="Mauricio Alves"/>
  </r>
  <r>
    <x v="0"/>
    <s v="OK"/>
    <s v="Sem Defeito"/>
    <s v="Não"/>
    <n v="13364"/>
    <n v="274"/>
    <n v="1"/>
    <x v="1941"/>
    <s v="Ciclo Concluido"/>
    <s v="Ciclo Concluido"/>
    <x v="2"/>
    <s v="Emergencial"/>
    <s v="LINHA VIVA"/>
    <s v="Realizado"/>
    <s v="GUAIBA"/>
    <s v="CRUZETA /PODA"/>
    <s v="LIB //COMS"/>
    <d v="2024-11-08T00:00:00"/>
    <x v="5"/>
    <s v="OPEX"/>
    <s v="OK"/>
    <s v="OK"/>
    <s v="ANEXADO"/>
    <s v="ANEXADO"/>
    <s v="OK"/>
    <n v="1"/>
    <n v="16118.51"/>
    <s v="Giro"/>
    <s v="RICARDO SILVEIRA"/>
    <s v="Programado "/>
    <s v="Realizado"/>
    <s v="Enviado Equatorial "/>
    <n v="1355.54"/>
    <n v="2548098.5699999998"/>
    <e v="#N/A"/>
    <n v="26350323"/>
    <n v="1355.54"/>
    <s v="Mauricio Alves"/>
  </r>
  <r>
    <x v="0"/>
    <s v="OK"/>
    <s v="Sem Defeito"/>
    <s v="Não"/>
    <n v="3462"/>
    <n v="275"/>
    <s v="-"/>
    <x v="1942"/>
    <s v="Ciclo Concluido"/>
    <s v="Ciclo Concluido"/>
    <x v="2"/>
    <s v="Emergencial"/>
    <s v="LINHA VIVA"/>
    <s v="Realizado"/>
    <s v="PORTO ALEGRE"/>
    <s v="CONEXÃO"/>
    <s v="LIB //COMS"/>
    <d v="2024-11-08T00:00:00"/>
    <x v="5"/>
    <s v="OPEX"/>
    <s v="OK"/>
    <s v="OK"/>
    <s v="ANEXADO"/>
    <s v="ANEXADO"/>
    <s v="OK"/>
    <n v="1"/>
    <n v="660.85"/>
    <s v="Giro"/>
    <s v="RICARDO SILVEIRA"/>
    <s v="Programado "/>
    <s v="Realizado"/>
    <s v="Enviado Equatorial "/>
    <n v="498.99"/>
    <n v="2548098.5699999998"/>
    <e v="#N/A"/>
    <n v="26364173"/>
    <n v="498.99"/>
    <s v="Mauricio Alves"/>
  </r>
  <r>
    <x v="0"/>
    <s v="OK"/>
    <s v="Sem Defeito"/>
    <s v="Não"/>
    <n v="3521"/>
    <n v="276"/>
    <s v="-"/>
    <x v="1943"/>
    <s v="Ciclo Concluido"/>
    <s v="Ciclo Concluido"/>
    <x v="2"/>
    <s v="Emergencial"/>
    <s v="LINHA VIVA"/>
    <s v="Realizado"/>
    <s v="PORTO ALEGRE"/>
    <s v="NIVELAMENTO"/>
    <s v="LIB //COMS"/>
    <d v="2024-11-08T00:00:00"/>
    <x v="5"/>
    <s v="OPEX"/>
    <s v="OK"/>
    <s v="OK"/>
    <s v="ANEXADO"/>
    <s v="ANEXADO"/>
    <s v="OK"/>
    <n v="1"/>
    <n v="3590.93"/>
    <s v="Giro"/>
    <s v="RICARDO SILVEIRA"/>
    <s v="Programado "/>
    <s v="Realizado"/>
    <s v="Enviado Equatorial "/>
    <n v="3346.72"/>
    <n v="2548098.5699999998"/>
    <e v="#N/A"/>
    <n v="26363739"/>
    <n v="3346.72"/>
    <s v="Mauricio Alves"/>
  </r>
  <r>
    <x v="0"/>
    <s v="OK"/>
    <s v="Sem Defeito"/>
    <s v="Não"/>
    <n v="13364"/>
    <n v="277"/>
    <n v="1"/>
    <x v="1944"/>
    <s v="Ciclo Concluido"/>
    <s v="Ciclo Concluido"/>
    <x v="2"/>
    <s v="Emergencial"/>
    <s v="LINHA VIVA"/>
    <s v="Realizado"/>
    <s v="GUAIBA"/>
    <s v="PODA"/>
    <s v="LIB //COMS"/>
    <d v="2024-11-08T00:00:00"/>
    <x v="5"/>
    <s v="OPEX"/>
    <s v="OK"/>
    <s v="OK"/>
    <s v="ANEXADO"/>
    <s v="ANEXADO"/>
    <s v="OK"/>
    <n v="1"/>
    <n v="18611.03"/>
    <s v="Giro"/>
    <s v="RICARDO SILVEIRA"/>
    <s v="Programado "/>
    <s v="Realizado"/>
    <s v="Enviado Equatorial "/>
    <n v="13166.12"/>
    <n v="2548098.5699999998"/>
    <e v="#N/A"/>
    <n v="26349882"/>
    <n v="13166.12"/>
    <s v="Mauricio Alves"/>
  </r>
  <r>
    <x v="0"/>
    <s v="OK"/>
    <s v="Sem Defeito"/>
    <s v="Não"/>
    <n v="20394"/>
    <n v="278"/>
    <s v="-"/>
    <x v="1945"/>
    <s v="Ciclo Concluido"/>
    <s v="Ciclo Concluido"/>
    <x v="2"/>
    <s v="Emergencial"/>
    <s v="LINHA VIVA"/>
    <s v="Realizado"/>
    <s v="PORTO ALEGRE"/>
    <s v="CRUZAMENTO"/>
    <s v="LIB //COMS"/>
    <d v="2024-11-08T00:00:00"/>
    <x v="5"/>
    <s v="OPEX"/>
    <s v="OK"/>
    <s v="OK"/>
    <s v="ANEXADO"/>
    <s v="ANEXADO"/>
    <s v="OK"/>
    <n v="1"/>
    <n v="660.85"/>
    <s v="Giro"/>
    <s v="RICARDO SILVEIRA"/>
    <s v="Programado "/>
    <s v="Realizado"/>
    <s v="Enviado Equatorial "/>
    <n v="222.48"/>
    <n v="2548098.5699999998"/>
    <e v="#N/A"/>
    <n v="26350487"/>
    <n v="222.48"/>
    <s v="Mauricio Alves"/>
  </r>
  <r>
    <x v="0"/>
    <s v="OK"/>
    <s v="Sem Defeito"/>
    <s v="Não"/>
    <n v="11007"/>
    <n v="451"/>
    <n v="1"/>
    <x v="1946"/>
    <s v="Ciclo Concluido"/>
    <s v="Ciclo Concluido"/>
    <x v="2"/>
    <s v="Emergencial"/>
    <s v="LINHA MORTA "/>
    <s v="Realizado"/>
    <s v="VIAMÃO"/>
    <s v="TALA"/>
    <s v="LIB //COMS"/>
    <d v="2024-11-08T00:00:00"/>
    <x v="5"/>
    <s v="OPEX"/>
    <s v="OK"/>
    <s v="OK"/>
    <s v="ANEXADO"/>
    <s v="ANEXADO"/>
    <s v="OK"/>
    <n v="1"/>
    <n v="1300.24"/>
    <s v="Giro"/>
    <s v="RICARDO SILVEIRA"/>
    <s v="Programado "/>
    <s v="Realizado"/>
    <s v="Enviado Equatorial "/>
    <n v="974.93"/>
    <n v="2548098.5699999998"/>
    <e v="#N/A"/>
    <n v="26350322"/>
    <n v="974.93"/>
    <s v="Mauricio Alves"/>
  </r>
  <r>
    <x v="2"/>
    <s v="OK"/>
    <s v="Sem Defeito"/>
    <s v="Não"/>
    <n v="10894"/>
    <n v="452"/>
    <s v="-"/>
    <x v="1947"/>
    <s v="Sem necessidade"/>
    <s v="Sem necessidade"/>
    <x v="0"/>
    <s v="Emergencial"/>
    <s v="LINHA MORTA "/>
    <s v="Pendente"/>
    <s v="VIAMÃO"/>
    <s v="POSTE"/>
    <s v="LIB //ENER"/>
    <d v="2024-11-08T00:00:00"/>
    <x v="2"/>
    <s v="CAPEX"/>
    <s v="NOK"/>
    <s v="OK"/>
    <s v="ANEXADO"/>
    <s v="ANEXADO"/>
    <s v="OK"/>
    <n v="0.8"/>
    <n v="4695.53"/>
    <s v="Passivo"/>
    <s v="RICARDO VARGAS"/>
    <s v="Programado "/>
    <s v="Realizado"/>
    <s v="Em andamento"/>
    <n v="5551.21"/>
    <n v="2548098.5699999998"/>
    <e v="#N/A"/>
    <n v="26490455"/>
    <n v="5551.21"/>
    <s v="Mauricio Alves"/>
  </r>
  <r>
    <x v="0"/>
    <s v="OK"/>
    <s v="Sem Defeito"/>
    <s v="Não"/>
    <n v="19537"/>
    <n v="453"/>
    <s v="-"/>
    <x v="1948"/>
    <s v="Sem necessidade"/>
    <s v="Sem necessidade"/>
    <x v="0"/>
    <s v="Emergencial"/>
    <s v="LINHA MORTA "/>
    <s v="Realizado"/>
    <s v="PORTO ALEGRE"/>
    <s v="POSTE"/>
    <s v="LIB //COMS"/>
    <d v="2024-11-08T00:00:00"/>
    <x v="2"/>
    <s v="CAPEX"/>
    <s v="OK"/>
    <s v="OK"/>
    <s v="ANEXADO"/>
    <s v="ANEXADO"/>
    <s v="OK"/>
    <n v="1"/>
    <n v="3584.5"/>
    <s v="Passivo"/>
    <s v="LUISA ALMEIDA"/>
    <s v="Programado "/>
    <s v="Realizado"/>
    <s v="Enviado Equatorial"/>
    <n v="4431.91"/>
    <n v="2548098.5699999998"/>
    <e v="#N/A"/>
    <n v="26436048"/>
    <n v="4431.91"/>
    <s v="Mauricio Alves"/>
  </r>
  <r>
    <x v="0"/>
    <s v="OK"/>
    <s v="Sem Defeito"/>
    <s v="Não"/>
    <n v="12803"/>
    <n v="454"/>
    <s v="-"/>
    <x v="1949"/>
    <s v="Sem necessidade"/>
    <s v="Sem necessidade"/>
    <x v="0"/>
    <s v="Emergencial"/>
    <s v="LINHA MORTA "/>
    <s v="Realizado"/>
    <s v="MINAS DO LEÃO"/>
    <s v="POSTE"/>
    <s v="LIB //COMS"/>
    <d v="2024-11-08T00:00:00"/>
    <x v="2"/>
    <s v="CAPEX"/>
    <s v="OK"/>
    <s v="OK"/>
    <s v="ANEXADO"/>
    <s v="ANEXADO"/>
    <s v="OK"/>
    <n v="1"/>
    <n v="9750.8799999999992"/>
    <s v="Passivo"/>
    <s v="SAMUEL OLIVEIRA"/>
    <s v="Programado "/>
    <s v="Realizado"/>
    <s v="Enviado Equatorial"/>
    <n v="11333.08"/>
    <n v="2548098.5699999998"/>
    <e v="#N/A"/>
    <n v="26404818"/>
    <n v="11333.08"/>
    <s v="Mauricio Alves"/>
  </r>
  <r>
    <x v="0"/>
    <s v="OK"/>
    <s v="Sem Defeito"/>
    <s v="Não"/>
    <n v="44974890"/>
    <n v="347"/>
    <m/>
    <x v="1950"/>
    <s v="Ciclo Concluido"/>
    <s v="Ciclo Concluido"/>
    <x v="2"/>
    <s v="Emergencial"/>
    <s v="TAT01"/>
    <s v="Realizado"/>
    <s v="PORTO ALEGRE"/>
    <s v="PODA"/>
    <s v="LIB //COMS"/>
    <d v="2024-11-11T00:00:00"/>
    <x v="5"/>
    <s v="OPEX"/>
    <s v="OK"/>
    <s v="OK"/>
    <s v="ANEXADO"/>
    <s v="ANEXADO"/>
    <s v="OK"/>
    <n v="1"/>
    <n v="251.39"/>
    <s v="Giro"/>
    <s v="SAMUEL OLIVEIRA"/>
    <s v="Programado "/>
    <s v="Realizado"/>
    <s v="Enviado Equatorial "/>
    <n v="251.87"/>
    <n v="2548098.5699999998"/>
    <e v="#N/A"/>
    <n v="26384792"/>
    <n v="251.87"/>
    <s v="Mauricio Alves"/>
  </r>
  <r>
    <x v="0"/>
    <s v="OK"/>
    <s v="Sem Defeito"/>
    <s v="Não"/>
    <n v="44971799"/>
    <n v="348"/>
    <m/>
    <x v="1951"/>
    <s v="Ciclo Concluido"/>
    <s v="Ciclo Concluido"/>
    <x v="2"/>
    <s v="Emergencial"/>
    <s v="TAT02"/>
    <s v="Realizado"/>
    <s v="VIAMÃO"/>
    <s v="ESPAÇADORES"/>
    <s v="LIB //COMS"/>
    <d v="2024-11-11T00:00:00"/>
    <x v="5"/>
    <s v="OPEX"/>
    <s v="OK"/>
    <s v="OK"/>
    <s v="ANEXADO"/>
    <s v="ANEXADO"/>
    <s v="OK"/>
    <n v="1"/>
    <n v="469.76"/>
    <s v="Giro"/>
    <s v="RICARDO SILVEIRA"/>
    <s v="Programado "/>
    <s v="Realizado"/>
    <s v="Enviado Equatorial "/>
    <n v="456.01"/>
    <n v="2548098.5699999998"/>
    <e v="#N/A"/>
    <n v="26364545"/>
    <n v="456.01"/>
    <s v="Mauricio Alves"/>
  </r>
  <r>
    <x v="0"/>
    <s v="OK"/>
    <s v="Sem Defeito"/>
    <s v="Não"/>
    <n v="44971646"/>
    <n v="349"/>
    <m/>
    <x v="1952"/>
    <s v="Ciclo Concluido"/>
    <s v="Ciclo Concluido"/>
    <x v="2"/>
    <s v="Emergencial"/>
    <s v="TAT03"/>
    <s v="Realizado"/>
    <s v="GUAIBA"/>
    <s v="PODA"/>
    <s v="LIB //COMS"/>
    <d v="2024-11-11T00:00:00"/>
    <x v="5"/>
    <s v="OPEX"/>
    <s v="OK"/>
    <s v="OK"/>
    <s v="ANEXADO"/>
    <s v="ANEXADO"/>
    <s v="OK"/>
    <n v="1"/>
    <n v="1948.72"/>
    <s v="Giro"/>
    <s v="RICARDO SILVEIRA"/>
    <s v="Programado "/>
    <s v="Realizado"/>
    <s v="Enviado Equatorial "/>
    <n v="713.34"/>
    <n v="2548098.5699999998"/>
    <e v="#N/A"/>
    <n v="26364504"/>
    <n v="713.34"/>
    <s v="Mauricio Alves"/>
  </r>
  <r>
    <x v="0"/>
    <s v="OK"/>
    <s v="Sem Defeito"/>
    <s v="Não"/>
    <n v="44913880"/>
    <n v="350"/>
    <m/>
    <x v="1953"/>
    <s v="Ciclo Concluido"/>
    <s v="Ciclo Concluido"/>
    <x v="2"/>
    <s v="Emergencial"/>
    <s v="TAT04"/>
    <s v="Realizado"/>
    <s v="PORTO ALEGRE"/>
    <s v="PODA"/>
    <s v="LIB //COMS"/>
    <d v="2024-11-11T00:00:00"/>
    <x v="5"/>
    <s v="OPEX"/>
    <s v="OK"/>
    <s v="OK"/>
    <s v="ANEXADO"/>
    <s v="ANEXADO"/>
    <s v="OK"/>
    <n v="1"/>
    <n v="1477.14"/>
    <s v="Giro"/>
    <s v="SAMUEL OLIVEIRA"/>
    <s v="Programado "/>
    <s v="Realizado"/>
    <s v="Enviado Equatorial "/>
    <n v="1259.3499999999999"/>
    <n v="2548098.5699999998"/>
    <e v="#N/A"/>
    <n v="26384752"/>
    <n v="1259.3499999999999"/>
    <s v="Mauricio Alves"/>
  </r>
  <r>
    <x v="0"/>
    <s v="OK"/>
    <s v="Sem Defeito"/>
    <s v="Não"/>
    <n v="4499"/>
    <n v="280"/>
    <m/>
    <x v="1954"/>
    <s v="Ciclo Concluido"/>
    <s v="Ciclo Concluido"/>
    <x v="2"/>
    <s v="Emergencial"/>
    <s v="LINHA VIVA"/>
    <s v="Realizado"/>
    <s v="PORTO ALEGRE"/>
    <s v="CRUZAMENTO"/>
    <s v="LIB //COMS"/>
    <d v="2024-11-11T00:00:00"/>
    <x v="5"/>
    <s v="OPEX"/>
    <s v="OK"/>
    <s v="OK"/>
    <s v="ANEXADO"/>
    <s v="ANEXADO"/>
    <s v="OK"/>
    <n v="1"/>
    <n v="1682.31"/>
    <s v="Giro"/>
    <s v="RICARDO SILVEIRA"/>
    <s v="Programado "/>
    <s v="Realizado"/>
    <s v="Enviado Equatorial "/>
    <n v="667.44"/>
    <n v="2548098.5699999998"/>
    <e v="#N/A"/>
    <n v="26384770"/>
    <n v="667.44"/>
    <s v="Mauricio Alves"/>
  </r>
  <r>
    <x v="2"/>
    <s v="OK"/>
    <s v="Sem Defeito"/>
    <s v="Não"/>
    <n v="14147"/>
    <n v="281"/>
    <m/>
    <x v="1955"/>
    <s v="TRONCO"/>
    <s v="RIN0106"/>
    <x v="2"/>
    <s v="Emergencial"/>
    <s v="LINHA VIVA"/>
    <s v="Pendente"/>
    <s v="PORTO ALEGRE"/>
    <s v="AMARRAÇÃO"/>
    <s v="LIB //ATEC"/>
    <d v="2024-11-11T00:00:00"/>
    <x v="2"/>
    <s v="OPEX"/>
    <s v="NOK"/>
    <s v="OK"/>
    <s v="ANEXADO"/>
    <s v="ANEXADO"/>
    <s v="OK"/>
    <n v="0.8"/>
    <n v="3618.08"/>
    <s v="Giro"/>
    <s v="GIOVANNI LARONDE"/>
    <s v="Programado "/>
    <s v="Realizado"/>
    <s v="Em andamento"/>
    <n v="6456.71"/>
    <n v="2548098.5699999998"/>
    <e v="#N/A"/>
    <n v="26632786"/>
    <n v="6456.71"/>
    <s v="Mauricio Alves"/>
  </r>
  <r>
    <x v="0"/>
    <s v="OK"/>
    <s v="Sem Defeito"/>
    <s v="Não"/>
    <n v="27411"/>
    <n v="282"/>
    <m/>
    <x v="1956"/>
    <s v="Ciclo Concluido"/>
    <s v="Ciclo Concluido"/>
    <x v="2"/>
    <s v="Emergencial"/>
    <s v="LINHA VIVA"/>
    <s v="Realizado"/>
    <s v="PORTO ALEGRE"/>
    <s v="EMENDA"/>
    <s v="LIB //COMS"/>
    <d v="2024-11-11T00:00:00"/>
    <x v="5"/>
    <s v="OPEX"/>
    <s v="OK"/>
    <s v="OK"/>
    <s v="ANEXADO"/>
    <s v="ANEXADO"/>
    <s v="OK"/>
    <n v="1"/>
    <n v="1946.38"/>
    <s v="Giro"/>
    <s v="RICARDO SILVEIRA"/>
    <s v="Programado "/>
    <s v="Realizado"/>
    <s v="Enviado Equatorial "/>
    <n v="1940.36"/>
    <n v="2548098.5699999998"/>
    <e v="#N/A"/>
    <n v="26384855"/>
    <n v="1940.36"/>
    <s v="Mauricio Alves"/>
  </r>
  <r>
    <x v="5"/>
    <s v="CANCELAR PEP"/>
    <s v="Criar Ordem"/>
    <s v="Sim"/>
    <n v="22449"/>
    <n v="283"/>
    <m/>
    <x v="1957"/>
    <s v="Sem Necessidade"/>
    <s v="Sem Necessidade"/>
    <x v="0"/>
    <s v="Emergencial"/>
    <s v="LINHA VIVA"/>
    <s v="Pendente"/>
    <s v="PORTO ALEGRE"/>
    <s v="CONEXÃO/ PODA"/>
    <n v="0"/>
    <d v="2024-11-11T00:00:00"/>
    <x v="2"/>
    <s v="OPEX"/>
    <m/>
    <s v="OK"/>
    <s v="ANEXADO"/>
    <s v="ANEXADO"/>
    <s v="NOK"/>
    <n v="0.6"/>
    <n v="2269.2399999999998"/>
    <s v="Giro"/>
    <s v="SAMUEL OLIVEIRA"/>
    <s v="Programado "/>
    <s v="Não realizado"/>
    <s v="Em andamento"/>
    <n v="0"/>
    <n v="2548098.5699999998"/>
    <e v="#N/A"/>
    <n v="0"/>
    <n v="0"/>
    <s v="Erica Fragoso"/>
  </r>
  <r>
    <x v="7"/>
    <s v="OK"/>
    <s v="Sem Defeito"/>
    <s v="Não"/>
    <n v="3593"/>
    <n v="284"/>
    <m/>
    <x v="1958"/>
    <s v="TRONCO"/>
    <s v="VIA0227"/>
    <x v="2"/>
    <s v="Emergencial"/>
    <s v="LINHA VIVA"/>
    <s v="Realizado"/>
    <s v="ALVORADA"/>
    <s v="AMARRAÇÃO"/>
    <s v="LIB //ATEC"/>
    <d v="2024-11-11T00:00:00"/>
    <x v="2"/>
    <s v="OPEX"/>
    <s v="OK"/>
    <s v="OK"/>
    <s v="ANEXADO"/>
    <s v="ANEXADO"/>
    <s v="OK"/>
    <n v="1"/>
    <n v="825.31"/>
    <s v="Giro"/>
    <s v="GIOVANNI LARONDE"/>
    <s v="Programado "/>
    <s v="Realizado"/>
    <s v="Em andamento"/>
    <n v="76.28"/>
    <n v="2548098.5699999998"/>
    <e v="#N/A"/>
    <n v="26632849"/>
    <n v="76.28"/>
    <s v="Mauricio Alves"/>
  </r>
  <r>
    <x v="2"/>
    <s v="OK"/>
    <s v="Sem Defeito"/>
    <s v="Não"/>
    <n v="3623"/>
    <n v="285"/>
    <m/>
    <x v="1959"/>
    <s v="Sem necessidade"/>
    <s v="Sem necessidade"/>
    <x v="0"/>
    <s v="Emergencial"/>
    <s v="LINHA VIVA "/>
    <s v="Pendente"/>
    <s v="VIAMÃO"/>
    <s v="CH"/>
    <s v="LIB //ENER"/>
    <d v="2024-11-11T00:00:00"/>
    <x v="2"/>
    <s v="CAPEX"/>
    <s v="NOK"/>
    <s v="OK"/>
    <s v="ANEXADO"/>
    <s v="ANEXADO"/>
    <s v="OK"/>
    <n v="0.8"/>
    <n v="2604.1999999999998"/>
    <s v="Passivo"/>
    <s v="RICARDO VARGAS"/>
    <s v="Programado "/>
    <s v="Realizado"/>
    <s v="Em andamento"/>
    <n v="1632.06"/>
    <n v="2548098.5699999998"/>
    <e v="#N/A"/>
    <n v="26506018"/>
    <n v="1632.06"/>
    <s v="Mauricio Alves"/>
  </r>
  <r>
    <x v="5"/>
    <s v="Falta evidência do serviço concluido"/>
    <s v="Evidência"/>
    <s v="Não"/>
    <n v="2331"/>
    <n v="455"/>
    <m/>
    <x v="1960"/>
    <s v="Sem necessidade"/>
    <s v="Sem necessidade"/>
    <x v="0"/>
    <s v="Emergencial"/>
    <s v="LINHA MORTA "/>
    <s v="Pendente"/>
    <s v="PORTO ALEGRE"/>
    <s v="POSTE"/>
    <s v="LIB //ATEC"/>
    <d v="2024-11-11T00:00:00"/>
    <x v="2"/>
    <s v="CAPEX"/>
    <s v="NOK"/>
    <s v="OK"/>
    <s v="SEM ANEXO "/>
    <s v="SEM ANEXO "/>
    <s v="NOK"/>
    <n v="0.2"/>
    <n v="4485.1899999999996"/>
    <s v="Giro"/>
    <s v="LUISA ALMEIDA"/>
    <s v="Programado "/>
    <s v="Não realizado"/>
    <s v="Em andamento"/>
    <n v="0"/>
    <n v="2548098.5699999998"/>
    <e v="#N/A"/>
    <n v="0"/>
    <n v="0"/>
    <s v="Erica Fragoso"/>
  </r>
  <r>
    <x v="5"/>
    <s v="Falta evidência do serviço concluido"/>
    <s v="Evidência"/>
    <s v="Não"/>
    <n v="29427"/>
    <n v="456"/>
    <m/>
    <x v="1961"/>
    <s v="Sem necessidade"/>
    <s v="Sem necessidade"/>
    <x v="0"/>
    <s v="Emergencial"/>
    <s v="LINHA MORTA "/>
    <s v="Pendente"/>
    <s v="PORTO ALEGRE"/>
    <s v="POSTE"/>
    <s v="LIB //ATEC"/>
    <d v="2024-11-11T00:00:00"/>
    <x v="2"/>
    <s v="CAPEX"/>
    <s v="NOK"/>
    <s v="OK"/>
    <s v="SEM ANEXO "/>
    <s v="SEM ANEXO "/>
    <s v="NOK"/>
    <n v="0.2"/>
    <n v="3806.45"/>
    <s v="Giro"/>
    <s v="LUISA ALMEIDA"/>
    <s v="Programado "/>
    <s v="Não realizado"/>
    <s v="Em andamento"/>
    <n v="0"/>
    <n v="2548098.5699999998"/>
    <e v="#N/A"/>
    <n v="0"/>
    <n v="0"/>
    <s v="Erica Fragoso"/>
  </r>
  <r>
    <x v="7"/>
    <s v="OK"/>
    <s v="Sem Defeito"/>
    <s v="Não"/>
    <n v="23570"/>
    <n v="457"/>
    <m/>
    <x v="1962"/>
    <s v="Sem necessidade"/>
    <s v="Sem necessidade"/>
    <x v="0"/>
    <s v="Emergencial"/>
    <s v="LINHA MORTA "/>
    <s v="Pendente"/>
    <s v="BARRA DO RIBEIRO"/>
    <s v="TR"/>
    <s v="LIB //CONC"/>
    <d v="2024-11-11T00:00:00"/>
    <x v="2"/>
    <s v="CAPEX"/>
    <s v="OK"/>
    <s v="OK"/>
    <s v="SEM ANEXO "/>
    <s v="SEM ANEXO "/>
    <s v="OK"/>
    <n v="0.6"/>
    <n v="3897.08"/>
    <s v="Passivo"/>
    <s v="RICARDO VARGAS"/>
    <d v="2024-12-16T00:00:00"/>
    <s v="Realizado"/>
    <s v="Em andamento"/>
    <n v="4504.7299999999996"/>
    <n v="2548098.5699999998"/>
    <e v="#N/A"/>
    <n v="26436219"/>
    <n v="4504.7299999999996"/>
    <s v="Mauricio Alves"/>
  </r>
  <r>
    <x v="0"/>
    <s v="OK"/>
    <s v="Sem Defeito"/>
    <s v="Não"/>
    <n v="13362"/>
    <n v="892"/>
    <m/>
    <x v="1932"/>
    <s v="Ciclo Concluido"/>
    <s v="Ciclo Concluido"/>
    <x v="2"/>
    <s v="Programado"/>
    <s v="EQUIPE PODA"/>
    <s v="Realizado"/>
    <s v="PORTO ALEGRE"/>
    <s v="PODA"/>
    <s v="LIB //COMS"/>
    <d v="2024-11-12T00:00:00"/>
    <x v="5"/>
    <s v="OPEX"/>
    <s v="OK"/>
    <s v="OK"/>
    <s v="ANEXADO"/>
    <s v="ANEXADO"/>
    <s v="OK"/>
    <n v="1"/>
    <n v="15397.2"/>
    <s v="Giro"/>
    <s v="RICARDO SILVEIRA"/>
    <s v="Programado "/>
    <s v="Realizado"/>
    <s v="Enviado Equatorial "/>
    <n v="8001.4"/>
    <n v="2548098.5699999998"/>
    <e v="#N/A"/>
    <n v="26363624"/>
    <n v="8001.4"/>
    <s v="Mauricio Alves"/>
  </r>
  <r>
    <x v="0"/>
    <s v="OK"/>
    <s v="Sem Defeito"/>
    <s v="Não"/>
    <n v="13362"/>
    <n v="893"/>
    <m/>
    <x v="1932"/>
    <s v="Ciclo Concluido"/>
    <s v="Ciclo Concluido"/>
    <x v="2"/>
    <s v="Programado"/>
    <s v="EQUIPE PODA"/>
    <s v="Realizado"/>
    <s v="PORTO ALEGRE"/>
    <s v="PODA"/>
    <s v="LIB //COMS"/>
    <d v="2024-11-12T00:00:00"/>
    <x v="5"/>
    <s v="OPEX"/>
    <s v="OK"/>
    <s v="OK"/>
    <s v="ANEXADO"/>
    <s v="ANEXADO"/>
    <s v="OK"/>
    <n v="1"/>
    <n v="7399.91"/>
    <s v="Giro"/>
    <s v="RICARDO SILVEIRA"/>
    <s v="Programado "/>
    <s v="Realizado"/>
    <s v="Enviado Equatorial "/>
    <n v="4572.1899999999996"/>
    <n v="2548098.5699999998"/>
    <e v="#N/A"/>
    <n v="26363624"/>
    <n v="4572.1899999999996"/>
    <s v="Mauricio Alves"/>
  </r>
  <r>
    <x v="0"/>
    <s v="OK"/>
    <s v="Sem Defeito"/>
    <s v="Não"/>
    <n v="13362"/>
    <n v="894"/>
    <m/>
    <x v="1932"/>
    <s v="Ciclo Concluido"/>
    <s v="Ciclo Concluido"/>
    <x v="2"/>
    <s v="Programado"/>
    <s v="EQUIPE PODA"/>
    <s v="Realizado"/>
    <s v="PORTO ALEGRE"/>
    <s v="PODA"/>
    <s v="LIB //COMS"/>
    <d v="2024-11-12T00:00:00"/>
    <x v="5"/>
    <s v="OPEX"/>
    <s v="OK"/>
    <s v="OK"/>
    <s v="ANEXADO"/>
    <s v="ANEXADO"/>
    <s v="OK"/>
    <n v="1"/>
    <n v="4619.16"/>
    <s v="Giro"/>
    <s v="RICARDO SILVEIRA"/>
    <s v="Programado "/>
    <s v="Realizado"/>
    <s v="Enviado Equatorial "/>
    <n v="3526.2"/>
    <n v="2548098.5699999998"/>
    <e v="#N/A"/>
    <n v="26363624"/>
    <n v="3526.2"/>
    <s v="Mauricio Alves"/>
  </r>
  <r>
    <x v="6"/>
    <s v="RETIRAR TOCO "/>
    <s v="TOCO "/>
    <s v="Sim "/>
    <n v="13360"/>
    <n v="895"/>
    <m/>
    <x v="649"/>
    <s v="Já Possui"/>
    <s v="Já Possui"/>
    <x v="2"/>
    <s v="Programado"/>
    <s v="EQUIPE PODA"/>
    <s v="Realizado"/>
    <s v="PORTO ALEGRE"/>
    <s v="PODA"/>
    <s v="LIB //PEND"/>
    <d v="2024-11-12T00:00:00"/>
    <x v="2"/>
    <s v="OPEX"/>
    <s v="OK"/>
    <s v="OK"/>
    <s v="ANEXADO"/>
    <s v="ANEXADO"/>
    <s v="OK"/>
    <n v="1"/>
    <n v="5226.6499999999996"/>
    <s v="Passivo"/>
    <s v="LUISA ALMEIDA"/>
    <s v="Programado "/>
    <s v="Realizado"/>
    <s v="Em andamento"/>
    <n v="3526.2"/>
    <n v="2548098.5699999998"/>
    <e v="#N/A"/>
    <n v="26258044"/>
    <n v="3526.2"/>
    <s v="Erica Fragoso"/>
  </r>
  <r>
    <x v="0"/>
    <s v="OK"/>
    <s v="Sem Defeito"/>
    <s v="Não"/>
    <n v="13362"/>
    <n v="896"/>
    <m/>
    <x v="1932"/>
    <s v="Ciclo Concluido"/>
    <s v="Ciclo Concluido"/>
    <x v="2"/>
    <s v="Programado"/>
    <s v="EQUIPE PODA"/>
    <s v="Realizado"/>
    <s v="PORTO ALEGRE"/>
    <s v="PODA"/>
    <s v="LIB //COMS"/>
    <d v="2024-11-12T00:00:00"/>
    <x v="5"/>
    <s v="OPEX"/>
    <s v="OK"/>
    <s v="OK"/>
    <s v="ANEXADO"/>
    <s v="ANEXADO"/>
    <s v="OK"/>
    <n v="1"/>
    <n v="8120.49"/>
    <s v="Giro"/>
    <s v="RICARDO SILVEIRA"/>
    <s v="Programado "/>
    <s v="Realizado"/>
    <s v="Enviado Equatorial "/>
    <n v="7427.66"/>
    <n v="2548098.5699999998"/>
    <e v="#N/A"/>
    <n v="26363624"/>
    <n v="7427.66"/>
    <s v="Mauricio Alves"/>
  </r>
  <r>
    <x v="0"/>
    <s v="OK"/>
    <s v="Sem Defeito"/>
    <s v="Não"/>
    <n v="13362"/>
    <n v="897"/>
    <m/>
    <x v="1932"/>
    <s v="Ciclo Concluido"/>
    <s v="Ciclo Concluido"/>
    <x v="2"/>
    <s v="Programado"/>
    <s v="EQUIPE PODA"/>
    <s v="Realizado"/>
    <s v="PORTO ALEGRE"/>
    <s v="PODA"/>
    <s v="LIB //COMS"/>
    <d v="2024-11-12T00:00:00"/>
    <x v="5"/>
    <s v="OPEX"/>
    <s v="OK"/>
    <s v="OK"/>
    <s v="ANEXADO"/>
    <s v="ANEXADO"/>
    <s v="OK"/>
    <n v="1"/>
    <n v="10032.82"/>
    <s v="Giro"/>
    <s v="RICARDO SILVEIRA"/>
    <s v="Programado "/>
    <s v="Realizado"/>
    <s v="Enviado Equatorial "/>
    <n v="8288.7000000000007"/>
    <n v="2548098.5699999998"/>
    <e v="#N/A"/>
    <n v="26363624"/>
    <n v="8288.7000000000007"/>
    <s v="Mauricio Alves"/>
  </r>
  <r>
    <x v="0"/>
    <s v="OK"/>
    <s v="Sem Defeito"/>
    <s v="Não"/>
    <n v="13365"/>
    <n v="898"/>
    <m/>
    <x v="1963"/>
    <s v="Ciclo Concluido"/>
    <s v="Ciclo Concluido"/>
    <x v="2"/>
    <s v="Emergencial"/>
    <s v="EQUIPE PODA"/>
    <s v="Realizado"/>
    <s v="GUAIBA"/>
    <s v="PODA"/>
    <s v="LIB //COMS"/>
    <d v="2024-11-12T00:00:00"/>
    <x v="5"/>
    <s v="OPEX"/>
    <s v="OK"/>
    <s v="OK"/>
    <s v="ANEXADO"/>
    <s v="ANEXADO"/>
    <s v="OK"/>
    <n v="1"/>
    <n v="15152.22"/>
    <s v="Giro"/>
    <s v="RICARDO SILVEIRA"/>
    <s v="Programado "/>
    <s v="Realizado"/>
    <s v="Enviado Equatorial "/>
    <n v="15259.81"/>
    <n v="2548098.5699999998"/>
    <e v="#N/A"/>
    <n v="26364804"/>
    <n v="15259.81"/>
    <s v="Mauricio Alves"/>
  </r>
  <r>
    <x v="0"/>
    <s v="OK"/>
    <s v="Sem Defeito"/>
    <s v="Não"/>
    <n v="13362"/>
    <n v="899"/>
    <m/>
    <x v="1932"/>
    <s v="Ciclo Concluido"/>
    <s v="Ciclo Concluido"/>
    <x v="2"/>
    <s v="Programado"/>
    <s v="EQUIPE PODA"/>
    <s v="Realizado"/>
    <s v="PORTO ALEGRE"/>
    <s v="PODA"/>
    <s v="LIB //COMS"/>
    <d v="2024-11-12T00:00:00"/>
    <x v="5"/>
    <s v="OPEX"/>
    <s v="OK"/>
    <s v="OK"/>
    <s v="ANEXADO"/>
    <s v="ANEXADO"/>
    <s v="OK"/>
    <n v="1"/>
    <n v="18898.53"/>
    <s v="Giro"/>
    <s v="RICARDO SILVEIRA"/>
    <s v="Programado "/>
    <s v="Realizado"/>
    <s v="Enviado Equatorial "/>
    <n v="14773.28"/>
    <n v="2548098.5699999998"/>
    <e v="#N/A"/>
    <n v="26363624"/>
    <n v="14773.28"/>
    <s v="Mauricio Alves"/>
  </r>
  <r>
    <x v="0"/>
    <s v="OK"/>
    <s v="Sem Defeito"/>
    <s v="Não"/>
    <n v="13364"/>
    <n v="900"/>
    <m/>
    <x v="1964"/>
    <s v="Ciclo Concluido"/>
    <s v="Ciclo Concluido"/>
    <x v="2"/>
    <s v="Emergencial"/>
    <s v="EQUIPE PODA"/>
    <s v="Realizado"/>
    <s v="GUAIBA"/>
    <s v="PODA"/>
    <s v="LIB //COMS"/>
    <d v="2024-11-12T00:00:00"/>
    <x v="5"/>
    <s v="OPEX"/>
    <s v="OK"/>
    <s v="OK"/>
    <s v="ANEXADO"/>
    <s v="ANEXADO"/>
    <s v="OK"/>
    <n v="1"/>
    <n v="19659.71"/>
    <s v="Giro"/>
    <s v="RICARDO SILVEIRA"/>
    <s v="Programado "/>
    <s v="Realizado"/>
    <s v="Enviado Equatorial "/>
    <n v="19799.310000000001"/>
    <n v="2548098.5699999998"/>
    <e v="#N/A"/>
    <n v="26364878"/>
    <n v="19799.310000000001"/>
    <s v="Mauricio Alves"/>
  </r>
  <r>
    <x v="0"/>
    <s v="OK"/>
    <s v="Sem Defeito"/>
    <s v="Não"/>
    <n v="13362"/>
    <n v="901"/>
    <m/>
    <x v="1932"/>
    <s v="Ciclo Concluido"/>
    <s v="Ciclo Concluido"/>
    <x v="2"/>
    <s v="Programado"/>
    <s v="EQUIPE PODA"/>
    <s v="Realizado"/>
    <s v="PORTO ALEGRE"/>
    <s v="PODA"/>
    <s v="LIB //COMS"/>
    <d v="2024-11-12T00:00:00"/>
    <x v="5"/>
    <s v="OPEX"/>
    <s v="OK"/>
    <s v="OK"/>
    <s v="ANEXADO"/>
    <s v="ANEXADO"/>
    <s v="OK"/>
    <n v="1"/>
    <n v="21106.54"/>
    <s v="Giro"/>
    <s v="RICARDO SILVEIRA"/>
    <s v="Programado "/>
    <s v="Realizado"/>
    <s v="Enviado Equatorial "/>
    <n v="14192.49"/>
    <n v="2548098.5699999998"/>
    <e v="#N/A"/>
    <n v="26363624"/>
    <n v="14192.49"/>
    <s v="Mauricio Alves"/>
  </r>
  <r>
    <x v="0"/>
    <s v="OK"/>
    <s v="Sem Defeito"/>
    <s v="Não"/>
    <n v="13362"/>
    <n v="902"/>
    <m/>
    <x v="1932"/>
    <s v="Ciclo Concluido"/>
    <s v="Ciclo Concluido"/>
    <x v="2"/>
    <s v="Programado"/>
    <s v="EQUIPE PODA"/>
    <s v="Realizado"/>
    <s v="PORTO ALEGRE"/>
    <s v="PODA"/>
    <s v="LIB //COMS"/>
    <d v="2024-11-12T00:00:00"/>
    <x v="5"/>
    <s v="OPEX"/>
    <s v="OK"/>
    <s v="OK"/>
    <s v="ANEXADO"/>
    <s v="ANEXADO"/>
    <s v="OK"/>
    <n v="1"/>
    <n v="8890.35"/>
    <s v="Giro"/>
    <s v="RICARDO SILVEIRA"/>
    <s v="Programado "/>
    <s v="Realizado"/>
    <s v="Enviado Equatorial "/>
    <n v="6301.88"/>
    <n v="2548098.5699999998"/>
    <e v="#N/A"/>
    <n v="26363624"/>
    <n v="6301.88"/>
    <s v="Mauricio Alves"/>
  </r>
  <r>
    <x v="0"/>
    <s v="OK"/>
    <s v="Sem Defeito"/>
    <s v="Não"/>
    <n v="13362"/>
    <n v="903"/>
    <m/>
    <x v="1932"/>
    <s v="Ciclo Concluido"/>
    <s v="Ciclo Concluido"/>
    <x v="2"/>
    <s v="Programado"/>
    <s v="EQUIPE PODA"/>
    <s v="Realizado"/>
    <s v="PORTO ALEGRE"/>
    <s v="PODA"/>
    <s v="LIB //COMS"/>
    <d v="2024-11-12T00:00:00"/>
    <x v="5"/>
    <s v="OPEX"/>
    <s v="OK"/>
    <s v="OK"/>
    <s v="ANEXADO"/>
    <s v="ANEXADO"/>
    <s v="OK"/>
    <n v="1"/>
    <n v="11969.79"/>
    <s v="Giro"/>
    <s v="RICARDO SILVEIRA"/>
    <s v="Programado "/>
    <s v="Realizado"/>
    <s v="Enviado Equatorial "/>
    <n v="10239.43"/>
    <n v="2548098.5699999998"/>
    <e v="#N/A"/>
    <n v="26363624"/>
    <n v="10239.43"/>
    <s v="Mauricio Alves"/>
  </r>
  <r>
    <x v="0"/>
    <s v="OK"/>
    <s v="Sem Defeito"/>
    <s v="Não"/>
    <n v="14081"/>
    <n v="904"/>
    <m/>
    <x v="1965"/>
    <s v="Ciclo Concluido"/>
    <s v="Ciclo Concluido"/>
    <x v="2"/>
    <s v="Emergencial"/>
    <s v="EQUIPE PODA"/>
    <s v="Realizado"/>
    <s v="PORTO ALEGRE"/>
    <s v="PODA"/>
    <s v="LIB //COMS"/>
    <d v="2024-11-12T00:00:00"/>
    <x v="5"/>
    <s v="OPEX"/>
    <s v="OK"/>
    <s v="OK"/>
    <s v="ANEXADO"/>
    <s v="ANEXADO"/>
    <s v="OK"/>
    <n v="1"/>
    <n v="8468.4599999999991"/>
    <s v="Giro"/>
    <s v="RICARDO SILVEIRA"/>
    <s v="Programado "/>
    <s v="Realizado"/>
    <s v="Enviado Equatorial "/>
    <n v="7839.01"/>
    <n v="2548098.5699999998"/>
    <e v="#N/A"/>
    <n v="26365274"/>
    <n v="7839.01"/>
    <s v="Mauricio Alves"/>
  </r>
  <r>
    <x v="0"/>
    <s v="OK"/>
    <s v="Sem Defeito"/>
    <s v="Não"/>
    <n v="13806"/>
    <n v="905"/>
    <m/>
    <x v="1966"/>
    <s v="Ciclo Concluido"/>
    <s v="Ciclo Concluido"/>
    <x v="2"/>
    <s v="Emergencial"/>
    <s v="EQUIPE PODA"/>
    <s v="Realizado"/>
    <s v="PORTO ALEGRE"/>
    <s v="PODA"/>
    <s v="LIB //COMS"/>
    <d v="2024-11-12T00:00:00"/>
    <x v="5"/>
    <s v="OPEX"/>
    <s v="OK"/>
    <s v="OK"/>
    <s v="ANEXADO"/>
    <s v="ANEXADO"/>
    <s v="OK"/>
    <n v="1"/>
    <n v="3104.08"/>
    <s v="Giro"/>
    <s v="RICARDO SILVEIRA"/>
    <s v="Programado "/>
    <s v="Realizado"/>
    <s v="Enviado Equatorial "/>
    <n v="2750.87"/>
    <n v="2548098.5699999998"/>
    <e v="#N/A"/>
    <n v="26365466"/>
    <n v="2750.87"/>
    <s v="Mauricio Alves"/>
  </r>
  <r>
    <x v="0"/>
    <s v="OK"/>
    <s v="Sem Defeito"/>
    <s v="Não"/>
    <n v="3682"/>
    <n v="906"/>
    <m/>
    <x v="1967"/>
    <s v="Ciclo Concluido"/>
    <s v="Ciclo Concluido"/>
    <x v="2"/>
    <s v="Emergencial"/>
    <s v="EQUIPE PODA"/>
    <s v="Realizado"/>
    <s v="PORTO ALEGRE"/>
    <s v="PODA"/>
    <s v="LIB //COMS"/>
    <d v="2024-11-12T00:00:00"/>
    <x v="5"/>
    <s v="OPEX"/>
    <s v="OK"/>
    <s v="OK"/>
    <s v="ANEXADO"/>
    <s v="ANEXADO"/>
    <s v="OK"/>
    <n v="1"/>
    <n v="3921.8"/>
    <s v="Giro"/>
    <s v="RICARDO SILVEIRA"/>
    <s v="Programado "/>
    <s v="Realizado"/>
    <s v="Enviado Equatorial "/>
    <n v="3199.13"/>
    <n v="2548098.5699999998"/>
    <e v="#N/A"/>
    <n v="26365536"/>
    <n v="3199.13"/>
    <s v="Mauricio Alves"/>
  </r>
  <r>
    <x v="0"/>
    <s v="OK"/>
    <s v="Sem Defeito"/>
    <s v="Não"/>
    <n v="114081"/>
    <n v="907"/>
    <m/>
    <x v="1932"/>
    <s v="Ciclo Concluido"/>
    <s v="Ciclo Concluido"/>
    <x v="2"/>
    <s v="Programado"/>
    <s v="EQUIPE PODA"/>
    <s v="Realizado"/>
    <s v="PORTO ALEGRE"/>
    <s v="PODA"/>
    <s v="LIB //COMS"/>
    <d v="2024-11-12T00:00:00"/>
    <x v="5"/>
    <s v="OPEX"/>
    <s v="OK"/>
    <s v="OK"/>
    <s v="ANEXADO"/>
    <s v="ANEXADO"/>
    <s v="OK"/>
    <n v="1"/>
    <n v="3015.22"/>
    <s v="Giro"/>
    <s v="RICARDO SILVEIRA"/>
    <s v="Programado "/>
    <s v="Realizado"/>
    <s v="Enviado Equatorial "/>
    <n v="3000.53"/>
    <n v="2548098.5699999998"/>
    <e v="#N/A"/>
    <n v="26363624"/>
    <n v="3000.53"/>
    <s v="Mauricio Alves"/>
  </r>
  <r>
    <x v="0"/>
    <s v="OK"/>
    <s v="Sem Defeito"/>
    <s v="Não"/>
    <n v="114081"/>
    <n v="908"/>
    <m/>
    <x v="1932"/>
    <s v="Ciclo Concluido"/>
    <s v="Ciclo Concluido"/>
    <x v="2"/>
    <s v="Programado"/>
    <s v="EQUIPE PODA"/>
    <s v="Realizado"/>
    <s v="PORTO ALEGRE"/>
    <s v="PODA"/>
    <s v="LIB //COMS"/>
    <d v="2024-11-12T00:00:00"/>
    <x v="5"/>
    <s v="OPEX"/>
    <s v="OK"/>
    <s v="OK"/>
    <s v="ANEXADO"/>
    <s v="ANEXADO"/>
    <s v="OK"/>
    <n v="1"/>
    <n v="6208.16"/>
    <s v="Giro"/>
    <s v="RICARDO SILVEIRA"/>
    <s v="Programado "/>
    <s v="Realizado"/>
    <s v="Enviado Equatorial "/>
    <n v="5501.74"/>
    <n v="2548098.5699999998"/>
    <e v="#N/A"/>
    <n v="26363624"/>
    <n v="5501.74"/>
    <s v="Mauricio Alves"/>
  </r>
  <r>
    <x v="0"/>
    <s v="OK"/>
    <s v="Sem Defeito"/>
    <s v="Não"/>
    <n v="44972069"/>
    <n v="351"/>
    <m/>
    <x v="1968"/>
    <s v="Ciclo Concluido"/>
    <s v="Ciclo Concluido"/>
    <x v="2"/>
    <s v="Emergencial"/>
    <s v="TAT01"/>
    <s v="Realizado"/>
    <s v="PORTO ALEGRE"/>
    <s v="PODA"/>
    <s v="LIB //COMS"/>
    <d v="2024-11-12T00:00:00"/>
    <x v="5"/>
    <s v="OPEX"/>
    <s v="OK"/>
    <s v="OK"/>
    <s v="ANEXADO"/>
    <s v="ANEXADO"/>
    <s v="OK"/>
    <n v="1"/>
    <n v="502.78"/>
    <s v="Giro"/>
    <s v="SAMUEL OLIVEIRA"/>
    <s v="Programado "/>
    <s v="Realizado"/>
    <s v="Enviado Equatorial "/>
    <n v="503.74"/>
    <n v="2548098.5699999998"/>
    <e v="#N/A"/>
    <n v="26384718"/>
    <n v="503.74"/>
    <s v="Mauricio Alves"/>
  </r>
  <r>
    <x v="7"/>
    <s v="OK"/>
    <s v="Sem Defeito"/>
    <s v="Não"/>
    <n v="45010270"/>
    <n v="352"/>
    <m/>
    <x v="1969"/>
    <s v="TRONCO"/>
    <s v="PAL1314"/>
    <x v="2"/>
    <s v="Emergencial"/>
    <s v="TAT02"/>
    <s v="Pendente"/>
    <s v="VIAMÃO"/>
    <s v="ESPAÇ/GRAMÍNEAS"/>
    <s v="LIB //CONC"/>
    <d v="2024-11-12T00:00:00"/>
    <x v="2"/>
    <s v="OPEX"/>
    <s v="NOK"/>
    <s v="OK"/>
    <s v="ANEXADO"/>
    <s v="ANEXADO"/>
    <s v="OK"/>
    <n v="0.8"/>
    <n v="770.07"/>
    <s v="Giro"/>
    <s v="DOUGLAS LOPES"/>
    <s v="Programado "/>
    <s v="Realizado"/>
    <s v="Em andamento"/>
    <n v="588.4"/>
    <n v="2548098.5699999998"/>
    <e v="#N/A"/>
    <n v="26615377"/>
    <n v="588.4"/>
    <s v="Mauricio Alves"/>
  </r>
  <r>
    <x v="0"/>
    <s v="OK"/>
    <s v="Sem Defeito"/>
    <s v="Não"/>
    <n v="14089"/>
    <n v="909"/>
    <m/>
    <x v="1970"/>
    <s v="Ciclo Concluido"/>
    <s v="Ciclo Concluido"/>
    <x v="2"/>
    <s v="Emergencial"/>
    <s v="EQUIPE PODA"/>
    <s v="Realizado"/>
    <s v="VIAMÃO"/>
    <s v="PODA"/>
    <s v="LIB //COMS"/>
    <d v="2024-11-12T00:00:00"/>
    <x v="5"/>
    <s v="OPEX"/>
    <s v="OK"/>
    <s v="OK"/>
    <s v="ANEXADO"/>
    <s v="ANEXADO"/>
    <s v="OK"/>
    <n v="1"/>
    <n v="2309.58"/>
    <s v="Giro"/>
    <s v="SAMUEL OLIVEIRA"/>
    <s v="Programado "/>
    <s v="Realizado"/>
    <s v="Enviado Equatorial "/>
    <n v="2325.9899999999998"/>
    <n v="2548098.5699999998"/>
    <e v="#N/A"/>
    <n v="26384679"/>
    <n v="2325.9899999999998"/>
    <s v="Mauricio Alves"/>
  </r>
  <r>
    <x v="4"/>
    <s v="Em andamento "/>
    <s v="Em andamento "/>
    <s v="Não"/>
    <n v="12623"/>
    <n v="458"/>
    <m/>
    <x v="1971"/>
    <s v="Sem necessidade"/>
    <s v="Sem necessidade"/>
    <x v="0"/>
    <s v="Emergencial"/>
    <s v="LINHA MORTA "/>
    <s v="Pendente"/>
    <s v="VIAMÃO"/>
    <s v="POSTE"/>
    <s v="LIB //ENER"/>
    <d v="2024-11-12T00:00:00"/>
    <x v="2"/>
    <s v="CAPEX"/>
    <s v="NOK"/>
    <s v="OK"/>
    <s v="ANEXADO"/>
    <s v="SEM ANEXO "/>
    <s v="NOK"/>
    <n v="0.4"/>
    <n v="35882.339999999997"/>
    <s v="Giro"/>
    <s v="LUCAS ANDRADE"/>
    <d v="2024-12-16T00:00:00"/>
    <s v="Não realizado"/>
    <s v="Em andamento"/>
    <n v="0"/>
    <n v="2548098.5699999998"/>
    <e v="#N/A"/>
    <n v="0"/>
    <n v="0"/>
    <s v="Mauricio Alves"/>
  </r>
  <r>
    <x v="0"/>
    <s v="OK"/>
    <s v="Sem Defeito"/>
    <s v="Não"/>
    <n v="23100"/>
    <n v="459"/>
    <m/>
    <x v="1972"/>
    <s v="Ciclo Concluido"/>
    <s v="Ciclo Concluido"/>
    <x v="2"/>
    <s v="Emergencial"/>
    <s v="LINHA MORTA "/>
    <s v="Realizado"/>
    <s v="VIAMÃO"/>
    <s v="TALA"/>
    <s v="LIB //COMS"/>
    <d v="2024-11-12T00:00:00"/>
    <x v="5"/>
    <s v="OPEX"/>
    <s v="OK"/>
    <s v="OK"/>
    <s v="ANEXADO"/>
    <s v="ANEXADO"/>
    <s v="OK"/>
    <n v="1"/>
    <n v="1300.24"/>
    <s v="Giro"/>
    <s v="SAMUEL OLIVEIRA"/>
    <s v="Programado "/>
    <s v="Realizado"/>
    <s v="Enviado Equatorial "/>
    <n v="974.93"/>
    <n v="2548098.5699999998"/>
    <e v="#N/A"/>
    <n v="26368581"/>
    <n v="974.93"/>
    <s v="Mauricio Alves"/>
  </r>
  <r>
    <x v="0"/>
    <s v="OK"/>
    <s v="Sem Defeito"/>
    <s v="Não"/>
    <n v="14089"/>
    <n v="910"/>
    <m/>
    <x v="1973"/>
    <s v="Ciclo Concluido"/>
    <s v="Ciclo Concluido"/>
    <x v="2"/>
    <s v="Emergencial"/>
    <s v="EQUIPE PODA"/>
    <s v="Realizado"/>
    <s v="VIAMÃO"/>
    <s v="PODA"/>
    <s v="LIB //COMS"/>
    <d v="2024-11-14T00:00:00"/>
    <x v="5"/>
    <s v="OPEX"/>
    <s v="OK"/>
    <s v="OK"/>
    <s v="ANEXADO"/>
    <s v="ANEXADO"/>
    <s v="OK"/>
    <n v="1"/>
    <n v="5389.02"/>
    <s v="Giro"/>
    <s v="RICARDO SILVEIRA"/>
    <s v="Programado "/>
    <s v="Realizado"/>
    <s v="Enviado Equatorial "/>
    <n v="3236.65"/>
    <n v="2548098.5699999998"/>
    <e v="#N/A"/>
    <n v="26448776"/>
    <n v="3236.65"/>
    <s v="Mauricio Alves"/>
  </r>
  <r>
    <x v="0"/>
    <s v="OK"/>
    <s v="Sem Defeito"/>
    <s v="Não"/>
    <n v="13806"/>
    <n v="911"/>
    <m/>
    <x v="1974"/>
    <s v="Ciclo Concluido"/>
    <s v="Ciclo Concluido"/>
    <x v="2"/>
    <s v="Emergencial"/>
    <s v="EQUIPE PODA"/>
    <s v="Realizado"/>
    <s v="PORTO ALEGRE"/>
    <s v="PODA"/>
    <s v="LIB //COMS"/>
    <d v="2024-11-14T00:00:00"/>
    <x v="5"/>
    <s v="OPEX"/>
    <s v="OK"/>
    <s v="OK"/>
    <s v="ANEXADO"/>
    <s v="ANEXADO"/>
    <s v="OK"/>
    <n v="1"/>
    <n v="1377.35"/>
    <s v="Giro"/>
    <s v="SAMUEL OLIVEIRA"/>
    <s v="Programado "/>
    <s v="Realizado"/>
    <s v="Enviado Equatorial "/>
    <n v="1387.13"/>
    <n v="2548098.5699999998"/>
    <e v="#N/A"/>
    <n v="26419656"/>
    <n v="1387.13"/>
    <s v="Mauricio Alves"/>
  </r>
  <r>
    <x v="0"/>
    <s v="OK"/>
    <s v="Sem Defeito"/>
    <s v="Não"/>
    <n v="14081"/>
    <n v="912"/>
    <m/>
    <x v="1932"/>
    <s v="Ciclo Concluido"/>
    <s v="Ciclo Concluido"/>
    <x v="2"/>
    <s v="Programado"/>
    <s v="EQUIPE PODA"/>
    <s v="Realizado"/>
    <s v="PORTO ALEGRE"/>
    <s v="PODA"/>
    <s v="LIB //COMS"/>
    <d v="2024-11-14T00:00:00"/>
    <x v="5"/>
    <s v="OPEX"/>
    <s v="OK"/>
    <s v="OK"/>
    <s v="ANEXADO"/>
    <s v="ANEXADO"/>
    <s v="OK"/>
    <n v="1"/>
    <n v="2544.06"/>
    <s v="Giro"/>
    <s v="SAMUEL OLIVEIRA"/>
    <s v="Programado "/>
    <s v="Realizado"/>
    <s v="Enviado Equatorial "/>
    <n v="2562.5300000000002"/>
    <n v="2548098.5699999998"/>
    <e v="#N/A"/>
    <n v="26363624"/>
    <n v="2562.5300000000002"/>
    <s v="Mauricio Alves"/>
  </r>
  <r>
    <x v="0"/>
    <s v="OK"/>
    <s v="Sem Defeito"/>
    <s v="Não"/>
    <n v="14334"/>
    <n v="913"/>
    <m/>
    <x v="1975"/>
    <s v="Ciclo Concluido"/>
    <s v="Ciclo Concluido"/>
    <x v="2"/>
    <s v="Emergencial"/>
    <s v="EQUIPE PODA"/>
    <s v="Realizado"/>
    <s v="GUAIBA"/>
    <s v="PODA"/>
    <s v="LIB //COMS"/>
    <d v="2024-11-14T00:00:00"/>
    <x v="5"/>
    <s v="OPEX"/>
    <s v="OK"/>
    <s v="OK"/>
    <s v="ANEXADO"/>
    <s v="ANEXADO"/>
    <s v="OK"/>
    <n v="1"/>
    <n v="6181.33"/>
    <s v="Giro"/>
    <s v="SAMUEL OLIVEIRA"/>
    <s v="Programado "/>
    <s v="Realizado"/>
    <s v="Enviado Equatorial "/>
    <n v="5374.3"/>
    <n v="2548098.5699999998"/>
    <e v="#N/A"/>
    <n v="26419658"/>
    <n v="5374.3"/>
    <s v="Mauricio Alves"/>
  </r>
  <r>
    <x v="0"/>
    <s v="OK"/>
    <s v="Sem Defeito"/>
    <s v="Não"/>
    <n v="14081"/>
    <n v="914"/>
    <m/>
    <x v="1932"/>
    <s v="Ciclo Concluido"/>
    <s v="Ciclo Concluido"/>
    <x v="2"/>
    <s v="Programado"/>
    <s v="EQUIPE PODA"/>
    <s v="Realizado"/>
    <s v="PORTO ALEGRE"/>
    <s v="PODA"/>
    <s v="LIB //COMS"/>
    <d v="2024-11-14T00:00:00"/>
    <x v="5"/>
    <s v="OPEX"/>
    <s v="OK"/>
    <s v="OK"/>
    <s v="ANEXADO"/>
    <s v="ANEXADO"/>
    <s v="OK"/>
    <n v="1"/>
    <n v="6158.88"/>
    <s v="Giro"/>
    <s v="SAMUEL OLIVEIRA"/>
    <s v="Programado "/>
    <s v="Realizado"/>
    <s v="Enviado Equatorial "/>
    <n v="5452.12"/>
    <n v="2548098.5699999998"/>
    <e v="#N/A"/>
    <n v="26363624"/>
    <n v="5452.12"/>
    <s v="Mauricio Alves"/>
  </r>
  <r>
    <x v="0"/>
    <s v="OK"/>
    <s v="Sem Defeito"/>
    <s v="Não"/>
    <n v="14081"/>
    <n v="915"/>
    <m/>
    <x v="1932"/>
    <s v="Ciclo Concluido"/>
    <s v="Ciclo Concluido"/>
    <x v="2"/>
    <s v="Programado"/>
    <s v="EQUIPE PODA"/>
    <s v="Realizado"/>
    <s v="PORTO ALEGRE"/>
    <s v="PODA"/>
    <s v="LIB //COMS"/>
    <d v="2024-11-14T00:00:00"/>
    <x v="5"/>
    <s v="OPEX"/>
    <s v="OK"/>
    <s v="OK"/>
    <s v="ANEXADO"/>
    <s v="ANEXADO"/>
    <s v="OK"/>
    <n v="1"/>
    <n v="1936.97"/>
    <s v="Giro"/>
    <s v="SAMUEL OLIVEIRA"/>
    <s v="Programado "/>
    <s v="Realizado"/>
    <s v="Enviado Equatorial "/>
    <n v="1550.66"/>
    <n v="2548098.5699999998"/>
    <e v="#N/A"/>
    <n v="26363624"/>
    <n v="1550.66"/>
    <s v="Mauricio Alves"/>
  </r>
  <r>
    <x v="7"/>
    <s v="OK"/>
    <s v="Sem Defeito"/>
    <s v="Não"/>
    <n v="45027931"/>
    <n v="353"/>
    <m/>
    <x v="1976"/>
    <n v="67603128"/>
    <s v="GUA-13"/>
    <x v="2"/>
    <s v="Emergencial"/>
    <s v="TAT02"/>
    <s v="Pendente"/>
    <s v="PORTO ALEGRE"/>
    <s v="PODA/ESPAÇ"/>
    <s v="LIB //CONC"/>
    <d v="2024-11-14T00:00:00"/>
    <x v="2"/>
    <s v="OPEX"/>
    <s v="NOK"/>
    <s v="OK"/>
    <s v="ANEXADO"/>
    <s v="ANEXADO"/>
    <s v="OK"/>
    <n v="0.8"/>
    <n v="870.69"/>
    <s v="Giro"/>
    <s v="GIOVANNI LARONDE"/>
    <s v="Programado "/>
    <s v="Realizado"/>
    <s v="Em andamento"/>
    <n v="992.8"/>
    <n v="2548098.5699999998"/>
    <e v="#N/A"/>
    <n v="26615441"/>
    <n v="992.8"/>
    <s v="Mauricio Alves"/>
  </r>
  <r>
    <x v="0"/>
    <s v="OK"/>
    <s v="Sem Defeito"/>
    <s v="Não"/>
    <n v="45028040"/>
    <n v="354"/>
    <m/>
    <x v="1977"/>
    <s v="Ciclo Concluido"/>
    <s v="Ciclo Concluido"/>
    <x v="2"/>
    <s v="Emergencial"/>
    <s v="TAT03"/>
    <s v="Realizado"/>
    <s v="GUAIBA"/>
    <s v="PODA"/>
    <s v="LIB //COMS"/>
    <d v="2024-11-14T00:00:00"/>
    <x v="5"/>
    <s v="OPEX"/>
    <s v="OK"/>
    <s v="OK"/>
    <s v="ANEXADO"/>
    <s v="ANEXADO"/>
    <s v="OK"/>
    <n v="1"/>
    <n v="1948.72"/>
    <s v="Giro"/>
    <s v="LUISA ALMEIDA"/>
    <s v="Programado "/>
    <s v="Realizado"/>
    <s v="Enviado Equatorial "/>
    <n v="566.27"/>
    <n v="2548098.5699999998"/>
    <e v="#N/A"/>
    <n v="26419685"/>
    <n v="566.27"/>
    <s v="Mauricio Alves"/>
  </r>
  <r>
    <x v="0"/>
    <s v="OK"/>
    <s v="Sem Defeito"/>
    <s v="Não"/>
    <n v="12728"/>
    <n v="355"/>
    <m/>
    <x v="1978"/>
    <s v="Ciclo Concluido"/>
    <s v="Ciclo Concluido"/>
    <x v="2"/>
    <s v="Emergencial"/>
    <s v="TAT04"/>
    <s v="Realizado"/>
    <s v="PORTO ALEGRE"/>
    <s v="PODA/ROÇADA"/>
    <s v="LIB //COMS"/>
    <d v="2024-11-14T00:00:00"/>
    <x v="5"/>
    <s v="OPEX"/>
    <s v="OK"/>
    <s v="OK"/>
    <s v="ANEXADO"/>
    <s v="ANEXADO"/>
    <s v="OK"/>
    <n v="1"/>
    <n v="2304.71"/>
    <s v="Giro"/>
    <s v="LUISA ALMEIDA"/>
    <s v="Programado "/>
    <s v="Realizado"/>
    <s v="Enviado Equatorial "/>
    <n v="1664.74"/>
    <n v="2548098.5699999998"/>
    <e v="#N/A"/>
    <n v="26419686"/>
    <n v="1664.74"/>
    <s v="Mauricio Alves"/>
  </r>
  <r>
    <x v="7"/>
    <s v="OK"/>
    <s v="Sem Defeito"/>
    <s v="Não"/>
    <n v="41305"/>
    <n v="460"/>
    <m/>
    <x v="1979"/>
    <s v="Sem necessidade"/>
    <s v="Sem necessidade"/>
    <x v="0"/>
    <s v="Emergencial"/>
    <s v="LINHA MORTA "/>
    <s v="Realizado"/>
    <s v="PORTO ALEGRE"/>
    <s v="POSTE"/>
    <s v="LIB //CONC"/>
    <d v="2024-11-14T00:00:00"/>
    <x v="2"/>
    <s v="CAPEX"/>
    <s v="OK"/>
    <s v="OK"/>
    <s v="ANEXADO"/>
    <s v="ANEXADO"/>
    <s v="OK"/>
    <n v="1"/>
    <n v="5065.87"/>
    <s v="Passivo"/>
    <s v="CRISTIANO MASTER"/>
    <s v="Programado "/>
    <s v="Realizado"/>
    <s v="Enviado Equatorial"/>
    <n v="4879.42"/>
    <n v="2548098.5699999998"/>
    <e v="#N/A"/>
    <n v="26436735"/>
    <n v="4879.42"/>
    <s v="Mauricio Alves"/>
  </r>
  <r>
    <x v="0"/>
    <s v="OK"/>
    <s v="Sem Defeito"/>
    <s v="Não"/>
    <n v="45029365"/>
    <n v="461"/>
    <m/>
    <x v="1980"/>
    <s v="Ciclo Concluido"/>
    <s v="Ciclo Concluido"/>
    <x v="2"/>
    <s v="Emergencial"/>
    <s v="LINHA MORTA "/>
    <s v="Realizado"/>
    <s v="BARRA DO RIBEIRO"/>
    <s v="TALA"/>
    <s v="LIB //COMS"/>
    <d v="2024-11-14T00:00:00"/>
    <x v="5"/>
    <s v="OPEX"/>
    <s v="OK"/>
    <s v="OK"/>
    <s v="ANEXADO"/>
    <s v="ANEXADO"/>
    <s v="OK"/>
    <n v="1"/>
    <n v="5200.96"/>
    <s v="Giro"/>
    <s v="SAMUEL OLIVEIRA"/>
    <s v="Programado "/>
    <s v="Realizado"/>
    <s v="Enviado Equatorial "/>
    <n v="3899.72"/>
    <n v="2548098.5699999998"/>
    <e v="#N/A"/>
    <n v="26419684"/>
    <n v="3899.72"/>
    <s v="Mauricio Alves"/>
  </r>
  <r>
    <x v="0"/>
    <s v="OK"/>
    <s v="Sem Defeito"/>
    <s v="Não"/>
    <n v="450030208"/>
    <n v="462"/>
    <m/>
    <x v="1981"/>
    <s v="Ciclo Concluido"/>
    <s v="Ciclo Concluido"/>
    <x v="2"/>
    <s v="Emergencial"/>
    <s v="LINHA MORTA "/>
    <s v="Realizado"/>
    <s v="GUAIBA"/>
    <s v="TALA"/>
    <s v="LIB //COMS"/>
    <d v="2024-11-14T00:00:00"/>
    <x v="5"/>
    <s v="OPEX"/>
    <s v="OK"/>
    <s v="OK"/>
    <s v="ANEXADO"/>
    <s v="ANEXADO"/>
    <s v="OK"/>
    <n v="1"/>
    <n v="1300.24"/>
    <s v="Giro"/>
    <s v="LUISA ALMEIDA"/>
    <s v="Programado "/>
    <s v="Realizado"/>
    <s v="Enviado Equatorial "/>
    <n v="974.93"/>
    <n v="2548098.5699999998"/>
    <e v="#N/A"/>
    <n v="26419687"/>
    <n v="974.93"/>
    <s v="Mauricio Alves"/>
  </r>
  <r>
    <x v="7"/>
    <s v="OK"/>
    <s v="Sem Defeito"/>
    <s v="Não"/>
    <n v="41312"/>
    <n v="463"/>
    <m/>
    <x v="1982"/>
    <s v="Sem necessidade"/>
    <s v="Sem necessidade"/>
    <x v="0"/>
    <s v="Emergencial"/>
    <s v="LINHA MORTA "/>
    <s v="Pendente"/>
    <s v="GUAIBA"/>
    <s v="TR"/>
    <s v="LIB //CONC"/>
    <d v="2024-11-14T00:00:00"/>
    <x v="2"/>
    <s v="CAPEX"/>
    <s v="OK"/>
    <s v="OK"/>
    <s v="SEM ANEXO "/>
    <s v="SEM ANEXO "/>
    <s v="OK"/>
    <n v="0.6"/>
    <n v="9474.6"/>
    <s v="Passivo"/>
    <s v="LUCAS ANDRADE"/>
    <d v="2024-12-16T00:00:00"/>
    <s v="Realizado"/>
    <s v="Em andamento"/>
    <n v="11964.8"/>
    <n v="2548098.5699999998"/>
    <e v="#N/A"/>
    <n v="26448692"/>
    <n v="11964.8"/>
    <s v="Mauricio Alves"/>
  </r>
  <r>
    <x v="0"/>
    <s v="OK"/>
    <s v="Sem Defeito"/>
    <s v="Não"/>
    <n v="14741"/>
    <n v="356"/>
    <m/>
    <x v="1983"/>
    <s v="Ciclo Concluido"/>
    <s v="Ciclo Concluido"/>
    <x v="2"/>
    <s v="Programado"/>
    <s v="TAT02"/>
    <s v="Realizado"/>
    <s v="PORTO ALEGRE"/>
    <s v="PODA "/>
    <s v="LIB //COMS"/>
    <d v="2024-11-14T00:00:00"/>
    <x v="5"/>
    <s v="OPEX"/>
    <s v="OK"/>
    <s v="OK"/>
    <s v="ANEXADO"/>
    <s v="ANEXADO"/>
    <s v="OK"/>
    <n v="1"/>
    <n v="976.22"/>
    <s v="Giro"/>
    <s v="RICARDO SILVEIRA"/>
    <s v="Programado "/>
    <s v="Realizado"/>
    <s v="Enviado Equatorial "/>
    <n v="978.08"/>
    <n v="2548098.5699999998"/>
    <e v="#N/A"/>
    <n v="26452482"/>
    <n v="978.08"/>
    <s v="Mauricio Alves"/>
  </r>
  <r>
    <x v="0"/>
    <s v="OK"/>
    <s v="Sem Defeito"/>
    <s v="Não"/>
    <n v="14741"/>
    <s v="356..1"/>
    <m/>
    <x v="1984"/>
    <s v="Ciclo Concluido"/>
    <s v="Ciclo Concluido"/>
    <x v="2"/>
    <s v="Programado"/>
    <s v="TAT02"/>
    <s v="Realizado"/>
    <s v="PORTO ALEGRE"/>
    <s v="ESPAÇADOR "/>
    <s v="LIB //COMS"/>
    <d v="2024-11-14T00:00:00"/>
    <x v="5"/>
    <s v="OPEX"/>
    <s v="OK"/>
    <s v="OK"/>
    <s v="ANEXADO"/>
    <s v="ANEXADO"/>
    <s v="OK"/>
    <n v="1"/>
    <n v="88.08"/>
    <s v="Giro"/>
    <s v="RICARDO SILVEIRA"/>
    <s v="Programado "/>
    <s v="Realizado"/>
    <s v="Enviado Equatorial "/>
    <n v="88.26"/>
    <n v="2548098.5699999998"/>
    <e v="#N/A"/>
    <n v="26452553"/>
    <n v="88.26"/>
    <s v="Mauricio Alves"/>
  </r>
  <r>
    <x v="0"/>
    <s v="OK"/>
    <s v="Sem Defeito"/>
    <s v="Não"/>
    <n v="45039572"/>
    <n v="357"/>
    <m/>
    <x v="1985"/>
    <s v="Ciclo Concluido"/>
    <s v="Ciclo Concluido"/>
    <x v="2"/>
    <s v="Programado"/>
    <s v="TAT03"/>
    <s v="Realizado"/>
    <s v="BUTÍA"/>
    <s v="PODA"/>
    <s v="LIB //COMS"/>
    <d v="2024-11-14T00:00:00"/>
    <x v="5"/>
    <s v="OPEX"/>
    <s v="OK"/>
    <s v="OK"/>
    <s v="ANEXADO"/>
    <s v="ANEXADO"/>
    <s v="OK"/>
    <n v="1"/>
    <n v="1948.72"/>
    <s v="Giro"/>
    <s v="LUISA ALMEIDA"/>
    <s v="Programado "/>
    <s v="Realizado"/>
    <s v="Enviado Equatorial "/>
    <n v="419.2"/>
    <n v="2548098.5699999998"/>
    <e v="#N/A"/>
    <n v="26451810"/>
    <n v="419.2"/>
    <s v="Mauricio Alves"/>
  </r>
  <r>
    <x v="0"/>
    <s v="OK"/>
    <s v="Sem Defeito"/>
    <s v="Não"/>
    <n v="14081"/>
    <n v="916"/>
    <m/>
    <x v="1932"/>
    <s v="Ciclo Concluido"/>
    <s v="Ciclo Concluido"/>
    <x v="2"/>
    <s v="Programado"/>
    <s v="EQUIPE PODA"/>
    <s v="Realizado"/>
    <s v="PORTO ALEGRE"/>
    <s v="PODA"/>
    <s v="LIB //COMS"/>
    <d v="2024-11-14T00:00:00"/>
    <x v="5"/>
    <s v="OPEX"/>
    <s v="OK"/>
    <s v="OK"/>
    <s v="ANEXADO"/>
    <s v="ANEXADO"/>
    <s v="OK"/>
    <n v="1"/>
    <n v="2706.83"/>
    <s v="Giro"/>
    <s v="SAMUEL OLIVEIRA"/>
    <s v="Programado "/>
    <s v="Realizado"/>
    <s v="Enviado Equatorial "/>
    <n v="2726.06"/>
    <n v="2548098.5699999998"/>
    <e v="#N/A"/>
    <n v="26363624"/>
    <n v="2726.06"/>
    <s v="Mauricio Alves"/>
  </r>
  <r>
    <x v="0"/>
    <s v="OK"/>
    <s v="Sem Defeito"/>
    <s v="Não"/>
    <n v="45040750"/>
    <n v="917"/>
    <m/>
    <x v="1986"/>
    <s v="Ciclo Concluido"/>
    <s v="Ciclo Concluido"/>
    <x v="2"/>
    <s v="Emergencial"/>
    <s v="EQUIPE PODA"/>
    <s v="Realizado"/>
    <s v="PORTO ALEGRE"/>
    <s v="PODA"/>
    <s v="LIB //COMS"/>
    <d v="2024-11-14T00:00:00"/>
    <x v="5"/>
    <s v="OPEX"/>
    <s v="OK"/>
    <s v="OK"/>
    <s v="ANEXADO"/>
    <s v="ANEXADO"/>
    <s v="OK"/>
    <n v="1"/>
    <n v="2309.58"/>
    <s v="Giro"/>
    <s v="SAMUEL OLIVEIRA"/>
    <s v="Programado "/>
    <s v="Realizado"/>
    <s v="Enviado Equatorial "/>
    <n v="1575.47"/>
    <n v="2548098.5699999998"/>
    <e v="#N/A"/>
    <n v="26419659"/>
    <n v="1575.47"/>
    <s v="Mauricio Alves"/>
  </r>
  <r>
    <x v="0"/>
    <s v="OK"/>
    <s v="Sem Defeito"/>
    <s v="Não"/>
    <n v="114081"/>
    <n v="918"/>
    <m/>
    <x v="1932"/>
    <s v="Ciclo Concluido"/>
    <s v="Ciclo Concluido"/>
    <x v="2"/>
    <s v="Programado"/>
    <s v="EQUIPE PODA"/>
    <s v="Realizado"/>
    <s v="PORTO ALEGRE"/>
    <s v="PODA"/>
    <s v="LIB //COMS"/>
    <d v="2024-11-14T00:00:00"/>
    <x v="5"/>
    <s v="OPEX"/>
    <s v="OK"/>
    <s v="OK"/>
    <s v="ANEXADO"/>
    <s v="ANEXADO"/>
    <s v="OK"/>
    <n v="1"/>
    <n v="8468.4599999999991"/>
    <s v="Giro"/>
    <s v="SAMUEL OLIVEIRA"/>
    <s v="Programado "/>
    <s v="Realizado"/>
    <s v="Enviado Equatorial "/>
    <n v="7027.59"/>
    <n v="2548098.5699999998"/>
    <e v="#N/A"/>
    <n v="26363624"/>
    <n v="7027.59"/>
    <s v="Mauricio Alves"/>
  </r>
  <r>
    <x v="0"/>
    <s v="OK"/>
    <s v="Sem Defeito"/>
    <s v="Não"/>
    <n v="14443"/>
    <n v="919"/>
    <m/>
    <x v="1932"/>
    <s v="Ciclo Concluido"/>
    <s v="Ciclo Concluido"/>
    <x v="2"/>
    <s v="Programado"/>
    <s v="EQUIPE PODA"/>
    <s v="Realizado"/>
    <s v="PORTO ALEGRE"/>
    <s v="PODA"/>
    <s v="LIB //COMS"/>
    <d v="2024-11-14T00:00:00"/>
    <x v="5"/>
    <s v="OPEX"/>
    <s v="OK"/>
    <s v="OK"/>
    <s v="ANEXADO"/>
    <s v="ANEXADO"/>
    <s v="OK"/>
    <n v="1"/>
    <n v="9451.11"/>
    <s v="Giro"/>
    <s v="SAMUEL OLIVEIRA"/>
    <s v="Programado "/>
    <s v="Realizado"/>
    <s v="Enviado Equatorial "/>
    <n v="9447.4"/>
    <n v="2548098.5699999998"/>
    <e v="#N/A"/>
    <n v="26363624"/>
    <n v="9447.4"/>
    <s v="Mauricio Alves"/>
  </r>
  <r>
    <x v="0"/>
    <s v="OK"/>
    <s v="Sem Defeito"/>
    <s v="Não"/>
    <n v="14443"/>
    <n v="920"/>
    <m/>
    <x v="1932"/>
    <s v="Ciclo Concluido"/>
    <s v="Ciclo Concluido"/>
    <x v="2"/>
    <s v="Programado"/>
    <s v="EQUIPE PODA"/>
    <s v="Realizado"/>
    <s v="PORTO ALEGRE"/>
    <s v="PODA"/>
    <s v="LIB //COMS"/>
    <d v="2024-11-14T00:00:00"/>
    <x v="5"/>
    <s v="OPEX"/>
    <s v="OK"/>
    <s v="OK"/>
    <s v="ANEXADO"/>
    <s v="ANEXADO"/>
    <s v="OK"/>
    <n v="1"/>
    <n v="10950.52"/>
    <s v="Giro"/>
    <s v="SAMUEL OLIVEIRA"/>
    <s v="Programado "/>
    <s v="Realizado"/>
    <s v="Enviado Equatorial "/>
    <n v="10277.77"/>
    <n v="2548098.5699999998"/>
    <e v="#N/A"/>
    <n v="26363624"/>
    <n v="10277.77"/>
    <s v="Mauricio Alves"/>
  </r>
  <r>
    <x v="0"/>
    <s v="OK"/>
    <s v="Sem Defeito"/>
    <s v="Não"/>
    <n v="14089"/>
    <n v="921"/>
    <m/>
    <x v="1987"/>
    <s v="Ciclo Concluido"/>
    <s v="Ciclo Concluido"/>
    <x v="2"/>
    <s v="Emergencial"/>
    <s v="EQUIPE PODA"/>
    <s v="Realizado"/>
    <s v="PORTO ALEGRE"/>
    <s v="PODA"/>
    <s v="LIB //COMS"/>
    <d v="2024-11-14T00:00:00"/>
    <x v="5"/>
    <s v="OPEX"/>
    <s v="OK"/>
    <s v="OK"/>
    <s v="ANEXADO"/>
    <s v="ANEXADO"/>
    <s v="OK"/>
    <n v="1"/>
    <n v="14676.62"/>
    <s v="Giro"/>
    <s v="SAMUEL OLIVEIRA"/>
    <s v="Programado "/>
    <s v="Realizado"/>
    <s v="Enviado Equatorial "/>
    <n v="12772.93"/>
    <n v="2548098.5699999998"/>
    <e v="#N/A"/>
    <n v="26419661"/>
    <n v="12772.93"/>
    <s v="Mauricio Alves"/>
  </r>
  <r>
    <x v="0"/>
    <s v="OK"/>
    <s v="Sem Defeito"/>
    <s v="Não"/>
    <n v="14444"/>
    <n v="922"/>
    <m/>
    <x v="1988"/>
    <s v="Ciclo Concluido"/>
    <s v="Ciclo Concluido"/>
    <x v="2"/>
    <s v="Emergencial"/>
    <s v="EQUIPE PODA"/>
    <s v="Realizado"/>
    <s v="GUAIBA"/>
    <s v="PODA"/>
    <s v="LIB //COMS"/>
    <d v="2024-11-14T00:00:00"/>
    <x v="5"/>
    <s v="OPEX"/>
    <s v="OK"/>
    <s v="OK"/>
    <s v="ANEXADO"/>
    <s v="ANEXADO"/>
    <s v="OK"/>
    <n v="1"/>
    <n v="15526.25"/>
    <s v="Giro"/>
    <s v="SAMUEL OLIVEIRA"/>
    <s v="Programado "/>
    <s v="Realizado"/>
    <s v="Enviado Equatorial "/>
    <n v="10320.32"/>
    <n v="2548098.5699999998"/>
    <e v="#N/A"/>
    <n v="26419683"/>
    <n v="10320.32"/>
    <s v="Mauricio Alves"/>
  </r>
  <r>
    <x v="0"/>
    <s v="OK"/>
    <s v="Sem Defeito"/>
    <s v="Não"/>
    <n v="1"/>
    <n v="0"/>
    <m/>
    <x v="1989"/>
    <s v="Ciclo Concluido"/>
    <s v="Ciclo Concluido"/>
    <x v="0"/>
    <s v="Emergencial"/>
    <s v="LINHA MORTA "/>
    <s v="Realizado"/>
    <s v="GUAIBA"/>
    <s v="-"/>
    <s v="LIB // MED"/>
    <d v="2024-11-17T00:00:00"/>
    <x v="5"/>
    <s v="CAPEX"/>
    <s v="OK"/>
    <s v="OK"/>
    <s v="ANEXADO"/>
    <s v="ANEXADO"/>
    <s v="OK"/>
    <n v="1"/>
    <n v="0"/>
    <s v="Giro"/>
    <s v="MAURICIO ALVES"/>
    <s v="Programado "/>
    <s v="Realizado"/>
    <s v="Enviado Equatorial "/>
    <n v="16394.23"/>
    <n v="2548098.5699999998"/>
    <e v="#N/A"/>
    <n v="26387526"/>
    <n v="16394.23"/>
    <s v="Mauricio Alves"/>
  </r>
  <r>
    <x v="0"/>
    <s v="OK"/>
    <s v="Sem Defeito"/>
    <s v="Não"/>
    <n v="1"/>
    <n v="0"/>
    <m/>
    <x v="1990"/>
    <s v="Ciclo Concluido"/>
    <s v="Ciclo Concluido"/>
    <x v="0"/>
    <s v="Emergencial"/>
    <s v="LINHA MORTA "/>
    <s v="Realizado"/>
    <s v="CHARQUEADAS"/>
    <s v="-"/>
    <s v="LIB // MED"/>
    <d v="2024-11-17T00:00:00"/>
    <x v="5"/>
    <s v="CAPEX"/>
    <s v="OK"/>
    <s v="OK"/>
    <s v="ANEXADO"/>
    <s v="ANEXADO"/>
    <s v="OK"/>
    <n v="1"/>
    <n v="0"/>
    <s v="Giro"/>
    <s v="MAURICIO ALVES"/>
    <s v="Programado "/>
    <s v="Realizado"/>
    <s v="Enviado Equatorial "/>
    <n v="3048.57"/>
    <n v="2548098.5699999998"/>
    <e v="#N/A"/>
    <n v="26384930"/>
    <n v="3048.57"/>
    <s v="Mauricio Alves"/>
  </r>
  <r>
    <x v="2"/>
    <s v="OK"/>
    <s v="Sem Defeito"/>
    <s v="Não"/>
    <n v="1"/>
    <n v="0"/>
    <m/>
    <x v="1991"/>
    <s v="Sem necessidade"/>
    <s v="Sem necessidade"/>
    <x v="0"/>
    <s v="Emergencial"/>
    <s v="LINHA MORTA "/>
    <s v="Pendente"/>
    <s v="GUAIBA"/>
    <s v="-"/>
    <s v="LIB //ENER"/>
    <d v="2024-11-17T00:00:00"/>
    <x v="2"/>
    <s v="CAPEX"/>
    <s v="NOK"/>
    <s v="OK"/>
    <s v="ANEXADO"/>
    <s v="ANEXADO"/>
    <s v="OK"/>
    <n v="0.8"/>
    <n v="0"/>
    <s v="Passivo"/>
    <s v="MAURICIO ALVES"/>
    <s v="Programado "/>
    <s v="Realizado"/>
    <s v="Em andamento"/>
    <n v="4465.57"/>
    <n v="2548098.5699999998"/>
    <e v="#N/A"/>
    <n v="26384933"/>
    <n v="4465.57"/>
    <s v="Mauricio Alves"/>
  </r>
  <r>
    <x v="2"/>
    <s v="OK"/>
    <s v="Sem Defeito"/>
    <s v="Não"/>
    <n v="1"/>
    <n v="0"/>
    <m/>
    <x v="1992"/>
    <s v="Sem necessidade"/>
    <s v="Sem necessidade"/>
    <x v="0"/>
    <s v="Emergencial"/>
    <s v="LINHA MORTA "/>
    <s v="Pendente"/>
    <s v="SÃO JERONIMO "/>
    <s v="-"/>
    <s v="LIB //ENER"/>
    <d v="2024-11-17T00:00:00"/>
    <x v="2"/>
    <s v="CAPEX"/>
    <s v="NOK"/>
    <s v="OK"/>
    <s v="ANEXADO"/>
    <s v="ANEXADO"/>
    <s v="OK"/>
    <n v="0.8"/>
    <n v="0"/>
    <s v="Passivo"/>
    <s v="MAURICIO ALVES"/>
    <s v="Programado "/>
    <s v="Realizado"/>
    <s v="Em andamento"/>
    <n v="2393.83"/>
    <n v="2548098.5699999998"/>
    <e v="#N/A"/>
    <n v="26384795"/>
    <n v="2393.83"/>
    <s v="Mauricio Alves"/>
  </r>
  <r>
    <x v="0"/>
    <s v="OK"/>
    <s v="Sem Defeito"/>
    <s v="Não"/>
    <n v="1"/>
    <n v="0"/>
    <m/>
    <x v="1993"/>
    <s v="Ciclo Concluido"/>
    <s v="Ciclo Concluido"/>
    <x v="0"/>
    <s v="Emergencial"/>
    <s v="LINHA MORTA "/>
    <s v="Realizado"/>
    <s v="ARROIO DOS RATOS"/>
    <s v="-"/>
    <s v="LIB // MED"/>
    <d v="2024-11-17T00:00:00"/>
    <x v="5"/>
    <s v="CAPEX"/>
    <s v="OK"/>
    <s v="OK"/>
    <s v="ANEXADO"/>
    <s v="ANEXADO"/>
    <s v="OK"/>
    <n v="1"/>
    <n v="0"/>
    <s v="Giro"/>
    <s v="MAURICIO ALVES"/>
    <s v="Programado "/>
    <s v="Realizado"/>
    <s v="Enviado Equatorial "/>
    <n v="4213.1099999999997"/>
    <n v="2548098.5699999998"/>
    <e v="#N/A"/>
    <n v="26384688"/>
    <n v="4213.1099999999997"/>
    <s v="Mauricio Alves"/>
  </r>
  <r>
    <x v="0"/>
    <s v="OK"/>
    <s v="Sem Defeito"/>
    <s v="Não"/>
    <n v="1"/>
    <n v="0"/>
    <m/>
    <x v="1994"/>
    <s v="Ciclo Concluido"/>
    <s v="Ciclo Concluido"/>
    <x v="0"/>
    <s v="Emergencial"/>
    <s v="LINHA MORTA "/>
    <s v="Realizado"/>
    <s v="PORTO ALEGRE"/>
    <s v="-"/>
    <s v="LIB // MED"/>
    <d v="2024-11-17T00:00:00"/>
    <x v="5"/>
    <s v="CAPEX"/>
    <s v="OK"/>
    <s v="OK"/>
    <s v="ANEXADO"/>
    <s v="ANEXADO"/>
    <s v="OK"/>
    <n v="1"/>
    <n v="0"/>
    <s v="Giro"/>
    <s v="MAURICIO ALVES"/>
    <s v="Programado "/>
    <s v="Realizado"/>
    <s v="Enviado Equatorial "/>
    <n v="3612.48"/>
    <n v="2548098.5699999998"/>
    <e v="#N/A"/>
    <n v="26384803"/>
    <n v="3612.48"/>
    <s v="Mauricio Alves"/>
  </r>
  <r>
    <x v="0"/>
    <s v="OK"/>
    <s v="Sem Defeito"/>
    <s v="Não"/>
    <n v="1"/>
    <n v="0"/>
    <m/>
    <x v="1995"/>
    <s v="Ciclo Concluido"/>
    <s v="Ciclo Concluido"/>
    <x v="0"/>
    <s v="Emergencial"/>
    <s v="LINHA MORTA "/>
    <s v="Realizado"/>
    <s v="GUAIBA"/>
    <s v="-"/>
    <s v="LIB // MED"/>
    <d v="2024-11-17T00:00:00"/>
    <x v="5"/>
    <s v="CAPEX"/>
    <s v="OK"/>
    <s v="OK"/>
    <s v="ANEXADO"/>
    <s v="ANEXADO"/>
    <s v="OK"/>
    <n v="1"/>
    <n v="0"/>
    <s v="Giro"/>
    <s v="MAURICIO ALVES"/>
    <s v="Programado "/>
    <s v="Realizado"/>
    <s v="Enviado Equatorial "/>
    <n v="3612.48"/>
    <n v="2548098.5699999998"/>
    <e v="#N/A"/>
    <n v="26384631"/>
    <n v="3612.48"/>
    <s v="Mauricio Alves"/>
  </r>
  <r>
    <x v="0"/>
    <s v="OK"/>
    <s v="Sem Defeito"/>
    <s v="Não"/>
    <n v="1"/>
    <n v="0"/>
    <m/>
    <x v="1996"/>
    <s v="Ciclo Concluido"/>
    <s v="Ciclo Concluido"/>
    <x v="0"/>
    <s v="Emergencial"/>
    <s v="LINHA MORTA "/>
    <s v="Realizado"/>
    <s v="GUAIBA"/>
    <s v="-"/>
    <s v="LIB // MED"/>
    <d v="2024-11-17T00:00:00"/>
    <x v="5"/>
    <s v="CAPEX"/>
    <s v="OK"/>
    <s v="OK"/>
    <s v="ANEXADO"/>
    <s v="ANEXADO"/>
    <s v="OK"/>
    <n v="1"/>
    <n v="0"/>
    <s v="Giro"/>
    <s v="MAURICIO ALVES"/>
    <s v="Programado "/>
    <s v="Realizado"/>
    <s v="Enviado Equatorial "/>
    <n v="3612.48"/>
    <n v="2548098.5699999998"/>
    <e v="#N/A"/>
    <n v="26385275"/>
    <n v="3612.48"/>
    <s v="Mauricio Alves"/>
  </r>
  <r>
    <x v="0"/>
    <s v="OK"/>
    <s v="Sem Defeito"/>
    <s v="Não"/>
    <n v="1"/>
    <n v="0"/>
    <m/>
    <x v="1997"/>
    <s v="Ciclo Concluido"/>
    <s v="Ciclo Concluido"/>
    <x v="0"/>
    <s v="Emergencial"/>
    <s v="LINHA MORTA "/>
    <s v="Realizado"/>
    <s v="GUAIBA"/>
    <s v="-"/>
    <s v="LIB // MED"/>
    <d v="2024-11-17T00:00:00"/>
    <x v="5"/>
    <s v="CAPEX"/>
    <s v="OK"/>
    <s v="OK"/>
    <s v="ANEXADO"/>
    <s v="ANEXADO"/>
    <s v="OK"/>
    <n v="1"/>
    <n v="0"/>
    <s v="Giro"/>
    <s v="MAURICIO ALVES"/>
    <s v="Programado "/>
    <s v="Realizado"/>
    <s v="Enviado Equatorial "/>
    <n v="25832.65"/>
    <n v="2548098.5699999998"/>
    <e v="#N/A"/>
    <n v="26402397"/>
    <n v="25832.65"/>
    <s v="Mauricio Alves"/>
  </r>
  <r>
    <x v="4"/>
    <s v="Em andamento "/>
    <s v="Em andamento "/>
    <s v="Não"/>
    <n v="1"/>
    <n v="1"/>
    <m/>
    <x v="1998"/>
    <s v="Sem necessidade"/>
    <s v="Sem necessidade"/>
    <x v="3"/>
    <s v="Programado"/>
    <s v="LINHA MORTA "/>
    <s v="Pendente"/>
    <s v="SÃO JERONIMO"/>
    <s v="CH REPETIDORA"/>
    <s v="LIB //ENER"/>
    <d v="2024-11-17T00:00:00"/>
    <x v="2"/>
    <s v="CAPEX"/>
    <s v="NOK"/>
    <s v="OK"/>
    <s v="SEM ANEXO "/>
    <s v="SEM ANEXO "/>
    <s v="NOK"/>
    <n v="0.2"/>
    <n v="0"/>
    <s v="Passivo"/>
    <s v="LUCAS ANDRADE"/>
    <d v="2024-12-18T00:00:00"/>
    <s v="Realizado"/>
    <s v="Em andamento"/>
    <n v="9133.5300000000007"/>
    <n v="2548098.5699999998"/>
    <e v="#N/A"/>
    <n v="26435647"/>
    <n v="9133.5300000000007"/>
    <s v="Mauricio Alves"/>
  </r>
  <r>
    <x v="0"/>
    <s v="OK"/>
    <s v="Sem Defeito"/>
    <s v="Não"/>
    <n v="1"/>
    <n v="1"/>
    <m/>
    <x v="1999"/>
    <s v="Ciclo Concluido"/>
    <s v="Ciclo Concluido"/>
    <x v="3"/>
    <s v="Programado"/>
    <s v="LINHA MORTA "/>
    <s v="Realizado"/>
    <s v="ELDORADO DO SUL"/>
    <s v="CH REPETIDORA"/>
    <s v="LIB // MED"/>
    <d v="2024-11-17T00:00:00"/>
    <x v="5"/>
    <s v="CAPEX"/>
    <s v="OK"/>
    <s v="OK"/>
    <s v="ANEXADO"/>
    <s v="ANEXADO"/>
    <s v="OK"/>
    <n v="1"/>
    <n v="0"/>
    <s v="Giro"/>
    <s v="LUCAS ANDRADE"/>
    <s v="Programado "/>
    <s v="Realizado"/>
    <s v="Enviado Equatorial "/>
    <n v="2504.4899999999998"/>
    <n v="2548098.5699999998"/>
    <e v="#N/A"/>
    <n v="26435651"/>
    <n v="2504.4899999999998"/>
    <s v="Mauricio Alves"/>
  </r>
  <r>
    <x v="0"/>
    <s v="OK"/>
    <s v="Sem Defeito"/>
    <s v="Não"/>
    <n v="1"/>
    <n v="1"/>
    <m/>
    <x v="2000"/>
    <s v="Ciclo Concluido"/>
    <s v="Ciclo Concluido"/>
    <x v="3"/>
    <s v="Programado"/>
    <s v="LINHA MORTA "/>
    <s v="Realizado"/>
    <s v="MARIANA PIMENTEL"/>
    <s v="CH REPETIDORA"/>
    <s v="LIB // MED"/>
    <d v="2024-11-17T00:00:00"/>
    <x v="5"/>
    <s v="CAPEX"/>
    <s v="OK"/>
    <s v="OK"/>
    <s v="ANEXADO"/>
    <s v="ANEXADO"/>
    <s v="OK"/>
    <n v="1"/>
    <n v="0"/>
    <s v="Giro"/>
    <s v="LUCAS ANDRADE"/>
    <s v="Programado "/>
    <s v="Realizado"/>
    <s v="Enviado Equatorial "/>
    <n v="1893.3"/>
    <n v="2548098.5699999998"/>
    <e v="#N/A"/>
    <n v="26435738"/>
    <n v="1893.3"/>
    <s v="Mauricio Alves"/>
  </r>
  <r>
    <x v="0"/>
    <s v="OK"/>
    <s v="Sem Defeito"/>
    <s v="Não"/>
    <n v="1"/>
    <n v="1"/>
    <m/>
    <x v="2001"/>
    <s v="Ciclo Concluido"/>
    <s v="Ciclo Concluido"/>
    <x v="3"/>
    <s v="Programado"/>
    <s v="LINHA MORTA "/>
    <s v="Realizado"/>
    <s v="MARIANA PIMENTEL"/>
    <s v="CH REPETIDORA"/>
    <s v="LIB // MED"/>
    <d v="2024-11-17T00:00:00"/>
    <x v="5"/>
    <s v="CAPEX"/>
    <s v="OK"/>
    <s v="OK"/>
    <s v="ANEXADO"/>
    <s v="ANEXADO"/>
    <s v="OK"/>
    <n v="1"/>
    <n v="0"/>
    <s v="Giro"/>
    <s v="LUCAS ANDRADE"/>
    <s v="Programado "/>
    <s v="Realizado"/>
    <s v="Enviado Equatorial "/>
    <n v="13170.13"/>
    <n v="2548098.5699999998"/>
    <e v="#N/A"/>
    <n v="26435743"/>
    <n v="13170.13"/>
    <s v="Mauricio Alves"/>
  </r>
  <r>
    <x v="0"/>
    <s v="OK"/>
    <s v="Sem Defeito"/>
    <s v="Não"/>
    <n v="1"/>
    <n v="1"/>
    <m/>
    <x v="2002"/>
    <s v="Ciclo Concluido"/>
    <s v="Ciclo Concluido"/>
    <x v="3"/>
    <s v="Programado"/>
    <s v="LINHA MORTA "/>
    <s v="Realizado"/>
    <s v="GUAIBA"/>
    <s v="CH REPETIDORA"/>
    <s v="LIB // MED"/>
    <d v="2024-11-17T00:00:00"/>
    <x v="5"/>
    <s v="CAPEX"/>
    <s v="OK"/>
    <s v="OK"/>
    <s v="ANEXADO"/>
    <s v="ANEXADO"/>
    <s v="OK"/>
    <n v="1"/>
    <n v="0"/>
    <s v="Giro"/>
    <s v="LUCAS ANDRADE"/>
    <s v="Programado "/>
    <s v="Realizado"/>
    <s v="Enviado Equatorial "/>
    <n v="8793.43"/>
    <n v="2548098.5699999998"/>
    <e v="#N/A"/>
    <n v="26435848"/>
    <n v="8793.43"/>
    <s v="Mauricio Alves"/>
  </r>
  <r>
    <x v="0"/>
    <s v="OK"/>
    <s v="Sem Defeito"/>
    <s v="Não"/>
    <n v="1"/>
    <n v="1"/>
    <m/>
    <x v="2003"/>
    <s v="Ciclo Concluido"/>
    <s v="Ciclo Concluido"/>
    <x v="3"/>
    <s v="Programado"/>
    <s v="LINHA MORTA "/>
    <s v="Realizado"/>
    <s v="GUAIBA"/>
    <s v="CH REPETIDORA"/>
    <s v="LIB // MED"/>
    <d v="2024-11-17T00:00:00"/>
    <x v="5"/>
    <s v="CAPEX"/>
    <s v="OK"/>
    <s v="OK"/>
    <s v="ANEXADO"/>
    <s v="ANEXADO"/>
    <s v="OK"/>
    <n v="1"/>
    <n v="0"/>
    <s v="Giro"/>
    <s v="LUCAS ANDRADE"/>
    <s v="Programado "/>
    <s v="Realizado"/>
    <s v="Enviado Equatorial "/>
    <n v="2607.09"/>
    <n v="2548098.5699999998"/>
    <e v="#N/A"/>
    <n v="26421604"/>
    <n v="2607.09"/>
    <s v="Mauricio Alves"/>
  </r>
  <r>
    <x v="0"/>
    <s v="OK"/>
    <s v="Sem Defeito"/>
    <s v="Não"/>
    <n v="1"/>
    <n v="1"/>
    <m/>
    <x v="2004"/>
    <s v="Ciclo Concluido"/>
    <s v="Ciclo Concluido"/>
    <x v="3"/>
    <s v="Programado"/>
    <s v="LINHA MORTA "/>
    <s v="Realizado"/>
    <s v="GUAIBA"/>
    <s v="CH REPETIDORA"/>
    <s v="LIB // MED"/>
    <d v="2024-11-17T00:00:00"/>
    <x v="5"/>
    <s v="CAPEX"/>
    <s v="OK"/>
    <s v="OK"/>
    <s v="ANEXADO"/>
    <s v="ANEXADO"/>
    <s v="OK"/>
    <n v="1"/>
    <n v="0"/>
    <s v="Giro"/>
    <s v="LUCAS ANDRADE"/>
    <s v="Programado "/>
    <s v="Realizado"/>
    <s v="Enviado Equatorial "/>
    <n v="23045.62"/>
    <n v="2548098.5699999998"/>
    <e v="#N/A"/>
    <n v="26347717"/>
    <n v="23045.62"/>
    <s v="Mauricio Alves"/>
  </r>
  <r>
    <x v="0"/>
    <s v="OK"/>
    <s v="Sem Defeito"/>
    <s v="Não"/>
    <n v="1"/>
    <n v="1"/>
    <m/>
    <x v="2005"/>
    <s v="Ciclo Concluido"/>
    <s v="Ciclo Concluido"/>
    <x v="0"/>
    <s v="Emergencial"/>
    <s v="LINHA MORTA "/>
    <s v="Realizado"/>
    <m/>
    <m/>
    <s v="LIB // MED"/>
    <d v="2024-11-18T00:00:00"/>
    <x v="5"/>
    <s v="CAPEX"/>
    <s v="OK"/>
    <s v="OK"/>
    <s v="ANEXADO"/>
    <s v="ANEXADO"/>
    <s v="OK"/>
    <n v="1"/>
    <n v="0"/>
    <s v="Giro"/>
    <s v="MAURICIO ALVES"/>
    <s v="Programado "/>
    <s v="Realizado"/>
    <s v="Enviado Equatorial "/>
    <n v="3612.48"/>
    <n v="2548098.5699999998"/>
    <e v="#N/A"/>
    <n v="26384865"/>
    <n v="3612.48"/>
    <s v="Mauricio Alves"/>
  </r>
  <r>
    <x v="0"/>
    <s v="OK"/>
    <s v="Sem Defeito"/>
    <s v="Não"/>
    <n v="1"/>
    <n v="1"/>
    <m/>
    <x v="2006"/>
    <s v="Ciclo Concluido"/>
    <s v="Ciclo Concluido"/>
    <x v="0"/>
    <s v="Emergencial"/>
    <s v="LINHA MORTA "/>
    <s v="Realizado"/>
    <m/>
    <m/>
    <s v="LIB // MED"/>
    <d v="2024-11-18T00:00:00"/>
    <x v="5"/>
    <s v="CAPEX"/>
    <s v="OK"/>
    <s v="OK"/>
    <s v="ANEXADO"/>
    <s v="ANEXADO"/>
    <s v="OK"/>
    <n v="1"/>
    <n v="0"/>
    <s v="Giro"/>
    <s v="MAURICIO ALVES"/>
    <s v="Programado "/>
    <s v="Realizado"/>
    <s v="Enviado Equatorial "/>
    <n v="3612.48"/>
    <n v="2548098.5699999998"/>
    <e v="#N/A"/>
    <n v="26384938"/>
    <n v="3612.48"/>
    <s v="Mauricio Alves"/>
  </r>
  <r>
    <x v="0"/>
    <s v="OK"/>
    <s v="Sem Defeito"/>
    <s v="Não"/>
    <n v="1"/>
    <n v="1"/>
    <m/>
    <x v="2007"/>
    <s v="Ciclo Concluido"/>
    <s v="Ciclo Concluido"/>
    <x v="0"/>
    <s v="Emergencial"/>
    <s v="LINHA MORTA "/>
    <s v="Realizado"/>
    <m/>
    <m/>
    <s v="LIB // MED"/>
    <d v="2024-11-18T00:00:00"/>
    <x v="5"/>
    <s v="CAPEX"/>
    <s v="OK"/>
    <s v="OK"/>
    <s v="ANEXADO"/>
    <s v="ANEXADO"/>
    <s v="OK"/>
    <n v="1"/>
    <n v="0"/>
    <s v="Giro"/>
    <s v="MAURICIO ALVES"/>
    <s v="Programado "/>
    <s v="Realizado"/>
    <s v="Enviado Equatorial "/>
    <n v="3612.48"/>
    <n v="2548098.5699999998"/>
    <e v="#N/A"/>
    <n v="26384902"/>
    <n v="3612.48"/>
    <s v="Mauricio Alves"/>
  </r>
  <r>
    <x v="0"/>
    <s v="OK"/>
    <s v="Sem Defeito"/>
    <s v="Não"/>
    <n v="1"/>
    <n v="1"/>
    <m/>
    <x v="2008"/>
    <s v="Ciclo Concluido"/>
    <s v="Ciclo Concluido"/>
    <x v="0"/>
    <s v="Emergencial"/>
    <s v="LINHA MORTA "/>
    <s v="Realizado"/>
    <m/>
    <m/>
    <s v="LIB // MED"/>
    <d v="2024-11-18T00:00:00"/>
    <x v="5"/>
    <s v="CAPEX"/>
    <s v="OK"/>
    <s v="OK"/>
    <s v="ANEXADO"/>
    <s v="ANEXADO"/>
    <s v="OK"/>
    <n v="1"/>
    <n v="0"/>
    <s v="Giro"/>
    <s v="MAURICIO ALVES"/>
    <s v="Programado "/>
    <s v="Realizado"/>
    <s v="Enviado Equatorial "/>
    <n v="5153.25"/>
    <n v="2548098.5699999998"/>
    <e v="#N/A"/>
    <n v="26385368"/>
    <n v="5153.25"/>
    <s v="Mauricio Alves"/>
  </r>
  <r>
    <x v="0"/>
    <s v="OK"/>
    <s v="Sem Defeito"/>
    <s v="Não"/>
    <n v="1"/>
    <n v="1"/>
    <m/>
    <x v="2009"/>
    <s v="Ciclo Concluido"/>
    <s v="Ciclo Concluido"/>
    <x v="0"/>
    <s v="Emergencial"/>
    <s v="LINHA MORTA "/>
    <s v="Realizado"/>
    <m/>
    <m/>
    <s v="LIB // MED"/>
    <d v="2024-11-18T00:00:00"/>
    <x v="5"/>
    <s v="CAPEX"/>
    <s v="OK"/>
    <s v="OK"/>
    <s v="ANEXADO"/>
    <s v="ANEXADO"/>
    <s v="OK"/>
    <n v="1"/>
    <n v="0"/>
    <s v="Giro"/>
    <s v="MAURICIO ALVES"/>
    <s v="Programado "/>
    <s v="Realizado"/>
    <s v="Enviado Equatorial "/>
    <n v="4931.25"/>
    <n v="2548098.5699999998"/>
    <e v="#N/A"/>
    <n v="26384762"/>
    <n v="4931.25"/>
    <s v="Mauricio Alves"/>
  </r>
  <r>
    <x v="0"/>
    <s v="OK"/>
    <s v="Sem Defeito"/>
    <s v="Não"/>
    <n v="1"/>
    <n v="1"/>
    <m/>
    <x v="2010"/>
    <s v="Ciclo Concluido"/>
    <s v="Ciclo Concluido"/>
    <x v="0"/>
    <s v="Emergencial"/>
    <s v="LINHA MORTA "/>
    <s v="Realizado"/>
    <m/>
    <m/>
    <s v="LIB // MED"/>
    <d v="2024-11-18T00:00:00"/>
    <x v="5"/>
    <s v="CAPEX"/>
    <s v="OK"/>
    <s v="OK"/>
    <s v="ANEXADO"/>
    <s v="ANEXADO"/>
    <s v="OK"/>
    <n v="1"/>
    <n v="0"/>
    <s v="Giro"/>
    <s v="MAURICIO ALVES"/>
    <s v="Programado "/>
    <s v="Realizado"/>
    <s v="Enviado Equatorial "/>
    <n v="15243.53"/>
    <n v="2548098.5699999998"/>
    <e v="#N/A"/>
    <n v="26385396"/>
    <n v="15243.53"/>
    <s v="Mauricio Alves"/>
  </r>
  <r>
    <x v="0"/>
    <s v="OK"/>
    <s v="Sem Defeito"/>
    <s v="Não"/>
    <n v="14443"/>
    <n v="923"/>
    <m/>
    <x v="1932"/>
    <s v="Ciclo Concluido"/>
    <s v="Ciclo Concluido"/>
    <x v="2"/>
    <s v="Programado"/>
    <s v="EQUIPE PODA"/>
    <s v="Realizado"/>
    <s v="PORTO ALEGRE"/>
    <s v="PODA"/>
    <s v="LIB //COMS"/>
    <d v="2024-11-19T00:00:00"/>
    <x v="5"/>
    <s v="OPEX"/>
    <s v="OK"/>
    <s v="OK"/>
    <s v="ANEXADO"/>
    <s v="ANEXADO"/>
    <s v="OK"/>
    <n v="1"/>
    <n v="4271.1899999999996"/>
    <s v="Giro"/>
    <s v="RICARDO SILVEIRA"/>
    <s v="Programado "/>
    <s v="Realizado"/>
    <s v="Enviado Equatorial "/>
    <n v="3551.01"/>
    <n v="2548098.5699999998"/>
    <e v="#N/A"/>
    <n v="26363624"/>
    <n v="3551.01"/>
    <s v="Mauricio Alves"/>
  </r>
  <r>
    <x v="0"/>
    <s v="OK"/>
    <s v="Sem Defeito"/>
    <s v="Não"/>
    <n v="14089"/>
    <n v="924"/>
    <m/>
    <x v="2011"/>
    <s v="Ciclo Concluido"/>
    <s v="Ciclo Concluido"/>
    <x v="2"/>
    <s v="Emergencial"/>
    <s v="EQUIPE PODA"/>
    <s v="Realizado"/>
    <s v="VIAMÃO"/>
    <s v="PODA/AMARRAÇÃO"/>
    <s v="LIB //COMS"/>
    <d v="2024-11-19T00:00:00"/>
    <x v="5"/>
    <s v="OPEX"/>
    <s v="OK"/>
    <s v="OK"/>
    <s v="ANEXADO"/>
    <s v="ANEXADO"/>
    <s v="OK"/>
    <n v="1"/>
    <n v="3817.41"/>
    <s v="Giro"/>
    <s v="RICARDO SILVEIRA"/>
    <s v="Programado "/>
    <s v="Realizado"/>
    <s v="Enviado Equatorial "/>
    <n v="3724.24"/>
    <n v="2548098.5699999998"/>
    <e v="#N/A"/>
    <n v="26448777"/>
    <n v="3724.24"/>
    <s v="Mauricio Alves"/>
  </r>
  <r>
    <x v="0"/>
    <s v="OK"/>
    <s v="Sem Defeito"/>
    <s v="Não"/>
    <n v="14443"/>
    <n v="925"/>
    <m/>
    <x v="1932"/>
    <s v="Ciclo Concluido"/>
    <s v="Ciclo Concluido"/>
    <x v="2"/>
    <s v="Programado"/>
    <s v="EQUIPE PODA"/>
    <s v="Realizado"/>
    <s v="PORTO ALEGRE"/>
    <s v="PODA"/>
    <s v="LIB //COMS"/>
    <d v="2024-11-19T00:00:00"/>
    <x v="5"/>
    <s v="OPEX"/>
    <s v="OK"/>
    <s v="OK"/>
    <s v="ANEXADO"/>
    <s v="ANEXADO"/>
    <s v="OK"/>
    <n v="1"/>
    <n v="7350.63"/>
    <s v="Giro"/>
    <s v="RICARDO SILVEIRA"/>
    <s v="Programado "/>
    <s v="Realizado"/>
    <s v="Enviado Equatorial "/>
    <n v="6277.07"/>
    <n v="2548098.5699999998"/>
    <e v="#N/A"/>
    <n v="26363624"/>
    <n v="6277.07"/>
    <s v="Mauricio Alves"/>
  </r>
  <r>
    <x v="0"/>
    <s v="OK"/>
    <s v="Sem Defeito"/>
    <s v="Não"/>
    <n v="14443"/>
    <n v="926"/>
    <m/>
    <x v="1932"/>
    <s v="Ciclo Concluido"/>
    <s v="Ciclo Concluido"/>
    <x v="2"/>
    <s v="Programado"/>
    <s v="EQUIPE PODA"/>
    <s v="Realizado"/>
    <s v="PORTO ALEGRE"/>
    <s v="PODA"/>
    <s v="LIB //COMS"/>
    <d v="2024-11-19T00:00:00"/>
    <x v="5"/>
    <s v="OPEX"/>
    <s v="OK"/>
    <s v="OK"/>
    <s v="ANEXADO"/>
    <s v="ANEXADO"/>
    <s v="OK"/>
    <n v="1"/>
    <n v="8648.4599999999991"/>
    <s v="Giro"/>
    <s v="RICARDO SILVEIRA"/>
    <s v="Programado "/>
    <s v="Realizado"/>
    <s v="Enviado Equatorial "/>
    <n v="6713.23"/>
    <n v="2548098.5699999998"/>
    <e v="#N/A"/>
    <n v="26363624"/>
    <n v="6713.23"/>
    <s v="Mauricio Alves"/>
  </r>
  <r>
    <x v="7"/>
    <s v="OK"/>
    <s v="Sem Defeito"/>
    <s v="Não"/>
    <n v="45055902"/>
    <n v="358"/>
    <m/>
    <x v="2012"/>
    <s v="TRONCO"/>
    <s v="PAL1314"/>
    <x v="2"/>
    <s v="Emergencial"/>
    <s v="TAT03"/>
    <s v="Realizado"/>
    <s v="BUTÍA"/>
    <s v="PODA"/>
    <s v="LIB //CONC"/>
    <d v="2024-11-19T00:00:00"/>
    <x v="2"/>
    <s v="OPEX"/>
    <s v="OK"/>
    <s v="OK"/>
    <s v="ANEXADO"/>
    <s v="ANEXADO"/>
    <s v="OK"/>
    <n v="1"/>
    <n v="2968.99"/>
    <s v="Passivo"/>
    <s v="RICARDO SILVEIRA"/>
    <s v="Programado "/>
    <s v="Realizado"/>
    <s v="Em andamento"/>
    <n v="2456.1799999999998"/>
    <n v="2548098.5699999998"/>
    <e v="#N/A"/>
    <n v="26467240"/>
    <n v="2456.1799999999998"/>
    <s v="Mauricio Alves"/>
  </r>
  <r>
    <x v="7"/>
    <s v="OK"/>
    <s v="Sem Defeito"/>
    <s v="Não"/>
    <n v="45055726"/>
    <n v="359"/>
    <m/>
    <x v="2013"/>
    <n v="149008654"/>
    <s v="PAL0998"/>
    <x v="2"/>
    <s v="Emergencial"/>
    <s v="TAT04"/>
    <s v="Pendente"/>
    <s v="PORTO ALEGRE"/>
    <s v="GRAMÍNEAS/ESPAÇ"/>
    <s v="LIB //CONC"/>
    <d v="2024-11-19T00:00:00"/>
    <x v="2"/>
    <s v="OPEX"/>
    <s v="NOK"/>
    <s v="OK"/>
    <s v="ANEXADO"/>
    <s v="ANEXADO"/>
    <s v="OK"/>
    <n v="0.8"/>
    <n v="4811.37"/>
    <s v="Giro"/>
    <s v="LUISA ALMEIDA "/>
    <s v="Programado "/>
    <s v="Realizado"/>
    <s v="Em andamento"/>
    <n v="419.19"/>
    <n v="2548098.5699999998"/>
    <e v="#N/A"/>
    <n v="26672038"/>
    <n v="419.19"/>
    <s v="Mauricio Alves"/>
  </r>
  <r>
    <x v="2"/>
    <s v="OK"/>
    <s v="Sem Defeito"/>
    <s v="Não"/>
    <n v="26648430"/>
    <n v="360"/>
    <m/>
    <x v="2014"/>
    <n v="67603128"/>
    <s v="GUA-13"/>
    <x v="2"/>
    <s v="Emergencial"/>
    <s v="TAT04"/>
    <s v="Pendente"/>
    <s v="MARIA PIMENTEL"/>
    <s v="TROCA PARA RAIO"/>
    <s v="LIB //ATEC"/>
    <d v="2024-11-19T00:00:00"/>
    <x v="2"/>
    <s v="OPEX"/>
    <s v="NOK"/>
    <s v="OK"/>
    <s v="ANEXADO"/>
    <s v="ANEXADO"/>
    <s v="OK"/>
    <n v="0.8"/>
    <n v="84.41"/>
    <s v="Giro"/>
    <s v="GIOVANNI LARONDE"/>
    <s v="Programado "/>
    <s v="Realizado"/>
    <s v="Em andamento"/>
    <n v="566.26"/>
    <n v="2548098.5699999998"/>
    <e v="#N/A"/>
    <n v="26707509"/>
    <n v="566.26"/>
    <s v="Mauricio Alves"/>
  </r>
  <r>
    <x v="0"/>
    <s v="OK"/>
    <s v="Sem Defeito"/>
    <s v="Não"/>
    <n v="114081"/>
    <n v="927"/>
    <m/>
    <x v="1932"/>
    <s v="Ciclo Concluido"/>
    <s v="Ciclo Concluido"/>
    <x v="2"/>
    <s v="Programado"/>
    <s v="EQUIPE PODA"/>
    <s v="Realizado"/>
    <s v="PORTO ALEGRE"/>
    <s v="PODA"/>
    <s v="LIB //COMS"/>
    <d v="2024-11-19T00:00:00"/>
    <x v="5"/>
    <s v="OPEX"/>
    <s v="OK"/>
    <s v="OK"/>
    <s v="ANEXADO"/>
    <s v="ANEXADO"/>
    <s v="OK"/>
    <n v="1"/>
    <n v="8468.4599999999991"/>
    <s v="Giro"/>
    <s v="RICARDO SILVEIRA"/>
    <s v="Programado "/>
    <s v="Realizado"/>
    <s v="Enviado Equatorial "/>
    <n v="8528.6299999999992"/>
    <n v="2548098.5699999998"/>
    <e v="#N/A"/>
    <n v="26363624"/>
    <n v="8528.6299999999992"/>
    <s v="Mauricio Alves"/>
  </r>
  <r>
    <x v="0"/>
    <s v="OK"/>
    <s v="Sem Defeito"/>
    <s v="Não"/>
    <n v="14089"/>
    <n v="928"/>
    <m/>
    <x v="2015"/>
    <s v="Ciclo Concluido"/>
    <s v="Ciclo Concluido"/>
    <x v="2"/>
    <s v="Emergencial"/>
    <s v="EQUIPE PODA"/>
    <s v="Realizado"/>
    <s v="VIAMAO"/>
    <s v="PODA"/>
    <s v="LIB //COMS"/>
    <d v="2024-11-19T00:00:00"/>
    <x v="5"/>
    <s v="OPEX"/>
    <s v="OK"/>
    <s v="OK"/>
    <s v="ANEXADO"/>
    <s v="ANEXADO"/>
    <s v="OK"/>
    <n v="1"/>
    <n v="4619.16"/>
    <s v="Giro"/>
    <s v="LUISA ALMEIDA"/>
    <s v="Programado "/>
    <s v="Realizado"/>
    <s v="Enviado Equatorial "/>
    <n v="1763.39"/>
    <n v="2548098.5699999998"/>
    <e v="#N/A"/>
    <n v="26448755"/>
    <n v="1763.39"/>
    <s v="Mauricio Alves"/>
  </r>
  <r>
    <x v="0"/>
    <s v="OK"/>
    <s v="Sem Defeito"/>
    <s v="Não"/>
    <n v="14956"/>
    <n v="929"/>
    <m/>
    <x v="2016"/>
    <s v="Ciclo Concluido"/>
    <s v="Ciclo Concluido"/>
    <x v="2"/>
    <s v="Emergencial"/>
    <s v="EQUIPE PODA"/>
    <s v="Realizado"/>
    <s v="PORTO ALEGRE"/>
    <s v="PODA"/>
    <s v="LIB //COMS"/>
    <d v="2024-11-19T00:00:00"/>
    <x v="5"/>
    <s v="OPEX"/>
    <s v="OK"/>
    <s v="OK"/>
    <s v="ANEXADO"/>
    <s v="ANEXADO"/>
    <s v="OK"/>
    <n v="1"/>
    <n v="2147.21"/>
    <s v="Giro"/>
    <s v="LUISA ALMEIDA"/>
    <s v="Programado "/>
    <s v="Realizado"/>
    <s v="Enviado Equatorial "/>
    <n v="1550.66"/>
    <n v="2548098.5699999998"/>
    <e v="#N/A"/>
    <n v="26448759"/>
    <n v="1550.66"/>
    <s v="Mauricio Alves"/>
  </r>
  <r>
    <x v="7"/>
    <s v="OK"/>
    <s v="Sem Defeito"/>
    <s v="Não"/>
    <n v="38282"/>
    <n v="930"/>
    <m/>
    <x v="2017"/>
    <s v="TRONCO"/>
    <s v="GUA0110"/>
    <x v="2"/>
    <s v="Emergencial"/>
    <s v="EQUIPE PODA"/>
    <s v="Pendente"/>
    <s v="GUAIBA"/>
    <s v="PODA"/>
    <s v="LIB //CONC"/>
    <d v="2024-11-19T00:00:00"/>
    <x v="2"/>
    <s v="OPEX"/>
    <s v="NOK"/>
    <s v="OK"/>
    <s v="ANEXADO"/>
    <s v="ANEXADO"/>
    <s v="OK"/>
    <n v="0.8"/>
    <n v="4431.37"/>
    <s v="Giro"/>
    <s v="LUISA ALMEIDA"/>
    <s v="Programado "/>
    <s v="Realizado"/>
    <s v="Em andamento"/>
    <n v="2116.54"/>
    <n v="2548098.5699999998"/>
    <e v="#N/A"/>
    <n v="26448790"/>
    <n v="2116.54"/>
    <s v="Mauricio Alves"/>
  </r>
  <r>
    <x v="2"/>
    <s v="OK"/>
    <s v="Sem Defeito"/>
    <s v="Não"/>
    <n v="4504538"/>
    <n v="464"/>
    <m/>
    <x v="2018"/>
    <s v="Sem necessidade"/>
    <s v="Sem necessidade"/>
    <x v="0"/>
    <s v="Emergencial"/>
    <s v="LINHA MORTA "/>
    <s v="Pendente"/>
    <s v="GUAIBA"/>
    <s v="CH "/>
    <s v="LIB //ENER"/>
    <d v="2024-11-19T00:00:00"/>
    <x v="2"/>
    <s v="CAPEX"/>
    <s v="NOK"/>
    <s v="OK"/>
    <s v="ANEXADO"/>
    <s v="ANEXADO"/>
    <s v="OK"/>
    <n v="0.8"/>
    <n v="1592.58"/>
    <s v="Passivo"/>
    <s v="RICARDO VARGAS"/>
    <s v="Programado "/>
    <s v="Realizado"/>
    <s v="Em andamento"/>
    <n v="1649.52"/>
    <n v="2548098.5699999998"/>
    <e v="#N/A"/>
    <n v="26491166"/>
    <n v="1649.52"/>
    <s v="Mauricio Alves"/>
  </r>
  <r>
    <x v="7"/>
    <s v="OK"/>
    <s v="Sem Defeito"/>
    <s v="Não"/>
    <n v="45018920"/>
    <s v="465/466"/>
    <m/>
    <x v="2019"/>
    <s v="TRONCO"/>
    <s v="PAL0886"/>
    <x v="2"/>
    <s v="Emergencial"/>
    <s v="LINHA MORTA "/>
    <s v="Realizado"/>
    <s v="PORTO ALEGRE"/>
    <s v="TALA"/>
    <s v="LIB //ATEC"/>
    <d v="2024-11-19T00:00:00"/>
    <x v="2"/>
    <s v="OPEX"/>
    <s v="OK"/>
    <s v="OK"/>
    <s v="ANEXADO"/>
    <s v="ANEXADO"/>
    <s v="OK"/>
    <n v="1"/>
    <n v="2600.48"/>
    <s v="Giro"/>
    <s v="RICARDO SILVEIRA"/>
    <s v="Programado "/>
    <s v="Realizado"/>
    <s v="Em andamento"/>
    <n v="1949.86"/>
    <n v="2548098.5699999998"/>
    <e v="#N/A"/>
    <n v="26452402"/>
    <n v="1949.86"/>
    <s v="Mauricio Alves"/>
  </r>
  <r>
    <x v="4"/>
    <s v="Em andamento "/>
    <s v="Em andamento "/>
    <s v="Não"/>
    <n v="44799"/>
    <n v="467"/>
    <m/>
    <x v="2020"/>
    <s v="Sem necessidade"/>
    <s v="Sem necessidade"/>
    <x v="0"/>
    <s v="Emergencial"/>
    <s v="LINHA MORTA "/>
    <s v="Pendente"/>
    <s v="PORTO ALEGRE"/>
    <s v="POSTE"/>
    <s v="LIB //ATEC"/>
    <d v="2024-11-19T00:00:00"/>
    <x v="2"/>
    <s v="CAPEX"/>
    <s v="NOK"/>
    <s v="OK"/>
    <s v="ANEXADO"/>
    <s v="SEM ANEXO "/>
    <s v="NOK"/>
    <n v="0.4"/>
    <n v="4262.4399999999996"/>
    <s v="Giro"/>
    <s v="RICARDO VARGAS"/>
    <d v="2024-12-18T00:00:00"/>
    <s v="Não realizado"/>
    <s v="Em andamento"/>
    <n v="0"/>
    <n v="2548098.5699999998"/>
    <e v="#N/A"/>
    <n v="0"/>
    <n v="0"/>
    <s v="Mauricio Alves"/>
  </r>
  <r>
    <x v="2"/>
    <s v="OK"/>
    <s v="Sem Defeito"/>
    <s v="Não"/>
    <n v="23703"/>
    <n v="468"/>
    <m/>
    <x v="2021"/>
    <n v="230005119"/>
    <s v="VIA0222"/>
    <x v="2"/>
    <s v="Emergencial"/>
    <s v="LINHA MORTA "/>
    <s v="Pendente"/>
    <s v="VIAMÃO"/>
    <s v="TALA"/>
    <s v="LIB //ATEC"/>
    <d v="2024-11-19T00:00:00"/>
    <x v="2"/>
    <s v="OPEX"/>
    <s v="NOK"/>
    <s v="OK"/>
    <s v="ANEXADO"/>
    <s v="ANEXADO"/>
    <s v="OK"/>
    <n v="0.8"/>
    <n v="1300.24"/>
    <s v="Giro"/>
    <s v="RICARDO SILVEIRA"/>
    <s v="Programado "/>
    <s v="Realizado"/>
    <s v="Em andamento"/>
    <n v="974.93"/>
    <n v="2548098.5699999998"/>
    <e v="#N/A"/>
    <n v="26452398"/>
    <n v="974.93"/>
    <s v="Mauricio Alves"/>
  </r>
  <r>
    <x v="2"/>
    <s v="OK"/>
    <s v="Sem Defeito"/>
    <s v="Não"/>
    <n v="15038"/>
    <n v="469"/>
    <m/>
    <x v="2022"/>
    <s v="Sem necessidade"/>
    <s v="Sem necessidade"/>
    <x v="0"/>
    <s v="Emergencial"/>
    <s v="LINHA MORTA "/>
    <s v="Pendente"/>
    <s v="PORTO ALEGRE"/>
    <s v="POSTE"/>
    <s v="LIB //ENER"/>
    <d v="2024-11-19T00:00:00"/>
    <x v="2"/>
    <s v="CAPEX"/>
    <s v="NOK"/>
    <s v="OK"/>
    <s v="ANEXADO"/>
    <s v="ANEXADO"/>
    <s v="OK"/>
    <n v="0.8"/>
    <n v="10351.26"/>
    <s v="Passivo"/>
    <s v="CRISTIANO MASTER"/>
    <s v="Programado "/>
    <s v="Realizado"/>
    <s v="Em andamento"/>
    <s v="   R$                                 13862,96"/>
    <n v="2548098.5699999998"/>
    <e v="#N/A"/>
    <n v="26491195"/>
    <s v="   R$                                 13862,96"/>
    <s v="Mauricio Alves"/>
  </r>
  <r>
    <x v="2"/>
    <s v="OK"/>
    <s v="Sem Defeito"/>
    <s v="Não"/>
    <n v="150"/>
    <n v="470"/>
    <m/>
    <x v="2023"/>
    <s v="006015140"/>
    <s v="VIA0225"/>
    <x v="2"/>
    <s v="Emergencial"/>
    <s v="LINHA MORTA "/>
    <s v="Pendente"/>
    <s v="ALVORADA"/>
    <s v="TALA"/>
    <s v="LIB //ATEC"/>
    <d v="2024-11-19T00:00:00"/>
    <x v="2"/>
    <s v="OPEX"/>
    <s v="NOK"/>
    <s v="OK"/>
    <s v="ANEXADO"/>
    <s v="ANEXADO"/>
    <s v="OK"/>
    <n v="0.8"/>
    <n v="1300.24"/>
    <s v="Giro"/>
    <s v="RICARDO SILVEIRA"/>
    <s v="Programado "/>
    <s v="Realizado"/>
    <s v="Em andamento"/>
    <n v="974.93"/>
    <n v="2548098.5699999998"/>
    <e v="#N/A"/>
    <n v="26452342"/>
    <n v="974.93"/>
    <s v="Mauricio Alves"/>
  </r>
  <r>
    <x v="7"/>
    <s v="OK"/>
    <s v="Sem Defeito"/>
    <s v="Não"/>
    <n v="36476"/>
    <n v="471"/>
    <m/>
    <x v="2024"/>
    <s v="TRONCO"/>
    <s v="PAL0668"/>
    <x v="2"/>
    <s v="Emergencial"/>
    <s v="LINHA MORTA "/>
    <s v="Realizado"/>
    <s v="PORTO ALEGRE"/>
    <s v="TALA"/>
    <s v="LIB //ATEC"/>
    <d v="2024-11-19T00:00:00"/>
    <x v="2"/>
    <s v="OPEX"/>
    <s v="OK"/>
    <s v="OK"/>
    <s v="ANEXADO"/>
    <s v="ANEXADO"/>
    <s v="OK"/>
    <n v="1"/>
    <n v="1300.24"/>
    <s v="Giro"/>
    <s v="RICARDO SILVEIRA"/>
    <s v="Programado "/>
    <s v="Realizado"/>
    <s v="Em andamento"/>
    <n v="974.93"/>
    <n v="2548098.5699999998"/>
    <e v="#N/A"/>
    <n v="26452015"/>
    <n v="974.93"/>
    <s v="Mauricio Alves"/>
  </r>
  <r>
    <x v="2"/>
    <s v="OK"/>
    <s v="Sem Defeito"/>
    <s v="Não"/>
    <n v="45166"/>
    <n v="472"/>
    <m/>
    <x v="2025"/>
    <n v="149002231"/>
    <s v="RIN0111"/>
    <x v="2"/>
    <s v="Emergencial"/>
    <s v="LINHA MORTA "/>
    <s v="Pendente"/>
    <s v="PORTO ALEGRE"/>
    <s v="TALA"/>
    <s v="LIB //ATEC"/>
    <d v="2024-11-19T00:00:00"/>
    <x v="2"/>
    <s v="OPEX"/>
    <s v="NOK "/>
    <s v="OK"/>
    <s v="ANEXADO"/>
    <s v="ANEXADO"/>
    <s v="OK"/>
    <n v="0.8"/>
    <n v="1300.24"/>
    <s v="Giro"/>
    <s v="LUISA ALMEIDA"/>
    <s v="Programado "/>
    <s v="Realizado"/>
    <s v="Em andamento"/>
    <n v="1381.88"/>
    <n v="2548098.5699999998"/>
    <e v="#N/A"/>
    <n v="26451973"/>
    <n v="1381.88"/>
    <s v="Mauricio Alves"/>
  </r>
  <r>
    <x v="7"/>
    <s v="OK"/>
    <s v="Sem Defeito"/>
    <s v="Não"/>
    <n v="49094"/>
    <n v="473"/>
    <m/>
    <x v="2026"/>
    <s v="TRONCO"/>
    <s v="PAL2008"/>
    <x v="2"/>
    <s v="Emergencial"/>
    <s v="LINHA MORTA "/>
    <s v="Pendente"/>
    <s v="PORTO ALEGRE"/>
    <s v="TALA"/>
    <s v="LIB //CONC"/>
    <d v="2024-11-19T00:00:00"/>
    <x v="2"/>
    <s v="OPEX"/>
    <s v="NOK "/>
    <s v="OK"/>
    <s v="ANEXADO"/>
    <s v="ANEXADO"/>
    <s v="OK"/>
    <n v="0.8"/>
    <n v="1300.24"/>
    <s v="Giro"/>
    <s v="LUISA ALMEIDA"/>
    <s v="Programado "/>
    <s v="Realizado"/>
    <s v="Em andamento"/>
    <n v="1381.88"/>
    <n v="2548098.5699999998"/>
    <e v="#N/A"/>
    <n v="26452058"/>
    <n v="1381.88"/>
    <s v="Mauricio Alves"/>
  </r>
  <r>
    <x v="0"/>
    <s v="OK"/>
    <s v="Sem Defeito"/>
    <s v="Não"/>
    <n v="14435"/>
    <n v="931"/>
    <m/>
    <x v="2027"/>
    <s v="Ciclo Concluido"/>
    <s v="Ciclo Concluido"/>
    <x v="2"/>
    <s v="Emergencial"/>
    <s v="EQUIPE PODA"/>
    <s v="Realizado"/>
    <s v="PORTO ALEGRE"/>
    <s v="PODA"/>
    <s v="LIB //COMS"/>
    <d v="2024-11-19T00:00:00"/>
    <x v="5"/>
    <s v="OPEX"/>
    <s v="OK"/>
    <s v="OK"/>
    <s v="ANEXADO"/>
    <s v="ANEXADO"/>
    <s v="OK"/>
    <n v="1"/>
    <n v="3079.44"/>
    <s v="Giro"/>
    <s v="LUISA ALMEIDA"/>
    <s v="Programado "/>
    <s v="Realizado"/>
    <s v="Enviado Equatorial "/>
    <n v="1269.3599999999999"/>
    <n v="2548098.5699999998"/>
    <e v="#N/A"/>
    <n v="26451811"/>
    <n v="1269.3599999999999"/>
    <s v="Mauricio Alves"/>
  </r>
  <r>
    <x v="0"/>
    <s v="OK"/>
    <s v="Sem Defeito"/>
    <s v="Não"/>
    <n v="14933"/>
    <n v="932"/>
    <m/>
    <x v="2028"/>
    <s v="Ciclo Concluido"/>
    <s v="Ciclo Concluido"/>
    <x v="2"/>
    <s v="Emergencial"/>
    <s v="EQUIPE PODA"/>
    <s v="Realizado"/>
    <s v="PORTO ALEGRE"/>
    <s v="PODA"/>
    <s v="LIB //COMS"/>
    <d v="2024-11-19T00:00:00"/>
    <x v="5"/>
    <s v="OPEX"/>
    <s v="OK"/>
    <s v="OK"/>
    <s v="ANEXADO"/>
    <s v="ANEXADO"/>
    <s v="OK"/>
    <n v="1"/>
    <n v="5041.05"/>
    <s v="Giro"/>
    <s v="RICARDO SILVEIRA"/>
    <s v="Programado "/>
    <s v="Realizado"/>
    <s v="Enviado Equatorial "/>
    <n v="3962.36"/>
    <n v="2548098.5699999998"/>
    <e v="#N/A"/>
    <n v="26448775"/>
    <n v="3962.36"/>
    <s v="Mauricio Alves"/>
  </r>
  <r>
    <x v="0"/>
    <s v="OK"/>
    <s v="Sem Defeito"/>
    <s v="Não"/>
    <n v="14933"/>
    <n v="933"/>
    <m/>
    <x v="2029"/>
    <s v="Ciclo Concluido"/>
    <s v="Ciclo Concluido"/>
    <x v="2"/>
    <s v="Emergencial"/>
    <s v="EQUIPE PODA"/>
    <s v="Realizado"/>
    <s v="PORTO ALEGRE"/>
    <s v="PODA"/>
    <s v="LIB //COMS"/>
    <d v="2024-11-19T00:00:00"/>
    <x v="5"/>
    <s v="OPEX"/>
    <s v="OK"/>
    <s v="OK"/>
    <s v="ANEXADO"/>
    <s v="ANEXADO"/>
    <s v="OK"/>
    <n v="1"/>
    <n v="5487.58"/>
    <s v="Giro"/>
    <s v="RICARDO SILVEIRA"/>
    <s v="Programado "/>
    <s v="Realizado"/>
    <s v="Enviado Equatorial "/>
    <n v="5151.29"/>
    <n v="2548098.5699999998"/>
    <e v="#N/A"/>
    <n v="26448774"/>
    <n v="5151.29"/>
    <s v="Mauricio Alves"/>
  </r>
  <r>
    <x v="0"/>
    <s v="OK"/>
    <s v="Sem Defeito"/>
    <s v="Não"/>
    <n v="14431"/>
    <n v="934"/>
    <m/>
    <x v="2030"/>
    <s v="Ciclo Concluido"/>
    <s v="Ciclo Concluido"/>
    <x v="2"/>
    <s v="Emergencial"/>
    <s v="EQUIPE PODA"/>
    <s v="Realizado"/>
    <s v="PORTO ALEGRE"/>
    <s v="PODA"/>
    <s v="LIB //COMS"/>
    <d v="2024-11-19T00:00:00"/>
    <x v="5"/>
    <s v="OPEX"/>
    <s v="OK"/>
    <s v="OK"/>
    <s v="ANEXADO"/>
    <s v="ANEXADO"/>
    <s v="OK"/>
    <n v="1"/>
    <n v="3686.93"/>
    <s v="Giro"/>
    <s v="LUISA ALMEIDA"/>
    <s v="Programado "/>
    <s v="Realizado"/>
    <s v="Enviado Equatorial "/>
    <n v="1600.28"/>
    <n v="2548098.5699999998"/>
    <e v="#N/A"/>
    <n v="26448622"/>
    <n v="1600.28"/>
    <s v="Mauricio Alves"/>
  </r>
  <r>
    <x v="0"/>
    <s v="OK"/>
    <s v="Sem Defeito"/>
    <s v="Não"/>
    <n v="14933"/>
    <n v="935"/>
    <m/>
    <x v="2031"/>
    <s v="Ciclo Concluido"/>
    <s v="Ciclo Concluido"/>
    <x v="2"/>
    <s v="Emergencial"/>
    <s v="EQUIPE PODA"/>
    <s v="Realizado"/>
    <s v="PORTO ALEGRE"/>
    <s v="PODA"/>
    <s v="LIB //COMS"/>
    <d v="2024-11-19T00:00:00"/>
    <x v="5"/>
    <s v="OPEX"/>
    <s v="OK"/>
    <s v="OK"/>
    <s v="ANEXADO"/>
    <s v="ANEXADO"/>
    <s v="OK"/>
    <n v="1"/>
    <n v="2309.58"/>
    <s v="Giro"/>
    <s v="LUISA ALMEIDA"/>
    <s v="Programado "/>
    <s v="Realizado"/>
    <s v="Enviado Equatorial "/>
    <n v="587.99"/>
    <n v="2548098.5699999998"/>
    <e v="#N/A"/>
    <n v="26448585"/>
    <n v="587.99"/>
    <s v="Mauricio Alves"/>
  </r>
  <r>
    <x v="0"/>
    <s v="OK"/>
    <s v="Sem Defeito"/>
    <s v="Não"/>
    <n v="44082957"/>
    <n v="361"/>
    <m/>
    <x v="2032"/>
    <s v="Ciclo Concluido"/>
    <s v="Ciclo Concluido"/>
    <x v="2"/>
    <s v="Emergencial"/>
    <s v="TAT04"/>
    <s v="Realizado"/>
    <s v="VIAMÃO"/>
    <s v="PODA/ESPAÇ"/>
    <s v="LIB //COMS"/>
    <d v="2024-11-19T00:00:00"/>
    <x v="5"/>
    <s v="OPEX"/>
    <s v="OK"/>
    <s v="OK"/>
    <s v="ANEXADO"/>
    <s v="ANEXADO"/>
    <s v="OK"/>
    <n v="1"/>
    <n v="2350.59"/>
    <s v="Giro"/>
    <s v="LUISA ALMEIDA"/>
    <s v="Programado "/>
    <s v="Realizado"/>
    <s v="Enviado Equatorial "/>
    <n v="2073.8000000000002"/>
    <n v="2548098.5699999998"/>
    <e v="#N/A"/>
    <n v="26452140"/>
    <n v="2073.8000000000002"/>
    <s v="Mauricio Alves"/>
  </r>
  <r>
    <x v="0"/>
    <s v="OK"/>
    <s v="Sem Defeito"/>
    <s v="Não"/>
    <n v="45083353"/>
    <n v="362"/>
    <m/>
    <x v="2033"/>
    <s v="Ciclo Concluido"/>
    <s v="Ciclo Concluido"/>
    <x v="2"/>
    <s v="Emergencial"/>
    <s v="TAT02"/>
    <s v="Realizado"/>
    <s v="VIAMÃO"/>
    <s v="PODA"/>
    <s v="LIB //COMS"/>
    <d v="2024-11-19T00:00:00"/>
    <x v="5"/>
    <s v="OPEX"/>
    <s v="OK"/>
    <s v="OK"/>
    <s v="ANEXADO"/>
    <s v="ANEXADO"/>
    <s v="OK"/>
    <n v="1"/>
    <n v="104.6"/>
    <s v="Giro"/>
    <s v="LUISA ALMEIDA"/>
    <s v="Programado "/>
    <s v="Realizado"/>
    <s v="Enviado Equatorial "/>
    <n v="104.8"/>
    <n v="2548098.5699999998"/>
    <e v="#N/A"/>
    <n v="26451812"/>
    <n v="104.8"/>
    <s v="Mauricio Alves"/>
  </r>
  <r>
    <x v="0"/>
    <s v="OK"/>
    <s v="Sem Defeito"/>
    <s v="Não"/>
    <n v="14961"/>
    <n v="936"/>
    <m/>
    <x v="2034"/>
    <s v="Ciclo Concluido"/>
    <s v="Ciclo Concluido"/>
    <x v="2"/>
    <s v="Emergencial"/>
    <s v="EQUIPE PODA"/>
    <s v="Realizado"/>
    <s v="PORTO ALEGRE"/>
    <s v="PODA"/>
    <s v="LIB //COMS"/>
    <d v="2024-11-19T00:00:00"/>
    <x v="5"/>
    <s v="OPEX"/>
    <s v="OK"/>
    <s v="OK"/>
    <s v="ANEXADO"/>
    <s v="ANEXADO"/>
    <s v="OK"/>
    <n v="1"/>
    <n v="4619.16"/>
    <s v="Giro"/>
    <s v="LUISA ALMEIDA"/>
    <s v="Programado "/>
    <s v="Realizado"/>
    <s v="Enviado Equatorial "/>
    <n v="3526.2"/>
    <n v="2548098.5699999998"/>
    <e v="#N/A"/>
    <n v="26448779"/>
    <n v="3526.2"/>
    <s v="Mauricio Alves"/>
  </r>
  <r>
    <x v="0"/>
    <s v="OK"/>
    <s v="Sem Defeito"/>
    <s v="Não"/>
    <n v="14089"/>
    <n v="937"/>
    <m/>
    <x v="2035"/>
    <s v="Ciclo Concluido"/>
    <s v="Ciclo Concluido"/>
    <x v="2"/>
    <s v="Emergencial"/>
    <s v="EQUIPE PODA"/>
    <s v="Realizado"/>
    <s v="VIAMÃO"/>
    <s v="PODA"/>
    <s v="LIB //COMS"/>
    <d v="2024-11-19T00:00:00"/>
    <x v="5"/>
    <s v="OPEX"/>
    <s v="OK"/>
    <s v="OK"/>
    <s v="ANEXADO"/>
    <s v="ANEXADO"/>
    <s v="OK"/>
    <n v="1"/>
    <n v="9136.75"/>
    <s v="Giro"/>
    <s v="LUISA ALMEIDA"/>
    <s v="Programado "/>
    <s v="Realizado"/>
    <s v="Enviado Equatorial "/>
    <n v="3928.01"/>
    <n v="2548098.5699999998"/>
    <e v="#N/A"/>
    <n v="26448791"/>
    <n v="3928.01"/>
    <s v="Mauricio Alves"/>
  </r>
  <r>
    <x v="0"/>
    <s v="OK"/>
    <s v="Sem Defeito"/>
    <s v="Não"/>
    <n v="14431"/>
    <n v="938"/>
    <m/>
    <x v="2036"/>
    <s v="Ciclo Concluido"/>
    <s v="Ciclo Concluido"/>
    <x v="2"/>
    <s v="Emergencial"/>
    <s v="EQUIPE PODA"/>
    <s v="Realizado"/>
    <s v="PORTO ALEGRE"/>
    <s v="PODA"/>
    <s v="LIB //COMS"/>
    <d v="2024-11-19T00:00:00"/>
    <x v="5"/>
    <s v="OPEX"/>
    <s v="OK"/>
    <s v="OK"/>
    <s v="ANEXADO"/>
    <s v="ANEXADO"/>
    <s v="OK"/>
    <n v="1"/>
    <n v="6580.77"/>
    <s v="Giro"/>
    <s v="RICARDO SILVEIRA"/>
    <s v="Programado "/>
    <s v="Realizado"/>
    <s v="Enviado Equatorial "/>
    <n v="5877"/>
    <n v="2548098.5699999998"/>
    <e v="#N/A"/>
    <n v="26448780"/>
    <n v="5877"/>
    <s v="Mauricio Alves"/>
  </r>
  <r>
    <x v="7"/>
    <s v="OK"/>
    <s v="Sem Defeito"/>
    <s v="Não"/>
    <n v="14043"/>
    <n v="286"/>
    <m/>
    <x v="2037"/>
    <n v="230000718"/>
    <s v="VIA0221"/>
    <x v="2"/>
    <s v="Emergencial"/>
    <s v="LINHA VIVA"/>
    <m/>
    <s v="VIAMÃO"/>
    <s v="CE1A"/>
    <s v="LIB //CONC"/>
    <d v="2024-11-19T00:00:00"/>
    <x v="2"/>
    <s v="OPEX"/>
    <s v="NOK"/>
    <s v="OK"/>
    <s v="ANEXADO"/>
    <s v="ANEXADO"/>
    <s v="OK"/>
    <n v="0.8"/>
    <n v="1579.7"/>
    <s v="Giro"/>
    <s v="LUISA ALMEIDA"/>
    <s v="Programado "/>
    <s v="Realizado"/>
    <s v="Em andamento"/>
    <n v="664.25"/>
    <n v="2548098.5699999998"/>
    <e v="#N/A"/>
    <n v="26466767"/>
    <n v="664.25"/>
    <s v="Mauricio Alves"/>
  </r>
  <r>
    <x v="7"/>
    <s v="OK"/>
    <s v="Sem Defeito"/>
    <s v="Não"/>
    <n v="15475"/>
    <n v="363"/>
    <m/>
    <x v="2038"/>
    <n v="230012142"/>
    <s v="VIA 1-16"/>
    <x v="2"/>
    <m/>
    <s v="TAT02"/>
    <s v="Realizado"/>
    <s v="VIAMÃO"/>
    <s v="PODAS "/>
    <s v="LIB //CONC"/>
    <d v="2024-11-21T00:00:00"/>
    <x v="2"/>
    <s v="OPEX"/>
    <s v="OK"/>
    <s v="OK"/>
    <s v="ANEXADO"/>
    <s v="ANEXADO"/>
    <s v="OK"/>
    <n v="1"/>
    <n v="2614.8000000000002"/>
    <s v="Passivo"/>
    <s v="LUISA ALMEIDA"/>
    <s v="Programado "/>
    <s v="Realizado"/>
    <s v="Em andamento"/>
    <n v="755.61"/>
    <n v="2548098.5699999998"/>
    <e v="#N/A"/>
    <n v="26467006"/>
    <n v="755.61"/>
    <s v="Mauricio Alves"/>
  </r>
  <r>
    <x v="7"/>
    <s v="OK"/>
    <s v="Sem Defeito"/>
    <s v="Não"/>
    <n v="45090790"/>
    <n v="364"/>
    <m/>
    <x v="2039"/>
    <n v="230012757"/>
    <s v="ACL-02"/>
    <x v="2"/>
    <m/>
    <s v="TAT04"/>
    <s v="Realizado"/>
    <s v="VIAMÃO"/>
    <s v="PODAS "/>
    <s v="LIB //CONC"/>
    <d v="2024-11-21T00:00:00"/>
    <x v="2"/>
    <s v="OPEX"/>
    <s v="OK"/>
    <s v="OK"/>
    <s v="ANEXADO"/>
    <s v="ANEXADO"/>
    <s v="OK"/>
    <n v="1"/>
    <n v="5777.38"/>
    <s v="Giro"/>
    <s v="LUISA ALMEIDA"/>
    <s v="Programado "/>
    <s v="Realizado"/>
    <s v="Em andamento"/>
    <n v="1132.54"/>
    <n v="2548098.5699999998"/>
    <e v="#N/A"/>
    <n v="26467107"/>
    <n v="1132.54"/>
    <s v="Mauricio Alves"/>
  </r>
  <r>
    <x v="7"/>
    <s v="OK"/>
    <s v="Sem Defeito"/>
    <s v="Não"/>
    <n v="15260"/>
    <n v="939"/>
    <m/>
    <x v="2040"/>
    <n v="67603128"/>
    <s v="GUA-13"/>
    <x v="2"/>
    <m/>
    <s v="EQUIPE PODA"/>
    <s v="Realizado"/>
    <s v="GUAIBA"/>
    <s v="PODAS "/>
    <s v="LIB //CONC"/>
    <d v="2024-11-21T00:00:00"/>
    <x v="2"/>
    <s v="OPEX"/>
    <s v="OK"/>
    <s v="OK"/>
    <s v="ANEXADO"/>
    <s v="ANEXADO"/>
    <s v="OK"/>
    <n v="1"/>
    <n v="17192.27"/>
    <s v="Giro"/>
    <s v="SAMUEL OLIVEIRA"/>
    <s v="Programado "/>
    <s v="Realizado"/>
    <s v="Em andamento"/>
    <n v="13013.32"/>
    <n v="2548098.5699999998"/>
    <e v="#N/A"/>
    <n v="26467182"/>
    <n v="13013.32"/>
    <s v="Mauricio Alves"/>
  </r>
  <r>
    <x v="7"/>
    <s v="OK"/>
    <s v="Sem Defeito"/>
    <s v="Não"/>
    <n v="67092"/>
    <n v="940"/>
    <m/>
    <x v="2041"/>
    <n v="149007931"/>
    <s v="PAL12-1210"/>
    <x v="2"/>
    <m/>
    <s v="EQUIPE PODA"/>
    <s v="Realizado"/>
    <s v="PORTO ALEGRE"/>
    <s v="LINHA VIVA "/>
    <s v="LIB //ATEC"/>
    <d v="2024-11-21T00:00:00"/>
    <x v="2"/>
    <s v="OPEX"/>
    <s v="OK"/>
    <s v="OK"/>
    <s v="ANEXADO"/>
    <s v="ANEXADO"/>
    <s v="OK"/>
    <n v="1"/>
    <n v="413.76"/>
    <s v="Giro"/>
    <s v="GIOVANNI LARONDE "/>
    <s v="Programado "/>
    <s v="Realizado"/>
    <s v="Em andamento"/>
    <s v="                               201,51"/>
    <n v="2548098.5699999998"/>
    <e v="#N/A"/>
    <n v="26724730"/>
    <s v="                               201,51"/>
    <s v="Mauricio Alves"/>
  </r>
  <r>
    <x v="4"/>
    <s v="Em andamento "/>
    <s v="Em andamento "/>
    <s v="Não"/>
    <n v="42787"/>
    <s v="474 , 303"/>
    <m/>
    <x v="2042"/>
    <s v="Sem necessidade"/>
    <s v="Sem necessidade"/>
    <x v="0"/>
    <m/>
    <s v="LINHA MORTA "/>
    <s v="Pendente"/>
    <s v="VIAMÃO"/>
    <s v="POSTE"/>
    <s v="LIB //ATEC"/>
    <d v="2024-11-21T00:00:00"/>
    <x v="2"/>
    <s v="CAPEX"/>
    <s v="NOK"/>
    <s v="OK"/>
    <s v="ANEXADO"/>
    <s v="SEM ANEXO "/>
    <s v="NOK"/>
    <n v="0.4"/>
    <n v="8129.04"/>
    <s v="Giro"/>
    <s v="LUCAS ANDRADE"/>
    <d v="2024-12-18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45785"/>
    <n v="476"/>
    <m/>
    <x v="2043"/>
    <s v="Sem necessidade"/>
    <s v="Sem necessidade"/>
    <x v="0"/>
    <s v="Emergencial"/>
    <s v="LINHA MORTA "/>
    <s v="Pendente"/>
    <s v="PORTO ALEGRE"/>
    <s v="POSTE"/>
    <s v="LIB //ATEC"/>
    <d v="2024-11-21T00:00:00"/>
    <x v="2"/>
    <s v="CAPEX"/>
    <s v="NOK"/>
    <s v="OK"/>
    <s v="ANEXADO"/>
    <s v="SEM ANEXO "/>
    <s v="NOK"/>
    <n v="0.4"/>
    <n v="3184.57"/>
    <s v="Giro"/>
    <s v="RICARDO VARGAS"/>
    <d v="2024-12-18T00:00:00"/>
    <s v="Não realizado"/>
    <s v="Em andamento"/>
    <n v="0"/>
    <n v="2548098.5699999998"/>
    <e v="#N/A"/>
    <n v="0"/>
    <n v="0"/>
    <s v="Mauricio Alves"/>
  </r>
  <r>
    <x v="2"/>
    <s v="OK"/>
    <s v="Sem Defeito"/>
    <s v="Não"/>
    <n v="46661"/>
    <n v="477"/>
    <m/>
    <x v="2044"/>
    <n v="149008233"/>
    <s v="PAL20-2002"/>
    <x v="2"/>
    <m/>
    <s v="LINHA MORTA "/>
    <s v="Pendente"/>
    <s v="PORTO ALEGRE"/>
    <s v="TALA "/>
    <s v="LIB //ATEC"/>
    <d v="2024-11-21T00:00:00"/>
    <x v="2"/>
    <s v="OPEX"/>
    <s v="NOK"/>
    <s v="OK"/>
    <s v="ANEXADO"/>
    <s v="ANEXADO"/>
    <s v="OK"/>
    <n v="0.8"/>
    <n v="2600.48"/>
    <s v="Giro"/>
    <s v="GIOVANNI LARONDE"/>
    <s v="Programado "/>
    <s v="Realizado"/>
    <s v="Em andamento"/>
    <n v="1949.86"/>
    <n v="2548098.5699999998"/>
    <e v="#N/A"/>
    <n v="26632918"/>
    <n v="1949.86"/>
    <s v="Mauricio Alves"/>
  </r>
  <r>
    <x v="2"/>
    <s v="OK"/>
    <s v="Sem Defeito"/>
    <s v="Não"/>
    <n v="52424"/>
    <n v="1"/>
    <m/>
    <x v="2045"/>
    <n v="230016494"/>
    <s v="VIA 1-18"/>
    <x v="2"/>
    <m/>
    <s v="LINHA MORTA "/>
    <s v="Pendente"/>
    <s v="VIAMÃO"/>
    <s v="TALA "/>
    <s v="LIB //ATEC"/>
    <d v="2024-11-21T00:00:00"/>
    <x v="2"/>
    <s v="OPEX"/>
    <s v="NOK"/>
    <s v="OK"/>
    <s v="ANEXADO"/>
    <s v="ANEXADO"/>
    <s v="OK"/>
    <n v="0.8"/>
    <n v="1300.24"/>
    <s v="Giro"/>
    <s v="GIOVANNI LARONDE"/>
    <s v="Programado "/>
    <s v="Realizado"/>
    <s v="Em andamento"/>
    <n v="974.93"/>
    <n v="2548098.5699999998"/>
    <e v="#N/A"/>
    <n v="26632930"/>
    <n v="974.93"/>
    <s v="Mauricio Alves"/>
  </r>
  <r>
    <x v="4"/>
    <s v="Em andamento "/>
    <s v="Em andamento "/>
    <s v="Não"/>
    <n v="56377"/>
    <n v="479"/>
    <m/>
    <x v="2046"/>
    <s v="Sem necessidade"/>
    <s v="Sem necessidade"/>
    <x v="0"/>
    <s v="Emergencial"/>
    <s v="LINHA MORTA "/>
    <s v="Pendente"/>
    <s v="VIAMÃO"/>
    <s v="POSTE "/>
    <s v="LIB //ATEC"/>
    <d v="2024-11-21T00:00:00"/>
    <x v="2"/>
    <s v="CAPEX"/>
    <s v="NOK"/>
    <s v="OK"/>
    <s v="ANEXADO"/>
    <s v="SEM ANEXO "/>
    <s v="NOK"/>
    <n v="0.4"/>
    <n v="4288.3500000000004"/>
    <s v="Giro"/>
    <s v="RICARDO VARGAS"/>
    <d v="2024-12-18T00:00:00"/>
    <s v="Não realizado"/>
    <s v="Em andamento"/>
    <n v="0"/>
    <n v="2548098.5699999998"/>
    <e v="#N/A"/>
    <n v="0"/>
    <n v="0"/>
    <s v="Mauricio Alves"/>
  </r>
  <r>
    <x v="7"/>
    <s v="OK"/>
    <s v="Sem Defeito"/>
    <s v="Não"/>
    <n v="55896"/>
    <n v="480"/>
    <m/>
    <x v="2047"/>
    <n v="11000051"/>
    <s v="ARE-1"/>
    <x v="2"/>
    <m/>
    <s v="LINHA MORTA "/>
    <s v="Pendente"/>
    <s v="ARROIO DOS RATOS "/>
    <s v="TALA "/>
    <s v="LIB //CONC"/>
    <d v="2024-11-21T00:00:00"/>
    <x v="2"/>
    <s v="OPEX"/>
    <s v="NOK"/>
    <s v="OK"/>
    <s v="ANEXADO"/>
    <s v="ANEXADO"/>
    <s v="OK"/>
    <n v="0.8"/>
    <n v="1300.24"/>
    <s v="Giro"/>
    <s v="LUISA ALMEIDA"/>
    <s v="Programado "/>
    <s v="Realizado"/>
    <s v="Em andamento"/>
    <n v="1381.88"/>
    <n v="2548098.5699999998"/>
    <e v="#N/A"/>
    <n v="26467133"/>
    <n v="1381.88"/>
    <s v="Mauricio Alves"/>
  </r>
  <r>
    <x v="5"/>
    <s v="Falta evidência do serviço concluido(Croqui)"/>
    <s v="Evidência"/>
    <s v="Não"/>
    <n v="45050441"/>
    <n v="481"/>
    <m/>
    <x v="2048"/>
    <s v="Sem necessidade"/>
    <s v="Sem necessidade"/>
    <x v="0"/>
    <m/>
    <s v="LINHA MORTA "/>
    <s v="Pendente"/>
    <s v="VIAMÃO"/>
    <s v="POSTE"/>
    <s v="LIB //ATEC"/>
    <d v="2024-11-21T00:00:00"/>
    <x v="2"/>
    <s v="CAPEX"/>
    <s v="NOK"/>
    <s v="OK"/>
    <s v="SEM ANEXO "/>
    <s v="SEM ANEXO "/>
    <s v="NOK"/>
    <n v="0.2"/>
    <n v="4986.03"/>
    <s v="Giro"/>
    <s v="RICARDO VARGAS"/>
    <s v="Programado "/>
    <s v="Não realizado"/>
    <s v="Em andamento"/>
    <n v="4986.03"/>
    <n v="2548098.5699999998"/>
    <e v="#N/A"/>
    <m/>
    <m/>
    <s v="Erica Fragoso"/>
  </r>
  <r>
    <x v="2"/>
    <s v="OK"/>
    <s v="Sem Defeito"/>
    <s v="Não"/>
    <n v="51334"/>
    <n v="482"/>
    <m/>
    <x v="2049"/>
    <n v="149013943"/>
    <s v="PAL14-148"/>
    <x v="2"/>
    <m/>
    <s v="LINHA MORTA "/>
    <s v="Pendente"/>
    <s v="PORTO ALEGRE"/>
    <s v="TALA "/>
    <s v="LIB //ATEC"/>
    <d v="2024-11-21T00:00:00"/>
    <x v="2"/>
    <s v="OPEX"/>
    <s v="NOK"/>
    <s v="OK"/>
    <s v="ANEXADO"/>
    <s v="ANEXADO"/>
    <s v="OK"/>
    <n v="0.8"/>
    <n v="1300.24"/>
    <s v="Giro"/>
    <s v="LUISA ALMEIDA"/>
    <s v="Programado "/>
    <s v="Realizado"/>
    <s v="Em andamento"/>
    <n v="974.93"/>
    <n v="2548098.5699999998"/>
    <e v="#N/A"/>
    <n v="26467170"/>
    <n v="974.93"/>
    <s v="Mauricio Alves"/>
  </r>
  <r>
    <x v="2"/>
    <s v="OK"/>
    <s v="Sem Defeito"/>
    <s v="Não"/>
    <n v="58035"/>
    <n v="483"/>
    <m/>
    <x v="2050"/>
    <s v="Sem necessidade"/>
    <s v="Sem necessidade"/>
    <x v="0"/>
    <s v="Emergencial"/>
    <s v="LINHA MORTA "/>
    <s v="Pendente"/>
    <s v="ELDORADO DO SUL"/>
    <s v="POSTE "/>
    <s v="LIB //ENER"/>
    <d v="2024-11-21T00:00:00"/>
    <x v="2"/>
    <s v="CAPEX"/>
    <s v="NOK"/>
    <s v="OK"/>
    <s v="ANEXADO"/>
    <s v="ANEXADO"/>
    <s v="OK"/>
    <n v="0.8"/>
    <n v="5295.51"/>
    <s v="Giro"/>
    <s v="RICARDO VARGAS"/>
    <s v="Programado "/>
    <s v="Realizado"/>
    <s v="Em andamento"/>
    <n v="4872"/>
    <n v="2548098.5699999998"/>
    <e v="#N/A"/>
    <n v="26506385"/>
    <n v="4872"/>
    <s v="Mauricio Alves"/>
  </r>
  <r>
    <x v="2"/>
    <s v="OK"/>
    <s v="Sem Defeito"/>
    <s v="Não"/>
    <n v="61947"/>
    <n v="484"/>
    <m/>
    <x v="2051"/>
    <s v="Sem necessidade"/>
    <s v="Sem necessidade"/>
    <x v="0"/>
    <s v="Emergencial"/>
    <s v="LINHA MORTA "/>
    <s v="Pendente"/>
    <s v="PORTO ALEGRE"/>
    <s v="TR"/>
    <s v="LIB //ENER"/>
    <d v="2024-11-21T00:00:00"/>
    <x v="2"/>
    <s v="CAPEX"/>
    <s v="NOK"/>
    <s v="OK"/>
    <s v="ANEXADO"/>
    <s v="ANEXADO"/>
    <s v="OK"/>
    <n v="0.8"/>
    <n v="3489.68"/>
    <s v="Giro"/>
    <s v="RICARDO VARGAS"/>
    <s v="Programado "/>
    <s v="Realizado"/>
    <s v="Em andamento"/>
    <n v="3690.81"/>
    <n v="2548098.5699999998"/>
    <e v="#N/A"/>
    <n v="26585597"/>
    <n v="3690.81"/>
    <s v="Mauricio Alves"/>
  </r>
  <r>
    <x v="2"/>
    <s v="OK"/>
    <s v="Sem Defeito"/>
    <s v="Não"/>
    <n v="60227"/>
    <n v="485"/>
    <m/>
    <x v="2052"/>
    <n v="27000063"/>
    <s v="ARE-4"/>
    <x v="2"/>
    <m/>
    <s v="LINHA MORTA "/>
    <s v="Pendente"/>
    <s v="BUTIÁ"/>
    <s v="TALA "/>
    <s v="LIB //ATEC"/>
    <d v="2024-11-21T00:00:00"/>
    <x v="2"/>
    <s v="OPEX"/>
    <s v="NOK"/>
    <s v="OK"/>
    <s v="ANEXADO"/>
    <s v="ANEXADO"/>
    <s v="OK"/>
    <n v="0.8"/>
    <n v="1300.24"/>
    <s v="Giro"/>
    <s v="SAMUEL OLIVEIRA"/>
    <s v="Programado "/>
    <s v="Realizado"/>
    <s v="Em andamento"/>
    <n v="974.93"/>
    <n v="2548098.5699999998"/>
    <e v="#N/A"/>
    <n v="26672218"/>
    <n v="974.93"/>
    <s v="Mauricio Alves"/>
  </r>
  <r>
    <x v="2"/>
    <s v="OK"/>
    <s v="Sem Defeito"/>
    <s v="Não"/>
    <n v="4502474"/>
    <n v="486"/>
    <m/>
    <x v="2053"/>
    <n v="67617912"/>
    <s v="ELD-6"/>
    <x v="2"/>
    <m/>
    <s v="LINHA MORTA "/>
    <s v="Pendente"/>
    <s v="ELDORADO DO SUL"/>
    <s v="TALA "/>
    <s v="LIB //ATEC"/>
    <d v="2024-11-21T00:00:00"/>
    <x v="2"/>
    <s v="OPEX"/>
    <s v="NOK"/>
    <s v="OK"/>
    <s v="ANEXADO"/>
    <s v="ANEXADO"/>
    <s v="OK"/>
    <n v="0.8"/>
    <n v="10401.92"/>
    <s v="Giro"/>
    <s v="LUISA ALMEIDA"/>
    <s v="Programado "/>
    <s v="Realizado"/>
    <s v="Em andamento"/>
    <n v="7799.44"/>
    <n v="2548098.5699999998"/>
    <e v="#N/A"/>
    <n v="26467166"/>
    <n v="7799.44"/>
    <s v="Mauricio Alves"/>
  </r>
  <r>
    <x v="2"/>
    <s v="OK"/>
    <s v="Sem Defeito"/>
    <s v="Não"/>
    <n v="47454"/>
    <n v="487"/>
    <m/>
    <x v="2054"/>
    <s v="Sem necessidade"/>
    <s v="Sem necessidade"/>
    <x v="0"/>
    <s v="Emergencial"/>
    <s v="LINHA MORTA "/>
    <s v="Pendente"/>
    <s v="VIAMÃO"/>
    <s v="TR"/>
    <s v="LIB //ENER"/>
    <d v="2024-11-21T00:00:00"/>
    <x v="2"/>
    <s v="CAPEX"/>
    <s v="NOK"/>
    <s v="OK"/>
    <s v="ANEXADO"/>
    <s v="ANEXADO"/>
    <s v="OK"/>
    <n v="0.8"/>
    <n v="5065.7700000000004"/>
    <s v="Giro"/>
    <s v="RICARDO VARGAS"/>
    <s v="Programado "/>
    <s v="Realizado"/>
    <s v="Em andamento"/>
    <n v="3690.81"/>
    <n v="2548098.5699999998"/>
    <e v="#N/A"/>
    <n v="26490831"/>
    <n v="3690.81"/>
    <s v="Mauricio Alves"/>
  </r>
  <r>
    <x v="7"/>
    <s v="OK"/>
    <s v="Sem Defeito"/>
    <s v="Não"/>
    <n v="45001253"/>
    <n v="488"/>
    <m/>
    <x v="2055"/>
    <n v="149008251"/>
    <s v="PAL14-142"/>
    <x v="2"/>
    <m/>
    <s v="LINHA MORTA "/>
    <s v="Pendente"/>
    <s v="PORTO ALEGRE"/>
    <s v="TALA "/>
    <s v="LIB //CONC"/>
    <d v="2024-11-21T00:00:00"/>
    <x v="2"/>
    <s v="OPEX"/>
    <s v="NOK"/>
    <s v="OK"/>
    <s v="ANEXADO"/>
    <s v="ANEXADO"/>
    <s v="OK"/>
    <n v="0.8"/>
    <n v="1300.24"/>
    <s v="Giro"/>
    <s v="RICARDO SILVEIRA"/>
    <s v="Programado "/>
    <s v="Realizado"/>
    <s v="Em andamento"/>
    <n v="974.93"/>
    <n v="2548098.5699999998"/>
    <e v="#N/A"/>
    <n v="26467204"/>
    <n v="974.93"/>
    <s v="Mauricio Alves"/>
  </r>
  <r>
    <x v="2"/>
    <s v="OK"/>
    <s v="Sem Defeito"/>
    <s v="Não"/>
    <n v="44100"/>
    <n v="489"/>
    <m/>
    <x v="2056"/>
    <s v="Sem necessidade"/>
    <s v="Sem necessidade"/>
    <x v="0"/>
    <s v="Emergencial"/>
    <s v="LINHA MORTA "/>
    <s v="Pendente"/>
    <s v="PORTO ALEGRE"/>
    <s v="TR"/>
    <s v="LIB //ENER"/>
    <d v="2024-11-21T00:00:00"/>
    <x v="2"/>
    <s v="CAPEX"/>
    <s v="NOK"/>
    <s v="OK"/>
    <s v="ANEXADO"/>
    <s v="ANEXADO"/>
    <s v="OK"/>
    <n v="0.8"/>
    <n v="4075.58"/>
    <s v="Giro"/>
    <s v="RICARDO VARGAS"/>
    <s v="Programado "/>
    <s v="Realizado"/>
    <s v="Em andamento"/>
    <n v="4291.4399999999996"/>
    <n v="2548098.5699999998"/>
    <e v="#N/A"/>
    <n v="26490664"/>
    <n v="4291.4399999999996"/>
    <s v="Mauricio Alves"/>
  </r>
  <r>
    <x v="5"/>
    <s v="Evidencias não estão nitidas da troca da chave faca(Imagens com qualidade ruim)"/>
    <s v="Evidência"/>
    <s v="Sim"/>
    <n v="949"/>
    <n v="472"/>
    <m/>
    <x v="2057"/>
    <s v="Sem necessidade"/>
    <s v="Sem necessidade"/>
    <x v="0"/>
    <m/>
    <s v="LINHA MORTA "/>
    <s v="Pendente"/>
    <m/>
    <m/>
    <s v="LIB //ENER"/>
    <d v="2024-11-21T00:00:00"/>
    <x v="2"/>
    <s v="CAPEX"/>
    <s v="NOK "/>
    <s v="NOK "/>
    <s v="SEM ANEXO "/>
    <s v="SEM ANEXO "/>
    <s v="NOK "/>
    <n v="0"/>
    <m/>
    <s v="Giro"/>
    <s v="MAURICIO ALVES"/>
    <s v="Programado "/>
    <s v="Não realizado"/>
    <s v="Em andamento"/>
    <n v="0"/>
    <n v="2548098.5699999998"/>
    <e v="#N/A"/>
    <m/>
    <m/>
    <s v="Erica Fragoso"/>
  </r>
  <r>
    <x v="0"/>
    <s v="OK"/>
    <s v="Sem Defeito"/>
    <s v="Não"/>
    <m/>
    <m/>
    <m/>
    <x v="2058"/>
    <s v="Ciclo Concluido"/>
    <s v="Ciclo Concluido"/>
    <x v="0"/>
    <m/>
    <s v="LINHA MORTA "/>
    <s v="Realizado"/>
    <m/>
    <m/>
    <s v="LIB //CKCP"/>
    <d v="2024-11-21T00:00:00"/>
    <x v="5"/>
    <s v="CAPEX"/>
    <s v="OK"/>
    <s v="OK"/>
    <s v="ANEXADO"/>
    <s v="ANEXADO"/>
    <s v="OK"/>
    <n v="1"/>
    <m/>
    <s v="Giro"/>
    <s v="MAURICIO ALVES"/>
    <s v="Programado "/>
    <s v="Realizado"/>
    <s v="Enviado Equatorial "/>
    <n v="799.88"/>
    <n v="2548098.5699999998"/>
    <e v="#N/A"/>
    <s v="26368100 - 26368093"/>
    <n v="799.88"/>
    <s v="Mauricio Alves"/>
  </r>
  <r>
    <x v="2"/>
    <s v="OK"/>
    <s v="Sem Defeito"/>
    <s v="Não"/>
    <m/>
    <m/>
    <m/>
    <x v="2059"/>
    <s v="Sem necessidade"/>
    <s v="Sem necessidade"/>
    <x v="1"/>
    <s v="Emergencial"/>
    <m/>
    <s v="Pendente"/>
    <m/>
    <m/>
    <s v="LIB //ENER"/>
    <d v="2024-11-21T00:00:00"/>
    <x v="2"/>
    <s v="CAPEX"/>
    <s v="NOK"/>
    <s v="OK"/>
    <s v="SEM ANEXO "/>
    <s v="ANEXADO"/>
    <s v="OK"/>
    <n v="0.6"/>
    <m/>
    <s v="Giro"/>
    <s v="MAURICIO ALVES"/>
    <s v="Programado "/>
    <s v="Realizado"/>
    <s v="Em andamento"/>
    <n v="10570.7"/>
    <n v="2548098.5699999998"/>
    <e v="#N/A"/>
    <n v="26451960"/>
    <n v="10570.7"/>
    <s v="Mauricio Alves"/>
  </r>
  <r>
    <x v="0"/>
    <s v="OK"/>
    <s v="Sem Defeito"/>
    <s v="Não"/>
    <m/>
    <m/>
    <m/>
    <x v="2060"/>
    <s v="Ciclo Concluido"/>
    <s v="Ciclo Concluido"/>
    <x v="0"/>
    <m/>
    <s v="LINHA MORTA "/>
    <s v="Realizado"/>
    <m/>
    <m/>
    <s v="LIB //CKCP"/>
    <d v="2024-11-21T00:00:00"/>
    <x v="5"/>
    <s v="CAPEX"/>
    <s v="OK"/>
    <s v="OK"/>
    <s v="ANEXADO"/>
    <s v="ANEXADO"/>
    <s v="OK"/>
    <n v="1"/>
    <m/>
    <s v="Giro"/>
    <s v="MAURICIO ALVES"/>
    <s v="Programado "/>
    <s v="Realizado"/>
    <s v="Enviado Equatorial "/>
    <n v="4556.8599999999997"/>
    <n v="2548098.5699999998"/>
    <e v="#N/A"/>
    <s v="26367746 - 26367735"/>
    <n v="4556.8599999999997"/>
    <s v="Mauricio Alves"/>
  </r>
  <r>
    <x v="4"/>
    <s v="Em andamento "/>
    <s v="Em andamento "/>
    <s v="Não"/>
    <n v="50507"/>
    <n v="490"/>
    <m/>
    <x v="2061"/>
    <s v="Sem necessidade"/>
    <s v="Sem necessidade"/>
    <x v="0"/>
    <s v="Emergencial"/>
    <s v="LINHA MORTA "/>
    <s v="Pendente"/>
    <s v="PORTO ALEGRE"/>
    <s v="TR"/>
    <s v="LIB //ATEC"/>
    <d v="2024-11-21T00:00:00"/>
    <x v="2"/>
    <s v="CAPEX"/>
    <s v="NOK"/>
    <s v="OK"/>
    <s v="ANEXADO"/>
    <s v="SEM ANEXO "/>
    <s v="NOK"/>
    <n v="0.4"/>
    <n v="4057.58"/>
    <s v="Giro"/>
    <s v="RICARDO VARGAS"/>
    <d v="2024-12-18T00:00:00"/>
    <s v="Não realizado"/>
    <s v="Em andamento"/>
    <n v="0"/>
    <n v="2548098.5699999998"/>
    <e v="#N/A"/>
    <n v="0"/>
    <n v="0"/>
    <s v="Mauricio Alves"/>
  </r>
  <r>
    <x v="2"/>
    <s v="OK"/>
    <s v="Sem Defeito"/>
    <s v="Não"/>
    <n v="4899811"/>
    <n v="491"/>
    <m/>
    <x v="2062"/>
    <n v="6003361"/>
    <s v="ALV-2"/>
    <x v="2"/>
    <s v="Emergencial"/>
    <s v="LINHA MORTA "/>
    <s v="Pendente"/>
    <s v="ALVORADA"/>
    <s v="TALA "/>
    <s v="LIB //ATEC"/>
    <d v="2024-11-21T00:00:00"/>
    <x v="2"/>
    <s v="OPEX"/>
    <s v="NOK"/>
    <s v="OK"/>
    <s v="ANEXADO"/>
    <s v="ANEXADO"/>
    <s v="OK"/>
    <n v="0.8"/>
    <n v="1300.24"/>
    <s v="Giro"/>
    <s v="GIOVANNI LARONDE"/>
    <s v="Programado "/>
    <s v="Realizado"/>
    <s v="Em andamento"/>
    <n v="974.93"/>
    <n v="2548098.5699999998"/>
    <e v="#N/A"/>
    <n v="26615586"/>
    <n v="974.93"/>
    <s v="Mauricio Alves"/>
  </r>
  <r>
    <x v="4"/>
    <s v="Em andamento "/>
    <s v="Em andamento "/>
    <s v="Não"/>
    <n v="49116"/>
    <n v="492"/>
    <m/>
    <x v="2063"/>
    <s v="Sem necessidade"/>
    <s v="Sem necessidade"/>
    <x v="0"/>
    <s v="Emergencial"/>
    <s v="LINHA MORTA "/>
    <s v="Pendente"/>
    <s v="VIAMÃO"/>
    <s v="TR/ POSTE "/>
    <s v="LIB //ATEC"/>
    <d v="2024-11-21T00:00:00"/>
    <x v="2"/>
    <s v="CAPEX"/>
    <s v="NOK"/>
    <s v="OK"/>
    <s v="ANEXADO"/>
    <s v="SEM ANEXO "/>
    <s v="NOK"/>
    <n v="0.4"/>
    <n v="12169.28"/>
    <s v="Giro"/>
    <s v="LUCAS ANDRADE"/>
    <d v="2024-12-18T00:00:00"/>
    <s v="Não realizado"/>
    <s v="Em andamento"/>
    <n v="0"/>
    <n v="2548098.5699999998"/>
    <e v="#N/A"/>
    <n v="0"/>
    <n v="0"/>
    <s v="Mauricio Alves"/>
  </r>
  <r>
    <x v="5"/>
    <s v="Sem Ordem/PEP para tratativa"/>
    <s v="Criar PEP"/>
    <s v="Não"/>
    <n v="224"/>
    <n v="493"/>
    <m/>
    <x v="872"/>
    <n v="230013180"/>
    <s v="Sem necessidade"/>
    <x v="4"/>
    <s v="Emergencial"/>
    <s v="LINHA MORTA "/>
    <s v="Pendente"/>
    <s v="PORTO ALEGRE"/>
    <s v="CONEXÃO"/>
    <n v="0"/>
    <d v="2024-11-21T00:00:00"/>
    <x v="2"/>
    <s v="CAPEX"/>
    <s v="NOK"/>
    <s v="OK"/>
    <s v="SEM ANEXO "/>
    <s v="SEM ANEXO "/>
    <s v="NOK"/>
    <n v="0.2"/>
    <n v="689.87"/>
    <s v="Giro"/>
    <s v="LUCAS ANDRADE"/>
    <s v="Programado "/>
    <s v="Não realizado"/>
    <s v="Em andamento"/>
    <n v="689.87"/>
    <n v="2548098.5699999998"/>
    <e v="#N/A"/>
    <m/>
    <m/>
    <s v="Erica Fragoso"/>
  </r>
  <r>
    <x v="11"/>
    <s v="OK"/>
    <s v="Sem Defeito"/>
    <s v="Não"/>
    <s v="DISPONIBILIDADE NOITE"/>
    <s v="Cobraça Nov "/>
    <n v="0"/>
    <x v="2064"/>
    <s v="Identificar Equipamento"/>
    <s v="Identificar Equipamento"/>
    <x v="2"/>
    <s v="Disponibilidade"/>
    <s v="LINHA MORTA "/>
    <s v="Realizado"/>
    <s v="PORTO ALEGRE"/>
    <m/>
    <s v="LIB //CONC"/>
    <d v="2024-11-22T00:00:00"/>
    <x v="2"/>
    <s v="OPEX"/>
    <s v="OK"/>
    <s v="OK"/>
    <s v="ANEXADO"/>
    <s v="ANEXADO"/>
    <s v="OK"/>
    <n v="1"/>
    <m/>
    <s v="Giro"/>
    <s v="MAURICIO ALVES"/>
    <s v="Programado "/>
    <s v="Realizado"/>
    <s v="Enviado Equatorial "/>
    <n v="128411.26"/>
    <n v="2548098.5699999998"/>
    <e v="#N/A"/>
    <n v="26467124"/>
    <n v="128411.26"/>
    <s v="Mauricio Alves"/>
  </r>
  <r>
    <x v="8"/>
    <s v="OK"/>
    <s v="Sem Defeito"/>
    <s v="Não"/>
    <s v="SOBRE AVISO NOVEMBRO"/>
    <n v="1"/>
    <m/>
    <x v="2065"/>
    <s v="Ciclo Concluido"/>
    <s v="Ciclo Concluido"/>
    <x v="2"/>
    <s v="Disponibilidade"/>
    <s v="LINHA MORTA"/>
    <s v="Realizado"/>
    <s v="PORTO ALEGRE"/>
    <s v="DISPONIBILIDADE"/>
    <s v="LIB //COMS"/>
    <d v="2024-11-22T00:00:00"/>
    <x v="5"/>
    <s v="OPEX"/>
    <s v="OK"/>
    <s v="OK"/>
    <s v="ANEXADO"/>
    <s v="ANEXADO"/>
    <s v="OK"/>
    <n v="1"/>
    <m/>
    <s v="Giro"/>
    <s v="MAURICIO ALVES"/>
    <s v="Programado "/>
    <s v="Realizado"/>
    <s v="Enviado Equatorial "/>
    <n v="50144.19"/>
    <n v="2548098.5699999998"/>
    <e v="#N/A"/>
    <n v="26467642"/>
    <n v="50144.19"/>
    <s v="Mauricio Alves"/>
  </r>
  <r>
    <x v="8"/>
    <s v="OK"/>
    <s v="Sem Defeito"/>
    <s v="Não"/>
    <s v="SOBRE AVISO NOVEMBRO"/>
    <n v="1"/>
    <m/>
    <x v="2066"/>
    <s v="Ciclo Concluido"/>
    <s v="Ciclo Concluido"/>
    <x v="2"/>
    <s v="Disponibilidade"/>
    <s v="LINHA VIVA"/>
    <s v="Realizado"/>
    <s v="PORTO ALEGRE"/>
    <s v="DISPONIBILIDADE"/>
    <s v="LIB //COMS"/>
    <d v="2024-11-22T00:00:00"/>
    <x v="5"/>
    <s v="OPEX"/>
    <s v="OK"/>
    <s v="OK"/>
    <s v="ANEXADO"/>
    <s v="ANEXADO"/>
    <s v="OK"/>
    <n v="1"/>
    <m/>
    <s v="Giro"/>
    <s v="MAURICIO ALVES"/>
    <s v="Programado "/>
    <s v="Realizado"/>
    <s v="Enviado Equatorial "/>
    <n v="20041.330000000002"/>
    <n v="2548098.5699999998"/>
    <e v="#N/A"/>
    <n v="26467654"/>
    <n v="20041.330000000002"/>
    <s v="Mauricio Alves"/>
  </r>
  <r>
    <x v="10"/>
    <s v="OK"/>
    <s v="Sem Defeito"/>
    <s v="Não"/>
    <s v="DISPONIBILIDADE CONTRATO"/>
    <n v="1"/>
    <m/>
    <x v="2067"/>
    <s v="Ciclo Concluido"/>
    <s v="Ciclo Concluido"/>
    <x v="2"/>
    <s v="Disponibilidade"/>
    <s v="QUALIDADE"/>
    <s v="Realizado"/>
    <s v="PORTO ALEGRE"/>
    <s v="DISPONIBILIDADE"/>
    <s v="LIB //COMS"/>
    <d v="2024-11-22T00:00:00"/>
    <x v="5"/>
    <s v="OPEX"/>
    <s v="OK"/>
    <s v="OK"/>
    <s v="ANEXADO"/>
    <s v="ANEXADO"/>
    <s v="OK"/>
    <n v="1"/>
    <m/>
    <s v="Giro"/>
    <s v="MAURICIO ALVES"/>
    <s v="Programado "/>
    <s v="Realizado"/>
    <s v="Enviado Equatorial "/>
    <n v="38006.400000000001"/>
    <n v="2548098.5699999998"/>
    <e v="#N/A"/>
    <n v="26484629"/>
    <n v="38006.400000000001"/>
    <s v="Mauricio Alves"/>
  </r>
  <r>
    <x v="10"/>
    <s v="OK"/>
    <s v="Sem Defeito"/>
    <s v="Não"/>
    <s v="DISPONIBILIDADE CONTRATO"/>
    <n v="1"/>
    <m/>
    <x v="2068"/>
    <s v="Ciclo Concluido"/>
    <s v="Ciclo Concluido"/>
    <x v="2"/>
    <s v="Disponibilidade"/>
    <s v="EQUIPAMENTOS"/>
    <s v="Realizado"/>
    <s v="PORTO ALEGRE"/>
    <s v="DISPONIBILIDADE"/>
    <s v="LIB //COMS"/>
    <d v="2024-11-22T00:00:00"/>
    <x v="5"/>
    <s v="OPEX"/>
    <s v="OK"/>
    <s v="OK"/>
    <s v="ANEXADO"/>
    <s v="ANEXADO"/>
    <s v="OK"/>
    <n v="1"/>
    <m/>
    <s v="Giro"/>
    <s v="MAURICIO ALVES"/>
    <s v="Programado "/>
    <s v="Realizado"/>
    <s v="Enviado Equatorial "/>
    <n v="133357.84"/>
    <n v="2548098.5699999998"/>
    <e v="#N/A"/>
    <n v="26482933"/>
    <n v="133357.84"/>
    <s v="Mauricio Alves"/>
  </r>
  <r>
    <x v="10"/>
    <s v="OK"/>
    <s v="Sem Defeito"/>
    <s v="Não"/>
    <s v="DISPONIBILIDADE CONTRATO"/>
    <n v="1"/>
    <m/>
    <x v="2069"/>
    <s v="Ciclo Concluido"/>
    <s v="Ciclo Concluido"/>
    <x v="2"/>
    <s v="Disponibilidade"/>
    <s v="RECOLHA"/>
    <s v="Realizado"/>
    <s v="PORTO ALEGRE"/>
    <s v="DISPONIBILIDADE"/>
    <s v="LIB //COMS"/>
    <d v="2024-11-22T00:00:00"/>
    <x v="5"/>
    <s v="OPEX"/>
    <s v="OK"/>
    <s v="OK"/>
    <s v="ANEXADO"/>
    <s v="ANEXADO"/>
    <s v="OK"/>
    <n v="1"/>
    <m/>
    <s v="Giro"/>
    <s v="MAURICIO ALVES"/>
    <s v="Programado "/>
    <s v="Realizado"/>
    <s v="Enviado Equatorial "/>
    <n v="85578.240000000005"/>
    <n v="2548098.5699999998"/>
    <e v="#N/A"/>
    <n v="26484628"/>
    <n v="85578.240000000005"/>
    <s v="Mauricio Alves"/>
  </r>
  <r>
    <x v="9"/>
    <s v="OK"/>
    <s v="Sem Defeito"/>
    <s v="Não"/>
    <s v="DISPONIBILIDADE CONTINGÊNCIA"/>
    <n v="1"/>
    <n v="1"/>
    <x v="2070"/>
    <s v="Sem Necessidade"/>
    <s v="Sem Necessidade"/>
    <x v="2"/>
    <s v="Disponibilidade"/>
    <s v="DISPONIBILIDADE"/>
    <s v="Realizado"/>
    <s v="PORTO ALEGRE"/>
    <s v="DISPONIBILIDADE"/>
    <s v="LIB //CONC"/>
    <d v="2024-11-22T00:00:00"/>
    <x v="2"/>
    <s v="OPEX"/>
    <s v="OK"/>
    <s v="OK"/>
    <s v="ANEXADO"/>
    <s v="ANEXADO"/>
    <s v="OK"/>
    <n v="1"/>
    <m/>
    <s v="Giro"/>
    <s v="MAURICIO ALVES"/>
    <s v="Programado "/>
    <s v="Realizado"/>
    <s v="Enviado Equatorial "/>
    <n v="46083.33"/>
    <n v="2548098.5699999998"/>
    <e v="#N/A"/>
    <n v="26484781"/>
    <n v="46083.33"/>
    <s v="Mauricio Alves"/>
  </r>
  <r>
    <x v="7"/>
    <s v="OK"/>
    <s v="Sem Defeito"/>
    <s v="Não"/>
    <n v="45115828"/>
    <n v="365"/>
    <m/>
    <x v="2071"/>
    <n v="230013769"/>
    <s v="ACL-04"/>
    <x v="2"/>
    <s v="Emergencial"/>
    <s v="TAT02"/>
    <s v="Pendente"/>
    <s v="VIAMÃO"/>
    <s v="ESPAÇ/ PODA "/>
    <s v="LIB //CONC"/>
    <d v="2024-11-25T00:00:00"/>
    <x v="2"/>
    <s v="OPEX"/>
    <s v="NOK"/>
    <s v="OK"/>
    <s v="ANEXADO"/>
    <s v="ANEXADO"/>
    <s v="OK"/>
    <n v="0.8"/>
    <n v="3334.14"/>
    <s v="Giro"/>
    <s v="GIOVANNI LARONDE"/>
    <s v="Programado "/>
    <s v="Realizado"/>
    <s v="Em andamento"/>
    <n v="1716.3"/>
    <n v="2548098.5699999998"/>
    <e v="#N/A"/>
    <n v="26707520"/>
    <n v="1716.3"/>
    <s v="Mauricio Alves"/>
  </r>
  <r>
    <x v="2"/>
    <s v="OK"/>
    <s v="Sem Defeito"/>
    <s v="Não"/>
    <n v="46116002"/>
    <n v="366"/>
    <m/>
    <x v="2072"/>
    <n v="149011579"/>
    <s v="PAL16-165"/>
    <x v="2"/>
    <m/>
    <s v="TAT04"/>
    <s v="Pendente"/>
    <s v="PORTO ALEGRE"/>
    <s v="ESPAÇADORES "/>
    <s v="LIB //ATEC"/>
    <d v="2024-11-25T00:00:00"/>
    <x v="2"/>
    <s v="OPEX"/>
    <s v="NOK"/>
    <s v="OK"/>
    <s v="ANEXADO"/>
    <s v="ANEXADO"/>
    <s v="OK"/>
    <n v="0.8"/>
    <n v="1012.92"/>
    <s v="Giro"/>
    <s v="SAMUEL OLIVEIRA"/>
    <d v="2024-12-16T00:00:00"/>
    <s v="Realizado"/>
    <s v="Em andamento"/>
    <n v="926.73"/>
    <n v="2548098.5699999998"/>
    <e v="#N/A"/>
    <n v="26772872"/>
    <n v="926.73"/>
    <s v="Mauricio Alves"/>
  </r>
  <r>
    <x v="7"/>
    <s v="Em andamento "/>
    <s v="Em andamento "/>
    <s v="Não"/>
    <n v="4959"/>
    <n v="941"/>
    <m/>
    <x v="2073"/>
    <s v="JÁ POSSUI"/>
    <s v="JA POSSUI"/>
    <x v="2"/>
    <m/>
    <s v="EQUIPE PODA"/>
    <s v="Realizado"/>
    <s v="PORTO ALEGRE"/>
    <s v="PODAS "/>
    <s v="LIB //CONC"/>
    <d v="2024-11-25T00:00:00"/>
    <x v="2"/>
    <s v="OPEX"/>
    <s v="OK"/>
    <s v="OK"/>
    <s v="ANEXADO"/>
    <s v="ANEXADO"/>
    <s v="OK"/>
    <n v="1"/>
    <n v="12600.51"/>
    <s v="Giro"/>
    <s v="SAMUEL OLIVEIRA"/>
    <d v="2024-12-16T00:00:00"/>
    <s v="Realizado"/>
    <s v="Em andamento"/>
    <n v="6048.42"/>
    <n v="2548098.5699999998"/>
    <e v="#N/A"/>
    <n v="26651318"/>
    <n v="6048.42"/>
    <s v="Mauricio Alves"/>
  </r>
  <r>
    <x v="7"/>
    <s v="OK"/>
    <s v="Sem Defeito"/>
    <s v="Não"/>
    <n v="69134"/>
    <n v="942"/>
    <m/>
    <x v="2074"/>
    <n v="230006963"/>
    <s v="VIA 1-14"/>
    <x v="2"/>
    <m/>
    <s v="EQUIPE PODA"/>
    <s v="Realizado"/>
    <s v="VIAMÃO"/>
    <s v="PODAS "/>
    <s v="LIB //CONC"/>
    <d v="2024-11-25T00:00:00"/>
    <x v="2"/>
    <s v="OPEX"/>
    <s v="OK"/>
    <s v="OK"/>
    <s v="ANEXADO"/>
    <s v="ANEXADO"/>
    <s v="OK"/>
    <n v="1"/>
    <n v="2754.7"/>
    <s v="Giro"/>
    <s v="GIOVANNI LARONDE "/>
    <s v="Programado "/>
    <s v="Realizado"/>
    <s v="Em andamento"/>
    <n v="800.14"/>
    <n v="2548098.5699999998"/>
    <e v="#N/A"/>
    <n v="26672032"/>
    <n v="800.14"/>
    <s v="Mauricio Alves"/>
  </r>
  <r>
    <x v="7"/>
    <s v="OK"/>
    <s v="Sem Defeito"/>
    <s v="Não"/>
    <n v="15344"/>
    <n v="943"/>
    <m/>
    <x v="2075"/>
    <n v="67603128"/>
    <s v="GUA-13"/>
    <x v="2"/>
    <m/>
    <s v="EQUIPE PODA"/>
    <s v="Realizado"/>
    <s v="GUAIBA"/>
    <s v="PODAS "/>
    <s v="LIB //CONC"/>
    <d v="2024-11-25T00:00:00"/>
    <x v="2"/>
    <s v="OPEX"/>
    <s v="OK"/>
    <s v="OK"/>
    <s v="ANEXADO"/>
    <s v="ANEXADO"/>
    <s v="OK"/>
    <n v="1"/>
    <n v="15592.9"/>
    <s v="Giro"/>
    <s v="GIOVANNI LARONDE "/>
    <s v="Programado "/>
    <s v="Realizado"/>
    <s v="Em andamento"/>
    <n v="12700.75"/>
    <n v="2548098.5699999998"/>
    <e v="#N/A"/>
    <n v="26672033"/>
    <n v="12700.75"/>
    <s v="Mauricio Alves"/>
  </r>
  <r>
    <x v="2"/>
    <s v="OK"/>
    <s v="Sem Defeito"/>
    <s v="Não"/>
    <n v="69134"/>
    <n v="944"/>
    <m/>
    <x v="2076"/>
    <n v="149001896"/>
    <s v="MDE-4"/>
    <x v="2"/>
    <m/>
    <s v="EQUIPE PODA"/>
    <s v="Pendente"/>
    <s v="VIAMÃO"/>
    <s v="PODAS/ ESPAÇ"/>
    <s v="LIB //ATEC"/>
    <d v="2024-11-25T00:00:00"/>
    <x v="2"/>
    <s v="OPEX"/>
    <s v="NOK"/>
    <s v="OK"/>
    <s v="ANEXADO"/>
    <s v="ANEXADO"/>
    <s v="OK"/>
    <n v="0.8"/>
    <n v="4914.9399999999996"/>
    <s v="Giro"/>
    <s v="GIOVANNI LARONDE "/>
    <s v="Programado "/>
    <s v="Realizado"/>
    <s v="Em andamento"/>
    <n v="4174.54"/>
    <n v="2548098.5699999998"/>
    <e v="#N/A"/>
    <n v="26724734"/>
    <n v="4174.54"/>
    <s v="Mauricio Alves"/>
  </r>
  <r>
    <x v="7"/>
    <s v="Em andamento "/>
    <s v="Em andamento "/>
    <s v="Não"/>
    <n v="14939"/>
    <n v="945"/>
    <m/>
    <x v="2073"/>
    <s v="JÁ POSSUI"/>
    <s v="JA POSSUI"/>
    <x v="2"/>
    <m/>
    <s v="EQUIPE PODA"/>
    <s v="Realizado"/>
    <s v="PORTO ALEGRE"/>
    <s v="PODAS"/>
    <s v="LIB //CONC"/>
    <d v="2024-11-25T00:00:00"/>
    <x v="2"/>
    <s v="OPEX"/>
    <s v="OK"/>
    <s v="OK"/>
    <s v="ANEXADO"/>
    <s v="ANEXADO"/>
    <s v="OK"/>
    <n v="1"/>
    <n v="4319.0600000000004"/>
    <s v="Giro"/>
    <s v="SAMUEL OLIVEIRA"/>
    <s v="Programado "/>
    <s v="Realizado"/>
    <s v="Em andamento"/>
    <n v="4724.99"/>
    <n v="2548098.5699999998"/>
    <e v="#N/A"/>
    <n v="26651318"/>
    <n v="4724.99"/>
    <s v="Mauricio Alves"/>
  </r>
  <r>
    <x v="7"/>
    <s v="OK"/>
    <s v="Sem Defeito"/>
    <s v="Não"/>
    <n v="14431"/>
    <n v="946"/>
    <m/>
    <x v="2077"/>
    <n v="149005251"/>
    <s v="PAL12-1212"/>
    <x v="2"/>
    <m/>
    <s v="EQUIPE PODA"/>
    <s v="Realizado"/>
    <s v="PORTO ALEGRE"/>
    <s v="PODAS"/>
    <s v="LIB //CONC"/>
    <d v="2024-11-25T00:00:00"/>
    <x v="2"/>
    <s v="OPEX"/>
    <s v="OK"/>
    <s v="OK"/>
    <s v="ANEXADO"/>
    <s v="ANEXADO"/>
    <s v="OK"/>
    <n v="1"/>
    <n v="3575.25"/>
    <s v="Giro"/>
    <s v="GIOVANNI LARONDE "/>
    <s v="Programado "/>
    <s v="Realizado"/>
    <s v="Em andamento"/>
    <n v="3600.63"/>
    <n v="2548098.5699999998"/>
    <e v="#N/A"/>
    <n v="26672036"/>
    <n v="3600.63"/>
    <s v="Mauricio Alves"/>
  </r>
  <r>
    <x v="7"/>
    <s v="Em andamento "/>
    <s v="Em andamento "/>
    <s v="Não"/>
    <n v="14959"/>
    <n v="947"/>
    <m/>
    <x v="2073"/>
    <s v="JÁ POSSUI"/>
    <s v="JA POSSUI"/>
    <x v="2"/>
    <m/>
    <s v="EQUIPE PODA"/>
    <s v="Realizado"/>
    <s v="PORTO ALEGRE"/>
    <s v="PODAS"/>
    <s v="LIB //CONC"/>
    <d v="2024-11-25T00:00:00"/>
    <x v="2"/>
    <s v="OPEX"/>
    <s v="OK"/>
    <s v="OK"/>
    <s v="ANEXADO"/>
    <s v="ANEXADO"/>
    <s v="OK"/>
    <n v="1"/>
    <n v="4901.91"/>
    <s v="Giro"/>
    <s v="SAMUEL OLIVEIRA"/>
    <s v="Programado "/>
    <s v="Realizado"/>
    <s v="Em andamento"/>
    <n v="2325.9899999999998"/>
    <n v="2548098.5699999998"/>
    <e v="#N/A"/>
    <n v="26651318"/>
    <n v="2325.9899999999998"/>
    <s v="Mauricio Alves"/>
  </r>
  <r>
    <x v="2"/>
    <s v="OK"/>
    <s v="Sem Defeito"/>
    <s v="Não"/>
    <n v="14048"/>
    <n v="287"/>
    <m/>
    <x v="2078"/>
    <n v="230008747"/>
    <s v="VIA 1-12"/>
    <x v="2"/>
    <s v="Emergencial"/>
    <s v="LINHA VIVA"/>
    <s v="Pendente"/>
    <s v="VIAMÃO"/>
    <s v="CH"/>
    <s v="LIB //ATEC"/>
    <d v="2024-11-25T00:00:00"/>
    <x v="2"/>
    <s v="OPEX"/>
    <s v="NOK"/>
    <s v="OK"/>
    <s v="ANEXADO"/>
    <s v="ANEXADO"/>
    <s v="OK"/>
    <n v="0.8"/>
    <n v="3654.36"/>
    <s v="Giro"/>
    <s v="GIOVANNI LARONDE"/>
    <s v="Programado "/>
    <s v="Realizado"/>
    <s v="Em andamento"/>
    <n v="2325.9899999999998"/>
    <n v="2548098.5699999998"/>
    <e v="#N/A"/>
    <n v="26633067"/>
    <n v="2325.9899999999998"/>
    <s v="Mauricio Alves"/>
  </r>
  <r>
    <x v="7"/>
    <s v="OK"/>
    <s v="Sem Defeito"/>
    <s v="Não"/>
    <n v="14334"/>
    <n v="288"/>
    <m/>
    <x v="2079"/>
    <n v="93000090"/>
    <s v="GUA-11"/>
    <x v="2"/>
    <s v="Emergencial"/>
    <s v="LINHA VIVA"/>
    <s v="Realizado"/>
    <s v="GUAIBA"/>
    <s v="PODA"/>
    <s v="LIB //CONC"/>
    <d v="2024-11-25T00:00:00"/>
    <x v="2"/>
    <s v="OPEX"/>
    <s v="OK"/>
    <s v="OK"/>
    <s v="ANEXADO"/>
    <s v="ANEXADO"/>
    <s v="OK"/>
    <n v="1"/>
    <n v="6409.36"/>
    <s v="Giro"/>
    <s v="SAMUEL OLIVEIRA"/>
    <s v="Programado "/>
    <s v="Realizado"/>
    <s v="Em andamento"/>
    <n v="2993.95"/>
    <n v="2548098.5699999998"/>
    <e v="#N/A"/>
    <n v="26506340"/>
    <n v="2993.95"/>
    <s v="Mauricio Alves"/>
  </r>
  <r>
    <x v="7"/>
    <s v="OK"/>
    <s v="Sem Defeito"/>
    <s v="Não"/>
    <n v="37088"/>
    <n v="289"/>
    <m/>
    <x v="2080"/>
    <n v="149017950"/>
    <s v="PAL16-168"/>
    <x v="2"/>
    <s v="Emergencial"/>
    <s v="LINHA VIVA"/>
    <s v="Pendente"/>
    <s v="PORTO ALEGRE"/>
    <s v="NIVELAMENTO"/>
    <s v="LIB //CONC"/>
    <d v="2024-11-25T00:00:00"/>
    <x v="2"/>
    <s v="OPEX"/>
    <s v="NOK"/>
    <s v="OK"/>
    <s v="ANEXADO"/>
    <s v="ANEXADO"/>
    <s v="OK"/>
    <n v="0.8"/>
    <n v="2537.8200000000002"/>
    <s v="Giro"/>
    <s v="GIOVANNI LARONDE"/>
    <s v="Programado "/>
    <s v="Realizado"/>
    <s v="Em andamento"/>
    <n v="2761.93"/>
    <n v="2548098.5699999998"/>
    <e v="#N/A"/>
    <n v="26490650"/>
    <n v="2761.93"/>
    <s v="Mauricio Alves"/>
  </r>
  <r>
    <x v="7"/>
    <s v="OK"/>
    <s v="Sem Defeito"/>
    <s v="Não"/>
    <n v="37692"/>
    <s v="290/ 291"/>
    <m/>
    <x v="2081"/>
    <n v="149000122"/>
    <s v="PAL9-99"/>
    <x v="2"/>
    <s v="Emergencial"/>
    <s v="LINHA VIVA"/>
    <s v="Realizado"/>
    <s v="PORTO ALEGRE"/>
    <s v="NIVELAMENTO"/>
    <s v="LIB //CONC"/>
    <d v="2024-11-25T00:00:00"/>
    <x v="2"/>
    <s v="OPEX"/>
    <s v="OK"/>
    <s v="OK"/>
    <s v="ANEXADO"/>
    <s v="ANEXADO"/>
    <s v="OK"/>
    <n v="1"/>
    <n v="1923.72"/>
    <s v="Giro"/>
    <s v="GIOVANNI LARONDE"/>
    <s v="Programado "/>
    <s v="Realizado"/>
    <s v="Em andamento"/>
    <n v="487.86"/>
    <n v="2548098.5699999998"/>
    <e v="#N/A"/>
    <n v="26490727"/>
    <n v="487.86"/>
    <s v="Mauricio Alves"/>
  </r>
  <r>
    <x v="2"/>
    <s v="OK"/>
    <s v="Sem Defeito"/>
    <s v="Não"/>
    <n v="14060"/>
    <n v="292"/>
    <m/>
    <x v="2082"/>
    <n v="230000718"/>
    <s v="VIA 2-21"/>
    <x v="2"/>
    <s v="Emergencial"/>
    <s v="LINHA VIVA"/>
    <s v="Pendente"/>
    <s v="VIAMÃO"/>
    <s v="CRUZETA"/>
    <s v="LIB //ATEC"/>
    <d v="2024-11-25T00:00:00"/>
    <x v="2"/>
    <s v="OPEX"/>
    <s v="NOK"/>
    <s v="OK"/>
    <s v="ANEXADO"/>
    <s v="ANEXADO"/>
    <s v="OK"/>
    <n v="0.8"/>
    <n v="14194.83"/>
    <s v="Giro"/>
    <s v="GIOVANNI LARONDE"/>
    <s v="Programado "/>
    <s v="Realizado"/>
    <s v="Em andamento"/>
    <n v="6606.08"/>
    <n v="2548098.5699999998"/>
    <e v="#N/A"/>
    <n v="26506499"/>
    <n v="6606.08"/>
    <s v="Mauricio Alves"/>
  </r>
  <r>
    <x v="2"/>
    <s v="OK"/>
    <s v="Sem Defeito"/>
    <s v="Não"/>
    <n v="37302"/>
    <n v="293"/>
    <m/>
    <x v="2083"/>
    <n v="5408"/>
    <s v="PAL3-35"/>
    <x v="2"/>
    <s v="Emergencial"/>
    <s v="LINHA VIVA"/>
    <s v="Pendente"/>
    <s v="PORTO ALEGRE"/>
    <s v="CRUZETA"/>
    <s v="LIB //ATEC"/>
    <d v="2024-11-25T00:00:00"/>
    <x v="2"/>
    <s v="OPEX"/>
    <s v="NOK"/>
    <s v="OK"/>
    <s v="ANEXADO"/>
    <s v="ANEXADO"/>
    <s v="OK"/>
    <n v="0.8"/>
    <n v="1694.38"/>
    <s v="Giro"/>
    <s v="GIOVANNI LARONDE"/>
    <s v="Programado "/>
    <s v="Realizado"/>
    <s v="Em andamento"/>
    <n v="1355.54"/>
    <n v="2548098.5699999998"/>
    <e v="#N/A"/>
    <n v="26490771"/>
    <n v="1355.54"/>
    <s v="Mauricio Alves"/>
  </r>
  <r>
    <x v="5"/>
    <s v="Sem Ordem/PEP para tratativa"/>
    <s v="Criar PEP"/>
    <s v="Sim"/>
    <s v="45027374/ 45027375"/>
    <n v="294"/>
    <m/>
    <x v="872"/>
    <s v="Sem necessidade"/>
    <s v="Sem necessidade"/>
    <x v="4"/>
    <s v="Emergencial"/>
    <s v="LINHA VIVA"/>
    <s v="Pendente"/>
    <s v="PORTO ALEGRE"/>
    <s v="CONEXÃO"/>
    <n v="0"/>
    <d v="2024-11-25T00:00:00"/>
    <x v="2"/>
    <s v="CAPEX"/>
    <s v="NOK"/>
    <s v="OK"/>
    <s v="SEM ANEXO "/>
    <s v="SEM ANEXO "/>
    <s v="NOK"/>
    <n v="0.2"/>
    <n v="497.91"/>
    <s v="Giro"/>
    <s v="RICARDO VARGAS "/>
    <s v="Programado "/>
    <s v="Não realizado"/>
    <s v="Em andamento"/>
    <n v="497.91"/>
    <n v="2548098.5699999998"/>
    <e v="#N/A"/>
    <m/>
    <m/>
    <s v="Erica Fragoso"/>
  </r>
  <r>
    <x v="7"/>
    <s v="OK"/>
    <s v="Sem Defeito"/>
    <s v="Não"/>
    <n v="4653"/>
    <n v="295"/>
    <m/>
    <x v="2084"/>
    <n v="149007364"/>
    <s v="PAL16-168"/>
    <x v="2"/>
    <s v="Emergencial"/>
    <s v="LINHA VIVA"/>
    <s v="Pendente"/>
    <s v="PORTO ALEGRE"/>
    <s v="CONEXÃO"/>
    <s v="LIB //CONC"/>
    <d v="2024-11-25T00:00:00"/>
    <x v="2"/>
    <s v="OPEX"/>
    <s v="NOK"/>
    <s v="OK"/>
    <s v="ANEXADO"/>
    <s v="ANEXADO"/>
    <s v="OK"/>
    <n v="0.8"/>
    <n v="2584.59"/>
    <s v="Giro"/>
    <s v="GIOVANNI LARONDE"/>
    <s v="Programado "/>
    <s v="Realizado"/>
    <s v="Em andamento"/>
    <n v="336.09"/>
    <n v="2548098.5699999998"/>
    <e v="#N/A"/>
    <n v="26707564"/>
    <n v="336.09"/>
    <s v="Mauricio Alves"/>
  </r>
  <r>
    <x v="7"/>
    <s v="OK"/>
    <s v="Sem Defeito"/>
    <s v="Não"/>
    <n v="14334"/>
    <n v="296"/>
    <m/>
    <x v="2085"/>
    <s v="TRONCO"/>
    <s v="GUA0111"/>
    <x v="2"/>
    <s v="Emergencial"/>
    <s v="LINHA VIVA"/>
    <s v="Pendente"/>
    <s v="GUAIBA"/>
    <s v="PODA"/>
    <s v="LIB //CONC"/>
    <d v="2024-11-25T00:00:00"/>
    <x v="2"/>
    <s v="OPEX"/>
    <s v="NOK"/>
    <s v="OK"/>
    <s v="ANEXADO"/>
    <s v="ANEXADO"/>
    <s v="OK"/>
    <n v="0.8"/>
    <n v="4915.66"/>
    <s v="Giro"/>
    <s v="GIOVANNI LARONDE"/>
    <s v="Programado "/>
    <s v="Realizado"/>
    <s v="Em andamento"/>
    <n v="2305.88"/>
    <n v="2548098.5699999998"/>
    <e v="#N/A"/>
    <n v="26707610"/>
    <n v="2305.88"/>
    <s v="Mauricio Alves"/>
  </r>
  <r>
    <x v="7"/>
    <s v="OK"/>
    <s v="Sem Defeito"/>
    <s v="Não"/>
    <n v="14444"/>
    <n v="297"/>
    <m/>
    <x v="2086"/>
    <n v="67603128"/>
    <s v="GUA-13"/>
    <x v="2"/>
    <s v="Emergencial"/>
    <s v="LINHA VIVA"/>
    <s v="Realizado"/>
    <s v="ELDORADO DO SUL"/>
    <s v="PODA"/>
    <s v="LIB //CONC"/>
    <d v="2024-11-25T00:00:00"/>
    <x v="2"/>
    <s v="OPEX"/>
    <s v="OK"/>
    <s v="OK"/>
    <s v="ANEXADO"/>
    <s v="ANEXADO"/>
    <s v="OK"/>
    <n v="1"/>
    <n v="4005.85"/>
    <s v="Giro"/>
    <s v="LUISA ALMEIDA"/>
    <s v="Programado "/>
    <s v="Realizado"/>
    <s v="Em andamento"/>
    <n v="1741.72"/>
    <n v="2548098.5699999998"/>
    <e v="#N/A"/>
    <n v="26506342"/>
    <n v="1741.72"/>
    <s v="Mauricio Alves"/>
  </r>
  <r>
    <x v="7"/>
    <s v="OK"/>
    <s v="Sem Defeito"/>
    <s v="Não"/>
    <n v="41312"/>
    <n v="298"/>
    <m/>
    <x v="2087"/>
    <n v="93000076"/>
    <s v="ELD-5"/>
    <x v="2"/>
    <s v="Emergencial"/>
    <s v="LINHA VIVA"/>
    <s v="Pendente"/>
    <s v="GUAIBA"/>
    <s v="GLV"/>
    <s v="LIB //CONC"/>
    <d v="2024-11-25T00:00:00"/>
    <x v="2"/>
    <s v="OPEX"/>
    <s v="NOK"/>
    <s v="OK"/>
    <s v="ANEXADO"/>
    <s v="ANEXADO"/>
    <s v="OK"/>
    <n v="0.8"/>
    <n v="1706.46"/>
    <s v="Giro"/>
    <s v="LUISA ALMEIDA"/>
    <s v="Programado "/>
    <s v="Realizado"/>
    <s v="Em andamento"/>
    <n v="2020.24"/>
    <n v="2548098.5699999998"/>
    <e v="#N/A"/>
    <n v="26490684"/>
    <n v="2020.24"/>
    <s v="Mauricio Alves"/>
  </r>
  <r>
    <x v="4"/>
    <s v="Em andamento "/>
    <s v="Em andamento "/>
    <s v="Não"/>
    <n v="4698"/>
    <n v="299"/>
    <m/>
    <x v="2088"/>
    <s v="Sem necessidade"/>
    <s v="Sem necessidade"/>
    <x v="0"/>
    <s v="Emergencial"/>
    <s v="LINHA VIVA"/>
    <s v="Pendente"/>
    <s v="PORTO ALEGRE"/>
    <s v="CH"/>
    <s v="LIB //ATEC"/>
    <d v="2024-11-25T00:00:00"/>
    <x v="2"/>
    <s v="CAPEX"/>
    <s v="NOK"/>
    <s v="OK"/>
    <s v="ANEXADO"/>
    <s v="SEM ANEXO "/>
    <s v="OK"/>
    <n v="0.6"/>
    <n v="12200.23"/>
    <s v="Giro"/>
    <s v="LUCAS ANDRADE"/>
    <d v="2024-12-18T00:00:00"/>
    <s v="Realizado"/>
    <s v="Em andamento"/>
    <n v="6666.46"/>
    <n v="2548098.5699999998"/>
    <e v="#N/A"/>
    <n v="1"/>
    <n v="6666.46"/>
    <s v="Mauricio Alves"/>
  </r>
  <r>
    <x v="7"/>
    <s v="OK"/>
    <s v="Sem Defeito"/>
    <s v="Não"/>
    <n v="14056"/>
    <n v="300"/>
    <m/>
    <x v="2089"/>
    <n v="230002476"/>
    <s v="ALV-5"/>
    <x v="2"/>
    <s v="Emergencial"/>
    <s v="LINHA VIVA"/>
    <s v="Pendente"/>
    <s v="ALVORADA"/>
    <s v="AMARRAÇÃO"/>
    <s v="LIB //CONC"/>
    <d v="2024-11-25T00:00:00"/>
    <x v="2"/>
    <s v="OPEX"/>
    <s v="NOK"/>
    <s v="OK"/>
    <s v="ANEXADO"/>
    <s v="ANEXADO"/>
    <s v="OK"/>
    <n v="0.8"/>
    <n v="716.67"/>
    <s v="Giro"/>
    <s v="GIOVANNI LARONDE"/>
    <s v="Programado "/>
    <s v="Realizado"/>
    <s v="Em andamento"/>
    <n v="468.79"/>
    <n v="2548098.5699999998"/>
    <e v="#N/A"/>
    <n v="26707682"/>
    <n v="468.79"/>
    <s v="Mauricio Alves"/>
  </r>
  <r>
    <x v="2"/>
    <s v="OK"/>
    <s v="Sem Defeito"/>
    <s v="Não"/>
    <n v="14056"/>
    <n v="301"/>
    <m/>
    <x v="2090"/>
    <n v="230002476"/>
    <s v="ALV-5"/>
    <x v="2"/>
    <s v="Emergencial"/>
    <s v="LINHA VIVA"/>
    <s v="Pendente"/>
    <s v="ALVORADA"/>
    <s v="AMARRAÇÃO"/>
    <s v="LIB //ATEC"/>
    <d v="2024-11-25T00:00:00"/>
    <x v="2"/>
    <s v="OPEX"/>
    <s v="NOK"/>
    <s v="OK"/>
    <s v="ANEXADO"/>
    <s v="ANEXADO"/>
    <s v="OK"/>
    <n v="0.8"/>
    <n v="2866.68"/>
    <s v="Giro"/>
    <s v="SAMUEL OLIVEIRA"/>
    <d v="2024-12-16T00:00:00"/>
    <s v="Realizado"/>
    <s v="Em andamento"/>
    <n v="572.08000000000004"/>
    <n v="2548098.5699999998"/>
    <e v="#N/A"/>
    <n v="26755564"/>
    <n v="572.08000000000004"/>
    <s v="Mauricio Alves"/>
  </r>
  <r>
    <x v="2"/>
    <s v="OK"/>
    <s v="Sem Defeito"/>
    <s v="Não"/>
    <n v="45227"/>
    <n v="302"/>
    <m/>
    <x v="2091"/>
    <s v="LUCAS"/>
    <s v="LUCAS "/>
    <x v="2"/>
    <s v="Emergencial"/>
    <s v="LINHA VIVA"/>
    <s v="Pendente"/>
    <s v="PORTO ALEGRE"/>
    <s v="CH"/>
    <s v="LIB //ATEC"/>
    <d v="2024-11-25T00:00:00"/>
    <x v="2"/>
    <s v="OPEX"/>
    <s v="NOK"/>
    <s v="OK"/>
    <s v="ANEXADO"/>
    <s v="ANEXADO"/>
    <s v="OK"/>
    <n v="0.8"/>
    <n v="12205.36"/>
    <s v="Giro"/>
    <s v="SAMUEL OLIVEIRA"/>
    <s v="Programado "/>
    <s v="Realizado"/>
    <s v="Em andamento"/>
    <n v="10242.73"/>
    <n v="2548098.5699999998"/>
    <e v="#N/A"/>
    <n v="26689390"/>
    <n v="10242.73"/>
    <s v="Mauricio Alves"/>
  </r>
  <r>
    <x v="2"/>
    <s v="OK"/>
    <s v="Sem Defeito"/>
    <s v="Não"/>
    <n v="42197"/>
    <n v="304"/>
    <m/>
    <x v="2092"/>
    <s v="Sem necessidade"/>
    <s v="Sem necessidade"/>
    <x v="0"/>
    <s v="Emergencial"/>
    <s v="LINHA VIVA"/>
    <s v="Pendente"/>
    <s v="PORTO ALEGRE"/>
    <s v="CH"/>
    <s v="LIB //ENER"/>
    <d v="2024-11-25T00:00:00"/>
    <x v="2"/>
    <s v="CAPEX"/>
    <s v="NOK"/>
    <s v="OK"/>
    <s v="ANEXADO"/>
    <s v="ANEXADO"/>
    <s v="OK"/>
    <n v="0.8"/>
    <n v="497.91"/>
    <s v="Giro"/>
    <s v="RICARDO VARGAS"/>
    <s v="Programado "/>
    <s v="Realizado"/>
    <s v="Em andamento"/>
    <n v="2971.7"/>
    <n v="2548098.5699999998"/>
    <e v="#N/A"/>
    <n v="26602409"/>
    <n v="2971.7"/>
    <s v="Mauricio Alves"/>
  </r>
  <r>
    <x v="2"/>
    <s v="OK"/>
    <s v="Sem Defeito"/>
    <s v="Não"/>
    <n v="38985"/>
    <n v="305"/>
    <m/>
    <x v="2093"/>
    <s v="Sem necessidade"/>
    <s v="Sem necessidade"/>
    <x v="0"/>
    <s v="Emergencial"/>
    <s v="LINHA VIVA"/>
    <s v="Pendente"/>
    <s v="PORTO ALEGRE"/>
    <s v="CH"/>
    <s v="LIB //ENER"/>
    <d v="2024-11-25T00:00:00"/>
    <x v="2"/>
    <s v="CAPEX"/>
    <s v="NOK"/>
    <s v="OK"/>
    <s v="ANEXADO"/>
    <s v="ANEXADO"/>
    <s v="OK"/>
    <n v="0.8"/>
    <n v="14111.88"/>
    <s v="Giro"/>
    <s v="RICARDO VARGAS"/>
    <s v="Programado "/>
    <s v="Realizado"/>
    <s v="Em andamento"/>
    <n v="4060.28"/>
    <n v="2548098.5699999998"/>
    <e v="#N/A"/>
    <n v="26602405"/>
    <n v="4060.28"/>
    <s v="Mauricio Alves"/>
  </r>
  <r>
    <x v="7"/>
    <s v="OK"/>
    <s v="Sem Defeito"/>
    <s v="Não"/>
    <n v="4761"/>
    <n v="306"/>
    <m/>
    <x v="2094"/>
    <n v="149001006"/>
    <s v="PAL13-1313"/>
    <x v="2"/>
    <s v="Emergencial"/>
    <s v="LINHA VIVA"/>
    <s v="Realizado"/>
    <s v="PORTO ALEGRE"/>
    <s v="NIVELAMENTO"/>
    <s v="LIB //ATEC"/>
    <d v="2024-11-25T00:00:00"/>
    <x v="2"/>
    <s v="OPEX"/>
    <s v="OK"/>
    <s v="OK"/>
    <s v="ANEXADO"/>
    <s v="ANEXADO"/>
    <s v="OK"/>
    <n v="1"/>
    <n v="6720.21"/>
    <s v="Giro"/>
    <s v="SAMUEL OLIVEIRA"/>
    <s v="Programado "/>
    <s v="Realizado"/>
    <s v="Em andamento"/>
    <n v="5139.33"/>
    <n v="2548098.5699999998"/>
    <e v="#N/A"/>
    <n v="26490460"/>
    <n v="5139.33"/>
    <s v="Mauricio Alves"/>
  </r>
  <r>
    <x v="4"/>
    <s v="Em andamento "/>
    <s v="Em andamento "/>
    <s v="Não"/>
    <n v="4805"/>
    <n v="307"/>
    <m/>
    <x v="2095"/>
    <n v="135091008"/>
    <s v="OSO1-16"/>
    <x v="0"/>
    <s v="Emergencial"/>
    <s v="LINHA VIVA"/>
    <s v="Pendente"/>
    <s v="OSÓRIO"/>
    <s v="SUBS DE POSTE E TRAFO "/>
    <n v="0"/>
    <d v="2024-11-25T00:00:00"/>
    <x v="2"/>
    <s v="CAPEX"/>
    <s v="NOK"/>
    <s v="OK"/>
    <s v="ANEXADO"/>
    <s v="SEM ANEXO "/>
    <s v="NOK"/>
    <n v="0.4"/>
    <n v="2003.68"/>
    <s v="Giro"/>
    <s v="LUCAS ANDRADE"/>
    <d v="2024-12-19T00:00:00"/>
    <s v="Não realizado"/>
    <s v="Em andamento"/>
    <n v="0"/>
    <n v="2548098.5699999998"/>
    <e v="#N/A"/>
    <n v="0"/>
    <n v="0"/>
    <s v="Mauricio Alves"/>
  </r>
  <r>
    <x v="2"/>
    <s v="OK"/>
    <s v="Sem Defeito"/>
    <s v="Não"/>
    <n v="52975"/>
    <n v="308"/>
    <m/>
    <x v="2096"/>
    <s v="TRONCO"/>
    <s v="MDE0104"/>
    <x v="2"/>
    <s v="Emergencial"/>
    <s v="LINHA VIVA"/>
    <s v="Pendente"/>
    <s v="PORTO ALEGRE"/>
    <s v="AMARRAÇÃO"/>
    <s v="LIB //ATEC"/>
    <d v="2024-11-25T00:00:00"/>
    <x v="2"/>
    <s v="OPEX"/>
    <s v="NOK"/>
    <s v="OK"/>
    <s v="ANEXADO"/>
    <s v="ANEXADO"/>
    <s v="OK"/>
    <n v="0.8"/>
    <n v="1744.17"/>
    <s v="Giro"/>
    <s v="SAMUEL OLIVEIRA"/>
    <s v="Programado "/>
    <s v="Realizado"/>
    <s v="Em andamento"/>
    <n v="1957.14"/>
    <n v="2548098.5699999998"/>
    <e v="#N/A"/>
    <n v="26490555"/>
    <n v="1957.14"/>
    <s v="Mauricio Alves"/>
  </r>
  <r>
    <x v="7"/>
    <s v="OK"/>
    <s v="Sem Defeito"/>
    <s v="Não"/>
    <n v="14444"/>
    <n v="309"/>
    <m/>
    <x v="2097"/>
    <n v="67603128"/>
    <s v="GUA-13"/>
    <x v="2"/>
    <s v="Emergencial"/>
    <s v="LINHA VIVA"/>
    <s v="Realizado"/>
    <s v="ELDORADO DO SUL"/>
    <s v="PODA"/>
    <s v="LIB //CONC"/>
    <d v="2024-11-25T00:00:00"/>
    <x v="2"/>
    <s v="OPEX"/>
    <s v="OK"/>
    <s v="OK"/>
    <s v="ANEXADO"/>
    <s v="ANEXADO"/>
    <s v="OK"/>
    <n v="1"/>
    <n v="9908.27"/>
    <s v="Giro"/>
    <s v="LUISA ALMEIDA "/>
    <s v="Programado "/>
    <s v="Realizado"/>
    <s v="Em andamento"/>
    <n v="4916.83"/>
    <n v="2548098.5699999998"/>
    <e v="#N/A"/>
    <n v="26584986"/>
    <n v="4916.83"/>
    <s v="Mauricio Alves"/>
  </r>
  <r>
    <x v="7"/>
    <s v="OK"/>
    <s v="Sem Defeito"/>
    <s v="Não"/>
    <n v="38283"/>
    <n v="310"/>
    <m/>
    <x v="2098"/>
    <s v="TRONCO"/>
    <s v="GUA0114"/>
    <x v="2"/>
    <s v="Emergencial"/>
    <s v="LINHA VIVA"/>
    <s v="Realizado"/>
    <s v="GUAIBA"/>
    <s v="PASSAGEM"/>
    <s v="LIB //ATEC"/>
    <d v="2024-11-25T00:00:00"/>
    <x v="2"/>
    <s v="OPEX"/>
    <s v="OK"/>
    <s v="OK"/>
    <s v="ANEXADO"/>
    <s v="ANEXADO"/>
    <s v="OK"/>
    <n v="1"/>
    <n v="973.18"/>
    <s v="Giro"/>
    <s v="GIOVANNI LARONDE"/>
    <s v="Programado "/>
    <s v="Realizado"/>
    <s v="Em andamento"/>
    <n v="448.13"/>
    <n v="2548098.5699999998"/>
    <e v="#N/A"/>
    <n v="26505928"/>
    <n v="448.13"/>
    <s v="Mauricio Alves"/>
  </r>
  <r>
    <x v="4"/>
    <s v="Em andamento "/>
    <s v="Em andamento "/>
    <s v="Não"/>
    <n v="47871"/>
    <n v="311"/>
    <m/>
    <x v="2099"/>
    <s v="Sem necessidade"/>
    <s v="Sem necessidade"/>
    <x v="0"/>
    <s v="Emergencial"/>
    <s v="LINHA VIVA"/>
    <s v="Pendente"/>
    <s v="BUTIÁ"/>
    <s v="CH"/>
    <s v="LIB //ATEC"/>
    <d v="2024-11-25T00:00:00"/>
    <x v="2"/>
    <s v="CAPEX"/>
    <s v="NOK"/>
    <s v="OK"/>
    <s v="ANEXADO"/>
    <s v="SEM ANEXO "/>
    <s v="NOK"/>
    <n v="0.4"/>
    <n v="3514.05"/>
    <s v="Giro"/>
    <s v="RICARDO VARGAS"/>
    <d v="2024-12-18T00:00:00"/>
    <s v="Não realizado"/>
    <s v="Em andamento"/>
    <n v="0"/>
    <n v="2548098.5699999998"/>
    <e v="#N/A"/>
    <n v="0"/>
    <n v="0"/>
    <s v="Mauricio Alves"/>
  </r>
  <r>
    <x v="7"/>
    <s v="OK"/>
    <s v="Sem Defeito"/>
    <s v="Não"/>
    <n v="14444"/>
    <n v="312"/>
    <m/>
    <x v="2100"/>
    <n v="67603128"/>
    <s v="GUA-13"/>
    <x v="2"/>
    <s v="Emergencial"/>
    <s v="LINHA VIVA"/>
    <s v="Realizado"/>
    <s v="ELDORADO DO SUL"/>
    <s v="PODA"/>
    <s v="LIB //CONC"/>
    <d v="2024-11-25T00:00:00"/>
    <x v="2"/>
    <s v="OPEX"/>
    <s v="OK"/>
    <s v="OK"/>
    <s v="ANEXADO"/>
    <s v="ANEXADO"/>
    <s v="OK"/>
    <n v="1"/>
    <n v="6706.61"/>
    <s v="Giro"/>
    <s v="LUISA ALMEIDA "/>
    <s v="Programado "/>
    <s v="Realizado"/>
    <s v="Em andamento"/>
    <n v="3332.43"/>
    <n v="2548098.5699999998"/>
    <e v="#N/A"/>
    <n v="26585026"/>
    <n v="3332.43"/>
    <s v="Mauricio Alves"/>
  </r>
  <r>
    <x v="7"/>
    <s v="OK"/>
    <s v="Sem Defeito"/>
    <s v="Não"/>
    <n v="57865"/>
    <n v="313"/>
    <m/>
    <x v="2101"/>
    <n v="149000378"/>
    <s v="PAL04-43"/>
    <x v="2"/>
    <s v="Emergencial"/>
    <s v="LINHA VIVA"/>
    <s v="Realizado"/>
    <s v="PORTO ALEGRE"/>
    <s v="CONEXÃO"/>
    <s v="LIB //CONC"/>
    <d v="2024-11-25T00:00:00"/>
    <x v="2"/>
    <s v="OPEX"/>
    <s v="OK"/>
    <s v="OK"/>
    <s v="ANEXADO"/>
    <s v="ANEXADO"/>
    <s v="OK"/>
    <n v="1"/>
    <n v="807.21"/>
    <s v="Giro"/>
    <s v="DOUGLAS LOPES"/>
    <s v="Programado "/>
    <s v="Realizado"/>
    <s v="Em andamento"/>
    <n v="1066.31"/>
    <n v="2548098.5699999998"/>
    <e v="#N/A"/>
    <n v="26632571"/>
    <n v="1066.31"/>
    <s v="Mauricio Alves"/>
  </r>
  <r>
    <x v="2"/>
    <s v="OK"/>
    <s v="Sem Defeito"/>
    <s v="Não"/>
    <n v="3885"/>
    <n v="314"/>
    <m/>
    <x v="2102"/>
    <s v="TRONCO"/>
    <s v="VIA0117"/>
    <x v="2"/>
    <s v="Emergencial"/>
    <s v="LINHA VIVA"/>
    <s v="Pendente"/>
    <s v="VIAMÃO"/>
    <s v="PASSAGEM"/>
    <s v="LIB //ATEC"/>
    <d v="2024-11-25T00:00:00"/>
    <x v="2"/>
    <s v="OPEX"/>
    <s v="NOK"/>
    <s v="OK"/>
    <s v="ANEXADO"/>
    <s v="ANEXADO"/>
    <s v="OK"/>
    <n v="0.8"/>
    <n v="1517.86"/>
    <s v="Giro"/>
    <s v="LUISA ALMEIDA"/>
    <s v="Programado "/>
    <s v="Realizado"/>
    <s v="Em andamento"/>
    <n v="869.26"/>
    <n v="2548098.5699999998"/>
    <e v="#N/A"/>
    <n v="26490821"/>
    <n v="869.26"/>
    <s v="Mauricio Alves"/>
  </r>
  <r>
    <x v="2"/>
    <s v="OK"/>
    <s v="Sem Defeito"/>
    <s v="Não"/>
    <n v="14425"/>
    <n v="315"/>
    <m/>
    <x v="2103"/>
    <n v="230000911"/>
    <s v="VIA0114"/>
    <x v="2"/>
    <s v="Emergencial"/>
    <s v="LINHA VIVA"/>
    <s v="Pendente"/>
    <s v="VIAMÃO"/>
    <s v="CRUZETA"/>
    <s v="LIB //ATEC"/>
    <d v="2024-11-25T00:00:00"/>
    <x v="2"/>
    <s v="OPEX"/>
    <s v="NOK"/>
    <s v="OK"/>
    <s v="ANEXADO"/>
    <s v="ANEXADO"/>
    <s v="OK"/>
    <n v="0.8"/>
    <n v="2003.68"/>
    <s v="Giro"/>
    <s v="LUISA ALMEIDA"/>
    <s v="Programado "/>
    <s v="Realizado"/>
    <s v="Em andamento"/>
    <n v="1355.54"/>
    <n v="2548098.5699999998"/>
    <e v="#N/A"/>
    <n v="26506457"/>
    <n v="1355.54"/>
    <s v="Mauricio Alves"/>
  </r>
  <r>
    <x v="7"/>
    <s v="OK"/>
    <s v="Sem Defeito"/>
    <s v="Não"/>
    <n v="62220"/>
    <n v="316"/>
    <m/>
    <x v="2104"/>
    <n v="149046107"/>
    <s v="RIN-08"/>
    <x v="2"/>
    <s v="Emergencial"/>
    <s v="LINHA VIVA"/>
    <s v="Pendente"/>
    <s v="PORTO ALEGRE"/>
    <s v="AMARRAÇÃO"/>
    <s v="LIB //CONC"/>
    <d v="2024-11-25T00:00:00"/>
    <x v="2"/>
    <s v="OPEX"/>
    <s v="NOK"/>
    <s v="OK"/>
    <s v="ANEXADO"/>
    <s v="ANEXADO"/>
    <s v="OK"/>
    <n v="0.8"/>
    <n v="6309.81"/>
    <s v="Giro"/>
    <s v="GIOVANNI LARONDE"/>
    <s v="Programado "/>
    <s v="Realizado"/>
    <s v="Em andamento"/>
    <n v="769.16"/>
    <n v="2548098.5699999998"/>
    <e v="#N/A"/>
    <n v="26490881"/>
    <n v="769.16"/>
    <s v="Mauricio Alves"/>
  </r>
  <r>
    <x v="4"/>
    <s v="Em andamento "/>
    <s v="Em andamento "/>
    <s v="Não"/>
    <n v="62698"/>
    <s v="317/ 318"/>
    <m/>
    <x v="2105"/>
    <s v="Sem necessidade"/>
    <s v="Sem necessidade"/>
    <x v="0"/>
    <s v="Emergencial"/>
    <s v="LINHA VIVA"/>
    <s v="Pendente"/>
    <s v="PORTO ALEGRE"/>
    <s v="CH"/>
    <s v="LIB //ATEC"/>
    <d v="2024-11-25T00:00:00"/>
    <x v="2"/>
    <s v="CAPEX"/>
    <s v="NOK"/>
    <s v="OK"/>
    <s v="ANEXADO"/>
    <s v="SEM ANEXO "/>
    <s v="NOK"/>
    <n v="0.4"/>
    <n v="5209.92"/>
    <s v="Giro"/>
    <s v="RICARDO VARGAS"/>
    <d v="2024-12-18T00:00:00"/>
    <s v="Não realizado"/>
    <s v="Em andamento"/>
    <n v="0"/>
    <n v="2548098.5699999998"/>
    <e v="#N/A"/>
    <n v="0"/>
    <n v="0"/>
    <s v="Mauricio Alves"/>
  </r>
  <r>
    <x v="2"/>
    <s v="OK"/>
    <s v="Sem Defeito"/>
    <s v="Não"/>
    <n v="14424"/>
    <n v="319"/>
    <m/>
    <x v="2106"/>
    <s v="TRONCO"/>
    <s v="VIA0114"/>
    <x v="2"/>
    <s v="Emergencial"/>
    <s v="LINHA VIVA"/>
    <s v="Pendente"/>
    <s v="VIAMÃO"/>
    <s v="ESP/ AMAR/ CRUZETA"/>
    <s v="LIB //ATEC"/>
    <d v="2024-11-25T00:00:00"/>
    <x v="2"/>
    <s v="OPEX"/>
    <s v="NOK"/>
    <s v="OK"/>
    <s v="ANEXADO"/>
    <s v="ANEXADO"/>
    <s v="OK"/>
    <n v="0.8"/>
    <n v="8260.7000000000007"/>
    <s v="Giro"/>
    <s v="LUISA ALMEIDA"/>
    <s v="Programado "/>
    <s v="Realizado"/>
    <s v="Em andamento"/>
    <n v="1368.25"/>
    <n v="2548098.5699999998"/>
    <e v="#N/A"/>
    <n v="26506421"/>
    <n v="1368.25"/>
    <s v="Mauricio Alves"/>
  </r>
  <r>
    <x v="2"/>
    <s v="OK"/>
    <s v="Sem Defeito"/>
    <s v="Não"/>
    <n v="3945"/>
    <n v="320"/>
    <m/>
    <x v="2107"/>
    <s v="TRONCO"/>
    <s v="PAL2007"/>
    <x v="2"/>
    <s v="Emergencial"/>
    <s v="LINHA VIVA"/>
    <s v="Pendente"/>
    <s v="PORTO ALEGRE"/>
    <s v="CRUZETA"/>
    <s v="LIB //ATEC"/>
    <d v="2024-11-25T00:00:00"/>
    <x v="2"/>
    <s v="OPEX"/>
    <s v="NOK"/>
    <s v="OK"/>
    <s v="ANEXADO"/>
    <s v="ANEXADO"/>
    <s v="OK"/>
    <n v="0.8"/>
    <n v="3604.54"/>
    <s v="Giro"/>
    <s v="GIOVANNI LARONDE"/>
    <s v="Programado "/>
    <s v="Realizado"/>
    <s v="Em andamento"/>
    <n v="1355.54"/>
    <n v="2548098.5699999998"/>
    <e v="#N/A"/>
    <n v="26491001"/>
    <n v="1355.54"/>
    <s v="Mauricio Alves"/>
  </r>
  <r>
    <x v="7"/>
    <s v="OK"/>
    <s v="Sem Defeito"/>
    <s v="Não"/>
    <n v="71537"/>
    <s v="321/ 322"/>
    <m/>
    <x v="2108"/>
    <s v="TRONCO"/>
    <s v="PAL1332"/>
    <x v="2"/>
    <s v="Emergencial"/>
    <s v="LINHA VIVA"/>
    <s v="Realizado"/>
    <s v="PORTO ALEGRE"/>
    <s v="EMENDA"/>
    <s v="LIB //ATEC"/>
    <d v="2024-11-25T00:00:00"/>
    <x v="2"/>
    <s v="OPEX"/>
    <s v="OK"/>
    <s v="OK"/>
    <s v="ANEXADO"/>
    <s v="ANEXADO"/>
    <s v="OK"/>
    <n v="1"/>
    <n v="1264.3800000000001"/>
    <s v="Giro"/>
    <s v="GIOVANNI LARONDE"/>
    <s v="Programado "/>
    <s v="Realizado"/>
    <s v="Em andamento"/>
    <n v="357.54"/>
    <n v="2548098.5699999998"/>
    <e v="#N/A"/>
    <n v="26491100"/>
    <n v="357.54"/>
    <s v="Mauricio Alves"/>
  </r>
  <r>
    <x v="7"/>
    <s v="OK"/>
    <s v="Sem Defeito"/>
    <s v="Não"/>
    <n v="5076"/>
    <n v="948"/>
    <m/>
    <x v="2109"/>
    <n v="17040636"/>
    <s v="GUA-15"/>
    <x v="2"/>
    <m/>
    <s v="EQUIPE PODA"/>
    <s v="Realizado"/>
    <s v="GUAIBA"/>
    <s v="AMARRAÇÃO"/>
    <s v="LIB //ATEC"/>
    <d v="2024-11-25T00:00:00"/>
    <x v="2"/>
    <s v="OPEX"/>
    <s v="OK"/>
    <s v="OK"/>
    <s v="ANEXADO"/>
    <s v="ANEXADO"/>
    <s v="OK"/>
    <n v="1"/>
    <n v="57.93"/>
    <s v="Giro"/>
    <s v="GIOVANNI LARONDE"/>
    <s v="Programado "/>
    <s v="Realizado"/>
    <s v="Em andamento"/>
    <n v="13.9"/>
    <n v="2548098.5699999998"/>
    <e v="#N/A"/>
    <n v="26602396"/>
    <n v="13.9"/>
    <s v="Mauricio Alves"/>
  </r>
  <r>
    <x v="7"/>
    <s v="OK"/>
    <s v="Sem Defeito"/>
    <s v="Não"/>
    <n v="15344"/>
    <n v="949"/>
    <m/>
    <x v="2110"/>
    <n v="67603128"/>
    <s v="GUA-13"/>
    <x v="2"/>
    <s v="Emergencial"/>
    <s v="EQUIPE PODA"/>
    <s v="Realizado"/>
    <s v="GUAIBA"/>
    <s v="PODAS"/>
    <s v="LIB //CONC"/>
    <d v="2024-11-25T00:00:00"/>
    <x v="2"/>
    <s v="OPEX"/>
    <s v="OK"/>
    <s v="OK"/>
    <s v="ANEXADO"/>
    <s v="ANEXADO"/>
    <s v="OK"/>
    <n v="1"/>
    <n v="11518.83"/>
    <s v="Giro"/>
    <s v="DOUGLAS LOPES"/>
    <s v="Programado "/>
    <s v="Realizado"/>
    <s v="Em andamento"/>
    <n v="7695.29"/>
    <n v="2548098.5699999998"/>
    <e v="#N/A"/>
    <n v="26616124"/>
    <n v="7695.29"/>
    <s v="Mauricio Alves"/>
  </r>
  <r>
    <x v="7"/>
    <s v="OK"/>
    <s v="Sem Defeito"/>
    <s v="Não"/>
    <n v="5129"/>
    <n v="950"/>
    <m/>
    <x v="2111"/>
    <s v="TRONCO"/>
    <s v="GUA0111"/>
    <x v="2"/>
    <s v="Emergencial"/>
    <s v="EQUIPE PODA"/>
    <s v="Realizado"/>
    <s v="GUAIBA"/>
    <s v="AMARRAÇÃO"/>
    <s v="LIB //ATEC"/>
    <d v="2024-11-25T00:00:00"/>
    <x v="2"/>
    <s v="OPEX"/>
    <s v="OK"/>
    <s v="OK"/>
    <s v="ANEXADO"/>
    <s v="ANEXADO"/>
    <s v="OK"/>
    <n v="1"/>
    <n v="57.93"/>
    <s v="Giro"/>
    <s v="GIOVANNI LARONDE"/>
    <s v="Programado "/>
    <s v="Realizado"/>
    <s v="Em andamento"/>
    <n v="15.89"/>
    <n v="2548098.5699999998"/>
    <e v="#N/A"/>
    <n v="26650991"/>
    <n v="15.89"/>
    <s v="Mauricio Alves"/>
  </r>
  <r>
    <x v="7"/>
    <s v="OK"/>
    <s v="Sem Defeito"/>
    <s v="Não"/>
    <n v="52006"/>
    <n v="951"/>
    <m/>
    <x v="2112"/>
    <n v="149000170"/>
    <s v="PAL2-210"/>
    <x v="2"/>
    <s v="Emergencial"/>
    <s v="EQUIPE PODA"/>
    <s v="Realizado"/>
    <s v="PORTO ALEGRE"/>
    <s v="PODA"/>
    <s v="LIB //CONC"/>
    <d v="2024-11-25T00:00:00"/>
    <x v="2"/>
    <s v="OPEX"/>
    <s v="OK"/>
    <s v="OK"/>
    <s v="ANEXADO"/>
    <s v="ANEXADO"/>
    <s v="OK"/>
    <n v="1"/>
    <n v="5461.53"/>
    <s v="Giro"/>
    <s v="DOUGLAS LOPES"/>
    <s v="Programado "/>
    <s v="Realizado"/>
    <s v="Em andamento"/>
    <n v="4488.45"/>
    <n v="2548098.5699999998"/>
    <e v="#N/A"/>
    <n v="26615545"/>
    <n v="4488.45"/>
    <s v="Mauricio Alves"/>
  </r>
  <r>
    <x v="2"/>
    <s v="OK"/>
    <s v="Sem Defeito"/>
    <s v="Não"/>
    <n v="15880"/>
    <n v="952"/>
    <m/>
    <x v="2113"/>
    <s v="TRONCO"/>
    <s v="PAL1229"/>
    <x v="2"/>
    <s v="Emergencial"/>
    <s v="EQUIPE PODA"/>
    <s v="Realizado"/>
    <s v="PORTO ALEGRE"/>
    <s v="PODA"/>
    <s v="LIB //ATEC"/>
    <d v="2024-11-25T00:00:00"/>
    <x v="2"/>
    <s v="OPEX"/>
    <s v="OK"/>
    <s v="OK"/>
    <s v="ANEXADO"/>
    <s v="ANEXADO"/>
    <s v="OK"/>
    <n v="1"/>
    <n v="16528.2"/>
    <s v="Giro"/>
    <s v="GIOVANNI LARONDE"/>
    <s v="Programado "/>
    <s v="Realizado"/>
    <s v="Em andamento"/>
    <n v="4861.74"/>
    <n v="2548098.5699999998"/>
    <e v="#N/A"/>
    <n v="26615643"/>
    <n v="4861.74"/>
    <s v="Mauricio Alves"/>
  </r>
  <r>
    <x v="7"/>
    <s v="OK"/>
    <s v="Sem Defeito"/>
    <s v="Não"/>
    <n v="52006"/>
    <n v="953"/>
    <m/>
    <x v="2114"/>
    <n v="149000170"/>
    <s v="PAL2-210"/>
    <x v="2"/>
    <s v="Emergencial"/>
    <s v="EQUIPE PODA"/>
    <s v="Realizado"/>
    <s v="PORTO ALEGRE"/>
    <s v="PODA"/>
    <s v="LIB //CONC"/>
    <d v="2024-11-25T00:00:00"/>
    <x v="2"/>
    <s v="OPEX"/>
    <s v="OK"/>
    <s v="OK"/>
    <s v="ANEXADO"/>
    <s v="ANEXADO"/>
    <s v="OK"/>
    <n v="1"/>
    <n v="2754.7"/>
    <s v="Giro"/>
    <s v="GIOVANNI LARONDE"/>
    <s v="Programado "/>
    <s v="Realizado"/>
    <s v="Em andamento"/>
    <n v="1950.73"/>
    <n v="2548098.5699999998"/>
    <e v="#N/A"/>
    <n v="26615792"/>
    <n v="1950.73"/>
    <s v="Mauricio Alves"/>
  </r>
  <r>
    <x v="7"/>
    <s v="OK"/>
    <s v="Sem Defeito"/>
    <s v="Não"/>
    <n v="4085"/>
    <n v="954"/>
    <m/>
    <x v="2115"/>
    <n v="149001780"/>
    <s v="PAL12-122"/>
    <x v="2"/>
    <s v="Emergencial"/>
    <s v="EQUIPE PODA"/>
    <s v="Realizado"/>
    <s v="PORTO ALEGRE"/>
    <s v="PODA"/>
    <s v="LIB //CONC"/>
    <d v="2024-11-25T00:00:00"/>
    <x v="2"/>
    <s v="OPEX"/>
    <s v="OK"/>
    <s v="OK"/>
    <s v="ANEXADO"/>
    <s v="ANEXADO"/>
    <s v="OK"/>
    <n v="1"/>
    <n v="1589"/>
    <s v="Giro"/>
    <s v="GIOVANNI LARONDE"/>
    <s v="Programado "/>
    <s v="Realizado"/>
    <s v="Em andamento"/>
    <n v="2726.06"/>
    <n v="2548098.5699999998"/>
    <e v="#N/A"/>
    <n v="26651028"/>
    <n v="2726.06"/>
    <s v="Mauricio Alves"/>
  </r>
  <r>
    <x v="7"/>
    <s v="OK"/>
    <s v="Sem Defeito"/>
    <s v="Não"/>
    <n v="69134"/>
    <n v="955"/>
    <m/>
    <x v="2116"/>
    <n v="230006963"/>
    <s v="VIA 1-14"/>
    <x v="2"/>
    <s v="Emergencial"/>
    <s v="EQUIPE PODA"/>
    <s v="Realizado"/>
    <s v="PORTO ALEGRE"/>
    <s v="PODA"/>
    <s v="LIB //CONC"/>
    <d v="2024-11-25T00:00:00"/>
    <x v="2"/>
    <s v="OPEX"/>
    <s v="OK"/>
    <s v="OK"/>
    <s v="ANEXADO"/>
    <s v="ANEXADO"/>
    <s v="OK"/>
    <n v="1"/>
    <n v="4132.05"/>
    <s v="Giro"/>
    <s v="GIOVANNI LARONDE"/>
    <s v="Programado "/>
    <s v="Realizado"/>
    <s v="Em andamento"/>
    <n v="2937.79"/>
    <n v="2548098.5699999998"/>
    <e v="#N/A"/>
    <n v="26651211"/>
    <n v="2937.79"/>
    <s v="Mauricio Alves"/>
  </r>
  <r>
    <x v="7"/>
    <s v="OK"/>
    <s v="Sem Defeito"/>
    <s v="Não"/>
    <n v="14595"/>
    <n v="956"/>
    <m/>
    <x v="2073"/>
    <s v="JÁ POSSUI"/>
    <s v="JA POSSUI"/>
    <x v="2"/>
    <m/>
    <s v="EQUIPE PODA"/>
    <s v="Realizado"/>
    <s v="PORTO ALEGRE"/>
    <s v="PODA"/>
    <s v="LIB //CONC"/>
    <d v="2024-11-25T00:00:00"/>
    <x v="2"/>
    <s v="OPEX"/>
    <s v="OK"/>
    <s v="OK"/>
    <s v="ANEXADO"/>
    <s v="ANEXADO"/>
    <s v="OK"/>
    <n v="1"/>
    <n v="6158.88"/>
    <s v="Giro"/>
    <s v="LUISA ALMEIDA"/>
    <s v="Programado "/>
    <s v="Realizado"/>
    <s v="Em andamento"/>
    <n v="5427.31"/>
    <n v="2548098.5699999998"/>
    <e v="#N/A"/>
    <n v="26651318"/>
    <n v="5427.31"/>
    <s v="Mauricio Alves"/>
  </r>
  <r>
    <x v="7"/>
    <s v="OK"/>
    <s v="Sem Defeito"/>
    <s v="Não"/>
    <n v="14959"/>
    <n v="957"/>
    <m/>
    <x v="2073"/>
    <s v="JÁ POSSUI"/>
    <s v="JA POSSUI"/>
    <x v="2"/>
    <m/>
    <s v="EQUIPE PODA"/>
    <s v="Realizado"/>
    <s v="PORTO ALEGRE"/>
    <s v="PODA"/>
    <s v="LIB //CONC"/>
    <d v="2024-11-25T00:00:00"/>
    <x v="2"/>
    <s v="OPEX"/>
    <s v="OK"/>
    <s v="OK"/>
    <s v="ANEXADO"/>
    <s v="ANEXADO"/>
    <s v="OK"/>
    <n v="1"/>
    <n v="6208.16"/>
    <s v="Giro"/>
    <s v="LUISA ALMEIDA"/>
    <s v="Programado "/>
    <s v="Realizado"/>
    <s v="Em andamento"/>
    <n v="3363.67"/>
    <n v="2548098.5699999998"/>
    <e v="#N/A"/>
    <n v="26651318"/>
    <n v="3363.67"/>
    <s v="Mauricio Alves"/>
  </r>
  <r>
    <x v="2"/>
    <s v="OK"/>
    <s v="Sem Defeito"/>
    <s v="Não"/>
    <n v="80644"/>
    <n v="958"/>
    <m/>
    <x v="2117"/>
    <s v="LUCAS"/>
    <s v="LUCAS"/>
    <x v="2"/>
    <s v="Emergencial"/>
    <s v="EQUIPE PODA"/>
    <s v="Pendente"/>
    <s v="PORTO ALEGRE"/>
    <s v="PODA/ CONEXÃO"/>
    <n v="0"/>
    <d v="2024-11-25T00:00:00"/>
    <x v="2"/>
    <s v="OPEX"/>
    <s v="NOK"/>
    <s v="OK"/>
    <s v="ANEXADO"/>
    <s v="ANEXADO"/>
    <s v="OK"/>
    <n v="0.8"/>
    <n v="1597.65"/>
    <s v="Giro"/>
    <s v="SAMUEL OLIVEIRA"/>
    <s v="Programado "/>
    <s v="Realizado"/>
    <s v="Em andamento"/>
    <n v="2990.35"/>
    <n v="2548098.5699999998"/>
    <e v="#N/A"/>
    <n v="26706962"/>
    <n v="2990.35"/>
    <s v="Mauricio Alves"/>
  </r>
  <r>
    <x v="7"/>
    <s v="OK"/>
    <s v="Sem Defeito"/>
    <s v="Não"/>
    <n v="5146"/>
    <n v="959"/>
    <m/>
    <x v="2118"/>
    <s v="TRONCO"/>
    <s v="VIA0227"/>
    <x v="2"/>
    <s v="Emergencial"/>
    <s v="EQUIPE PODA"/>
    <s v="Realizado"/>
    <s v="VIAMÃO"/>
    <s v="PODA/ ESP"/>
    <s v="LIB //CONC"/>
    <d v="2024-11-25T00:00:00"/>
    <x v="2"/>
    <s v="OPEX"/>
    <s v="OK"/>
    <s v="OK"/>
    <s v="ANEXADO"/>
    <s v="ANEXADO"/>
    <s v="OK"/>
    <n v="1"/>
    <n v="2939.52"/>
    <s v="Giro"/>
    <s v="GIOVANNI LARONDE "/>
    <s v="Programado "/>
    <s v="Realizado"/>
    <s v="Em andamento"/>
    <n v="819.81"/>
    <n v="2548098.5699999998"/>
    <e v="#N/A"/>
    <n v="26689010"/>
    <n v="819.81"/>
    <s v="Mauricio Alves"/>
  </r>
  <r>
    <x v="7"/>
    <s v="OK"/>
    <s v="Sem Defeito"/>
    <s v="Não"/>
    <n v="67730"/>
    <n v="323"/>
    <m/>
    <x v="2119"/>
    <s v="TRONCO"/>
    <s v="PAL1002"/>
    <x v="2"/>
    <s v="Emergencial"/>
    <s v="LINHA VIVA"/>
    <s v="Pendente"/>
    <s v="PORTO ALEGRE"/>
    <s v="CONEXÃO"/>
    <s v="LIB //CONC"/>
    <d v="2024-11-25T00:00:00"/>
    <x v="2"/>
    <s v="OPEX"/>
    <s v="NOK"/>
    <s v="OK"/>
    <s v="ANEXADO"/>
    <s v="ANEXADO"/>
    <s v="OK"/>
    <n v="0.8"/>
    <n v="3198.15"/>
    <s v="Giro"/>
    <s v="LUISA ALMEIDA"/>
    <s v="Programado "/>
    <s v="Realizado"/>
    <s v="Em andamento"/>
    <n v="1761.21"/>
    <n v="2548098.5699999998"/>
    <e v="#N/A"/>
    <n v="26506185"/>
    <n v="1761.21"/>
    <s v="Mauricio Alves"/>
  </r>
  <r>
    <x v="7"/>
    <s v="OK"/>
    <s v="Sem Defeito"/>
    <s v="Não"/>
    <n v="66125"/>
    <n v="324"/>
    <m/>
    <x v="2119"/>
    <s v="TRONCO"/>
    <s v="PAL1004"/>
    <x v="2"/>
    <s v="Emergencial"/>
    <s v="LINHA VIVA"/>
    <s v="Pendente"/>
    <s v="PORTO ALEGRE"/>
    <s v="CONEXÃO"/>
    <s v="LIB //CONC"/>
    <d v="2024-11-25T00:00:00"/>
    <x v="2"/>
    <s v="OPEX"/>
    <s v="NOK"/>
    <s v="OK"/>
    <s v="ANEXADO"/>
    <s v="ANEXADO"/>
    <s v="OK"/>
    <n v="0.8"/>
    <n v="1736.64"/>
    <s v="Giro"/>
    <s v="LUISA ALMEIDA"/>
    <s v="Programado "/>
    <s v="Realizado"/>
    <s v="Em andamento"/>
    <n v="705.57"/>
    <n v="2548098.5699999998"/>
    <e v="#N/A"/>
    <n v="26506185"/>
    <n v="705.57"/>
    <s v="Mauricio Alves"/>
  </r>
  <r>
    <x v="7"/>
    <s v="OK"/>
    <s v="Sem Defeito"/>
    <s v="Não"/>
    <n v="4021"/>
    <n v="325"/>
    <m/>
    <x v="2120"/>
    <n v="149000369"/>
    <s v="PAL04-42"/>
    <x v="2"/>
    <s v="Emergencial"/>
    <s v="LINHA VIVA"/>
    <s v="Pendente"/>
    <s v="PORTO ALEGRE"/>
    <s v="NIVELAMENTO"/>
    <s v="LIB //CONC"/>
    <d v="2024-11-25T00:00:00"/>
    <x v="2"/>
    <s v="OPEX"/>
    <s v="NOK"/>
    <s v="OK"/>
    <s v="ANEXADO"/>
    <s v="ANEXADO"/>
    <s v="OK"/>
    <n v="0.8"/>
    <n v="2936.14"/>
    <s v="Giro"/>
    <s v="LUISA ALMEIDA"/>
    <s v="Programado "/>
    <s v="Realizado"/>
    <s v="Em andamento"/>
    <n v="3151.95"/>
    <n v="2548098.5699999998"/>
    <e v="#N/A"/>
    <n v="26506065"/>
    <n v="3151.95"/>
    <s v="Mauricio Alves"/>
  </r>
  <r>
    <x v="2"/>
    <s v="OK"/>
    <s v="Sem Defeito"/>
    <s v="Não"/>
    <n v="4045"/>
    <n v="326"/>
    <m/>
    <x v="2121"/>
    <s v="TRONCO"/>
    <s v="PAL0111"/>
    <x v="2"/>
    <s v="Emergencial"/>
    <s v="LINHA VIVA"/>
    <s v="Pendente"/>
    <s v="PORTO ALEGRE"/>
    <s v="NIVELAMENTO"/>
    <s v="LIB //ATEC"/>
    <d v="2024-11-25T00:00:00"/>
    <x v="2"/>
    <s v="OPEX"/>
    <s v="NOK "/>
    <s v="OK"/>
    <s v="ANEXADO"/>
    <s v="ANEXADO"/>
    <s v="OK"/>
    <n v="0.8"/>
    <n v="2993.43"/>
    <s v="Giro"/>
    <s v="LUISA ALMEIDA"/>
    <s v="Programado "/>
    <s v="Realizado"/>
    <s v="Em andamento"/>
    <n v="2499.69"/>
    <n v="2548098.5699999998"/>
    <e v="#N/A"/>
    <n v="26505957"/>
    <n v="2499.69"/>
    <s v="Mauricio Alves"/>
  </r>
  <r>
    <x v="7"/>
    <s v="OK"/>
    <s v="Sem Defeito"/>
    <s v="Não"/>
    <n v="4082"/>
    <n v="327"/>
    <m/>
    <x v="2122"/>
    <s v="TRONCO"/>
    <s v="PAL1332"/>
    <x v="2"/>
    <s v="Emergencial"/>
    <s v="LINHA VIVA"/>
    <s v="Realizado"/>
    <s v="PORTO ALEGRE"/>
    <s v="REAPERTO"/>
    <s v="LIB //CONC"/>
    <d v="2024-11-25T00:00:00"/>
    <x v="2"/>
    <s v="OPEX"/>
    <s v="OK"/>
    <s v="OK"/>
    <s v="ANEXADO"/>
    <s v="ANEXADO"/>
    <s v="OK"/>
    <n v="1"/>
    <n v="2634.39"/>
    <s v="Giro"/>
    <s v="GIOVANNI LARONDE"/>
    <s v="Programado "/>
    <s v="Realizado"/>
    <s v="Em andamento"/>
    <n v="200.22"/>
    <n v="2548098.5699999998"/>
    <e v="#N/A"/>
    <n v="26707372"/>
    <n v="200.22"/>
    <s v="Mauricio Alves"/>
  </r>
  <r>
    <x v="5"/>
    <s v="Sem Ordem/PEP para tratativa"/>
    <s v="Criar PEP"/>
    <s v="Não"/>
    <n v="4106"/>
    <n v="328"/>
    <m/>
    <x v="872"/>
    <s v="Sem necessidade"/>
    <s v="Sem necessidade"/>
    <x v="4"/>
    <s v="Emergencial"/>
    <s v="LINHA VIVA"/>
    <s v="Pendente"/>
    <s v="PORTO ALEGRE"/>
    <s v="CH"/>
    <n v="0"/>
    <d v="2024-11-25T00:00:00"/>
    <x v="2"/>
    <s v="CAPEX"/>
    <s v="NOK"/>
    <s v="OK"/>
    <s v="SEM ANEXO "/>
    <s v="SEM ANEXO "/>
    <s v="NOK"/>
    <n v="0.2"/>
    <n v="6852.99"/>
    <s v="Giro"/>
    <s v="LUCAS ANDRADE"/>
    <s v="Programado "/>
    <s v="Não realizado"/>
    <s v="Em andamento"/>
    <n v="6852.99"/>
    <n v="2548098.5699999998"/>
    <e v="#N/A"/>
    <m/>
    <m/>
    <s v="Erica Fragoso"/>
  </r>
  <r>
    <x v="2"/>
    <s v="OK"/>
    <s v="Sem Defeito"/>
    <s v="Não"/>
    <n v="15706"/>
    <n v="329"/>
    <m/>
    <x v="2123"/>
    <s v="TRONCO"/>
    <s v="PAL1314"/>
    <x v="2"/>
    <s v="Emergencial"/>
    <s v="LINHA VIVA"/>
    <s v="Pendente"/>
    <s v="PORTO ALEGRE"/>
    <s v="CRUZETA"/>
    <s v="LIB //ATEC"/>
    <d v="2024-11-25T00:00:00"/>
    <x v="2"/>
    <s v="OPEX"/>
    <s v="NOK"/>
    <s v="OK"/>
    <s v="ANEXADO"/>
    <s v="ANEXADO"/>
    <s v="OK"/>
    <n v="0.8"/>
    <n v="5480.04"/>
    <s v="Giro"/>
    <s v="GIOVANNI LARONDE"/>
    <s v="Programado "/>
    <s v="Realizado"/>
    <s v="Em andamento"/>
    <n v="2711.08"/>
    <n v="2548098.5699999998"/>
    <e v="#N/A"/>
    <n v="26585596"/>
    <n v="2711.08"/>
    <s v="Mauricio Alves"/>
  </r>
  <r>
    <x v="2"/>
    <s v="OK"/>
    <s v="Sem Defeito"/>
    <s v="Não"/>
    <n v="14961"/>
    <n v="330"/>
    <s v=""/>
    <x v="2124"/>
    <s v="JÁ POSSUI"/>
    <s v="JA POSSUI"/>
    <x v="2"/>
    <s v="Emergencial"/>
    <s v="LINHA VIVA"/>
    <s v="Pendente"/>
    <s v="PORTO ALEGRE"/>
    <s v="PODAS"/>
    <s v="LIB //ATEC"/>
    <d v="2024-11-25T00:00:00"/>
    <x v="2"/>
    <s v="OPEX"/>
    <s v="NOK"/>
    <s v="OK"/>
    <s v="ANEXADO"/>
    <s v="ANEXADO"/>
    <s v="OK"/>
    <n v="0.8"/>
    <n v="4883.97"/>
    <s v="Giro"/>
    <s v="GIOVANNI LARONDE"/>
    <s v="Programado "/>
    <s v="Realizado"/>
    <s v="Em andamento"/>
    <n v="3891.84"/>
    <n v="2548098.5699999998"/>
    <e v="#N/A"/>
    <n v="26585675"/>
    <n v="3891.84"/>
    <s v="Mauricio Alves"/>
  </r>
  <r>
    <x v="5"/>
    <s v="Sem Ordem/PEP para tratativa"/>
    <s v="Criar PEP"/>
    <s v="Não"/>
    <n v="4003"/>
    <n v="331"/>
    <m/>
    <x v="872"/>
    <s v="Sem necessidade"/>
    <s v="Sem necessidade"/>
    <x v="4"/>
    <s v="Emergencial"/>
    <s v="LINHA VIVA"/>
    <s v="Pendente"/>
    <s v="PORTO ALEGRE"/>
    <s v="CH"/>
    <n v="0"/>
    <d v="2024-11-25T00:00:00"/>
    <x v="2"/>
    <s v="CAPEX"/>
    <s v="NOK"/>
    <s v="OK"/>
    <s v="SEM ANEXO "/>
    <s v="SEM ANEXO "/>
    <s v="NOK"/>
    <n v="0.2"/>
    <n v="6508.98"/>
    <s v="Giro"/>
    <s v="LUCAS ANDRADE"/>
    <s v="Programado "/>
    <s v="Não realizado"/>
    <s v="Em andamento"/>
    <n v="6508.98"/>
    <n v="2548098.5699999998"/>
    <e v="#N/A"/>
    <m/>
    <m/>
    <s v="Erica Fragoso"/>
  </r>
  <r>
    <x v="2"/>
    <s v="OK"/>
    <s v="Sem Defeito"/>
    <s v="Não"/>
    <n v="68123"/>
    <n v="494"/>
    <m/>
    <x v="2125"/>
    <s v="Sem necessidade"/>
    <s v="Sem necessidade"/>
    <x v="0"/>
    <s v="Emergencial"/>
    <s v="LINHA MORTA "/>
    <s v="Pendente"/>
    <s v="PORTO ALEGRE"/>
    <s v="TR"/>
    <s v="LIB //ENER"/>
    <d v="2024-11-25T00:00:00"/>
    <x v="2"/>
    <s v="CAPEX"/>
    <s v="NOK"/>
    <s v="OK"/>
    <s v="ANEXADO"/>
    <s v="ANEXADO"/>
    <s v="OK"/>
    <n v="0.8"/>
    <n v="3897.08"/>
    <s v="Giro"/>
    <s v="RICARDO VARGAS"/>
    <s v="Programado "/>
    <s v="Realizado"/>
    <s v="Em andamento"/>
    <n v="4043.37"/>
    <n v="2548098.5699999998"/>
    <e v="#N/A"/>
    <n v="1"/>
    <n v="4043.37"/>
    <s v="Mauricio Alves"/>
  </r>
  <r>
    <x v="2"/>
    <s v="OK"/>
    <s v="Sem Defeito"/>
    <s v="Não"/>
    <n v="60359"/>
    <n v="495"/>
    <m/>
    <x v="2126"/>
    <n v="53500140"/>
    <s v="CHA2-1"/>
    <x v="2"/>
    <s v="Emergencial"/>
    <s v="LINHA MORTA "/>
    <s v="Pendente"/>
    <s v="CHARQUEADAS"/>
    <s v="TALA "/>
    <s v="LIB //ATEC"/>
    <d v="2024-11-25T00:00:00"/>
    <x v="2"/>
    <s v="OPEX"/>
    <s v="NOK "/>
    <s v="OK"/>
    <s v="ANEXADO"/>
    <s v="ANEXADO"/>
    <s v="OK"/>
    <n v="0.8"/>
    <n v="1300.24"/>
    <s v="Giro"/>
    <s v="LUISA ALMEIDA"/>
    <s v="Programado "/>
    <s v="Realizado"/>
    <s v="Em andamento"/>
    <n v="974.93"/>
    <n v="2548098.5699999998"/>
    <e v="#N/A"/>
    <n v="26505942"/>
    <n v="974.93"/>
    <s v="Mauricio Alves"/>
  </r>
  <r>
    <x v="4"/>
    <s v="Em andamento "/>
    <s v="Em andamento "/>
    <s v="Não"/>
    <s v="67823/ 66392"/>
    <n v="496"/>
    <m/>
    <x v="2127"/>
    <s v="Sem necessidade"/>
    <s v="Sem necessidade"/>
    <x v="0"/>
    <s v="Emergencial"/>
    <s v="LINHA MORTA "/>
    <s v="Pendente"/>
    <s v="BUTIÁ"/>
    <s v="TR"/>
    <s v="LIB //ATEC"/>
    <d v="2024-11-25T00:00:00"/>
    <x v="2"/>
    <s v="CAPEX"/>
    <s v="NOK"/>
    <s v="OK"/>
    <s v="ANEXADO"/>
    <s v="SEM ANEXO "/>
    <s v="OK"/>
    <n v="0.6"/>
    <n v="3489.68"/>
    <s v="Giro"/>
    <s v="LUCAS ANDRADE"/>
    <d v="2024-12-19T00:00:00"/>
    <s v="Realizado"/>
    <s v="Em andamento"/>
    <n v="3690.81"/>
    <n v="2548098.5699999998"/>
    <e v="#N/A"/>
    <n v="1"/>
    <n v="3690.81"/>
    <s v="Mauricio Alves"/>
  </r>
  <r>
    <x v="4"/>
    <s v="Em andamento "/>
    <s v="Em andamento "/>
    <s v="Não"/>
    <n v="62029"/>
    <n v="497"/>
    <m/>
    <x v="2128"/>
    <s v="Sem necessidade"/>
    <s v="Sem necessidade"/>
    <x v="0"/>
    <s v="Emergencial"/>
    <s v="LINHA MORTA "/>
    <s v="Pendente"/>
    <s v="ELDORADO DO SUL"/>
    <s v="TR"/>
    <s v="LIB //ATEC"/>
    <d v="2024-11-25T00:00:00"/>
    <x v="2"/>
    <s v="CAPEX"/>
    <s v="NOK"/>
    <s v="OK"/>
    <s v="ANEXADO"/>
    <s v="SEM ANEXO "/>
    <s v="NOK"/>
    <n v="0.4"/>
    <n v="3897.08"/>
    <s v="Giro"/>
    <s v="LUCAS ANDRADE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45112376"/>
    <n v="498"/>
    <m/>
    <x v="2129"/>
    <s v="Sem necessidade"/>
    <s v="Sem necessidade"/>
    <x v="0"/>
    <s v="Emergencial"/>
    <s v="LINHA MORTA "/>
    <s v="Pendente"/>
    <s v="GUAIBA"/>
    <s v="TR/ TALA"/>
    <s v="LIB //ATEC"/>
    <d v="2024-11-25T00:00:00"/>
    <x v="2"/>
    <s v="CAPEX"/>
    <s v="NOK"/>
    <s v="OK"/>
    <s v="ANEXADO"/>
    <s v="SEM ANEXO "/>
    <s v="NOK"/>
    <n v="0.4"/>
    <n v="4789.92"/>
    <s v="Giro"/>
    <s v="LUCAS ANDRADE"/>
    <d v="2024-12-19T00:00:00"/>
    <s v="Não realizado"/>
    <s v="Em andamento"/>
    <n v="0"/>
    <n v="2548098.5699999998"/>
    <e v="#N/A"/>
    <n v="0"/>
    <n v="0"/>
    <s v="Mauricio Alves"/>
  </r>
  <r>
    <x v="7"/>
    <s v="OK"/>
    <s v="Sem Defeito"/>
    <s v="Não"/>
    <n v="63395"/>
    <n v="499"/>
    <m/>
    <x v="2130"/>
    <n v="230018605"/>
    <s v="VIA 1-18"/>
    <x v="2"/>
    <s v="Emergencial"/>
    <s v="LINHA MORTA "/>
    <s v="Realizado"/>
    <s v="PORTO ALEGRE"/>
    <s v="TALA/ EMENDA"/>
    <s v="LIB //ATEC"/>
    <d v="2024-11-25T00:00:00"/>
    <x v="2"/>
    <s v="OPEX"/>
    <s v="OK"/>
    <s v="OK"/>
    <s v="ANEXADO"/>
    <s v="ANEXADO"/>
    <s v="OK"/>
    <n v="1"/>
    <n v="1300.24"/>
    <s v="Giro"/>
    <s v="LUISA ALMEIDA"/>
    <s v="Programado "/>
    <s v="Realizado"/>
    <s v="Em andamento"/>
    <n v="974.93"/>
    <n v="2548098.5699999998"/>
    <e v="#N/A"/>
    <n v="26505836"/>
    <n v="974.93"/>
    <s v="Mauricio Alves"/>
  </r>
  <r>
    <x v="2"/>
    <s v="OK"/>
    <s v="Sem Defeito"/>
    <s v="Não"/>
    <n v="65402"/>
    <n v="500"/>
    <m/>
    <x v="2131"/>
    <n v="27000010"/>
    <s v="ARE-4"/>
    <x v="2"/>
    <s v="Emergencial"/>
    <s v="LINHA MORTA "/>
    <s v="Pendente"/>
    <s v="PORTO ALEGRE"/>
    <s v="TALA/ EMENDA"/>
    <s v="LIB //ATEC"/>
    <d v="2024-11-25T00:00:00"/>
    <x v="2"/>
    <s v="OPEX"/>
    <s v="NOK"/>
    <s v="OK"/>
    <s v="ANEXADO"/>
    <s v="ANEXADO"/>
    <s v="OK"/>
    <n v="0.8"/>
    <n v="1300.24"/>
    <s v="Giro"/>
    <s v="GIOVANNI LARONDE"/>
    <s v="Programado "/>
    <s v="Realizado"/>
    <s v="Em andamento"/>
    <n v="1949.86"/>
    <n v="2548098.5699999998"/>
    <e v="#N/A"/>
    <n v="26505980"/>
    <n v="1949.86"/>
    <s v="Mauricio Alves"/>
  </r>
  <r>
    <x v="4"/>
    <s v="Em andamento "/>
    <s v="Em andamento "/>
    <s v="Não"/>
    <n v="67664"/>
    <n v="501"/>
    <m/>
    <x v="2132"/>
    <s v="Sem necessidade"/>
    <s v="Sem necessidade"/>
    <x v="0"/>
    <s v="Emergencial"/>
    <s v="LINHA MORTA "/>
    <s v="Pendente"/>
    <s v="PORTO ALEGRE"/>
    <s v="TR"/>
    <s v="LIB //ATEC"/>
    <d v="2024-11-25T00:00:00"/>
    <x v="2"/>
    <s v="CAPEX"/>
    <s v="NOK"/>
    <s v="OK"/>
    <s v="ANEXADO"/>
    <s v="SEM ANEXO "/>
    <s v="NOK"/>
    <n v="0.4"/>
    <n v="3489.68"/>
    <s v="Giro"/>
    <s v="LUCAS ANDRADE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56086"/>
    <n v="502"/>
    <m/>
    <x v="2133"/>
    <s v="Sem necessidade"/>
    <s v="Sem necessidade"/>
    <x v="0"/>
    <s v="Emergencial"/>
    <s v="LINHA MORTA "/>
    <s v="Pendente"/>
    <s v="BUTIÁ"/>
    <s v="TR"/>
    <s v="LIB //ATEC"/>
    <d v="2024-11-25T00:00:00"/>
    <x v="2"/>
    <s v="CAPEX"/>
    <s v="NOK"/>
    <s v="OK"/>
    <s v="ANEXADO"/>
    <s v="SEM ANEXO "/>
    <s v="NOK"/>
    <n v="0.4"/>
    <n v="3489.68"/>
    <s v="Giro"/>
    <s v="LUCAS ANDRADE"/>
    <d v="2024-12-19T00:00:00"/>
    <s v="Não realizado"/>
    <s v="Em andamento"/>
    <n v="0"/>
    <n v="2548098.5699999998"/>
    <e v="#N/A"/>
    <n v="0"/>
    <n v="0"/>
    <s v="Mauricio Alves"/>
  </r>
  <r>
    <x v="7"/>
    <s v="OK"/>
    <s v="Sem Defeito"/>
    <s v="Não"/>
    <n v="57059"/>
    <n v="503"/>
    <m/>
    <x v="2134"/>
    <n v="6000856941"/>
    <s v="CHA2-4"/>
    <x v="2"/>
    <s v="Emergencial"/>
    <s v="LINHA MORTA "/>
    <s v="Pendente"/>
    <s v="CHARQUEADAS"/>
    <s v="CRUZETA"/>
    <s v="LIB //CONC"/>
    <d v="2024-11-25T00:00:00"/>
    <x v="2"/>
    <s v="OPEX"/>
    <s v="NOK"/>
    <s v="OK"/>
    <s v="ANEXADO"/>
    <s v="ANEXADO"/>
    <s v="OK"/>
    <n v="0.8"/>
    <n v="1876.53"/>
    <s v="Giro"/>
    <s v="GIOVANNI LARONDE"/>
    <s v="Programado "/>
    <s v="Realizado"/>
    <s v="Em andamento"/>
    <n v="2006.46"/>
    <n v="2548098.5699999998"/>
    <e v="#N/A"/>
    <n v="26506114"/>
    <n v="2006.46"/>
    <s v="Mauricio Alves"/>
  </r>
  <r>
    <x v="2"/>
    <s v="OK"/>
    <s v="Sem Defeito"/>
    <s v="Não"/>
    <n v="71553"/>
    <n v="504"/>
    <m/>
    <x v="2135"/>
    <n v="19017899"/>
    <s v="CHA2-4"/>
    <x v="2"/>
    <s v="Emergencial"/>
    <s v="LINHA MORTA "/>
    <s v="Pendente"/>
    <s v="BARRA DO RIBEIRO "/>
    <s v="TALA/ PODA "/>
    <s v="LIB //ATEC"/>
    <d v="2024-11-25T00:00:00"/>
    <x v="2"/>
    <s v="OPEX"/>
    <s v="NOK"/>
    <s v="OK"/>
    <s v="ANEXADO"/>
    <s v="ANEXADO"/>
    <s v="OK"/>
    <n v="0.8"/>
    <n v="6085.9"/>
    <s v="Giro"/>
    <s v="LUISA ALMEIDA "/>
    <s v="Programado "/>
    <s v="Realizado"/>
    <s v="Em andamento"/>
    <n v="3172.88"/>
    <n v="2548098.5699999998"/>
    <e v="#N/A"/>
    <n v="26584981"/>
    <n v="3172.88"/>
    <s v="Mauricio Alves"/>
  </r>
  <r>
    <x v="5"/>
    <s v="CRIAR PEP"/>
    <s v="CRIAR PEP - SERVIÇO É CAPEX"/>
    <s v="Não"/>
    <n v="14391"/>
    <n v="367"/>
    <m/>
    <x v="872"/>
    <n v="149009622"/>
    <s v="PAL14-142"/>
    <x v="2"/>
    <s v="Emergencial"/>
    <s v="TAT04"/>
    <s v="Pendente"/>
    <s v="PORTO ALEGRE"/>
    <s v="PODA/ LINHA VIVA"/>
    <n v="0"/>
    <d v="2024-11-25T00:00:00"/>
    <x v="2"/>
    <s v="CAPEX"/>
    <s v="NOK"/>
    <s v="OK"/>
    <s v="ANEXADO"/>
    <s v="ANEXADO"/>
    <s v="NOK"/>
    <n v="0.6"/>
    <n v="2183.73"/>
    <s v="Giro"/>
    <s v="LUCAS ANDRADE"/>
    <d v="2024-12-16T00:00:00"/>
    <s v="Não realizado"/>
    <s v="Em andamento"/>
    <n v="0"/>
    <n v="2548098.5699999998"/>
    <e v="#N/A"/>
    <n v="0"/>
    <n v="0"/>
    <s v="Erica Fragoso"/>
  </r>
  <r>
    <x v="2"/>
    <s v="OK"/>
    <s v="Sem Defeito"/>
    <s v="Não"/>
    <n v="45131460"/>
    <n v="368"/>
    <m/>
    <x v="2136"/>
    <n v="93011507"/>
    <s v="GUA-111"/>
    <x v="2"/>
    <s v="Emergencial"/>
    <s v="TAT04"/>
    <s v="Pendente"/>
    <s v="GUAIBA"/>
    <s v="PODA/ ESP"/>
    <s v="LIB //ATEC"/>
    <d v="2024-11-25T00:00:00"/>
    <x v="2"/>
    <s v="OPEX"/>
    <s v="NOK"/>
    <s v="OK"/>
    <s v="ANEXADO"/>
    <s v="ANEXADO"/>
    <s v="OK"/>
    <n v="0.8"/>
    <n v="5350.85"/>
    <s v="Giro"/>
    <s v="SAMUEL OLIVEIRA"/>
    <d v="2024-12-16T00:00:00"/>
    <s v="Realizado"/>
    <s v="Em andamento"/>
    <n v="327.27"/>
    <n v="2548098.5699999998"/>
    <e v="#N/A"/>
    <n v="26755194"/>
    <n v="327.27"/>
    <s v="Mauricio Alves"/>
  </r>
  <r>
    <x v="2"/>
    <s v="OK"/>
    <s v="Sem Defeito"/>
    <s v="Não"/>
    <n v="45126095"/>
    <n v="369"/>
    <m/>
    <x v="2137"/>
    <n v="93017380"/>
    <s v="GUA-13"/>
    <x v="2"/>
    <s v="Emergencial"/>
    <s v="TAT03"/>
    <s v="Pendente"/>
    <s v="GUAIBA"/>
    <s v="ESPAÇADOR"/>
    <s v="LIB //ATEC"/>
    <d v="2024-11-25T00:00:00"/>
    <x v="2"/>
    <s v="OPEX"/>
    <s v="NOK"/>
    <s v="OK"/>
    <s v="ANEXADO"/>
    <s v="ANEXADO"/>
    <s v="OK"/>
    <n v="0.8"/>
    <n v="425.72"/>
    <s v="Giro"/>
    <s v="SAMUEL OLIVEIRA"/>
    <d v="2024-12-17T00:00:00"/>
    <s v="Realizado"/>
    <s v="Em andamento"/>
    <n v="426.59"/>
    <n v="2548098.5699999998"/>
    <e v="#N/A"/>
    <n v="26773180"/>
    <n v="426.59"/>
    <s v="Mauricio Alves"/>
  </r>
  <r>
    <x v="5"/>
    <s v="Sem Ordem/PEP para tratativa"/>
    <s v="Criar PEP"/>
    <s v="Não"/>
    <n v="13451"/>
    <n v="960"/>
    <m/>
    <x v="872"/>
    <s v="TRONCO"/>
    <s v="Sem necessidade"/>
    <x v="4"/>
    <s v="Emergencial"/>
    <s v="EQUIPE PODA"/>
    <s v="Pendente"/>
    <s v="ELDORADO DO SUL"/>
    <s v="FUSIVEL"/>
    <n v="0"/>
    <d v="2024-11-26T00:00:00"/>
    <x v="2"/>
    <s v="CAPEX"/>
    <s v="NOK"/>
    <s v="OK"/>
    <s v="SEM ANEXO "/>
    <s v="SEM ANEXO "/>
    <s v="NOK"/>
    <n v="0.2"/>
    <n v="413.76"/>
    <s v="Giro"/>
    <s v="LUCAS ANDRADE"/>
    <s v="Programado "/>
    <s v="Não realizado"/>
    <s v="Em andamento"/>
    <n v="413.76"/>
    <n v="2548098.5699999998"/>
    <e v="#N/A"/>
    <m/>
    <m/>
    <s v="Erica Fragoso"/>
  </r>
  <r>
    <x v="2"/>
    <s v="OK"/>
    <s v="Sem Defeito"/>
    <s v="Não"/>
    <n v="15942"/>
    <n v="961"/>
    <m/>
    <x v="2138"/>
    <s v="JÁ POSSUI"/>
    <s v="JÁ POSSUI"/>
    <x v="2"/>
    <s v="Emergencial"/>
    <s v="EQUIPE PODA"/>
    <s v="Pendente"/>
    <s v="GUAIBA"/>
    <s v="PODA/ ESPAÇ"/>
    <s v="LIB //ATEC"/>
    <d v="2024-11-26T00:00:00"/>
    <x v="2"/>
    <s v="OPEX"/>
    <s v="NOK"/>
    <s v="OK"/>
    <s v="ANEXADO"/>
    <s v="ANEXADO"/>
    <s v="OK"/>
    <n v="0.8"/>
    <n v="1071.73"/>
    <s v="Giro"/>
    <s v="DOUGLAS LOPES"/>
    <s v="Programado "/>
    <s v="Realizado"/>
    <s v="Em andamento"/>
    <n v="1093.25"/>
    <n v="2548098.5699999998"/>
    <e v="#N/A"/>
    <n v="26631785"/>
    <n v="1093.25"/>
    <s v="Mauricio Alves"/>
  </r>
  <r>
    <x v="7"/>
    <s v="OK"/>
    <s v="Sem Defeito"/>
    <s v="Não"/>
    <n v="4123"/>
    <n v="962"/>
    <m/>
    <x v="2139"/>
    <s v="TRONCO"/>
    <s v="PAL0111"/>
    <x v="2"/>
    <s v="Emergencial"/>
    <s v="EQUIPE PODA"/>
    <s v="Realizado"/>
    <s v="PORTO ALEGRE"/>
    <s v="PODA"/>
    <s v="LIB //CONC"/>
    <d v="2024-11-26T00:00:00"/>
    <x v="2"/>
    <s v="OPEX"/>
    <s v="OK"/>
    <s v="OK"/>
    <s v="ANEXADO"/>
    <s v="ANEXADO"/>
    <s v="OK"/>
    <n v="1"/>
    <n v="1377.35"/>
    <s v="Giro"/>
    <s v="GIOVANNI LARONDE"/>
    <s v="Programado "/>
    <s v="Realizado"/>
    <s v="Em andamento"/>
    <n v="400.07"/>
    <n v="2548098.5699999998"/>
    <e v="#N/A"/>
    <n v="26615808"/>
    <n v="400.07"/>
    <s v="Mauricio Alves"/>
  </r>
  <r>
    <x v="7"/>
    <s v="OK"/>
    <s v="Sem Defeito"/>
    <s v="Não"/>
    <n v="16001"/>
    <n v="963"/>
    <m/>
    <x v="2073"/>
    <s v="JÁ POSSUI"/>
    <s v="JA POSSUI"/>
    <x v="2"/>
    <m/>
    <s v="EQUIPE PODA"/>
    <s v="Realizado"/>
    <s v="PORTO ALEGRE"/>
    <s v="PODA"/>
    <s v="LIB //CONC"/>
    <d v="2024-11-26T00:00:00"/>
    <x v="2"/>
    <s v="OPEX"/>
    <s v="OK"/>
    <s v="OK"/>
    <s v="ANEXADO"/>
    <s v="ANEXADO"/>
    <s v="OK"/>
    <n v="1"/>
    <n v="6356"/>
    <s v="Giro"/>
    <s v="LUISA ALMEIDA"/>
    <s v="Programado "/>
    <s v="Realizado"/>
    <s v="Em andamento"/>
    <n v="4539.6499999999996"/>
    <n v="2548098.5699999998"/>
    <e v="#N/A"/>
    <n v="26651318"/>
    <n v="4539.6499999999996"/>
    <s v="Mauricio Alves"/>
  </r>
  <r>
    <x v="7"/>
    <s v="OK"/>
    <s v="Sem Defeito"/>
    <s v="Não"/>
    <n v="14081"/>
    <n v="964"/>
    <m/>
    <x v="2073"/>
    <s v="JÁ POSSUI"/>
    <s v="JA POSSUI"/>
    <x v="2"/>
    <m/>
    <s v="EQUIPE PODA"/>
    <s v="Realizado"/>
    <s v="PORTO ALEGRE"/>
    <s v="PODA"/>
    <s v="LIB //CONC"/>
    <d v="2024-11-26T00:00:00"/>
    <x v="2"/>
    <s v="OPEX"/>
    <s v="OK"/>
    <s v="OK"/>
    <s v="ANEXADO"/>
    <s v="ANEXADO"/>
    <s v="OK"/>
    <n v="1"/>
    <n v="1539.72"/>
    <s v="Giro"/>
    <s v="LUISA ALMEIDA"/>
    <s v="Programado "/>
    <s v="Realizado"/>
    <s v="Em andamento"/>
    <n v="1175.4000000000001"/>
    <n v="2548098.5699999998"/>
    <e v="#N/A"/>
    <n v="26651318"/>
    <n v="1175.4000000000001"/>
    <s v="Mauricio Alves"/>
  </r>
  <r>
    <x v="7"/>
    <s v="OK"/>
    <s v="Sem Defeito"/>
    <s v="Não"/>
    <n v="14391"/>
    <n v="965"/>
    <m/>
    <x v="2140"/>
    <n v="149009622"/>
    <s v="PAL14-142"/>
    <x v="2"/>
    <s v="Emergencial"/>
    <s v="EQUIPE PODA"/>
    <s v="Realizado"/>
    <s v="PORTO ALEGRE"/>
    <s v="PODA"/>
    <s v="LIB //CONC"/>
    <d v="2024-11-26T00:00:00"/>
    <x v="2"/>
    <s v="OPEX"/>
    <s v="OK"/>
    <s v="OK"/>
    <s v="ANEXADO"/>
    <s v="ANEXADO"/>
    <s v="OK"/>
    <n v="1"/>
    <n v="3104.08"/>
    <s v="Giro"/>
    <s v="DOUGLAS LOPES"/>
    <s v="Programado "/>
    <s v="Realizado"/>
    <s v="Em andamento"/>
    <n v="1975.54"/>
    <n v="2548098.5699999998"/>
    <e v="#N/A"/>
    <n v="26615973"/>
    <n v="1975.54"/>
    <s v="Mauricio Alves"/>
  </r>
  <r>
    <x v="2"/>
    <s v="OK"/>
    <s v="Sem Defeito"/>
    <s v="Não"/>
    <n v="58865"/>
    <n v="332"/>
    <m/>
    <x v="2141"/>
    <n v="149044425"/>
    <s v="PAL04-43"/>
    <x v="2"/>
    <s v="Emergencial"/>
    <s v="LINHA VIVA "/>
    <s v="Pendente"/>
    <s v="PORTO ALEGRE"/>
    <s v="CRUZETA"/>
    <s v="LIB //ATEC"/>
    <d v="2024-11-26T00:00:00"/>
    <x v="2"/>
    <s v="OPEX"/>
    <s v=" NOK"/>
    <s v="OK"/>
    <s v="ANEXADO"/>
    <s v="ANEXADO"/>
    <s v="OK"/>
    <n v="0.8"/>
    <n v="3378.22"/>
    <s v="Giro"/>
    <s v="DOUGLAS LOPES"/>
    <s v="Programado "/>
    <s v="Realizado"/>
    <s v="Em andamento"/>
    <n v="2113.5500000000002"/>
    <n v="2548098.5699999998"/>
    <e v="#N/A"/>
    <n v="26632355"/>
    <n v="2113.5500000000002"/>
    <s v="Mauricio Alves"/>
  </r>
  <r>
    <x v="2"/>
    <s v="OK"/>
    <s v="Sem Defeito"/>
    <s v="Não"/>
    <n v="15706"/>
    <n v="333"/>
    <m/>
    <x v="2142"/>
    <s v="TRONCO"/>
    <s v="PAL1314"/>
    <x v="2"/>
    <m/>
    <s v="LINHA VIVA "/>
    <s v="Pendente"/>
    <s v="PORTO ALEGRE"/>
    <s v="CRUZETA"/>
    <s v="ABER//ABER"/>
    <d v="2024-11-26T00:00:00"/>
    <x v="2"/>
    <s v="OPEX"/>
    <s v="NOK"/>
    <s v="OK"/>
    <s v="ANEXADO"/>
    <s v="ANEXADO"/>
    <s v="OK"/>
    <n v="0.8"/>
    <n v="5480"/>
    <s v="Giro"/>
    <s v="SAMUEL OLIVEIRA"/>
    <d v="2024-12-17T00:00:00"/>
    <s v="Realizado"/>
    <s v="Em andamento"/>
    <n v="1355.54"/>
    <n v="2548098.5699999998"/>
    <e v="#N/A"/>
    <n v="26786279"/>
    <n v="1355.54"/>
    <s v="Mauricio Alves"/>
  </r>
  <r>
    <x v="4"/>
    <s v="Em andamento "/>
    <s v="Em andamento "/>
    <s v="Não"/>
    <n v="45131124"/>
    <n v="334"/>
    <m/>
    <x v="2143"/>
    <s v="Sem necessidade"/>
    <s v="Sem necessidade"/>
    <x v="0"/>
    <s v="Emergencial"/>
    <s v="LINHA VIVA "/>
    <s v="Pendente"/>
    <s v="PORTO ALEGRE"/>
    <s v="CH"/>
    <s v="LIB //ATEC"/>
    <d v="2024-11-26T00:00:00"/>
    <x v="2"/>
    <s v="CAPEX"/>
    <s v="NOK"/>
    <s v="OK"/>
    <s v="ANEXADO"/>
    <s v="SEM ANEXO "/>
    <s v="OK"/>
    <n v="0.6"/>
    <n v="6886.2"/>
    <s v="Giro"/>
    <s v="LUCAS ANDRADE"/>
    <d v="2024-12-19T00:00:00"/>
    <s v="Realizado"/>
    <s v="Em andamento"/>
    <n v="3297.47"/>
    <n v="2548098.5699999998"/>
    <e v="#N/A"/>
    <n v="1"/>
    <n v="3297.47"/>
    <s v="Mauricio Alves"/>
  </r>
  <r>
    <x v="5"/>
    <s v="ORDEM EMERGENCIAL OU PROGAMADA?"/>
    <s v="IDENTIFICAR TIPO DE ORDEM "/>
    <s v="Não"/>
    <n v="15344"/>
    <n v="335"/>
    <m/>
    <x v="959"/>
    <n v="67603128"/>
    <s v="GUA-13"/>
    <x v="2"/>
    <s v="Programado"/>
    <s v="LINHA VIVA "/>
    <s v="Pendente"/>
    <s v="ELDORADO DO SUL"/>
    <s v="PODA"/>
    <n v="0"/>
    <d v="2024-11-26T00:00:00"/>
    <x v="2"/>
    <s v="OPEX"/>
    <s v="NOK"/>
    <s v="OK"/>
    <s v="ANEXADO"/>
    <s v="ANEXADO"/>
    <s v="NOK"/>
    <n v="0.6"/>
    <n v="9276.08"/>
    <s v="Giro"/>
    <s v="SAMUEL OLIVEIRA"/>
    <d v="2024-12-17T00:00:00"/>
    <s v="Não realizado"/>
    <s v="Em andamento"/>
    <n v="0"/>
    <n v="2548098.5699999998"/>
    <e v="#N/A"/>
    <n v="0"/>
    <n v="0"/>
    <s v="Erica Fragoso"/>
  </r>
  <r>
    <x v="5"/>
    <s v="ORDEM EMERGENCIAL OU PROGAMADA?"/>
    <s v="IDENTIFICAR TIPO DE ORDEM "/>
    <s v="Não"/>
    <n v="15344"/>
    <n v="336"/>
    <m/>
    <x v="959"/>
    <n v="67603128"/>
    <s v="GUA-13"/>
    <x v="2"/>
    <s v="Programado"/>
    <s v="LINHA VIVA "/>
    <s v="Pendente"/>
    <s v="ELDORADO DO SUL"/>
    <s v="PODA"/>
    <n v="0"/>
    <d v="2024-11-26T00:00:00"/>
    <x v="2"/>
    <s v="OPEX"/>
    <s v="NOK"/>
    <s v="OK"/>
    <s v="ANEXADO"/>
    <s v="ANEXADO"/>
    <s v="NOK"/>
    <n v="0.6"/>
    <n v="14261.14"/>
    <s v="Giro"/>
    <s v="SAMUEL OLIVEIRA"/>
    <d v="2024-12-17T00:00:00"/>
    <s v="Não realizado"/>
    <s v="Em andamento"/>
    <n v="0"/>
    <n v="2548098.5699999998"/>
    <e v="#N/A"/>
    <n v="0"/>
    <n v="0"/>
    <s v="Erica Fragoso"/>
  </r>
  <r>
    <x v="7"/>
    <s v="OK"/>
    <s v="Sem Defeito"/>
    <s v="Não"/>
    <n v="4108"/>
    <n v="337"/>
    <m/>
    <x v="2144"/>
    <n v="93007454"/>
    <s v="GUA-110"/>
    <x v="2"/>
    <s v="Emergencial"/>
    <s v="LINHA VIVA "/>
    <s v="Pendente"/>
    <s v="GUAIBA"/>
    <s v="PARA RAIO"/>
    <s v="LIB //CONC"/>
    <d v="2024-11-26T00:00:00"/>
    <x v="2"/>
    <s v="OPEX"/>
    <s v="NOK"/>
    <s v="OK"/>
    <s v="ANEXADO"/>
    <s v="ANEXADO"/>
    <s v="OK"/>
    <n v="0.8"/>
    <n v="138.81"/>
    <s v="Giro"/>
    <s v="LUISA ALMEIDA "/>
    <s v="Programado "/>
    <s v="Realizado"/>
    <s v="Em andamento"/>
    <n v="2121.52"/>
    <n v="2548098.5699999998"/>
    <e v="#N/A"/>
    <n v="26601943"/>
    <n v="2121.52"/>
    <s v="Mauricio Alves"/>
  </r>
  <r>
    <x v="2"/>
    <s v="OK"/>
    <s v="Sem Defeito"/>
    <s v="Não"/>
    <n v="16046"/>
    <n v="338"/>
    <m/>
    <x v="2145"/>
    <n v="230007190"/>
    <s v="VIA 1-18"/>
    <x v="2"/>
    <m/>
    <s v="LINHA VIVA "/>
    <s v="Pendente"/>
    <s v="VIAMÃO"/>
    <s v="NIVELAMENTO"/>
    <s v="ABER//ABER"/>
    <d v="2024-11-26T00:00:00"/>
    <x v="2"/>
    <s v="OPEX"/>
    <s v="NOK"/>
    <s v="OK"/>
    <s v="ANEXADO"/>
    <s v="ANEXADO"/>
    <s v="OK"/>
    <n v="0.8"/>
    <n v="2673.61"/>
    <s v="Giro"/>
    <s v="SAMUEL OLIVEIRA"/>
    <d v="2024-12-17T00:00:00"/>
    <s v="Realizado"/>
    <s v="Em andamento"/>
    <n v="1524"/>
    <n v="2548098.5699999998"/>
    <e v="#N/A"/>
    <n v="26786515"/>
    <n v="1524"/>
    <s v="Mauricio Alves"/>
  </r>
  <r>
    <x v="7"/>
    <s v="Em andamento "/>
    <s v="Criar Ordem "/>
    <s v="Não"/>
    <n v="16009"/>
    <n v="339"/>
    <m/>
    <x v="2146"/>
    <n v="67603128"/>
    <s v="GUA-13"/>
    <x v="2"/>
    <m/>
    <s v="LINHA VIVA "/>
    <s v="Realizado"/>
    <s v="ELDORADO DO SUL"/>
    <s v="PODA"/>
    <s v="ABER//ABER"/>
    <d v="2024-11-26T00:00:00"/>
    <x v="2"/>
    <s v="OPEX"/>
    <s v="OK"/>
    <s v="OK"/>
    <s v="ANEXADO"/>
    <s v="ANEXADO"/>
    <s v="OK"/>
    <n v="1"/>
    <n v="27490.28"/>
    <s v="Giro"/>
    <s v="GIOVANNI LARONDE"/>
    <d v="2024-12-18T00:00:00"/>
    <s v="Realizado"/>
    <s v="Em andamento"/>
    <s v="4.735,67"/>
    <n v="2548098.5699999998"/>
    <e v="#N/A"/>
    <n v="26786280"/>
    <s v="4.735,67"/>
    <s v="Mauricio Alves"/>
  </r>
  <r>
    <x v="4"/>
    <s v="Em andamento "/>
    <s v="Em andamento "/>
    <s v="Não"/>
    <n v="4184"/>
    <n v="340"/>
    <m/>
    <x v="2147"/>
    <s v="Sem necessidade"/>
    <s v="Sem necessidade"/>
    <x v="0"/>
    <s v="Emergencial"/>
    <s v="LINHA VIVA "/>
    <s v="Pendente"/>
    <s v="PORTO ALEGRE"/>
    <s v="CH"/>
    <s v="LIB //ATEC"/>
    <d v="2024-11-26T00:00:00"/>
    <x v="2"/>
    <s v="CAPEX"/>
    <s v="NOK"/>
    <s v="OK"/>
    <s v="ANEXADO"/>
    <s v="SEM ANEXO "/>
    <s v="NOK"/>
    <n v="0.4"/>
    <n v="14391"/>
    <s v="Giro"/>
    <s v="RICARDO VARGAS"/>
    <d v="2024-12-18T00:00:00"/>
    <s v="Não realizado"/>
    <s v="Em andamento"/>
    <n v="0"/>
    <n v="2548098.5699999998"/>
    <e v="#N/A"/>
    <n v="0"/>
    <n v="0"/>
    <s v="Mauricio Alves"/>
  </r>
  <r>
    <x v="7"/>
    <s v="OK"/>
    <s v="Sem Defeito"/>
    <s v="Não"/>
    <n v="4202"/>
    <n v="341"/>
    <m/>
    <x v="2148"/>
    <s v="TRONCO"/>
    <s v="PAL1009"/>
    <x v="2"/>
    <s v="Emergencial"/>
    <s v="LINHA VIVA "/>
    <s v="Realizado"/>
    <s v="PORTO ALEGRE"/>
    <s v="NIVELAMENTO"/>
    <s v="LIB //ATEC"/>
    <d v="2024-11-26T00:00:00"/>
    <x v="2"/>
    <s v="OPEX"/>
    <s v="OK"/>
    <s v="OK"/>
    <s v="ANEXADO"/>
    <s v="ANEXADO"/>
    <s v="OK"/>
    <n v="1"/>
    <n v="2023.3"/>
    <s v="Giro"/>
    <s v="GIOVANNI LARONDE"/>
    <s v="Programado "/>
    <s v="Realizado"/>
    <s v="Em andamento"/>
    <n v="2040.59"/>
    <n v="2548098.5699999998"/>
    <e v="#N/A"/>
    <n v="26650959"/>
    <n v="2040.59"/>
    <s v="Mauricio Alves"/>
  </r>
  <r>
    <x v="2"/>
    <s v="OK"/>
    <s v="Sem Defeito"/>
    <s v="Não"/>
    <n v="81814"/>
    <n v="342"/>
    <m/>
    <x v="2149"/>
    <s v="TRONCO"/>
    <s v="PAL0668"/>
    <x v="2"/>
    <s v="Emergencial"/>
    <s v="LINHA VIVA "/>
    <s v="Pendente"/>
    <s v="PORTO ALEGRE"/>
    <s v="NIVELAMENTO"/>
    <s v="LIB //ATEC"/>
    <d v="2024-11-26T00:00:00"/>
    <x v="2"/>
    <s v="OPEX"/>
    <s v="NOK"/>
    <s v="OK"/>
    <s v="ANEXADO"/>
    <s v="ANEXADO"/>
    <s v="OK"/>
    <n v="0.8"/>
    <n v="1812.05"/>
    <s v="Giro"/>
    <s v="SAMUEL OLIVEIRA"/>
    <s v="Programado "/>
    <s v="Realizado"/>
    <s v="Em andamento"/>
    <n v="3605.76"/>
    <n v="2548098.5699999998"/>
    <e v="#N/A"/>
    <n v="26585511"/>
    <n v="3605.76"/>
    <s v="Mauricio Alves"/>
  </r>
  <r>
    <x v="4"/>
    <s v="Em andamento "/>
    <s v="Em andamento "/>
    <s v="Não"/>
    <n v="65787"/>
    <n v="343"/>
    <m/>
    <x v="2150"/>
    <s v="Sem necessidade"/>
    <s v="Sem necessidade"/>
    <x v="0"/>
    <s v="Emergencial"/>
    <s v="LINHA VIVA "/>
    <s v="Pendente"/>
    <s v="PORTO ALEGRE"/>
    <s v="CH"/>
    <s v="LIB //ATEC"/>
    <d v="2024-11-26T00:00:00"/>
    <x v="2"/>
    <s v="CAPEX"/>
    <s v="NOK"/>
    <s v="OK"/>
    <s v="ANEXADO"/>
    <s v="SEM ANEXO "/>
    <s v="NOK"/>
    <n v="0.4"/>
    <n v="5458.86"/>
    <s v="Giro"/>
    <s v="RICARDO VARGAS"/>
    <d v="2024-12-18T00:00:00"/>
    <s v="Não realizado"/>
    <s v="Em andamento"/>
    <n v="0"/>
    <n v="2548098.5699999998"/>
    <e v="#N/A"/>
    <n v="0"/>
    <n v="0"/>
    <s v="Mauricio Alves"/>
  </r>
  <r>
    <x v="7"/>
    <s v="Em andamento "/>
    <s v="Em andamento "/>
    <s v="Não"/>
    <n v="4162"/>
    <n v="344"/>
    <m/>
    <x v="2151"/>
    <n v="149000975"/>
    <s v="PAL9-91"/>
    <x v="2"/>
    <s v="Emergencial"/>
    <s v="LINHA VIVA "/>
    <s v="Pendente"/>
    <s v="PORTO ALEGRE"/>
    <s v="CH"/>
    <s v="LIB //CONC"/>
    <d v="2024-11-26T00:00:00"/>
    <x v="2"/>
    <s v="OPEX"/>
    <s v="NOK"/>
    <s v="OK"/>
    <s v="ANEXADO"/>
    <s v="ANEXADO"/>
    <s v="OK"/>
    <n v="0.8"/>
    <n v="6077.46"/>
    <s v="Giro"/>
    <s v="SAMUEL OLIVEIRA"/>
    <d v="2024-12-17T00:00:00"/>
    <s v="Realizado"/>
    <s v="Em andamento"/>
    <n v="400.44"/>
    <n v="2548098.5699999998"/>
    <e v="#N/A"/>
    <n v="26773661"/>
    <n v="400.44"/>
    <s v="Mauricio Alves"/>
  </r>
  <r>
    <x v="5"/>
    <s v="CRIAR PEP"/>
    <s v="Sem Ordem/PEP para tratativa"/>
    <s v="Não"/>
    <n v="45041409"/>
    <n v="505"/>
    <m/>
    <x v="872"/>
    <s v="019000014"/>
    <s v="GUA-12"/>
    <x v="2"/>
    <m/>
    <s v="LINHA MORTA "/>
    <s v="Pendente"/>
    <s v="BARRA DO RIBEIRO "/>
    <s v="POSTE"/>
    <n v="0"/>
    <d v="2024-11-26T00:00:00"/>
    <x v="2"/>
    <s v="CAPEX"/>
    <s v="NOK"/>
    <s v="OK"/>
    <s v="ANEXADO"/>
    <s v="ANEXADO"/>
    <s v="NOK"/>
    <n v="0.6"/>
    <n v="425.77"/>
    <s v="Giro"/>
    <s v="LUCAS ANDRADE"/>
    <d v="2024-12-17T00:00:00"/>
    <s v="Não realizado"/>
    <s v="Em andamento"/>
    <n v="0"/>
    <n v="2548098.5699999998"/>
    <e v="#N/A"/>
    <n v="0"/>
    <n v="0"/>
    <s v="Erica Fragoso"/>
  </r>
  <r>
    <x v="2"/>
    <s v="OK"/>
    <s v="Sem Defeito"/>
    <s v="Não"/>
    <n v="72397"/>
    <n v="506"/>
    <m/>
    <x v="2152"/>
    <s v="Sem necessidade"/>
    <s v="Sem necessidade"/>
    <x v="0"/>
    <s v="Emergencial"/>
    <s v="LINHA MORTA "/>
    <s v="Pendente"/>
    <s v="PORTO ALEGRE"/>
    <s v="TR"/>
    <s v="LIB //ENER"/>
    <d v="2024-11-26T00:00:00"/>
    <x v="2"/>
    <s v="CAPEX"/>
    <s v="NOK"/>
    <s v="OK"/>
    <s v="ANEXADO"/>
    <s v="ANEXADO"/>
    <s v="OK"/>
    <n v="0.8"/>
    <n v="4665.26"/>
    <s v="Giro"/>
    <s v="RICARDO VARGAS"/>
    <s v="Programado "/>
    <s v="Realizado"/>
    <s v="Em andamento"/>
    <n v="4018.26"/>
    <n v="2548098.5699999998"/>
    <e v="#N/A"/>
    <n v="1"/>
    <n v="4018.26"/>
    <s v="Mauricio Alves"/>
  </r>
  <r>
    <x v="2"/>
    <s v="OK"/>
    <s v="Sem Defeito"/>
    <s v="Não"/>
    <n v="78484"/>
    <n v="507"/>
    <m/>
    <x v="2153"/>
    <s v="Sem necessidade"/>
    <s v="Sem necessidade"/>
    <x v="0"/>
    <s v="Emergencial"/>
    <s v="LINHA MORTA "/>
    <s v="Pendente"/>
    <s v="GUAIBA"/>
    <s v="POSTE"/>
    <s v="LIB //ENER"/>
    <d v="2024-11-26T00:00:00"/>
    <x v="2"/>
    <s v="CAPEX"/>
    <s v="NOK"/>
    <s v="OK"/>
    <s v="ANEXADO"/>
    <s v="ANEXADO"/>
    <s v="OK"/>
    <n v="0.8"/>
    <n v="4040.67"/>
    <s v="Giro"/>
    <s v="RICARDO VARGAS"/>
    <s v="Programado "/>
    <s v="Realizado"/>
    <s v="Em andamento"/>
    <n v="3145.69"/>
    <n v="2548098.5699999998"/>
    <e v="#N/A"/>
    <n v="1"/>
    <n v="3145.69"/>
    <s v="Mauricio Alves"/>
  </r>
  <r>
    <x v="2"/>
    <s v="OK"/>
    <s v="Sem Defeito"/>
    <s v="Não"/>
    <n v="78750"/>
    <n v="508"/>
    <m/>
    <x v="2154"/>
    <s v="Sem necessidade"/>
    <s v="Sem necessidade"/>
    <x v="0"/>
    <s v="Emergencial"/>
    <s v="LINHA MORTA "/>
    <s v="Pendente"/>
    <s v="PORTO ALEGRE"/>
    <s v="POSTE"/>
    <s v="LIB //ENER"/>
    <d v="2024-11-26T00:00:00"/>
    <x v="2"/>
    <s v="CAPEX"/>
    <s v="NOK"/>
    <s v="OK"/>
    <s v="ANEXADO"/>
    <s v="ANEXADO"/>
    <s v="OK"/>
    <n v="0.8"/>
    <n v="9800.3700000000008"/>
    <s v="Giro"/>
    <s v="RICARDO VARGAS"/>
    <s v="Programado "/>
    <s v="Realizado"/>
    <s v="Em andamento"/>
    <n v="11423.64"/>
    <n v="2548098.5699999998"/>
    <e v="#N/A"/>
    <n v="1"/>
    <n v="11423.64"/>
    <s v="Mauricio Alves"/>
  </r>
  <r>
    <x v="4"/>
    <s v="Em andamento "/>
    <s v="Em andamento "/>
    <s v="Não"/>
    <n v="71531"/>
    <n v="509"/>
    <m/>
    <x v="2155"/>
    <s v="Sem necessidade"/>
    <s v="Sem necessidade"/>
    <x v="0"/>
    <s v="Emergencial"/>
    <s v="LINHA MORTA "/>
    <s v="Pendente"/>
    <s v="ALVORADA"/>
    <s v="POSTE"/>
    <s v="LIB //ATEC"/>
    <d v="2024-11-26T00:00:00"/>
    <x v="2"/>
    <s v="CAPEX"/>
    <s v="NOK"/>
    <s v="OK"/>
    <s v="ANEXADO"/>
    <s v="SEM ANEXO "/>
    <s v="NOK"/>
    <n v="0.4"/>
    <n v="5049.97"/>
    <s v="Giro"/>
    <s v="LUCAS ANDRADE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69147"/>
    <n v="510"/>
    <m/>
    <x v="2156"/>
    <s v="Sem necessidade"/>
    <s v="Sem necessidade"/>
    <x v="0"/>
    <s v="Emergencial"/>
    <s v="LINHA MORTA "/>
    <s v="Pendente"/>
    <s v="PORTO ALEGRE"/>
    <s v="TR"/>
    <s v="LIB //ATEC"/>
    <d v="2024-11-26T00:00:00"/>
    <x v="2"/>
    <s v="CAPEX"/>
    <s v="NOK"/>
    <s v="OK"/>
    <s v="ANEXADO"/>
    <s v="SEM ANEXO "/>
    <s v="NOK"/>
    <n v="0.4"/>
    <n v="3489.68"/>
    <s v="Giro"/>
    <s v="LUCAS ANDRADE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80541"/>
    <n v="511"/>
    <m/>
    <x v="2157"/>
    <s v="Sem necessidade"/>
    <s v="Sem necessidade"/>
    <x v="0"/>
    <s v="Emergencial"/>
    <s v="LINHA MORTA "/>
    <s v="Pendente"/>
    <s v="VIAMÃO"/>
    <s v="POSTE"/>
    <s v="LIB //ATEC"/>
    <d v="2024-11-26T00:00:00"/>
    <x v="2"/>
    <s v="CAPEX"/>
    <s v="NOK"/>
    <s v="OK"/>
    <s v="ANEXADO"/>
    <s v="SEM ANEXO "/>
    <s v="NOK"/>
    <n v="0.4"/>
    <n v="11780.25"/>
    <s v="Giro"/>
    <s v="LUCAS ANDRADE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72113"/>
    <n v="512"/>
    <m/>
    <x v="2158"/>
    <s v="Sem necessidade"/>
    <s v="Sem necessidade"/>
    <x v="0"/>
    <s v="Emergencial"/>
    <s v="LINHA MORTA "/>
    <s v="Pendente"/>
    <s v="MARIANA PIMENTEL"/>
    <s v="POSTE"/>
    <s v="LIB //ATEC"/>
    <d v="2024-11-26T00:00:00"/>
    <x v="2"/>
    <s v="CAPEX"/>
    <s v="NOK"/>
    <s v="OK"/>
    <s v="ANEXADO"/>
    <s v="SEM ANEXO "/>
    <s v="NOK"/>
    <n v="0.4"/>
    <n v="7548.35"/>
    <s v="Giro"/>
    <s v="LUCAS ANDRADE"/>
    <d v="2024-12-19T00:00:00"/>
    <s v="Não realizado"/>
    <s v="Em andamento"/>
    <n v="0"/>
    <n v="2548098.5699999998"/>
    <e v="#N/A"/>
    <n v="0"/>
    <n v="0"/>
    <s v="Mauricio Alves"/>
  </r>
  <r>
    <x v="7"/>
    <s v="OK"/>
    <s v="Sem Defeito"/>
    <s v="Não"/>
    <n v="45143366"/>
    <n v="370"/>
    <m/>
    <x v="2159"/>
    <n v="149008421"/>
    <s v="PAL13-134"/>
    <x v="2"/>
    <m/>
    <s v="TAT02"/>
    <s v="Realizado"/>
    <s v="PORTO ALEGRE"/>
    <s v="PODAS"/>
    <s v="LIB //CONC"/>
    <d v="2024-11-26T00:00:00"/>
    <x v="2"/>
    <s v="OPEX"/>
    <s v="OK"/>
    <s v="OK"/>
    <s v="ANEXADO"/>
    <s v="ANEXADO"/>
    <s v="OK"/>
    <n v="1"/>
    <n v="3486.48"/>
    <s v="Giro"/>
    <s v="GIOVANNI LARONDE"/>
    <s v="Programado "/>
    <s v="Realizado"/>
    <s v="Em andamento"/>
    <n v="419.2"/>
    <n v="2548098.5699999998"/>
    <e v="#N/A"/>
    <n v="26651457"/>
    <n v="419.2"/>
    <s v="Mauricio Alves"/>
  </r>
  <r>
    <x v="7"/>
    <s v="OK"/>
    <s v="Sem Defeito"/>
    <s v="Não"/>
    <n v="45142605"/>
    <n v="371"/>
    <m/>
    <x v="2160"/>
    <n v="149011386"/>
    <s v="PAL16-168"/>
    <x v="2"/>
    <s v="Emergencial"/>
    <s v="TAT04"/>
    <s v="Pendente"/>
    <s v="PORTO ALEGRE"/>
    <s v="PODA/ ESPAÇ"/>
    <s v="LIB //CONC"/>
    <d v="2024-11-26T00:00:00"/>
    <x v="2"/>
    <s v="OPEX"/>
    <s v="NOK"/>
    <s v="OK"/>
    <s v="ANEXADO"/>
    <s v="ANEXADO"/>
    <s v="NOK"/>
    <n v="0.6"/>
    <n v="2759.83"/>
    <s v="Giro"/>
    <s v="GIOVANNI LARONDE "/>
    <s v="Programado "/>
    <s v="Realizado"/>
    <s v="Em andamento"/>
    <n v="1209.8800000000001"/>
    <n v="2548098.5699999998"/>
    <e v="#N/A"/>
    <n v="26689070"/>
    <n v="1209.8800000000001"/>
    <s v="Mauricio Alves"/>
  </r>
  <r>
    <x v="2"/>
    <s v="OK"/>
    <s v="Sem Defeito"/>
    <s v="Não"/>
    <n v="4225"/>
    <n v="345"/>
    <m/>
    <x v="2161"/>
    <s v="TRONCO"/>
    <s v="PAL0995"/>
    <x v="2"/>
    <m/>
    <s v="LINHA VIVA"/>
    <s v="Pendente"/>
    <s v="PORTO ALEGRE"/>
    <s v="AMARRAÇÃO"/>
    <s v="ABER//ABER"/>
    <d v="2024-12-02T00:00:00"/>
    <x v="2"/>
    <s v="OPEX"/>
    <s v="NOK"/>
    <s v="OK"/>
    <s v="ANEXADO"/>
    <s v="ANEXADO"/>
    <s v="OK"/>
    <n v="0.8"/>
    <n v="716.67"/>
    <s v="Giro"/>
    <s v="GIOVANNI LARONDE"/>
    <d v="2024-12-18T00:00:00"/>
    <s v="Realizado"/>
    <s v="Em andamento"/>
    <s v="468,79"/>
    <n v="2548098.5699999998"/>
    <e v="#N/A"/>
    <n v="26786357"/>
    <s v="468,79"/>
    <s v="Mauricio Alves"/>
  </r>
  <r>
    <x v="2"/>
    <s v="OK"/>
    <s v="Sem Defeito"/>
    <s v="Não"/>
    <n v="16052"/>
    <n v="346"/>
    <m/>
    <x v="2162"/>
    <n v="807"/>
    <s v="VIA 1-16"/>
    <x v="2"/>
    <m/>
    <s v="LINHA VIVA"/>
    <s v="Pendente"/>
    <s v="VIAMÃO"/>
    <s v="AMARRAÇÃO"/>
    <s v="ABER//ABER"/>
    <d v="2024-12-02T00:00:00"/>
    <x v="2"/>
    <s v="OPEX"/>
    <s v="NOK"/>
    <s v="OK"/>
    <s v="ANEXADO"/>
    <s v="ANEXADO"/>
    <s v="OK"/>
    <n v="0.8"/>
    <n v="716.67"/>
    <s v="Giro"/>
    <s v="GIOVANNI LARONDE"/>
    <d v="2024-12-18T00:00:00"/>
    <s v="Realizado"/>
    <s v="Em andamento"/>
    <s v="143,02"/>
    <n v="2548098.5699999998"/>
    <e v="#N/A"/>
    <n v="26786382"/>
    <s v="143,02"/>
    <s v="Mauricio Alves"/>
  </r>
  <r>
    <x v="2"/>
    <s v="Em andamento "/>
    <s v="Criar Ordem "/>
    <s v="Não"/>
    <n v="4244"/>
    <n v="347"/>
    <m/>
    <x v="2163"/>
    <n v="149004792"/>
    <s v="PAL 2-24"/>
    <x v="2"/>
    <m/>
    <s v="LINHA VIVA"/>
    <s v="Pendente"/>
    <s v="PORTO ALEGRE"/>
    <s v="NIVELAMENTO"/>
    <n v="0"/>
    <d v="2024-12-02T00:00:00"/>
    <x v="2"/>
    <s v="OPEX"/>
    <s v="NOK"/>
    <s v="OK"/>
    <s v="ANEXADO"/>
    <s v="ANEXADO"/>
    <s v="OK"/>
    <n v="0.8"/>
    <n v="1010.88"/>
    <s v="Giro"/>
    <s v="SAMUEL OLIVEIRA"/>
    <d v="2024-12-18T00:00:00"/>
    <s v="Realizado"/>
    <s v="Em andamento"/>
    <n v="785.06"/>
    <n v="2548098.5699999998"/>
    <e v="#N/A"/>
    <n v="6000868943"/>
    <n v="785.06"/>
    <s v="Mauricio Alves"/>
  </r>
  <r>
    <x v="4"/>
    <s v="Em andamento "/>
    <s v="Criar Ordem "/>
    <s v="Não"/>
    <n v="16046"/>
    <n v="348"/>
    <m/>
    <x v="2164"/>
    <n v="230007190"/>
    <s v="VIA 1-18"/>
    <x v="2"/>
    <m/>
    <s v="LINHA VIVA"/>
    <s v="Pendente"/>
    <s v="VIAMÃO"/>
    <s v="AMARRAÇÃO"/>
    <n v="0"/>
    <d v="2024-12-02T00:00:00"/>
    <x v="2"/>
    <s v="OPEX"/>
    <s v="NOK"/>
    <s v="OK"/>
    <s v="ANEXADO"/>
    <s v="ANEXADO"/>
    <s v="NOK"/>
    <n v="0.6"/>
    <n v="4788.93"/>
    <s v="Giro"/>
    <s v="SAMUEL OLIVEIRA"/>
    <d v="2024-12-18T00:00:00"/>
    <s v="Não realizado"/>
    <s v="Em andamento"/>
    <n v="0"/>
    <n v="2548098.5699999998"/>
    <e v="#N/A"/>
    <n v="0"/>
    <n v="0"/>
    <s v="Mauricio Alves"/>
  </r>
  <r>
    <x v="7"/>
    <s v="Em andamento "/>
    <s v="Criar Ordem "/>
    <s v="Não"/>
    <n v="4263"/>
    <n v="349"/>
    <m/>
    <x v="2165"/>
    <n v="149001866"/>
    <s v="PAL10-101"/>
    <x v="2"/>
    <m/>
    <s v="LINHA VIVA"/>
    <s v="Realizado"/>
    <s v="PORTO ALEGRE"/>
    <s v="NIVELAMENTO"/>
    <n v="0"/>
    <d v="2024-12-02T00:00:00"/>
    <x v="2"/>
    <s v="OPEX"/>
    <s v="OK"/>
    <s v="OK"/>
    <s v="ANEXADO"/>
    <s v="ANEXADO"/>
    <s v="OK"/>
    <n v="1"/>
    <n v="2663.01"/>
    <s v="Giro"/>
    <s v="GIOVANNI LARONDE"/>
    <d v="2024-12-18T00:00:00"/>
    <s v="Realizado"/>
    <s v="Em andamento"/>
    <s v="76,26"/>
    <n v="2548098.5699999998"/>
    <e v="#N/A"/>
    <n v="26786456"/>
    <s v="76,26"/>
    <s v="Mauricio Alves"/>
  </r>
  <r>
    <x v="2"/>
    <s v="OK"/>
    <s v="Sem Defeito"/>
    <s v="Não"/>
    <n v="45168091"/>
    <n v="350"/>
    <m/>
    <x v="2166"/>
    <n v="149008782"/>
    <s v="PAL04-43"/>
    <x v="2"/>
    <m/>
    <s v="LINHA VIVA"/>
    <s v="Pendente"/>
    <s v="PORTO ALEGRE"/>
    <s v="CRUZETA"/>
    <n v="0"/>
    <d v="2024-12-02T00:00:00"/>
    <x v="2"/>
    <s v="OPEX"/>
    <s v="NOK"/>
    <s v="OK"/>
    <s v="ANEXADO"/>
    <s v="ANEXADO"/>
    <s v="OK"/>
    <n v="0.8"/>
    <n v="9496.3799999999992"/>
    <s v="Giro"/>
    <s v="GIOVANNI LARONDE"/>
    <d v="2024-12-18T00:00:00"/>
    <s v="Realizado"/>
    <s v="Em andamento"/>
    <s v="4.284,33"/>
    <n v="2548098.5699999998"/>
    <e v="#N/A"/>
    <n v="26786770"/>
    <s v="4.284,33"/>
    <s v="Mauricio Alves"/>
  </r>
  <r>
    <x v="5"/>
    <s v="CRIAR PEP"/>
    <s v="Sem Ordem/PEP para tratativa"/>
    <s v="Não"/>
    <n v="12735"/>
    <n v="351"/>
    <m/>
    <x v="872"/>
    <n v="149001129"/>
    <s v="PAL14-142"/>
    <x v="2"/>
    <m/>
    <s v="LINHA VIVA"/>
    <s v="Pendente"/>
    <s v="PORTO ALEGRE"/>
    <s v="POSTE"/>
    <n v="0"/>
    <d v="2024-12-02T00:00:00"/>
    <x v="2"/>
    <s v="CAPEX"/>
    <s v="NOK"/>
    <s v="OK"/>
    <s v="ANEXADO"/>
    <s v="ANEXADO"/>
    <s v="NOK"/>
    <n v="0.6"/>
    <n v="4788.93"/>
    <s v="Giro"/>
    <s v="LUCAS ANDRADE"/>
    <d v="2024-12-18T00:00:00"/>
    <s v="Não realizado"/>
    <s v="Em andamento"/>
    <n v="0"/>
    <n v="2548098.5699999998"/>
    <e v="#N/A"/>
    <n v="0"/>
    <n v="0"/>
    <s v="Erica Fragoso"/>
  </r>
  <r>
    <x v="4"/>
    <s v="Em andamento "/>
    <s v="Criar Ordem "/>
    <s v="Não"/>
    <n v="16009"/>
    <n v="353"/>
    <m/>
    <x v="2167"/>
    <n v="67603128"/>
    <s v="GUA-13"/>
    <x v="2"/>
    <m/>
    <s v="LINHA VIVA"/>
    <s v="Pendente"/>
    <s v="ELDORADO DO SUL"/>
    <s v="PODA"/>
    <n v="0"/>
    <d v="2024-12-02T00:00:00"/>
    <x v="2"/>
    <s v="OPEX"/>
    <s v="NOK"/>
    <s v="OK"/>
    <s v="ANEXADO"/>
    <s v="ANEXADO"/>
    <s v="NOK"/>
    <n v="0.6"/>
    <n v="11047.4"/>
    <s v="Giro"/>
    <s v="SAMUEL OLIVEIRA"/>
    <d v="2024-12-18T00:00:00"/>
    <s v="Não realizado"/>
    <s v="Em andamento"/>
    <n v="0"/>
    <n v="2548098.5699999998"/>
    <e v="#N/A"/>
    <n v="0"/>
    <n v="0"/>
    <s v="Mauricio Alves"/>
  </r>
  <r>
    <x v="4"/>
    <s v="Em andamento "/>
    <s v="Criar Ordem "/>
    <s v="Não"/>
    <n v="16009"/>
    <n v="354"/>
    <m/>
    <x v="2168"/>
    <n v="67603128"/>
    <s v="GUA-13"/>
    <x v="2"/>
    <m/>
    <s v="LINHA VIVA"/>
    <s v="Pendente"/>
    <s v="ELDORADO DO SUL"/>
    <s v="PODA"/>
    <n v="0"/>
    <d v="2024-12-02T00:00:00"/>
    <x v="2"/>
    <s v="OPEX"/>
    <s v="NOK"/>
    <s v="OK"/>
    <s v="ANEXADO"/>
    <s v="ANEXADO"/>
    <s v="NOK"/>
    <n v="0.6"/>
    <n v="5611.21"/>
    <s v="Giro"/>
    <s v="SAMUEL OLIVEIRA"/>
    <d v="2024-12-18T00:00:00"/>
    <s v="Não realizado"/>
    <s v="Em andamento"/>
    <n v="0"/>
    <n v="2548098.5699999998"/>
    <e v="#N/A"/>
    <n v="0"/>
    <n v="0"/>
    <s v="Mauricio Alves"/>
  </r>
  <r>
    <x v="4"/>
    <s v="Em andamento "/>
    <s v="Criar Ordem "/>
    <s v="Não"/>
    <n v="4285"/>
    <n v="355"/>
    <m/>
    <x v="2169"/>
    <n v="149007613"/>
    <s v="PAL04-46"/>
    <x v="2"/>
    <m/>
    <s v="LINHA VIVA"/>
    <s v="Pendente"/>
    <s v="PORTO ALEGRE"/>
    <s v="NIVELAMENTO"/>
    <n v="0"/>
    <d v="2024-12-02T00:00:00"/>
    <x v="2"/>
    <s v="OPEX"/>
    <s v="NOK"/>
    <s v="OK"/>
    <s v="ANEXADO"/>
    <s v="ANEXADO"/>
    <s v="NOK"/>
    <n v="0.6"/>
    <n v="2168.16"/>
    <s v="Giro"/>
    <s v="SAMUEL OLIVEIRA"/>
    <d v="2024-12-18T00:00:00"/>
    <s v="Não realizado"/>
    <s v="Em andamento"/>
    <n v="0"/>
    <n v="2548098.5699999998"/>
    <e v="#N/A"/>
    <n v="0"/>
    <n v="0"/>
    <s v="Mauricio Alves"/>
  </r>
  <r>
    <x v="4"/>
    <s v="Em andamento "/>
    <s v="Criar Ordem "/>
    <s v="Não"/>
    <n v="89385"/>
    <n v="356"/>
    <m/>
    <x v="2170"/>
    <n v="230000849"/>
    <s v="VIA 1-14"/>
    <x v="2"/>
    <m/>
    <s v="LINHA VIVA"/>
    <s v="Pendente"/>
    <s v="VIAMÃO"/>
    <s v="NIVELAMENTO"/>
    <n v="0"/>
    <d v="2024-12-02T00:00:00"/>
    <x v="2"/>
    <s v="OPEX"/>
    <s v="NOK"/>
    <s v="OK"/>
    <s v="ANEXADO"/>
    <s v="ANEXADO"/>
    <s v="NOK"/>
    <n v="0.6"/>
    <n v="1197.99"/>
    <s v="Giro"/>
    <s v="SAMUEL OLIVEIRA"/>
    <d v="2024-12-18T00:00:00"/>
    <s v="Não realizado"/>
    <s v="Em andamento"/>
    <n v="0"/>
    <n v="2548098.5699999998"/>
    <e v="#N/A"/>
    <n v="0"/>
    <n v="0"/>
    <s v="Mauricio Alves"/>
  </r>
  <r>
    <x v="4"/>
    <s v="Em andamento "/>
    <s v="Criar Ordem "/>
    <s v="Não"/>
    <n v="16046"/>
    <n v="357"/>
    <m/>
    <x v="959"/>
    <n v="230007190"/>
    <s v="VIA 1-18"/>
    <x v="4"/>
    <m/>
    <s v="LINHA VIVA"/>
    <s v="Pendente"/>
    <s v="VIAMÃO"/>
    <s v="CRUZETA"/>
    <n v="0"/>
    <d v="2024-12-02T00:00:00"/>
    <x v="2"/>
    <s v="OPEX"/>
    <s v="NOK"/>
    <s v="OK"/>
    <s v="ANEXADO"/>
    <s v="ANEXADO"/>
    <s v="NOK"/>
    <n v="0.6"/>
    <n v="3192.62"/>
    <s v="Giro"/>
    <s v="SAMUEL OLIVEIRA"/>
    <d v="2024-12-19T00:00:00"/>
    <s v="Não realizado"/>
    <s v="Em andamento"/>
    <n v="0"/>
    <n v="2548098.5699999998"/>
    <e v="#N/A"/>
    <n v="0"/>
    <n v="0"/>
    <s v="Mauricio Alves"/>
  </r>
  <r>
    <x v="4"/>
    <s v="Em andamento "/>
    <s v="Criar Ordem "/>
    <s v="Não"/>
    <n v="91207"/>
    <n v="358"/>
    <m/>
    <x v="959"/>
    <s v="TRONCO"/>
    <s v="PAL1314"/>
    <x v="4"/>
    <m/>
    <s v="LINHA VIVA"/>
    <s v="Pendente"/>
    <s v="PORTO ALEGRE"/>
    <s v="CONEXÃO"/>
    <n v="0"/>
    <d v="2024-12-02T00:00:00"/>
    <x v="2"/>
    <s v="OPEX"/>
    <s v="NOK"/>
    <s v="OK"/>
    <s v="ANEXADO"/>
    <s v="ANEXADO"/>
    <s v="NOK"/>
    <n v="0.6"/>
    <n v="2854.68"/>
    <s v="Giro"/>
    <s v="SAMUEL OLIVEIRA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62879"/>
    <n v="513"/>
    <m/>
    <x v="2171"/>
    <s v="Sem necessidade"/>
    <s v="Sem necessidade"/>
    <x v="0"/>
    <s v="Emergencial"/>
    <s v="LINHA MORTA "/>
    <s v="Pendente"/>
    <s v="VIAMÃO"/>
    <s v="POSTE"/>
    <s v="LIB //ATEC"/>
    <d v="2024-12-02T00:00:00"/>
    <x v="2"/>
    <s v="CAPEX"/>
    <s v="NOK"/>
    <s v="OK"/>
    <s v="ANEXADO"/>
    <s v="SEM ANEXO "/>
    <s v="NOK"/>
    <n v="0.4"/>
    <n v="4543.6099999999997"/>
    <s v="Giro"/>
    <s v="LUCAS ANDRADE"/>
    <d v="2024-12-19T00:00:00"/>
    <s v="Não realizado"/>
    <s v="Em andamento"/>
    <n v="0"/>
    <n v="2548098.5699999998"/>
    <e v="#N/A"/>
    <n v="0"/>
    <n v="0"/>
    <s v="Mauricio Alves"/>
  </r>
  <r>
    <x v="4"/>
    <s v="Em andamento "/>
    <s v="Criar Ordem "/>
    <s v="Não"/>
    <n v="73150"/>
    <n v="514"/>
    <m/>
    <x v="959"/>
    <n v="149010133"/>
    <s v="PAL14-143"/>
    <x v="4"/>
    <m/>
    <s v="LINHA MORTA "/>
    <s v="Pendente"/>
    <s v="VIAMÃO"/>
    <s v="TALA"/>
    <n v="0"/>
    <d v="2024-12-02T00:00:00"/>
    <x v="2"/>
    <s v="OPEX"/>
    <s v="NOK"/>
    <s v="OK"/>
    <s v="ANEXADO"/>
    <s v="ANEXADO"/>
    <s v="NOK"/>
    <n v="0.6"/>
    <n v="1300.24"/>
    <s v="Giro"/>
    <s v="SAMUEL OLIVEIRA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68845"/>
    <n v="515"/>
    <m/>
    <x v="2172"/>
    <s v="Sem necessidade"/>
    <s v="Sem necessidade"/>
    <x v="0"/>
    <s v="Emergencial"/>
    <s v="LINHA MORTA "/>
    <s v="Pendente"/>
    <s v="VIAMÃO"/>
    <s v="POSTE"/>
    <s v="LIB //ATEC"/>
    <d v="2024-12-02T00:00:00"/>
    <x v="2"/>
    <s v="CAPEX"/>
    <s v="NOK"/>
    <s v="OK"/>
    <s v="ANEXADO"/>
    <s v="SEM ANEXO "/>
    <s v="NOK"/>
    <n v="0.4"/>
    <n v="5795.96"/>
    <s v="Giro"/>
    <s v="LUCAS ANDRADE"/>
    <d v="2024-12-19T00:00:00"/>
    <s v="Não realizado"/>
    <s v="Em andamento"/>
    <n v="0"/>
    <n v="2548098.5699999998"/>
    <e v="#N/A"/>
    <n v="0"/>
    <n v="0"/>
    <s v="Mauricio Alves"/>
  </r>
  <r>
    <x v="4"/>
    <s v="Em andamento "/>
    <s v="Criar Ordem "/>
    <s v="Não"/>
    <n v="265"/>
    <n v="516"/>
    <m/>
    <x v="959"/>
    <n v="149010133"/>
    <s v="PAL14-143"/>
    <x v="4"/>
    <m/>
    <s v="LINHA MORTA "/>
    <s v="Pendente"/>
    <s v="VIAMÃO"/>
    <s v="TALA"/>
    <n v="0"/>
    <d v="2024-12-02T00:00:00"/>
    <x v="2"/>
    <s v="OPEX"/>
    <s v="NOK"/>
    <s v="OK"/>
    <s v="ANEXADO"/>
    <s v="ANEXADO"/>
    <s v="NOK"/>
    <n v="0.6"/>
    <n v="1300.24"/>
    <s v="Giro"/>
    <s v="SAMUEL OLIVEIRA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79989"/>
    <n v="517"/>
    <m/>
    <x v="2173"/>
    <n v="230013735"/>
    <s v="VIA 1-16"/>
    <x v="2"/>
    <m/>
    <s v="LINHA MORTA "/>
    <s v="Pendente"/>
    <s v="VIAMÃO"/>
    <s v="EMENDAS"/>
    <s v="ABER//ABER"/>
    <d v="2024-12-02T00:00:00"/>
    <x v="2"/>
    <s v="OPEX"/>
    <s v="NOK"/>
    <s v="OK"/>
    <s v="ANEXADO"/>
    <s v="ANEXADO"/>
    <s v="NOK"/>
    <n v="0.6"/>
    <n v="283.95"/>
    <s v="Giro"/>
    <s v="SAMUEL OLIVEIRA"/>
    <d v="2024-12-19T00:00:00"/>
    <s v="Não realizado"/>
    <s v="Em andamento"/>
    <n v="0"/>
    <n v="2548098.5699999998"/>
    <e v="#N/A"/>
    <n v="0"/>
    <n v="0"/>
    <s v="Mauricio Alves"/>
  </r>
  <r>
    <x v="4"/>
    <s v="Em andamento "/>
    <s v="Criar Ordem "/>
    <s v="Não"/>
    <n v="224"/>
    <n v="518"/>
    <m/>
    <x v="959"/>
    <n v="230012162"/>
    <s v="VIA 2-21"/>
    <x v="4"/>
    <m/>
    <s v="LINHA MORTA "/>
    <s v="Pendente"/>
    <s v="VIAMÃO"/>
    <s v="RET POSTE"/>
    <n v="0"/>
    <d v="2024-12-02T00:00:00"/>
    <x v="2"/>
    <s v="OPEX"/>
    <s v="NOK"/>
    <s v="OK"/>
    <s v="ANEXADO"/>
    <s v="ANEXADO"/>
    <s v="NOK"/>
    <n v="0.6"/>
    <n v="979.51"/>
    <s v="Giro"/>
    <s v="SAMUEL OLIVEIRA"/>
    <d v="2024-12-19T00:00:00"/>
    <s v="Não realizado"/>
    <s v="Em andamento"/>
    <n v="0"/>
    <n v="2548098.5699999998"/>
    <e v="#N/A"/>
    <n v="0"/>
    <n v="0"/>
    <s v="Mauricio Alves"/>
  </r>
  <r>
    <x v="2"/>
    <s v="OK"/>
    <s v="Sem Defeito"/>
    <s v="Não"/>
    <n v="83468"/>
    <n v="519"/>
    <m/>
    <x v="2174"/>
    <s v="Sem necessidade"/>
    <s v="Sem necessidade"/>
    <x v="0"/>
    <s v="Emergencial"/>
    <s v="LINHA MORTA "/>
    <s v="Pendente"/>
    <s v="VIAMÃO"/>
    <s v="TR"/>
    <s v="LIB //ENER"/>
    <d v="2024-12-02T00:00:00"/>
    <x v="2"/>
    <s v="CAPEX"/>
    <s v="NOK"/>
    <s v="OK"/>
    <s v="ANEXADO"/>
    <s v="ANEXADO"/>
    <s v="OK"/>
    <n v="0.8"/>
    <n v="3489.68"/>
    <s v="Giro"/>
    <s v="RICARDO VARGAS"/>
    <s v="Programado "/>
    <s v="Realizado"/>
    <s v="Em andamento"/>
    <n v="3690.81"/>
    <n v="2548098.5699999998"/>
    <e v="#N/A"/>
    <n v="26632600"/>
    <n v="3690.81"/>
    <s v="Mauricio Alves"/>
  </r>
  <r>
    <x v="2"/>
    <s v="OK"/>
    <s v="Sem Defeito"/>
    <s v="Não"/>
    <n v="85817"/>
    <n v="520"/>
    <m/>
    <x v="2175"/>
    <s v="Sem necessidade"/>
    <s v="Sem necessidade"/>
    <x v="0"/>
    <s v="Emergencial"/>
    <s v="LINHA MORTA "/>
    <s v="Pendente"/>
    <s v="PORTO ALEGRE"/>
    <s v="TR"/>
    <s v="LIB //ENER"/>
    <d v="2024-12-02T00:00:00"/>
    <x v="2"/>
    <s v="CAPEX"/>
    <s v="NOK"/>
    <s v="OK"/>
    <s v="ANEXADO"/>
    <s v="ANEXADO"/>
    <s v="OK"/>
    <n v="0.8"/>
    <n v="3489.68"/>
    <s v="Giro"/>
    <s v="RICARDO VARGAS"/>
    <s v="Programado "/>
    <s v="Realizado"/>
    <s v="Em andamento"/>
    <n v="3690.81"/>
    <n v="2548098.5699999998"/>
    <e v="#N/A"/>
    <n v="1"/>
    <n v="3690.81"/>
    <s v="Mauricio Alves"/>
  </r>
  <r>
    <x v="2"/>
    <s v="OK"/>
    <s v="Sem Defeito"/>
    <s v="Não"/>
    <n v="84735"/>
    <n v="521"/>
    <m/>
    <x v="2176"/>
    <n v="149014683"/>
    <s v="PAL6-613"/>
    <x v="2"/>
    <m/>
    <s v="LINHA MORTA "/>
    <s v="Pendente"/>
    <s v="PORTO ALEGRE"/>
    <s v="TALA"/>
    <s v="LIB //ATEC"/>
    <d v="2024-12-02T00:00:00"/>
    <x v="2"/>
    <s v="OPEX"/>
    <s v="NOK"/>
    <s v="OK"/>
    <s v="ANEXADO"/>
    <s v="ANEXADO"/>
    <s v="NOK"/>
    <n v="0.6"/>
    <n v="1300.24"/>
    <s v="Giro"/>
    <s v="GIOVANNI LARONDE"/>
    <s v="Programado "/>
    <s v="Não realizado"/>
    <s v="Em andamento"/>
    <n v="0"/>
    <n v="2548098.5699999998"/>
    <e v="#N/A"/>
    <n v="26738502"/>
    <n v="0"/>
    <s v="Mauricio Alves"/>
  </r>
  <r>
    <x v="5"/>
    <s v="Sem Ordem/PEP para tratativa"/>
    <s v="Criar PEP"/>
    <s v="Não"/>
    <n v="13451"/>
    <n v="522"/>
    <m/>
    <x v="872"/>
    <s v="Sem necessidade"/>
    <s v="Sem necessidade"/>
    <x v="4"/>
    <s v="Emergencial"/>
    <s v="LINHA MORTA "/>
    <s v="Pendente"/>
    <s v="ELDORADO DO SUL"/>
    <s v="POSTE"/>
    <n v="0"/>
    <d v="2024-12-02T00:00:00"/>
    <x v="2"/>
    <s v="CAPEX"/>
    <s v="NOK"/>
    <s v="OK"/>
    <s v="SEM ANEXO "/>
    <s v="SEM ANEXO "/>
    <s v="NOK"/>
    <n v="0.2"/>
    <n v="2488.35"/>
    <s v="Giro"/>
    <s v="LUCAS ANDRADE"/>
    <s v="Programado "/>
    <s v="Não realizado"/>
    <s v="Em andamento"/>
    <n v="2488.35"/>
    <n v="2548098.5699999998"/>
    <e v="#N/A"/>
    <m/>
    <m/>
    <s v="Erica Fragoso"/>
  </r>
  <r>
    <x v="4"/>
    <s v="Em andamento "/>
    <s v="Em andamento "/>
    <s v="Não"/>
    <n v="14751"/>
    <n v="523"/>
    <m/>
    <x v="2177"/>
    <s v="Sem necessidade"/>
    <s v="Sem necessidade"/>
    <x v="0"/>
    <s v="Emergencial"/>
    <s v="LINHA MORTA "/>
    <s v="Pendente"/>
    <s v="GUAIBA"/>
    <s v="POSTE"/>
    <s v="LIB //ATEC"/>
    <d v="2024-12-02T00:00:00"/>
    <x v="2"/>
    <s v="CAPEX"/>
    <s v="NOK"/>
    <s v="OK"/>
    <s v="ANEXADO"/>
    <s v="SEM ANEXO "/>
    <s v="NOK"/>
    <n v="0.4"/>
    <n v="22463.34"/>
    <s v="Giro"/>
    <s v="RICARDO VARGAS"/>
    <d v="2024-12-18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82008"/>
    <n v="524"/>
    <m/>
    <x v="2178"/>
    <s v="Sem necessidade"/>
    <s v="Sem necessidade"/>
    <x v="0"/>
    <s v="Emergencial"/>
    <s v="LINHA MORTA "/>
    <s v="Pendente"/>
    <s v="PORTO ALEGRE"/>
    <s v="TR"/>
    <s v="LIB //ATEC"/>
    <d v="2024-12-02T00:00:00"/>
    <x v="2"/>
    <s v="CAPEX"/>
    <s v="NOK"/>
    <s v="OK"/>
    <s v="ANEXADO"/>
    <s v="SEM ANEXO "/>
    <s v="NOK"/>
    <n v="0.4"/>
    <n v="3489.68"/>
    <s v="Giro"/>
    <s v="RICARDO VARGAS"/>
    <d v="2024-12-18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82532"/>
    <n v="525"/>
    <m/>
    <x v="2179"/>
    <s v="Sem necessidade"/>
    <s v="Sem necessidade"/>
    <x v="0"/>
    <s v="Emergencial"/>
    <s v="LINHA MORTA "/>
    <s v="Pendente"/>
    <s v="ALVORADA"/>
    <s v="POSTE"/>
    <s v="LIB //ATEC"/>
    <d v="2024-12-02T00:00:00"/>
    <x v="2"/>
    <s v="CAPEX"/>
    <s v="NOK"/>
    <s v="OK"/>
    <s v="ANEXADO"/>
    <s v="SEM ANEXO "/>
    <s v="NOK"/>
    <n v="0.4"/>
    <n v="4509.88"/>
    <s v="Giro"/>
    <s v="RICARDO VARGAS"/>
    <d v="2024-12-19T00:00:00"/>
    <s v="Não realizado"/>
    <s v="Em andamento"/>
    <n v="0"/>
    <n v="2548098.5699999998"/>
    <e v="#N/A"/>
    <n v="0"/>
    <n v="0"/>
    <s v="Mauricio Alves"/>
  </r>
  <r>
    <x v="2"/>
    <s v="OK"/>
    <s v="Sem Defeito"/>
    <s v="Não"/>
    <n v="324"/>
    <n v="526"/>
    <m/>
    <x v="2180"/>
    <n v="230008586"/>
    <s v="VIA 1-18"/>
    <x v="2"/>
    <s v="Emergencial"/>
    <s v="LINHA MORTA "/>
    <s v="Pendente"/>
    <s v="VIAMÃO"/>
    <s v="TALA"/>
    <s v="LIB //ATEC"/>
    <d v="2024-12-02T00:00:00"/>
    <x v="2"/>
    <s v="OPEX"/>
    <s v="NOK"/>
    <s v="OK"/>
    <s v="ANEXADO"/>
    <s v="ANEXADO"/>
    <s v="OK"/>
    <n v="0.8"/>
    <n v="1300.24"/>
    <s v="Giro"/>
    <s v="SAMUEL OLIVEIRA"/>
    <s v="Programado "/>
    <s v="Realizado"/>
    <s v="Em andamento"/>
    <n v="974.93"/>
    <n v="2548098.5699999998"/>
    <e v="#N/A"/>
    <n v="26585341"/>
    <n v="974.93"/>
    <s v="Mauricio Alves"/>
  </r>
  <r>
    <x v="5"/>
    <s v="Sem Ordem/PEP para tratativa"/>
    <s v="Criar PEP"/>
    <s v="Não"/>
    <n v="12734"/>
    <n v="527"/>
    <m/>
    <x v="872"/>
    <s v="Sem necessidade"/>
    <s v="Sem necessidade"/>
    <x v="4"/>
    <s v="Emergencial"/>
    <s v="LINHA MORTA "/>
    <s v="Pendente"/>
    <s v="PORTO ALEGRE"/>
    <s v="POSTE"/>
    <n v="0"/>
    <d v="2024-12-02T00:00:00"/>
    <x v="2"/>
    <s v="CAPEX"/>
    <s v="NOK"/>
    <s v="OK"/>
    <s v="SEM ANEXO "/>
    <s v="SEM ANEXO "/>
    <s v="NOK"/>
    <n v="0.2"/>
    <n v="14474.57"/>
    <s v="Giro"/>
    <s v="LUCAS ANDRADE"/>
    <s v="Programado "/>
    <s v="Não realizado"/>
    <s v="Em andamento"/>
    <n v="14474.57"/>
    <n v="2548098.5699999998"/>
    <e v="#N/A"/>
    <m/>
    <m/>
    <s v="Erica Fragoso"/>
  </r>
  <r>
    <x v="4"/>
    <s v="Em andamento "/>
    <s v="Em andamento "/>
    <s v="Não"/>
    <n v="14391"/>
    <n v="528"/>
    <m/>
    <x v="2181"/>
    <s v="Sem necessidade"/>
    <s v="Sem necessidade"/>
    <x v="0"/>
    <s v="Emergencial"/>
    <s v="LINHA MORTA "/>
    <s v="Pendente"/>
    <s v="PORTO ALEGRE"/>
    <s v="LANÇAMENTO DE CABOS "/>
    <s v="LIB //ATEC"/>
    <d v="2024-12-02T00:00:00"/>
    <x v="2"/>
    <s v="CAPEX"/>
    <s v="NOK"/>
    <s v="OK"/>
    <s v="ANEXADO"/>
    <s v="SEM ANEXO "/>
    <s v="NOK"/>
    <n v="0.4"/>
    <n v="9018.76"/>
    <s v="Giro"/>
    <s v="LUCAS ANDRADE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85930"/>
    <n v="529"/>
    <m/>
    <x v="2182"/>
    <s v="Sem necessidade"/>
    <s v="Sem necessidade"/>
    <x v="0"/>
    <s v="Emergencial"/>
    <s v="LINHA MORTA "/>
    <s v="Pendente"/>
    <s v="PORTO ALEGRE"/>
    <s v="TR"/>
    <s v="LIB //ATEC"/>
    <d v="2024-12-02T00:00:00"/>
    <x v="2"/>
    <s v="CAPEX"/>
    <s v="NOK"/>
    <s v="OK"/>
    <s v="ANEXADO"/>
    <s v="SEM ANEXO "/>
    <s v="NOK"/>
    <n v="0.4"/>
    <n v="3489.68"/>
    <s v="Giro"/>
    <s v="LUCAS ANDRADE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88514"/>
    <n v="530"/>
    <m/>
    <x v="2183"/>
    <s v="Sem necessidade"/>
    <s v="Sem necessidade"/>
    <x v="0"/>
    <s v="Emergencial"/>
    <s v="LINHA MORTA "/>
    <s v="Pendente"/>
    <s v="PORTO ALEGRE"/>
    <s v="TR"/>
    <s v="LIB //ATEC"/>
    <d v="2024-12-02T00:00:00"/>
    <x v="2"/>
    <s v="CAPEX"/>
    <s v="NOK"/>
    <s v="OK"/>
    <s v="ANEXADO"/>
    <s v="SEM ANEXO "/>
    <s v="NOK"/>
    <n v="0.4"/>
    <n v="3489.68"/>
    <s v="Giro"/>
    <s v="LUCAS ANDRADE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89237"/>
    <n v="531"/>
    <m/>
    <x v="2184"/>
    <s v="Sem necessidade"/>
    <s v="Sem necessidade"/>
    <x v="0"/>
    <s v="Emergencial"/>
    <s v="LINHA MORTA "/>
    <s v="Pendente"/>
    <s v="PORTO ALEGRE"/>
    <s v="TR"/>
    <s v="LIB //ATEC"/>
    <d v="2024-12-02T00:00:00"/>
    <x v="2"/>
    <s v="CAPEX"/>
    <s v="NOK"/>
    <s v="OK"/>
    <s v="ANEXADO"/>
    <s v="SEM ANEXO "/>
    <s v="NOK"/>
    <n v="0.4"/>
    <n v="4582.2700000000004"/>
    <s v="Giro"/>
    <s v="RICARDO VARGAS"/>
    <d v="2024-12-16T00:00:00"/>
    <s v="Não realizado"/>
    <s v="Em andamento"/>
    <n v="0"/>
    <n v="2548098.5699999998"/>
    <e v="#N/A"/>
    <n v="0"/>
    <n v="0"/>
    <s v="Mauricio Alves"/>
  </r>
  <r>
    <x v="2"/>
    <s v="OK"/>
    <s v="Sem Defeito"/>
    <s v="Não"/>
    <n v="85075"/>
    <n v="532"/>
    <m/>
    <x v="2185"/>
    <n v="149000148"/>
    <s v="PAL9-92"/>
    <x v="2"/>
    <s v="Emergencial"/>
    <s v="LINHA MORTA "/>
    <s v="Pendente"/>
    <s v="PORTO ALEGRE"/>
    <s v="TALA"/>
    <s v="LIB //ATEC"/>
    <d v="2024-12-02T00:00:00"/>
    <x v="2"/>
    <s v="OPEX"/>
    <s v="NOK"/>
    <s v="OK"/>
    <s v="ANEXADO"/>
    <s v="ANEXADO"/>
    <s v="OK"/>
    <n v="0.8"/>
    <n v="1300.24"/>
    <s v="Giro"/>
    <s v="LUISA ALMEIDA "/>
    <s v="Programado "/>
    <s v="Realizado"/>
    <s v="Em andamento"/>
    <n v="974.93"/>
    <n v="2548098.5699999998"/>
    <e v="#N/A"/>
    <n v="26585157"/>
    <n v="974.93"/>
    <s v="Mauricio Alves"/>
  </r>
  <r>
    <x v="4"/>
    <s v="Em andamento "/>
    <s v="Em andamento "/>
    <s v="Não"/>
    <n v="84498"/>
    <n v="533"/>
    <m/>
    <x v="2186"/>
    <s v="Sem necessidade"/>
    <s v="Sem necessidade"/>
    <x v="0"/>
    <s v="Emergencial"/>
    <s v="LINHA MORTA "/>
    <s v="Pendente"/>
    <s v="PORTO ALEGRE"/>
    <s v="TR"/>
    <s v="LIB //ATEC"/>
    <d v="2024-12-02T00:00:00"/>
    <x v="2"/>
    <s v="CAPEX"/>
    <s v="NOK"/>
    <s v="OK"/>
    <s v="ANEXADO"/>
    <s v="SEM ANEXO "/>
    <s v="NOK"/>
    <n v="0.4"/>
    <n v="3897.08"/>
    <s v="Giro"/>
    <s v="RICARDO VARGAS"/>
    <d v="2024-12-16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85759"/>
    <n v="534"/>
    <m/>
    <x v="2187"/>
    <s v="Sem necessidade"/>
    <s v="Sem necessidade"/>
    <x v="0"/>
    <s v="Emergencial"/>
    <s v="LINHA MORTA "/>
    <s v="Pendente"/>
    <s v="PORTO ALEGRE"/>
    <s v="TR"/>
    <s v="LIB //ATEC"/>
    <d v="2024-12-02T00:00:00"/>
    <x v="2"/>
    <s v="CAPEX"/>
    <s v="NOK"/>
    <s v="OK"/>
    <s v="ANEXADO"/>
    <s v="SEM ANEXO "/>
    <s v="NOK"/>
    <n v="0.4"/>
    <n v="3489.68"/>
    <s v="Giro"/>
    <s v="RICARDO VARGAS"/>
    <d v="2024-12-16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77061"/>
    <n v="535"/>
    <m/>
    <x v="2188"/>
    <s v="Sem necessidade"/>
    <s v="Sem necessidade"/>
    <x v="0"/>
    <s v="Emergencial"/>
    <s v="LINHA MORTA "/>
    <s v="Pendente"/>
    <s v="VIAMÃO"/>
    <s v="TR"/>
    <s v="LIB //ATEC"/>
    <d v="2024-12-02T00:00:00"/>
    <x v="2"/>
    <s v="CAPEX"/>
    <s v="NOK"/>
    <s v="OK"/>
    <s v="ANEXADO"/>
    <s v="SEM ANEXO "/>
    <s v="NOK"/>
    <n v="0.4"/>
    <n v="12076.44"/>
    <s v="Giro"/>
    <s v="RICARDO VARGAS"/>
    <d v="2024-12-19T00:00:00"/>
    <s v="Não realizado"/>
    <s v="Em andamento"/>
    <n v="0"/>
    <n v="2548098.5699999998"/>
    <e v="#N/A"/>
    <n v="0"/>
    <n v="0"/>
    <s v="Mauricio Alves"/>
  </r>
  <r>
    <x v="5"/>
    <s v="CANCELAR PEP - CRIAR ORDEM"/>
    <s v="Em andamento "/>
    <s v="Não"/>
    <n v="90219"/>
    <n v="536"/>
    <m/>
    <x v="2189"/>
    <s v="Sem Necessidade"/>
    <s v="Sem Necessidade"/>
    <x v="0"/>
    <m/>
    <s v="LINHA MORTA "/>
    <s v="Pendente"/>
    <s v="ELDORADO DO SUL"/>
    <s v="TALA "/>
    <n v="0"/>
    <d v="2024-12-02T00:00:00"/>
    <x v="2"/>
    <s v="OPEX"/>
    <m/>
    <s v="OK"/>
    <s v="ANEXADO"/>
    <s v="ANEXADO"/>
    <s v="NOK"/>
    <n v="0.6"/>
    <n v="1300.24"/>
    <s v="Giro"/>
    <s v="SAMUEL OLIVEIRA"/>
    <s v="Programado "/>
    <s v="Não realizado"/>
    <s v="Em andamento"/>
    <n v="1300.24"/>
    <n v="2548098.5699999998"/>
    <e v="#N/A"/>
    <m/>
    <m/>
    <s v="Erica Fragoso"/>
  </r>
  <r>
    <x v="4"/>
    <s v="Em andamento "/>
    <s v="Em andamento "/>
    <s v="Não"/>
    <n v="90027"/>
    <n v="537"/>
    <m/>
    <x v="2190"/>
    <s v="Sem necessidade"/>
    <s v="Sem necessidade"/>
    <x v="0"/>
    <s v="Emergencial"/>
    <s v="LINHA MORTA "/>
    <s v="Pendente"/>
    <s v="GUAIBA"/>
    <s v="POSTE"/>
    <s v="LIB //ATEC"/>
    <d v="2024-12-02T00:00:00"/>
    <x v="2"/>
    <s v="CAPEX"/>
    <s v="NOK"/>
    <s v="OK"/>
    <s v="ANEXADO"/>
    <s v="SEM ANEXO "/>
    <s v="NOK"/>
    <n v="0.4"/>
    <n v="4524.3100000000004"/>
    <s v="Giro"/>
    <s v="RICARDO VARGAS"/>
    <d v="2024-12-16T00:00:00"/>
    <s v="Não realizado"/>
    <s v="Em andamento"/>
    <n v="0"/>
    <n v="2548098.5699999998"/>
    <e v="#N/A"/>
    <n v="0"/>
    <n v="0"/>
    <s v="Mauricio Alves"/>
  </r>
  <r>
    <x v="7"/>
    <s v="OK"/>
    <s v="Sem Defeito"/>
    <s v="Não"/>
    <n v="15973"/>
    <n v="966"/>
    <m/>
    <x v="2191"/>
    <s v=" "/>
    <s v="PAL14-143"/>
    <x v="2"/>
    <s v="Emergencial"/>
    <s v="EQUIPE DE PODA "/>
    <s v="Realizado"/>
    <s v="PORTO ALEGRE"/>
    <s v="PODA"/>
    <s v="LIB //CONC"/>
    <d v="2024-12-02T00:00:00"/>
    <x v="2"/>
    <s v="OPEX"/>
    <s v="OK"/>
    <s v="OK"/>
    <s v="ANEXADO"/>
    <s v="ANEXADO"/>
    <s v="OK"/>
    <n v="1"/>
    <n v="19123.349999999999"/>
    <s v="Giro"/>
    <s v="GIOVANNI LARONDE"/>
    <s v="Programado "/>
    <s v="Realizado"/>
    <s v="Em andamento"/>
    <n v="13071.14"/>
    <n v="2548098.5699999998"/>
    <e v="#N/A"/>
    <n v="26651431"/>
    <n v="13071.14"/>
    <s v="Mauricio Alves"/>
  </r>
  <r>
    <x v="7"/>
    <s v="OK"/>
    <s v="Sem Defeito"/>
    <s v="Não"/>
    <n v="16009"/>
    <n v="967"/>
    <m/>
    <x v="2192"/>
    <n v="67603128"/>
    <s v="GUA-13"/>
    <x v="2"/>
    <s v="Emergencial"/>
    <s v="EQUIPE DE PODA "/>
    <s v="Realizado"/>
    <s v="GUAIBA"/>
    <s v="PODA"/>
    <s v="LIB //CONC"/>
    <d v="2024-12-02T00:00:00"/>
    <x v="2"/>
    <s v="OPEX"/>
    <s v="OK"/>
    <s v="OK"/>
    <s v="ANEXADO"/>
    <s v="ANEXADO"/>
    <s v="OK"/>
    <n v="1"/>
    <n v="7150.5"/>
    <s v="Giro"/>
    <s v="GIOVANNI LARONDE"/>
    <s v="Programado "/>
    <s v="Realizado"/>
    <s v="Em andamento"/>
    <n v="4293.92"/>
    <n v="2548098.5699999998"/>
    <e v="#N/A"/>
    <n v="26602495"/>
    <n v="4293.92"/>
    <s v="Mauricio Alves"/>
  </r>
  <r>
    <x v="7"/>
    <s v="OK"/>
    <s v="Sem Defeito"/>
    <s v="Não"/>
    <n v="16001"/>
    <n v="968"/>
    <m/>
    <x v="2073"/>
    <s v="JÁ POSSUI"/>
    <s v="JA POSSUI"/>
    <x v="2"/>
    <m/>
    <s v="EQUIPE DE PODA "/>
    <s v="Realizado"/>
    <s v="PORTO ALEGRE"/>
    <s v="PODA"/>
    <s v="LIB //CONC"/>
    <d v="2024-12-02T00:00:00"/>
    <x v="2"/>
    <s v="OPEX"/>
    <s v="OK"/>
    <s v="OK"/>
    <s v="ANEXADO"/>
    <s v="ANEXADO"/>
    <s v="OK"/>
    <n v="1"/>
    <n v="1986.25"/>
    <s v="Giro"/>
    <s v="LUISA ALMEIDA"/>
    <s v="Programado "/>
    <s v="Realizado"/>
    <s v="Em andamento"/>
    <n v="2000.35"/>
    <n v="2548098.5699999998"/>
    <e v="#N/A"/>
    <n v="26651318"/>
    <n v="2000.35"/>
    <s v="Mauricio Alves"/>
  </r>
  <r>
    <x v="7"/>
    <s v="OK"/>
    <s v="Sem Defeito"/>
    <s v="Não"/>
    <n v="15884"/>
    <n v="969"/>
    <m/>
    <x v="2073"/>
    <s v="JÁ POSSUI"/>
    <s v="JA POSSUI"/>
    <x v="2"/>
    <m/>
    <s v="EQUIPE DE PODA "/>
    <s v="Realizado"/>
    <s v="PORTO ALEGRE"/>
    <s v="PODA"/>
    <s v="LIB //CONC"/>
    <d v="2024-12-02T00:00:00"/>
    <x v="2"/>
    <s v="OPEX"/>
    <s v="OK"/>
    <s v="OK"/>
    <s v="ANEXADO"/>
    <s v="ANEXADO"/>
    <s v="OK"/>
    <n v="1"/>
    <n v="22037.599999999999"/>
    <s v="Giro"/>
    <s v="LUISA ALMEIDA"/>
    <s v="Programado "/>
    <s v="Realizado"/>
    <s v="Em andamento"/>
    <n v="11279.5"/>
    <n v="2548098.5699999998"/>
    <e v="#N/A"/>
    <n v="26651318"/>
    <n v="11279.5"/>
    <s v="Mauricio Alves"/>
  </r>
  <r>
    <x v="7"/>
    <s v="OK"/>
    <s v="Sem Defeito"/>
    <s v="Não"/>
    <n v="4223"/>
    <n v="970"/>
    <m/>
    <x v="2073"/>
    <s v="JÁ POSSUI"/>
    <s v="JA POSSUI"/>
    <x v="2"/>
    <m/>
    <s v="EQUIPE DE PODA "/>
    <s v="Realizado"/>
    <s v="PORTO ALEGRE"/>
    <s v="PODA"/>
    <s v="LIB //CONC"/>
    <d v="2024-12-02T00:00:00"/>
    <x v="2"/>
    <s v="OPEX"/>
    <s v="OK"/>
    <s v="OK"/>
    <s v="ANEXADO"/>
    <s v="ANEXADO"/>
    <s v="OK"/>
    <n v="1"/>
    <n v="3760.85"/>
    <s v="Giro"/>
    <s v="GIOVANNI LARONDE"/>
    <s v="Programado "/>
    <s v="Realizado"/>
    <s v="Em andamento"/>
    <n v="2587.34"/>
    <n v="2548098.5699999998"/>
    <e v="#N/A"/>
    <n v="26651318"/>
    <n v="2587.34"/>
    <s v="Mauricio Alves"/>
  </r>
  <r>
    <x v="7"/>
    <s v="OK"/>
    <s v="Sem Defeito"/>
    <s v="Não"/>
    <n v="15981"/>
    <n v="971"/>
    <m/>
    <x v="2193"/>
    <s v="TRONCO"/>
    <s v="PAL1212"/>
    <x v="2"/>
    <s v="Emergencial"/>
    <s v="EQUIPE DE PODA "/>
    <s v="Realizado"/>
    <s v="PORTO ALEGRE"/>
    <s v="PODA"/>
    <s v="LIB //CONC"/>
    <d v="2024-12-02T00:00:00"/>
    <x v="2"/>
    <s v="OPEX"/>
    <s v="OK"/>
    <s v="OK"/>
    <s v="ANEXADO"/>
    <s v="ANEXADO"/>
    <s v="OK"/>
    <n v="1"/>
    <n v="9641.4500000000007"/>
    <s v="Giro"/>
    <s v="DOUGLAS LOPES"/>
    <s v="Programado "/>
    <s v="Realizado"/>
    <s v="Em andamento"/>
    <n v="6275.65"/>
    <n v="2548098.5699999998"/>
    <e v="#N/A"/>
    <n v="26602358"/>
    <n v="6275.65"/>
    <s v="Mauricio Alves"/>
  </r>
  <r>
    <x v="7"/>
    <s v="OK"/>
    <s v="Sem Defeito"/>
    <s v="Não"/>
    <n v="16001"/>
    <n v="972"/>
    <m/>
    <x v="2073"/>
    <s v="JÁ POSSUI"/>
    <s v="JA POSSUI"/>
    <x v="2"/>
    <m/>
    <s v="EQUIPE DE PODA "/>
    <s v="Realizado"/>
    <s v="PORTO ALEGRE"/>
    <s v="PODA"/>
    <s v="LIB //CONC"/>
    <d v="2024-12-02T00:00:00"/>
    <x v="2"/>
    <s v="OPEX"/>
    <s v="OK"/>
    <s v="OK"/>
    <s v="ANEXADO"/>
    <s v="ANEXADO"/>
    <s v="OK"/>
    <n v="1"/>
    <n v="6118.3"/>
    <s v="Giro"/>
    <s v="LUISA ALMEIDA"/>
    <s v="Programado "/>
    <s v="Realizado"/>
    <s v="Em andamento"/>
    <n v="4326.34"/>
    <n v="2548098.5699999998"/>
    <e v="#N/A"/>
    <n v="26651318"/>
    <n v="4326.34"/>
    <s v="Mauricio Alves"/>
  </r>
  <r>
    <x v="7"/>
    <s v="OK"/>
    <s v="Sem Defeito"/>
    <s v="Não"/>
    <n v="16001"/>
    <n v="973"/>
    <m/>
    <x v="2073"/>
    <s v="JÁ POSSUI"/>
    <s v="JA POSSUI"/>
    <x v="2"/>
    <m/>
    <s v="EQUIPE DE PODA "/>
    <s v="Realizado"/>
    <s v="PORTO ALEGRE"/>
    <s v="PODA"/>
    <s v="LIB //CONC"/>
    <d v="2024-12-02T00:00:00"/>
    <x v="2"/>
    <s v="OPEX"/>
    <s v="OK"/>
    <s v="OK"/>
    <s v="ANEXADO"/>
    <s v="ANEXADO"/>
    <s v="OK"/>
    <n v="1"/>
    <n v="2309.58"/>
    <s v="Giro"/>
    <s v="LUISA ALMEIDA"/>
    <s v="Programado "/>
    <s v="Realizado"/>
    <s v="Em andamento"/>
    <n v="2325.9899999999998"/>
    <n v="2548098.5699999998"/>
    <e v="#N/A"/>
    <n v="26651318"/>
    <n v="2325.9899999999998"/>
    <s v="Mauricio Alves"/>
  </r>
  <r>
    <x v="7"/>
    <s v="OK"/>
    <s v="Sem Defeito"/>
    <s v="Não"/>
    <n v="15973"/>
    <n v="974"/>
    <m/>
    <x v="2194"/>
    <n v="1864"/>
    <s v="PAL14-143"/>
    <x v="2"/>
    <m/>
    <s v="EQUIPE DE PODA "/>
    <s v="Realizado"/>
    <s v="PORTO ALEGRE"/>
    <s v="PODA"/>
    <s v="LIB //CONC"/>
    <d v="2024-12-02T00:00:00"/>
    <x v="2"/>
    <s v="OPEX"/>
    <s v="OK"/>
    <s v="OK"/>
    <s v="ANEXADO"/>
    <s v="ANEXADO"/>
    <s v="OK"/>
    <n v="1"/>
    <n v="23986.03"/>
    <s v="Giro"/>
    <s v="GIOVANNI LARONDE "/>
    <s v="Programado "/>
    <s v="Realizado"/>
    <s v="Em andamento"/>
    <n v="5024.95"/>
    <n v="2548098.5699999998"/>
    <e v="#N/A"/>
    <n v="26651705"/>
    <n v="5024.95"/>
    <s v="Mauricio Alves"/>
  </r>
  <r>
    <x v="7"/>
    <s v="OK"/>
    <s v="Sem Defeito"/>
    <s v="Não"/>
    <n v="16001"/>
    <n v="975"/>
    <m/>
    <x v="2073"/>
    <s v="JÁ POSSUI"/>
    <s v="JA POSSUI"/>
    <x v="2"/>
    <m/>
    <s v="EQUIPE DE PODA "/>
    <s v="Realizado"/>
    <s v="PORTO ALEGRE"/>
    <s v="PODA"/>
    <s v="LIB //CONC"/>
    <d v="2024-12-02T00:00:00"/>
    <x v="2"/>
    <s v="OPEX"/>
    <s v="OK"/>
    <s v="OK"/>
    <s v="ANEXADO"/>
    <s v="ANEXADO"/>
    <s v="OK"/>
    <n v="1"/>
    <n v="3946.45"/>
    <s v="Giro"/>
    <s v="LUISA ALMEIDA"/>
    <s v="Programado "/>
    <s v="Realizado"/>
    <s v="Em andamento"/>
    <n v="3974.55"/>
    <n v="2548098.5699999998"/>
    <e v="#N/A"/>
    <n v="26651318"/>
    <n v="3974.55"/>
    <s v="Mauricio Alves"/>
  </r>
  <r>
    <x v="7"/>
    <s v="OK"/>
    <s v="Sem Defeito"/>
    <s v="Não"/>
    <n v="16009"/>
    <n v="976"/>
    <m/>
    <x v="2195"/>
    <n v="67603128"/>
    <s v="GUA-13"/>
    <x v="2"/>
    <m/>
    <s v="EQUIPE DE PODA "/>
    <s v="Realizado"/>
    <s v="GUAIBA"/>
    <s v="PODA"/>
    <s v="LIB //CONC"/>
    <d v="2024-12-02T00:00:00"/>
    <x v="2"/>
    <s v="OPEX"/>
    <s v="OK"/>
    <s v="OK"/>
    <s v="ANEXADO"/>
    <s v="ANEXADO"/>
    <s v="OK"/>
    <n v="1"/>
    <n v="15089.82"/>
    <s v="Giro"/>
    <s v="DOUGLAS LOPES"/>
    <s v="Programado "/>
    <s v="Realizado"/>
    <s v="Em andamento"/>
    <n v="5122.54"/>
    <n v="2548098.5699999998"/>
    <e v="#N/A"/>
    <n v="26651801"/>
    <n v="5122.54"/>
    <s v="Mauricio Alves"/>
  </r>
  <r>
    <x v="7"/>
    <s v="OK"/>
    <s v="Sem Defeito"/>
    <s v="Não"/>
    <n v="16001"/>
    <n v="977"/>
    <m/>
    <x v="2073"/>
    <s v="JÁ POSSUI"/>
    <s v="JA POSSUI"/>
    <x v="2"/>
    <m/>
    <s v="EQUIPE DE PODA "/>
    <s v="Realizado"/>
    <s v="PORTO ALEGRE"/>
    <s v="PODA"/>
    <s v="LIB //CONC"/>
    <d v="2024-12-02T00:00:00"/>
    <x v="2"/>
    <s v="OPEX"/>
    <s v="OK"/>
    <s v="OK"/>
    <s v="ANEXADO"/>
    <s v="ANEXADO"/>
    <s v="OK"/>
    <n v="1"/>
    <n v="4132.05"/>
    <s v="Giro"/>
    <s v="LUISA ALMEIDA"/>
    <s v="Programado "/>
    <s v="Realizado"/>
    <s v="Em andamento"/>
    <n v="4161.3900000000003"/>
    <n v="2548098.5699999998"/>
    <e v="#N/A"/>
    <n v="26651318"/>
    <n v="4161.3900000000003"/>
    <s v="Mauricio Alves"/>
  </r>
  <r>
    <x v="7"/>
    <s v="OK"/>
    <s v="Sem Defeito"/>
    <s v="Não"/>
    <n v="15981"/>
    <n v="978"/>
    <m/>
    <x v="2196"/>
    <s v="TRONCO"/>
    <s v="PAL1212"/>
    <x v="2"/>
    <m/>
    <s v="EQUIPE DE PODA "/>
    <s v="Realizado"/>
    <s v="PORTO ALEGRE"/>
    <s v="PODA"/>
    <s v="LIB //CONC"/>
    <d v="2024-12-02T00:00:00"/>
    <x v="2"/>
    <s v="OPEX"/>
    <s v="OK"/>
    <s v="OK"/>
    <s v="ANEXADO"/>
    <s v="ANEXADO"/>
    <s v="OK"/>
    <n v="1"/>
    <n v="12396.15"/>
    <s v="Giro"/>
    <s v="DOUGLAS LOPES"/>
    <s v="Programado "/>
    <s v="Realizado"/>
    <s v="Em andamento"/>
    <n v="7075.79"/>
    <n v="2548098.5699999998"/>
    <e v="#N/A"/>
    <n v="26651908"/>
    <n v="7075.79"/>
    <s v="Mauricio Alves"/>
  </r>
  <r>
    <x v="7"/>
    <s v="OK"/>
    <s v="Sem Defeito"/>
    <s v="Não"/>
    <n v="16402"/>
    <n v="979"/>
    <m/>
    <x v="2197"/>
    <s v="TRONCO"/>
    <s v="RIN0110"/>
    <x v="2"/>
    <s v="Emergencial"/>
    <s v="EQUIPE DE PODA "/>
    <s v="Realizado"/>
    <s v="PORTO ALEGRE"/>
    <s v="PODA"/>
    <s v="LIB //CONC"/>
    <d v="2024-12-02T00:00:00"/>
    <x v="2"/>
    <s v="OPEX"/>
    <s v="OK"/>
    <s v="OK"/>
    <s v="ANEXADO"/>
    <s v="ANEXADO"/>
    <s v="OK"/>
    <n v="1"/>
    <n v="16528.2"/>
    <s v="Giro"/>
    <s v="SAMUEL OLIVEIRA"/>
    <s v="Programado "/>
    <s v="Realizado"/>
    <s v="Em andamento"/>
    <n v="8438.2999999999993"/>
    <n v="2548098.5699999998"/>
    <e v="#N/A"/>
    <n v="26689795"/>
    <n v="8438.2999999999993"/>
    <s v="Mauricio Alves"/>
  </r>
  <r>
    <x v="7"/>
    <s v="OK"/>
    <s v="Sem Defeito"/>
    <s v="Não"/>
    <n v="45165791"/>
    <n v="372"/>
    <m/>
    <x v="2198"/>
    <n v="93000351"/>
    <s v="GUA-111"/>
    <x v="2"/>
    <s v="Emergencial"/>
    <s v="TAT03"/>
    <s v="Pendente"/>
    <s v="GUAIBA"/>
    <s v="PODA/ ESPAÇ"/>
    <s v="LIB //CONC"/>
    <d v="2024-12-02T00:00:00"/>
    <x v="2"/>
    <s v="OPEX"/>
    <s v="NOK"/>
    <s v="OK"/>
    <s v="ANEXADO"/>
    <s v="ANEXADO"/>
    <s v="OK"/>
    <n v="0.8"/>
    <n v="5673.81"/>
    <s v="Giro"/>
    <s v="GIOVANNI LARONDE "/>
    <s v="Programado "/>
    <s v="Realizado"/>
    <s v="Em andamento"/>
    <n v="356.7"/>
    <n v="2548098.5699999998"/>
    <e v="#N/A"/>
    <n v="26689135"/>
    <n v="356.7"/>
    <s v="Mauricio Alves"/>
  </r>
  <r>
    <x v="7"/>
    <s v="OK"/>
    <s v="Sem Defeito"/>
    <s v="Não"/>
    <n v="45181056"/>
    <n v="373"/>
    <m/>
    <x v="2199"/>
    <n v="93000128"/>
    <s v="GUA-110"/>
    <x v="2"/>
    <m/>
    <s v="TAT03"/>
    <s v="Realizado"/>
    <s v="GUAIBA"/>
    <s v="PODA"/>
    <s v="LIB //CONC"/>
    <d v="2024-12-02T00:00:00"/>
    <x v="2"/>
    <s v="OPEX"/>
    <s v="OK"/>
    <s v="OK"/>
    <s v="ANEXADO"/>
    <s v="ANEXADO"/>
    <s v="OK"/>
    <n v="1"/>
    <n v="1507.44"/>
    <s v="Giro"/>
    <s v="GIOVANNI LARONDE"/>
    <s v="Programado "/>
    <s v="Realizado"/>
    <s v="Em andamento"/>
    <n v="95.61"/>
    <n v="2548098.5699999998"/>
    <e v="#N/A"/>
    <n v="26651529"/>
    <n v="95.61"/>
    <s v="Mauricio Alves"/>
  </r>
  <r>
    <x v="7"/>
    <s v="OK"/>
    <s v="Sem Defeito"/>
    <s v="Não"/>
    <n v="45178579"/>
    <n v="374"/>
    <m/>
    <x v="2200"/>
    <n v="67614966"/>
    <s v="ELD-6"/>
    <x v="2"/>
    <m/>
    <s v="TAT03"/>
    <s v="Realizado"/>
    <s v="ELDORADO DO SUL"/>
    <s v="PODA"/>
    <s v="LIB //CONC"/>
    <d v="2024-12-02T00:00:00"/>
    <x v="2"/>
    <s v="OPEX"/>
    <s v="OK"/>
    <s v="OK"/>
    <s v="ANEXADO"/>
    <s v="ANEXADO"/>
    <s v="OK"/>
    <n v="1"/>
    <n v="754.17"/>
    <s v="Giro"/>
    <s v="SAMUEL OLIVEIRA"/>
    <s v="Programado "/>
    <s v="Realizado"/>
    <s v="Em andamento"/>
    <n v="314.39999999999998"/>
    <n v="2548098.5699999998"/>
    <e v="#N/A"/>
    <n v="26672482"/>
    <n v="314.39999999999998"/>
    <s v="Mauricio Alves"/>
  </r>
  <r>
    <x v="7"/>
    <s v="OK"/>
    <s v="Sem Defeito"/>
    <s v="Não"/>
    <n v="16706"/>
    <n v="980"/>
    <m/>
    <x v="2201"/>
    <s v="TRONCO"/>
    <s v="PAL1010"/>
    <x v="2"/>
    <m/>
    <s v="EQUIPE DE PODA "/>
    <s v="Realizado"/>
    <s v="PORTO ALEGRE"/>
    <s v="PODA"/>
    <s v="LIB //CONC"/>
    <d v="2024-12-02T00:00:00"/>
    <x v="2"/>
    <s v="OPEX"/>
    <s v="OK"/>
    <s v="OK"/>
    <s v="ANEXADO"/>
    <s v="ANEXADO"/>
    <s v="OK"/>
    <n v="1"/>
    <n v="5509.4"/>
    <s v="Giro"/>
    <s v="DOUGLAS LOPES"/>
    <s v="Programado "/>
    <s v="Realizado"/>
    <s v="Em andamento"/>
    <n v="5336.79"/>
    <n v="2548098.5699999998"/>
    <e v="#N/A"/>
    <n v="26651917"/>
    <n v="5336.79"/>
    <s v="Mauricio Alves"/>
  </r>
  <r>
    <x v="7"/>
    <s v="OK"/>
    <s v="Sem Defeito"/>
    <s v="Não"/>
    <n v="16009"/>
    <n v="981"/>
    <m/>
    <x v="2202"/>
    <n v="67603128"/>
    <s v="GUA-13"/>
    <x v="2"/>
    <s v="Emergencial"/>
    <s v="EQUIPE DE PODA "/>
    <s v="Realizado"/>
    <s v="ELDORADO DO SUL"/>
    <s v="PODA"/>
    <s v="LIB //CONC"/>
    <d v="2024-12-02T00:00:00"/>
    <x v="2"/>
    <s v="OPEX"/>
    <s v="OK"/>
    <s v="OK"/>
    <s v="ANEXADO"/>
    <s v="ANEXADO"/>
    <s v="OK"/>
    <n v="1"/>
    <n v="16004.69"/>
    <s v="Giro"/>
    <s v="SAMUEL OLIVEIRA"/>
    <s v="Programado "/>
    <s v="Realizado"/>
    <s v="Em andamento"/>
    <n v="7753.3"/>
    <n v="2548098.5699999998"/>
    <e v="#N/A"/>
    <n v="26689889"/>
    <n v="7753.3"/>
    <s v="Mauricio Alves"/>
  </r>
  <r>
    <x v="7"/>
    <s v="OK"/>
    <s v="Sem Defeito"/>
    <s v="Não"/>
    <n v="15970"/>
    <n v="982"/>
    <m/>
    <x v="2203"/>
    <s v="TRONCO"/>
    <s v="RIN0109"/>
    <x v="2"/>
    <s v="Emergencial"/>
    <s v="EQUIPE DE PODA "/>
    <s v="Realizado"/>
    <s v="PORTO ALEGRE"/>
    <s v="PODA"/>
    <s v="LIB //CONC"/>
    <d v="2024-12-02T00:00:00"/>
    <x v="2"/>
    <s v="OPEX"/>
    <s v="OK"/>
    <s v="OK"/>
    <s v="ANEXADO"/>
    <s v="ANEXADO"/>
    <s v="OK"/>
    <n v="1"/>
    <n v="5136.78"/>
    <s v="Giro"/>
    <s v="SAMUEL OLIVEIRA"/>
    <s v="Programado "/>
    <s v="Realizado"/>
    <s v="Em andamento"/>
    <n v="3949.65"/>
    <n v="2548098.5699999998"/>
    <e v="#N/A"/>
    <n v="26690260"/>
    <n v="3949.65"/>
    <s v="Mauricio Alves"/>
  </r>
  <r>
    <x v="7"/>
    <s v="OK"/>
    <s v="Sem Defeito"/>
    <s v="Não"/>
    <n v="15970"/>
    <n v="983"/>
    <m/>
    <x v="2204"/>
    <s v="TRONCO"/>
    <s v="RIN0109"/>
    <x v="2"/>
    <s v="Emergencial"/>
    <s v="EQUIPE DE PODA "/>
    <s v="Realizado"/>
    <s v="PORTO ALEGRE"/>
    <s v="PODA"/>
    <s v="LIB //CONC"/>
    <d v="2024-12-02T00:00:00"/>
    <x v="2"/>
    <s v="OPEX"/>
    <s v="OK"/>
    <s v="OK"/>
    <s v="ANEXADO"/>
    <s v="ANEXADO"/>
    <s v="OK"/>
    <n v="1"/>
    <n v="11910.4"/>
    <s v="Giro"/>
    <s v="SAMUEL OLIVEIRA"/>
    <s v="Programado "/>
    <s v="Realizado"/>
    <s v="Em andamento"/>
    <n v="11994.95"/>
    <n v="2548098.5699999998"/>
    <e v="#N/A"/>
    <n v="26690370"/>
    <n v="11994.95"/>
    <s v="Mauricio Alves"/>
  </r>
  <r>
    <x v="6"/>
    <s v="RETIRAR TOCO "/>
    <s v="RETIRAR TOCO "/>
    <s v="Sim"/>
    <n v="15973"/>
    <n v="984"/>
    <m/>
    <x v="2205"/>
    <n v="1864"/>
    <s v="PAL14-143"/>
    <x v="2"/>
    <s v="Emergencial"/>
    <s v="EQUIPE DE PODA "/>
    <s v="Pendente"/>
    <s v="PORTO ALEGRE"/>
    <s v="PODA"/>
    <s v="ABER//ABER"/>
    <d v="2024-12-02T00:00:00"/>
    <x v="2"/>
    <s v="OPEX"/>
    <s v="NOK"/>
    <s v="OK"/>
    <s v="ANEXADO"/>
    <s v="ANEXADO"/>
    <s v="NOK"/>
    <n v="0.6"/>
    <n v="5560.08"/>
    <s v="Giro"/>
    <s v="SAMUEL OLIVEIRA"/>
    <s v="Programado "/>
    <s v="Não realizado"/>
    <s v="Em andamento"/>
    <n v="0"/>
    <n v="2548098.5699999998"/>
    <e v="#N/A"/>
    <n v="0"/>
    <n v="0"/>
    <s v="Erica Fragoso"/>
  </r>
  <r>
    <x v="7"/>
    <s v="OK"/>
    <s v="Sem Defeito"/>
    <s v="Não"/>
    <n v="15976"/>
    <n v="985"/>
    <m/>
    <x v="2206"/>
    <n v="6006700"/>
    <s v="ALV02-00209"/>
    <x v="2"/>
    <m/>
    <s v="EQUIPE DE PODA "/>
    <s v="Realizado"/>
    <s v="ALVORADA"/>
    <s v="PODA"/>
    <s v="LIB //CONC"/>
    <d v="2024-12-02T00:00:00"/>
    <x v="2"/>
    <s v="OPEX"/>
    <s v="OK"/>
    <s v="OK"/>
    <s v="ANEXADO"/>
    <s v="ANEXADO"/>
    <s v="OK"/>
    <n v="1"/>
    <n v="4132.05"/>
    <s v="Giro"/>
    <s v="GIOVANNI LARONDE "/>
    <s v="Programado "/>
    <s v="Realizado"/>
    <s v="Em andamento"/>
    <n v="2325.9899999999998"/>
    <n v="2548098.5699999998"/>
    <e v="#N/A"/>
    <n v="26651732"/>
    <n v="2325.9899999999998"/>
    <s v="Mauricio Alves"/>
  </r>
  <r>
    <x v="7"/>
    <s v="OK"/>
    <s v="Sem Defeito"/>
    <s v="Não"/>
    <n v="16001"/>
    <n v="986"/>
    <m/>
    <x v="2073"/>
    <s v="JÁ POSSUI"/>
    <s v="JA POSSUI"/>
    <x v="2"/>
    <m/>
    <s v="EQUIPE DE PODA "/>
    <s v="Realizado"/>
    <s v="PORTO ALEGRE"/>
    <s v="PODA"/>
    <s v="LIB //CONC"/>
    <d v="2024-12-02T00:00:00"/>
    <x v="2"/>
    <s v="OPEX"/>
    <s v="OK"/>
    <s v="OK"/>
    <s v="ANEXADO"/>
    <s v="ANEXADO"/>
    <s v="OK"/>
    <n v="1"/>
    <n v="11995.52"/>
    <s v="Giro"/>
    <s v="LUISA ALMEIDA"/>
    <s v="Programado "/>
    <s v="Realizado"/>
    <s v="Em andamento"/>
    <n v="11994.95"/>
    <n v="2548098.5699999998"/>
    <e v="#N/A"/>
    <n v="26651318"/>
    <n v="11994.95"/>
    <s v="Mauricio Alves"/>
  </r>
  <r>
    <x v="7"/>
    <s v="OK"/>
    <s v="Sem Defeito"/>
    <s v="Não"/>
    <n v="16001"/>
    <n v="987"/>
    <m/>
    <x v="2073"/>
    <s v="JÁ POSSUI"/>
    <s v="JA POSSUI"/>
    <x v="2"/>
    <m/>
    <s v="EQUIPE DE PODA "/>
    <s v="Realizado"/>
    <s v="PORTO ALEGRE"/>
    <s v="PODA"/>
    <s v="LIB //CONC"/>
    <d v="2024-12-02T00:00:00"/>
    <x v="2"/>
    <s v="OPEX"/>
    <s v="OK"/>
    <s v="OK"/>
    <s v="ANEXADO"/>
    <s v="ANEXADO"/>
    <s v="OK"/>
    <n v="1"/>
    <n v="5348.43"/>
    <s v="Giro"/>
    <s v="LUISA ALMEIDA"/>
    <s v="Programado "/>
    <s v="Realizado"/>
    <s v="Em andamento"/>
    <n v="5386.4"/>
    <n v="2548098.5699999998"/>
    <e v="#N/A"/>
    <n v="26651318"/>
    <n v="5386.4"/>
    <s v="Mauricio Alves"/>
  </r>
  <r>
    <x v="7"/>
    <s v="OK"/>
    <s v="Sem Defeito"/>
    <s v="Não"/>
    <n v="15973"/>
    <n v="988"/>
    <m/>
    <x v="2207"/>
    <n v="1864"/>
    <s v="PAL14-143"/>
    <x v="2"/>
    <m/>
    <s v="EQUIPE DE PODA "/>
    <s v="Realizado"/>
    <s v="PORTO ALEGRE"/>
    <s v="PODA"/>
    <s v="LIB //CONC"/>
    <d v="2024-12-02T00:00:00"/>
    <x v="2"/>
    <s v="OPEX"/>
    <s v="OK"/>
    <s v="OK"/>
    <s v="ANEXADO"/>
    <s v="ANEXADO"/>
    <s v="OK"/>
    <n v="1"/>
    <n v="10722.91"/>
    <s v="Giro"/>
    <s v="GIOVANNI LARONDE"/>
    <s v="Programado "/>
    <s v="Realizado"/>
    <s v="Em andamento"/>
    <n v="5587.45"/>
    <n v="2548098.5699999998"/>
    <e v="#N/A"/>
    <n v="26671899"/>
    <n v="5587.45"/>
    <s v="Mauricio Alves"/>
  </r>
  <r>
    <x v="7"/>
    <s v="OK"/>
    <s v="Sem Defeito"/>
    <s v="Não"/>
    <n v="16001"/>
    <n v="989"/>
    <m/>
    <x v="2073"/>
    <s v="JÁ POSSUI"/>
    <s v="JA POSSUI"/>
    <x v="2"/>
    <m/>
    <s v="EQUIPE DE PODA "/>
    <s v="Realizado"/>
    <s v="PORTO ALEGRE"/>
    <s v="PODA"/>
    <s v="LIB //CONC"/>
    <d v="2024-12-02T00:00:00"/>
    <x v="2"/>
    <s v="OPEX"/>
    <s v="OK"/>
    <s v="OK"/>
    <s v="ANEXADO"/>
    <s v="ANEXADO"/>
    <s v="OK"/>
    <n v="1"/>
    <n v="4369.75"/>
    <s v="Giro"/>
    <s v="LUISA ALMEIDA"/>
    <s v="Programado "/>
    <s v="Realizado"/>
    <s v="Em andamento"/>
    <n v="1200.21"/>
    <n v="2548098.5699999998"/>
    <e v="#N/A"/>
    <n v="26651318"/>
    <n v="1200.21"/>
    <s v="Mauricio Alves"/>
  </r>
  <r>
    <x v="7"/>
    <s v="OK"/>
    <s v="Sem Defeito"/>
    <s v="Não"/>
    <n v="15970"/>
    <n v="990"/>
    <m/>
    <x v="2208"/>
    <n v="149006458"/>
    <s v="RIN-09"/>
    <x v="2"/>
    <m/>
    <s v="EQUIPE DE PODA "/>
    <s v="Realizado"/>
    <s v="PORTO ALEGRE"/>
    <s v="PODA"/>
    <s v="LIB //CONC"/>
    <d v="2024-12-02T00:00:00"/>
    <x v="2"/>
    <s v="OPEX"/>
    <s v="OK"/>
    <s v="OK"/>
    <s v="ANEXADO"/>
    <s v="ANEXADO"/>
    <s v="OK"/>
    <n v="1"/>
    <n v="6886.75"/>
    <s v="Giro"/>
    <s v="GIOVANNI LARONDE"/>
    <s v="Programado "/>
    <s v="Realizado"/>
    <s v="Em andamento"/>
    <n v="2325.9899999999998"/>
    <n v="2548098.5699999998"/>
    <e v="#N/A"/>
    <n v="26671900"/>
    <n v="2325.9899999999998"/>
    <s v="Mauricio Alves"/>
  </r>
  <r>
    <x v="7"/>
    <s v="OK"/>
    <s v="Sem Defeito"/>
    <s v="Não"/>
    <n v="16001"/>
    <n v="991"/>
    <m/>
    <x v="2073"/>
    <s v="JÁ POSSUI"/>
    <s v="JA POSSUI"/>
    <x v="2"/>
    <m/>
    <s v="EQUIPE DE PODA "/>
    <s v="Realizado"/>
    <s v="PORTO ALEGRE"/>
    <s v="PODA"/>
    <s v="LIB //CONC"/>
    <d v="2024-12-02T00:00:00"/>
    <x v="2"/>
    <s v="OPEX"/>
    <s v="OK"/>
    <s v="OK"/>
    <s v="ANEXADO"/>
    <s v="ANEXADO"/>
    <s v="OK"/>
    <n v="1"/>
    <n v="4740.95"/>
    <s v="Giro"/>
    <s v="LUISA ALMEIDA"/>
    <s v="Programado "/>
    <s v="Realizado"/>
    <s v="Em andamento"/>
    <n v="3362.67"/>
    <n v="2548098.5699999998"/>
    <e v="#N/A"/>
    <n v="26651318"/>
    <n v="3362.67"/>
    <s v="Mauricio Alves"/>
  </r>
  <r>
    <x v="7"/>
    <s v="OK"/>
    <s v="Sem Defeito"/>
    <s v="Não"/>
    <n v="16009"/>
    <n v="992"/>
    <m/>
    <x v="2209"/>
    <s v="067603128"/>
    <s v="GUA-13"/>
    <x v="2"/>
    <s v="Emergencial"/>
    <s v="EQUIPE DE PODA "/>
    <s v="Realizado"/>
    <s v="GUAIBA"/>
    <s v="PODA"/>
    <s v="LIB //CONC"/>
    <d v="2024-12-02T00:00:00"/>
    <x v="2"/>
    <s v="OPEX"/>
    <s v="OK"/>
    <s v="OK"/>
    <s v="ANEXADO"/>
    <s v="ANEXADO"/>
    <s v="OK"/>
    <n v="1"/>
    <n v="6144.35"/>
    <s v="Giro"/>
    <s v="GIOVANNI LARONDE"/>
    <s v="Programado "/>
    <s v="Realizado"/>
    <s v="Em andamento"/>
    <n v="7550.29"/>
    <n v="2548098.5699999998"/>
    <e v="#N/A"/>
    <n v="26724532"/>
    <n v="7550.29"/>
    <s v="Mauricio Alves"/>
  </r>
  <r>
    <x v="7"/>
    <s v="OK"/>
    <s v="Sem Defeito"/>
    <s v="Não"/>
    <n v="16001"/>
    <n v="993"/>
    <m/>
    <x v="2073"/>
    <s v="JÁ POSSUI"/>
    <s v="JA POSSUI"/>
    <x v="2"/>
    <m/>
    <s v="EQUIPE DE PODA "/>
    <s v="Realizado"/>
    <s v="PORTO ALEGRE"/>
    <s v="PODA"/>
    <s v="LIB //CONC"/>
    <d v="2024-12-02T00:00:00"/>
    <x v="2"/>
    <s v="OPEX"/>
    <s v="OK"/>
    <s v="OK"/>
    <s v="ANEXADO"/>
    <s v="ANEXADO"/>
    <s v="OK"/>
    <n v="1"/>
    <n v="6515.55"/>
    <s v="Giro"/>
    <s v="LUISA ALMEIDA"/>
    <s v="Programado "/>
    <s v="Realizado"/>
    <s v="Em andamento"/>
    <n v="3057.14"/>
    <n v="2548098.5699999998"/>
    <e v="#N/A"/>
    <n v="26651318"/>
    <n v="3057.14"/>
    <s v="Mauricio Alves"/>
  </r>
  <r>
    <x v="4"/>
    <s v="Em andamento "/>
    <s v="Criar Ordem "/>
    <s v="Não"/>
    <n v="15976"/>
    <n v="994"/>
    <m/>
    <x v="959"/>
    <s v="006006700"/>
    <s v="ALV02-00209"/>
    <x v="4"/>
    <s v="Emergencial"/>
    <s v="EQUIPE DE PODA "/>
    <s v="Pendente"/>
    <s v="ALVORADA"/>
    <s v="PODA"/>
    <n v="0"/>
    <d v="2024-12-02T00:00:00"/>
    <x v="2"/>
    <s v="OPEX"/>
    <s v="NOK"/>
    <s v="OK"/>
    <s v="ANEXADO"/>
    <s v="ANEXADO"/>
    <s v="NOK"/>
    <n v="0.6"/>
    <n v="5509.4"/>
    <s v="Giro"/>
    <s v="SAMUEL OLIVEIRA"/>
    <d v="2024-12-19T00:00:00"/>
    <s v="Não realizado"/>
    <s v="Em andamento"/>
    <n v="0"/>
    <n v="2548098.5699999998"/>
    <e v="#N/A"/>
    <n v="0"/>
    <n v="0"/>
    <s v="Mauricio Alves"/>
  </r>
  <r>
    <x v="7"/>
    <s v="OK"/>
    <s v="Sem Defeito"/>
    <s v="Não"/>
    <n v="45191730"/>
    <n v="995"/>
    <m/>
    <x v="2210"/>
    <s v="TRONCO"/>
    <s v="PAL0451"/>
    <x v="2"/>
    <s v="Emergencial"/>
    <s v="EQUIPE DE PODA "/>
    <s v="Realizado"/>
    <s v="PORTO ALEGRE"/>
    <s v="PODA"/>
    <s v="LIB //CONC"/>
    <d v="2024-12-02T00:00:00"/>
    <x v="2"/>
    <s v="OPEX"/>
    <s v="OK"/>
    <s v="OK"/>
    <s v="ANEXADO"/>
    <s v="ANEXADO"/>
    <s v="OK"/>
    <n v="1"/>
    <n v="142.11000000000001"/>
    <s v="Giro"/>
    <s v="GIOVANNI LARONDE "/>
    <s v="Programado "/>
    <s v="Realizado"/>
    <s v="Em andamento"/>
    <n v="175.02"/>
    <n v="2548098.5699999998"/>
    <e v="#N/A"/>
    <n v="26688452"/>
    <n v="175.02"/>
    <s v="Mauricio Alves"/>
  </r>
  <r>
    <x v="7"/>
    <s v="OK"/>
    <s v="Sem Defeito"/>
    <s v="Não"/>
    <n v="45192257"/>
    <n v="375"/>
    <m/>
    <x v="2211"/>
    <s v="TRONCO"/>
    <s v="PAL0226"/>
    <x v="2"/>
    <m/>
    <s v="TAT03"/>
    <s v="Realizado"/>
    <s v="GUAIBA"/>
    <s v="PODA"/>
    <s v="LIB //CONC"/>
    <d v="2024-12-02T00:00:00"/>
    <x v="2"/>
    <s v="OPEX"/>
    <s v="OK"/>
    <s v="OK"/>
    <s v="ANEXADO"/>
    <s v="ANEXADO"/>
    <s v="OK"/>
    <n v="1"/>
    <n v="2789.2"/>
    <s v="Giro"/>
    <s v="SAMUEL OLIVEIRA"/>
    <s v="Programado "/>
    <s v="Realizado"/>
    <s v="Em andamento"/>
    <n v="18.38"/>
    <n v="2548098.5699999998"/>
    <e v="#N/A"/>
    <n v="26672563"/>
    <n v="18.38"/>
    <s v="Mauricio Alves"/>
  </r>
  <r>
    <x v="7"/>
    <s v="OK"/>
    <s v="Sem Defeito"/>
    <s v="Não"/>
    <n v="16989"/>
    <n v="376"/>
    <m/>
    <x v="2212"/>
    <n v="93000016"/>
    <s v="GUA-12"/>
    <x v="2"/>
    <m/>
    <s v="TAT02"/>
    <s v="Pendente"/>
    <s v="PORTO ALEGRE"/>
    <s v="PODA/ESP"/>
    <s v="LIB //CONC"/>
    <d v="2024-12-02T00:00:00"/>
    <x v="2"/>
    <s v="OPEX"/>
    <s v="NOK"/>
    <s v="OK"/>
    <s v="ANEXADO"/>
    <s v="ANEXADO"/>
    <s v="OK"/>
    <n v="0.8"/>
    <n v="4783.82"/>
    <s v="Giro"/>
    <s v="SAMUEL OLIVEIRA"/>
    <s v="Programado "/>
    <s v="Realizado"/>
    <s v="Em andamento"/>
    <n v="740.99"/>
    <n v="2548098.5699999998"/>
    <e v="#N/A"/>
    <n v="26672928"/>
    <n v="740.99"/>
    <s v="Mauricio Alves"/>
  </r>
  <r>
    <x v="4"/>
    <s v="Em andamento "/>
    <s v="Em andamento "/>
    <s v="Não"/>
    <n v="45189325"/>
    <n v="377"/>
    <m/>
    <x v="2213"/>
    <n v="230000938"/>
    <s v="VIA 1-12"/>
    <x v="2"/>
    <s v="Emergencial"/>
    <s v="TAT03"/>
    <s v="Pendente"/>
    <s v="GUAIBA"/>
    <s v="ESPAÇADORES "/>
    <s v="ABER//ABER"/>
    <d v="2024-12-02T00:00:00"/>
    <x v="2"/>
    <s v="OPEX"/>
    <s v="NOK"/>
    <s v="OK"/>
    <s v="ANEXADO"/>
    <s v="ANEXADO"/>
    <s v="NOK"/>
    <n v="0.6"/>
    <n v="616.55999999999995"/>
    <s v="Giro"/>
    <s v="SAMUEL OLIVEIRA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92028"/>
    <n v="359"/>
    <m/>
    <x v="2214"/>
    <s v="Sem necessidade"/>
    <s v="Sem necessidade"/>
    <x v="0"/>
    <s v="Emergencial"/>
    <s v="LINHA VIVA "/>
    <s v="Pendente"/>
    <s v="PORTO ALEGRE"/>
    <s v="CH"/>
    <s v="LIB //ATEC"/>
    <d v="2024-12-02T00:00:00"/>
    <x v="2"/>
    <s v="CAPEX"/>
    <s v="NOK"/>
    <s v="OK"/>
    <s v="ANEXADO"/>
    <s v="SEM ANEXO "/>
    <s v="NOK"/>
    <n v="0.4"/>
    <n v="9122.2800000000007"/>
    <s v="Giro"/>
    <s v="RICARDO VARGAS"/>
    <d v="2024-12-19T00:00:00"/>
    <s v="Não realizado"/>
    <s v="Em andamento"/>
    <n v="0"/>
    <n v="2548098.5699999998"/>
    <e v="#N/A"/>
    <n v="0"/>
    <n v="0"/>
    <s v="Mauricio Alves"/>
  </r>
  <r>
    <x v="5"/>
    <s v="Identificar serviço de serviço realizado(SINALIZAR EM VERMELHO"/>
    <s v="Criar Ordem "/>
    <s v="Sim"/>
    <n v="16009"/>
    <n v="360"/>
    <m/>
    <x v="2215"/>
    <n v="67603128"/>
    <s v="GUA-13"/>
    <x v="2"/>
    <m/>
    <s v="LINHA VIVA "/>
    <s v="Pendente"/>
    <s v="ELDORADO DO SUL"/>
    <s v="PODA"/>
    <s v="ABER//ABER"/>
    <d v="2024-12-02T00:00:00"/>
    <x v="2"/>
    <s v="OPEX"/>
    <m/>
    <s v="OK"/>
    <s v="ANEXADO"/>
    <s v="ANEXADO"/>
    <s v="NOK"/>
    <n v="0.6"/>
    <n v="6409.36"/>
    <s v="Giro"/>
    <s v="DOUGLAS LOPES"/>
    <s v="Programado "/>
    <s v="Não realizado"/>
    <s v="Em andamento"/>
    <n v="6409.36"/>
    <n v="2548098.5699999998"/>
    <e v="#N/A"/>
    <m/>
    <m/>
    <s v="Erica Fragoso"/>
  </r>
  <r>
    <x v="4"/>
    <s v="Em andamento "/>
    <s v="Em andamento "/>
    <s v="Não"/>
    <n v="9281411"/>
    <n v="361"/>
    <m/>
    <x v="2216"/>
    <n v="93005608"/>
    <s v="GUA-111"/>
    <x v="2"/>
    <s v="Emergencial"/>
    <s v="LINHA VIVA "/>
    <s v="Pendente"/>
    <s v="ELDORADO DO SUL"/>
    <s v="EMENDA"/>
    <s v="ABER//ABER"/>
    <d v="2024-12-02T00:00:00"/>
    <x v="2"/>
    <s v="OPEX"/>
    <s v="NOK"/>
    <s v="OK"/>
    <s v="ANEXADO"/>
    <s v="ANEXADO"/>
    <s v="NOK"/>
    <n v="0.6"/>
    <n v="2480.52"/>
    <s v="Giro"/>
    <s v="SAMUEL OLIVEIRA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92410"/>
    <n v="362"/>
    <m/>
    <x v="2217"/>
    <s v="TRONCO"/>
    <s v="GUA0111"/>
    <x v="2"/>
    <s v="Emergencial"/>
    <s v="LINHA VIVA "/>
    <s v="Pendente"/>
    <s v="GUAIBA"/>
    <s v="PODA/ LV"/>
    <s v="ABER//ABER"/>
    <d v="2024-12-02T00:00:00"/>
    <x v="2"/>
    <s v="OPEX"/>
    <s v="NOK"/>
    <s v="OK"/>
    <s v="ANEXADO"/>
    <s v="ANEXADO"/>
    <s v="NOK"/>
    <n v="0.6"/>
    <n v="5627.83"/>
    <s v="Giro"/>
    <s v="SAMUEL OLIVEIRA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4333"/>
    <n v="363"/>
    <m/>
    <x v="2218"/>
    <n v="230012142"/>
    <s v="VIA 1-16"/>
    <x v="2"/>
    <s v="Emergencial"/>
    <s v="LINHA VIVA "/>
    <s v="Pendente"/>
    <s v="PORTO ALEGRE"/>
    <s v="EMENDA"/>
    <s v="ABER//ABER"/>
    <d v="2024-12-02T00:00:00"/>
    <x v="2"/>
    <s v="OPEX"/>
    <s v="NOK"/>
    <s v="OK"/>
    <s v="ANEXADO"/>
    <s v="ANEXADO"/>
    <s v="NOK"/>
    <n v="0.6"/>
    <n v="5322.98"/>
    <s v="Giro"/>
    <s v="SAMUEL OLIVEIRA"/>
    <d v="2024-12-19T00:00:00"/>
    <s v="Não realizado"/>
    <s v="Em andamento"/>
    <n v="0"/>
    <n v="2548098.5699999998"/>
    <e v="#N/A"/>
    <n v="0"/>
    <n v="0"/>
    <s v="Mauricio Alves"/>
  </r>
  <r>
    <x v="2"/>
    <s v="OK"/>
    <s v="Sem Defeito"/>
    <s v="Não"/>
    <n v="4330"/>
    <n v="364"/>
    <m/>
    <x v="2219"/>
    <n v="230012757"/>
    <s v="ACL-02"/>
    <x v="2"/>
    <s v="Emergencial"/>
    <s v="LINHA VIVA "/>
    <s v="Pendente"/>
    <s v="PORTO ALEGRE"/>
    <s v="ESPAÇADOR "/>
    <s v="LIB //ATEC"/>
    <d v="2024-12-02T00:00:00"/>
    <x v="2"/>
    <s v="OPEX"/>
    <s v="NOK"/>
    <s v="OK"/>
    <s v="ANEXADO"/>
    <s v="ANEXADO"/>
    <s v="OK"/>
    <n v="0.8"/>
    <n v="3726.7"/>
    <s v="Giro"/>
    <s v="GIOVANNI LARONDE "/>
    <s v="Programado "/>
    <s v="Realizado"/>
    <s v="Em andamento"/>
    <n v="552.71"/>
    <n v="2548098.5699999998"/>
    <e v="#N/A"/>
    <n v="26688775"/>
    <n v="552.71"/>
    <s v="Mauricio Alves"/>
  </r>
  <r>
    <x v="4"/>
    <s v="Em andamento "/>
    <s v="Em andamento "/>
    <s v="Não"/>
    <n v="87060"/>
    <n v="539"/>
    <m/>
    <x v="2220"/>
    <s v="Sem necessidade"/>
    <s v="Sem necessidade"/>
    <x v="0"/>
    <s v="Emergencial"/>
    <s v="LINHA MORTA "/>
    <s v="Pendente"/>
    <s v="VIAMÃO"/>
    <s v="POSTE "/>
    <s v="LIB //ATEC"/>
    <d v="2024-12-02T00:00:00"/>
    <x v="2"/>
    <s v="CAPEX"/>
    <s v="NOK"/>
    <s v="OK"/>
    <s v="ANEXADO"/>
    <s v="SEM ANEXO "/>
    <s v="NOK"/>
    <n v="0.4"/>
    <n v="6043.09"/>
    <s v="Giro"/>
    <s v="RICARDO VARGAS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88091"/>
    <n v="540"/>
    <m/>
    <x v="2221"/>
    <s v="Sem necessidade"/>
    <s v="Sem necessidade"/>
    <x v="0"/>
    <s v="Emergencial"/>
    <s v="LINHA MORTA "/>
    <s v="Pendente"/>
    <s v="PORTO ALEGRE"/>
    <s v="TR"/>
    <s v="LIB //ATEC"/>
    <d v="2024-12-02T00:00:00"/>
    <x v="2"/>
    <s v="CAPEX"/>
    <s v="NOK"/>
    <s v="OK"/>
    <s v="ANEXADO"/>
    <s v="SEM ANEXO "/>
    <s v="NOK"/>
    <n v="0.4"/>
    <n v="3489.68"/>
    <s v="Giro"/>
    <s v="RICARDO VARGAS"/>
    <d v="2024-12-19T00:00:00"/>
    <s v="Não realizado"/>
    <s v="Em andamento"/>
    <n v="0"/>
    <n v="2548098.5699999998"/>
    <e v="#N/A"/>
    <n v="0"/>
    <n v="0"/>
    <s v="Mauricio Alves"/>
  </r>
  <r>
    <x v="2"/>
    <s v="Em andamento "/>
    <s v="Em andamento"/>
    <s v="Não"/>
    <n v="86356"/>
    <n v="541"/>
    <m/>
    <x v="2222"/>
    <s v="Sem necessidade"/>
    <s v="Sem necessidade"/>
    <x v="0"/>
    <s v="Emergencial"/>
    <s v="LINHA MORTA "/>
    <s v="Pendente"/>
    <s v="ELDORADO DO SUL"/>
    <s v="TR"/>
    <s v="LIB //ENER"/>
    <d v="2024-12-02T00:00:00"/>
    <x v="2"/>
    <s v="CAPEX"/>
    <s v="NOK"/>
    <s v="OK"/>
    <s v="ANEXADO"/>
    <s v="ANEXADO"/>
    <s v="OK"/>
    <n v="0.8"/>
    <n v="3897.08"/>
    <s v="Giro"/>
    <s v="RICARDO VARGAS"/>
    <s v="Programado "/>
    <s v="Realizado"/>
    <s v="Em andamento"/>
    <n v="3690.81"/>
    <n v="2548098.5699999998"/>
    <e v="#N/A"/>
    <n v="1"/>
    <n v="3690.81"/>
    <s v="Mauricio Alves"/>
  </r>
  <r>
    <x v="2"/>
    <s v="OK"/>
    <s v="Sem Defeito"/>
    <s v="Não"/>
    <n v="45190178"/>
    <n v="542"/>
    <m/>
    <x v="2223"/>
    <n v="93000174"/>
    <s v="ELD-4"/>
    <x v="2"/>
    <m/>
    <s v="LINHA MORTA "/>
    <s v="Pendente"/>
    <s v="GUAIBA"/>
    <s v="TALA"/>
    <s v="LIB //ATEC"/>
    <d v="2024-12-02T00:00:00"/>
    <x v="2"/>
    <s v="OPEX"/>
    <s v="NOK"/>
    <s v="OK"/>
    <s v="ANEXADO"/>
    <s v="ANEXADO"/>
    <s v="OK"/>
    <n v="0.8"/>
    <n v="1300.24"/>
    <s v="Giro"/>
    <s v="LUISA ALMEIDA "/>
    <s v="Programado "/>
    <s v="Realizado"/>
    <s v="Em andamento"/>
    <n v="974.93"/>
    <n v="2548098.5699999998"/>
    <e v="#N/A"/>
    <n v="26601828"/>
    <n v="974.93"/>
    <s v="Mauricio Alves"/>
  </r>
  <r>
    <x v="2"/>
    <s v="OK"/>
    <s v="Sem Defeito"/>
    <s v="Não"/>
    <n v="45190218"/>
    <n v="543"/>
    <m/>
    <x v="2224"/>
    <n v="67612796"/>
    <s v="ELD-4"/>
    <x v="2"/>
    <s v="Emergencial"/>
    <s v="LINHA MORTA "/>
    <s v="Pendente"/>
    <s v="ELDORADO DO SUL"/>
    <s v="TALA"/>
    <s v="LIB //ATEC"/>
    <d v="2024-12-02T00:00:00"/>
    <x v="2"/>
    <s v="OPEX"/>
    <s v="NOK"/>
    <s v="OK"/>
    <s v="ANEXADO"/>
    <s v="ANEXADO"/>
    <s v="OK"/>
    <n v="0.8"/>
    <n v="1300.24"/>
    <s v="Giro"/>
    <s v="GIOVANNI LARONDE "/>
    <s v="Programado "/>
    <s v="Realizado"/>
    <s v="Em andamento"/>
    <n v="1244.5999999999999"/>
    <n v="2548098.5699999998"/>
    <e v="#N/A"/>
    <n v="26688482"/>
    <n v="1244.5999999999999"/>
    <s v="Mauricio Alves"/>
  </r>
  <r>
    <x v="2"/>
    <s v="OK"/>
    <s v="Sem Defeito"/>
    <s v="Não"/>
    <n v="45190408"/>
    <n v="544"/>
    <m/>
    <x v="2225"/>
    <n v="67600139"/>
    <s v="ELD-4"/>
    <x v="2"/>
    <m/>
    <s v="LINHA MORTA "/>
    <s v="Pendente"/>
    <s v="ELDORADO DO SUL"/>
    <s v="TALA"/>
    <s v="LIB //ATEC"/>
    <d v="2024-12-02T00:00:00"/>
    <x v="2"/>
    <s v="OPEX"/>
    <s v="NOK"/>
    <s v="OK"/>
    <s v="ANEXADO"/>
    <s v="ANEXADO"/>
    <s v="OK"/>
    <n v="0.8"/>
    <n v="1300.24"/>
    <s v="Giro"/>
    <s v="LUISA ALMEIDA"/>
    <s v="Programado "/>
    <s v="Realizado"/>
    <s v="Em andamento"/>
    <n v="974.93"/>
    <n v="2548098.5699999998"/>
    <e v="#N/A"/>
    <n v="26601827"/>
    <n v="974.93"/>
    <s v="Mauricio Alves"/>
  </r>
  <r>
    <x v="4"/>
    <s v="Em andamento "/>
    <s v="Em andamento "/>
    <s v="Não"/>
    <n v="94294"/>
    <n v="545"/>
    <m/>
    <x v="2226"/>
    <s v="Sem necessidade"/>
    <s v="Sem necessidade"/>
    <x v="0"/>
    <s v="Emergencial"/>
    <s v="LINHA MORTA "/>
    <s v="Pendente"/>
    <s v="GUAIBA"/>
    <s v="TR"/>
    <s v="LIB //ATEC"/>
    <d v="2024-12-02T00:00:00"/>
    <x v="2"/>
    <s v="CAPEX"/>
    <s v="NOK"/>
    <s v="OK"/>
    <s v="ANEXADO"/>
    <s v="SEM ANEXO "/>
    <s v="NOK"/>
    <n v="0.4"/>
    <n v="3489.68"/>
    <s v="Giro"/>
    <s v="RICARDO VARGAS"/>
    <d v="2024-12-16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92410"/>
    <n v="546"/>
    <m/>
    <x v="2227"/>
    <s v="Sem necessidade"/>
    <s v="Sem necessidade"/>
    <x v="0"/>
    <s v="Emergencial"/>
    <s v="LINHA MORTA "/>
    <s v="Pendente"/>
    <s v="GUAIBA"/>
    <s v="POSTE"/>
    <s v="LIB //ATEC"/>
    <d v="2024-12-02T00:00:00"/>
    <x v="2"/>
    <s v="CAPEX"/>
    <s v="NOK"/>
    <s v="OK"/>
    <s v="ANEXADO"/>
    <s v="SEM ANEXO "/>
    <s v="NOK"/>
    <n v="0.4"/>
    <n v="6707.87"/>
    <s v="Giro"/>
    <s v="RICARDO VARGAS"/>
    <d v="2024-12-16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87426"/>
    <n v="547"/>
    <m/>
    <x v="2228"/>
    <s v="Sem necessidade"/>
    <s v="Sem necessidade"/>
    <x v="0"/>
    <s v="Emergencial"/>
    <s v="LINHA MORTA "/>
    <s v="Pendente"/>
    <s v="VIAMÃO"/>
    <s v="TR"/>
    <s v="LIB //ATEC"/>
    <d v="2024-12-02T00:00:00"/>
    <x v="2"/>
    <s v="CAPEX"/>
    <s v="NOK"/>
    <s v="OK"/>
    <s v="ANEXADO"/>
    <s v="SEM ANEXO "/>
    <s v="NOK"/>
    <n v="0.4"/>
    <n v="3897.08"/>
    <s v="Giro"/>
    <s v="RICARDO VARGAS"/>
    <d v="2024-12-16T00:00:00"/>
    <s v="Não realizado"/>
    <s v="Em andamento"/>
    <n v="0"/>
    <n v="2548098.5699999998"/>
    <e v="#N/A"/>
    <n v="0"/>
    <n v="0"/>
    <s v="Mauricio Alves"/>
  </r>
  <r>
    <x v="7"/>
    <s v="OK"/>
    <s v="Sem Defeito"/>
    <s v="Não"/>
    <n v="9416"/>
    <n v="365"/>
    <m/>
    <x v="2229"/>
    <n v="230013769"/>
    <s v="ACL-04"/>
    <x v="2"/>
    <s v="Emergencial"/>
    <s v="LINHA VIVA "/>
    <s v="Pendente"/>
    <s v="PORTO ALEGRE"/>
    <s v="NIVELAMENTO"/>
    <s v="LIB //CONC"/>
    <d v="2024-12-03T00:00:00"/>
    <x v="2"/>
    <s v="OPEX"/>
    <s v="NOK"/>
    <s v="OK"/>
    <s v="ANEXADO"/>
    <s v="ANEXADO"/>
    <s v="OK"/>
    <n v="0.8"/>
    <n v="716.67"/>
    <s v="Giro"/>
    <s v="SAMUEL OLIVEIRA"/>
    <s v="Programado "/>
    <s v="Realizado"/>
    <s v="Em andamento"/>
    <n v="468.79"/>
    <n v="2548098.5699999998"/>
    <e v="#N/A"/>
    <n v="26674250"/>
    <n v="468.79"/>
    <s v="Mauricio Alves"/>
  </r>
  <r>
    <x v="2"/>
    <s v="OK"/>
    <s v="Sem Defeito"/>
    <s v="Não"/>
    <n v="18154"/>
    <n v="366"/>
    <m/>
    <x v="2230"/>
    <n v="149011579"/>
    <s v="PAL16-165"/>
    <x v="2"/>
    <s v="Emergencial"/>
    <s v="LINHA VIVA "/>
    <s v="Pendente"/>
    <s v="PORTO ALEGRE"/>
    <s v="NIVELAMENTO"/>
    <s v="LIB //ATEC"/>
    <d v="2024-12-03T00:00:00"/>
    <x v="2"/>
    <s v="OPEX"/>
    <s v="NOK"/>
    <s v="OK"/>
    <s v="ANEXADO"/>
    <s v="ANEXADO"/>
    <s v="OK"/>
    <n v="0.8"/>
    <n v="1207.02"/>
    <s v="Giro"/>
    <s v="SAMUEL OLIVEIRA"/>
    <s v="Programado "/>
    <s v="Realizado"/>
    <s v="Em andamento"/>
    <n v="162.09"/>
    <n v="2548098.5699999998"/>
    <e v="#N/A"/>
    <n v="26674158"/>
    <n v="162.09"/>
    <s v="Mauricio Alves"/>
  </r>
  <r>
    <x v="7"/>
    <s v="OK"/>
    <s v="Sem Defeito"/>
    <s v="Não"/>
    <n v="16934"/>
    <n v="367"/>
    <m/>
    <x v="2231"/>
    <n v="149009622"/>
    <s v="PAL14-142"/>
    <x v="2"/>
    <m/>
    <s v="LINHA VIVA "/>
    <s v="Pendente"/>
    <s v="ELDORADO DO SUL"/>
    <s v="PODA/ ELO"/>
    <s v="LIB //CONC"/>
    <d v="2024-12-03T00:00:00"/>
    <x v="2"/>
    <s v="OPEX"/>
    <m/>
    <s v="OK"/>
    <s v="ANEXADO"/>
    <s v="ANEXADO"/>
    <s v="OK"/>
    <n v="0.8"/>
    <n v="9147.84"/>
    <s v="Giro"/>
    <s v="DOUGLAS LOPES"/>
    <s v="Programado "/>
    <s v="Realizado"/>
    <s v="Em andamento"/>
    <n v="1524"/>
    <n v="2548098.5699999998"/>
    <e v="#N/A"/>
    <n v="26650862"/>
    <n v="1524"/>
    <s v="Mauricio Alves"/>
  </r>
  <r>
    <x v="5"/>
    <s v="Sem Ordem/PEP para tratativa"/>
    <s v="Criar PEP"/>
    <s v="Não"/>
    <n v="4334"/>
    <n v="368"/>
    <m/>
    <x v="872"/>
    <s v="Sem necessidade"/>
    <s v="Sem necessidade"/>
    <x v="4"/>
    <s v="Emergencial"/>
    <s v="LINHA VIVA "/>
    <s v="Pendente"/>
    <s v="CHARQUEADAS"/>
    <s v="POSTE"/>
    <n v="0"/>
    <d v="2024-12-03T00:00:00"/>
    <x v="2"/>
    <s v="CAPEX"/>
    <m/>
    <s v="OK"/>
    <s v="SEM ANEXO "/>
    <s v="SEM ANEXO "/>
    <s v="NOK"/>
    <n v="0.2"/>
    <n v="1596.31"/>
    <s v="Giro"/>
    <s v="LUCAS ANDRADE"/>
    <s v="Programado "/>
    <s v="Não realizado"/>
    <s v="Em andamento"/>
    <n v="1596.31"/>
    <n v="2548098.5699999998"/>
    <e v="#N/A"/>
    <m/>
    <m/>
    <s v="Erica Fragoso"/>
  </r>
  <r>
    <x v="7"/>
    <s v="OK"/>
    <s v="Sem Defeito"/>
    <s v="Não"/>
    <n v="9966"/>
    <n v="369"/>
    <m/>
    <x v="2232"/>
    <n v="93017380"/>
    <s v="GUA-13"/>
    <x v="2"/>
    <s v="Emergencial"/>
    <s v="LINHA VIVA "/>
    <s v="Pendente"/>
    <s v="PORTO ALEGRE"/>
    <s v="EMENDA"/>
    <s v="LIB //CONC"/>
    <d v="2024-12-03T00:00:00"/>
    <x v="2"/>
    <s v="OPEX"/>
    <s v="NOK"/>
    <s v="OK"/>
    <s v="ANEXADO"/>
    <s v="ANEXADO"/>
    <s v="OK"/>
    <n v="0.8"/>
    <n v="3059.46"/>
    <s v="Giro"/>
    <s v="SAMUEL OLIVEIRA"/>
    <s v="Programado "/>
    <s v="Realizado"/>
    <s v="Em andamento"/>
    <n v="477.46"/>
    <n v="2548098.5699999998"/>
    <e v="#N/A"/>
    <n v="26674037"/>
    <n v="477.46"/>
    <s v="Mauricio Alves"/>
  </r>
  <r>
    <x v="4"/>
    <s v="Em andamento "/>
    <s v="Criar Ordem "/>
    <s v="Não"/>
    <n v="30826"/>
    <n v="370"/>
    <m/>
    <x v="959"/>
    <n v="149008421"/>
    <s v="PAL13-134"/>
    <x v="4"/>
    <s v="Emergencial"/>
    <s v="LINHA VIVA "/>
    <s v="Pendente"/>
    <s v="PORTO ALEGRE"/>
    <s v="EMENDA"/>
    <n v="0"/>
    <d v="2024-12-03T00:00:00"/>
    <x v="2"/>
    <s v="OPEX"/>
    <s v="NOK"/>
    <s v="OK"/>
    <s v="ANEXADO"/>
    <s v="ANEXADO"/>
    <s v="NOK"/>
    <n v="0.6"/>
    <n v="880.16"/>
    <s v="Giro"/>
    <s v="SAMUEL OLIVEIRA"/>
    <d v="2024-12-19T00:00:00"/>
    <s v="Não realizado"/>
    <s v="Em andamento"/>
    <n v="0"/>
    <n v="2548098.5699999998"/>
    <e v="#N/A"/>
    <n v="0"/>
    <n v="0"/>
    <s v="Mauricio Alves"/>
  </r>
  <r>
    <x v="4"/>
    <s v="Em andamento "/>
    <s v="Criar Ordem "/>
    <s v="Não"/>
    <n v="15969"/>
    <n v="371"/>
    <m/>
    <x v="959"/>
    <n v="149011386"/>
    <s v="PAL16-168"/>
    <x v="4"/>
    <s v="Emergencial"/>
    <s v="LINHA VIVA "/>
    <s v="Pendente"/>
    <s v="PORTO ALEGRE"/>
    <s v="PODA/ EMENDA"/>
    <n v="0"/>
    <d v="2024-12-03T00:00:00"/>
    <x v="2"/>
    <s v="OPEX"/>
    <s v="NOK"/>
    <s v="OK"/>
    <s v="ANEXADO"/>
    <s v="ANEXADO"/>
    <s v="NOK"/>
    <n v="0.6"/>
    <n v="1629.38"/>
    <s v="Giro"/>
    <s v="SAMUEL OLIVEIRA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92603"/>
    <n v="548"/>
    <m/>
    <x v="2233"/>
    <s v="Sem necessidade"/>
    <s v="Sem necessidade"/>
    <x v="0"/>
    <s v="Emergencial"/>
    <s v="LINHA MORTA "/>
    <s v="Pendente"/>
    <s v="VIAMÃO"/>
    <s v="POSTE"/>
    <s v="LIB //ATEC"/>
    <d v="2024-12-03T00:00:00"/>
    <x v="2"/>
    <s v="CAPEX"/>
    <s v="NOK"/>
    <s v="OK"/>
    <s v="ANEXADO"/>
    <s v="SEM ANEXO "/>
    <s v="NOK"/>
    <n v="0.4"/>
    <n v="14171.58"/>
    <s v="Giro"/>
    <s v="RICARDO VARGAS"/>
    <d v="2024-12-16T00:00:00"/>
    <s v="Não realizado"/>
    <s v="Em andamento"/>
    <n v="0"/>
    <n v="2548098.5699999998"/>
    <e v="#N/A"/>
    <n v="0"/>
    <n v="0"/>
    <s v="Mauricio Alves"/>
  </r>
  <r>
    <x v="2"/>
    <s v="OK"/>
    <s v="Sem Defeito"/>
    <s v="Não"/>
    <n v="89144"/>
    <n v="549"/>
    <m/>
    <x v="2234"/>
    <s v="Sem necessidade"/>
    <s v="Sem necessidade"/>
    <x v="0"/>
    <s v="Emergencial"/>
    <s v="LINHA MORTA "/>
    <s v="Pendente"/>
    <s v="VIAMÃO"/>
    <s v="TR"/>
    <s v="LIB //ENER"/>
    <d v="2024-12-03T00:00:00"/>
    <x v="2"/>
    <s v="CAPEX"/>
    <s v="NOK"/>
    <s v="OK"/>
    <s v="ANEXADO"/>
    <s v="ANEXADO"/>
    <s v="OK"/>
    <n v="0.8"/>
    <n v="3489.68"/>
    <s v="Giro"/>
    <s v="RICARDO VARGAS"/>
    <s v="Programado "/>
    <s v="Realizado"/>
    <s v="Em andamento"/>
    <n v="3690.81"/>
    <n v="2548098.5699999998"/>
    <e v="#N/A"/>
    <n v="26688679"/>
    <n v="3690.81"/>
    <s v="Mauricio Alves"/>
  </r>
  <r>
    <x v="4"/>
    <s v="Em andamento "/>
    <s v="Em andamento "/>
    <s v="Não"/>
    <n v="90774"/>
    <n v="550"/>
    <m/>
    <x v="2235"/>
    <s v="Sem necessidade"/>
    <s v="Sem necessidade"/>
    <x v="0"/>
    <s v="Emergencial"/>
    <s v="LINHA MORTA "/>
    <s v="Pendente"/>
    <s v="PORTO ALEGRE"/>
    <s v="POSTE"/>
    <s v="LIB //ATEC"/>
    <d v="2024-12-03T00:00:00"/>
    <x v="2"/>
    <s v="CAPEX"/>
    <s v="NOK"/>
    <s v="OK"/>
    <s v="ANEXADO"/>
    <s v="SEM ANEXO "/>
    <s v="NOK"/>
    <n v="0.4"/>
    <n v="8467.2199999999993"/>
    <s v="Giro"/>
    <s v="RICARDO VARGAS"/>
    <d v="2024-12-19T00:00:00"/>
    <s v="Não realizado"/>
    <s v="Em andamento"/>
    <n v="0"/>
    <n v="2548098.5699999998"/>
    <e v="#N/A"/>
    <n v="0"/>
    <n v="0"/>
    <s v="Mauricio Alves"/>
  </r>
  <r>
    <x v="2"/>
    <s v="OK"/>
    <s v="Sem Defeito"/>
    <s v="Não"/>
    <n v="92543"/>
    <n v="551"/>
    <m/>
    <x v="2236"/>
    <n v="149010560"/>
    <s v="PAL14-144"/>
    <x v="2"/>
    <s v="Emergencial"/>
    <s v="LINHA MORTA "/>
    <s v="Pendente"/>
    <s v="PORTO ALEGRE"/>
    <s v="TALA"/>
    <s v="LIB //ATEC"/>
    <d v="2024-12-03T00:00:00"/>
    <x v="2"/>
    <s v="OPEX"/>
    <s v="NOK"/>
    <s v="OK"/>
    <s v="ANEXADO"/>
    <s v="ANEXADO"/>
    <s v="OK"/>
    <n v="0.8"/>
    <n v="1300.24"/>
    <s v="Giro"/>
    <s v="SAMUEL OLIVEIRA"/>
    <s v="Programado "/>
    <s v="Realizado"/>
    <s v="Em andamento"/>
    <n v="974.93"/>
    <n v="2548098.5699999998"/>
    <e v="#N/A"/>
    <n v="26673805"/>
    <n v="974.93"/>
    <s v="Mauricio Alves"/>
  </r>
  <r>
    <x v="2"/>
    <s v="OK"/>
    <s v="Sem Defeito"/>
    <s v="Não"/>
    <n v="6268"/>
    <n v="552"/>
    <m/>
    <x v="2237"/>
    <n v="67606674"/>
    <s v="ELD-1"/>
    <x v="2"/>
    <s v="Emergencial"/>
    <s v="LINHA MORTA "/>
    <s v="Pendente"/>
    <s v="ELDORADO DO SUL"/>
    <s v="TALA"/>
    <s v="LIB //ATEC"/>
    <d v="2024-12-03T00:00:00"/>
    <x v="2"/>
    <s v="OPEX"/>
    <s v="NOK"/>
    <s v="OK"/>
    <s v="ANEXADO"/>
    <s v="ANEXADO"/>
    <s v="OK"/>
    <n v="0.8"/>
    <n v="1300.24"/>
    <s v="Giro"/>
    <s v="GIOVANNI LARONDE "/>
    <s v="Programado "/>
    <s v="Realizado"/>
    <s v="Em andamento"/>
    <n v="974.93"/>
    <n v="2548098.5699999998"/>
    <e v="#N/A"/>
    <n v="26688490"/>
    <n v="974.93"/>
    <s v="Mauricio Alves"/>
  </r>
  <r>
    <x v="4"/>
    <s v="Em andamento "/>
    <s v="Em andamento "/>
    <s v="Não"/>
    <n v="91148"/>
    <n v="553"/>
    <m/>
    <x v="2238"/>
    <s v="Sem necessidade"/>
    <s v="Sem necessidade"/>
    <x v="0"/>
    <s v="Emergencial"/>
    <s v="LINHA MORTA "/>
    <s v="Pendente"/>
    <s v="PORTO ALEGRE"/>
    <s v="TR"/>
    <s v="LIB //ATEC"/>
    <d v="2024-12-03T00:00:00"/>
    <x v="2"/>
    <s v="CAPEX"/>
    <s v="NOK"/>
    <s v="OK"/>
    <s v="ANEXADO"/>
    <s v="SEM ANEXO "/>
    <s v="NOK"/>
    <n v="0.4"/>
    <n v="3897.08"/>
    <s v="Giro"/>
    <s v="RICARDO VARGAS"/>
    <d v="2024-12-16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23120"/>
    <n v="554"/>
    <m/>
    <x v="2239"/>
    <s v="Sem necessidade"/>
    <s v="Sem necessidade"/>
    <x v="0"/>
    <s v="Emergencial"/>
    <s v="LINHA MORTA "/>
    <s v="Pendente"/>
    <s v="GUAIBA"/>
    <s v="TR"/>
    <s v="LIB //ATEC"/>
    <d v="2024-12-03T00:00:00"/>
    <x v="2"/>
    <s v="CAPEX"/>
    <s v="NOK"/>
    <s v="OK"/>
    <s v="ANEXADO"/>
    <s v="SEM ANEXO "/>
    <s v="NOK"/>
    <n v="0.4"/>
    <n v="3897.08"/>
    <s v="Giro"/>
    <s v="RICARDO VARGAS"/>
    <d v="2024-12-16T00:00:00"/>
    <s v="Não realizado"/>
    <s v="Em andamento"/>
    <n v="0"/>
    <n v="2548098.5699999998"/>
    <e v="#N/A"/>
    <n v="0"/>
    <n v="0"/>
    <s v="Mauricio Alves"/>
  </r>
  <r>
    <x v="2"/>
    <s v="OK"/>
    <s v="Sem Defeito"/>
    <s v="Não"/>
    <n v="72012013"/>
    <n v="378"/>
    <m/>
    <x v="2240"/>
    <n v="93000056"/>
    <s v="GUA-13"/>
    <x v="2"/>
    <s v="Emergencial"/>
    <s v="TAT04"/>
    <s v="Pendente"/>
    <s v="GUAIBA"/>
    <s v="ELO"/>
    <s v="LIB //ATEC"/>
    <d v="2024-12-05T00:00:00"/>
    <x v="2"/>
    <s v="OPEX"/>
    <s v="NOK"/>
    <s v="OK"/>
    <s v="ANEXADO"/>
    <s v="ANEXADO"/>
    <s v="OK"/>
    <n v="0.8"/>
    <n v="91.75"/>
    <s v="Giro"/>
    <s v="SAMUEL OLIVEIRA"/>
    <s v="Programado "/>
    <s v="Realizado"/>
    <s v="Em andamento"/>
    <n v="31.26"/>
    <n v="2548098.5699999998"/>
    <e v="#N/A"/>
    <n v="26673365"/>
    <n v="31.26"/>
    <s v="Mauricio Alves"/>
  </r>
  <r>
    <x v="2"/>
    <s v="OK"/>
    <s v="Sem Defeito"/>
    <s v="Não"/>
    <n v="10725"/>
    <n v="379"/>
    <m/>
    <x v="2241"/>
    <n v="93001154"/>
    <s v="GUA-13"/>
    <x v="2"/>
    <s v="Emergencial"/>
    <s v="TAT04"/>
    <s v="Pendente"/>
    <s v="GUAIBA"/>
    <s v="ELO"/>
    <s v="LIB //ATEC"/>
    <d v="2024-12-05T00:00:00"/>
    <x v="2"/>
    <s v="OPEX"/>
    <s v="NOK"/>
    <s v="OK"/>
    <s v="ANEXADO"/>
    <s v="ANEXADO"/>
    <s v="OK"/>
    <n v="0.8"/>
    <n v="91.75"/>
    <s v="Giro"/>
    <s v="SAMUEL OLIVEIRA"/>
    <s v="Programado "/>
    <s v="Realizado"/>
    <s v="Em andamento"/>
    <n v="31.26"/>
    <n v="2548098.5699999998"/>
    <e v="#N/A"/>
    <n v="26673410"/>
    <n v="31.26"/>
    <s v="Mauricio Alves"/>
  </r>
  <r>
    <x v="7"/>
    <s v="OK"/>
    <s v="Sem Defeito"/>
    <s v="Não"/>
    <n v="20522"/>
    <n v="380"/>
    <m/>
    <x v="2242"/>
    <n v="93000214"/>
    <s v="ELD-5"/>
    <x v="2"/>
    <s v="Emergencial"/>
    <s v="TAT04"/>
    <s v="Realizado"/>
    <s v="GUAIBA"/>
    <s v="ELO"/>
    <n v="0"/>
    <d v="2024-12-05T00:00:00"/>
    <x v="2"/>
    <s v="OPEX"/>
    <s v="OK"/>
    <s v="OK"/>
    <s v="ANEXADO"/>
    <s v="ANEXADO"/>
    <s v="OK"/>
    <n v="1"/>
    <n v="91.75"/>
    <s v="Giro"/>
    <s v="SAMUEL OLIVEIRA"/>
    <s v="Programado "/>
    <s v="Realizado"/>
    <s v="Em andamento"/>
    <n v="31.26"/>
    <n v="2548098.5699999998"/>
    <e v="#N/A"/>
    <n v="26673518"/>
    <n v="31.26"/>
    <s v="Mauricio Alves"/>
  </r>
  <r>
    <x v="2"/>
    <s v="OK"/>
    <s v="Sem Defeito"/>
    <s v="Não"/>
    <n v="12047"/>
    <n v="381"/>
    <m/>
    <x v="2243"/>
    <n v="93016584"/>
    <s v="GUA-13"/>
    <x v="2"/>
    <s v="Emergencial"/>
    <s v="TAT04"/>
    <s v="Pendente"/>
    <s v="GUAIBA"/>
    <s v="ELO"/>
    <s v="LIB //ATEC"/>
    <d v="2024-12-05T00:00:00"/>
    <x v="2"/>
    <s v="OPEX"/>
    <s v="NOK"/>
    <s v="OK"/>
    <s v="ANEXADO"/>
    <s v="ANEXADO"/>
    <s v="OK"/>
    <n v="0.8"/>
    <n v="91.75"/>
    <s v="Giro"/>
    <s v="LUISA ALMEIDA"/>
    <d v="2024-12-16T00:00:00"/>
    <s v="Realizado"/>
    <s v="Em andamento"/>
    <n v="9.1999999999999993"/>
    <n v="2548098.5699999998"/>
    <e v="#N/A"/>
    <n v="26758844"/>
    <n v="9.1999999999999993"/>
    <s v="Mauricio Alves"/>
  </r>
  <r>
    <x v="7"/>
    <s v="OK"/>
    <s v="Sem Defeito"/>
    <s v="Não"/>
    <n v="16001"/>
    <n v="996"/>
    <m/>
    <x v="2073"/>
    <s v="JÁ POSSUI"/>
    <s v="JA POSSUI"/>
    <x v="2"/>
    <m/>
    <s v="EQUIPE DE PODA "/>
    <s v="Realizado"/>
    <s v="PORTO ALEGRE"/>
    <s v="PODA"/>
    <s v="LIB //CONC"/>
    <d v="2024-12-05T00:00:00"/>
    <x v="2"/>
    <s v="OPEX"/>
    <s v="OK"/>
    <s v="OK"/>
    <s v="ANEXADO"/>
    <s v="ANEXADO"/>
    <s v="OK"/>
    <n v="1"/>
    <n v="3172.74"/>
    <s v="Giro"/>
    <s v="LUISA ALMEIDA"/>
    <s v="Programado "/>
    <s v="Realizado"/>
    <s v="Em andamento"/>
    <n v="3195.28"/>
    <n v="2548098.5699999998"/>
    <e v="#N/A"/>
    <n v="26651318"/>
    <n v="3195.28"/>
    <s v="Mauricio Alves"/>
  </r>
  <r>
    <x v="7"/>
    <s v="OK"/>
    <s v="Sem Defeito"/>
    <s v="Não"/>
    <n v="4622"/>
    <n v="997"/>
    <m/>
    <x v="2244"/>
    <s v="TRONCO"/>
    <s v="PAL1223"/>
    <x v="2"/>
    <s v="Emergencial"/>
    <s v="EQUIPE DE PODA "/>
    <s v="Realizado"/>
    <s v="PORTO ALEGRE"/>
    <s v="PODA"/>
    <s v="LIB //CONC"/>
    <d v="2024-12-05T00:00:00"/>
    <x v="2"/>
    <s v="OPEX"/>
    <s v="OK"/>
    <s v="OK"/>
    <s v="ANEXADO"/>
    <s v="ANEXADO"/>
    <s v="OK"/>
    <n v="1"/>
    <n v="3382.91"/>
    <s v="Giro"/>
    <s v="GIOVANNI LARONDE "/>
    <s v="Programado "/>
    <s v="Realizado"/>
    <s v="Em andamento"/>
    <n v="2272.98"/>
    <n v="2548098.5699999998"/>
    <e v="#N/A"/>
    <n v="26688456"/>
    <n v="2272.98"/>
    <s v="Mauricio Alves"/>
  </r>
  <r>
    <x v="7"/>
    <s v="OK"/>
    <s v="Sem Defeito"/>
    <s v="Não"/>
    <n v="4461"/>
    <n v="998"/>
    <m/>
    <x v="2245"/>
    <n v="9000723"/>
    <s v="GUA-15"/>
    <x v="2"/>
    <s v="Emergencial"/>
    <s v="EQUIPE DE PODA "/>
    <s v="Pendente"/>
    <s v="BARRA DO RIBEIRO"/>
    <s v="ELO, LIMPEZA"/>
    <s v="LIB //CONC"/>
    <d v="2024-12-05T00:00:00"/>
    <x v="2"/>
    <s v="OPEX"/>
    <s v="NOK"/>
    <s v="OK"/>
    <s v="ANEXADO"/>
    <s v="ANEXADO"/>
    <s v="OK"/>
    <n v="0.8"/>
    <n v="77.23"/>
    <s v="Giro"/>
    <s v="GIOVANNI LARONDE "/>
    <s v="Programado "/>
    <s v="Realizado"/>
    <s v="Em andamento"/>
    <n v="169.44"/>
    <n v="2548098.5699999998"/>
    <e v="#N/A"/>
    <n v="26706237"/>
    <n v="169.44"/>
    <s v="Mauricio Alves"/>
  </r>
  <r>
    <x v="2"/>
    <s v="OK"/>
    <s v="Sem Defeito"/>
    <s v="Não"/>
    <n v="11787"/>
    <n v="999"/>
    <m/>
    <x v="2246"/>
    <s v="TRONCO"/>
    <s v="MDE0108"/>
    <x v="2"/>
    <s v="Emergencial"/>
    <s v="EQUIPE DE PODA "/>
    <s v="Pendente"/>
    <s v="PORTO ALEGRE"/>
    <s v="PODA/ EMENDA"/>
    <s v="LIB //ATEC"/>
    <d v="2024-12-05T00:00:00"/>
    <x v="2"/>
    <s v="OPEX"/>
    <s v="NOK"/>
    <s v="OK"/>
    <s v="ANEXADO"/>
    <s v="ANEXADO"/>
    <s v="OK"/>
    <n v="0.8"/>
    <n v="1520.8"/>
    <s v="Giro"/>
    <s v="LUISA ALMEIDA"/>
    <d v="2024-12-16T00:00:00"/>
    <s v="Realizado"/>
    <s v="Em andamento"/>
    <n v="113.91"/>
    <n v="2548098.5699999998"/>
    <e v="#N/A"/>
    <n v="26758203"/>
    <n v="113.91"/>
    <s v="Mauricio Alves"/>
  </r>
  <r>
    <x v="4"/>
    <s v="Em andamento "/>
    <s v="Em andamento "/>
    <s v="Não"/>
    <n v="7640"/>
    <n v="1000"/>
    <m/>
    <x v="2247"/>
    <s v="TRONCO"/>
    <s v="GUA0112"/>
    <x v="2"/>
    <s v="Emergencial"/>
    <s v="EQUIPE DE PODA "/>
    <s v="Pendente"/>
    <s v="GUAIBA"/>
    <s v="AMARRAÇÃO"/>
    <s v="ABER//ABER"/>
    <d v="2024-12-05T00:00:00"/>
    <x v="2"/>
    <s v="OPEX"/>
    <s v="NOK"/>
    <s v="OK"/>
    <s v="ANEXADO"/>
    <s v="ANEXADO"/>
    <s v="NOK"/>
    <n v="0.6"/>
    <n v="74.48"/>
    <s v="Giro"/>
    <s v="LUISA ALMEIDA"/>
    <d v="2024-12-16T00:00:00"/>
    <s v="Não realizado"/>
    <s v="Em andamento"/>
    <n v="0"/>
    <n v="2548098.5699999998"/>
    <e v="#N/A"/>
    <n v="0"/>
    <n v="0"/>
    <s v="Mauricio Alves"/>
  </r>
  <r>
    <x v="2"/>
    <s v="OK"/>
    <s v="Sem Defeito"/>
    <s v="Não"/>
    <n v="17404"/>
    <n v="1001"/>
    <m/>
    <x v="2248"/>
    <n v="93000341"/>
    <s v="GUA-111"/>
    <x v="2"/>
    <s v="Emergencial"/>
    <s v="EQUIPE DE PODA "/>
    <s v="Pendente"/>
    <s v="GUAIBA"/>
    <s v="ELO"/>
    <s v="LIB //ATEC"/>
    <d v="2024-12-05T00:00:00"/>
    <x v="2"/>
    <s v="OPEX"/>
    <s v="NOK"/>
    <s v="OK"/>
    <s v="ANEXADO"/>
    <s v="ANEXADO"/>
    <s v="OK"/>
    <n v="0.8"/>
    <n v="16.55"/>
    <s v="Giro"/>
    <s v="GIOVANNI LARONDE "/>
    <s v="Programado "/>
    <s v="Realizado"/>
    <s v="Em andamento"/>
    <n v="47.22"/>
    <n v="2548098.5699999998"/>
    <e v="#N/A"/>
    <n v="26706300"/>
    <n v="47.22"/>
    <s v="Mauricio Alves"/>
  </r>
  <r>
    <x v="2"/>
    <s v="OK"/>
    <s v="Sem Defeito"/>
    <s v="Não"/>
    <n v="4249"/>
    <n v="1002"/>
    <m/>
    <x v="2249"/>
    <n v="93011486"/>
    <s v="GUA-111"/>
    <x v="2"/>
    <s v="Emergencial"/>
    <s v="EQUIPE DE PODA "/>
    <s v="Pendente"/>
    <s v="GUAIBA"/>
    <s v="EMENDAS"/>
    <s v="LIB //ATEC"/>
    <d v="2024-12-05T00:00:00"/>
    <x v="2"/>
    <s v="OPEX"/>
    <s v="NOK"/>
    <s v="OK"/>
    <s v="ANEXADO"/>
    <s v="ANEXADO"/>
    <s v="OK"/>
    <n v="0.8"/>
    <n v="468.98"/>
    <s v="Giro"/>
    <s v="GIOVANNI LARONDE "/>
    <s v="Programado "/>
    <s v="Realizado"/>
    <s v="Em andamento"/>
    <n v="1233.48"/>
    <n v="2548098.5699999998"/>
    <e v="#N/A"/>
    <n v="26706382"/>
    <n v="1233.48"/>
    <s v="Mauricio Alves"/>
  </r>
  <r>
    <x v="7"/>
    <s v="OK"/>
    <s v="Sem Defeito"/>
    <s v="Não"/>
    <n v="4401"/>
    <n v="1003"/>
    <m/>
    <x v="2250"/>
    <n v="53516403"/>
    <s v="CHA2-1"/>
    <x v="2"/>
    <s v="Emergencial"/>
    <s v="EQUIPE DE PODA "/>
    <s v="Pendente"/>
    <s v="CHARQUEADAS"/>
    <s v="PODA/ELO"/>
    <s v="LIB //CONC"/>
    <d v="2024-12-05T00:00:00"/>
    <x v="2"/>
    <s v="OPEX"/>
    <s v="NOK"/>
    <s v="OK"/>
    <s v="ANEXADO"/>
    <s v="ANEXADO"/>
    <s v="OK"/>
    <n v="0.8"/>
    <n v="1978.16"/>
    <s v="Giro"/>
    <s v="GIOVANNI LARONDE "/>
    <s v="Programado "/>
    <s v="Realizado"/>
    <s v="Em andamento"/>
    <n v="1647.5"/>
    <n v="2548098.5699999998"/>
    <e v="#N/A"/>
    <n v="26706442"/>
    <n v="1647.5"/>
    <s v="Mauricio Alves"/>
  </r>
  <r>
    <x v="7"/>
    <s v="OK"/>
    <s v="Sem Defeito"/>
    <s v="Não"/>
    <n v="9370"/>
    <n v="1004"/>
    <m/>
    <x v="2251"/>
    <n v="149015223"/>
    <s v="PAL2-22"/>
    <x v="2"/>
    <s v="Emergencial"/>
    <s v="EQUIPE DE PODA "/>
    <s v="Pendente"/>
    <s v="VIAMÃO"/>
    <s v="EMENDAS"/>
    <s v="LIB //CONC"/>
    <d v="2024-12-05T00:00:00"/>
    <x v="2"/>
    <s v="OPEX"/>
    <s v="NOK"/>
    <s v="OK"/>
    <s v="ANEXADO"/>
    <s v="ANEXADO"/>
    <s v="OK"/>
    <n v="0.8"/>
    <n v="253.8"/>
    <s v="Giro"/>
    <s v="GIOVANNI LARONDE "/>
    <s v="Programado "/>
    <s v="Realizado"/>
    <s v="Em andamento"/>
    <n v="408.39"/>
    <n v="2548098.5699999998"/>
    <e v="#N/A"/>
    <n v="26706515"/>
    <n v="408.39"/>
    <s v="Mauricio Alves"/>
  </r>
  <r>
    <x v="7"/>
    <s v="OK"/>
    <s v="Sem Defeito"/>
    <s v="Não"/>
    <n v="15976"/>
    <n v="1005"/>
    <m/>
    <x v="2252"/>
    <s v="TRONCO"/>
    <s v="VIA0112"/>
    <x v="2"/>
    <m/>
    <s v="EQUIPE DE PODA "/>
    <s v="Realizado"/>
    <s v="VIAMÃO"/>
    <s v="PODAS"/>
    <s v="LIB //CONC"/>
    <d v="2024-12-05T00:00:00"/>
    <x v="2"/>
    <s v="OPEX"/>
    <s v="OK"/>
    <s v="OK"/>
    <s v="ANEXADO"/>
    <s v="ANEXADO"/>
    <s v="OK"/>
    <n v="1"/>
    <n v="7399.91"/>
    <s v="Giro"/>
    <s v="DOUGLAS LOPES"/>
    <s v="Programado "/>
    <s v="Realizado"/>
    <s v="Em andamento"/>
    <n v="6326.69"/>
    <n v="2548098.5699999998"/>
    <e v="#N/A"/>
    <n v="26651852"/>
    <n v="6326.69"/>
    <s v="Mauricio Alves"/>
  </r>
  <r>
    <x v="7"/>
    <s v="OK"/>
    <s v="Sem Defeito"/>
    <s v="Não"/>
    <n v="15976"/>
    <n v="1006"/>
    <m/>
    <x v="2253"/>
    <s v="TRONCO"/>
    <s v="VIA0112"/>
    <x v="2"/>
    <s v="Emergencial"/>
    <s v="EQUIPE DE PODA "/>
    <s v="Pendente"/>
    <s v="VIAMÃO"/>
    <s v="ELOS"/>
    <s v="LIB //CONC"/>
    <d v="2024-12-05T00:00:00"/>
    <x v="2"/>
    <s v="OPEX"/>
    <s v="NOK"/>
    <s v="OK"/>
    <s v="ANEXADO"/>
    <s v="ANEXADO"/>
    <s v="OK"/>
    <n v="0.8"/>
    <n v="99.3"/>
    <s v="Giro"/>
    <s v="GIOVANNI LARONDE "/>
    <s v="Programado "/>
    <s v="Realizado"/>
    <s v="Em andamento"/>
    <n v="283.32"/>
    <n v="2548098.5699999998"/>
    <e v="#N/A"/>
    <n v="26706446"/>
    <n v="283.32"/>
    <s v="Mauricio Alves"/>
  </r>
  <r>
    <x v="7"/>
    <s v="OK"/>
    <s v="Sem Defeito"/>
    <s v="Não"/>
    <n v="3158"/>
    <n v="1007"/>
    <m/>
    <x v="2254"/>
    <n v="139518214"/>
    <s v="CPV-2"/>
    <x v="2"/>
    <s v="Emergencial"/>
    <s v="EQUIPE DE PODA "/>
    <s v="Realizado"/>
    <s v="PANTANO GRANDE "/>
    <s v="ELO/ EMENDA "/>
    <s v="LIB //ATEC"/>
    <d v="2024-12-09T00:00:00"/>
    <x v="2"/>
    <s v="OPEX"/>
    <s v="OK"/>
    <s v="OK"/>
    <s v="ANEXADO"/>
    <s v="ANEXADO"/>
    <s v="OK"/>
    <n v="1"/>
    <n v="80"/>
    <s v="Giro"/>
    <s v="SAMUEL OLIVEIRA"/>
    <s v="Programado "/>
    <s v="Realizado"/>
    <s v="Em andamento"/>
    <n v="47.22"/>
    <n v="2548098.5699999998"/>
    <e v="#N/A"/>
    <n v="26690681"/>
    <n v="47.22"/>
    <s v="Mauricio Alves"/>
  </r>
  <r>
    <x v="7"/>
    <s v="OK"/>
    <s v="Sem Defeito"/>
    <s v="Não"/>
    <n v="15033"/>
    <n v="1008"/>
    <m/>
    <x v="2255"/>
    <n v="93000015"/>
    <s v="GUA-11"/>
    <x v="2"/>
    <s v="Emergencial"/>
    <s v="EQUIPE DE PODA "/>
    <s v="Realizado"/>
    <s v="GUAIBA"/>
    <s v="PODA"/>
    <s v="LIB //ATEC"/>
    <d v="2024-12-09T00:00:00"/>
    <x v="2"/>
    <s v="OPEX"/>
    <s v="OK"/>
    <s v="OK"/>
    <s v="ANEXADO"/>
    <s v="ANEXADO"/>
    <s v="OK"/>
    <n v="1"/>
    <n v="3079.44"/>
    <s v="Giro"/>
    <s v="SAMUEL OLIVEIRA"/>
    <s v="Programado "/>
    <s v="Realizado"/>
    <s v="Em andamento"/>
    <n v="1244.67"/>
    <n v="2548098.5699999998"/>
    <e v="#N/A"/>
    <n v="26707166"/>
    <n v="1244.67"/>
    <s v="Mauricio Alves"/>
  </r>
  <r>
    <x v="7"/>
    <s v="OK"/>
    <s v="Sem Defeito"/>
    <s v="Não"/>
    <n v="11951"/>
    <n v="1009"/>
    <m/>
    <x v="2256"/>
    <n v="93000335"/>
    <s v="GUA-110"/>
    <x v="2"/>
    <s v="Emergencial"/>
    <s v="EQUIPE DE PODA "/>
    <s v="Pendente"/>
    <s v="GUAIBA"/>
    <s v="EMENDA"/>
    <s v="LIB //CONC"/>
    <d v="2024-12-09T00:00:00"/>
    <x v="2"/>
    <s v="OPEX"/>
    <s v="NOK"/>
    <s v="OK"/>
    <s v="ANEXADO"/>
    <s v="ANEXADO"/>
    <s v="OK"/>
    <n v="0.8"/>
    <n v="63.45"/>
    <s v="Giro"/>
    <s v="SAMUEL OLIVEIRA"/>
    <s v="Programado "/>
    <s v="Realizado"/>
    <s v="Em andamento"/>
    <n v="30.56"/>
    <n v="2548098.5699999998"/>
    <e v="#N/A"/>
    <n v="26707249"/>
    <n v="30.56"/>
    <s v="Mauricio Alves"/>
  </r>
  <r>
    <x v="7"/>
    <s v="OK"/>
    <s v="Sem Defeito"/>
    <s v="Não"/>
    <n v="1227"/>
    <n v="1010"/>
    <m/>
    <x v="2257"/>
    <s v="TRONCO"/>
    <s v="VIA0115"/>
    <x v="2"/>
    <s v="Emergencial"/>
    <s v="EQUIPE DE PODA "/>
    <s v="Realizado"/>
    <s v="VIAMÃO"/>
    <s v="PODA"/>
    <s v="LIB //ATEC"/>
    <d v="2024-12-09T00:00:00"/>
    <x v="2"/>
    <s v="OPEX"/>
    <s v="OK"/>
    <s v="OK"/>
    <s v="ANEXADO"/>
    <s v="ANEXADO"/>
    <s v="OK"/>
    <n v="1"/>
    <n v="4132.05"/>
    <s v="Giro"/>
    <s v="SAMUEL OLIVEIRA"/>
    <s v="Programado "/>
    <s v="Realizado"/>
    <s v="Em andamento"/>
    <n v="1200.21"/>
    <n v="2548098.5699999998"/>
    <e v="#N/A"/>
    <n v="26708075"/>
    <n v="1200.21"/>
    <s v="Mauricio Alves"/>
  </r>
  <r>
    <x v="4"/>
    <s v="Em andamento "/>
    <s v="Em andamento "/>
    <s v="Não"/>
    <n v="14979"/>
    <n v="1011"/>
    <m/>
    <x v="2258"/>
    <s v="TRONCO"/>
    <s v="ACL-02"/>
    <x v="2"/>
    <s v="Emergencial"/>
    <s v="EQUIPE DE PODA "/>
    <s v="Pendente"/>
    <s v="VIAMÃO"/>
    <s v="PODA/EMENDA/ELO"/>
    <s v="//"/>
    <d v="2024-12-09T00:00:00"/>
    <x v="2"/>
    <s v="OPEX"/>
    <s v="NOK"/>
    <s v="OK"/>
    <s v="ANEXADO"/>
    <s v="ANEXADO"/>
    <s v="NOK"/>
    <n v="0.6"/>
    <n v="3255.62"/>
    <s v="Giro"/>
    <s v="LUISA ALMEIDA"/>
    <d v="2024-12-16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8954"/>
    <n v="1012"/>
    <m/>
    <x v="2259"/>
    <n v="93000170"/>
    <s v="ELD-4"/>
    <x v="2"/>
    <s v="Emergencial"/>
    <s v="EQUIPE DE PODA "/>
    <s v="Pendente"/>
    <s v="GUAIBA"/>
    <s v="PODA/ LUMINARIA"/>
    <s v="ABER//ABER"/>
    <d v="2024-12-09T00:00:00"/>
    <x v="2"/>
    <s v="OPEX"/>
    <s v="NOK"/>
    <s v="OK"/>
    <s v="ANEXADO"/>
    <s v="ANEXADO"/>
    <s v="NOK"/>
    <n v="0.6"/>
    <n v="1578.34"/>
    <s v="Giro"/>
    <s v="LUISA ALMEIDA"/>
    <d v="2024-12-16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8431"/>
    <n v="1013"/>
    <m/>
    <x v="2260"/>
    <n v="149045829"/>
    <s v="PAL5-511"/>
    <x v="2"/>
    <s v="Emergencial"/>
    <s v="EQUIPE DE PODA "/>
    <s v="Pendente"/>
    <s v="PORTO ALEGRE"/>
    <s v="PODA/ EMENDA"/>
    <s v="ABER//ABER"/>
    <d v="2024-12-09T00:00:00"/>
    <x v="2"/>
    <s v="OPEX"/>
    <s v="NOK"/>
    <s v="OK"/>
    <s v="ANEXADO"/>
    <s v="ANEXADO"/>
    <s v="NOK"/>
    <n v="0.6"/>
    <n v="1948.4"/>
    <s v="Giro"/>
    <s v="LUISA ALMEIDA"/>
    <d v="2024-12-16T00:00:00"/>
    <s v="Não realizado"/>
    <s v="Em andamento"/>
    <n v="0"/>
    <n v="2548098.5699999998"/>
    <e v="#N/A"/>
    <n v="0"/>
    <n v="0"/>
    <s v="Mauricio Alves"/>
  </r>
  <r>
    <x v="7"/>
    <s v="Em andamento "/>
    <s v="Em andamento "/>
    <s v="Não"/>
    <n v="45191671"/>
    <n v="1014"/>
    <m/>
    <x v="2261"/>
    <n v="149001841"/>
    <s v="PAL04-451"/>
    <x v="2"/>
    <s v="Emergencial"/>
    <s v="EQUIPE DE PODA "/>
    <s v="Realizado"/>
    <s v="PORTO ALEGRE"/>
    <s v="MUFLA"/>
    <s v="ABER//ABER"/>
    <d v="2024-12-09T00:00:00"/>
    <x v="2"/>
    <s v="OPEX"/>
    <s v="OK"/>
    <s v="OK"/>
    <s v="ANEXADO"/>
    <s v="ANEXADO"/>
    <s v="OK"/>
    <n v="1"/>
    <n v="184.82"/>
    <s v="Giro"/>
    <s v="LUISA ALMEIDA"/>
    <d v="2024-12-18T00:00:00"/>
    <s v="Realizado"/>
    <s v="Em andamento"/>
    <s v="152,78"/>
    <n v="2548098.5699999998"/>
    <e v="#N/A"/>
    <n v="26786863"/>
    <s v="152,78"/>
    <s v="Mauricio Alves"/>
  </r>
  <r>
    <x v="7"/>
    <s v="Em andamento "/>
    <s v="Em andamento "/>
    <s v="Não"/>
    <n v="15970"/>
    <n v="1015"/>
    <m/>
    <x v="2262"/>
    <n v="149006458"/>
    <s v="RIN-09"/>
    <x v="2"/>
    <s v="Emergencial"/>
    <s v="EQUIPE DE PODA "/>
    <s v="Realizado"/>
    <s v="PORTO ALEGRE"/>
    <s v="PODA"/>
    <s v="LIB //CONC"/>
    <d v="2024-12-09T00:00:00"/>
    <x v="2"/>
    <s v="OPEX"/>
    <s v="OK"/>
    <s v="OK"/>
    <s v="ANEXADO"/>
    <s v="ANEXADO"/>
    <s v="OK"/>
    <n v="1"/>
    <n v="7098.39"/>
    <s v="Giro"/>
    <s v="LUISA ALMEIDA"/>
    <d v="2024-12-16T00:00:00"/>
    <s v="Realizado"/>
    <s v="Em andamento"/>
    <n v="2326.5700000000002"/>
    <n v="2548098.5699999998"/>
    <e v="#N/A"/>
    <n v="26755746"/>
    <n v="2326.5700000000002"/>
    <s v="Mauricio Alves"/>
  </r>
  <r>
    <x v="2"/>
    <s v="OK"/>
    <s v="Sem Defeito"/>
    <s v="Não"/>
    <n v="30778"/>
    <n v="1016"/>
    <m/>
    <x v="2263"/>
    <s v="TRONCO"/>
    <s v="PAL0889"/>
    <x v="2"/>
    <s v="Emergencial"/>
    <s v="EQUIPE DE PODA "/>
    <s v="Pendente"/>
    <s v="PORTO ALEGRE"/>
    <s v="COLOCAÇÃO PUNHO"/>
    <s v="LIB //ATEC"/>
    <d v="2024-12-09T00:00:00"/>
    <x v="2"/>
    <s v="OPEX"/>
    <s v="NOK"/>
    <s v="OK"/>
    <s v="ANEXADO"/>
    <s v="ANEXADO"/>
    <s v="OK"/>
    <n v="0.8"/>
    <n v="184.82"/>
    <s v="Giro"/>
    <s v="GIOVANNI LARONDE "/>
    <d v="2024-12-16T00:00:00"/>
    <s v="Realizado"/>
    <s v="Em andamento"/>
    <m/>
    <n v="2548098.5699999998"/>
    <e v="#N/A"/>
    <n v="26725346"/>
    <n v="47.22"/>
    <s v="Mauricio Alves"/>
  </r>
  <r>
    <x v="7"/>
    <s v="OK"/>
    <s v="Sem Defeito"/>
    <s v="Não"/>
    <n v="16940"/>
    <n v="1017"/>
    <m/>
    <x v="2073"/>
    <s v="JÁ POSSUI"/>
    <s v="JA POSSUI"/>
    <x v="2"/>
    <s v="Emergencial"/>
    <s v="EQUIPE DE PODA "/>
    <s v="Realizado"/>
    <s v="PORTO ALEGRE"/>
    <s v="PODA"/>
    <s v="LIB //CONC"/>
    <d v="2024-12-09T00:00:00"/>
    <x v="2"/>
    <s v="OPEX"/>
    <s v="OK"/>
    <s v="OK"/>
    <s v="ANEXADO"/>
    <s v="ANEXADO"/>
    <s v="OK"/>
    <n v="1"/>
    <n v="6144.35"/>
    <s v="Giro"/>
    <s v="SAMUEL OLIVEIRA"/>
    <s v="Programado "/>
    <s v="Realizado"/>
    <s v="Em andamento"/>
    <n v="4461.67"/>
    <n v="2548098.5699999998"/>
    <e v="#N/A"/>
    <n v="26651318"/>
    <n v="4461.67"/>
    <s v="Mauricio Alves"/>
  </r>
  <r>
    <x v="2"/>
    <s v="OK"/>
    <s v="Sem Defeito"/>
    <s v="Não"/>
    <n v="37013"/>
    <n v="1018"/>
    <m/>
    <x v="2264"/>
    <n v="119802565"/>
    <s v="GUA-12"/>
    <x v="2"/>
    <s v="Emergencial"/>
    <s v="EQUIPE DE PODA "/>
    <s v="Pendente"/>
    <s v="MARIANA PIMENTEL"/>
    <s v="PODA"/>
    <s v="LIB //ATEC"/>
    <d v="2024-12-09T00:00:00"/>
    <x v="2"/>
    <s v="OPEX"/>
    <s v="NOK"/>
    <s v="OK"/>
    <s v="ANEXADO"/>
    <s v="ANEXADO"/>
    <s v="OK"/>
    <n v="0.8"/>
    <n v="469.86"/>
    <s v="Giro"/>
    <s v="GIOVANNI LARONDE"/>
    <s v="Programado "/>
    <s v="Realizado"/>
    <s v="Em andamento"/>
    <n v="94.46"/>
    <n v="2548098.5699999998"/>
    <e v="#N/A"/>
    <n v="26724686"/>
    <n v="94.46"/>
    <s v="Mauricio Alves"/>
  </r>
  <r>
    <x v="7"/>
    <s v="OK"/>
    <s v="Sem Defeito"/>
    <s v="Não"/>
    <n v="16970"/>
    <n v="1019"/>
    <m/>
    <x v="2265"/>
    <s v="TRONCO"/>
    <s v="VIA0221"/>
    <x v="2"/>
    <s v="Emergencial"/>
    <s v="EQUIPE DE PODA "/>
    <s v="Realizado"/>
    <s v="PORTO ALEGRE"/>
    <s v="PODA"/>
    <s v="LIB //CONC"/>
    <d v="2024-12-09T00:00:00"/>
    <x v="2"/>
    <s v="OPEX"/>
    <s v="OK"/>
    <s v="OK"/>
    <s v="ANEXADO"/>
    <s v="ANEXADO"/>
    <s v="OK"/>
    <n v="1"/>
    <n v="2754.7"/>
    <s v="Giro"/>
    <s v="GIOVANNI LARONDE"/>
    <s v="Programado "/>
    <s v="Realizado"/>
    <s v="Em andamento"/>
    <n v="1550.66"/>
    <n v="2548098.5699999998"/>
    <e v="#N/A"/>
    <n v="26724755"/>
    <n v="1550.66"/>
    <s v="Mauricio Alves"/>
  </r>
  <r>
    <x v="2"/>
    <s v="OK"/>
    <s v="Sem Defeito"/>
    <s v="Não"/>
    <n v="38146"/>
    <n v="1020"/>
    <m/>
    <x v="2266"/>
    <n v="230005129"/>
    <s v="VIA0221"/>
    <x v="2"/>
    <s v="Emergencial"/>
    <s v="EQUIPE DE PODA "/>
    <s v="Pendente"/>
    <s v="VIAMÃO"/>
    <s v="EMENDA/ ELO/ESP"/>
    <s v="ABER//ABER"/>
    <d v="2024-12-09T00:00:00"/>
    <x v="2"/>
    <s v="OPEX"/>
    <s v="NOK"/>
    <s v="OK"/>
    <s v="ANEXADO"/>
    <s v="ANEXADO"/>
    <s v="OK"/>
    <n v="0.8"/>
    <n v="2640.84"/>
    <s v="Giro"/>
    <s v="LUISA ALMEIDA"/>
    <d v="2024-12-18T00:00:00"/>
    <s v="Realizado"/>
    <s v="Em andamento"/>
    <s v="993,25"/>
    <n v="2548098.5699999998"/>
    <e v="#N/A"/>
    <n v="26786793"/>
    <s v="993,25"/>
    <s v="Mauricio Alves"/>
  </r>
  <r>
    <x v="7"/>
    <s v="OK"/>
    <s v="Sem Defeito"/>
    <s v="Não"/>
    <n v="14979"/>
    <n v="1021"/>
    <m/>
    <x v="2267"/>
    <s v="06615"/>
    <s v="ACL-02"/>
    <x v="2"/>
    <s v="Emergencial"/>
    <s v="EQUIPE DE PODA "/>
    <s v="Realizado"/>
    <s v="PORTO ALEGRE"/>
    <s v="PODA"/>
    <s v="LIB //CONC"/>
    <d v="2024-12-09T00:00:00"/>
    <x v="2"/>
    <s v="OPEX"/>
    <s v="OK"/>
    <s v="OK"/>
    <s v="ANEXADO"/>
    <s v="ANEXADO"/>
    <s v="OK"/>
    <n v="1"/>
    <n v="8264.1"/>
    <s v="Giro"/>
    <s v="GIOVANNI LARONDE"/>
    <s v="Programado "/>
    <s v="Realizado"/>
    <s v="Em andamento"/>
    <n v="3434.26"/>
    <n v="2548098.5699999998"/>
    <e v="#N/A"/>
    <n v="26706426"/>
    <n v="3434.26"/>
    <s v="Mauricio Alves"/>
  </r>
  <r>
    <x v="7"/>
    <s v="OK"/>
    <s v="Sem Defeito"/>
    <s v="Não"/>
    <n v="16940"/>
    <n v="1022"/>
    <m/>
    <x v="2073"/>
    <s v="JÁ POSSUI"/>
    <s v="JA POSSUI"/>
    <x v="2"/>
    <s v="Emergencial"/>
    <s v="EQUIPE DE PODA "/>
    <s v="Realizado"/>
    <s v="PORTO ALEGRE"/>
    <s v="PODA"/>
    <s v="LIB //CONC"/>
    <d v="2024-12-09T00:00:00"/>
    <x v="2"/>
    <s v="OPEX"/>
    <s v="OK"/>
    <s v="OK"/>
    <s v="ANEXADO"/>
    <s v="ANEXADO"/>
    <s v="OK"/>
    <n v="1"/>
    <n v="769.86"/>
    <s v="Giro"/>
    <s v="SAMUEL OLIVEIRA"/>
    <s v="Programado "/>
    <s v="Realizado"/>
    <s v="Em andamento"/>
    <n v="400.07"/>
    <n v="2548098.5699999998"/>
    <e v="#N/A"/>
    <n v="26651318"/>
    <n v="400.07"/>
    <s v="Mauricio Alves"/>
  </r>
  <r>
    <x v="7"/>
    <s v="OK"/>
    <s v="Sem Defeito"/>
    <s v="Não"/>
    <n v="25237"/>
    <n v="1023"/>
    <m/>
    <x v="2268"/>
    <s v="006011411"/>
    <s v="VIA0111"/>
    <x v="2"/>
    <s v="Emergencial"/>
    <s v="EQUIPE DE PODA "/>
    <s v="Realizado"/>
    <s v="ALVORADA"/>
    <s v="PODA"/>
    <s v="LIB //CONC"/>
    <d v="2024-12-09T00:00:00"/>
    <x v="2"/>
    <s v="OPEX"/>
    <s v="OK"/>
    <s v="OK"/>
    <s v="ANEXADO"/>
    <s v="ANEXADO"/>
    <s v="OK"/>
    <n v="1"/>
    <n v="6886.75"/>
    <s v="Giro"/>
    <s v="GIOVANNI LARONDE"/>
    <s v="Programado "/>
    <s v="Realizado"/>
    <s v="Em andamento"/>
    <n v="3126.13"/>
    <n v="2548098.5699999998"/>
    <e v="#N/A"/>
    <n v="26706386"/>
    <n v="3126.13"/>
    <s v="Mauricio Alves"/>
  </r>
  <r>
    <x v="7"/>
    <s v="OK"/>
    <s v="Sem Defeito"/>
    <s v="Não"/>
    <n v="16940"/>
    <n v="1024"/>
    <m/>
    <x v="2073"/>
    <s v="JÁ POSSUI"/>
    <s v="JA POSSUI"/>
    <x v="2"/>
    <s v="Emergencial"/>
    <s v="EQUIPE DE PODA "/>
    <s v="Pendente"/>
    <s v="PORTO ALEGRE"/>
    <s v="PODA"/>
    <s v="LIB //CONC"/>
    <d v="2024-12-09T00:00:00"/>
    <x v="2"/>
    <s v="OPEX"/>
    <s v="NOK"/>
    <s v="OK"/>
    <s v="ANEXADO"/>
    <s v="ANEXADO"/>
    <s v="OK"/>
    <n v="0.8"/>
    <n v="3153.36"/>
    <s v="Giro"/>
    <s v="GIOVANNI LARONDE"/>
    <s v="Programado "/>
    <s v="Realizado"/>
    <s v="Em andamento"/>
    <n v="1600.28"/>
    <n v="2548098.5699999998"/>
    <e v="#N/A"/>
    <n v="26651318"/>
    <n v="1600.28"/>
    <s v="Mauricio Alves"/>
  </r>
  <r>
    <x v="7"/>
    <s v="OK"/>
    <s v="Sem Defeito"/>
    <s v="Não"/>
    <n v="16971"/>
    <n v="1025"/>
    <m/>
    <x v="2269"/>
    <n v="67603128"/>
    <s v="GUA-13"/>
    <x v="2"/>
    <s v="Emergencial"/>
    <s v="EQUIPE DE PODA "/>
    <s v="Pendente"/>
    <s v="ELDORADO DO SUL"/>
    <s v="PODA"/>
    <s v="LIB //CONC"/>
    <d v="2024-12-09T00:00:00"/>
    <x v="2"/>
    <s v="OPEX"/>
    <s v="NOK"/>
    <s v="OK"/>
    <s v="ANEXADO"/>
    <s v="ANEXADO"/>
    <s v="OK"/>
    <n v="0.8"/>
    <n v="8265.51"/>
    <s v="Giro"/>
    <s v="GIOVANNI LARONDE"/>
    <s v="Programado "/>
    <s v="Realizado"/>
    <s v="Em andamento"/>
    <n v="5738.28"/>
    <n v="2548098.5699999998"/>
    <e v="#N/A"/>
    <n v="26724762"/>
    <n v="5738.28"/>
    <s v="Mauricio Alves"/>
  </r>
  <r>
    <x v="7"/>
    <s v="OK"/>
    <s v="Sem Defeito"/>
    <s v="Não"/>
    <n v="47153"/>
    <n v="1026"/>
    <m/>
    <x v="2270"/>
    <s v="TRONCO"/>
    <s v="PAL0667"/>
    <x v="2"/>
    <s v="Emergencial"/>
    <s v="EQUIPE DE PODA "/>
    <s v="Realizado"/>
    <s v="GUAIBA"/>
    <s v="PODA"/>
    <s v="LIB //CONC"/>
    <d v="2024-12-09T00:00:00"/>
    <x v="2"/>
    <s v="OPEX"/>
    <s v="OK"/>
    <s v="OK"/>
    <s v="ANEXADO"/>
    <s v="ANEXADO"/>
    <s v="OK"/>
    <n v="1"/>
    <n v="85.12"/>
    <s v="Giro"/>
    <s v="GIOVANNI LARONDE"/>
    <s v="Programado "/>
    <s v="Realizado"/>
    <s v="Em andamento"/>
    <n v="85.71"/>
    <n v="2548098.5699999998"/>
    <e v="#N/A"/>
    <n v="26724786"/>
    <n v="85.71"/>
    <s v="Mauricio Alves"/>
  </r>
  <r>
    <x v="7"/>
    <s v="OK"/>
    <s v="Sem Defeito"/>
    <s v="Não"/>
    <n v="16940"/>
    <n v="1027"/>
    <m/>
    <x v="2073"/>
    <s v="JÁ POSSUI"/>
    <s v="JA POSSUI"/>
    <x v="2"/>
    <s v="Emergencial"/>
    <s v="EQUIPE DE PODA "/>
    <s v="Pendente"/>
    <s v="PORTO ALEGRE"/>
    <s v="PODA"/>
    <s v="LIB //CONC"/>
    <d v="2024-12-09T00:00:00"/>
    <x v="2"/>
    <s v="OPEX"/>
    <s v="NOK"/>
    <s v="OK"/>
    <s v="ANEXADO"/>
    <s v="ANEXADO"/>
    <s v="OK"/>
    <n v="0.8"/>
    <n v="5883.42"/>
    <s v="Giro"/>
    <s v="GIOVANNI LARONDE"/>
    <s v="Programado "/>
    <s v="Realizado"/>
    <s v="Em andamento"/>
    <n v="4898.1400000000003"/>
    <n v="2548098.5699999998"/>
    <e v="#N/A"/>
    <n v="26651318"/>
    <n v="4898.1400000000003"/>
    <s v="Mauricio Alves"/>
  </r>
  <r>
    <x v="6"/>
    <s v="RETIRAR TOCO "/>
    <s v="TOCO"/>
    <s v="Não"/>
    <n v="16940"/>
    <n v="1028"/>
    <m/>
    <x v="2073"/>
    <s v="JÁ POSSUI"/>
    <s v="JA POSSUI"/>
    <x v="2"/>
    <s v="Emergencial"/>
    <s v="EQUIPE DE PODA "/>
    <s v="Pendente"/>
    <s v="PORTO ALEGRE"/>
    <s v="PODA"/>
    <s v="LIB //CONC"/>
    <d v="2024-12-09T00:00:00"/>
    <x v="2"/>
    <s v="OPEX"/>
    <s v="NOK"/>
    <s v="NOK"/>
    <s v="ANEXADO"/>
    <s v="ANEXADO"/>
    <s v="NOK"/>
    <n v="0.4"/>
    <n v="10797.42"/>
    <s v="Giro"/>
    <s v="GIOVANNI LARONDE"/>
    <s v="Programado "/>
    <s v="Não realizado"/>
    <s v="Em andamento"/>
    <n v="10797.42"/>
    <n v="2548098.5699999998"/>
    <e v="#N/A"/>
    <m/>
    <m/>
    <s v="Erica Fragoso"/>
  </r>
  <r>
    <x v="7"/>
    <s v="Em andamento "/>
    <s v="Em andamento "/>
    <s v="Não"/>
    <n v="16970"/>
    <n v="1029"/>
    <m/>
    <x v="2271"/>
    <s v="TRONCO"/>
    <s v="VIA0221"/>
    <x v="2"/>
    <s v="Emergencial"/>
    <s v="EQUIPE DE PODA "/>
    <s v="Pendente"/>
    <s v="ALVORADA"/>
    <s v="PODA"/>
    <s v="LIB //CONC"/>
    <d v="2024-12-09T00:00:00"/>
    <x v="2"/>
    <s v="OPEX"/>
    <s v="NOK"/>
    <s v="OK"/>
    <s v="ANEXADO"/>
    <s v="ANEXADO"/>
    <s v="OK"/>
    <n v="0.8"/>
    <n v="3524.56"/>
    <s v="Giro"/>
    <s v="GIOVANNI LARONDE"/>
    <s v="Programado "/>
    <s v="Realizado"/>
    <s v="Em andamento"/>
    <m/>
    <n v="2548098.5699999998"/>
    <e v="#N/A"/>
    <n v="26725482"/>
    <n v="3549.59"/>
    <s v="Mauricio Alves"/>
  </r>
  <r>
    <x v="7"/>
    <s v="Em andamento "/>
    <s v="Em andamento "/>
    <s v="Não"/>
    <n v="16968"/>
    <n v="1030"/>
    <m/>
    <x v="2272"/>
    <s v="TRONCO"/>
    <s v="PAL1314"/>
    <x v="2"/>
    <s v="Emergencial"/>
    <s v="EQUIPE DE PODA "/>
    <s v="Pendente"/>
    <s v="PORTO ALEGRE"/>
    <s v="PODA"/>
    <s v="LIB //CONC"/>
    <d v="2024-12-09T00:00:00"/>
    <x v="2"/>
    <s v="OPEX"/>
    <s v="NOK"/>
    <s v="OK"/>
    <s v="ANEXADO"/>
    <s v="ANEXADO"/>
    <s v="OK"/>
    <n v="0.8"/>
    <n v="9641.4500000000007"/>
    <s v="Giro"/>
    <s v="GIOVANNI LARONDE"/>
    <s v="Programado "/>
    <s v="Realizado"/>
    <s v="Em andamento"/>
    <n v="3926.27"/>
    <n v="2548098.5699999998"/>
    <e v="#N/A"/>
    <n v="26725733"/>
    <n v="3926.27"/>
    <s v="Mauricio Alves"/>
  </r>
  <r>
    <x v="5"/>
    <s v="CRIAR PEP"/>
    <s v="Sem Ordem/PEP para tratativa"/>
    <s v="Não"/>
    <n v="653346"/>
    <n v="1031"/>
    <m/>
    <x v="1134"/>
    <s v="TRONCO"/>
    <s v="PAL1444"/>
    <x v="2"/>
    <s v="Emergencial"/>
    <s v="EQUIPE DE PODA "/>
    <s v="Pendente"/>
    <s v="PORTO ALEGRE"/>
    <s v="ESPAÇADORES "/>
    <n v="0"/>
    <d v="2024-12-09T00:00:00"/>
    <x v="2"/>
    <s v="CAPEX"/>
    <s v="NOK"/>
    <s v="OK"/>
    <s v="ANEXADO"/>
    <s v="ANEXADO"/>
    <s v="NOK"/>
    <n v="0.6"/>
    <n v="88.28"/>
    <s v="Giro"/>
    <s v="LUCAS ANDRADE "/>
    <d v="2024-12-17T00:00:00"/>
    <s v="Não realizado"/>
    <s v="Em andamento"/>
    <n v="0"/>
    <n v="2548098.5699999998"/>
    <e v="#N/A"/>
    <n v="0"/>
    <n v="0"/>
    <s v="Erica Fragoso"/>
  </r>
  <r>
    <x v="7"/>
    <s v="Em andamento "/>
    <s v="Em andamento "/>
    <s v="Não"/>
    <n v="16971"/>
    <n v="1032"/>
    <m/>
    <x v="2273"/>
    <n v="67603128"/>
    <s v="GUA-13"/>
    <x v="2"/>
    <s v="Emergencial"/>
    <s v="EQUIPE DE PODA "/>
    <s v="Realizado"/>
    <s v="ELDORADO DO SUL"/>
    <s v="PODA"/>
    <s v="LIB //CONC"/>
    <d v="2024-12-09T00:00:00"/>
    <x v="2"/>
    <s v="OPEX"/>
    <s v="OK"/>
    <s v="OK"/>
    <s v="ANEXADO"/>
    <s v="ANEXADO"/>
    <s v="OK"/>
    <n v="1"/>
    <n v="24635.52"/>
    <s v="Giro"/>
    <s v="GIOVANNI LARONDE"/>
    <s v="Programado "/>
    <s v="Realizado"/>
    <s v="Em andamento"/>
    <n v="13428.71"/>
    <n v="2548098.5699999998"/>
    <e v="#N/A"/>
    <n v="26737681"/>
    <n v="13428.71"/>
    <s v="Mauricio Alves"/>
  </r>
  <r>
    <x v="5"/>
    <s v="PENDÊNCIAEVIDÊNCIAS DE PODA RUINS, ALTERAR COBRANÇA OU ANEXAR NOVAS FOTOS."/>
    <s v="Criar Ordem "/>
    <s v="Sim "/>
    <n v="52879"/>
    <n v="1033"/>
    <m/>
    <x v="2274"/>
    <s v="TRONCO"/>
    <s v="GUA0111"/>
    <x v="2"/>
    <s v="Emergencial"/>
    <s v="EQUIPE DE PODA "/>
    <s v="Pendente"/>
    <s v="GUAIBA"/>
    <s v="PODA"/>
    <s v="ABER//ALIB"/>
    <d v="2024-12-09T00:00:00"/>
    <x v="2"/>
    <s v="OPEX"/>
    <s v="NOK"/>
    <s v="OK"/>
    <s v="ANEXADO"/>
    <s v="ANEXADO"/>
    <s v="NOK"/>
    <n v="0.6"/>
    <n v="4294.42"/>
    <s v="Giro"/>
    <s v="LUISA ALMEIDA"/>
    <d v="2024-12-17T00:00:00"/>
    <s v="Não realizado"/>
    <s v="Em andamento"/>
    <n v="0"/>
    <n v="2548098.5699999998"/>
    <e v="#N/A"/>
    <n v="0"/>
    <n v="0"/>
    <s v="Erica Fragoso"/>
  </r>
  <r>
    <x v="5"/>
    <s v="RETIRAR TOCO "/>
    <s v="Criar Ordem "/>
    <s v="Sim "/>
    <n v="16970"/>
    <n v="1034"/>
    <m/>
    <x v="2275"/>
    <s v="TRONCO"/>
    <s v="VIA0221"/>
    <x v="2"/>
    <s v="Emergencial"/>
    <s v="EQUIPE DE PODA "/>
    <s v="Pendente"/>
    <s v="VIAMÃO"/>
    <s v="PODA"/>
    <s v="ABER//ALIB"/>
    <d v="2024-12-09T00:00:00"/>
    <x v="2"/>
    <s v="OPEX"/>
    <s v="NOK"/>
    <s v="OK"/>
    <s v="ANEXADO"/>
    <s v="ANEXADO"/>
    <s v="NOK"/>
    <n v="0.6"/>
    <n v="3079.44"/>
    <s v="Giro"/>
    <s v="LUISA ALMEIDA"/>
    <d v="2024-12-17T00:00:00"/>
    <s v="Não realizado"/>
    <s v="Em andamento"/>
    <n v="0"/>
    <n v="2548098.5699999998"/>
    <e v="#N/A"/>
    <n v="0"/>
    <n v="0"/>
    <s v="Erica Fragoso"/>
  </r>
  <r>
    <x v="7"/>
    <s v="Em andamento "/>
    <s v="Criar Ordem "/>
    <s v="Não"/>
    <n v="16941"/>
    <n v="1035"/>
    <m/>
    <x v="2073"/>
    <s v="JÁ POSSUI"/>
    <s v="JA POSSUI"/>
    <x v="2"/>
    <s v="Emergencial"/>
    <s v="EQUIPE DE PODA "/>
    <s v="Realizado"/>
    <s v="PORTO ALEGRE"/>
    <s v="PODA"/>
    <s v="LIB //CONC"/>
    <d v="2024-12-09T00:00:00"/>
    <x v="2"/>
    <s v="OPEX"/>
    <s v="OK"/>
    <s v="OK"/>
    <s v="ANEXADO"/>
    <s v="ANEXADO"/>
    <s v="OK"/>
    <n v="1"/>
    <n v="5509.4"/>
    <s v="Giro"/>
    <s v="SAMUEL OLIVEIRA"/>
    <s v="Programado "/>
    <s v="Realizado"/>
    <s v="Em andamento"/>
    <n v="3101.32"/>
    <n v="2548098.5699999998"/>
    <e v="#N/A"/>
    <n v="26651318"/>
    <n v="3101.32"/>
    <s v="Mauricio Alves"/>
  </r>
  <r>
    <x v="7"/>
    <s v="Em andamento "/>
    <s v="Criar Ordem "/>
    <s v="Não"/>
    <n v="16490"/>
    <n v="1036"/>
    <m/>
    <x v="2073"/>
    <s v="JÁ POSSUI"/>
    <s v="JA POSSUI"/>
    <x v="2"/>
    <s v="Emergencial"/>
    <s v="EQUIPE DE PODA "/>
    <s v="Realizado"/>
    <s v="PORTO ALEGRE"/>
    <s v="PODA"/>
    <s v="LIB //CONC"/>
    <d v="2024-12-09T00:00:00"/>
    <x v="2"/>
    <s v="OPEX"/>
    <s v="OK"/>
    <s v="OK"/>
    <s v="ANEXADO"/>
    <s v="ANEXADO"/>
    <s v="OK"/>
    <n v="1"/>
    <n v="6118.3"/>
    <s v="Giro"/>
    <s v="SAMUEL OLIVEIRA"/>
    <s v="Programado "/>
    <s v="Realizado"/>
    <s v="Em andamento"/>
    <n v="3551.01"/>
    <n v="2548098.5699999998"/>
    <e v="#N/A"/>
    <n v="26651318"/>
    <n v="3551.01"/>
    <s v="Mauricio Alves"/>
  </r>
  <r>
    <x v="7"/>
    <s v="Em andamento "/>
    <s v="Criar Ordem "/>
    <s v="Não"/>
    <n v="16941"/>
    <n v="1037"/>
    <m/>
    <x v="2073"/>
    <s v="JÁ POSSUI"/>
    <s v="JA POSSUI"/>
    <x v="2"/>
    <s v="Emergencial"/>
    <s v="EQUIPE DE PODA "/>
    <s v="Realizado"/>
    <s v="PORTO ALEGRE"/>
    <s v="PODA"/>
    <s v="LIB //CONC"/>
    <d v="2024-12-09T00:00:00"/>
    <x v="2"/>
    <s v="OPEX"/>
    <s v="OK"/>
    <s v="OK"/>
    <s v="ANEXADO"/>
    <s v="ANEXADO"/>
    <s v="OK"/>
    <n v="1"/>
    <n v="2754.7"/>
    <s v="Giro"/>
    <s v="SAMUEL OLIVEIRA"/>
    <s v="Programado "/>
    <s v="Realizado"/>
    <s v="Em andamento"/>
    <n v="1175.4000000000001"/>
    <n v="2548098.5699999998"/>
    <e v="#N/A"/>
    <n v="26651318"/>
    <n v="1175.4000000000001"/>
    <s v="Mauricio Alves"/>
  </r>
  <r>
    <x v="2"/>
    <s v="OK"/>
    <s v="Sem Defeito"/>
    <s v="Não"/>
    <n v="53248"/>
    <n v="1038"/>
    <m/>
    <x v="2276"/>
    <s v="TRONCO"/>
    <s v="PAL1443"/>
    <x v="2"/>
    <s v="Emergencial"/>
    <s v="EQUIPE DE PODA "/>
    <s v="Pendente"/>
    <s v="PORTO ALEGRE"/>
    <s v="PODA"/>
    <s v="LIB //ATEC"/>
    <d v="2024-12-09T00:00:00"/>
    <x v="2"/>
    <s v="OPEX"/>
    <s v="NOK"/>
    <s v="OK"/>
    <s v="ANEXADO"/>
    <s v="ANEXADO"/>
    <s v="OK"/>
    <n v="0.8"/>
    <n v="57.93"/>
    <s v="Giro"/>
    <s v="SAMUEL OLIVEIRA"/>
    <s v="Programado "/>
    <s v="Realizado"/>
    <s v="Em andamento"/>
    <n v="259.52"/>
    <n v="2548098.5699999998"/>
    <e v="#N/A"/>
    <n v="26723583"/>
    <n v="259.52"/>
    <s v="Mauricio Alves"/>
  </r>
  <r>
    <x v="7"/>
    <s v="OK"/>
    <s v="Sem Defeito"/>
    <s v="Não"/>
    <n v="16969"/>
    <n v="1039"/>
    <m/>
    <x v="2277"/>
    <s v="TRONCO"/>
    <s v="PAL1313"/>
    <x v="2"/>
    <s v="Emergencial"/>
    <s v="EQUIPE DE PODA "/>
    <s v="Realizado"/>
    <s v="PORTO ALEGRE"/>
    <s v="PODA"/>
    <s v="LIB //CONC"/>
    <d v="2024-12-09T00:00:00"/>
    <x v="2"/>
    <s v="OPEX"/>
    <s v="OK"/>
    <s v="OK"/>
    <s v="ANEXADO"/>
    <s v="ANEXADO"/>
    <s v="OK"/>
    <n v="1"/>
    <n v="6886.75"/>
    <s v="Giro"/>
    <s v="SAMUEL OLIVEIRA"/>
    <s v="Programado "/>
    <s v="Realizado"/>
    <s v="Em andamento"/>
    <n v="4488.45"/>
    <n v="2548098.5699999998"/>
    <e v="#N/A"/>
    <n v="26723610"/>
    <n v="4488.45"/>
    <s v="Mauricio Alves"/>
  </r>
  <r>
    <x v="7"/>
    <s v="OK"/>
    <s v="Sem Defeito"/>
    <s v="Não"/>
    <s v="61846/ 61993"/>
    <n v="1040"/>
    <m/>
    <x v="2278"/>
    <s v="TRONCO"/>
    <s v="PAL0462"/>
    <x v="2"/>
    <s v="Emergencial"/>
    <s v="EQUIPE DE PODA "/>
    <s v="Realizado"/>
    <s v="PORTO ALEGRE"/>
    <s v="MUFLA"/>
    <s v="LIB //CONC"/>
    <d v="2024-12-09T00:00:00"/>
    <x v="2"/>
    <s v="OPEX"/>
    <s v="OK"/>
    <s v="OK"/>
    <s v="ANEXADO"/>
    <s v="ANEXADO"/>
    <s v="OK"/>
    <n v="1"/>
    <n v="184.82"/>
    <s v="Giro"/>
    <s v="SAMUEL OLIVEIRA"/>
    <s v="Programado "/>
    <s v="Realizado"/>
    <s v="Em andamento"/>
    <n v="33.36"/>
    <n v="2548098.5699999998"/>
    <e v="#N/A"/>
    <n v="26723612"/>
    <n v="33.36"/>
    <s v="Mauricio Alves"/>
  </r>
  <r>
    <x v="2"/>
    <s v="OK"/>
    <s v="Sem Defeito"/>
    <s v="Não"/>
    <n v="45331376"/>
    <n v="382"/>
    <m/>
    <x v="2279"/>
    <n v="93014953"/>
    <s v="GUA-110"/>
    <x v="2"/>
    <s v="Emergencial"/>
    <s v="TAT03"/>
    <s v="Pendente"/>
    <s v="GUAIBA"/>
    <s v="PODA/ ESPAÇ"/>
    <s v="LIB //ATEC"/>
    <d v="2024-12-09T00:00:00"/>
    <x v="2"/>
    <s v="OPEX"/>
    <s v="NOK"/>
    <s v="OK"/>
    <s v="ANEXADO"/>
    <s v="ANEXADO"/>
    <s v="OK"/>
    <n v="0.8"/>
    <n v="2274.4699999999998"/>
    <s v="Giro"/>
    <s v="LUISA ALMEIDA"/>
    <d v="2024-12-17T00:00:00"/>
    <s v="Realizado"/>
    <s v="Em andamento"/>
    <s v="158,11"/>
    <n v="2548098.5699999998"/>
    <e v="#N/A"/>
    <n v="26772976"/>
    <s v="158,11"/>
    <s v="Mauricio Alves"/>
  </r>
  <r>
    <x v="7"/>
    <s v="Em andamento "/>
    <s v="Criar Ordem "/>
    <s v="Não"/>
    <n v="10271"/>
    <n v="383"/>
    <m/>
    <x v="2280"/>
    <s v="006003126"/>
    <s v="ALV-2"/>
    <x v="2"/>
    <s v="Emergencial"/>
    <s v="TAT01"/>
    <s v="Realizado"/>
    <s v="ALVORADA"/>
    <s v="PODA"/>
    <s v="LIB //CONC"/>
    <d v="2024-12-09T00:00:00"/>
    <x v="2"/>
    <s v="OPEX"/>
    <s v="OK"/>
    <s v="OK"/>
    <s v="ANEXADO"/>
    <s v="ANEXADO"/>
    <s v="OK"/>
    <n v="1"/>
    <n v="871.62"/>
    <s v="Giro"/>
    <s v="LUISA ALMEIDA"/>
    <d v="2024-12-17T00:00:00"/>
    <s v="Realizado"/>
    <s v="Em andamento"/>
    <s v="104,80"/>
    <n v="2548098.5699999998"/>
    <e v="#N/A"/>
    <n v="26773014"/>
    <s v="104,80"/>
    <s v="Mauricio Alves"/>
  </r>
  <r>
    <x v="5"/>
    <s v="CRIAR PEP"/>
    <s v="Sem Ordem/PEP para tratativa"/>
    <s v="Não"/>
    <n v="25981"/>
    <n v="384"/>
    <m/>
    <x v="1134"/>
    <n v="67600038"/>
    <s v="ARE-2"/>
    <x v="2"/>
    <s v="Emergencial"/>
    <s v="TAT04"/>
    <s v="Pendente"/>
    <s v="ELDORADO DO SUL"/>
    <s v="EME/ ESPAÇ"/>
    <n v="0"/>
    <d v="2024-12-09T00:00:00"/>
    <x v="2"/>
    <s v="CAPEX"/>
    <s v="NOK"/>
    <s v="OK"/>
    <s v="ANEXADO"/>
    <s v="ANEXADO"/>
    <s v="NOK"/>
    <n v="0.6"/>
    <n v="143.13999999999999"/>
    <s v="Giro"/>
    <s v="RICARDO VARGAS "/>
    <d v="2024-12-17T00:00:00"/>
    <s v="Não realizado"/>
    <s v="Em andamento"/>
    <n v="0"/>
    <n v="2548098.5699999998"/>
    <e v="#N/A"/>
    <n v="0"/>
    <n v="0"/>
    <s v="Erica Fragoso"/>
  </r>
  <r>
    <x v="2"/>
    <s v="OK"/>
    <s v="Sem Defeito"/>
    <s v="Não"/>
    <n v="27368"/>
    <n v="385"/>
    <m/>
    <x v="2281"/>
    <n v="53515927"/>
    <s v="CHA2-3"/>
    <x v="2"/>
    <s v="Emergencial"/>
    <s v="TAT04"/>
    <s v="Pendente"/>
    <s v="CHARQUEADAS"/>
    <s v="EME/ ESPAÇ"/>
    <s v="LIB //ATEC"/>
    <d v="2024-12-09T00:00:00"/>
    <x v="2"/>
    <s v="OPEX"/>
    <s v="NOK"/>
    <s v="OK"/>
    <s v="ANEXADO"/>
    <s v="ANEXADO"/>
    <s v="OK"/>
    <n v="0.8"/>
    <n v="157.82"/>
    <s v="Giro"/>
    <s v="LUISA ALMEIDA"/>
    <d v="2024-12-17T00:00:00"/>
    <s v="Realizado"/>
    <s v="Em andamento"/>
    <s v="112,17"/>
    <n v="2548098.5699999998"/>
    <e v="#N/A"/>
    <n v="26773124"/>
    <s v="112,17"/>
    <s v="Mauricio Alves"/>
  </r>
  <r>
    <x v="2"/>
    <s v="OK"/>
    <s v="Sem Defeito"/>
    <s v="Não"/>
    <n v="45317750"/>
    <n v="386"/>
    <m/>
    <x v="2282"/>
    <s v="006003126"/>
    <s v="ALV-2"/>
    <x v="2"/>
    <s v="Emergencial"/>
    <s v="TAT04"/>
    <s v="Pendente"/>
    <s v="PORTO ALEGRE"/>
    <s v="PODA/ ESPAÇ"/>
    <s v="LIB //ATEC"/>
    <d v="2024-12-09T00:00:00"/>
    <x v="2"/>
    <s v="OPEX"/>
    <s v="NOK"/>
    <s v="OK"/>
    <s v="ANEXADO"/>
    <s v="ANEXADO"/>
    <s v="OK"/>
    <n v="0.8"/>
    <n v="3734.21"/>
    <s v="Giro"/>
    <s v="LUISA ALMEIDA"/>
    <d v="2024-12-17T00:00:00"/>
    <s v="Realizado"/>
    <s v="Em andamento"/>
    <s v="1.656,59"/>
    <n v="2548098.5699999998"/>
    <e v="#N/A"/>
    <n v="26773327"/>
    <s v="1.656,59"/>
    <s v="Mauricio Alves"/>
  </r>
  <r>
    <x v="2"/>
    <s v="OK"/>
    <s v="Sem Defeito"/>
    <s v="Não"/>
    <n v="45331377"/>
    <n v="387"/>
    <m/>
    <x v="2283"/>
    <n v="67600038"/>
    <s v="ARE-2"/>
    <x v="2"/>
    <s v="Emergencial"/>
    <s v="TAT04"/>
    <s v="Pendente"/>
    <s v="PORTO ALEGRE"/>
    <s v="PODA/ ESPAÇ"/>
    <s v="LIB //ATEC"/>
    <d v="2024-12-09T00:00:00"/>
    <x v="2"/>
    <s v="OPEX"/>
    <s v="NOK"/>
    <s v="OK"/>
    <s v="ANEXADO"/>
    <s v="ANEXADO"/>
    <s v="OK"/>
    <n v="0.8"/>
    <n v="5444.42"/>
    <s v="Giro"/>
    <s v="LUISA ALMEIDA"/>
    <d v="2024-12-17T00:00:00"/>
    <s v="Realizado"/>
    <s v="Em andamento"/>
    <s v="1.913,99"/>
    <n v="2548098.5699999998"/>
    <e v="#N/A"/>
    <n v="26773486"/>
    <s v="1.913,99"/>
    <s v="Mauricio Alves"/>
  </r>
  <r>
    <x v="2"/>
    <s v="OK"/>
    <s v="Sem Defeito"/>
    <s v="Não"/>
    <n v="45342114"/>
    <n v="388"/>
    <m/>
    <x v="2284"/>
    <n v="93011507"/>
    <s v="GUA-111"/>
    <x v="2"/>
    <s v="Emergencial"/>
    <s v="TAT04"/>
    <s v="Pendente"/>
    <s v="GUAIBA"/>
    <s v="PODA/ ESPAÇ"/>
    <s v="LIB //ATEC"/>
    <d v="2024-12-09T00:00:00"/>
    <x v="2"/>
    <s v="OPEX"/>
    <s v="NOK"/>
    <s v="OK"/>
    <s v="ANEXADO"/>
    <s v="ANEXADO"/>
    <s v="OK"/>
    <n v="0.8"/>
    <n v="7068.42"/>
    <s v="Giro"/>
    <s v="LUISA ALMEIDA"/>
    <d v="2024-12-17T00:00:00"/>
    <s v="Realizado"/>
    <s v="Em andamento"/>
    <s v="371,36"/>
    <n v="2548098.5699999998"/>
    <e v="#N/A"/>
    <n v="26773586"/>
    <s v="371,36"/>
    <s v="Mauricio Alves"/>
  </r>
  <r>
    <x v="2"/>
    <s v="OK"/>
    <s v="Sem Defeito"/>
    <s v="Não"/>
    <n v="53894"/>
    <n v="389"/>
    <m/>
    <x v="2285"/>
    <s v="TRONCO"/>
    <s v="ELD0105"/>
    <x v="2"/>
    <s v="Emergencial"/>
    <s v="TAT04"/>
    <s v="Pendente"/>
    <s v="GUAIBA"/>
    <s v="ELO"/>
    <n v="0"/>
    <d v="2024-12-09T00:00:00"/>
    <x v="2"/>
    <s v="OPEX"/>
    <s v="NOK"/>
    <s v="OK"/>
    <s v="ANEXADO"/>
    <s v="ANEXADO"/>
    <s v="OK"/>
    <n v="0.8"/>
    <n v="275.25"/>
    <s v="Giro"/>
    <s v="LUISA ALMEIDA"/>
    <d v="2024-12-18T00:00:00"/>
    <s v="Realizado"/>
    <s v="Em andamento"/>
    <s v="33,12"/>
    <n v="2548098.5699999998"/>
    <e v="#N/A"/>
    <n v="26786652"/>
    <s v="33,12"/>
    <s v="Mauricio Alves"/>
  </r>
  <r>
    <x v="2"/>
    <s v="OK"/>
    <s v="Sem Defeito"/>
    <s v="Não"/>
    <n v="53894"/>
    <n v="390"/>
    <m/>
    <x v="2286"/>
    <n v="93019542"/>
    <s v="ELD0105"/>
    <x v="2"/>
    <s v="Emergencial"/>
    <s v="TAT04"/>
    <s v="Pendente"/>
    <s v="ARROIO DOS RATOS"/>
    <s v="ELO"/>
    <n v="0"/>
    <d v="2024-12-09T00:00:00"/>
    <x v="2"/>
    <s v="OPEX"/>
    <s v="NOK"/>
    <s v="OK"/>
    <s v="ANEXADO"/>
    <s v="ANEXADO"/>
    <s v="OK"/>
    <n v="0.8"/>
    <n v="275.25"/>
    <s v="Giro"/>
    <s v="LUISA ALMEIDA"/>
    <d v="2024-12-18T00:00:00"/>
    <s v="Realizado"/>
    <s v="Em andamento"/>
    <s v="33,12"/>
    <n v="2548098.5699999998"/>
    <e v="#N/A"/>
    <n v="26786588"/>
    <s v="33,12"/>
    <s v="Mauricio Alves"/>
  </r>
  <r>
    <x v="2"/>
    <s v="OK"/>
    <s v="Sem Defeito"/>
    <s v="Não"/>
    <n v="60783"/>
    <n v="391"/>
    <m/>
    <x v="2287"/>
    <n v="11000069"/>
    <s v="ARE-1"/>
    <x v="2"/>
    <s v="Emergencial"/>
    <s v="TAT04"/>
    <s v="Pendente"/>
    <s v="ARROIO DOS RATOS"/>
    <s v="GAMBIARRA"/>
    <n v="0"/>
    <d v="2024-12-09T00:00:00"/>
    <x v="2"/>
    <s v="OPEX"/>
    <s v="NOK"/>
    <s v="OK"/>
    <s v="ANEXADO"/>
    <s v="ANEXADO"/>
    <s v="OK"/>
    <n v="0.8"/>
    <n v="275.25"/>
    <s v="Giro"/>
    <s v="LUISA ALMEIDA"/>
    <d v="2024-12-18T00:00:00"/>
    <s v="Realizado"/>
    <s v="Em andamento"/>
    <s v="33,12"/>
    <n v="2548098.5699999998"/>
    <e v="#N/A"/>
    <n v="26786568"/>
    <s v="33,12"/>
    <s v="Mauricio Alves"/>
  </r>
  <r>
    <x v="2"/>
    <s v="OK"/>
    <s v="Sem Defeito"/>
    <s v="Não"/>
    <n v="6003035"/>
    <n v="392"/>
    <m/>
    <x v="2288"/>
    <n v="6003077"/>
    <s v="ALV-4"/>
    <x v="2"/>
    <s v="Emergencial"/>
    <s v="TAT01"/>
    <s v="Pendente"/>
    <s v="ALVORADA"/>
    <s v="ESPAÇ"/>
    <n v="0"/>
    <d v="2024-12-09T00:00:00"/>
    <x v="2"/>
    <s v="OPEX"/>
    <s v="NOK"/>
    <s v="OK"/>
    <s v="ANEXADO"/>
    <s v="ANEXADO"/>
    <s v="OK"/>
    <n v="0.8"/>
    <n v="587.20000000000005"/>
    <s v="Giro"/>
    <s v="LUISA ALMEIDA"/>
    <d v="2024-12-18T00:00:00"/>
    <s v="Realizado"/>
    <s v="Em andamento"/>
    <s v="603,11"/>
    <n v="2548098.5699999998"/>
    <e v="#N/A"/>
    <n v="26786534"/>
    <s v="603,11"/>
    <s v="Mauricio Alves"/>
  </r>
  <r>
    <x v="2"/>
    <s v="OK"/>
    <s v="Sem Defeito"/>
    <s v="Não"/>
    <n v="45342018"/>
    <n v="393"/>
    <m/>
    <x v="2289"/>
    <n v="93000060"/>
    <s v="GUA-110"/>
    <x v="2"/>
    <s v="Emergencial"/>
    <s v="TAT03"/>
    <s v="Pendente"/>
    <s v="GUAIBA"/>
    <s v="PODA/ ESPAÇ"/>
    <n v="0"/>
    <d v="2024-12-09T00:00:00"/>
    <x v="2"/>
    <s v="OPEX"/>
    <s v="NOK"/>
    <s v="OK"/>
    <s v="ANEXADO"/>
    <s v="ANEXADO"/>
    <s v="OK"/>
    <n v="0.8"/>
    <n v="974.38"/>
    <s v="Giro"/>
    <s v="LUISA ALMEIDA"/>
    <d v="2024-12-18T00:00:00"/>
    <s v="Realizado"/>
    <s v="Em andamento"/>
    <s v="1.079,19"/>
    <n v="2548098.5699999998"/>
    <e v="#N/A"/>
    <n v="26786426"/>
    <s v="1.079,19"/>
    <s v="Mauricio Alves"/>
  </r>
  <r>
    <x v="2"/>
    <s v="OK"/>
    <s v="Sem Defeito"/>
    <s v="Não"/>
    <n v="45354598"/>
    <n v="394"/>
    <m/>
    <x v="2290"/>
    <n v="93016584"/>
    <s v="GUA-13"/>
    <x v="2"/>
    <s v="Emergencial"/>
    <s v="TAT03"/>
    <s v="Pendente"/>
    <s v="GUAIBA"/>
    <s v="PODA/ ESPAÇ"/>
    <n v="0"/>
    <d v="2024-12-09T00:00:00"/>
    <x v="2"/>
    <s v="OPEX"/>
    <s v="NOK"/>
    <s v="OK"/>
    <s v="ANEXADO"/>
    <s v="ANEXADO"/>
    <s v="OK"/>
    <n v="0.8"/>
    <n v="945.02"/>
    <s v="Giro"/>
    <s v="LUISA ALMEIDA"/>
    <d v="2024-12-18T00:00:00"/>
    <s v="Realizado"/>
    <s v="Em andamento"/>
    <s v="325,42"/>
    <n v="2548098.5699999998"/>
    <e v="#N/A"/>
    <n v="26786402"/>
    <s v="325,42"/>
    <s v="Mauricio Alves"/>
  </r>
  <r>
    <x v="4"/>
    <s v="Em andamento "/>
    <s v="Criar Ordem "/>
    <s v="Não"/>
    <n v="37848"/>
    <n v="372"/>
    <m/>
    <x v="2291"/>
    <n v="93000351"/>
    <s v="GUA-111"/>
    <x v="2"/>
    <m/>
    <s v="LINHA VIVA"/>
    <s v="Pendente"/>
    <s v="PORTO ALEGRE"/>
    <s v="CONEXÃO"/>
    <n v="0"/>
    <d v="2024-12-09T00:00:00"/>
    <x v="2"/>
    <s v="OPEX"/>
    <s v="NOK"/>
    <s v="OK"/>
    <s v="ANEXADO"/>
    <s v="ANEXADO"/>
    <s v="NOK"/>
    <n v="0.6"/>
    <n v="2878.19"/>
    <s v="Giro"/>
    <s v="LUISA ALMEIDA"/>
    <d v="2024-12-18T00:00:00"/>
    <s v="Não realizado"/>
    <s v="Em andamento"/>
    <n v="0"/>
    <n v="2548098.5699999998"/>
    <e v="#N/A"/>
    <n v="0"/>
    <n v="0"/>
    <s v="Mauricio Alves"/>
  </r>
  <r>
    <x v="4"/>
    <s v="Em andamento "/>
    <s v="Criar Ordem "/>
    <s v="Não"/>
    <n v="25332"/>
    <n v="373"/>
    <m/>
    <x v="2292"/>
    <n v="93000128"/>
    <s v="GUA-110"/>
    <x v="2"/>
    <m/>
    <s v="LINHA VIVA"/>
    <s v="Pendente"/>
    <s v="VIAMÃO"/>
    <s v="PODA/ REGULAGEM"/>
    <n v="0"/>
    <d v="2024-12-09T00:00:00"/>
    <x v="2"/>
    <s v="OPEX"/>
    <s v="NOK"/>
    <s v="OK"/>
    <s v="ANEXADO"/>
    <s v="ANEXADO"/>
    <s v="NOK"/>
    <n v="0.6"/>
    <n v="6217.56"/>
    <s v="Giro"/>
    <s v="LUISA ALMEIDA"/>
    <d v="2024-12-18T00:00:00"/>
    <s v="Não realizado"/>
    <s v="Em andamento"/>
    <n v="0"/>
    <n v="2548098.5699999998"/>
    <e v="#N/A"/>
    <n v="0"/>
    <n v="0"/>
    <s v="Mauricio Alves"/>
  </r>
  <r>
    <x v="4"/>
    <s v="Em andamento "/>
    <s v="Criar Ordem "/>
    <s v="Não"/>
    <n v="8484"/>
    <n v="374"/>
    <m/>
    <x v="2293"/>
    <n v="67614966"/>
    <s v="ELD-6"/>
    <x v="2"/>
    <m/>
    <s v="LINHA VIVA"/>
    <s v="Pendente"/>
    <s v="PORTO ALEGRE"/>
    <s v="NIVELAMENTO"/>
    <n v="0"/>
    <d v="2024-12-09T00:00:00"/>
    <x v="2"/>
    <s v="OPEX"/>
    <s v="NOK"/>
    <s v="OK"/>
    <s v="ANEXADO"/>
    <s v="ANEXADO"/>
    <s v="NOK"/>
    <n v="0.6"/>
    <n v="1363.96"/>
    <s v="Giro"/>
    <s v="LUISA ALMEIDA"/>
    <d v="2024-12-18T00:00:00"/>
    <s v="Não realizado"/>
    <s v="Em andamento"/>
    <n v="0"/>
    <n v="2548098.5699999998"/>
    <e v="#N/A"/>
    <n v="0"/>
    <n v="0"/>
    <s v="Mauricio Alves"/>
  </r>
  <r>
    <x v="4"/>
    <s v="Em andamento "/>
    <s v="Criar Ordem "/>
    <s v="Não"/>
    <n v="5684"/>
    <n v="375"/>
    <m/>
    <x v="2294"/>
    <s v="TRONCO"/>
    <s v="PAL0226"/>
    <x v="2"/>
    <m/>
    <s v="LINHA VIVA"/>
    <s v="Pendente"/>
    <s v="PORTO ALEGRE"/>
    <s v="NIVELAMENTO"/>
    <n v="0"/>
    <d v="2024-12-09T00:00:00"/>
    <x v="2"/>
    <s v="OPEX"/>
    <s v="NOK"/>
    <s v="OK"/>
    <s v="ANEXADO"/>
    <s v="ANEXADO"/>
    <s v="NOK"/>
    <n v="0.6"/>
    <n v="2669.08"/>
    <s v="Giro"/>
    <s v="LUISA ALMEIDA"/>
    <d v="2024-12-18T00:00:00"/>
    <s v="Não realizado"/>
    <s v="Em andamento"/>
    <n v="0"/>
    <n v="2548098.5699999998"/>
    <e v="#N/A"/>
    <n v="0"/>
    <n v="0"/>
    <s v="Mauricio Alves"/>
  </r>
  <r>
    <x v="4"/>
    <s v="Em andamento "/>
    <s v="Criar Ordem "/>
    <s v="Não"/>
    <n v="20238"/>
    <n v="376"/>
    <m/>
    <x v="2295"/>
    <n v="93000016"/>
    <s v="GUA-12"/>
    <x v="2"/>
    <m/>
    <s v="LINHA VIVA"/>
    <s v="Pendente"/>
    <s v="ALVORADA"/>
    <s v="CONEXÃO"/>
    <n v="0"/>
    <d v="2024-12-09T00:00:00"/>
    <x v="2"/>
    <s v="OPEX"/>
    <s v="NOK"/>
    <s v="OK"/>
    <s v="ANEXADO"/>
    <s v="ANEXADO"/>
    <s v="NOK"/>
    <n v="0.6"/>
    <n v="2236.08"/>
    <s v="Giro"/>
    <s v="LUISA ALMEIDA"/>
    <d v="2024-12-19T00:00:00"/>
    <s v="Não realizado"/>
    <s v="Em andamento"/>
    <n v="0"/>
    <n v="2548098.5699999998"/>
    <e v="#N/A"/>
    <n v="0"/>
    <n v="0"/>
    <s v="Mauricio Alves"/>
  </r>
  <r>
    <x v="5"/>
    <s v="Sem Ordem/PEP para tratativa"/>
    <s v="Criar PEP"/>
    <s v="Sim"/>
    <n v="31782"/>
    <n v="377"/>
    <m/>
    <x v="872"/>
    <n v="230000938"/>
    <s v="Sem necessidade"/>
    <x v="4"/>
    <s v="Emergencial"/>
    <s v="LINHA VIVA"/>
    <s v="Pendente"/>
    <s v="VIAMÃO"/>
    <s v="CH"/>
    <n v="0"/>
    <d v="2024-12-09T00:00:00"/>
    <x v="2"/>
    <s v="CAPEX"/>
    <s v="NOK"/>
    <s v="OK"/>
    <s v="SEM ANEXO "/>
    <s v="SEM ANEXO "/>
    <s v="NOK"/>
    <n v="0.2"/>
    <n v="1446.94"/>
    <s v="Giro"/>
    <s v="RICARDO VARGAS"/>
    <s v="Programado "/>
    <s v="Não realizado"/>
    <s v="Em andamento"/>
    <n v="1446.94"/>
    <n v="2548098.5699999998"/>
    <e v="#N/A"/>
    <m/>
    <m/>
    <s v="Erica Fragoso"/>
  </r>
  <r>
    <x v="4"/>
    <s v="Em andamento "/>
    <s v="Criar Ordem "/>
    <s v="Não"/>
    <n v="38398"/>
    <n v="378"/>
    <m/>
    <x v="2296"/>
    <n v="93000056"/>
    <s v="GUA-13"/>
    <x v="2"/>
    <m/>
    <s v="LINHA VIVA"/>
    <s v="Pendente"/>
    <s v="PORTO ALEGRE"/>
    <s v="AMARRAÇÃO"/>
    <n v="0"/>
    <d v="2024-12-09T00:00:00"/>
    <x v="2"/>
    <s v="OPEX"/>
    <s v="NOK"/>
    <s v="OK"/>
    <s v="ANEXADO"/>
    <s v="ANEXADO"/>
    <s v="NOK"/>
    <n v="0.6"/>
    <n v="1876.94"/>
    <s v="Giro"/>
    <s v="LUISA ALMEIDA"/>
    <d v="2024-12-19T00:00:00"/>
    <s v="Não realizado"/>
    <s v="Em andamento"/>
    <n v="0"/>
    <n v="2548098.5699999998"/>
    <e v="#N/A"/>
    <n v="0"/>
    <n v="0"/>
    <s v="Mauricio Alves"/>
  </r>
  <r>
    <x v="4"/>
    <s v="Em andamento "/>
    <s v="Criar Ordem "/>
    <s v="Não"/>
    <n v="10161"/>
    <n v="379"/>
    <m/>
    <x v="2297"/>
    <n v="93001154"/>
    <s v="GUA-13"/>
    <x v="2"/>
    <m/>
    <s v="LINHA VIVA"/>
    <s v="Pendente"/>
    <s v="VIAMÃO"/>
    <s v="NIVELAMENTO"/>
    <n v="0"/>
    <d v="2024-12-09T00:00:00"/>
    <x v="2"/>
    <s v="OPEX"/>
    <s v="NOK"/>
    <s v="OK"/>
    <s v="ANEXADO"/>
    <s v="ANEXADO"/>
    <s v="NOK"/>
    <n v="0.6"/>
    <n v="1207.02"/>
    <s v="Giro"/>
    <s v="LUISA ALMEIDA"/>
    <d v="2024-12-19T00:00:00"/>
    <s v="Não realizado"/>
    <s v="Em andamento"/>
    <n v="0"/>
    <n v="2548098.5699999998"/>
    <e v="#N/A"/>
    <n v="0"/>
    <n v="0"/>
    <s v="Mauricio Alves"/>
  </r>
  <r>
    <x v="4"/>
    <s v="Em andamento "/>
    <s v="Criar Ordem "/>
    <s v="Não"/>
    <n v="45320249"/>
    <n v="380"/>
    <m/>
    <x v="2298"/>
    <n v="93000214"/>
    <s v="ELD-5"/>
    <x v="2"/>
    <m/>
    <s v="LINHA VIVA"/>
    <s v="Pendente"/>
    <s v="PORTO ALEGRE"/>
    <s v="CRUZETA"/>
    <n v="0"/>
    <d v="2024-12-09T00:00:00"/>
    <x v="2"/>
    <s v="OPEX"/>
    <s v="NOK"/>
    <s v="OK"/>
    <s v="ANEXADO"/>
    <s v="ANEXADO"/>
    <s v="NOK"/>
    <n v="0.6"/>
    <n v="1596.31"/>
    <s v="Giro"/>
    <s v="LUISA ALMEIDA"/>
    <d v="2024-12-19T00:00:00"/>
    <s v="Não realizado"/>
    <s v="Em andamento"/>
    <n v="0"/>
    <n v="2548098.5699999998"/>
    <e v="#N/A"/>
    <n v="0"/>
    <n v="0"/>
    <s v="Mauricio Alves"/>
  </r>
  <r>
    <x v="4"/>
    <s v="Em andamento "/>
    <s v="Criar Ordem "/>
    <s v="Não"/>
    <n v="35450"/>
    <n v="381"/>
    <m/>
    <x v="2299"/>
    <n v="93016584"/>
    <s v="GUA-13"/>
    <x v="2"/>
    <m/>
    <s v="LINHA VIVA"/>
    <s v="Pendente"/>
    <s v="PORTO ALEGRE"/>
    <s v="EMENDA"/>
    <n v="0"/>
    <d v="2024-12-09T00:00:00"/>
    <x v="2"/>
    <s v="OPEX"/>
    <s v="NOK"/>
    <s v="OK"/>
    <s v="ANEXADO"/>
    <s v="ANEXADO"/>
    <s v="NOK"/>
    <n v="0.6"/>
    <n v="52.23"/>
    <s v="Giro"/>
    <s v="LUISA ALMEIDA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35313"/>
    <n v="382"/>
    <m/>
    <x v="2300"/>
    <s v="TRONCO"/>
    <s v="ARE-2"/>
    <x v="2"/>
    <m/>
    <s v="LINHA VIVA"/>
    <s v="Pendente"/>
    <s v="ARROIO DOS RATOS"/>
    <s v="NIVELAMENTO"/>
    <s v="LIB //ATEC"/>
    <d v="2024-12-09T00:00:00"/>
    <x v="2"/>
    <s v="OPEX"/>
    <s v="NOK"/>
    <s v="OK"/>
    <s v="ANEXADO"/>
    <s v="ANEXADO"/>
    <s v="NOK"/>
    <n v="0.6"/>
    <n v="5282.32"/>
    <s v="Giro"/>
    <s v="LUISA ALMEIDA"/>
    <d v="2024-12-19T00:00:00"/>
    <s v="Não realizado"/>
    <s v="Em andamento"/>
    <n v="0"/>
    <n v="2548098.5699999998"/>
    <e v="#N/A"/>
    <n v="0"/>
    <n v="0"/>
    <s v="Mauricio Alves"/>
  </r>
  <r>
    <x v="7"/>
    <s v="Em andamento "/>
    <s v="Em andamento "/>
    <s v="Não"/>
    <n v="16971"/>
    <n v="383"/>
    <m/>
    <x v="2301"/>
    <n v="67603128"/>
    <s v="GUA-13"/>
    <x v="2"/>
    <m/>
    <s v="LINHA VIVA"/>
    <s v="Realizado"/>
    <s v="ELDORADO DO SUL"/>
    <s v="PODA"/>
    <s v="LIB //CONC"/>
    <d v="2024-12-09T00:00:00"/>
    <x v="2"/>
    <s v="OPEX"/>
    <s v="OK"/>
    <s v="OK"/>
    <s v="ANEXADO"/>
    <s v="ANEXADO"/>
    <s v="OK"/>
    <n v="1"/>
    <n v="7382.53"/>
    <s v="Giro"/>
    <s v="GIOVANNI LARONDE"/>
    <s v="Programado "/>
    <s v="Realizado"/>
    <s v="Em andamento"/>
    <n v="3583.51"/>
    <n v="2548098.5699999998"/>
    <e v="#N/A"/>
    <n v="26737811"/>
    <n v="3583.51"/>
    <s v="Mauricio Alves"/>
  </r>
  <r>
    <x v="4"/>
    <s v="Em andamento "/>
    <s v="Em andamento "/>
    <s v="Não"/>
    <s v="5830/ 4663"/>
    <n v="384"/>
    <m/>
    <x v="2302"/>
    <s v="TRONCO"/>
    <s v="PAL7-712"/>
    <x v="2"/>
    <m/>
    <s v="LINHA VIVA"/>
    <s v="Pendente"/>
    <s v="PORTO ALEGRE"/>
    <s v="REGULAGEM/ REAPERTO"/>
    <s v="LIB //ATEC"/>
    <d v="2024-12-09T00:00:00"/>
    <x v="2"/>
    <s v="OPEX"/>
    <s v="NOK"/>
    <s v="OK"/>
    <s v="ANEXADO"/>
    <s v="ANEXADO"/>
    <s v="NOK"/>
    <n v="0.6"/>
    <n v="1240.26"/>
    <s v="Giro"/>
    <s v="LUISA ALMEIDA"/>
    <d v="2024-12-19T00:00:00"/>
    <s v="Não realizado"/>
    <s v="Em andamento"/>
    <n v="0"/>
    <n v="2548098.5699999998"/>
    <e v="#N/A"/>
    <n v="0"/>
    <n v="0"/>
    <s v="Mauricio Alves"/>
  </r>
  <r>
    <x v="4"/>
    <s v="Em andamento "/>
    <s v="Criar Ordem "/>
    <s v="Não"/>
    <n v="5861"/>
    <n v="385"/>
    <m/>
    <x v="2303"/>
    <s v="TRONCO"/>
    <s v="PAL0224"/>
    <x v="2"/>
    <m/>
    <s v="LINHA VIVA"/>
    <s v="Pendente"/>
    <s v="PORTO ALEGRE"/>
    <s v="AMARRAÇÃO"/>
    <n v="0"/>
    <d v="2024-12-09T00:00:00"/>
    <x v="2"/>
    <s v="OPEX"/>
    <s v="NOK"/>
    <s v="OK"/>
    <s v="ANEXADO"/>
    <s v="ANEXADO"/>
    <s v="NOK"/>
    <n v="0.6"/>
    <n v="3260.2"/>
    <s v="Giro"/>
    <s v="LUISA ALMEIDA"/>
    <d v="2024-12-19T00:00:00"/>
    <s v="Não realizado"/>
    <s v="Em andamento"/>
    <n v="0"/>
    <n v="2548098.5699999998"/>
    <e v="#N/A"/>
    <n v="0"/>
    <n v="0"/>
    <s v="Mauricio Alves"/>
  </r>
  <r>
    <x v="4"/>
    <s v="Em andamento "/>
    <s v="Criar Ordem "/>
    <s v="Não"/>
    <n v="16666"/>
    <n v="386"/>
    <m/>
    <x v="2304"/>
    <n v="230000805"/>
    <s v="ACL-04"/>
    <x v="2"/>
    <m/>
    <s v="LINHA VIVA"/>
    <s v="Pendente"/>
    <s v="VIAMÃO"/>
    <s v="CRUZETA"/>
    <s v="LIB //ATEC"/>
    <d v="2024-12-09T00:00:00"/>
    <x v="2"/>
    <s v="OPEX"/>
    <s v="NOK"/>
    <s v="OK"/>
    <s v="ANEXADO"/>
    <s v="ANEXADO"/>
    <s v="NOK"/>
    <n v="0.6"/>
    <n v="5934.15"/>
    <s v="Giro"/>
    <s v="LUISA ALMEIDA"/>
    <d v="2024-12-19T00:00:00"/>
    <s v="Não realizado"/>
    <s v="Em andamento"/>
    <n v="0"/>
    <n v="2548098.5699999998"/>
    <e v="#N/A"/>
    <n v="0"/>
    <n v="0"/>
    <s v="Mauricio Alves"/>
  </r>
  <r>
    <x v="4"/>
    <s v="Em andamento "/>
    <s v="Criar Ordem "/>
    <s v="Não"/>
    <n v="16666"/>
    <n v="387"/>
    <m/>
    <x v="2304"/>
    <n v="230000805"/>
    <s v="ACL-04"/>
    <x v="2"/>
    <m/>
    <s v="LINHA VIVA"/>
    <s v="Pendente"/>
    <s v="VIAMÃO"/>
    <s v="CRUZETA"/>
    <s v="LIB //ATEC"/>
    <d v="2024-12-09T00:00:00"/>
    <x v="2"/>
    <s v="OPEX"/>
    <s v="NOK"/>
    <s v="OK"/>
    <s v="ANEXADO"/>
    <s v="ANEXADO"/>
    <s v="NOK"/>
    <n v="0.6"/>
    <n v="4788.93"/>
    <s v="Giro"/>
    <s v="LUISA ALMEIDA"/>
    <d v="2024-12-19T00:00:00"/>
    <s v="Não realizado"/>
    <s v="Em andamento"/>
    <n v="0"/>
    <n v="2548098.5699999998"/>
    <e v="#N/A"/>
    <n v="0"/>
    <n v="0"/>
    <s v="Mauricio Alves"/>
  </r>
  <r>
    <x v="7"/>
    <s v="Em andamento "/>
    <s v="Em andamento "/>
    <s v="Não"/>
    <n v="4755"/>
    <n v="388"/>
    <m/>
    <x v="2305"/>
    <s v="TRONCO"/>
    <s v="PAL0995"/>
    <x v="2"/>
    <m/>
    <s v="LINHA VIVA"/>
    <s v="Realizado"/>
    <s v="PORTO ALEGRE"/>
    <s v="AMARRAÇÃO"/>
    <s v="LIB //CONC"/>
    <d v="2024-12-09T00:00:00"/>
    <x v="2"/>
    <s v="OPEX"/>
    <s v="OK"/>
    <s v="OK"/>
    <s v="ANEXADO"/>
    <s v="ANEXADO"/>
    <s v="OK"/>
    <n v="1"/>
    <n v="2570.98"/>
    <s v="Giro"/>
    <s v="GIOVANNI LARONDE"/>
    <s v="Programado "/>
    <s v="Realizado"/>
    <s v="Em andamento"/>
    <n v="92.16"/>
    <n v="2548098.5699999998"/>
    <e v="#N/A"/>
    <n v="26738109"/>
    <n v="92.16"/>
    <s v="Mauricio Alves"/>
  </r>
  <r>
    <x v="2"/>
    <s v="OK"/>
    <s v="Sem Defeito"/>
    <s v="Não"/>
    <n v="44918"/>
    <n v="389"/>
    <m/>
    <x v="2306"/>
    <n v="149045792"/>
    <s v="PAL0459"/>
    <x v="2"/>
    <m/>
    <s v="LINHA VIVA"/>
    <s v="Pendente"/>
    <s v="PORTO ALEGRE"/>
    <s v="AMARRAÇÃO"/>
    <s v="LIB //ATEC"/>
    <d v="2024-12-09T00:00:00"/>
    <x v="2"/>
    <s v="OPEX"/>
    <s v="NOK"/>
    <s v="OK"/>
    <s v="ANEXADO"/>
    <s v="ANEXADO"/>
    <s v="OK"/>
    <n v="0.8"/>
    <n v="1596.31"/>
    <s v="Giro"/>
    <s v="GIOVANNI LARONDE"/>
    <s v="Programado "/>
    <s v="Realizado"/>
    <s v="Em andamento"/>
    <n v="1355.54"/>
    <n v="2548098.5699999998"/>
    <e v="#N/A"/>
    <n v="26738272"/>
    <n v="1355.54"/>
    <s v="Mauricio Alves"/>
  </r>
  <r>
    <x v="4"/>
    <s v="Em andamento "/>
    <s v="Criar Ordem "/>
    <s v="Não"/>
    <n v="6001"/>
    <n v="390"/>
    <m/>
    <x v="2307"/>
    <s v="TRONCO"/>
    <s v="VIA0116"/>
    <x v="2"/>
    <m/>
    <s v="LINHA VIVA"/>
    <s v="Pendente"/>
    <s v="VIAMÃO"/>
    <s v="CRUZETA"/>
    <n v="0"/>
    <d v="2024-12-09T00:00:00"/>
    <x v="2"/>
    <s v="OPEX"/>
    <s v="NOK"/>
    <s v="OK"/>
    <s v="ANEXADO"/>
    <s v="ANEXADO"/>
    <s v="NOK"/>
    <n v="0.6"/>
    <n v="1978.05"/>
    <s v="Giro"/>
    <s v="LUISA ALMEIDA"/>
    <d v="2024-12-19T00:00:00"/>
    <s v="Não realizado"/>
    <s v="Em andamento"/>
    <n v="0"/>
    <n v="2548098.5699999998"/>
    <e v="#N/A"/>
    <n v="0"/>
    <n v="0"/>
    <s v="Mauricio Alves"/>
  </r>
  <r>
    <x v="5"/>
    <s v="Sem Ordem/PEP para tratativa"/>
    <s v="Criar PEP"/>
    <s v="Não"/>
    <n v="1285"/>
    <n v="391"/>
    <m/>
    <x v="872"/>
    <s v="TRONCO"/>
    <s v="Sem necessidade"/>
    <x v="4"/>
    <s v="Emergencial"/>
    <s v="LINHA VIVA"/>
    <s v="Pendente"/>
    <s v="PORTO ALEGRE"/>
    <s v="CH"/>
    <n v="0"/>
    <d v="2024-12-09T00:00:00"/>
    <x v="2"/>
    <s v="CAPEX"/>
    <s v="NOK"/>
    <s v="OK"/>
    <s v="SEM ANEXO "/>
    <s v="SEM ANEXO "/>
    <s v="NOK"/>
    <n v="0.2"/>
    <n v="1819.62"/>
    <s v="Giro"/>
    <s v="RICARDO VARGAS"/>
    <s v="Programado "/>
    <s v="Não realizado"/>
    <s v="Em andamento"/>
    <n v="0"/>
    <n v="2548098.5699999998"/>
    <e v="#N/A"/>
    <m/>
    <n v="0"/>
    <s v="Erica Fragoso"/>
  </r>
  <r>
    <x v="4"/>
    <s v="Em andamento "/>
    <s v="Em andamento "/>
    <s v="Não"/>
    <n v="28643"/>
    <n v="555"/>
    <m/>
    <x v="2308"/>
    <s v="Sem Necessidade"/>
    <s v="Sem Necessidade"/>
    <x v="0"/>
    <m/>
    <s v="LINHA MORTA"/>
    <s v="Pendente"/>
    <s v="ELDORADO DO SUL"/>
    <s v="EMENDA/ ESPAÇ"/>
    <s v="LIB //ATEC"/>
    <d v="2024-12-09T00:00:00"/>
    <x v="2"/>
    <s v="CAPEX"/>
    <s v="NOK"/>
    <s v="OK"/>
    <s v="ANEXADO"/>
    <s v="SEM ANEXO "/>
    <s v="NOK"/>
    <n v="0.4"/>
    <n v="2351.2600000000002"/>
    <s v="Giro"/>
    <s v="RICARDO VARGAS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15877"/>
    <n v="556"/>
    <m/>
    <x v="2309"/>
    <s v="Sem necessidade"/>
    <s v="Sem necessidade"/>
    <x v="0"/>
    <m/>
    <s v="LINHA MORTA"/>
    <s v="Pendente"/>
    <s v="BUTIÁ"/>
    <s v="TR"/>
    <s v="LIB //ATEC"/>
    <d v="2024-12-09T00:00:00"/>
    <x v="2"/>
    <s v="CAPEX"/>
    <s v="NOK"/>
    <s v="OK"/>
    <s v="ANEXADO"/>
    <s v="SEM ANEXO "/>
    <s v="NOK"/>
    <n v="0.4"/>
    <n v="3489.68"/>
    <s v="Giro"/>
    <s v="RICARDO VARGAS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19998"/>
    <n v="557"/>
    <m/>
    <x v="2310"/>
    <s v="Sem necessidade"/>
    <s v="Sem necessidade"/>
    <x v="0"/>
    <m/>
    <s v="LINHA MORTA"/>
    <s v="Pendente"/>
    <s v="PANTANO GRANDE "/>
    <s v="TR"/>
    <s v="LIB //ATEC"/>
    <d v="2024-12-09T00:00:00"/>
    <x v="2"/>
    <s v="CAPEX"/>
    <s v="NOK"/>
    <s v="OK"/>
    <s v="ANEXADO"/>
    <s v="SEM ANEXO "/>
    <s v="NOK"/>
    <n v="0.4"/>
    <n v="3489.68"/>
    <s v="Giro"/>
    <s v="RICARDO VARGAS"/>
    <d v="2024-12-19T00:00:00"/>
    <s v="Não realizado"/>
    <s v="Em andamento"/>
    <n v="0"/>
    <n v="2548098.5699999998"/>
    <e v="#N/A"/>
    <n v="0"/>
    <n v="0"/>
    <s v="Mauricio Alves"/>
  </r>
  <r>
    <x v="2"/>
    <s v="OK"/>
    <s v="Sem Defeito"/>
    <s v="Não"/>
    <n v="6551"/>
    <n v="558"/>
    <m/>
    <x v="2311"/>
    <s v="TRONCO"/>
    <s v="PAL0113"/>
    <x v="2"/>
    <m/>
    <s v="LINHA MORTA"/>
    <s v="Pendente"/>
    <s v="PORTO ALEGRE"/>
    <s v="TALA"/>
    <s v="ABER//ABER"/>
    <d v="2024-12-09T00:00:00"/>
    <x v="2"/>
    <s v="OPEX"/>
    <s v="NOK"/>
    <s v="OK"/>
    <s v="ANEXADO"/>
    <s v="ANEXADO"/>
    <s v="OK"/>
    <n v="0.8"/>
    <n v="3882.37"/>
    <s v="Giro"/>
    <s v="LUISA ALMEIDA"/>
    <d v="2024-12-18T00:00:00"/>
    <s v="Realizado"/>
    <s v="Em andamento"/>
    <s v="2.150,08"/>
    <n v="2548098.5699999998"/>
    <e v="#N/A"/>
    <n v="26786251"/>
    <s v="2.150,08"/>
    <s v="Mauricio Alves"/>
  </r>
  <r>
    <x v="2"/>
    <s v="OK"/>
    <s v="Sem Defeito"/>
    <s v="Não"/>
    <n v="91630"/>
    <n v="559"/>
    <m/>
    <x v="2312"/>
    <n v="149005584"/>
    <s v="PAL16-168"/>
    <x v="2"/>
    <m/>
    <s v="LINHA MORTA"/>
    <s v="Pendente"/>
    <s v="PORTO ALEGRE"/>
    <s v="TALA"/>
    <s v="ABER//ABER"/>
    <d v="2024-12-09T00:00:00"/>
    <x v="2"/>
    <s v="OPEX"/>
    <s v="NOK"/>
    <s v="OK"/>
    <s v="ANEXADO"/>
    <s v="ANEXADO"/>
    <s v="OK"/>
    <n v="0.8"/>
    <n v="1805.91"/>
    <s v="Giro"/>
    <s v="LUISA ALMEIDA"/>
    <d v="2024-12-18T00:00:00"/>
    <s v="Realizado"/>
    <s v="Em andamento"/>
    <s v="1.075,04"/>
    <n v="2548098.5699999998"/>
    <e v="#N/A"/>
    <n v="26786274"/>
    <s v="1.075,04"/>
    <s v="Mauricio Alves"/>
  </r>
  <r>
    <x v="2"/>
    <s v="OK"/>
    <s v="Sem Defeito"/>
    <s v="Não"/>
    <n v="94160"/>
    <n v="560"/>
    <m/>
    <x v="2313"/>
    <s v="TRONCO"/>
    <s v="PAL1443"/>
    <x v="2"/>
    <m/>
    <s v="LINHA MORTA"/>
    <s v="Pendente"/>
    <s v="PORTO ALEGRE"/>
    <s v="TALA"/>
    <s v="LIB //ATEC"/>
    <d v="2024-12-09T00:00:00"/>
    <x v="2"/>
    <s v="OPEX"/>
    <s v="NOK"/>
    <s v="OK"/>
    <s v="ANEXADO"/>
    <s v="ANEXADO"/>
    <s v="OK"/>
    <n v="0.8"/>
    <n v="1300.24"/>
    <s v="Giro"/>
    <s v="GIOVANNI LARONDE"/>
    <d v="2024-12-16T00:00:00"/>
    <s v="Realizado"/>
    <s v="Em andamento"/>
    <s v="711,91"/>
    <n v="2548098.5699999998"/>
    <e v="#N/A"/>
    <n v="26754790"/>
    <s v="711,91"/>
    <s v="Mauricio Alves"/>
  </r>
  <r>
    <x v="4"/>
    <s v="Em andamento "/>
    <s v="Em andamento "/>
    <s v="Não"/>
    <n v="18311"/>
    <n v="561"/>
    <m/>
    <x v="2314"/>
    <s v="Sem necessidade"/>
    <s v="Sem necessidade"/>
    <x v="0"/>
    <m/>
    <s v="LINHA MORTA"/>
    <s v="Pendente"/>
    <s v="MARIANA PIMENTEL"/>
    <s v="POSTE"/>
    <s v="LIB //ATEC"/>
    <d v="2024-12-09T00:00:00"/>
    <x v="2"/>
    <s v="CAPEX"/>
    <s v="NOK"/>
    <s v="OK"/>
    <s v="ANEXADO"/>
    <s v="SEM ANEXO "/>
    <s v="NOK"/>
    <n v="0.4"/>
    <n v="12780.69"/>
    <s v="Giro"/>
    <s v="RICARDO VARGAS"/>
    <d v="2024-12-17T00:00:00"/>
    <s v="Não realizado"/>
    <s v="Em andamento"/>
    <n v="0"/>
    <n v="2548098.5699999998"/>
    <e v="#N/A"/>
    <n v="0"/>
    <n v="0"/>
    <s v="Mauricio Alves"/>
  </r>
  <r>
    <x v="5"/>
    <s v="Sem Ordem/PEP para tratativa"/>
    <s v="Criar PEP"/>
    <s v="Sim"/>
    <n v="93475"/>
    <n v="562"/>
    <m/>
    <x v="872"/>
    <s v="Sem necessidade"/>
    <s v="Sem necessidade"/>
    <x v="4"/>
    <s v="Emergencial"/>
    <s v="LINHA MORTA"/>
    <s v="Pendente"/>
    <s v="PORTO ALEGRE"/>
    <s v="POSTE"/>
    <n v="0"/>
    <d v="2024-12-09T00:00:00"/>
    <x v="2"/>
    <s v="CAPEX"/>
    <s v="NOK"/>
    <s v="OK"/>
    <s v="SEM ANEXO "/>
    <s v="SEM ANEXO "/>
    <s v="NOK"/>
    <n v="0.2"/>
    <n v="4653.76"/>
    <s v="Giro"/>
    <s v="LUCAS ANDRADE"/>
    <s v="Programado "/>
    <s v="Não realizado"/>
    <s v="Em andamento"/>
    <n v="4653.76"/>
    <n v="2548098.5699999998"/>
    <e v="#N/A"/>
    <m/>
    <m/>
    <s v="Erica Fragoso"/>
  </r>
  <r>
    <x v="4"/>
    <s v="Em andamento "/>
    <s v="Em andamento "/>
    <s v="Não"/>
    <n v="25251"/>
    <n v="563"/>
    <m/>
    <x v="2315"/>
    <s v="Sem necessidade"/>
    <s v="Sem necessidade"/>
    <x v="0"/>
    <m/>
    <s v="LINHA MORTA"/>
    <s v="Pendente"/>
    <s v="VIAMÃO"/>
    <s v="TR"/>
    <s v="LIB //ATEC"/>
    <d v="2024-12-09T00:00:00"/>
    <x v="2"/>
    <s v="CAPEX"/>
    <s v="NOK"/>
    <s v="OK"/>
    <s v="ANEXADO"/>
    <s v="SEM ANEXO "/>
    <s v="NOK"/>
    <n v="0.4"/>
    <n v="3897.08"/>
    <s v="Giro"/>
    <s v="RICARDO VARGAS"/>
    <d v="2024-12-17T00:00:00"/>
    <s v="Não realizado"/>
    <s v="Em andamento"/>
    <n v="0"/>
    <n v="2548098.5699999998"/>
    <e v="#N/A"/>
    <n v="0"/>
    <n v="0"/>
    <s v="Mauricio Alves"/>
  </r>
  <r>
    <x v="2"/>
    <s v="OK"/>
    <s v="Sem Defeito"/>
    <s v="Não"/>
    <n v="20238"/>
    <n v="564"/>
    <m/>
    <x v="2316"/>
    <n v="6003178"/>
    <s v="ALV20-00209"/>
    <x v="2"/>
    <m/>
    <s v="LINHA MORTA"/>
    <s v="Pendente"/>
    <s v="ALVORADA"/>
    <s v="TALA"/>
    <s v="LIB //ATEC"/>
    <d v="2024-12-09T00:00:00"/>
    <x v="2"/>
    <s v="OPEX"/>
    <s v="NOK"/>
    <s v="OK"/>
    <s v="ANEXADO"/>
    <s v="ANEXADO"/>
    <s v="OK"/>
    <n v="0.8"/>
    <n v="1300.24"/>
    <s v="Giro"/>
    <s v="GIOVANNI LARONDE"/>
    <d v="2024-12-16T00:00:00"/>
    <s v="Realizado"/>
    <s v="Em andamento"/>
    <s v="711,94"/>
    <n v="2548098.5699999998"/>
    <e v="#N/A"/>
    <n v="26754793"/>
    <s v="711,94"/>
    <s v="Mauricio Alves"/>
  </r>
  <r>
    <x v="4"/>
    <s v="Em andamento "/>
    <s v="Em andamento "/>
    <s v="Não"/>
    <n v="36498"/>
    <n v="565"/>
    <m/>
    <x v="2317"/>
    <s v="Sem necessidade"/>
    <s v="Sem necessidade"/>
    <x v="0"/>
    <m/>
    <s v="LINHA MORTA"/>
    <s v="Pendente"/>
    <s v="PORTO ALEGRE"/>
    <s v="TR"/>
    <s v="LIB //ATEC"/>
    <d v="2024-12-09T00:00:00"/>
    <x v="2"/>
    <s v="CAPEX"/>
    <s v="NOK"/>
    <s v="OK"/>
    <s v="ANEXADO"/>
    <s v="SEM ANEXO "/>
    <s v="NOK"/>
    <n v="0.4"/>
    <n v="3897.08"/>
    <s v="Giro"/>
    <s v="RICARDO VARGAS"/>
    <d v="2024-12-17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32099"/>
    <n v="567"/>
    <m/>
    <x v="2318"/>
    <s v="Sem necessidade"/>
    <s v="Sem necessidade"/>
    <x v="0"/>
    <m/>
    <s v="LINHA MORTA"/>
    <s v="Pendente"/>
    <s v="VIAMÃO"/>
    <s v="TR"/>
    <s v="LIB //ATEC"/>
    <d v="2024-12-09T00:00:00"/>
    <x v="2"/>
    <s v="CAPEX"/>
    <s v="NOK"/>
    <s v="OK"/>
    <s v="ANEXADO"/>
    <s v="SEM ANEXO "/>
    <s v="NOK"/>
    <n v="0.4"/>
    <n v="3489.68"/>
    <s v="Giro"/>
    <s v="RICARDO VARGAS"/>
    <d v="2024-12-17T00:00:00"/>
    <s v="Não realizado"/>
    <s v="Em andamento"/>
    <n v="0"/>
    <n v="2548098.5699999998"/>
    <e v="#N/A"/>
    <n v="0"/>
    <n v="0"/>
    <s v="Mauricio Alves"/>
  </r>
  <r>
    <x v="2"/>
    <s v="OK"/>
    <s v="Sem Defeito"/>
    <s v="Não"/>
    <n v="34188"/>
    <n v="568"/>
    <m/>
    <x v="2319"/>
    <n v="149000446"/>
    <s v="PAL20-2002"/>
    <x v="2"/>
    <m/>
    <s v="LINHA MORTA"/>
    <s v="Pendente"/>
    <s v="PORTO ALEGRE"/>
    <s v="TALA"/>
    <s v="LIB //ATEC"/>
    <d v="2024-12-09T00:00:00"/>
    <x v="2"/>
    <s v="OPEX"/>
    <s v="NOK"/>
    <s v="OK"/>
    <s v="ANEXADO"/>
    <s v="ANEXADO"/>
    <s v="OK"/>
    <n v="0.8"/>
    <n v="1300.24"/>
    <s v="Giro"/>
    <s v="GIOVANNI LARONDE"/>
    <d v="2024-12-16T00:00:00"/>
    <s v="Realizado"/>
    <s v="Em andamento"/>
    <n v="711.94"/>
    <n v="2548098.5699999998"/>
    <e v="#N/A"/>
    <n v="26754829"/>
    <n v="711.94"/>
    <s v="Mauricio Alves"/>
  </r>
  <r>
    <x v="4"/>
    <s v="Em andamento "/>
    <s v="Em andamento "/>
    <s v="Não"/>
    <n v="34628"/>
    <n v="569"/>
    <m/>
    <x v="2320"/>
    <s v="Sem necessidade"/>
    <s v="Sem necessidade"/>
    <x v="0"/>
    <m/>
    <s v="LINHA MORTA"/>
    <s v="Pendente"/>
    <s v="VIAMÃO"/>
    <s v="TR"/>
    <s v="LIB //ATEC"/>
    <d v="2024-12-09T00:00:00"/>
    <x v="2"/>
    <s v="CAPEX"/>
    <s v="NOK"/>
    <s v="OK"/>
    <s v="ANEXADO"/>
    <s v="SEM ANEXO "/>
    <s v="NOK"/>
    <n v="0.4"/>
    <n v="3489.68"/>
    <s v="Giro"/>
    <s v="RICARDO VARGAS"/>
    <d v="2024-12-17T00:00:00"/>
    <s v="Não realizado"/>
    <s v="Em andamento"/>
    <n v="0"/>
    <n v="2548098.5699999998"/>
    <e v="#N/A"/>
    <n v="0"/>
    <n v="0"/>
    <s v="Mauricio Alves"/>
  </r>
  <r>
    <x v="2"/>
    <s v="Em andamento "/>
    <s v="Em andamento"/>
    <s v="Não"/>
    <n v="15527"/>
    <n v="570"/>
    <m/>
    <x v="2321"/>
    <s v="Sem necessidade"/>
    <s v="Sem necessidade"/>
    <x v="0"/>
    <m/>
    <s v="LINHA MORTA"/>
    <s v="Pendente"/>
    <s v="ALVORADA"/>
    <s v="TR"/>
    <s v="LIB //ENER"/>
    <d v="2024-12-09T00:00:00"/>
    <x v="2"/>
    <s v="CAPEX"/>
    <s v="NOK"/>
    <s v="OK"/>
    <s v="ANEXADO"/>
    <s v="ANEXADO"/>
    <s v="OK"/>
    <n v="0.8"/>
    <n v="3489.68"/>
    <s v="Giro"/>
    <s v="RICARDO VARGAS"/>
    <s v="Programado "/>
    <s v="Realizado"/>
    <s v="Em andamento"/>
    <n v="3930.19"/>
    <n v="2548098.5699999998"/>
    <e v="#N/A"/>
    <n v="1"/>
    <n v="3930.19"/>
    <s v="Mauricio Alves"/>
  </r>
  <r>
    <x v="4"/>
    <s v="Em andamento "/>
    <s v="Em andamento "/>
    <s v="Não"/>
    <n v="8954"/>
    <n v="571"/>
    <m/>
    <x v="2322"/>
    <s v="Sem necessidade"/>
    <s v="Sem necessidade"/>
    <x v="0"/>
    <m/>
    <s v="LINHA MORTA"/>
    <s v="Pendente"/>
    <s v="GUAIBA"/>
    <s v="POSTE"/>
    <s v="LIB //ATEC"/>
    <d v="2024-12-09T00:00:00"/>
    <x v="2"/>
    <s v="CAPEX"/>
    <s v="NOK"/>
    <s v="OK"/>
    <s v="ANEXADO"/>
    <s v="SEM ANEXO "/>
    <s v="NOK"/>
    <n v="0.4"/>
    <n v="10293.08"/>
    <s v="Giro"/>
    <s v="RICARDO VARGAS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39362"/>
    <n v="572"/>
    <m/>
    <x v="2323"/>
    <s v="Sem necessidade"/>
    <s v="Sem necessidade"/>
    <x v="0"/>
    <m/>
    <s v="LINHA MORTA"/>
    <s v="Pendente"/>
    <s v="BARRA DO RIBEIRO"/>
    <s v="POSTE"/>
    <s v="LIB //ATEC"/>
    <d v="2024-12-09T00:00:00"/>
    <x v="2"/>
    <s v="CAPEX"/>
    <s v="NOK"/>
    <s v="OK"/>
    <s v="ANEXADO"/>
    <s v="SEM ANEXO "/>
    <s v="NOK"/>
    <n v="0.4"/>
    <n v="3703.3"/>
    <s v="Giro"/>
    <s v="RICARDO VARGAS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39941"/>
    <n v="573"/>
    <m/>
    <x v="2324"/>
    <s v="Sem necessidade"/>
    <s v="Sem necessidade"/>
    <x v="0"/>
    <m/>
    <s v="LINHA MORTA"/>
    <s v="Pendente"/>
    <s v="DOM FELICIANO"/>
    <s v="POSTE"/>
    <s v="LIB //ATEC"/>
    <d v="2024-12-09T00:00:00"/>
    <x v="2"/>
    <s v="CAPEX"/>
    <s v="NOK"/>
    <s v="OK"/>
    <s v="ANEXADO"/>
    <s v="SEM ANEXO "/>
    <s v="NOK"/>
    <n v="0.4"/>
    <n v="6135.31"/>
    <s v="Giro"/>
    <s v="RICARDO VARGAS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34101"/>
    <n v="574"/>
    <m/>
    <x v="2325"/>
    <s v="Sem necessidade"/>
    <s v="Sem necessidade"/>
    <x v="0"/>
    <m/>
    <s v="LINHA MORTA"/>
    <s v="Pendente"/>
    <s v="ELDORADO DO SUL"/>
    <s v="TR"/>
    <s v="LIB //ATEC"/>
    <d v="2024-12-09T00:00:00"/>
    <x v="2"/>
    <s v="CAPEX"/>
    <s v="NOK"/>
    <s v="OK"/>
    <s v="ANEXADO"/>
    <s v="SEM ANEXO "/>
    <s v="NOK"/>
    <n v="0.4"/>
    <n v="9056.35"/>
    <s v="Giro"/>
    <s v="RICARDO VARGAS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43620"/>
    <n v="575"/>
    <m/>
    <x v="2326"/>
    <s v="Sem necessidade"/>
    <s v="Sem necessidade"/>
    <x v="0"/>
    <m/>
    <s v="LINHA MORTA"/>
    <s v="Pendente"/>
    <s v="VIAMÃO"/>
    <s v="TR"/>
    <s v="LIB //ATEC"/>
    <d v="2024-12-09T00:00:00"/>
    <x v="2"/>
    <s v="CAPEX"/>
    <s v="NOK"/>
    <s v="OK"/>
    <s v="ANEXADO"/>
    <s v="SEM ANEXO "/>
    <s v="NOK"/>
    <n v="0.4"/>
    <n v="3489.68"/>
    <s v="Giro"/>
    <s v="RICARDO VARGAS"/>
    <d v="2024-12-17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44761"/>
    <n v="576"/>
    <m/>
    <x v="2327"/>
    <s v="Sem necessidade"/>
    <s v="Sem necessidade"/>
    <x v="0"/>
    <m/>
    <s v="LINHA MORTA"/>
    <s v="Pendente"/>
    <s v="VIAMÃO"/>
    <s v="TR"/>
    <s v="LIB //ATEC"/>
    <d v="2024-12-09T00:00:00"/>
    <x v="2"/>
    <s v="CAPEX"/>
    <s v="NOK"/>
    <s v="OK"/>
    <s v="ANEXADO"/>
    <s v="SEM ANEXO "/>
    <s v="NOK"/>
    <n v="0.4"/>
    <n v="3489.68"/>
    <s v="Giro"/>
    <s v="RICARDO VARGAS"/>
    <d v="2024-12-17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24821"/>
    <n v="577"/>
    <m/>
    <x v="2328"/>
    <s v="Sem necessidade"/>
    <s v="Sem necessidade"/>
    <x v="0"/>
    <m/>
    <s v="LINHA MORTA"/>
    <s v="Pendente"/>
    <s v="PORTO ALEGRE"/>
    <s v="TR"/>
    <s v="LIB //ATEC"/>
    <d v="2024-12-09T00:00:00"/>
    <x v="2"/>
    <s v="CAPEX"/>
    <s v="NOK"/>
    <s v="OK"/>
    <s v="ANEXADO"/>
    <s v="SEM ANEXO "/>
    <s v="NOK"/>
    <n v="0.4"/>
    <n v="3489.68"/>
    <s v="Giro"/>
    <s v="RICARDO VARGAS"/>
    <d v="2024-12-17T00:00:00"/>
    <s v="Não realizado"/>
    <s v="Em andamento"/>
    <n v="0"/>
    <n v="2548098.5699999998"/>
    <e v="#N/A"/>
    <n v="0"/>
    <n v="0"/>
    <s v="Mauricio Alves"/>
  </r>
  <r>
    <x v="5"/>
    <s v="CRIAR PEP"/>
    <s v="Sem Ordem/PEP para tratativa"/>
    <s v="Não"/>
    <n v="7131"/>
    <n v="578"/>
    <m/>
    <x v="2329"/>
    <s v="Sem necessidade"/>
    <s v="Sem necessidade"/>
    <x v="0"/>
    <m/>
    <s v="LINHA MORTA"/>
    <s v="Pendente"/>
    <s v="PORTO ALEGRE"/>
    <s v="TR"/>
    <s v="LIB //ATEC"/>
    <d v="2024-12-09T00:00:00"/>
    <x v="2"/>
    <s v="CAPEX"/>
    <s v="NOK"/>
    <s v="OK"/>
    <s v="ANEXADO"/>
    <s v="SEM ANEXO "/>
    <s v="NOK"/>
    <n v="0.4"/>
    <n v="3489.68"/>
    <s v="Giro"/>
    <s v="RICARDO VARGAS"/>
    <d v="2024-12-17T00:00:00"/>
    <s v="Não realizado"/>
    <s v="Em andamento"/>
    <n v="0"/>
    <n v="2548098.5699999998"/>
    <e v="#N/A"/>
    <n v="0"/>
    <n v="0"/>
    <s v="Erica Fragoso"/>
  </r>
  <r>
    <x v="5"/>
    <s v="Sem Ordem/PEP para tratativa"/>
    <s v="Criar PEP"/>
    <s v="Não"/>
    <n v="47153"/>
    <n v="579"/>
    <m/>
    <x v="872"/>
    <s v="Sem necessidade"/>
    <s v="Sem necessidade"/>
    <x v="4"/>
    <s v="Emergencial"/>
    <s v="LINHA MORTA"/>
    <s v="Pendente"/>
    <s v="GUAIBA"/>
    <s v="POSTE"/>
    <n v="0"/>
    <d v="2024-12-09T00:00:00"/>
    <x v="2"/>
    <s v="CAPEX"/>
    <s v="NOK"/>
    <s v="OK"/>
    <s v="SEM ANEXO "/>
    <s v="SEM ANEXO "/>
    <s v="NOK"/>
    <n v="0.2"/>
    <n v="4949.21"/>
    <s v="Giro"/>
    <s v="LUCAS ANDRADE"/>
    <s v="Programado "/>
    <s v="Não realizado"/>
    <s v="Em andamento"/>
    <n v="4949.21"/>
    <n v="2548098.5699999998"/>
    <e v="#N/A"/>
    <m/>
    <m/>
    <s v="Erica Fragoso"/>
  </r>
  <r>
    <x v="2"/>
    <s v="OK"/>
    <s v="Sem Defeito"/>
    <s v="Não"/>
    <n v="2826"/>
    <m/>
    <m/>
    <x v="2330"/>
    <s v="093000097"/>
    <s v="GUA110"/>
    <x v="2"/>
    <m/>
    <s v="LINHA MORTA"/>
    <s v="Pendente"/>
    <m/>
    <s v="TALA"/>
    <s v="LIB //ATEC"/>
    <m/>
    <x v="2"/>
    <s v="OPEX"/>
    <s v="NOK"/>
    <s v="OK"/>
    <s v="ANEXADO"/>
    <s v="ANEXADO"/>
    <s v="OK"/>
    <n v="0.8"/>
    <m/>
    <s v="Giro"/>
    <s v="SAMUEL OLIVEIRA"/>
    <s v="Programado "/>
    <s v="Realizado"/>
    <s v="Em andamento"/>
    <n v="4874.6499999999996"/>
    <n v="2548098.5699999998"/>
    <e v="#N/A"/>
    <n v="26674464"/>
    <n v="4874.6499999999996"/>
    <s v="Mauricio Alves"/>
  </r>
  <r>
    <x v="3"/>
    <s v="OK"/>
    <s v="Sem Defeito"/>
    <s v="Não"/>
    <n v="0"/>
    <n v="0"/>
    <n v="0"/>
    <x v="2331"/>
    <s v="Sem necessidade"/>
    <s v="Sem necessidade"/>
    <x v="7"/>
    <s v="Emergencial"/>
    <s v="LINHA MORTA"/>
    <s v="Realizado"/>
    <s v="MARIANA PIMENTEL"/>
    <s v="TR"/>
    <s v="LIB //PEND"/>
    <d v="2024-12-09T00:00:00"/>
    <x v="2"/>
    <s v="CAPEX"/>
    <s v="OK"/>
    <s v="OK"/>
    <s v="ANEXADO"/>
    <s v="ANEXADO"/>
    <s v="OK"/>
    <n v="1"/>
    <m/>
    <s v="Giro"/>
    <s v="MAURICIO ALVES"/>
    <s v="Programado "/>
    <s v="Realizado"/>
    <s v="Em andamento"/>
    <n v="2563.5700000000002"/>
    <n v="2548098.5699999998"/>
    <e v="#N/A"/>
    <n v="26707440"/>
    <n v="2563.5700000000002"/>
    <s v="Mauricio Alves"/>
  </r>
  <r>
    <x v="0"/>
    <s v="OK"/>
    <s v="Sem Defeito"/>
    <s v="Não"/>
    <s v="OC-47399"/>
    <n v="0"/>
    <n v="0"/>
    <x v="2332"/>
    <s v="Sem necessidade"/>
    <s v="Sem necessidade"/>
    <x v="0"/>
    <s v="Emergencial"/>
    <s v="LINHA MORTA"/>
    <s v="Realizado"/>
    <s v="ELDORADO DO SUL"/>
    <s v="SUBS DE POSTE E TRAFO "/>
    <s v="LIB //COMS"/>
    <d v="2024-12-11T00:00:00"/>
    <x v="1"/>
    <s v="CAPEX"/>
    <s v="OK"/>
    <s v="OK"/>
    <s v="ANEXADO"/>
    <s v="ANEXADO"/>
    <s v="OK"/>
    <n v="1"/>
    <m/>
    <s v="Giro"/>
    <s v="LUCAS ANDRADE"/>
    <s v="Programado "/>
    <s v="Realizado"/>
    <s v="Proximo Ciclo"/>
    <n v="3805.75"/>
    <n v="2548098.5699999998"/>
    <e v="#N/A"/>
    <s v="237677883 - 237690161"/>
    <n v="3805.75"/>
    <s v="Mauricio Alves"/>
  </r>
  <r>
    <x v="7"/>
    <s v="OK"/>
    <s v="Sem Defeito"/>
    <s v="Não"/>
    <n v="62927"/>
    <n v="1041"/>
    <m/>
    <x v="2333"/>
    <s v="TRONCO"/>
    <s v="PAL1002"/>
    <x v="2"/>
    <m/>
    <s v="EQUIPE DE PODA "/>
    <s v="Realizado"/>
    <s v="PORTO ALEGRE"/>
    <s v="PODA"/>
    <s v="LIB //CONC"/>
    <d v="2024-12-11T00:00:00"/>
    <x v="2"/>
    <s v="OPEX"/>
    <s v="OK"/>
    <s v="OK"/>
    <s v="ANEXADO"/>
    <s v="ANEXADO"/>
    <s v="OK"/>
    <n v="1"/>
    <n v="2754.7"/>
    <s v="Giro"/>
    <s v="SAMUEL OLIVEIRA"/>
    <s v="Programado "/>
    <s v="Realizado"/>
    <s v="Em andamento"/>
    <n v="2774.26"/>
    <n v="2548098.5699999998"/>
    <e v="#N/A"/>
    <n v="26724051"/>
    <n v="2774.26"/>
    <s v="Mauricio Alves"/>
  </r>
  <r>
    <x v="7"/>
    <s v="Em andamento "/>
    <s v="Em andamento "/>
    <s v="Não"/>
    <n v="17884"/>
    <n v="1042"/>
    <m/>
    <x v="2073"/>
    <s v="JÁ POSSUI"/>
    <s v="JA POSSUI"/>
    <x v="2"/>
    <m/>
    <s v="EQUIPE DE PODA "/>
    <s v="Realizado"/>
    <s v="PORTO ALEGRE"/>
    <s v="PODA"/>
    <s v="LIB //CONC"/>
    <d v="2024-12-11T00:00:00"/>
    <x v="2"/>
    <s v="OPEX"/>
    <s v="OK"/>
    <s v="OK"/>
    <s v="ANEXADO"/>
    <s v="ANEXADO"/>
    <s v="OK"/>
    <n v="1"/>
    <n v="2754.7"/>
    <s v="Giro"/>
    <s v="SAMUEL OLIVEIRA"/>
    <s v="Programado "/>
    <s v="Realizado"/>
    <s v="Em andamento"/>
    <n v="2774.26"/>
    <n v="2548098.5699999998"/>
    <e v="#N/A"/>
    <n v="26651318"/>
    <n v="2774.26"/>
    <s v="Mauricio Alves"/>
  </r>
  <r>
    <x v="7"/>
    <s v="Em andamento "/>
    <s v="Em andamento "/>
    <s v="Não"/>
    <n v="17885"/>
    <n v="1043"/>
    <m/>
    <x v="2073"/>
    <s v="JÁ POSSUI"/>
    <s v="JA POSSUI"/>
    <x v="2"/>
    <m/>
    <s v="EQUIPE DE PODA "/>
    <s v="Realizado"/>
    <s v="PORTO ALEGRE"/>
    <s v="PODA"/>
    <s v="LIB //CONC"/>
    <d v="2024-12-11T00:00:00"/>
    <x v="2"/>
    <s v="OPEX"/>
    <s v="OK"/>
    <s v="OK"/>
    <s v="ANEXADO"/>
    <s v="ANEXADO"/>
    <s v="OK"/>
    <n v="1"/>
    <n v="8264.1"/>
    <s v="Giro"/>
    <s v="SAMUEL OLIVEIRA"/>
    <s v="Programado "/>
    <s v="Realizado"/>
    <s v="Em andamento"/>
    <n v="3126.13"/>
    <n v="2548098.5699999998"/>
    <e v="#N/A"/>
    <n v="26651318"/>
    <n v="3126.13"/>
    <s v="Mauricio Alves"/>
  </r>
  <r>
    <x v="7"/>
    <s v="OK"/>
    <s v="Sem Defeito"/>
    <s v="Não"/>
    <n v="45389931"/>
    <n v="1044"/>
    <m/>
    <x v="2334"/>
    <s v="TRONCO"/>
    <s v="GUA0113"/>
    <x v="2"/>
    <m/>
    <s v="EQUIPE DE PODA "/>
    <s v="Realizado"/>
    <s v="GUAIBA"/>
    <s v="REGULAGEM/ REAPERTO"/>
    <s v="LIB //CONC"/>
    <d v="2024-12-11T00:00:00"/>
    <x v="2"/>
    <s v="OPEX"/>
    <s v="OK"/>
    <s v="OK"/>
    <s v="ANEXADO"/>
    <s v="ANEXADO"/>
    <s v="OK"/>
    <n v="1"/>
    <n v="46.89"/>
    <s v="Giro"/>
    <s v="SAMUEL OLIVEIRA"/>
    <s v="Programado "/>
    <s v="Realizado"/>
    <s v="Em andamento"/>
    <n v="141.66"/>
    <n v="2548098.5699999998"/>
    <e v="#N/A"/>
    <n v="26724171"/>
    <n v="141.66"/>
    <s v="Mauricio Alves"/>
  </r>
  <r>
    <x v="2"/>
    <s v="OK"/>
    <s v="Sem Defeito"/>
    <s v="Não"/>
    <n v="49279"/>
    <n v="1045"/>
    <m/>
    <x v="2335"/>
    <n v="4950"/>
    <s v="PAL16-164"/>
    <x v="2"/>
    <m/>
    <s v="EQUIPE DE PODA "/>
    <s v="Pendente"/>
    <s v="VIAMÃO"/>
    <s v="EMENDA/ ESPAÇ"/>
    <s v="LIB //ATEC"/>
    <d v="2024-12-11T00:00:00"/>
    <x v="2"/>
    <s v="OPEX"/>
    <s v="NOK"/>
    <s v="OK"/>
    <s v="ANEXADO"/>
    <s v="ANEXADO"/>
    <s v="OK"/>
    <n v="0.8"/>
    <n v="237.25"/>
    <s v="Giro"/>
    <s v="SAMUEL OLIVEIRA"/>
    <s v="Programado "/>
    <s v="Realizado"/>
    <s v="Em andamento"/>
    <n v="114.4"/>
    <n v="2548098.5699999998"/>
    <e v="#N/A"/>
    <n v="26725229"/>
    <n v="114.4"/>
    <s v="Mauricio Alves"/>
  </r>
  <r>
    <x v="7"/>
    <s v="OK"/>
    <s v="Sem Defeito"/>
    <s v="Não"/>
    <n v="45390344"/>
    <n v="1046"/>
    <m/>
    <x v="2336"/>
    <n v="149017888"/>
    <s v="PAL08-81"/>
    <x v="2"/>
    <m/>
    <s v="EQUIPE DE PODA "/>
    <s v="Realizado"/>
    <s v="PORTO ALEGRE"/>
    <s v="PODA"/>
    <s v="LIB //CONC"/>
    <d v="2024-12-11T00:00:00"/>
    <x v="2"/>
    <s v="OPEX"/>
    <s v="OK"/>
    <s v="OK"/>
    <s v="ANEXADO"/>
    <s v="ANEXADO"/>
    <s v="OK"/>
    <n v="1"/>
    <n v="1377.35"/>
    <s v="Giro"/>
    <s v="SAMUEL OLIVEIRA"/>
    <s v="Programado "/>
    <s v="Realizado"/>
    <s v="Em andamento"/>
    <n v="775.33"/>
    <n v="2548098.5699999998"/>
    <e v="#N/A"/>
    <n v="26724607"/>
    <n v="775.33"/>
    <s v="Mauricio Alves"/>
  </r>
  <r>
    <x v="7"/>
    <s v="Em andamento "/>
    <s v="Em andamento "/>
    <s v="Não"/>
    <n v="16941"/>
    <n v="1047"/>
    <m/>
    <x v="2073"/>
    <s v="JÁ POSSUI"/>
    <s v="JA POSSUI"/>
    <x v="2"/>
    <m/>
    <s v="EQUIPE DE PODA "/>
    <s v="Realizado"/>
    <s v="PORTO ALEGRE"/>
    <s v="PODA"/>
    <s v="LIB //CONC"/>
    <d v="2024-12-11T00:00:00"/>
    <x v="2"/>
    <s v="OPEX"/>
    <s v="OK"/>
    <s v="OK"/>
    <s v="ANEXADO"/>
    <s v="ANEXADO"/>
    <s v="OK"/>
    <n v="1"/>
    <n v="397.25"/>
    <s v="Giro"/>
    <s v="SAMUEL OLIVEIRA"/>
    <s v="Programado "/>
    <s v="Realizado"/>
    <s v="Em andamento"/>
    <n v="400.07"/>
    <n v="2548098.5699999998"/>
    <e v="#N/A"/>
    <n v="26651318"/>
    <n v="400.07"/>
    <s v="Mauricio Alves"/>
  </r>
  <r>
    <x v="2"/>
    <s v="OK"/>
    <s v="Sem Defeito"/>
    <s v="Não"/>
    <n v="49588"/>
    <n v="1048"/>
    <m/>
    <x v="2337"/>
    <s v="TRONCO"/>
    <s v="PAL1444"/>
    <x v="2"/>
    <m/>
    <s v="EQUIPE DE PODA "/>
    <s v="Pendente"/>
    <s v="PORTO ALEGRE"/>
    <s v="ELOS"/>
    <s v="LIB //ATEC"/>
    <d v="2024-12-11T00:00:00"/>
    <x v="2"/>
    <s v="OPEX"/>
    <s v="NOK"/>
    <s v="OK"/>
    <s v="ANEXADO"/>
    <s v="ANEXADO"/>
    <s v="OK"/>
    <n v="0.8"/>
    <n v="49.65"/>
    <s v="Giro"/>
    <s v="SAMUEL OLIVEIRA"/>
    <s v="Programado "/>
    <s v="Realizado"/>
    <s v="Em andamento"/>
    <n v="141.66"/>
    <n v="2548098.5699999998"/>
    <e v="#N/A"/>
    <n v="26739038"/>
    <n v="141.66"/>
    <s v="Mauricio Alves"/>
  </r>
  <r>
    <x v="7"/>
    <s v="Em andamento "/>
    <s v="Em andamento "/>
    <s v="Não"/>
    <n v="53346"/>
    <n v="1049"/>
    <m/>
    <x v="2338"/>
    <s v="TRONCO"/>
    <s v="PAL1443"/>
    <x v="2"/>
    <m/>
    <s v="EQUIPE DE PODA "/>
    <s v="Realizado"/>
    <s v="PORTO ALEGRE"/>
    <s v="PODA/ AMAR"/>
    <s v="LIB //CONC"/>
    <d v="2024-12-11T00:00:00"/>
    <x v="2"/>
    <s v="OPEX"/>
    <s v="OK"/>
    <s v="OK"/>
    <s v="ANEXADO"/>
    <s v="ANEXADO"/>
    <s v="OK"/>
    <n v="1"/>
    <n v="2276.66"/>
    <s v="Giro"/>
    <s v="SAMUEL OLIVEIRA"/>
    <s v="Programado "/>
    <s v="Realizado"/>
    <s v="Em andamento"/>
    <n v="1595.14"/>
    <n v="2548098.5699999998"/>
    <e v="#N/A"/>
    <n v="26739171"/>
    <n v="1595.14"/>
    <s v="Mauricio Alves"/>
  </r>
  <r>
    <x v="2"/>
    <s v="OK"/>
    <s v="Sem Defeito"/>
    <s v="Não"/>
    <n v="61092"/>
    <n v="1050"/>
    <m/>
    <x v="2339"/>
    <n v="67600026"/>
    <s v="ELD-1"/>
    <x v="2"/>
    <m/>
    <s v="EQUIPE DE PODA "/>
    <s v="Pendente"/>
    <s v="ELDORADO DO SUL"/>
    <s v="EMENDA/ CONEC"/>
    <s v="LIB //ATEC"/>
    <d v="2024-12-11T00:00:00"/>
    <x v="2"/>
    <s v="OPEX"/>
    <s v="NOK"/>
    <s v="OK"/>
    <s v="ANEXADO"/>
    <s v="ANEXADO"/>
    <s v="OK"/>
    <n v="0.8"/>
    <n v="126.9"/>
    <s v="Giro"/>
    <s v="GIOVANNI LARONDE"/>
    <d v="2024-12-16T00:00:00"/>
    <s v="Realizado"/>
    <s v="Em andamento"/>
    <n v="189.75"/>
    <n v="2548098.5699999998"/>
    <e v="#N/A"/>
    <n v="26756714"/>
    <n v="189.75"/>
    <s v="Mauricio Alves"/>
  </r>
  <r>
    <x v="7"/>
    <s v="Em andamento "/>
    <s v="Em andamento "/>
    <s v="Não"/>
    <n v="17885"/>
    <n v="1051"/>
    <m/>
    <x v="2073"/>
    <s v="JÁ POSSUI"/>
    <s v="JA POSSUI"/>
    <x v="2"/>
    <m/>
    <s v="EQUIPE DE PODA "/>
    <s v="Realizado"/>
    <s v="PORTO ALEGRE"/>
    <s v="PODA"/>
    <s v="LIB //CONC"/>
    <d v="2024-12-11T00:00:00"/>
    <x v="2"/>
    <s v="OPEX"/>
    <s v="OK"/>
    <s v="OK"/>
    <s v="ANEXADO"/>
    <s v="ANEXADO"/>
    <s v="OK"/>
    <n v="1"/>
    <n v="7146.24"/>
    <s v="Giro"/>
    <s v="SAMUEL OLIVEIRA"/>
    <s v="Programado "/>
    <s v="Realizado"/>
    <s v="Em andamento"/>
    <n v="257.13"/>
    <n v="2548098.5699999998"/>
    <e v="#N/A"/>
    <n v="26651318"/>
    <n v="257.13"/>
    <s v="Mauricio Alves"/>
  </r>
  <r>
    <x v="2"/>
    <s v="OK"/>
    <s v="Sem Defeito"/>
    <s v="Não"/>
    <n v="9659"/>
    <n v="395"/>
    <m/>
    <x v="2340"/>
    <n v="93019542"/>
    <s v="ELD-5"/>
    <x v="2"/>
    <m/>
    <s v="TAT02"/>
    <s v="Pendente"/>
    <s v="GUAIBA"/>
    <s v="ELOS"/>
    <s v="LIB //ATEC"/>
    <d v="2024-12-11T00:00:00"/>
    <x v="2"/>
    <s v="OPEX"/>
    <s v="NOK"/>
    <s v="OK"/>
    <s v="ANEXADO"/>
    <s v="ANEXADO"/>
    <s v="OK"/>
    <n v="0.8"/>
    <n v="275.25"/>
    <s v="Giro"/>
    <s v="GIOVANNI LARONDE"/>
    <d v="2024-12-16T00:00:00"/>
    <s v="Realizado"/>
    <s v="Em andamento"/>
    <n v="60.7"/>
    <n v="2548098.5699999998"/>
    <e v="#N/A"/>
    <n v="26756988"/>
    <n v="60.7"/>
    <s v="Mauricio Alves"/>
  </r>
  <r>
    <x v="2"/>
    <s v="OK"/>
    <s v="Sem Defeito"/>
    <s v="Não"/>
    <n v="4814"/>
    <n v="396"/>
    <m/>
    <x v="2341"/>
    <n v="93000051"/>
    <s v="GUA-13"/>
    <x v="2"/>
    <m/>
    <s v="TAT02"/>
    <s v="Pendente"/>
    <s v="GUAIBA"/>
    <s v="PODAS/ EMENDAS"/>
    <s v="LIB //ATEC"/>
    <d v="2024-12-11T00:00:00"/>
    <x v="2"/>
    <s v="OPEX"/>
    <s v="NOK"/>
    <s v="OK"/>
    <s v="ANEXADO"/>
    <s v="ANEXADO"/>
    <s v="OK"/>
    <n v="0.8"/>
    <n v="2787.36"/>
    <s v="Giro"/>
    <s v="GIOVANNI LARONDE"/>
    <d v="2024-12-16T00:00:00"/>
    <s v="Realizado"/>
    <s v="Em andamento"/>
    <n v="446.79"/>
    <n v="2548098.5699999998"/>
    <e v="#N/A"/>
    <n v="26759719"/>
    <n v="446.79"/>
    <s v="Mauricio Alves"/>
  </r>
  <r>
    <x v="2"/>
    <s v="OK"/>
    <s v="Sem Defeito"/>
    <s v="Não"/>
    <n v="33148"/>
    <n v="398"/>
    <m/>
    <x v="2342"/>
    <n v="139501237"/>
    <s v="CPV-03"/>
    <x v="2"/>
    <m/>
    <s v="TAT02"/>
    <s v="Pendente"/>
    <s v="RIO PARDO"/>
    <s v="ELOS"/>
    <s v="LIB //ATEC"/>
    <d v="2024-12-11T00:00:00"/>
    <x v="2"/>
    <s v="OPEX"/>
    <s v="NOK"/>
    <s v="OK"/>
    <s v="ANEXADO"/>
    <s v="ANEXADO"/>
    <s v="OK"/>
    <n v="0.8"/>
    <n v="275.25"/>
    <s v="Giro"/>
    <s v="GIOVANNI LARONDE"/>
    <d v="2024-12-16T00:00:00"/>
    <s v="Realizado"/>
    <s v="Em andamento"/>
    <s v="66,24"/>
    <n v="2548098.5699999998"/>
    <e v="#N/A"/>
    <n v="26786383"/>
    <s v="66,24"/>
    <s v="Mauricio Alves"/>
  </r>
  <r>
    <x v="7"/>
    <s v="Em andamento "/>
    <s v="Criar Ordem "/>
    <s v="Não"/>
    <n v="45319714"/>
    <n v="399"/>
    <m/>
    <x v="2343"/>
    <n v="6012325"/>
    <s v="ALV02-00207"/>
    <x v="2"/>
    <m/>
    <s v="TAT02"/>
    <s v="Realizado"/>
    <s v="ALVORADA"/>
    <s v="PODAS/ ESPAÇ"/>
    <s v="LIB //CONC"/>
    <d v="2024-12-11T00:00:00"/>
    <x v="2"/>
    <s v="OPEX"/>
    <s v="OK"/>
    <s v="OK"/>
    <s v="ANEXADO"/>
    <s v="ANEXADO"/>
    <s v="OK"/>
    <n v="1"/>
    <n v="2688.26"/>
    <s v="Giro"/>
    <s v="GIOVANNI LARONDE"/>
    <d v="2024-12-16T00:00:00"/>
    <s v="Realizado"/>
    <s v="Em andamento"/>
    <n v="209.6"/>
    <n v="2548098.5699999998"/>
    <e v="#N/A"/>
    <n v="26773805"/>
    <n v="209.6"/>
    <s v="Mauricio Alves"/>
  </r>
  <r>
    <x v="2"/>
    <s v="OK"/>
    <s v="Sem Defeito"/>
    <s v="Não"/>
    <n v="45331504"/>
    <n v="400"/>
    <m/>
    <x v="2344"/>
    <n v="149011385"/>
    <s v="PAL16-168"/>
    <x v="2"/>
    <m/>
    <s v="TAT02"/>
    <s v="Pendente"/>
    <s v="PORTO ALEGRE"/>
    <s v="PODA"/>
    <s v="LIB //ATEC"/>
    <d v="2024-12-11T00:00:00"/>
    <x v="2"/>
    <s v="OPEX"/>
    <s v="NOK"/>
    <s v="OK"/>
    <s v="ANEXADO"/>
    <s v="ANEXADO"/>
    <s v="OK"/>
    <n v="0.8"/>
    <n v="4014.96"/>
    <s v="Giro"/>
    <s v="GIOVANNI LARONDE"/>
    <d v="2024-12-16T00:00:00"/>
    <s v="Realizado"/>
    <s v="Em andamento"/>
    <n v="843.96"/>
    <n v="2548098.5699999998"/>
    <e v="#N/A"/>
    <n v="26757760"/>
    <n v="843.96"/>
    <s v="Mauricio Alves"/>
  </r>
  <r>
    <x v="2"/>
    <s v="OK"/>
    <s v="Sem Defeito"/>
    <s v="Não"/>
    <n v="54318"/>
    <n v="401"/>
    <m/>
    <x v="2345"/>
    <n v="93000362"/>
    <s v="GUA0111"/>
    <x v="2"/>
    <m/>
    <s v="TAT02"/>
    <s v="Pendente"/>
    <s v="GUAIBA"/>
    <s v="FECHAMENTO CH"/>
    <n v="0"/>
    <d v="2024-12-11T00:00:00"/>
    <x v="2"/>
    <s v="OPEX"/>
    <s v="NOK"/>
    <s v="OK"/>
    <s v="ANEXADO"/>
    <s v="ANEXADO"/>
    <s v="OK"/>
    <n v="0.8"/>
    <n v="91.75"/>
    <s v="Giro"/>
    <s v="GIOVANNI LARONDE"/>
    <d v="2024-12-16T00:00:00"/>
    <s v="Realizado"/>
    <s v="Em andamento"/>
    <s v="11,04"/>
    <n v="2548098.5699999998"/>
    <e v="#N/A"/>
    <n v="26786253"/>
    <s v="11,04"/>
    <s v="Mauricio Alves"/>
  </r>
  <r>
    <x v="2"/>
    <s v="OK"/>
    <s v="Sem Defeito"/>
    <s v="Não"/>
    <n v="45391392"/>
    <n v="402"/>
    <m/>
    <x v="2346"/>
    <s v="JÁ POSSUI"/>
    <s v="JÁ POSSUI"/>
    <x v="2"/>
    <m/>
    <s v="TAT04"/>
    <s v="Pendente"/>
    <s v="VIAMÃO"/>
    <s v="PODA/ ESPAÇ"/>
    <s v="LIB //ATEC"/>
    <d v="2024-12-11T00:00:00"/>
    <x v="2"/>
    <s v="OPEX"/>
    <s v="NOK"/>
    <s v="OK"/>
    <s v="ANEXADO"/>
    <s v="ANEXADO"/>
    <s v="OK"/>
    <n v="0.8"/>
    <n v="5241.58"/>
    <s v="Giro"/>
    <s v="GIOVANNI LARONDE"/>
    <d v="2024-12-16T00:00:00"/>
    <s v="Realizado"/>
    <s v="Em andamento"/>
    <n v="1016.75"/>
    <n v="2548098.5699999998"/>
    <e v="#N/A"/>
    <n v="26773022"/>
    <n v="1016.75"/>
    <s v="Mauricio Alves"/>
  </r>
  <r>
    <x v="7"/>
    <s v="Em andamento "/>
    <s v="Criar Ordem "/>
    <s v="Não"/>
    <n v="20241285"/>
    <n v="391"/>
    <m/>
    <x v="2347"/>
    <s v="TRONCO"/>
    <s v="PAL0991"/>
    <x v="2"/>
    <m/>
    <s v="LINHA VIVA"/>
    <s v="Realizado"/>
    <s v="PORTO ALEGRE"/>
    <s v="CH "/>
    <s v="LIB //CONC"/>
    <d v="2024-12-11T00:00:00"/>
    <x v="2"/>
    <s v="OPEX"/>
    <s v="OK"/>
    <s v="OK"/>
    <s v="ANEXADO"/>
    <s v="ANEXADO"/>
    <s v="OK"/>
    <n v="1"/>
    <n v="1819.62"/>
    <s v="Giro"/>
    <s v="GIOVANNI LARONDE"/>
    <d v="2024-12-16T00:00:00"/>
    <s v="Realizado"/>
    <s v="Em andamento"/>
    <n v="162.09"/>
    <n v="2548098.5699999998"/>
    <e v="#N/A"/>
    <n v="26773313"/>
    <n v="162.09"/>
    <s v="Mauricio Alves"/>
  </r>
  <r>
    <x v="7"/>
    <s v="Em andamento "/>
    <s v="Em andamento "/>
    <s v="Não"/>
    <n v="16971"/>
    <n v="392"/>
    <m/>
    <x v="2348"/>
    <n v="67603128"/>
    <s v="GUA-13"/>
    <x v="2"/>
    <m/>
    <s v="LINHA VIVA"/>
    <s v="Realizado"/>
    <s v="ELDORADO DO SUL"/>
    <s v="PODA"/>
    <s v="LIB //CONC"/>
    <d v="2024-12-11T00:00:00"/>
    <x v="2"/>
    <s v="OPEX"/>
    <s v="OK"/>
    <s v="OK"/>
    <s v="ANEXADO"/>
    <s v="ANEXADO"/>
    <s v="OK"/>
    <n v="1"/>
    <n v="4638.04"/>
    <s v="Giro"/>
    <s v="SAMUEL OLIVEIRA"/>
    <s v="Programado "/>
    <s v="Realizado"/>
    <s v="Em andamento"/>
    <n v="2231.14"/>
    <n v="2548098.5699999998"/>
    <e v="#N/A"/>
    <n v="26737900"/>
    <n v="2231.14"/>
    <s v="Mauricio Alves"/>
  </r>
  <r>
    <x v="5"/>
    <s v="CRIAR PEP"/>
    <s v="Sem Ordem/PEP para tratativa"/>
    <s v="Não"/>
    <n v="47153"/>
    <n v="393"/>
    <m/>
    <x v="872"/>
    <n v="93005042"/>
    <s v="GUA-11"/>
    <x v="2"/>
    <m/>
    <s v="LINHA VIVA"/>
    <s v="Pendente"/>
    <s v="GUAIBA"/>
    <s v="EMENDA/ CH"/>
    <n v="0"/>
    <d v="2024-12-11T00:00:00"/>
    <x v="2"/>
    <s v="CAPEX"/>
    <s v="NOK"/>
    <s v="OK"/>
    <s v="ANEXADO"/>
    <s v="ANEXADO"/>
    <s v="NOK"/>
    <n v="0.6"/>
    <n v="9126.73"/>
    <s v="Giro"/>
    <s v="LUCAS ANDRADE"/>
    <d v="2024-12-16T00:00:00"/>
    <s v="Não realizado"/>
    <s v="Em andamento"/>
    <n v="0"/>
    <n v="2548098.5699999998"/>
    <e v="#N/A"/>
    <n v="0"/>
    <n v="0"/>
    <s v="Erica Fragoso"/>
  </r>
  <r>
    <x v="2"/>
    <s v="OK"/>
    <s v="Sem Defeito"/>
    <s v="Não"/>
    <n v="60586"/>
    <n v="394"/>
    <m/>
    <x v="2349"/>
    <n v="53500007"/>
    <s v="CHA2-4"/>
    <x v="2"/>
    <m/>
    <s v="LINHA VIVA"/>
    <s v="Pendente"/>
    <s v="CHARQUEADAS"/>
    <s v="PODA"/>
    <s v="LIB //ATEC"/>
    <d v="2024-12-11T00:00:00"/>
    <x v="2"/>
    <s v="OPEX"/>
    <s v="NOK"/>
    <s v="OK"/>
    <s v="ANEXADO"/>
    <s v="ANEXADO"/>
    <s v="OK"/>
    <n v="0.8"/>
    <n v="2397.48"/>
    <s v="Giro"/>
    <s v="GIOVANNI LARONDE"/>
    <d v="2024-12-16T00:00:00"/>
    <s v="Realizado"/>
    <s v="Em andamento"/>
    <n v="1355.54"/>
    <n v="2548098.5699999998"/>
    <e v="#N/A"/>
    <n v="26757986"/>
    <n v="1355.54"/>
    <s v="Mauricio Alves"/>
  </r>
  <r>
    <x v="2"/>
    <s v="OK"/>
    <s v="Sem Defeito"/>
    <s v="Não"/>
    <n v="58115"/>
    <n v="395"/>
    <m/>
    <x v="2350"/>
    <s v="TRONCO"/>
    <s v="VIA0118"/>
    <x v="2"/>
    <m/>
    <s v="LINHA VIVA"/>
    <s v="Pendente"/>
    <s v="SAO JERONMO"/>
    <s v="PODA/ N1"/>
    <s v="LIB //ATEC"/>
    <d v="2024-12-11T00:00:00"/>
    <x v="2"/>
    <s v="OPEX"/>
    <s v="NOK"/>
    <s v="OK"/>
    <s v="ANEXADO"/>
    <s v="ANEXADO"/>
    <s v="OK"/>
    <n v="0.8"/>
    <n v="2397.48"/>
    <s v="Giro"/>
    <s v="GIOVANNI LARONDE"/>
    <d v="2024-12-16T00:00:00"/>
    <s v="Realizado"/>
    <s v="Em andamento"/>
    <n v="1355.29"/>
    <n v="2548098.5699999998"/>
    <e v="#N/A"/>
    <n v="26758904"/>
    <n v="1355.29"/>
    <s v="Mauricio Alves"/>
  </r>
  <r>
    <x v="2"/>
    <s v="OK"/>
    <s v="Sem Defeito"/>
    <s v="Não"/>
    <n v="53834"/>
    <n v="396"/>
    <m/>
    <x v="2351"/>
    <n v="149002161"/>
    <s v="PAL1314"/>
    <x v="2"/>
    <m/>
    <s v="LINHA VIVA"/>
    <s v="Pendente"/>
    <s v="PORTO ALEGRE"/>
    <s v="PODA/ NIVELAMENTO"/>
    <s v="LIB //ATEC"/>
    <d v="2024-12-11T00:00:00"/>
    <x v="2"/>
    <s v="OPEX"/>
    <s v="NOK"/>
    <s v="OK"/>
    <s v="ANEXADO"/>
    <s v="ANEXADO"/>
    <s v="OK"/>
    <n v="0.8"/>
    <n v="11362.33"/>
    <s v="Giro"/>
    <s v="GIOVANNI LARONDE"/>
    <d v="2024-12-16T00:00:00"/>
    <s v="Realizado"/>
    <s v="Em andamento"/>
    <n v="659.58"/>
    <n v="2548098.5699999998"/>
    <e v="#N/A"/>
    <n v="26759549"/>
    <n v="659.58"/>
    <s v="Mauricio Alves"/>
  </r>
  <r>
    <x v="5"/>
    <s v="CRIAR PEP"/>
    <s v="Sem Ordem/PEP para tratativa"/>
    <s v="Não"/>
    <n v="64405"/>
    <n v="397"/>
    <m/>
    <x v="872"/>
    <s v="TRONCO"/>
    <s v="PAL0884"/>
    <x v="2"/>
    <m/>
    <s v="LINHA VIVA"/>
    <s v="Pendente"/>
    <s v="PORTO ALEGRE"/>
    <s v="CRUZETA"/>
    <n v="0"/>
    <d v="2024-12-11T00:00:00"/>
    <x v="2"/>
    <s v="CAPEX"/>
    <s v="NOK"/>
    <s v="OK"/>
    <s v="ANEXADO"/>
    <s v="ANEXADO"/>
    <s v="NOK"/>
    <n v="0.6"/>
    <n v="12268.08"/>
    <s v="Giro"/>
    <s v="LUCAS ANDRADE"/>
    <d v="2024-12-16T00:00:00"/>
    <s v="Não realizado"/>
    <s v="Em andamento"/>
    <n v="0"/>
    <n v="2548098.5699999998"/>
    <e v="#N/A"/>
    <n v="0"/>
    <n v="0"/>
    <s v="Erica Fragoso"/>
  </r>
  <r>
    <x v="5"/>
    <s v="Criar PEP"/>
    <s v="Sem Ordem/PEP para tratativa"/>
    <s v="Sim "/>
    <n v="4926"/>
    <n v="398"/>
    <m/>
    <x v="872"/>
    <s v="AA0500"/>
    <s v="PAL3-37"/>
    <x v="2"/>
    <m/>
    <s v="LINHA VIVA"/>
    <s v="Pendente"/>
    <s v="PORTO ALEGRE"/>
    <s v="CONEXÃO/ NIVELAMENTO"/>
    <n v="0"/>
    <d v="2024-12-11T00:00:00"/>
    <x v="2"/>
    <s v="CAPEX"/>
    <s v="NOK"/>
    <s v="OK"/>
    <s v="ANEXADO"/>
    <s v="ANEXADO"/>
    <s v="NOK"/>
    <n v="0.6"/>
    <n v="8471.83"/>
    <s v="Giro"/>
    <s v="LUCAS ANDRADE"/>
    <d v="2024-12-16T00:00:00"/>
    <s v="Não realizado"/>
    <s v="Em andamento"/>
    <n v="0"/>
    <n v="2548098.5699999998"/>
    <e v="#N/A"/>
    <n v="0"/>
    <n v="0"/>
    <s v="Erica Fragoso"/>
  </r>
  <r>
    <x v="7"/>
    <s v="Em andamento "/>
    <s v="Criar Ordem "/>
    <s v="Não"/>
    <n v="49181"/>
    <n v="399"/>
    <m/>
    <x v="2352"/>
    <s v="TRONCO"/>
    <s v="PAL1222"/>
    <x v="2"/>
    <m/>
    <s v="LINHA VIVA"/>
    <s v="Realizado"/>
    <s v="PORTO ALEGRE"/>
    <s v="PODAS"/>
    <s v="LIB //CONC"/>
    <d v="2024-12-11T00:00:00"/>
    <x v="2"/>
    <s v="OPEX"/>
    <s v="OK"/>
    <s v="OK"/>
    <s v="ANEXADO"/>
    <s v="ANEXADO"/>
    <s v="OK"/>
    <n v="1"/>
    <n v="2403.5100000000002"/>
    <s v="Giro"/>
    <s v="GIOVANNI LARONDE"/>
    <d v="2024-12-16T00:00:00"/>
    <s v="Realizado"/>
    <s v="Em andamento"/>
    <n v="2558.52"/>
    <n v="2548098.5699999998"/>
    <e v="#N/A"/>
    <n v="26773342"/>
    <n v="2558.52"/>
    <s v="Mauricio Alves"/>
  </r>
  <r>
    <x v="2"/>
    <s v="OK"/>
    <s v="Sem Defeito"/>
    <s v="Não"/>
    <n v="51568"/>
    <n v="400"/>
    <m/>
    <x v="2353"/>
    <n v="149004439"/>
    <s v="PAL12-129"/>
    <x v="2"/>
    <m/>
    <s v="LINHA VIVA"/>
    <s v="Pendente"/>
    <s v="PORTO ALEGRE"/>
    <s v="PODA/ CH"/>
    <s v="LIB //ATEC"/>
    <d v="2024-12-11T00:00:00"/>
    <x v="2"/>
    <s v="OPEX"/>
    <s v="NOK"/>
    <s v="OK"/>
    <s v="ANEXADO"/>
    <s v="ANEXADO"/>
    <s v="OK"/>
    <n v="0.8"/>
    <n v="6812.29"/>
    <s v="Giro"/>
    <s v="GIOVANNI LARONDE"/>
    <d v="2024-12-16T00:00:00"/>
    <s v="Realizado"/>
    <s v="Em andamento"/>
    <n v="3519.98"/>
    <n v="2548098.5699999998"/>
    <e v="#N/A"/>
    <n v="26773616"/>
    <n v="3519.98"/>
    <s v="Mauricio Alves"/>
  </r>
  <r>
    <x v="7"/>
    <s v="Em andamento "/>
    <s v="Em andamento "/>
    <s v="Não"/>
    <n v="67258"/>
    <n v="401"/>
    <m/>
    <x v="2354"/>
    <n v="230002476"/>
    <s v="ALV-5"/>
    <x v="2"/>
    <m/>
    <s v="LINHA VIVA"/>
    <s v="Realizado"/>
    <s v="VIAMÃO"/>
    <s v="PODA"/>
    <s v="LIB //CONC"/>
    <d v="2024-12-11T00:00:00"/>
    <x v="2"/>
    <s v="OPEX"/>
    <s v="OK"/>
    <s v="OK"/>
    <s v="ANEXADO"/>
    <s v="ANEXADO"/>
    <s v="OK"/>
    <n v="1"/>
    <n v="801.17"/>
    <s v="Giro"/>
    <s v="GIOVANNI LARONDE"/>
    <d v="2024-12-16T00:00:00"/>
    <s v="Realizado"/>
    <s v="Em andamento"/>
    <n v="162.09"/>
    <n v="2548098.5699999998"/>
    <e v="#N/A"/>
    <n v="26758245"/>
    <n v="162.09"/>
    <s v="Mauricio Alves"/>
  </r>
  <r>
    <x v="2"/>
    <s v="OK"/>
    <s v="Sem Defeito"/>
    <s v="Não"/>
    <n v="4926"/>
    <n v="402"/>
    <m/>
    <x v="2355"/>
    <s v="AA0500"/>
    <s v="PAL3-37"/>
    <x v="2"/>
    <m/>
    <s v="LINHA VIVA"/>
    <s v="Pendente"/>
    <s v="PORTO ALEGRE"/>
    <s v="NIVELAMENTO"/>
    <s v="LIB //ATEC"/>
    <d v="2024-12-11T00:00:00"/>
    <x v="2"/>
    <s v="OPEX"/>
    <s v="NOK"/>
    <s v="OK"/>
    <s v="ANEXADO"/>
    <s v="ANEXADO"/>
    <s v="OK"/>
    <n v="0.8"/>
    <n v="7479.12"/>
    <s v="Giro"/>
    <s v="GIOVANNI LARONDE"/>
    <d v="2024-12-16T00:00:00"/>
    <s v="Realizado"/>
    <s v="Em andamento"/>
    <n v="1822.77"/>
    <n v="2548098.5699999998"/>
    <e v="#N/A"/>
    <n v="26773714"/>
    <n v="1822.77"/>
    <s v="Mauricio Alves"/>
  </r>
  <r>
    <x v="7"/>
    <s v="Em andamento "/>
    <s v="Em andamento "/>
    <s v="Não"/>
    <n v="4922"/>
    <n v="403"/>
    <m/>
    <x v="2356"/>
    <s v="TRONCO"/>
    <s v="PAL1002"/>
    <x v="2"/>
    <m/>
    <s v="LINHA VIVA"/>
    <s v="Realizado"/>
    <s v="PORTO ALEGRE"/>
    <s v="PODA"/>
    <s v="LIB //CONC"/>
    <d v="2024-12-11T00:00:00"/>
    <x v="2"/>
    <s v="OPEX"/>
    <s v="OK"/>
    <s v="OK"/>
    <s v="ANEXADO"/>
    <s v="ANEXADO"/>
    <s v="OK"/>
    <n v="1"/>
    <n v="2866.72"/>
    <s v="Giro"/>
    <s v="GIOVANNI LARONDE"/>
    <d v="2024-12-16T00:00:00"/>
    <s v="Realizado"/>
    <s v="Em andamento"/>
    <n v="1279.26"/>
    <n v="2548098.5699999998"/>
    <e v="#N/A"/>
    <n v="26758533"/>
    <n v="1279.26"/>
    <s v="Mauricio Alves"/>
  </r>
  <r>
    <x v="7"/>
    <s v="Em andamento "/>
    <s v="Criar Ordem "/>
    <s v="Não"/>
    <n v="4982"/>
    <n v="404"/>
    <m/>
    <x v="2357"/>
    <s v="TRONCO"/>
    <s v="PAL0443"/>
    <x v="2"/>
    <m/>
    <s v="LINHA VIVA"/>
    <s v="Realizado"/>
    <s v="PORTO ALEGRE"/>
    <s v="NIVELAMENTO"/>
    <s v="LIB //CONC"/>
    <d v="2024-12-11T00:00:00"/>
    <x v="2"/>
    <s v="OPEX"/>
    <s v="OK"/>
    <s v="OK"/>
    <s v="ANEXADO"/>
    <s v="ANEXADO"/>
    <s v="OK"/>
    <n v="1"/>
    <n v="1238.73"/>
    <s v="Giro"/>
    <s v="GIOVANNI LARONDE"/>
    <d v="2024-12-16T00:00:00"/>
    <s v="Realizado"/>
    <s v="Em andamento"/>
    <n v="200.22"/>
    <n v="2548098.5699999998"/>
    <e v="#N/A"/>
    <n v="26773747"/>
    <n v="200.22"/>
    <s v="Mauricio Alves"/>
  </r>
  <r>
    <x v="7"/>
    <s v="Em andamento "/>
    <s v="Criar Ordem "/>
    <s v="Não"/>
    <n v="61846"/>
    <n v="405"/>
    <m/>
    <x v="2358"/>
    <s v="TRONCO"/>
    <s v="PAL0443"/>
    <x v="2"/>
    <m/>
    <s v="LINHA VIVA"/>
    <s v="Realizado"/>
    <s v="PORTO ALEGRE"/>
    <s v="NIVELAMENTO"/>
    <s v="LIB //CONC"/>
    <d v="2024-12-11T00:00:00"/>
    <x v="2"/>
    <s v="OPEX"/>
    <s v="OK"/>
    <s v="OK"/>
    <s v="ANEXADO"/>
    <s v="ANEXADO"/>
    <s v="OK"/>
    <n v="1"/>
    <n v="1238.73"/>
    <s v="Giro"/>
    <s v="GIOVANNI LARONDE"/>
    <d v="2024-12-16T00:00:00"/>
    <s v="Realizado"/>
    <s v="Em andamento"/>
    <n v="38.130000000000003"/>
    <n v="2548098.5699999998"/>
    <e v="#N/A"/>
    <n v="26773775"/>
    <n v="38.130000000000003"/>
    <s v="Mauricio Alves"/>
  </r>
  <r>
    <x v="4"/>
    <s v="Em andamento "/>
    <s v="Em andamento "/>
    <s v="Não"/>
    <n v="52879"/>
    <n v="580"/>
    <m/>
    <x v="2359"/>
    <s v="Sem necessidade"/>
    <s v="Sem necessidade"/>
    <x v="0"/>
    <m/>
    <s v="LINHA MORTA "/>
    <s v="Pendente"/>
    <s v="GUAIBA"/>
    <s v="POSTE"/>
    <s v="LIB //ATEC"/>
    <d v="2024-12-11T00:00:00"/>
    <x v="2"/>
    <s v="CAPEX"/>
    <s v="NOK"/>
    <s v="OK"/>
    <s v="ANEXADO"/>
    <s v="SEM ANEXO "/>
    <s v="NOK"/>
    <n v="0.4"/>
    <n v="8637.3700000000008"/>
    <s v="Giro"/>
    <s v="RICARDO VARGAS"/>
    <d v="2024-12-17T00:00:00"/>
    <s v="Não realizado"/>
    <s v="Em andamento"/>
    <n v="0"/>
    <n v="2548098.5699999998"/>
    <e v="#N/A"/>
    <n v="0"/>
    <n v="0"/>
    <s v="Mauricio Alves"/>
  </r>
  <r>
    <x v="2"/>
    <s v="OK"/>
    <s v="Sem Defeito"/>
    <s v="Não"/>
    <n v="54796"/>
    <n v="581"/>
    <m/>
    <x v="2360"/>
    <n v="67603117"/>
    <s v="ELD-6"/>
    <x v="2"/>
    <m/>
    <s v="LINHA MORTA "/>
    <s v="Pendente"/>
    <s v="ELDORADO DO SUL"/>
    <s v="TALA"/>
    <s v="LIB //ATEC"/>
    <d v="2024-12-11T00:00:00"/>
    <x v="2"/>
    <s v="OPEX"/>
    <s v="NOK"/>
    <s v="OK"/>
    <s v="ANEXADO"/>
    <s v="ANEXADO"/>
    <s v="OK"/>
    <n v="0.8"/>
    <n v="1300.24"/>
    <s v="Giro"/>
    <s v="GIOVANNI LARONDE"/>
    <d v="2024-12-16T00:00:00"/>
    <s v="Realizado"/>
    <s v="Em andamento"/>
    <n v="711.94"/>
    <n v="2548098.5699999998"/>
    <e v="#N/A"/>
    <n v="26755059"/>
    <n v="711.94"/>
    <s v="Mauricio Alves"/>
  </r>
  <r>
    <x v="2"/>
    <s v="OK"/>
    <s v="Sem Defeito"/>
    <s v="Não"/>
    <n v="40506"/>
    <n v="582"/>
    <m/>
    <x v="2361"/>
    <s v="TRONCO"/>
    <s v="VIA0223"/>
    <x v="2"/>
    <m/>
    <s v="LINHA MORTA "/>
    <s v="Pendente"/>
    <s v="VIAMÃO"/>
    <s v="TALA"/>
    <s v="LIB //ATEC"/>
    <d v="2024-12-11T00:00:00"/>
    <x v="2"/>
    <s v="OPEX"/>
    <s v="NOK"/>
    <s v="OK"/>
    <s v="ANEXADO"/>
    <s v="ANEXADO"/>
    <s v="OK"/>
    <n v="0.8"/>
    <n v="2600.48"/>
    <s v="Giro"/>
    <s v="GIOVANNI LARONDE"/>
    <d v="2024-12-16T00:00:00"/>
    <s v="Realizado"/>
    <s v="Em andamento"/>
    <n v="1423.88"/>
    <n v="2548098.5699999998"/>
    <e v="#N/A"/>
    <n v="26755143"/>
    <n v="1423.88"/>
    <s v="Mauricio Alves"/>
  </r>
  <r>
    <x v="2"/>
    <s v="Em andamento "/>
    <s v="Em andamento"/>
    <s v="Não"/>
    <n v="48760"/>
    <n v="583"/>
    <m/>
    <x v="2362"/>
    <s v="Sem necessidade"/>
    <s v="Sem necessidade"/>
    <x v="0"/>
    <m/>
    <s v="LINHA MORTA "/>
    <s v="Pendente"/>
    <s v="PORTO ALEGRE"/>
    <s v="TR"/>
    <s v="LIB //ENER"/>
    <d v="2024-12-11T00:00:00"/>
    <x v="2"/>
    <s v="CAPEX"/>
    <s v="NOK"/>
    <s v="OK"/>
    <s v="ANEXADO"/>
    <s v="ANEXADO"/>
    <s v="OK"/>
    <n v="0.8"/>
    <n v="3489.68"/>
    <s v="Giro"/>
    <s v="RICARDO VARGAS"/>
    <s v="Programado "/>
    <s v="Realizado"/>
    <s v="Em andamento"/>
    <n v="3690.81"/>
    <n v="2548098.5699999998"/>
    <e v="#N/A"/>
    <n v="1"/>
    <n v="3690.81"/>
    <s v="Mauricio Alves"/>
  </r>
  <r>
    <x v="5"/>
    <s v="Sem Ordem/PEP para tratativa"/>
    <s v="Criar PEP"/>
    <s v="Não"/>
    <n v="53996"/>
    <n v="584"/>
    <m/>
    <x v="872"/>
    <s v="Sem necessidade"/>
    <s v="Sem necessidade"/>
    <x v="4"/>
    <s v="Emergencial"/>
    <s v="LINHA MORTA "/>
    <s v="Pendente"/>
    <s v="ALVORADA"/>
    <s v="POSTE"/>
    <n v="0"/>
    <d v="2024-12-11T00:00:00"/>
    <x v="2"/>
    <s v="CAPEX"/>
    <s v="NOK"/>
    <s v="OK"/>
    <s v="SEM ANEXO "/>
    <s v="SEM ANEXO "/>
    <s v="NOK"/>
    <n v="0.2"/>
    <n v="4271.3599999999997"/>
    <s v="Giro"/>
    <s v="RICARDO VARGAS"/>
    <s v="Programado "/>
    <s v="Não realizado"/>
    <s v="Em andamento"/>
    <n v="4271.3599999999997"/>
    <n v="2548098.5699999998"/>
    <e v="#N/A"/>
    <m/>
    <m/>
    <s v="Erica Fragoso"/>
  </r>
  <r>
    <x v="2"/>
    <s v="OK"/>
    <s v="Sem Defeito"/>
    <s v="Não"/>
    <n v="78312"/>
    <n v="585"/>
    <m/>
    <x v="2363"/>
    <n v="93000328"/>
    <s v="GUA-110"/>
    <x v="2"/>
    <m/>
    <s v="LINHA MORTA "/>
    <s v="Pendente"/>
    <s v="GUAIBA"/>
    <s v="TALA"/>
    <s v="LIB //ATEC"/>
    <d v="2024-12-11T00:00:00"/>
    <x v="2"/>
    <s v="OPEX"/>
    <s v="NOK"/>
    <s v="OK"/>
    <s v="ANEXADO"/>
    <s v="ANEXADO"/>
    <s v="OK"/>
    <n v="0.8"/>
    <n v="2600.48"/>
    <s v="Giro"/>
    <s v="GIOVANNI LARONDE"/>
    <d v="2024-12-16T00:00:00"/>
    <s v="Realizado"/>
    <s v="Em andamento"/>
    <n v="1423.88"/>
    <n v="2548098.5699999998"/>
    <e v="#N/A"/>
    <n v="26755222"/>
    <n v="1423.88"/>
    <s v="Mauricio Alves"/>
  </r>
  <r>
    <x v="2"/>
    <s v="OK"/>
    <s v="Sem Defeito"/>
    <s v="Não"/>
    <n v="50612"/>
    <n v="586"/>
    <m/>
    <x v="2364"/>
    <n v="149005697"/>
    <s v="PAL16-165"/>
    <x v="2"/>
    <m/>
    <s v="LINHA MORTA "/>
    <s v="Pendente"/>
    <s v="PORTO ALEGRE"/>
    <s v="TALA"/>
    <s v="LIB //ATEC"/>
    <d v="2024-12-11T00:00:00"/>
    <x v="2"/>
    <s v="OPEX"/>
    <s v="NOK"/>
    <s v="OK"/>
    <s v="ANEXADO"/>
    <s v="ANEXADO"/>
    <s v="OK"/>
    <n v="0.8"/>
    <n v="1300.24"/>
    <s v="Giro"/>
    <s v="GIOVANNI LARONDE"/>
    <d v="2024-12-16T00:00:00"/>
    <s v="Realizado"/>
    <s v="Em andamento"/>
    <n v="711.94"/>
    <n v="2548098.5699999998"/>
    <e v="#N/A"/>
    <n v="26755292"/>
    <n v="711.94"/>
    <s v="Mauricio Alves"/>
  </r>
  <r>
    <x v="5"/>
    <s v="CRIAR PEP"/>
    <s v="Sem Ordem/PEP para tratativa"/>
    <s v="Não"/>
    <n v="59271"/>
    <n v="587"/>
    <m/>
    <x v="872"/>
    <n v="149066396"/>
    <s v="PAL15-01516"/>
    <x v="2"/>
    <m/>
    <s v="LINHA MORTA "/>
    <s v="Pendente"/>
    <s v="PORTO ALEGRE"/>
    <s v="RET POSTE"/>
    <n v="0"/>
    <d v="2024-12-11T00:00:00"/>
    <x v="2"/>
    <s v="CAPEX"/>
    <s v="NOK"/>
    <s v="OK"/>
    <s v="ANEXADO"/>
    <s v="ANEXADO"/>
    <s v="NOK"/>
    <n v="0.6"/>
    <n v="677.83"/>
    <s v="Giro"/>
    <s v="LUCAS ANDRADE"/>
    <d v="2024-12-16T00:00:00"/>
    <s v="Não realizado"/>
    <s v="Em andamento"/>
    <n v="0"/>
    <n v="2548098.5699999998"/>
    <e v="#N/A"/>
    <n v="0"/>
    <n v="0"/>
    <s v="Erica Fragoso"/>
  </r>
  <r>
    <x v="2"/>
    <s v="OK"/>
    <s v="Sem Defeito"/>
    <s v="Não"/>
    <n v="44995"/>
    <n v="588"/>
    <m/>
    <x v="2365"/>
    <n v="93000143"/>
    <s v="GUA-13"/>
    <x v="2"/>
    <m/>
    <s v="LINHA MORTA "/>
    <s v="Pendente"/>
    <s v="GUAIBA"/>
    <s v="TALA"/>
    <s v="LIB //ATEC"/>
    <d v="2024-12-11T00:00:00"/>
    <x v="2"/>
    <s v="OPEX"/>
    <s v="NOK"/>
    <s v="OK"/>
    <s v="ANEXADO"/>
    <s v="ANEXADO"/>
    <s v="OK"/>
    <n v="0.8"/>
    <n v="2600.48"/>
    <s v="Giro"/>
    <s v="GIOVANNI LARONDE"/>
    <d v="2024-12-16T00:00:00"/>
    <s v="Realizado"/>
    <s v="Em andamento"/>
    <n v="1423.88"/>
    <n v="2548098.5699999998"/>
    <e v="#N/A"/>
    <n v="26755461"/>
    <n v="1423.88"/>
    <s v="Mauricio Alves"/>
  </r>
  <r>
    <x v="2"/>
    <s v="OK"/>
    <s v="Sem Defeito"/>
    <s v="Não"/>
    <n v="26828"/>
    <n v="589"/>
    <m/>
    <x v="2366"/>
    <n v="67600144"/>
    <s v="ELD-1"/>
    <x v="2"/>
    <m/>
    <s v="LINHA MORTA "/>
    <s v="Pendente"/>
    <s v="ELDORADO DO SUL"/>
    <s v="TALA"/>
    <s v="LIB //ATEC"/>
    <d v="2024-12-11T00:00:00"/>
    <x v="2"/>
    <s v="OPEX"/>
    <s v="NOK"/>
    <s v="OK"/>
    <s v="ANEXADO"/>
    <s v="ANEXADO"/>
    <s v="OK"/>
    <n v="0.8"/>
    <n v="1300.24"/>
    <s v="Giro"/>
    <s v="GIOVANNI LARONDE"/>
    <d v="2024-12-16T00:00:00"/>
    <s v="Realizado"/>
    <s v="Em andamento"/>
    <n v="711.94"/>
    <n v="2548098.5699999998"/>
    <e v="#N/A"/>
    <n v="26755572"/>
    <n v="711.94"/>
    <s v="Mauricio Alves"/>
  </r>
  <r>
    <x v="4"/>
    <s v="Em andamento "/>
    <s v="Em andamento "/>
    <s v="Não"/>
    <n v="41952"/>
    <n v="590"/>
    <m/>
    <x v="2367"/>
    <s v="Sem necessidade"/>
    <s v="Sem necessidade"/>
    <x v="0"/>
    <m/>
    <s v="LINHA MORTA "/>
    <s v="Pendente"/>
    <s v="BARRA DO RIBEIRO"/>
    <s v="POSTE"/>
    <s v="LIB //ATEC"/>
    <d v="2024-12-11T00:00:00"/>
    <x v="2"/>
    <s v="CAPEX"/>
    <s v="NOK"/>
    <s v="OK"/>
    <s v="ANEXADO"/>
    <s v="SEM ANEXO "/>
    <s v="NOK"/>
    <n v="0.4"/>
    <n v="3873.34"/>
    <s v="Giro"/>
    <s v="RICARDO VARGAS"/>
    <d v="2024-12-19T00:00:00"/>
    <s v="Não realizado"/>
    <s v="Em andamento"/>
    <n v="0"/>
    <n v="2548098.5699999998"/>
    <e v="#N/A"/>
    <n v="0"/>
    <n v="0"/>
    <s v="Mauricio Alves"/>
  </r>
  <r>
    <x v="5"/>
    <s v="Sem Ordem/PEP para tratativa"/>
    <s v="Criar PEP"/>
    <s v="Não"/>
    <n v="48221"/>
    <n v="591"/>
    <m/>
    <x v="872"/>
    <s v="Sem necessidade"/>
    <s v="Sem necessidade"/>
    <x v="4"/>
    <s v="Emergencial"/>
    <s v="LINHA MORTA "/>
    <s v="Pendente"/>
    <s v="ALVORADA"/>
    <s v="POSTE"/>
    <n v="0"/>
    <d v="2024-12-11T00:00:00"/>
    <x v="2"/>
    <s v="CAPEX"/>
    <s v="NOK"/>
    <s v="OK"/>
    <s v="SEM ANEXO "/>
    <s v="SEM ANEXO "/>
    <s v="NOK"/>
    <n v="0.2"/>
    <n v="5210.3999999999996"/>
    <s v="Giro"/>
    <s v="LUCAS ANDRADE"/>
    <s v="Programado "/>
    <s v="Não realizado"/>
    <s v="Em andamento"/>
    <n v="5210.3999999999996"/>
    <n v="2548098.5699999998"/>
    <e v="#N/A"/>
    <m/>
    <m/>
    <s v="Erica Fragoso"/>
  </r>
  <r>
    <x v="2"/>
    <s v="OK"/>
    <s v="Sem Defeito"/>
    <s v="Não"/>
    <n v="4539331"/>
    <n v="592"/>
    <m/>
    <x v="2368"/>
    <n v="67612840"/>
    <s v="ELD-1"/>
    <x v="2"/>
    <m/>
    <s v="LINHA MORTA "/>
    <s v="Pendente"/>
    <s v="ELDORADO DO SUL"/>
    <s v="TALA"/>
    <s v="LIB //ATEC"/>
    <d v="2024-12-11T00:00:00"/>
    <x v="2"/>
    <s v="OPEX"/>
    <s v="NOK"/>
    <s v="OK"/>
    <s v="ANEXADO"/>
    <s v="ANEXADO"/>
    <s v="OK"/>
    <n v="0.8"/>
    <n v="1300.24"/>
    <s v="Giro"/>
    <s v="GIOVANNI LARONDE"/>
    <d v="2024-12-16T00:00:00"/>
    <s v="Realizado"/>
    <s v="Em andamento"/>
    <n v="711.94"/>
    <n v="2548098.5699999998"/>
    <e v="#N/A"/>
    <n v="26755759"/>
    <n v="711.94"/>
    <s v="Mauricio Alves"/>
  </r>
  <r>
    <x v="4"/>
    <s v="Em andamento "/>
    <s v="Em andamento "/>
    <s v="Não"/>
    <n v="57545"/>
    <n v="593"/>
    <m/>
    <x v="2369"/>
    <s v="Sem necessidade"/>
    <s v="Sem necessidade"/>
    <x v="0"/>
    <m/>
    <s v="LINHA MORTA "/>
    <s v="Pendente"/>
    <s v="BARRA DO RIBEIRO"/>
    <s v="POSTE"/>
    <s v="LIB //ATEC"/>
    <d v="2024-12-11T00:00:00"/>
    <x v="2"/>
    <s v="CAPEX"/>
    <s v="NOK"/>
    <s v="OK"/>
    <s v="ANEXADO"/>
    <s v="SEM ANEXO "/>
    <s v="NOK"/>
    <n v="0.4"/>
    <n v="6726.62"/>
    <s v="Giro"/>
    <s v="RICARDO VARGAS"/>
    <d v="2024-12-17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64874"/>
    <n v="594"/>
    <m/>
    <x v="2370"/>
    <s v="Sem necessidade"/>
    <s v="Sem necessidade"/>
    <x v="0"/>
    <m/>
    <s v="LINHA MORTA "/>
    <s v="Pendente"/>
    <s v="ALVORADA"/>
    <s v="TR"/>
    <s v="LIB //ATEC"/>
    <d v="2024-12-11T00:00:00"/>
    <x v="2"/>
    <s v="CAPEX"/>
    <s v="NOK"/>
    <s v="OK"/>
    <s v="ANEXADO"/>
    <s v="SEM ANEXO "/>
    <s v="NOK"/>
    <n v="0.4"/>
    <n v="3489.68"/>
    <s v="Giro"/>
    <s v="RICARDO VARGAS"/>
    <d v="2024-12-17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66055"/>
    <n v="595"/>
    <m/>
    <x v="2371"/>
    <s v="Sem necessidade"/>
    <s v="Sem necessidade"/>
    <x v="0"/>
    <m/>
    <s v="LINHA MORTA "/>
    <s v="Pendente"/>
    <s v="PORTO ALEGRE"/>
    <s v="TR"/>
    <s v="LIB //ATEC"/>
    <d v="2024-12-11T00:00:00"/>
    <x v="2"/>
    <s v="CAPEX"/>
    <s v="NOK"/>
    <s v="OK"/>
    <s v="ANEXADO"/>
    <s v="SEM ANEXO "/>
    <s v="NOK"/>
    <n v="0.4"/>
    <n v="4582.2700000000004"/>
    <s v="Giro"/>
    <s v="RICARDO VARGAS"/>
    <d v="2024-12-17T00:00:00"/>
    <s v="Não realizado"/>
    <s v="Em andamento"/>
    <n v="0"/>
    <n v="2548098.5699999998"/>
    <e v="#N/A"/>
    <n v="0"/>
    <n v="0"/>
    <s v="Mauricio Alves"/>
  </r>
  <r>
    <x v="2"/>
    <s v="OK"/>
    <s v="Sem Defeito"/>
    <s v="Não"/>
    <n v="45406820"/>
    <n v="596"/>
    <m/>
    <x v="2372"/>
    <m/>
    <m/>
    <x v="2"/>
    <m/>
    <s v="LINHA MORTA "/>
    <s v="Pendente"/>
    <s v="ARROIO DOS RATOS"/>
    <s v="TALA"/>
    <n v="0"/>
    <d v="2024-12-18T00:00:00"/>
    <x v="2"/>
    <s v="OPEX"/>
    <s v="NOK"/>
    <s v="OK"/>
    <s v="ANEXADO"/>
    <s v="ANEXADO"/>
    <s v="OK"/>
    <n v="0.4"/>
    <n v="1300.24"/>
    <s v="Giro"/>
    <s v="GIOVANNI LARONDE"/>
    <d v="2024-12-18T00:00:00"/>
    <s v="Realizado"/>
    <s v="Proximo Ciclo"/>
    <s v="974,93"/>
    <m/>
    <e v="#N/A"/>
    <n v="26786828"/>
    <s v="974,93"/>
    <s v="Mauricio Alves"/>
  </r>
  <r>
    <x v="2"/>
    <s v="OK"/>
    <s v="Sem Defeito"/>
    <s v="Não"/>
    <n v="45407184"/>
    <n v="597"/>
    <m/>
    <x v="2373"/>
    <m/>
    <m/>
    <x v="2"/>
    <m/>
    <s v="LINHA MORTA "/>
    <s v="Pendente"/>
    <s v="ARROIO DOS RATOS"/>
    <s v="TALA"/>
    <n v="0"/>
    <d v="2024-12-18T00:00:00"/>
    <x v="2"/>
    <s v="OPEX"/>
    <s v="NOK"/>
    <s v="OK"/>
    <s v="ANEXADO"/>
    <s v="ANEXADO"/>
    <s v="OK"/>
    <n v="0.4"/>
    <n v="1300.24"/>
    <s v="Giro"/>
    <s v="GIOVANNI LARONDE"/>
    <d v="2024-12-18T00:00:00"/>
    <s v="Realizado"/>
    <s v="Proximo Ciclo"/>
    <s v="974,93"/>
    <m/>
    <e v="#N/A"/>
    <n v="26786856"/>
    <s v="974,93"/>
    <s v="Mauricio Alves"/>
  </r>
  <r>
    <x v="2"/>
    <s v="OK"/>
    <s v="Sem Defeito"/>
    <s v="Não"/>
    <n v="45407705"/>
    <n v="598"/>
    <m/>
    <x v="2374"/>
    <m/>
    <m/>
    <x v="2"/>
    <m/>
    <s v="LINHA MORTA "/>
    <s v="Pendente"/>
    <s v="GUAIBA"/>
    <s v="TALA"/>
    <n v="0"/>
    <d v="2024-12-18T00:00:00"/>
    <x v="2"/>
    <s v="OPEX"/>
    <s v="NOK"/>
    <s v="OK"/>
    <s v="ANEXADO"/>
    <s v="ANEXADO"/>
    <s v="OK"/>
    <n v="0.4"/>
    <n v="1300.24"/>
    <s v="Giro"/>
    <s v="GIOVANNI LARONDE"/>
    <d v="2024-12-18T00:00:00"/>
    <s v="Realizado"/>
    <s v="Proximo Ciclo"/>
    <n v="974.93"/>
    <n v="2548098.5699999998"/>
    <e v="#N/A"/>
    <n v="26786882"/>
    <n v="974.93"/>
    <s v="Mauricio Alves"/>
  </r>
  <r>
    <x v="4"/>
    <s v="Em andamento "/>
    <s v="Em andamento "/>
    <s v="Não"/>
    <n v="44461"/>
    <n v="599"/>
    <m/>
    <x v="2375"/>
    <s v="Sem necessidade"/>
    <s v="Sem necessidade"/>
    <x v="0"/>
    <m/>
    <s v="LINHA MORTA "/>
    <s v="Pendente"/>
    <s v="ALVORADA"/>
    <s v="TR"/>
    <n v="0"/>
    <d v="2024-12-18T00:00:00"/>
    <x v="2"/>
    <s v="CAPEX"/>
    <s v="NOK"/>
    <s v="OK"/>
    <s v="SEM ANEXO "/>
    <s v="SEM ANEXO "/>
    <s v="NOK"/>
    <n v="0.2"/>
    <n v="3897.08"/>
    <s v="Giro"/>
    <s v="LUCAS ANDRADE"/>
    <d v="2024-12-19T00:00:00"/>
    <s v="Não realizado"/>
    <s v="Em andamento"/>
    <n v="0"/>
    <n v="2548098.5699999998"/>
    <e v="#N/A"/>
    <n v="0"/>
    <n v="0"/>
    <s v="Mauricio Alves"/>
  </r>
  <r>
    <x v="4"/>
    <s v="Em andamento "/>
    <s v="Criar Ordem "/>
    <s v="Não"/>
    <n v="48306"/>
    <n v="600"/>
    <m/>
    <x v="2376"/>
    <s v="Identificar Equipamento"/>
    <s v="Identificar Alimentador"/>
    <x v="2"/>
    <m/>
    <s v="LINHA MORTA "/>
    <s v="Pendente"/>
    <s v="VIAMÃO"/>
    <s v="TALA/ CH"/>
    <n v="0"/>
    <d v="2024-12-18T00:00:00"/>
    <x v="2"/>
    <s v="OPEX"/>
    <s v="NOK"/>
    <s v="OK"/>
    <s v="ANEXADO"/>
    <s v="ANEXADO"/>
    <s v="NOK"/>
    <n v="0.2"/>
    <n v="1979.23"/>
    <s v="Giro"/>
    <s v="GIOVANNI LARONDE"/>
    <d v="2024-12-18T00:00:00"/>
    <s v="Não realizado"/>
    <s v="Proximo Ciclo"/>
    <n v="1979.23"/>
    <n v="2548098.5699999998"/>
    <e v="#N/A"/>
    <m/>
    <m/>
    <s v="Mauricio Alves"/>
  </r>
  <r>
    <x v="4"/>
    <s v="Em andamento "/>
    <s v="Criar Ordem "/>
    <s v="Não"/>
    <n v="56892"/>
    <n v="601"/>
    <m/>
    <x v="2377"/>
    <s v="Identificar Equipamento"/>
    <s v="Identificar Alimentador"/>
    <x v="2"/>
    <m/>
    <s v="LINHA MORTA "/>
    <s v="Pendente"/>
    <s v="VIAMÃO"/>
    <s v="TALA"/>
    <n v="0"/>
    <d v="2024-12-18T00:00:00"/>
    <x v="2"/>
    <s v="OPEX"/>
    <s v="NOK"/>
    <s v="OK"/>
    <s v="ANEXADO"/>
    <s v="ANEXADO"/>
    <s v="OK"/>
    <n v="0.4"/>
    <n v="2584.1799999999998"/>
    <s v="Giro"/>
    <s v="GIOVANNI LARONDE"/>
    <d v="2024-12-18T00:00:00"/>
    <s v="Realizado"/>
    <s v="Proximo Ciclo"/>
    <s v="387,36"/>
    <n v="2548098.5699999998"/>
    <e v="#N/A"/>
    <n v="26786972"/>
    <s v="387,36"/>
    <s v="Mauricio Alves"/>
  </r>
  <r>
    <x v="4"/>
    <s v="Em andamento "/>
    <s v="Criar Ordem "/>
    <s v="Não"/>
    <n v="55596"/>
    <n v="602"/>
    <m/>
    <x v="2378"/>
    <s v="Identificar Equipamento"/>
    <s v="Identificar Alimentador"/>
    <x v="2"/>
    <m/>
    <s v="LINHA MORTA "/>
    <s v="Pendente"/>
    <s v="VIAMÃO"/>
    <s v="EMENDA/ ESPAÇ"/>
    <n v="0"/>
    <d v="2024-12-18T00:00:00"/>
    <x v="2"/>
    <s v="OPEX"/>
    <s v="NOK"/>
    <s v="OK"/>
    <s v="ANEXADO"/>
    <s v="ANEXADO"/>
    <s v="OK"/>
    <n v="0.4"/>
    <n v="94.65"/>
    <s v="Giro"/>
    <s v="GIOVANNI LARONDE"/>
    <d v="2024-12-18T00:00:00"/>
    <s v="Não realizado"/>
    <s v="Proximo Ciclo"/>
    <n v="387.36"/>
    <n v="2548098.5699999998"/>
    <e v="#N/A"/>
    <m/>
    <n v="387.36"/>
    <s v="Mauricio Alves"/>
  </r>
  <r>
    <x v="5"/>
    <s v="CRIAR PEP"/>
    <s v="Sem Ordem/PEP para tratativa"/>
    <m/>
    <n v="64408"/>
    <n v="603"/>
    <m/>
    <x v="2379"/>
    <s v="Sem necessidade"/>
    <s v="Sem necessidade"/>
    <x v="2"/>
    <m/>
    <s v="LINHA MORTA "/>
    <s v="Pendente"/>
    <s v="PORTO ALEGRE"/>
    <s v="POSTE"/>
    <n v="0"/>
    <d v="2024-12-18T00:00:00"/>
    <x v="2"/>
    <s v="CAPEX"/>
    <s v="NOK"/>
    <s v="OK"/>
    <s v="SEM ANEXO "/>
    <s v="SEM ANEXO "/>
    <s v="NOK"/>
    <n v="0.2"/>
    <n v="10613.36"/>
    <s v="Giro"/>
    <s v="LUCAS ANDRADE"/>
    <s v="Pendência"/>
    <s v="Não realizado"/>
    <s v="Proximo Ciclo"/>
    <n v="0"/>
    <n v="2548098.5699999998"/>
    <e v="#N/A"/>
    <n v="0"/>
    <n v="0"/>
    <s v="Erica Fragoso"/>
  </r>
  <r>
    <x v="4"/>
    <s v="Em andamento "/>
    <s v="Em andamento "/>
    <s v="Não"/>
    <n v="71554"/>
    <n v="604"/>
    <m/>
    <x v="2380"/>
    <s v="Sem necessidade"/>
    <s v="Sem necessidade"/>
    <x v="0"/>
    <m/>
    <s v="LINHA MORTA "/>
    <s v="Pendente"/>
    <s v="PORTO ALEGRE"/>
    <s v="POSTE"/>
    <n v="0"/>
    <d v="2024-12-18T00:00:00"/>
    <x v="2"/>
    <s v="CAPEX"/>
    <s v="NOK"/>
    <s v="OK"/>
    <s v="SEM ANEXO "/>
    <s v="SEM ANEXO "/>
    <s v="NOK"/>
    <n v="0.2"/>
    <n v="4300.5"/>
    <s v="Giro"/>
    <s v="LUCAS ANDRADE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72371"/>
    <n v="605"/>
    <m/>
    <x v="2381"/>
    <s v="Sem necessidade"/>
    <s v="Sem necessidade"/>
    <x v="0"/>
    <m/>
    <s v="LINHA MORTA "/>
    <s v="Pendente"/>
    <s v="PORTO ALEGRE"/>
    <s v="POSTE"/>
    <n v="0"/>
    <d v="2024-12-18T00:00:00"/>
    <x v="2"/>
    <s v="CAPEX"/>
    <s v="NOK"/>
    <s v="OK"/>
    <s v="SEM ANEXO "/>
    <s v="SEM ANEXO "/>
    <s v="NOK"/>
    <n v="0.2"/>
    <n v="6151.38"/>
    <s v="Giro"/>
    <s v="LUCAS ANDRADE"/>
    <d v="2024-12-19T00:00:00"/>
    <s v="Não realizado"/>
    <s v="Em andamento"/>
    <n v="0"/>
    <n v="2548098.5699999998"/>
    <e v="#N/A"/>
    <n v="0"/>
    <n v="0"/>
    <s v="Mauricio Alves"/>
  </r>
  <r>
    <x v="5"/>
    <s v="CRIAR PEP"/>
    <s v="Sem Ordem/PEP para tratativa"/>
    <m/>
    <n v="67598"/>
    <n v="606"/>
    <m/>
    <x v="2379"/>
    <s v="Sem necessidade"/>
    <s v="Sem necessidade"/>
    <x v="2"/>
    <m/>
    <s v="LINHA MORTA "/>
    <s v="Pendente"/>
    <s v="PORTO ALEGRE"/>
    <s v="TR"/>
    <n v="0"/>
    <d v="2024-12-18T00:00:00"/>
    <x v="2"/>
    <s v="CAPEX"/>
    <s v="NOK"/>
    <s v="OK"/>
    <s v="SEM ANEXO "/>
    <s v="SEM ANEXO "/>
    <s v="NOK"/>
    <n v="0.2"/>
    <n v="3489.68"/>
    <s v="Giro"/>
    <s v="LUCAS ANDRADE"/>
    <s v="Pendência"/>
    <s v="Não realizado"/>
    <s v="Proximo Ciclo"/>
    <n v="0"/>
    <n v="2548098.5699999998"/>
    <e v="#N/A"/>
    <n v="0"/>
    <n v="0"/>
    <s v="Erica Fragoso"/>
  </r>
  <r>
    <x v="5"/>
    <s v="CRIAR PEP"/>
    <s v="Sem Ordem/PEP para tratativa"/>
    <m/>
    <n v="68681"/>
    <n v="607"/>
    <m/>
    <x v="2379"/>
    <s v="Sem necessidade"/>
    <s v="Sem necessidade"/>
    <x v="2"/>
    <m/>
    <s v="LINHA MORTA "/>
    <s v="Pendente"/>
    <s v="VIAMÃO"/>
    <s v="TR"/>
    <n v="0"/>
    <d v="2024-12-18T00:00:00"/>
    <x v="2"/>
    <s v="CAPEX"/>
    <s v="NOK"/>
    <s v="OK"/>
    <s v="SEM ANEXO "/>
    <s v="SEM ANEXO "/>
    <s v="NOK"/>
    <n v="0.2"/>
    <n v="3489.68"/>
    <s v="Giro"/>
    <s v="LUCAS ANDRADE"/>
    <s v="Pendência"/>
    <s v="Não realizado"/>
    <s v="Proximo Ciclo"/>
    <n v="0"/>
    <n v="2548098.5699999998"/>
    <e v="#N/A"/>
    <n v="0"/>
    <n v="0"/>
    <s v="Erica Fragoso"/>
  </r>
  <r>
    <x v="4"/>
    <s v="Em andamento "/>
    <s v="Em andamento "/>
    <s v="Não"/>
    <n v="88779"/>
    <n v="608"/>
    <m/>
    <x v="2382"/>
    <s v="Sem necessidade"/>
    <s v="Sem necessidade"/>
    <x v="0"/>
    <m/>
    <s v="LINHA MORTA "/>
    <s v="Pendente"/>
    <s v="VIAMÃO"/>
    <s v="POSTE"/>
    <n v="0"/>
    <d v="2024-12-18T00:00:00"/>
    <x v="2"/>
    <s v="CAPEX"/>
    <s v="NOK"/>
    <s v="OK"/>
    <s v="SEM ANEXO "/>
    <s v="SEM ANEXO "/>
    <s v="NOK"/>
    <n v="0.2"/>
    <n v="4523.6899999999996"/>
    <s v="Giro"/>
    <s v="LUCAS ANDRADE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119103"/>
    <n v="609"/>
    <m/>
    <x v="2383"/>
    <s v="Sem necessidade"/>
    <s v="Sem necessidade"/>
    <x v="0"/>
    <m/>
    <s v="LINHA MORTA "/>
    <s v="Pendente"/>
    <s v="VIAMÃO"/>
    <s v="POSTE"/>
    <n v="0"/>
    <d v="2024-12-18T00:00:00"/>
    <x v="2"/>
    <s v="CAPEX"/>
    <s v="NOK"/>
    <s v="OK"/>
    <s v="SEM ANEXO "/>
    <s v="SEM ANEXO "/>
    <s v="NOK"/>
    <n v="0.2"/>
    <n v="5461.88"/>
    <s v="Giro"/>
    <s v="LUCAS ANDRADE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73130"/>
    <n v="610"/>
    <m/>
    <x v="2384"/>
    <s v="Sem necessidade"/>
    <s v="Sem necessidade"/>
    <x v="0"/>
    <m/>
    <s v="LINHA MORTA "/>
    <s v="Pendente"/>
    <s v="PORTO ALEGRE"/>
    <s v="POSTE"/>
    <n v="0"/>
    <d v="2024-12-18T00:00:00"/>
    <x v="2"/>
    <s v="CAPEX"/>
    <s v="NOK"/>
    <s v="OK"/>
    <s v="SEM ANEXO "/>
    <s v="SEM ANEXO "/>
    <s v="NOK"/>
    <n v="0.2"/>
    <n v="6073.95"/>
    <s v="Giro"/>
    <s v="LUCAS ANDRADE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69436"/>
    <n v="611"/>
    <m/>
    <x v="2385"/>
    <s v="Sem necessidade"/>
    <s v="Sem necessidade"/>
    <x v="0"/>
    <m/>
    <s v="LINHA MORTA "/>
    <s v="Pendente"/>
    <s v="PORTO ALEGRE"/>
    <s v="POSTE"/>
    <n v="0"/>
    <d v="2024-12-18T00:00:00"/>
    <x v="2"/>
    <s v="CAPEX"/>
    <s v="NOK"/>
    <s v="OK"/>
    <s v="SEM ANEXO "/>
    <s v="SEM ANEXO "/>
    <s v="NOK"/>
    <n v="0.2"/>
    <n v="6719.56"/>
    <s v="Giro"/>
    <s v="RICARDO VARGAS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58711"/>
    <n v="612"/>
    <m/>
    <x v="2386"/>
    <s v="Sem necessidade"/>
    <s v="Sem necessidade"/>
    <x v="0"/>
    <m/>
    <s v="LINHA MORTA "/>
    <s v="Pendente"/>
    <s v="GUAIBA"/>
    <s v="POSTE"/>
    <n v="0"/>
    <d v="2024-12-18T00:00:00"/>
    <x v="2"/>
    <s v="CAPEX"/>
    <s v="NOK"/>
    <s v="OK"/>
    <s v="SEM ANEXO "/>
    <s v="SEM ANEXO "/>
    <s v="NOK"/>
    <n v="0.2"/>
    <n v="8620.98"/>
    <s v="Giro"/>
    <s v="RICARDO VARGAS"/>
    <d v="2024-12-19T00:00:00"/>
    <s v="Não realizado"/>
    <s v="Em andamento"/>
    <n v="0"/>
    <n v="2548098.5699999998"/>
    <e v="#N/A"/>
    <n v="0"/>
    <n v="0"/>
    <s v="Mauricio Alves"/>
  </r>
  <r>
    <x v="5"/>
    <s v="CRIAR PEP"/>
    <s v="Sem Ordem/PEP para tratativa"/>
    <m/>
    <n v="73803"/>
    <n v="613"/>
    <m/>
    <x v="1134"/>
    <s v="Sem necessidade"/>
    <s v="Sem necessidade"/>
    <x v="2"/>
    <m/>
    <s v="LINHA MORTA "/>
    <s v="Pendente"/>
    <s v="ARROIO DOS RATOS"/>
    <s v="TR"/>
    <n v="0"/>
    <d v="2024-12-18T00:00:00"/>
    <x v="2"/>
    <s v="CAPEX"/>
    <s v="NOK"/>
    <s v="OK"/>
    <s v="SEM ANEXO "/>
    <s v="SEM ANEXO "/>
    <s v="NOK"/>
    <n v="0.2"/>
    <n v="3489.68"/>
    <s v="Giro"/>
    <s v="LUCAS ANDRADE"/>
    <s v="Pendência"/>
    <s v="Não realizado"/>
    <s v="Proximo Ciclo"/>
    <n v="0"/>
    <n v="2548098.5699999998"/>
    <e v="#N/A"/>
    <n v="0"/>
    <n v="0"/>
    <s v="Erica Fragoso"/>
  </r>
  <r>
    <x v="4"/>
    <s v="Em andamento "/>
    <s v="Criar Ordem "/>
    <s v="Não"/>
    <n v="72432"/>
    <n v="614"/>
    <m/>
    <x v="959"/>
    <s v="Identificar Equipamento"/>
    <s v="Identificar Alimentador"/>
    <x v="4"/>
    <m/>
    <s v="LINHA MORTA "/>
    <s v="Pendente"/>
    <s v="PORTO ALEGRE"/>
    <s v="TALA"/>
    <n v="0"/>
    <d v="2024-12-18T00:00:00"/>
    <x v="2"/>
    <s v="OPEX"/>
    <s v="NOK"/>
    <s v="OK"/>
    <s v="ANEXADO"/>
    <s v="ANEXADO"/>
    <s v="NOK"/>
    <n v="0.2"/>
    <n v="1300.24"/>
    <s v="Giro"/>
    <s v="GIOVANNI LARONDE"/>
    <d v="2024-12-18T00:00:00"/>
    <s v="Não realizado"/>
    <s v="Proximo Ciclo"/>
    <n v="1300.24"/>
    <n v="2548098.5699999998"/>
    <e v="#N/A"/>
    <m/>
    <m/>
    <s v="Mauricio Alves"/>
  </r>
  <r>
    <x v="4"/>
    <s v="Em andamento "/>
    <s v="Criar Ordem "/>
    <s v="Não"/>
    <n v="715172"/>
    <n v="615"/>
    <m/>
    <x v="959"/>
    <s v="Identificar Equipamento"/>
    <s v="Identificar Alimentador"/>
    <x v="4"/>
    <m/>
    <s v="LINHA MORTA "/>
    <s v="Pendente"/>
    <s v="VIAMÃO"/>
    <s v="TALA"/>
    <n v="0"/>
    <d v="2024-12-18T00:00:00"/>
    <x v="2"/>
    <s v="OPEX"/>
    <s v="NOK"/>
    <s v="OK"/>
    <s v="ANEXADO"/>
    <s v="ANEXADO"/>
    <s v="NOK"/>
    <n v="0.2"/>
    <n v="2600.48"/>
    <s v="Giro"/>
    <s v="GIOVANNI LARONDE"/>
    <d v="2024-12-18T00:00:00"/>
    <s v="Não realizado"/>
    <s v="Proximo Ciclo"/>
    <n v="2600.48"/>
    <n v="2548098.5699999998"/>
    <e v="#N/A"/>
    <m/>
    <m/>
    <s v="Mauricio Alves"/>
  </r>
  <r>
    <x v="4"/>
    <s v="Em andamento "/>
    <s v="Em andamento "/>
    <s v="Não"/>
    <n v="18460"/>
    <n v="616"/>
    <m/>
    <x v="2387"/>
    <s v="Sem necessidade"/>
    <s v="Sem necessidade"/>
    <x v="0"/>
    <m/>
    <s v="LINHA MORTA "/>
    <s v="Pendente"/>
    <s v="ELDORADO DO SUL"/>
    <s v="POSTE"/>
    <n v="0"/>
    <d v="2024-12-18T00:00:00"/>
    <x v="2"/>
    <s v="CAPEX"/>
    <s v="NOK"/>
    <s v="OK"/>
    <s v="SEM ANEXO "/>
    <s v="SEM ANEXO "/>
    <s v="NOK"/>
    <n v="0.2"/>
    <n v="22026.14"/>
    <s v="Giro"/>
    <s v="RICARDO VARGAS"/>
    <d v="2024-12-19T00:00:00"/>
    <s v="Não realizado"/>
    <s v="Em andamento"/>
    <n v="0"/>
    <n v="2548098.5699999998"/>
    <e v="#N/A"/>
    <n v="0"/>
    <n v="0"/>
    <s v="Mauricio Alves"/>
  </r>
  <r>
    <x v="4"/>
    <s v="Em andamento "/>
    <s v="Criar Ordem "/>
    <s v="Não"/>
    <n v="45436379"/>
    <n v="617"/>
    <m/>
    <x v="2388"/>
    <s v="Identificar Equipamento"/>
    <s v="Identificar Alimentador"/>
    <x v="2"/>
    <m/>
    <s v="LINHA MORTA "/>
    <s v="Pendente"/>
    <s v="GUAIBA"/>
    <s v="TALA"/>
    <n v="0"/>
    <d v="2024-12-18T00:00:00"/>
    <x v="2"/>
    <s v="OPEX"/>
    <s v="NOK"/>
    <s v="OK"/>
    <s v="ANEXADO"/>
    <s v="ANEXADO"/>
    <s v="NOK"/>
    <n v="0.2"/>
    <n v="1300.24"/>
    <s v="Giro"/>
    <s v="GIOVANNI LARONDE"/>
    <d v="2024-12-18T00:00:00"/>
    <s v="Não realizado"/>
    <s v="Proximo Ciclo"/>
    <n v="1300.24"/>
    <n v="2548098.5699999998"/>
    <e v="#N/A"/>
    <m/>
    <m/>
    <s v="Mauricio Alves"/>
  </r>
  <r>
    <x v="5"/>
    <s v="CRIAR PEP"/>
    <s v="Sem Ordem/PEP para tratativa"/>
    <m/>
    <n v="76105"/>
    <n v="618"/>
    <m/>
    <x v="1134"/>
    <s v="Sem necessidade"/>
    <s v="Sem necessidade"/>
    <x v="2"/>
    <m/>
    <s v="LINHA MORTA "/>
    <s v="Pendente"/>
    <s v="PORTO ALEGRE"/>
    <s v="POSTE"/>
    <n v="0"/>
    <d v="2024-12-18T00:00:00"/>
    <x v="2"/>
    <s v="CAPEX"/>
    <s v="NOK"/>
    <s v="OK"/>
    <s v="SEM ANEXO "/>
    <s v="SEM ANEXO "/>
    <s v="NOK"/>
    <n v="0.2"/>
    <n v="3455.57"/>
    <s v="Giro"/>
    <s v="LUCAS ANDRADE"/>
    <s v="Pendência"/>
    <s v="Não realizado"/>
    <s v="Proximo Ciclo"/>
    <n v="0"/>
    <n v="2548098.5699999998"/>
    <e v="#N/A"/>
    <n v="0"/>
    <n v="0"/>
    <s v="Erica Fragoso"/>
  </r>
  <r>
    <x v="4"/>
    <s v="Em andamento "/>
    <s v="Em andamento "/>
    <s v="Não"/>
    <n v="81174"/>
    <n v="619"/>
    <m/>
    <x v="2389"/>
    <s v="Sem necessidade"/>
    <s v="Sem necessidade"/>
    <x v="0"/>
    <m/>
    <s v="LINHA MORTA "/>
    <s v="Pendente"/>
    <s v="PORTO ALEGRE"/>
    <s v="TR"/>
    <n v="0"/>
    <d v="2024-12-18T00:00:00"/>
    <x v="2"/>
    <s v="CAPEX"/>
    <s v="NOK"/>
    <s v="OK"/>
    <s v="SEM ANEXO "/>
    <s v="SEM ANEXO "/>
    <s v="NOK"/>
    <n v="0.2"/>
    <n v="3489.68"/>
    <s v="Giro"/>
    <s v="RICARDO VARGAS"/>
    <d v="2024-12-19T00:00:00"/>
    <s v="Não realizado"/>
    <s v="Em andamento"/>
    <n v="0"/>
    <n v="2548098.5699999998"/>
    <e v="#N/A"/>
    <n v="0"/>
    <n v="0"/>
    <s v="Mauricio Alves"/>
  </r>
  <r>
    <x v="4"/>
    <s v="Em andamento "/>
    <s v="Em andamento "/>
    <s v="Não"/>
    <n v="81127"/>
    <n v="620"/>
    <m/>
    <x v="2390"/>
    <s v="Sem necessidade"/>
    <s v="Sem necessidade"/>
    <x v="0"/>
    <m/>
    <s v="LINHA MORTA "/>
    <s v="Pendente"/>
    <s v="PORTO ALEGRE"/>
    <s v="TR"/>
    <n v="0"/>
    <d v="2024-12-18T00:00:00"/>
    <x v="2"/>
    <s v="CAPEX"/>
    <s v="NOK"/>
    <s v="OK"/>
    <s v="SEM ANEXO "/>
    <s v="SEM ANEXO "/>
    <s v="NOK"/>
    <n v="0.2"/>
    <n v="3489.68"/>
    <s v="Giro"/>
    <s v="RICARDO VARGAS"/>
    <d v="2024-12-19T00:00:00"/>
    <s v="Não realizado"/>
    <s v="Em andamento"/>
    <n v="0"/>
    <n v="2548098.5699999998"/>
    <e v="#N/A"/>
    <n v="0"/>
    <n v="0"/>
    <s v="Mauricio Alves"/>
  </r>
  <r>
    <x v="4"/>
    <s v="Em andamento "/>
    <s v="Criar Ordem "/>
    <s v="Não"/>
    <n v="78333"/>
    <n v="621"/>
    <m/>
    <x v="959"/>
    <s v="Identificar Equipamento"/>
    <s v="Identificar Alimentador"/>
    <x v="4"/>
    <m/>
    <s v="LINHA MORTA "/>
    <s v="Pendente"/>
    <s v="PORTO ALEGRE"/>
    <s v="TALA"/>
    <n v="0"/>
    <d v="2024-12-18T00:00:00"/>
    <x v="2"/>
    <s v="OPEX"/>
    <s v="NOK"/>
    <s v="OK"/>
    <s v="ANEXADO"/>
    <s v="ANEXADO"/>
    <s v="NOK"/>
    <n v="0.2"/>
    <n v="1300.24"/>
    <s v="Giro"/>
    <s v="GIOVANNI LARONDE"/>
    <d v="2024-12-18T00:00:00"/>
    <s v="Não realizado"/>
    <s v="Proximo Ciclo"/>
    <n v="1300.24"/>
    <n v="2548098.5699999998"/>
    <e v="#N/A"/>
    <m/>
    <m/>
    <s v="Mauricio Alves"/>
  </r>
  <r>
    <x v="5"/>
    <s v="CRIAR PEP"/>
    <s v="Sem Ordem/PEP para tratativa"/>
    <m/>
    <n v="81191"/>
    <n v="622"/>
    <m/>
    <x v="1134"/>
    <s v="Sem necessidade"/>
    <s v="Sem necessidade"/>
    <x v="2"/>
    <m/>
    <s v="LINHA MORTA "/>
    <s v="Pendente"/>
    <s v="SÃO JERONIMO"/>
    <s v="TR"/>
    <n v="0"/>
    <d v="2024-12-18T00:00:00"/>
    <x v="2"/>
    <s v="CAPEX"/>
    <s v="NOK"/>
    <s v="OK"/>
    <s v="SEM ANEXO "/>
    <s v="SEM ANEXO "/>
    <s v="NOK"/>
    <n v="0.2"/>
    <n v="12517.11"/>
    <s v="Giro"/>
    <s v="LUCAS ANDRADE"/>
    <s v="Pendência"/>
    <s v="Não realizado"/>
    <s v="Proximo Ciclo"/>
    <n v="0"/>
    <n v="2548098.5699999998"/>
    <e v="#N/A"/>
    <n v="0"/>
    <n v="0"/>
    <s v="Erica Fragoso"/>
  </r>
  <r>
    <x v="5"/>
    <s v="CRIAR PEP"/>
    <s v="Sem Ordem/PEP para tratativa"/>
    <m/>
    <n v="82006"/>
    <n v="623"/>
    <m/>
    <x v="1134"/>
    <s v="Sem necessidade"/>
    <s v="Sem necessidade"/>
    <x v="2"/>
    <m/>
    <s v="LINHA MORTA "/>
    <s v="Pendente"/>
    <s v="GUAIBA"/>
    <s v="POSTE"/>
    <n v="0"/>
    <d v="2024-12-18T00:00:00"/>
    <x v="2"/>
    <s v="CAPEX"/>
    <s v="NOK"/>
    <s v="OK"/>
    <s v="SEM ANEXO "/>
    <s v="SEM ANEXO "/>
    <s v="NOK"/>
    <n v="0.2"/>
    <n v="2993.71"/>
    <s v="Giro"/>
    <s v="LUCAS ANDRADE"/>
    <s v="Pendência"/>
    <s v="Não realizado"/>
    <s v="Proximo Ciclo"/>
    <n v="0"/>
    <n v="2548098.5699999998"/>
    <e v="#N/A"/>
    <n v="0"/>
    <n v="0"/>
    <s v="Erica Fragoso"/>
  </r>
  <r>
    <x v="4"/>
    <s v="Em andamento "/>
    <s v="Em andamento "/>
    <s v="Não"/>
    <n v="18128"/>
    <n v="624"/>
    <m/>
    <x v="2391"/>
    <s v="Sem necessidade"/>
    <s v="Sem necessidade"/>
    <x v="0"/>
    <m/>
    <s v="LINHA MORTA "/>
    <s v="Pendente"/>
    <s v="PORTO ALEGRE"/>
    <s v="POSTE"/>
    <n v="0"/>
    <d v="2024-12-18T00:00:00"/>
    <x v="2"/>
    <s v="CAPEX"/>
    <s v="NOK"/>
    <s v="OK"/>
    <s v="SEM ANEXO "/>
    <s v="SEM ANEXO "/>
    <s v="NOK"/>
    <n v="0.2"/>
    <n v="16873.68"/>
    <s v="Giro"/>
    <s v="RICARDO VARGAS"/>
    <d v="2024-12-19T00:00:00"/>
    <s v="Não realizado"/>
    <s v="Em andamento"/>
    <n v="0"/>
    <n v="2548098.5699999998"/>
    <e v="#N/A"/>
    <n v="0"/>
    <n v="0"/>
    <s v="Mauricio Alves"/>
  </r>
  <r>
    <x v="4"/>
    <s v="Em andamento "/>
    <s v="Criar Ordem "/>
    <s v="Não"/>
    <n v="45516912"/>
    <n v="625"/>
    <m/>
    <x v="959"/>
    <s v="Identificar Equipamento"/>
    <s v="Identificar Alimentador"/>
    <x v="4"/>
    <m/>
    <s v="LINHA MORTA "/>
    <s v="Pendente"/>
    <s v="PORTO ALEGRE"/>
    <s v="TALA"/>
    <n v="0"/>
    <d v="2024-12-18T00:00:00"/>
    <x v="2"/>
    <s v="OPEX"/>
    <s v="NOK"/>
    <s v="OK"/>
    <s v="ANEXADO"/>
    <s v="ANEXADO"/>
    <s v="NOK"/>
    <n v="0.2"/>
    <n v="5200.96"/>
    <s v="Giro"/>
    <s v="GIOVANNI LARONDE"/>
    <d v="2024-12-18T00:00:00"/>
    <s v="Não realizado"/>
    <s v="Proximo Ciclo"/>
    <n v="5200.96"/>
    <n v="2548098.5699999998"/>
    <e v="#N/A"/>
    <m/>
    <m/>
    <s v="Mauricio Alves"/>
  </r>
  <r>
    <x v="4"/>
    <s v="Em andamento "/>
    <s v="Em andamento "/>
    <s v="Não"/>
    <n v="79646"/>
    <n v="626"/>
    <m/>
    <x v="2392"/>
    <s v="Sem necessidade"/>
    <s v="Sem necessidade"/>
    <x v="0"/>
    <m/>
    <s v="LINHA MORTA "/>
    <s v="Pendente"/>
    <s v="PORTO ALEGRE"/>
    <s v="POSTE"/>
    <n v="0"/>
    <d v="2024-12-18T00:00:00"/>
    <x v="2"/>
    <s v="CAPEX"/>
    <s v="NOK"/>
    <s v="OK"/>
    <s v="SEM ANEXO "/>
    <s v="SEM ANEXO "/>
    <s v="NOK"/>
    <n v="0.2"/>
    <n v="4733.6400000000003"/>
    <s v="Giro"/>
    <s v="RICARDO VARGAS"/>
    <d v="2024-12-19T00:00:00"/>
    <s v="Não realizado"/>
    <s v="Em andamento"/>
    <n v="0"/>
    <n v="2548098.5699999998"/>
    <e v="#N/A"/>
    <n v="0"/>
    <n v="0"/>
    <s v="Mauricio Alve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4">
  <r>
    <n v="6000668923"/>
    <n v="308.91000000000003"/>
    <x v="0"/>
    <n v="0"/>
  </r>
  <r>
    <n v="6000675457"/>
    <n v="419.2"/>
    <x v="0"/>
    <n v="0"/>
  </r>
  <r>
    <n v="6000676008"/>
    <n v="456.01"/>
    <x v="0"/>
    <n v="0"/>
  </r>
  <r>
    <n v="6000677000"/>
    <n v="1600.28"/>
    <x v="0"/>
    <n v="1600.28"/>
  </r>
  <r>
    <n v="6000677005"/>
    <n v="775.91"/>
    <x v="0"/>
    <n v="775.91"/>
  </r>
  <r>
    <n v="6000677006"/>
    <n v="1200.21"/>
    <x v="0"/>
    <n v="1200.21"/>
  </r>
  <r>
    <n v="6000681459"/>
    <n v="4751.22"/>
    <x v="0"/>
    <n v="4751.22"/>
  </r>
  <r>
    <n v="6000771047"/>
    <n v="671.07"/>
    <x v="0"/>
    <n v="0"/>
  </r>
  <r>
    <n v="6000779535"/>
    <n v="171902.56000000003"/>
    <x v="0"/>
    <n v="142372.43"/>
  </r>
  <r>
    <n v="6000781312"/>
    <n v="2374.38"/>
    <x v="0"/>
    <n v="0"/>
  </r>
  <r>
    <n v="6000781313"/>
    <n v="323.62"/>
    <x v="0"/>
    <n v="0"/>
  </r>
  <r>
    <n v="6000783799"/>
    <n v="49536.78"/>
    <x v="0"/>
    <n v="48914"/>
  </r>
  <r>
    <n v="6000800623"/>
    <n v="4238.42"/>
    <x v="0"/>
    <n v="0"/>
  </r>
  <r>
    <n v="6000804659"/>
    <n v="6138.35"/>
    <x v="0"/>
    <n v="6138.35"/>
  </r>
  <r>
    <n v="6000805472"/>
    <n v="98072.320000000007"/>
    <x v="0"/>
    <n v="0"/>
  </r>
  <r>
    <n v="6000805473"/>
    <n v="180242.4"/>
    <x v="0"/>
    <n v="0"/>
  </r>
  <r>
    <n v="6000806418"/>
    <n v="169011.20000000001"/>
    <x v="0"/>
    <n v="0"/>
  </r>
  <r>
    <n v="6000806419"/>
    <n v="39443.040000000001"/>
    <x v="0"/>
    <n v="0"/>
  </r>
  <r>
    <n v="6000806613"/>
    <n v="549.74"/>
    <x v="0"/>
    <n v="0"/>
  </r>
  <r>
    <n v="6000806617"/>
    <n v="356.71"/>
    <x v="0"/>
    <n v="0"/>
  </r>
  <r>
    <n v="6000806618"/>
    <n v="922.93999999999994"/>
    <x v="0"/>
    <n v="0"/>
  </r>
  <r>
    <n v="6000806630"/>
    <n v="356.67"/>
    <x v="0"/>
    <n v="0"/>
  </r>
  <r>
    <n v="6000807001"/>
    <n v="2428.9"/>
    <x v="0"/>
    <n v="2428.9"/>
  </r>
  <r>
    <n v="6000809402"/>
    <n v="5926.62"/>
    <x v="0"/>
    <n v="5926.62"/>
  </r>
  <r>
    <n v="6000814328"/>
    <n v="5908.05"/>
    <x v="0"/>
    <n v="5950"/>
  </r>
  <r>
    <n v="6000816843"/>
    <n v="7293.82"/>
    <x v="0"/>
    <n v="7345.62"/>
  </r>
  <r>
    <n v="6000816845"/>
    <n v="5008.3500000000004"/>
    <x v="0"/>
    <n v="5008.3500000000004"/>
  </r>
  <r>
    <n v="6000817637"/>
    <n v="7547.59"/>
    <x v="0"/>
    <n v="7473.34"/>
  </r>
  <r>
    <n v="6000817651"/>
    <n v="29451.39"/>
    <x v="0"/>
    <n v="29402.2"/>
  </r>
  <r>
    <n v="6000817672"/>
    <n v="8422.16"/>
    <x v="0"/>
    <n v="8347.91"/>
  </r>
  <r>
    <n v="6000817768"/>
    <n v="6208.16"/>
    <x v="0"/>
    <n v="6252.26"/>
  </r>
  <r>
    <n v="6000822785"/>
    <n v="1787.16"/>
    <x v="0"/>
    <n v="0"/>
  </r>
  <r>
    <n v="6000826351"/>
    <n v="7524.06"/>
    <x v="0"/>
    <n v="7524.06"/>
  </r>
  <r>
    <n v="6000827264"/>
    <n v="1200.21"/>
    <x v="0"/>
    <n v="1200.21"/>
  </r>
  <r>
    <n v="6000827301"/>
    <n v="13166.12"/>
    <x v="0"/>
    <n v="0"/>
  </r>
  <r>
    <n v="6000829140"/>
    <n v="5959.01"/>
    <x v="0"/>
    <n v="5959.0106999999998"/>
  </r>
  <r>
    <n v="6000829141"/>
    <n v="2947.1"/>
    <x v="0"/>
    <n v="2947.1"/>
  </r>
  <r>
    <n v="6000829147"/>
    <n v="7673.51"/>
    <x v="0"/>
    <n v="7673.51"/>
  </r>
  <r>
    <n v="6000829502"/>
    <n v="4883.67"/>
    <x v="0"/>
    <n v="0"/>
  </r>
  <r>
    <n v="6000829509"/>
    <n v="5285.65"/>
    <x v="0"/>
    <n v="0"/>
  </r>
  <r>
    <n v="6000829516"/>
    <n v="583.44000000000005"/>
    <x v="0"/>
    <n v="0"/>
  </r>
  <r>
    <n v="6000829569"/>
    <n v="1102.23"/>
    <x v="0"/>
    <n v="0"/>
  </r>
  <r>
    <n v="6000829625"/>
    <n v="497.28"/>
    <x v="0"/>
    <n v="497.28"/>
  </r>
  <r>
    <n v="6000829628"/>
    <n v="775.91"/>
    <x v="0"/>
    <n v="775.91"/>
  </r>
  <r>
    <n v="6000829629"/>
    <n v="1294.17"/>
    <x v="0"/>
    <n v="1294.17"/>
  </r>
  <r>
    <n v="6000830022"/>
    <n v="583.44000000000005"/>
    <x v="0"/>
    <n v="0"/>
  </r>
  <r>
    <n v="6000830231"/>
    <n v="978.08"/>
    <x v="0"/>
    <n v="0"/>
  </r>
  <r>
    <n v="6000830232"/>
    <n v="88.26"/>
    <x v="0"/>
    <n v="0"/>
  </r>
  <r>
    <n v="6000830429"/>
    <n v="338.33"/>
    <x v="0"/>
    <n v="0"/>
  </r>
  <r>
    <n v="6000830682"/>
    <n v="129.25"/>
    <x v="0"/>
    <n v="130.16999999999999"/>
  </r>
  <r>
    <n v="6000830684"/>
    <n v="110.35"/>
    <x v="0"/>
    <n v="111.15"/>
  </r>
  <r>
    <n v="6000830722"/>
    <n v="513.79999999999995"/>
    <x v="0"/>
    <n v="0"/>
  </r>
  <r>
    <n v="6000830779"/>
    <n v="963.37"/>
    <x v="0"/>
    <n v="0"/>
  </r>
  <r>
    <n v="6000830800"/>
    <n v="963.37"/>
    <x v="0"/>
    <n v="0"/>
  </r>
  <r>
    <n v="6000830801"/>
    <n v="963.37"/>
    <x v="0"/>
    <n v="0"/>
  </r>
  <r>
    <n v="6000830811"/>
    <n v="104.8"/>
    <x v="0"/>
    <n v="0"/>
  </r>
  <r>
    <n v="6000830819"/>
    <n v="963.37"/>
    <x v="0"/>
    <n v="0"/>
  </r>
  <r>
    <n v="6000830832"/>
    <n v="1658.79"/>
    <x v="0"/>
    <n v="0"/>
  </r>
  <r>
    <n v="6000830840"/>
    <n v="963.37"/>
    <x v="0"/>
    <n v="0"/>
  </r>
  <r>
    <n v="6000831076"/>
    <n v="469.76"/>
    <x v="0"/>
    <n v="0"/>
  </r>
  <r>
    <n v="6000831085"/>
    <n v="177.93"/>
    <x v="0"/>
    <n v="179.2"/>
  </r>
  <r>
    <n v="6000831127"/>
    <n v="7832.16"/>
    <x v="0"/>
    <n v="0"/>
  </r>
  <r>
    <n v="6000831128"/>
    <n v="1382.16"/>
    <x v="0"/>
    <n v="0"/>
  </r>
  <r>
    <n v="6000831842"/>
    <n v="963.37"/>
    <x v="0"/>
    <n v="0"/>
  </r>
  <r>
    <n v="6000831843"/>
    <n v="963.37"/>
    <x v="0"/>
    <n v="0"/>
  </r>
  <r>
    <n v="6000831844"/>
    <n v="963.37"/>
    <x v="0"/>
    <n v="0"/>
  </r>
  <r>
    <n v="6000831846"/>
    <n v="963.37"/>
    <x v="0"/>
    <n v="0"/>
  </r>
  <r>
    <n v="6000831848"/>
    <n v="963.37"/>
    <x v="0"/>
    <n v="0"/>
  </r>
  <r>
    <n v="6000832013"/>
    <n v="6029.26"/>
    <x v="0"/>
    <n v="6029.26"/>
  </r>
  <r>
    <n v="6000832015"/>
    <n v="7204.84"/>
    <x v="0"/>
    <n v="7255.97"/>
  </r>
  <r>
    <n v="6000832019"/>
    <n v="10671.65"/>
    <x v="0"/>
    <n v="10671.65"/>
  </r>
  <r>
    <n v="6000832146"/>
    <n v="44.14"/>
    <x v="0"/>
    <n v="44.46"/>
  </r>
  <r>
    <n v="6000832147"/>
    <n v="2475.2600000000002"/>
    <x v="0"/>
    <n v="2490.68174"/>
  </r>
  <r>
    <n v="6000832204"/>
    <n v="157.63"/>
    <x v="0"/>
    <n v="157.63120000000001"/>
  </r>
  <r>
    <n v="6000832368"/>
    <n v="42.21"/>
    <x v="0"/>
    <n v="0"/>
  </r>
  <r>
    <n v="6000832915"/>
    <n v="963.37"/>
    <x v="0"/>
    <n v="0"/>
  </r>
  <r>
    <n v="6000832917"/>
    <n v="963.37"/>
    <x v="0"/>
    <n v="0"/>
  </r>
  <r>
    <n v="6000832930"/>
    <n v="963.37"/>
    <x v="0"/>
    <n v="0"/>
  </r>
  <r>
    <n v="6000832931"/>
    <n v="963.37"/>
    <x v="0"/>
    <n v="0"/>
  </r>
  <r>
    <n v="6000832968"/>
    <n v="939.52"/>
    <x v="0"/>
    <n v="0"/>
  </r>
  <r>
    <n v="6000832969"/>
    <n v="322.95999999999998"/>
    <x v="0"/>
    <n v="0"/>
  </r>
  <r>
    <n v="6000832970"/>
    <n v="148.93"/>
    <x v="0"/>
    <n v="0"/>
  </r>
  <r>
    <n v="6000833034"/>
    <n v="1619.41"/>
    <x v="0"/>
    <n v="0"/>
  </r>
  <r>
    <n v="6000833076"/>
    <n v="963.37"/>
    <x v="0"/>
    <n v="0"/>
  </r>
  <r>
    <n v="6000833103"/>
    <n v="963.37"/>
    <x v="0"/>
    <n v="0"/>
  </r>
  <r>
    <n v="6000833118"/>
    <n v="214.36"/>
    <x v="0"/>
    <n v="215.88"/>
  </r>
  <r>
    <n v="6000833119"/>
    <n v="66.209999999999994"/>
    <x v="0"/>
    <n v="66.69"/>
  </r>
  <r>
    <n v="6000833372"/>
    <n v="5446.8"/>
    <x v="0"/>
    <n v="0"/>
  </r>
  <r>
    <n v="6000833472"/>
    <n v="10439.33"/>
    <x v="0"/>
    <n v="10439.33"/>
  </r>
  <r>
    <n v="6000833474"/>
    <n v="963.37"/>
    <x v="0"/>
    <n v="0"/>
  </r>
  <r>
    <n v="6000833475"/>
    <n v="963.37"/>
    <x v="0"/>
    <n v="0"/>
  </r>
  <r>
    <n v="6000833476"/>
    <n v="963.37"/>
    <x v="0"/>
    <n v="0"/>
  </r>
  <r>
    <n v="6000833637"/>
    <n v="3601"/>
    <x v="0"/>
    <n v="0"/>
  </r>
  <r>
    <n v="6000835199"/>
    <n v="974.93"/>
    <x v="0"/>
    <n v="0"/>
  </r>
  <r>
    <n v="6000838060"/>
    <n v="974.93"/>
    <x v="0"/>
    <n v="0"/>
  </r>
  <r>
    <n v="6000838068"/>
    <n v="974.93"/>
    <x v="0"/>
    <n v="0"/>
  </r>
  <r>
    <n v="6000838074"/>
    <n v="974.93"/>
    <x v="0"/>
    <n v="0"/>
  </r>
  <r>
    <n v="6000838191"/>
    <n v="2448.83"/>
    <x v="0"/>
    <n v="0"/>
  </r>
  <r>
    <n v="6000838192"/>
    <n v="2158.08"/>
    <x v="0"/>
    <n v="0"/>
  </r>
  <r>
    <n v="6000838196"/>
    <n v="974.93"/>
    <x v="0"/>
    <n v="0"/>
  </r>
  <r>
    <n v="6000838198"/>
    <n v="974.93"/>
    <x v="0"/>
    <n v="0"/>
  </r>
  <r>
    <n v="6000838440"/>
    <n v="974.93"/>
    <x v="0"/>
    <n v="0"/>
  </r>
  <r>
    <n v="6000838442"/>
    <n v="974.93"/>
    <x v="0"/>
    <n v="0"/>
  </r>
  <r>
    <n v="6000838909"/>
    <n v="691.37"/>
    <x v="0"/>
    <n v="0"/>
  </r>
  <r>
    <n v="6000838910"/>
    <n v="544.27"/>
    <x v="0"/>
    <n v="0"/>
  </r>
  <r>
    <n v="6000839024"/>
    <n v="1355.54"/>
    <x v="0"/>
    <n v="0"/>
  </r>
  <r>
    <n v="6000839028"/>
    <n v="2711.08"/>
    <x v="0"/>
    <n v="0"/>
  </r>
  <r>
    <n v="6000839168"/>
    <n v="974.93"/>
    <x v="0"/>
    <n v="0"/>
  </r>
  <r>
    <n v="6000839296"/>
    <n v="2924.79"/>
    <x v="0"/>
    <n v="0"/>
  </r>
  <r>
    <n v="6000839298"/>
    <n v="974.93"/>
    <x v="0"/>
    <n v="0"/>
  </r>
  <r>
    <n v="6000839454"/>
    <n v="974.93"/>
    <x v="0"/>
    <n v="0"/>
  </r>
  <r>
    <n v="6000840045"/>
    <n v="1908.57"/>
    <x v="0"/>
    <n v="0"/>
  </r>
  <r>
    <n v="6000840046"/>
    <n v="540.57000000000005"/>
    <x v="0"/>
    <n v="0"/>
  </r>
  <r>
    <n v="6000840048"/>
    <n v="974.93"/>
    <x v="0"/>
    <n v="0"/>
  </r>
  <r>
    <n v="6000840050"/>
    <n v="974.93"/>
    <x v="0"/>
    <n v="0"/>
  </r>
  <r>
    <n v="6000840315"/>
    <n v="974.93"/>
    <x v="0"/>
    <n v="0"/>
  </r>
  <r>
    <n v="6000840316"/>
    <n v="974.93"/>
    <x v="0"/>
    <n v="0"/>
  </r>
  <r>
    <n v="6000840317"/>
    <n v="974.93"/>
    <x v="0"/>
    <n v="0"/>
  </r>
  <r>
    <n v="6000840318"/>
    <n v="974.93"/>
    <x v="0"/>
    <n v="0"/>
  </r>
  <r>
    <n v="6000840569"/>
    <n v="3780.64"/>
    <x v="0"/>
    <n v="0"/>
  </r>
  <r>
    <n v="6000840570"/>
    <n v="1355.54"/>
    <x v="0"/>
    <n v="0"/>
  </r>
  <r>
    <n v="6000840576"/>
    <n v="974.93"/>
    <x v="0"/>
    <n v="0"/>
  </r>
  <r>
    <n v="6000840889"/>
    <n v="327.39999999999998"/>
    <x v="0"/>
    <n v="0"/>
  </r>
  <r>
    <n v="6000840893"/>
    <n v="713.34"/>
    <x v="0"/>
    <n v="0"/>
  </r>
  <r>
    <n v="6000840929"/>
    <n v="713.34"/>
    <x v="0"/>
    <n v="0"/>
  </r>
  <r>
    <n v="6000840947"/>
    <n v="279.49"/>
    <x v="0"/>
    <n v="0"/>
  </r>
  <r>
    <n v="6000840948"/>
    <n v="540.29999999999995"/>
    <x v="0"/>
    <n v="0"/>
  </r>
  <r>
    <n v="6000841189"/>
    <n v="1880.27"/>
    <x v="0"/>
    <n v="1880.27"/>
  </r>
  <r>
    <n v="6000841342"/>
    <n v="489.05999999999995"/>
    <x v="0"/>
    <n v="0"/>
  </r>
  <r>
    <n v="6000841520"/>
    <n v="776.35"/>
    <x v="0"/>
    <n v="0"/>
  </r>
  <r>
    <n v="6000841521"/>
    <n v="606.78"/>
    <x v="0"/>
    <n v="0"/>
  </r>
  <r>
    <n v="6000841525"/>
    <n v="1482.09"/>
    <x v="0"/>
    <n v="1482.09"/>
  </r>
  <r>
    <n v="6000841627"/>
    <n v="463.35"/>
    <x v="0"/>
    <n v="0"/>
  </r>
  <r>
    <n v="6000841709"/>
    <n v="794.52"/>
    <x v="0"/>
    <n v="800.28"/>
  </r>
  <r>
    <n v="6000841870"/>
    <n v="558.98"/>
    <x v="0"/>
    <n v="0"/>
  </r>
  <r>
    <n v="6000841872"/>
    <n v="430.26"/>
    <x v="0"/>
    <n v="0"/>
  </r>
  <r>
    <n v="6000841873"/>
    <n v="884.38"/>
    <x v="0"/>
    <n v="0"/>
  </r>
  <r>
    <n v="6000841877"/>
    <n v="558.98"/>
    <x v="0"/>
    <n v="0"/>
  </r>
  <r>
    <n v="6000841878"/>
    <n v="106.64"/>
    <x v="0"/>
    <n v="0"/>
  </r>
  <r>
    <n v="6000842027"/>
    <n v="1011.25"/>
    <x v="0"/>
    <n v="0"/>
  </r>
  <r>
    <n v="6000842068"/>
    <n v="974.93"/>
    <x v="0"/>
    <n v="0"/>
  </r>
  <r>
    <n v="6000842069"/>
    <n v="974.93"/>
    <x v="0"/>
    <n v="0"/>
  </r>
  <r>
    <n v="6000843261"/>
    <n v="2226.4"/>
    <x v="0"/>
    <n v="0"/>
  </r>
  <r>
    <n v="6000843262"/>
    <n v="2480.65"/>
    <x v="0"/>
    <n v="0"/>
  </r>
  <r>
    <n v="6000843263"/>
    <n v="1306.29"/>
    <x v="0"/>
    <n v="0"/>
  </r>
  <r>
    <n v="6000843267"/>
    <n v="4874.6499999999996"/>
    <x v="0"/>
    <n v="0"/>
  </r>
  <r>
    <n v="6000843298"/>
    <n v="1257.5999999999999"/>
    <x v="0"/>
    <n v="0"/>
  </r>
  <r>
    <n v="6000843299"/>
    <n v="922.94"/>
    <x v="0"/>
    <n v="0"/>
  </r>
  <r>
    <n v="6000844555"/>
    <n v="974.93"/>
    <x v="0"/>
    <n v="0"/>
  </r>
  <r>
    <n v="6000844556"/>
    <n v="974.93"/>
    <x v="0"/>
    <n v="0"/>
  </r>
  <r>
    <n v="6000844557"/>
    <n v="974.93"/>
    <x v="0"/>
    <n v="0"/>
  </r>
  <r>
    <n v="6000844558"/>
    <n v="974.93"/>
    <x v="0"/>
    <n v="0"/>
  </r>
  <r>
    <n v="6000844560"/>
    <n v="1949.86"/>
    <x v="0"/>
    <n v="0"/>
  </r>
  <r>
    <n v="6000844561"/>
    <n v="639.26"/>
    <x v="0"/>
    <n v="0"/>
  </r>
  <r>
    <n v="6000844702"/>
    <n v="2480.65"/>
    <x v="0"/>
    <n v="0"/>
  </r>
  <r>
    <n v="6000844825"/>
    <n v="2770.57"/>
    <x v="0"/>
    <n v="0"/>
  </r>
  <r>
    <n v="6000844826"/>
    <n v="954.18"/>
    <x v="0"/>
    <n v="0"/>
  </r>
  <r>
    <n v="6000844827"/>
    <n v="1259.3499999999999"/>
    <x v="0"/>
    <n v="0"/>
  </r>
  <r>
    <n v="6000844828"/>
    <n v="883.54"/>
    <x v="0"/>
    <n v="0"/>
  </r>
  <r>
    <n v="6000844829"/>
    <n v="1355.54"/>
    <x v="0"/>
    <n v="0"/>
  </r>
  <r>
    <n v="6000844830"/>
    <n v="2259.81"/>
    <x v="0"/>
    <n v="0"/>
  </r>
  <r>
    <n v="6000844831"/>
    <n v="7667.63"/>
    <x v="0"/>
    <n v="0"/>
  </r>
  <r>
    <n v="6000844832"/>
    <n v="5415.82"/>
    <x v="0"/>
    <n v="0"/>
  </r>
  <r>
    <n v="6000844857"/>
    <n v="2480.65"/>
    <x v="0"/>
    <n v="0"/>
  </r>
  <r>
    <n v="6000844858"/>
    <n v="1355.54"/>
    <x v="0"/>
    <n v="0"/>
  </r>
  <r>
    <n v="6000844859"/>
    <n v="1355.54"/>
    <x v="0"/>
    <n v="0"/>
  </r>
  <r>
    <n v="6000844982"/>
    <n v="2433.2399999999998"/>
    <x v="0"/>
    <n v="0"/>
  </r>
  <r>
    <n v="6000845553"/>
    <n v="400.07"/>
    <x v="0"/>
    <n v="0"/>
  </r>
  <r>
    <n v="6000845554"/>
    <n v="2162.46"/>
    <x v="0"/>
    <n v="2162.46"/>
  </r>
  <r>
    <n v="6000845555"/>
    <n v="4651.9799999999996"/>
    <x v="0"/>
    <n v="4651.9799999999996"/>
  </r>
  <r>
    <n v="6000845557"/>
    <n v="800.14"/>
    <x v="0"/>
    <n v="0"/>
  </r>
  <r>
    <n v="6000845558"/>
    <n v="11.04"/>
    <x v="0"/>
    <n v="0"/>
  </r>
  <r>
    <n v="6000845559"/>
    <n v="974.93"/>
    <x v="0"/>
    <n v="0"/>
  </r>
  <r>
    <n v="6000845600"/>
    <n v="974.93"/>
    <x v="0"/>
    <n v="0"/>
  </r>
  <r>
    <n v="6000845602"/>
    <n v="974.93"/>
    <x v="0"/>
    <n v="0"/>
  </r>
  <r>
    <n v="6000845605"/>
    <n v="8945.9"/>
    <x v="0"/>
    <n v="8945.9"/>
  </r>
  <r>
    <n v="6000845606"/>
    <n v="27.78"/>
    <x v="0"/>
    <n v="0"/>
  </r>
  <r>
    <n v="6000845607"/>
    <n v="113.49"/>
    <x v="0"/>
    <n v="113.49"/>
  </r>
  <r>
    <n v="6000845608"/>
    <n v="27.78"/>
    <x v="0"/>
    <n v="27.78"/>
  </r>
  <r>
    <n v="6000845613"/>
    <n v="503.56"/>
    <x v="0"/>
    <n v="0"/>
  </r>
  <r>
    <n v="6000845614"/>
    <n v="42.29"/>
    <x v="0"/>
    <n v="0"/>
  </r>
  <r>
    <n v="6000845615"/>
    <n v="3101.32"/>
    <x v="0"/>
    <n v="3101.32"/>
  </r>
  <r>
    <n v="6000846155"/>
    <n v="974.93"/>
    <x v="0"/>
    <n v="0"/>
  </r>
  <r>
    <n v="6000846156"/>
    <n v="974.93"/>
    <x v="0"/>
    <n v="0"/>
  </r>
  <r>
    <n v="6000846158"/>
    <n v="543.49"/>
    <x v="0"/>
    <n v="0"/>
  </r>
  <r>
    <n v="6000846159"/>
    <n v="12.71"/>
    <x v="0"/>
    <n v="0"/>
  </r>
  <r>
    <n v="6000846428"/>
    <n v="894.67"/>
    <x v="0"/>
    <n v="0"/>
  </r>
  <r>
    <n v="6000846433"/>
    <n v="435.43"/>
    <x v="0"/>
    <n v="0"/>
  </r>
  <r>
    <n v="6000846443"/>
    <n v="731.01"/>
    <x v="0"/>
    <n v="0"/>
  </r>
  <r>
    <n v="6000846448"/>
    <n v="11.04"/>
    <x v="0"/>
    <n v="0"/>
  </r>
  <r>
    <n v="6000846449"/>
    <n v="1048.8699999999999"/>
    <x v="0"/>
    <n v="0"/>
  </r>
  <r>
    <n v="6000846452"/>
    <n v="242.72"/>
    <x v="0"/>
    <n v="0"/>
  </r>
  <r>
    <n v="6000846454"/>
    <n v="1949.86"/>
    <x v="0"/>
    <n v="0"/>
  </r>
  <r>
    <n v="6000846456"/>
    <n v="4382.1499999999996"/>
    <x v="0"/>
    <n v="4382.1521400000001"/>
  </r>
  <r>
    <n v="6000846457"/>
    <n v="16.670000000000002"/>
    <x v="0"/>
    <n v="0"/>
  </r>
  <r>
    <n v="6000846458"/>
    <n v="1250.22"/>
    <x v="0"/>
    <n v="0"/>
  </r>
  <r>
    <n v="6000846459"/>
    <n v="2638.35"/>
    <x v="0"/>
    <n v="2638.35"/>
  </r>
  <r>
    <n v="6000846480"/>
    <n v="3129.04"/>
    <x v="0"/>
    <n v="0"/>
  </r>
  <r>
    <n v="6000846481"/>
    <n v="785.06"/>
    <x v="0"/>
    <n v="0"/>
  </r>
  <r>
    <n v="6000846495"/>
    <n v="2146.98"/>
    <x v="0"/>
    <n v="2146.96"/>
  </r>
  <r>
    <n v="6000846496"/>
    <n v="775.35"/>
    <x v="0"/>
    <n v="0"/>
  </r>
  <r>
    <n v="6000846497"/>
    <n v="571.49"/>
    <x v="0"/>
    <n v="571.49"/>
  </r>
  <r>
    <n v="6000846624"/>
    <n v="97.49"/>
    <x v="0"/>
    <n v="0"/>
  </r>
  <r>
    <n v="6000846868"/>
    <n v="251.87"/>
    <x v="0"/>
    <n v="0"/>
  </r>
  <r>
    <n v="6000846869"/>
    <n v="242.7"/>
    <x v="0"/>
    <n v="0"/>
  </r>
  <r>
    <n v="6000846946"/>
    <n v="974.93"/>
    <x v="0"/>
    <n v="0"/>
  </r>
  <r>
    <n v="6000846947"/>
    <n v="3600.63"/>
    <x v="0"/>
    <n v="3600.63"/>
  </r>
  <r>
    <n v="6000846950"/>
    <n v="1039.31"/>
    <x v="0"/>
    <n v="0"/>
  </r>
  <r>
    <n v="6000846951"/>
    <n v="2355.1799999999998"/>
    <x v="0"/>
    <n v="0"/>
  </r>
  <r>
    <n v="6000846952"/>
    <n v="4791.28"/>
    <x v="0"/>
    <n v="0"/>
  </r>
  <r>
    <n v="6000846953"/>
    <n v="4514.26"/>
    <x v="0"/>
    <n v="4514.26"/>
  </r>
  <r>
    <n v="6000847020"/>
    <n v="3431.87"/>
    <x v="0"/>
    <n v="0"/>
  </r>
  <r>
    <n v="6000847021"/>
    <n v="1587.76"/>
    <x v="0"/>
    <n v="0"/>
  </r>
  <r>
    <n v="6000847022"/>
    <n v="468.79"/>
    <x v="0"/>
    <n v="0"/>
  </r>
  <r>
    <n v="6000847025"/>
    <n v="1236.3599999999999"/>
    <x v="0"/>
    <n v="0"/>
  </r>
  <r>
    <n v="6000847180"/>
    <n v="3211.9"/>
    <x v="0"/>
    <n v="3211.84"/>
  </r>
  <r>
    <n v="6000847182"/>
    <n v="1832.62"/>
    <x v="0"/>
    <n v="1832.6"/>
  </r>
  <r>
    <n v="6000847183"/>
    <n v="3904.53"/>
    <x v="0"/>
    <n v="3904.43"/>
  </r>
  <r>
    <n v="6000847308"/>
    <n v="2775.68"/>
    <x v="0"/>
    <n v="2775.68"/>
  </r>
  <r>
    <n v="6000849199"/>
    <n v="3682.04"/>
    <x v="0"/>
    <n v="0"/>
  </r>
  <r>
    <n v="6000849760"/>
    <n v="1546.26"/>
    <x v="0"/>
    <n v="0"/>
  </r>
  <r>
    <n v="6000849763"/>
    <n v="2327.9499999999998"/>
    <x v="0"/>
    <n v="0"/>
  </r>
  <r>
    <n v="6000849764"/>
    <n v="1044.07"/>
    <x v="0"/>
    <n v="0"/>
  </r>
  <r>
    <n v="6000849765"/>
    <n v="977.31"/>
    <x v="0"/>
    <n v="0"/>
  </r>
  <r>
    <n v="6000849766"/>
    <n v="651.54"/>
    <x v="0"/>
    <n v="0"/>
  </r>
  <r>
    <n v="6000849776"/>
    <n v="2711.08"/>
    <x v="0"/>
    <n v="0"/>
  </r>
  <r>
    <n v="6000850671"/>
    <n v="1404.81"/>
    <x v="0"/>
    <n v="0"/>
  </r>
  <r>
    <n v="6000850875"/>
    <n v="2661.83"/>
    <x v="0"/>
    <n v="0"/>
  </r>
  <r>
    <n v="6000850877"/>
    <n v="731.01"/>
    <x v="0"/>
    <n v="0"/>
  </r>
  <r>
    <n v="6000850880"/>
    <n v="3453.26"/>
    <x v="0"/>
    <n v="0"/>
  </r>
  <r>
    <n v="6000850922"/>
    <n v="508.52"/>
    <x v="0"/>
    <n v="0"/>
  </r>
  <r>
    <n v="6000850925"/>
    <n v="2711.08"/>
    <x v="0"/>
    <n v="0"/>
  </r>
  <r>
    <n v="6000850932"/>
    <n v="3836.19"/>
    <x v="0"/>
    <n v="0"/>
  </r>
  <r>
    <n v="6000851250"/>
    <n v="150.77000000000001"/>
    <x v="0"/>
    <n v="0"/>
  </r>
  <r>
    <n v="6000851258"/>
    <n v="3569.24"/>
    <x v="0"/>
    <n v="0"/>
  </r>
  <r>
    <n v="6000851259"/>
    <n v="795.69"/>
    <x v="0"/>
    <n v="0"/>
  </r>
  <r>
    <n v="6000851260"/>
    <n v="3836.19"/>
    <x v="0"/>
    <n v="0"/>
  </r>
  <r>
    <n v="6000851262"/>
    <n v="1387.13"/>
    <x v="0"/>
    <n v="1387.13"/>
  </r>
  <r>
    <n v="6000851263"/>
    <n v="4400.7700000000004"/>
    <x v="0"/>
    <n v="4400.7700000000004"/>
  </r>
  <r>
    <n v="6000851265"/>
    <n v="800.14"/>
    <x v="0"/>
    <n v="800.14"/>
  </r>
  <r>
    <n v="6000851301"/>
    <n v="4224.3900000000003"/>
    <x v="0"/>
    <n v="0"/>
  </r>
  <r>
    <n v="6000851609"/>
    <n v="974.93"/>
    <x v="0"/>
    <n v="0"/>
  </r>
  <r>
    <n v="6000851610"/>
    <n v="974.93"/>
    <x v="0"/>
    <n v="0"/>
  </r>
  <r>
    <n v="6000851613"/>
    <n v="974.93"/>
    <x v="0"/>
    <n v="0"/>
  </r>
  <r>
    <n v="6000851614"/>
    <n v="974.93"/>
    <x v="0"/>
    <n v="0"/>
  </r>
  <r>
    <n v="6000851650"/>
    <n v="250.07"/>
    <x v="0"/>
    <n v="0"/>
  </r>
  <r>
    <n v="6000851806"/>
    <n v="1355.54"/>
    <x v="0"/>
    <n v="0"/>
  </r>
  <r>
    <n v="6000851902"/>
    <n v="435.42"/>
    <x v="0"/>
    <n v="0"/>
  </r>
  <r>
    <n v="6000851903"/>
    <n v="1050.01"/>
    <x v="0"/>
    <n v="0"/>
  </r>
  <r>
    <n v="6000851906"/>
    <n v="2480.65"/>
    <x v="0"/>
    <n v="0"/>
  </r>
  <r>
    <n v="6000851907"/>
    <n v="435.43"/>
    <x v="0"/>
    <n v="0"/>
  </r>
  <r>
    <n v="6000852050"/>
    <n v="4114.7700000000004"/>
    <x v="0"/>
    <n v="4114.7700000000004"/>
  </r>
  <r>
    <n v="6000852054"/>
    <n v="2750.87"/>
    <x v="0"/>
    <n v="2750.87"/>
  </r>
  <r>
    <n v="6000852055"/>
    <n v="3501.97"/>
    <x v="0"/>
    <n v="3501.97"/>
  </r>
  <r>
    <n v="6000852082"/>
    <n v="974.93"/>
    <x v="0"/>
    <n v="0"/>
  </r>
  <r>
    <n v="6000852736"/>
    <n v="974.93"/>
    <x v="0"/>
    <n v="0"/>
  </r>
  <r>
    <n v="6000852737"/>
    <n v="2924.79"/>
    <x v="0"/>
    <n v="0"/>
  </r>
  <r>
    <n v="6000852760"/>
    <n v="974.93"/>
    <x v="0"/>
    <n v="0"/>
  </r>
  <r>
    <n v="6000852761"/>
    <n v="974.93"/>
    <x v="0"/>
    <n v="0"/>
  </r>
  <r>
    <n v="6000852762"/>
    <n v="974.93"/>
    <x v="0"/>
    <n v="0"/>
  </r>
  <r>
    <n v="6000852764"/>
    <n v="974.93"/>
    <x v="0"/>
    <n v="0"/>
  </r>
  <r>
    <n v="6000852820"/>
    <n v="11827"/>
    <x v="0"/>
    <n v="11827"/>
  </r>
  <r>
    <n v="6000853043"/>
    <n v="209.6"/>
    <x v="0"/>
    <n v="0"/>
  </r>
  <r>
    <n v="6000853044"/>
    <n v="733.6"/>
    <x v="0"/>
    <n v="0"/>
  </r>
  <r>
    <n v="6000853045"/>
    <n v="671.07"/>
    <x v="0"/>
    <n v="0"/>
  </r>
  <r>
    <n v="6000853046"/>
    <n v="566.27"/>
    <x v="0"/>
    <n v="0"/>
  </r>
  <r>
    <n v="6000853047"/>
    <n v="488.11"/>
    <x v="0"/>
    <n v="0"/>
  </r>
  <r>
    <n v="6000853244"/>
    <n v="687.64"/>
    <x v="0"/>
    <n v="0"/>
  </r>
  <r>
    <n v="6000853245"/>
    <n v="77.22"/>
    <x v="0"/>
    <n v="0"/>
  </r>
  <r>
    <n v="6000853376"/>
    <n v="1573.75"/>
    <x v="0"/>
    <n v="0"/>
  </r>
  <r>
    <n v="6000853377"/>
    <n v="755.61"/>
    <x v="0"/>
    <n v="0"/>
  </r>
  <r>
    <n v="6000853378"/>
    <n v="154.44"/>
    <x v="0"/>
    <n v="0"/>
  </r>
  <r>
    <n v="6000853379"/>
    <n v="2800.49"/>
    <x v="0"/>
    <n v="0"/>
  </r>
  <r>
    <n v="6000853380"/>
    <n v="2266.83"/>
    <x v="0"/>
    <n v="0"/>
  </r>
  <r>
    <n v="6000853381"/>
    <n v="224.32"/>
    <x v="0"/>
    <n v="0"/>
  </r>
  <r>
    <n v="6000853433"/>
    <n v="667.44"/>
    <x v="0"/>
    <n v="0"/>
  </r>
  <r>
    <n v="6000853702"/>
    <n v="7354.37"/>
    <x v="0"/>
    <n v="0"/>
  </r>
  <r>
    <n v="6000853703"/>
    <n v="861.34"/>
    <x v="0"/>
    <n v="0"/>
  </r>
  <r>
    <n v="6000853704"/>
    <n v="8954.82"/>
    <x v="0"/>
    <n v="0"/>
  </r>
  <r>
    <n v="6000853705"/>
    <n v="2045.25"/>
    <x v="0"/>
    <n v="0"/>
  </r>
  <r>
    <n v="6000853706"/>
    <n v="1471.58"/>
    <x v="0"/>
    <n v="0"/>
  </r>
  <r>
    <n v="6000853749"/>
    <n v="18.38"/>
    <x v="0"/>
    <n v="0"/>
  </r>
  <r>
    <n v="6000853750"/>
    <n v="2711.08"/>
    <x v="0"/>
    <n v="0"/>
  </r>
  <r>
    <n v="6000853751"/>
    <n v="1633.6"/>
    <x v="0"/>
    <n v="0"/>
  </r>
  <r>
    <n v="6000853752"/>
    <n v="465.35"/>
    <x v="0"/>
    <n v="465.35"/>
  </r>
  <r>
    <n v="6000853753"/>
    <n v="83.36"/>
    <x v="0"/>
    <n v="55.56"/>
  </r>
  <r>
    <n v="6000853820"/>
    <n v="1940.36"/>
    <x v="0"/>
    <n v="0"/>
  </r>
  <r>
    <n v="6000854239"/>
    <n v="974.93"/>
    <x v="0"/>
    <n v="0"/>
  </r>
  <r>
    <n v="6000854396"/>
    <n v="3346.72"/>
    <x v="0"/>
    <n v="0"/>
  </r>
  <r>
    <n v="6000854397"/>
    <n v="222.48"/>
    <x v="0"/>
    <n v="0"/>
  </r>
  <r>
    <n v="6000854398"/>
    <n v="7565.23"/>
    <x v="0"/>
    <n v="7565.23"/>
  </r>
  <r>
    <n v="6000854402"/>
    <n v="2162.46"/>
    <x v="0"/>
    <n v="2162.46"/>
  </r>
  <r>
    <n v="6000854403"/>
    <n v="1414.93"/>
    <x v="0"/>
    <n v="1387.13"/>
  </r>
  <r>
    <n v="6000854404"/>
    <n v="559.4"/>
    <x v="0"/>
    <n v="559.40279999999996"/>
  </r>
  <r>
    <n v="6000854405"/>
    <n v="461.47"/>
    <x v="0"/>
    <n v="0"/>
  </r>
  <r>
    <n v="6000854406"/>
    <n v="1070.01"/>
    <x v="0"/>
    <n v="0"/>
  </r>
  <r>
    <n v="6000854551"/>
    <n v="498.99"/>
    <x v="0"/>
    <n v="0"/>
  </r>
  <r>
    <n v="6000854557"/>
    <n v="15259.81"/>
    <x v="0"/>
    <n v="15259.81"/>
  </r>
  <r>
    <n v="6000854558"/>
    <n v="19799.310000000001"/>
    <x v="0"/>
    <n v="19799.310000000001"/>
  </r>
  <r>
    <n v="6000854559"/>
    <n v="7839.01"/>
    <x v="0"/>
    <n v="8153.37"/>
  </r>
  <r>
    <n v="6000854660"/>
    <n v="2750.87"/>
    <x v="0"/>
    <n v="2750.87"/>
  </r>
  <r>
    <n v="6000854661"/>
    <n v="3199.13"/>
    <x v="0"/>
    <n v="3199.13"/>
  </r>
  <r>
    <n v="6000855078"/>
    <n v="2325.9899999999998"/>
    <x v="0"/>
    <n v="2325.9899999999998"/>
  </r>
  <r>
    <n v="6000855093"/>
    <n v="503.74"/>
    <x v="0"/>
    <n v="0"/>
  </r>
  <r>
    <n v="6000855095"/>
    <n v="1259.3499999999999"/>
    <x v="0"/>
    <n v="0"/>
  </r>
  <r>
    <n v="6000855096"/>
    <n v="251.87"/>
    <x v="0"/>
    <n v="0"/>
  </r>
  <r>
    <n v="6000855169"/>
    <n v="4162.8100000000004"/>
    <x v="0"/>
    <n v="4162.8100000000004"/>
  </r>
  <r>
    <n v="6000855357"/>
    <n v="3899.72"/>
    <x v="0"/>
    <n v="0"/>
  </r>
  <r>
    <n v="6000855358"/>
    <n v="974.93"/>
    <x v="0"/>
    <n v="0"/>
  </r>
  <r>
    <n v="6000856129"/>
    <n v="1575.47"/>
    <x v="0"/>
    <n v="1575.47"/>
  </r>
  <r>
    <n v="6000856130"/>
    <n v="12772.93"/>
    <x v="0"/>
    <n v="12772.93"/>
  </r>
  <r>
    <n v="6000856131"/>
    <n v="10320.32"/>
    <x v="0"/>
    <n v="10320.32"/>
  </r>
  <r>
    <n v="6000856132"/>
    <n v="5374.3"/>
    <x v="0"/>
    <n v="5374.3"/>
  </r>
  <r>
    <n v="6000856133"/>
    <n v="1387.13"/>
    <x v="0"/>
    <n v="1387.13"/>
  </r>
  <r>
    <n v="6000856136"/>
    <n v="566.27"/>
    <x v="0"/>
    <n v="0"/>
  </r>
  <r>
    <n v="6000856137"/>
    <n v="1664.74"/>
    <x v="0"/>
    <n v="0"/>
  </r>
  <r>
    <n v="6000857096"/>
    <n v="3526.2"/>
    <x v="0"/>
    <n v="3526.2"/>
  </r>
  <r>
    <n v="6000857097"/>
    <n v="3928.01"/>
    <x v="0"/>
    <n v="3928.01"/>
  </r>
  <r>
    <n v="6000857098"/>
    <n v="5877"/>
    <x v="0"/>
    <n v="5877"/>
  </r>
  <r>
    <n v="6000857120"/>
    <n v="587.99"/>
    <x v="0"/>
    <n v="587.99"/>
  </r>
  <r>
    <n v="6000857121"/>
    <n v="1600.28"/>
    <x v="0"/>
    <n v="1600.28"/>
  </r>
  <r>
    <n v="6000857122"/>
    <n v="5151.29"/>
    <x v="0"/>
    <n v="5151.29"/>
  </r>
  <r>
    <n v="6000857123"/>
    <n v="3962.36"/>
    <x v="0"/>
    <n v="3962.36"/>
  </r>
  <r>
    <n v="6000857124"/>
    <n v="1269.3599999999999"/>
    <x v="0"/>
    <n v="1269.3599999999999"/>
  </r>
  <r>
    <n v="6000857126"/>
    <n v="1550.66"/>
    <x v="0"/>
    <n v="1550.66"/>
  </r>
  <r>
    <n v="6000857127"/>
    <n v="1763.39"/>
    <x v="0"/>
    <n v="1763.39"/>
  </r>
  <r>
    <n v="6000857175"/>
    <n v="3236.65"/>
    <x v="0"/>
    <n v="3236.65"/>
  </r>
  <r>
    <n v="6000857176"/>
    <n v="3724.24"/>
    <x v="0"/>
    <n v="3724.24"/>
  </r>
  <r>
    <n v="6000857178"/>
    <n v="104.8"/>
    <x v="0"/>
    <n v="0"/>
  </r>
  <r>
    <n v="6000857364"/>
    <n v="2073.8000000000002"/>
    <x v="0"/>
    <n v="0"/>
  </r>
  <r>
    <n v="6000858117"/>
    <n v="50144.19"/>
    <x v="0"/>
    <n v="32969.025000000001"/>
  </r>
  <r>
    <n v="6000858200"/>
    <n v="20041.330000000002"/>
    <x v="0"/>
    <n v="11585.25"/>
  </r>
  <r>
    <n v="6000858208"/>
    <n v="133357.84"/>
    <x v="0"/>
    <n v="0"/>
  </r>
  <r>
    <n v="6000858209"/>
    <n v="85578.240000000005"/>
    <x v="0"/>
    <n v="76501.759999999995"/>
  </r>
  <r>
    <n v="6000858210"/>
    <n v="38006.400000000001"/>
    <x v="0"/>
    <n v="36422.800000000003"/>
  </r>
  <r>
    <s v="RS-2402304EME1.A.0252"/>
    <n v="16394.23"/>
    <x v="1"/>
    <n v="16394.23"/>
  </r>
  <r>
    <s v="RS-2402304EME1.E.0016"/>
    <n v="3048.57"/>
    <x v="1"/>
    <n v="3048.57"/>
  </r>
  <r>
    <s v="RS-2402304EME1.F.0065"/>
    <n v="48706.64"/>
    <x v="1"/>
    <n v="48706.64"/>
  </r>
  <r>
    <s v="RS-2402304EME1.F.0092"/>
    <n v="3612.48"/>
    <x v="1"/>
    <n v="3612.4799999999996"/>
  </r>
  <r>
    <s v="RS-2402304EME1.F.0102"/>
    <n v="3612.48"/>
    <x v="1"/>
    <n v="3612.4799999999996"/>
  </r>
  <r>
    <s v="RS-2402304EME1.F.0126"/>
    <n v="3612.48"/>
    <x v="1"/>
    <n v="3612.4799999999996"/>
  </r>
  <r>
    <s v="RS-2402304EME1.F.0152"/>
    <n v="4213.1099999999997"/>
    <x v="1"/>
    <n v="4213.1100000000006"/>
  </r>
  <r>
    <s v="RS-2402304EME1.F.0169"/>
    <n v="20514.650000000001"/>
    <x v="1"/>
    <n v="20761.019999999997"/>
  </r>
  <r>
    <s v="RS-2402304EME1.G.0032"/>
    <n v="3612.48"/>
    <x v="1"/>
    <n v="3612.4799999999996"/>
  </r>
  <r>
    <s v="RS-2402304EME1.G.0040"/>
    <n v="3612.48"/>
    <x v="1"/>
    <n v="3612.4799999999996"/>
  </r>
  <r>
    <s v="RS-2402304EME1.G.0057"/>
    <n v="4556.8599999999997"/>
    <x v="1"/>
    <n v="0"/>
  </r>
  <r>
    <s v="RS-2402304EME1.G.0066"/>
    <n v="5153.25"/>
    <x v="1"/>
    <n v="5153.25"/>
  </r>
  <r>
    <s v="RS-2402304EME1.G.0068"/>
    <n v="3286.5"/>
    <x v="1"/>
    <n v="3326.0499999999997"/>
  </r>
  <r>
    <s v="RS-2402304EME1.G.0095"/>
    <n v="17326.3"/>
    <x v="1"/>
    <n v="17326.300000000003"/>
  </r>
  <r>
    <s v="RS-2402304EME1.G.0127"/>
    <n v="3488.94"/>
    <x v="1"/>
    <n v="4344.84"/>
  </r>
  <r>
    <s v="RS-2402304EME1.G.0267"/>
    <n v="4931.25"/>
    <x v="1"/>
    <n v="4931.25"/>
  </r>
  <r>
    <s v="RS-2402304EME1.G.0272"/>
    <n v="15243.53"/>
    <x v="1"/>
    <n v="15243.529999999999"/>
  </r>
  <r>
    <s v="RS-2402304EME1.H.0045"/>
    <n v="3612.48"/>
    <x v="1"/>
    <n v="3612.4799999999996"/>
  </r>
  <r>
    <s v="RS-2402304EME1.H.0112"/>
    <n v="3866.41"/>
    <x v="1"/>
    <n v="3690.8099999999995"/>
  </r>
  <r>
    <s v="RS-2402304EME1.H.0113"/>
    <n v="3772.07"/>
    <x v="1"/>
    <n v="3966"/>
  </r>
  <r>
    <s v="RS-2402304EME1.H.0122"/>
    <n v="25832.65"/>
    <x v="1"/>
    <n v="25832.65"/>
  </r>
  <r>
    <s v="RS-2402304EME1.I.0021"/>
    <n v="4730.3900000000003"/>
    <x v="1"/>
    <n v="4730.3899999999994"/>
  </r>
  <r>
    <s v="RS-2402304EME1.I.0028"/>
    <n v="4454.67"/>
    <x v="1"/>
    <n v="4454.67"/>
  </r>
  <r>
    <s v="RS-2402304EME1.I.0042"/>
    <n v="3866.41"/>
    <x v="1"/>
    <n v="3690.8099999999995"/>
  </r>
  <r>
    <s v="RS-2402304EME1.I.0056"/>
    <n v="3690.81"/>
    <x v="1"/>
    <n v="3690.8099999999995"/>
  </r>
  <r>
    <s v="RS-2402304EME1.I.0057"/>
    <n v="3690.81"/>
    <x v="1"/>
    <n v="3690.8099999999995"/>
  </r>
  <r>
    <s v="RS-2402304EME1.I.0065"/>
    <n v="4456.8599999999997"/>
    <x v="1"/>
    <n v="4513.4400000000005"/>
  </r>
  <r>
    <s v="RS-2402304EME1.I.0066"/>
    <n v="3690.81"/>
    <x v="1"/>
    <n v="3690.8099999999995"/>
  </r>
  <r>
    <s v="RS-2402304EME1.I.0067"/>
    <n v="4291.4399999999996"/>
    <x v="1"/>
    <n v="4291.4400000000005"/>
  </r>
  <r>
    <s v="RS-2402304EME1.I.0079"/>
    <n v="3690.81"/>
    <x v="1"/>
    <n v="3690.8099999999995"/>
  </r>
  <r>
    <s v="RS-2402304EME1.I.0094"/>
    <n v="799.88"/>
    <x v="1"/>
    <n v="0"/>
  </r>
  <r>
    <s v="RS-2402304EME1.I.0106"/>
    <n v="6233.51"/>
    <x v="1"/>
    <n v="6290.51"/>
  </r>
  <r>
    <s v="RS-2402304EME1.I.0109"/>
    <n v="5521.91"/>
    <x v="1"/>
    <n v="5651.34"/>
  </r>
  <r>
    <s v="RS-2402304EME1.I.0118"/>
    <n v="3750.34"/>
    <x v="1"/>
    <n v="3750.34"/>
  </r>
  <r>
    <s v="RS-2402304EME1.I.0119"/>
    <n v="5940.97"/>
    <x v="1"/>
    <n v="5940.97"/>
  </r>
  <r>
    <s v="RS-2402304EME1.I.0120"/>
    <n v="3647.05"/>
    <x v="1"/>
    <n v="3690.8099999999995"/>
  </r>
  <r>
    <s v="RS-2402304EME1.I.0134"/>
    <n v="9527.86"/>
    <x v="1"/>
    <n v="0"/>
  </r>
  <r>
    <s v="RS-2402304EME1.I.0137"/>
    <n v="4957.72"/>
    <x v="1"/>
    <n v="5191.3899999999994"/>
  </r>
  <r>
    <s v="RS-2402304EME1.I.0166"/>
    <n v="3690.81"/>
    <x v="1"/>
    <n v="3690.8099999999995"/>
  </r>
  <r>
    <s v="RS-2402304EME1.I.0192"/>
    <n v="3912.81"/>
    <x v="1"/>
    <n v="3690.8099999999995"/>
  </r>
  <r>
    <s v="RS-2402304EME1.I.0220"/>
    <n v="5045.09"/>
    <x v="1"/>
    <n v="5045.09"/>
  </r>
  <r>
    <s v="RS-2402304EME1.I.0252"/>
    <n v="3690.81"/>
    <x v="1"/>
    <n v="3690.8099999999995"/>
  </r>
  <r>
    <s v="RS-2402304EME1.I.0263"/>
    <n v="718.14"/>
    <x v="1"/>
    <n v="718.14"/>
  </r>
  <r>
    <s v="RS-2402304EME1.I.0268"/>
    <n v="3690.81"/>
    <x v="1"/>
    <n v="3690.8099999999995"/>
  </r>
  <r>
    <s v="RS-2402304EME1.J.0009"/>
    <n v="3690.81"/>
    <x v="1"/>
    <n v="3690.8099999999995"/>
  </r>
  <r>
    <s v="RS-2402304EME1.J.0010"/>
    <n v="3690.81"/>
    <x v="1"/>
    <n v="3690.8099999999995"/>
  </r>
  <r>
    <s v="RS-2402304EME1.J.0017"/>
    <n v="3690.81"/>
    <x v="1"/>
    <n v="3690.8099999999995"/>
  </r>
  <r>
    <s v="RS-2402304EME1.J.0019"/>
    <n v="5709.93"/>
    <x v="1"/>
    <n v="5709.93"/>
  </r>
  <r>
    <s v="RS-2402304EME1.J.0048"/>
    <n v="3690.81"/>
    <x v="1"/>
    <n v="3690.8099999999995"/>
  </r>
  <r>
    <s v="RS-2402304EME1.J.0085"/>
    <n v="3690.81"/>
    <x v="1"/>
    <n v="3690.8099999999995"/>
  </r>
  <r>
    <s v="RS-2402304EME1.J.0178"/>
    <n v="5239.17"/>
    <x v="1"/>
    <n v="5104.25"/>
  </r>
  <r>
    <s v="RS-2402304EME1.J.0271"/>
    <n v="4742.32"/>
    <x v="1"/>
    <n v="4742.32"/>
  </r>
  <r>
    <s v="RS-2402704ERD1.1.0430"/>
    <n v="23045.62"/>
    <x v="2"/>
    <n v="0"/>
  </r>
  <r>
    <s v="RS-2402704ERD1.1.0439"/>
    <n v="4808.6499999999996"/>
    <x v="2"/>
    <n v="0"/>
  </r>
  <r>
    <s v="RS-2402704ERD1.1.0443"/>
    <n v="2607.09"/>
    <x v="2"/>
    <n v="0"/>
  </r>
  <r>
    <s v="RS-2402704ERD1.1.0450"/>
    <n v="8793.43"/>
    <x v="2"/>
    <n v="0"/>
  </r>
  <r>
    <s v="RS-2402704ERD1.1.0489"/>
    <n v="13170.13"/>
    <x v="2"/>
    <n v="0"/>
  </r>
  <r>
    <s v="RS-2402704ERD1.1.0490"/>
    <n v="1893.3"/>
    <x v="2"/>
    <n v="0"/>
  </r>
  <r>
    <s v="RS-2402704ERD1.1.0518"/>
    <n v="2504.4899999999998"/>
    <x v="2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6">
  <r>
    <s v="CEEE-D"/>
    <s v="NORTE"/>
    <n v="4600018665"/>
    <s v="Custeio"/>
    <m/>
    <m/>
    <s v="Novembro"/>
    <s v="SETUP SERVICOS ESPECIALIZADOS"/>
    <s v="Porto Alegre"/>
    <m/>
    <x v="0"/>
    <n v="1009665099"/>
    <n v="2428.9"/>
    <m/>
    <n v="6000807001"/>
    <x v="0"/>
  </r>
  <r>
    <s v="CEEE-D"/>
    <s v="NORTE"/>
    <n v="4600018665"/>
    <s v="Custeio"/>
    <m/>
    <m/>
    <s v="Novembro"/>
    <s v="SETUP SERVICOS ESPECIALIZADOS"/>
    <s v="Porto Alegre"/>
    <m/>
    <x v="0"/>
    <n v="1009665219"/>
    <n v="5950"/>
    <m/>
    <s v="6000814328"/>
    <x v="0"/>
  </r>
  <r>
    <s v="CEEE-D"/>
    <s v="NORTE"/>
    <n v="4600018665"/>
    <s v="Custeio"/>
    <m/>
    <m/>
    <s v="Novembro"/>
    <s v="SETUP SERVICOS ESPECIALIZADOS"/>
    <s v="Mariana Pimentel"/>
    <m/>
    <x v="0"/>
    <n v="1009665221"/>
    <n v="5008.3500000000004"/>
    <m/>
    <s v="6000816845"/>
    <x v="0"/>
  </r>
  <r>
    <s v="CEEE-D"/>
    <s v="NORTE"/>
    <n v="4600018665"/>
    <s v="Custeio"/>
    <m/>
    <m/>
    <s v="Novembro"/>
    <s v="SETUP SERVICOS ESPECIALIZADOS"/>
    <s v="Porto Alegre"/>
    <m/>
    <x v="0"/>
    <n v="1009665191"/>
    <n v="6252.26"/>
    <m/>
    <s v="6000817768"/>
    <x v="0"/>
  </r>
  <r>
    <s v="CEEE-D"/>
    <s v="NORTE"/>
    <n v="4600018665"/>
    <s v="Custeio"/>
    <m/>
    <m/>
    <s v="Novembro"/>
    <s v="SETUP SERVICOS ESPECIALIZADOS"/>
    <s v="Porto Alegre"/>
    <m/>
    <x v="0"/>
    <n v="1009665106"/>
    <n v="7345.62"/>
    <m/>
    <s v="6000816843"/>
    <x v="0"/>
  </r>
  <r>
    <s v="CEEE-D"/>
    <s v="NORTE"/>
    <n v="4600018665"/>
    <s v="Custeio"/>
    <m/>
    <m/>
    <s v="Novembro"/>
    <s v="SETUP SERVICOS ESPECIALIZADOS"/>
    <s v="Porto Alegre"/>
    <m/>
    <x v="0"/>
    <n v="1009665130"/>
    <n v="29402.2"/>
    <m/>
    <s v="6000817651"/>
    <x v="0"/>
  </r>
  <r>
    <s v="CEEE-D"/>
    <s v="NORTE"/>
    <n v="4600018665"/>
    <s v="Custeio"/>
    <m/>
    <m/>
    <s v="Novembro"/>
    <s v="SETUP SERVICOS ESPECIALIZADOS"/>
    <s v="Porto Alegre"/>
    <m/>
    <x v="0"/>
    <n v="1009665107"/>
    <n v="4514.26"/>
    <m/>
    <s v="6000846953"/>
    <x v="0"/>
  </r>
  <r>
    <s v="CEEE-D"/>
    <s v="NORTE"/>
    <n v="4600018665"/>
    <s v="Custeio"/>
    <m/>
    <m/>
    <s v="Novembro"/>
    <s v="SETUP SERVICOS ESPECIALIZADOS"/>
    <s v="Porto Alegre"/>
    <m/>
    <x v="0"/>
    <n v="1009665192"/>
    <n v="3600.63"/>
    <m/>
    <s v="6000846947"/>
    <x v="0"/>
  </r>
  <r>
    <s v="CEEE-D"/>
    <s v="NORTE"/>
    <n v="4600018665"/>
    <s v="Custeio"/>
    <m/>
    <m/>
    <s v="Novembro"/>
    <s v="SETUP SERVICOS ESPECIALIZADOS"/>
    <s v="Porto Alegre"/>
    <m/>
    <x v="0"/>
    <n v="1009665170"/>
    <n v="1832.6"/>
    <m/>
    <s v="6000847182"/>
    <x v="0"/>
  </r>
  <r>
    <s v="CEEE-D"/>
    <s v="NORTE"/>
    <n v="4600018665"/>
    <s v="Custeio"/>
    <m/>
    <m/>
    <s v="Novembro"/>
    <s v="SETUP SERVICOS ESPECIALIZADOS"/>
    <s v="Porto Alegre"/>
    <m/>
    <x v="0"/>
    <n v="1009665207"/>
    <n v="3904.43"/>
    <m/>
    <s v="6000847183"/>
    <x v="0"/>
  </r>
  <r>
    <s v="CEEE-D"/>
    <s v="NORTE"/>
    <n v="4600018665"/>
    <s v="Custeio"/>
    <m/>
    <m/>
    <s v="Novembro"/>
    <s v="SETUP SERVICOS ESPECIALIZADOS"/>
    <s v="Guaíba"/>
    <m/>
    <x v="0"/>
    <n v="1009665136"/>
    <n v="4382.1521400000001"/>
    <m/>
    <s v="6000846456"/>
    <x v="0"/>
  </r>
  <r>
    <s v="CEEE-D"/>
    <s v="NORTE"/>
    <n v="4600018665"/>
    <s v="Custeio"/>
    <m/>
    <m/>
    <s v="Novembro"/>
    <s v="SETUP SERVICOS ESPECIALIZADOS"/>
    <s v="São Jerônimo"/>
    <m/>
    <x v="0"/>
    <n v="1009665222"/>
    <n v="775.91"/>
    <m/>
    <s v="6000829628"/>
    <x v="0"/>
  </r>
  <r>
    <s v="CEEE-D"/>
    <s v="NORTE"/>
    <n v="4600018665"/>
    <s v="Custeio"/>
    <m/>
    <m/>
    <s v="Novembro"/>
    <s v="SETUP SERVICOS ESPECIALIZADOS"/>
    <s v="Porto Alegre"/>
    <m/>
    <x v="0"/>
    <n v="1009665208"/>
    <n v="800.14"/>
    <m/>
    <s v="6000851265"/>
    <x v="0"/>
  </r>
  <r>
    <s v="CEEE-D"/>
    <s v="NORTE"/>
    <n v="4600018665"/>
    <s v="Custeio"/>
    <m/>
    <m/>
    <s v="Novembro"/>
    <s v="SETUP SERVICOS ESPECIALIZADOS"/>
    <s v="Guaíba"/>
    <m/>
    <x v="0"/>
    <n v="1009665138"/>
    <n v="4400.7700000000004"/>
    <m/>
    <s v="6000851263"/>
    <x v="0"/>
  </r>
  <r>
    <s v="CEEE-D"/>
    <s v="NORTE"/>
    <n v="4600018665"/>
    <s v="Custeio"/>
    <m/>
    <m/>
    <s v="Novembro"/>
    <s v="SETUP SERVICOS ESPECIALIZADOS"/>
    <s v="Porto Alegre"/>
    <m/>
    <x v="0"/>
    <n v="1009665193"/>
    <n v="1387.13"/>
    <m/>
    <s v="6000851262"/>
    <x v="0"/>
  </r>
  <r>
    <s v="CEEE-D"/>
    <s v="NORTE"/>
    <n v="4600018665"/>
    <s v="Custeio"/>
    <m/>
    <m/>
    <s v="Novembro"/>
    <s v="SETUP SERVICOS ESPECIALIZADOS"/>
    <s v="Guaíba"/>
    <m/>
    <x v="0"/>
    <n v="1009665139"/>
    <n v="4114.7700000000004"/>
    <m/>
    <s v="6000852050"/>
    <x v="0"/>
  </r>
  <r>
    <s v="CEEE-D"/>
    <s v="NORTE"/>
    <n v="4600018665"/>
    <s v="Custeio"/>
    <m/>
    <m/>
    <s v="Novembro"/>
    <s v="SETUP SERVICOS ESPECIALIZADOS"/>
    <s v="Eldorado do Sul"/>
    <m/>
    <x v="0"/>
    <n v="1009665223"/>
    <n v="1600.28"/>
    <m/>
    <s v="6000677000"/>
    <x v="0"/>
  </r>
  <r>
    <s v="CEEE-D"/>
    <s v="NORTE"/>
    <n v="4600018665"/>
    <s v="Custeio"/>
    <m/>
    <m/>
    <s v="Novembro"/>
    <s v="SETUP SERVICOS ESPECIALIZADOS"/>
    <s v="São Jerônimo"/>
    <m/>
    <x v="0"/>
    <n v="1009665172"/>
    <n v="497.28"/>
    <m/>
    <s v="6000829625"/>
    <x v="0"/>
  </r>
  <r>
    <s v="CEEE-D"/>
    <s v="NORTE"/>
    <n v="4600018665"/>
    <s v="Custeio"/>
    <m/>
    <m/>
    <s v="Novembro"/>
    <s v="SETUP SERVICOS ESPECIALIZADOS"/>
    <s v="São Jerônimo"/>
    <m/>
    <x v="0"/>
    <n v="1009665171"/>
    <n v="1294.17"/>
    <m/>
    <s v="6000829629"/>
    <x v="0"/>
  </r>
  <r>
    <s v="CEEE-D"/>
    <s v="NORTE"/>
    <n v="4600018665"/>
    <s v="Custeio"/>
    <m/>
    <m/>
    <s v="Novembro"/>
    <s v="SETUP SERVICOS ESPECIALIZADOS"/>
    <s v="Porto Alegre"/>
    <m/>
    <x v="0"/>
    <n v="1009665209"/>
    <n v="3501.97"/>
    <m/>
    <s v="6000852055"/>
    <x v="0"/>
  </r>
  <r>
    <s v="CEEE-D"/>
    <s v="NORTE"/>
    <n v="4600018665"/>
    <s v="Custeio"/>
    <m/>
    <m/>
    <s v="Novembro"/>
    <s v="SETUP SERVICOS ESPECIALIZADOS"/>
    <s v="Porto Alegre"/>
    <m/>
    <x v="0"/>
    <n v="1009665210"/>
    <n v="2750.87"/>
    <m/>
    <s v="6000852054"/>
    <x v="0"/>
  </r>
  <r>
    <s v="CEEE-D"/>
    <s v="NORTE"/>
    <n v="4600018665"/>
    <s v="Custeio"/>
    <m/>
    <m/>
    <s v="Novembro"/>
    <s v="SETUP SERVICOS ESPECIALIZADOS"/>
    <s v="Porto Alegre"/>
    <m/>
    <x v="0"/>
    <n v="1009665108"/>
    <n v="2775.68"/>
    <m/>
    <s v="6000847308"/>
    <x v="0"/>
  </r>
  <r>
    <s v="CEEE-D"/>
    <s v="NORTE"/>
    <n v="4600018665"/>
    <s v="Custeio"/>
    <m/>
    <m/>
    <s v="Novembro"/>
    <s v="SETUP SERVICOS ESPECIALIZADOS"/>
    <s v="Guaíba"/>
    <m/>
    <x v="0"/>
    <n v="1009665173"/>
    <n v="11827"/>
    <m/>
    <s v="6000852820"/>
    <x v="0"/>
  </r>
  <r>
    <s v="CEEE-D"/>
    <s v="NORTE"/>
    <n v="4600018665"/>
    <s v="Custeio"/>
    <m/>
    <m/>
    <s v="Novembro"/>
    <s v="SETUP SERVICOS ESPECIALIZADOS"/>
    <s v="Eldorado do Sul"/>
    <m/>
    <x v="0"/>
    <n v="1009665140"/>
    <n v="775.91"/>
    <m/>
    <s v="6000677005"/>
    <x v="0"/>
  </r>
  <r>
    <s v="CEEE-D"/>
    <s v="NORTE"/>
    <n v="4600018665"/>
    <s v="Custeio"/>
    <m/>
    <m/>
    <s v="Novembro"/>
    <s v="SETUP SERVICOS ESPECIALIZADOS"/>
    <s v="Eldorado do Sul"/>
    <m/>
    <x v="0"/>
    <n v="1009665194"/>
    <n v="1200.21"/>
    <m/>
    <s v="6000677006"/>
    <x v="0"/>
  </r>
  <r>
    <s v="CEEE-D"/>
    <s v="NORTE"/>
    <n v="4600018665"/>
    <s v="Custeio"/>
    <m/>
    <m/>
    <s v="Novembro"/>
    <s v="SETUP SERVICOS ESPECIALIZADOS"/>
    <s v="Eldorado do Sul"/>
    <m/>
    <x v="0"/>
    <n v="1009665141"/>
    <n v="1200.21"/>
    <m/>
    <s v="6000827264"/>
    <x v="0"/>
  </r>
  <r>
    <s v="CEEE-D"/>
    <s v="NORTE"/>
    <n v="4600018665"/>
    <s v="Custeio"/>
    <m/>
    <m/>
    <s v="Novembro"/>
    <s v="SETUP SERVICOS ESPECIALIZADOS"/>
    <s v="Porto Alegre"/>
    <m/>
    <x v="0"/>
    <n v="1009665211"/>
    <n v="465.35"/>
    <m/>
    <s v="6000853752"/>
    <x v="0"/>
  </r>
  <r>
    <s v="CEEE-D"/>
    <s v="NORTE"/>
    <n v="4600018665"/>
    <s v="Custeio"/>
    <m/>
    <m/>
    <s v="Novembro"/>
    <s v="SETUP SERVICOS ESPECIALIZADOS"/>
    <s v="Porto Alegre"/>
    <m/>
    <x v="0"/>
    <n v="1009665145"/>
    <n v="7565.23"/>
    <m/>
    <s v="6000854398"/>
    <x v="0"/>
  </r>
  <r>
    <s v="CEEE-D"/>
    <s v="NORTE"/>
    <n v="4600018665"/>
    <s v="Custeio"/>
    <m/>
    <m/>
    <s v="Novembro"/>
    <s v="SETUP SERVICOS ESPECIALIZADOS"/>
    <s v="Porto Alegre"/>
    <m/>
    <x v="0"/>
    <n v="1009665111"/>
    <n v="6138.35"/>
    <m/>
    <s v="6000804659"/>
    <x v="0"/>
  </r>
  <r>
    <s v="CEEE-D"/>
    <s v="NORTE"/>
    <n v="4600018665"/>
    <s v="Custeio"/>
    <m/>
    <m/>
    <s v="Novembro"/>
    <s v="SETUP SERVICOS ESPECIALIZADOS"/>
    <s v="Porto Alegre"/>
    <m/>
    <x v="0"/>
    <n v="1009665142"/>
    <n v="7473.34"/>
    <m/>
    <s v="6000817637"/>
    <x v="0"/>
  </r>
  <r>
    <s v="CEEE-D"/>
    <s v="NORTE"/>
    <n v="4600018665"/>
    <s v="Custeio"/>
    <m/>
    <m/>
    <s v="Novembro"/>
    <s v="SETUP SERVICOS ESPECIALIZADOS"/>
    <s v="Porto Alegre"/>
    <m/>
    <x v="0"/>
    <n v="1009665143"/>
    <n v="8347.91"/>
    <m/>
    <s v="6000817672"/>
    <x v="0"/>
  </r>
  <r>
    <s v="CEEE-D"/>
    <s v="NORTE"/>
    <n v="4600018665"/>
    <s v="Custeio"/>
    <m/>
    <m/>
    <s v="Novembro"/>
    <s v="SETUP SERVICOS ESPECIALIZADOS"/>
    <s v="Porto Alegre"/>
    <m/>
    <x v="0"/>
    <n v="1009665196"/>
    <n v="48914"/>
    <m/>
    <s v="6000783799"/>
    <x v="0"/>
  </r>
  <r>
    <s v="CEEE-D"/>
    <s v="NORTE"/>
    <n v="4600018665"/>
    <s v="Custeio"/>
    <m/>
    <m/>
    <s v="Novembro"/>
    <s v="SETUP SERVICOS ESPECIALIZADOS"/>
    <s v="Guaíba"/>
    <m/>
    <x v="0"/>
    <n v="1009665174"/>
    <n v="7524.06"/>
    <m/>
    <s v="6000826351"/>
    <x v="0"/>
  </r>
  <r>
    <s v="CEEE-D"/>
    <s v="NORTE"/>
    <n v="4600018665"/>
    <s v="Custeio"/>
    <m/>
    <m/>
    <s v="Novembro"/>
    <s v="SETUP SERVICOS ESPECIALIZADOS"/>
    <s v="Porto Alegre"/>
    <m/>
    <x v="0"/>
    <n v="1009665112"/>
    <n v="142372.43"/>
    <m/>
    <s v="6000779535"/>
    <x v="0"/>
  </r>
  <r>
    <s v="CEEE-D"/>
    <s v="NORTE"/>
    <n v="4600018665"/>
    <s v="Custeio"/>
    <m/>
    <m/>
    <s v="Novembro"/>
    <s v="SETUP SERVICOS ESPECIALIZADOS"/>
    <s v="Viamão"/>
    <m/>
    <x v="0"/>
    <n v="1009665240"/>
    <n v="130.16999999999999"/>
    <m/>
    <s v="6000830682"/>
    <x v="0"/>
  </r>
  <r>
    <s v="CEEE-D"/>
    <s v="NORTE"/>
    <n v="4600018665"/>
    <s v="Custeio"/>
    <m/>
    <m/>
    <s v="Novembro"/>
    <s v="SETUP SERVICOS ESPECIALIZADOS"/>
    <s v="Viamão"/>
    <m/>
    <x v="0"/>
    <n v="1009665231"/>
    <n v="111.15"/>
    <m/>
    <s v="6000830684"/>
    <x v="0"/>
  </r>
  <r>
    <s v="CEEE-D"/>
    <s v="NORTE"/>
    <n v="4600018665"/>
    <s v="Custeio"/>
    <m/>
    <m/>
    <s v="Novembro"/>
    <s v="SETUP SERVICOS ESPECIALIZADOS"/>
    <s v="Porto Alegre"/>
    <m/>
    <x v="0"/>
    <n v="1009665175"/>
    <n v="179.2"/>
    <m/>
    <s v="6000831085"/>
    <x v="0"/>
  </r>
  <r>
    <s v="CEEE-D"/>
    <s v="NORTE"/>
    <n v="4600018665"/>
    <s v="Custeio"/>
    <m/>
    <m/>
    <s v="Novembro"/>
    <s v="SETUP SERVICOS ESPECIALIZADOS"/>
    <s v="Guaíba"/>
    <m/>
    <x v="0"/>
    <n v="1009665113"/>
    <n v="5959.0106999999998"/>
    <m/>
    <s v="6000829140"/>
    <x v="0"/>
  </r>
  <r>
    <s v="CEEE-D"/>
    <s v="NORTE"/>
    <n v="4600018665"/>
    <s v="Custeio"/>
    <m/>
    <m/>
    <s v="Novembro"/>
    <s v="SETUP SERVICOS ESPECIALIZADOS"/>
    <s v="Guaíba"/>
    <m/>
    <x v="0"/>
    <n v="1009665212"/>
    <n v="2947.1"/>
    <m/>
    <s v="6000829141"/>
    <x v="0"/>
  </r>
  <r>
    <s v="CEEE-D"/>
    <s v="NORTE"/>
    <n v="4600018665"/>
    <s v="Custeio"/>
    <m/>
    <m/>
    <s v="Novembro"/>
    <s v="SETUP SERVICOS ESPECIALIZADOS"/>
    <s v="Porto Alegre"/>
    <m/>
    <x v="0"/>
    <n v="1009665176"/>
    <n v="55.56"/>
    <m/>
    <s v="6000853753"/>
    <x v="0"/>
  </r>
  <r>
    <s v="CEEE-D"/>
    <s v="NORTE"/>
    <n v="4600018665"/>
    <s v="Custeio"/>
    <m/>
    <m/>
    <s v="Novembro"/>
    <s v="SETUP SERVICOS ESPECIALIZADOS"/>
    <s v="Guaíba"/>
    <m/>
    <x v="0"/>
    <n v="1009665114"/>
    <n v="7673.51"/>
    <m/>
    <s v="6000829147"/>
    <x v="0"/>
  </r>
  <r>
    <s v="CEEE-D"/>
    <s v="NORTE"/>
    <n v="4600018665"/>
    <s v="Custeio"/>
    <m/>
    <m/>
    <s v="Novembro"/>
    <s v="SETUP SERVICOS ESPECIALIZADOS"/>
    <s v="Porto Alegre"/>
    <m/>
    <x v="0"/>
    <n v="1009665115"/>
    <n v="559.40279999999996"/>
    <m/>
    <s v="6000854404"/>
    <x v="0"/>
  </r>
  <r>
    <s v="CEEE-D"/>
    <s v="NORTE"/>
    <n v="4600018665"/>
    <s v="Custeio"/>
    <m/>
    <m/>
    <s v="Novembro"/>
    <s v="SETUP SERVICOS ESPECIALIZADOS"/>
    <s v="Viamão"/>
    <m/>
    <x v="0"/>
    <n v="1009665146"/>
    <n v="2162.46"/>
    <m/>
    <s v="6000854402"/>
    <x v="0"/>
  </r>
  <r>
    <s v="CEEE-D"/>
    <s v="NORTE"/>
    <n v="4600018665"/>
    <s v="Custeio"/>
    <m/>
    <m/>
    <s v="Novembro"/>
    <s v="SETUP SERVICOS ESPECIALIZADOS"/>
    <s v="Guaíba"/>
    <m/>
    <x v="0"/>
    <n v="1009665197"/>
    <n v="4751.22"/>
    <m/>
    <s v="6000681459"/>
    <x v="0"/>
  </r>
  <r>
    <s v="CEEE-D"/>
    <s v="NORTE"/>
    <n v="4600018665"/>
    <s v="Custeio"/>
    <m/>
    <m/>
    <s v="Novembro"/>
    <s v="SETUP SERVICOS ESPECIALIZADOS"/>
    <s v="Porto Alegre"/>
    <m/>
    <x v="0"/>
    <n v="1009665241"/>
    <n v="1387.13"/>
    <m/>
    <s v="6000854403"/>
    <x v="0"/>
  </r>
  <r>
    <s v="CEEE-D"/>
    <s v="NORTE"/>
    <n v="4600018665"/>
    <s v="Custeio"/>
    <m/>
    <m/>
    <s v="Novembro"/>
    <s v="SETUP SERVICOS ESPECIALIZADOS"/>
    <s v="Guaíba"/>
    <m/>
    <x v="0"/>
    <n v="1009665147"/>
    <n v="15259.81"/>
    <m/>
    <s v="6000854557"/>
    <x v="0"/>
  </r>
  <r>
    <s v="CEEE-D"/>
    <s v="NORTE"/>
    <n v="4600018665"/>
    <s v="Custeio"/>
    <m/>
    <m/>
    <s v="Novembro"/>
    <s v="SETUP SERVICOS ESPECIALIZADOS"/>
    <s v="Guaíba"/>
    <m/>
    <x v="0"/>
    <n v="1009665198"/>
    <n v="19799.310000000001"/>
    <m/>
    <s v="6000854558"/>
    <x v="0"/>
  </r>
  <r>
    <s v="CEEE-D"/>
    <s v="NORTE"/>
    <n v="4600018665"/>
    <s v="Custeio"/>
    <m/>
    <m/>
    <s v="Novembro"/>
    <s v="SETUP SERVICOS ESPECIALIZADOS"/>
    <s v="Porto Alegre"/>
    <m/>
    <x v="0"/>
    <n v="1009665116"/>
    <n v="8153.37"/>
    <m/>
    <s v="6000854559"/>
    <x v="0"/>
  </r>
  <r>
    <s v="CEEE-D"/>
    <s v="NORTE"/>
    <n v="4600018665"/>
    <s v="Custeio"/>
    <m/>
    <m/>
    <s v="Novembro"/>
    <s v="SETUP SERVICOS ESPECIALIZADOS"/>
    <s v="Porto Alegre"/>
    <m/>
    <x v="0"/>
    <n v="1009665148"/>
    <n v="2750.87"/>
    <m/>
    <s v="6000854660"/>
    <x v="0"/>
  </r>
  <r>
    <s v="CEEE-D"/>
    <s v="NORTE"/>
    <n v="4600018665"/>
    <s v="Custeio"/>
    <m/>
    <m/>
    <s v="Novembro"/>
    <s v="SETUP SERVICOS ESPECIALIZADOS"/>
    <s v="Porto Alegre"/>
    <m/>
    <x v="0"/>
    <n v="1009665213"/>
    <n v="3199.13"/>
    <m/>
    <s v="6000854661"/>
    <x v="0"/>
  </r>
  <r>
    <s v="CEEE-D"/>
    <s v="NORTE"/>
    <n v="4600018665"/>
    <s v="Custeio"/>
    <m/>
    <m/>
    <s v="Novembro"/>
    <s v="SETUP SERVICOS ESPECIALIZADOS"/>
    <s v="Viamão"/>
    <m/>
    <x v="0"/>
    <n v="1009665117"/>
    <n v="4162.8100000000004"/>
    <m/>
    <s v="6000855169"/>
    <x v="0"/>
  </r>
  <r>
    <s v="CEEE-D"/>
    <s v="NORTE"/>
    <n v="4600018665"/>
    <s v="Custeio"/>
    <m/>
    <m/>
    <s v="Novembro"/>
    <s v="SETUP SERVICOS ESPECIALIZADOS"/>
    <s v="Viamão"/>
    <m/>
    <x v="0"/>
    <n v="1009665149"/>
    <n v="2325.9899999999998"/>
    <m/>
    <s v="6000855078"/>
    <x v="0"/>
  </r>
  <r>
    <s v="CEEE-D"/>
    <s v="NORTE"/>
    <n v="4600018665"/>
    <s v="Custeio"/>
    <m/>
    <m/>
    <s v="Novembro"/>
    <s v="SETUP SERVICOS ESPECIALIZADOS"/>
    <s v="Porto Alegre"/>
    <m/>
    <x v="0"/>
    <n v="1009665150"/>
    <n v="1575.47"/>
    <m/>
    <s v="6000856129"/>
    <x v="0"/>
  </r>
  <r>
    <s v="CEEE-D"/>
    <s v="NORTE"/>
    <n v="4600018665"/>
    <s v="Custeio"/>
    <m/>
    <m/>
    <s v="Novembro"/>
    <s v="SETUP SERVICOS ESPECIALIZADOS"/>
    <s v="Guaíba"/>
    <m/>
    <x v="0"/>
    <n v="1009665177"/>
    <n v="5374.3"/>
    <m/>
    <s v="6000856132"/>
    <x v="0"/>
  </r>
  <r>
    <s v="CEEE-D"/>
    <s v="NORTE"/>
    <n v="4600018665"/>
    <s v="Custeio"/>
    <m/>
    <m/>
    <s v="Novembro"/>
    <s v="SETUP SERVICOS ESPECIALIZADOS"/>
    <s v="Porto Alegre"/>
    <m/>
    <x v="0"/>
    <n v="1009665242"/>
    <n v="1387.13"/>
    <m/>
    <s v="6000856133"/>
    <x v="0"/>
  </r>
  <r>
    <s v="CEEE-D"/>
    <s v="NORTE"/>
    <n v="4600018665"/>
    <s v="Custeio"/>
    <m/>
    <m/>
    <s v="Novembro"/>
    <s v="SETUP SERVICOS ESPECIALIZADOS"/>
    <s v="Guaíba"/>
    <m/>
    <x v="0"/>
    <n v="1009665120"/>
    <n v="10320.32"/>
    <m/>
    <s v="6000856131"/>
    <x v="0"/>
  </r>
  <r>
    <s v="CEEE-D"/>
    <s v="NORTE"/>
    <n v="4600018665"/>
    <s v="Custeio"/>
    <m/>
    <m/>
    <s v="Novembro"/>
    <s v="SETUP SERVICOS ESPECIALIZADOS"/>
    <s v="Porto Alegre"/>
    <m/>
    <x v="0"/>
    <n v="1009665119"/>
    <n v="12772.93"/>
    <m/>
    <s v="6000856130"/>
    <x v="0"/>
  </r>
  <r>
    <s v="CEEE-D"/>
    <s v="NORTE"/>
    <n v="4600018665"/>
    <s v="Custeio"/>
    <m/>
    <m/>
    <s v="Novembro"/>
    <s v="SETUP SERVICOS ESPECIALIZADOS"/>
    <s v="Viamão"/>
    <m/>
    <x v="0"/>
    <n v="1009665126"/>
    <n v="1763.39"/>
    <m/>
    <s v="6000857127"/>
    <x v="0"/>
  </r>
  <r>
    <s v="CEEE-D"/>
    <s v="NORTE"/>
    <n v="4600018665"/>
    <s v="Custeio"/>
    <m/>
    <m/>
    <s v="Novembro"/>
    <s v="SETUP SERVICOS ESPECIALIZADOS"/>
    <s v="Porto Alegre"/>
    <m/>
    <x v="0"/>
    <n v="1009665121"/>
    <n v="2490.68174"/>
    <m/>
    <s v="6000832147"/>
    <x v="0"/>
  </r>
  <r>
    <s v="CEEE-D"/>
    <s v="NORTE"/>
    <n v="4600018665"/>
    <s v="Custeio"/>
    <m/>
    <m/>
    <s v="Novembro"/>
    <s v="SETUP SERVICOS ESPECIALIZADOS"/>
    <s v="Alvorada"/>
    <m/>
    <x v="0"/>
    <n v="1009665178"/>
    <n v="7255.97"/>
    <m/>
    <s v="6000832015"/>
    <x v="0"/>
  </r>
  <r>
    <s v="CEEE-D"/>
    <s v="NORTE"/>
    <n v="4600018665"/>
    <s v="Custeio"/>
    <m/>
    <m/>
    <s v="Novembro"/>
    <s v="SETUP SERVICOS ESPECIALIZADOS"/>
    <s v="Alvorada"/>
    <m/>
    <x v="0"/>
    <n v="1009665232"/>
    <n v="10671.65"/>
    <m/>
    <s v="6000832019"/>
    <x v="0"/>
  </r>
  <r>
    <s v="CEEE-D"/>
    <s v="NORTE"/>
    <n v="4600018665"/>
    <s v="Custeio"/>
    <m/>
    <m/>
    <s v="Novembro"/>
    <s v="SETUP SERVICOS ESPECIALIZADOS"/>
    <s v="Viamão"/>
    <m/>
    <x v="0"/>
    <n v="1009665233"/>
    <n v="6029.26"/>
    <m/>
    <s v="6000832013"/>
    <x v="0"/>
  </r>
  <r>
    <s v="CEEE-D"/>
    <s v="NORTE"/>
    <n v="4600018665"/>
    <s v="Custeio"/>
    <m/>
    <m/>
    <s v="Novembro"/>
    <s v="SETUP SERVICOS ESPECIALIZADOS"/>
    <s v="Porto Alegre"/>
    <m/>
    <x v="0"/>
    <n v="1009665151"/>
    <n v="44.46"/>
    <m/>
    <s v="6000832146"/>
    <x v="0"/>
  </r>
  <r>
    <s v="CEEE-D"/>
    <s v="NORTE"/>
    <n v="4600018665"/>
    <s v="Custeio"/>
    <m/>
    <m/>
    <s v="Novembro"/>
    <s v="SETUP SERVICOS ESPECIALIZADOS"/>
    <s v="Porto Alegre"/>
    <m/>
    <x v="0"/>
    <n v="1009665160"/>
    <n v="10439.33"/>
    <m/>
    <s v="6000833472"/>
    <x v="0"/>
  </r>
  <r>
    <s v="CEEE-D"/>
    <s v="NORTE"/>
    <n v="4600018665"/>
    <s v="Custeio"/>
    <m/>
    <m/>
    <s v="Novembro"/>
    <s v="SETUP SERVICOS ESPECIALIZADOS"/>
    <s v="Porto Alegre"/>
    <m/>
    <x v="0"/>
    <n v="1009665125"/>
    <n v="1550.66"/>
    <m/>
    <s v="6000857126"/>
    <x v="0"/>
  </r>
  <r>
    <s v="CEEE-D"/>
    <s v="NORTE"/>
    <n v="4600018665"/>
    <s v="Custeio"/>
    <m/>
    <m/>
    <s v="Novembro"/>
    <s v="SETUP SERVICOS ESPECIALIZADOS"/>
    <s v="Porto Alegre"/>
    <m/>
    <x v="0"/>
    <n v="1009665225"/>
    <n v="587.99"/>
    <m/>
    <s v="6000857120"/>
    <x v="0"/>
  </r>
  <r>
    <s v="CEEE-D"/>
    <s v="NORTE"/>
    <n v="4600018665"/>
    <s v="Custeio"/>
    <m/>
    <m/>
    <s v="Novembro"/>
    <s v="SETUP SERVICOS ESPECIALIZADOS"/>
    <s v="Porto Alegre"/>
    <m/>
    <x v="0"/>
    <n v="1009665226"/>
    <n v="1600.28"/>
    <m/>
    <s v="6000857121"/>
    <x v="0"/>
  </r>
  <r>
    <s v="CEEE-D"/>
    <s v="NORTE"/>
    <n v="4600018665"/>
    <s v="Custeio"/>
    <m/>
    <m/>
    <s v="Novembro"/>
    <s v="SETUP SERVICOS ESPECIALIZADOS"/>
    <s v="Porto Alegre"/>
    <m/>
    <x v="0"/>
    <n v="1009665181"/>
    <n v="3962.36"/>
    <m/>
    <s v="6000857123"/>
    <x v="0"/>
  </r>
  <r>
    <s v="CEEE-D"/>
    <s v="NORTE"/>
    <n v="4600018665"/>
    <s v="Custeio"/>
    <m/>
    <m/>
    <s v="Novembro"/>
    <s v="SETUP SERVICOS ESPECIALIZADOS"/>
    <s v="Viamão"/>
    <m/>
    <x v="0"/>
    <n v="1009665127"/>
    <n v="3236.65"/>
    <m/>
    <s v="6000857175"/>
    <x v="0"/>
  </r>
  <r>
    <s v="CEEE-D"/>
    <s v="NORTE"/>
    <n v="4600018665"/>
    <s v="Custeio"/>
    <m/>
    <m/>
    <s v="Novembro"/>
    <s v="SETUP SERVICOS ESPECIALIZADOS"/>
    <s v="Porto Alegre"/>
    <m/>
    <x v="0"/>
    <n v="1009665227"/>
    <n v="3526.2"/>
    <m/>
    <s v="6000857096"/>
    <x v="0"/>
  </r>
  <r>
    <s v="CEEE-D"/>
    <s v="NORTE"/>
    <n v="4600018665"/>
    <s v="Custeio"/>
    <m/>
    <m/>
    <s v="Novembro"/>
    <s v="SETUP SERVICOS ESPECIALIZADOS"/>
    <s v="Porto Alegre"/>
    <m/>
    <x v="0"/>
    <n v="1009665199"/>
    <n v="5151.29"/>
    <m/>
    <s v="6000857122"/>
    <x v="0"/>
  </r>
  <r>
    <s v="CEEE-D"/>
    <s v="NORTE"/>
    <n v="4600018665"/>
    <s v="Custeio"/>
    <m/>
    <m/>
    <s v="Novembro"/>
    <s v="SETUP SERVICOS ESPECIALIZADOS"/>
    <s v="Viamão"/>
    <m/>
    <x v="0"/>
    <n v="1009665156"/>
    <n v="3724.24"/>
    <m/>
    <s v="6000857176"/>
    <x v="0"/>
  </r>
  <r>
    <s v="CEEE-D"/>
    <s v="NORTE"/>
    <n v="4600018665"/>
    <s v="Custeio"/>
    <m/>
    <m/>
    <s v="Novembro"/>
    <s v="SETUP SERVICOS ESPECIALIZADOS"/>
    <s v="Viamão"/>
    <m/>
    <x v="0"/>
    <n v="1009665200"/>
    <n v="3928.01"/>
    <m/>
    <s v="6000857097"/>
    <x v="0"/>
  </r>
  <r>
    <s v="CEEE-D"/>
    <s v="NORTE"/>
    <n v="4600018665"/>
    <s v="Custeio"/>
    <m/>
    <m/>
    <s v="Novembro"/>
    <s v="SETUP SERVICOS ESPECIALIZADOS"/>
    <s v="Porto Alegre"/>
    <m/>
    <x v="0"/>
    <n v="1009665216"/>
    <n v="5877"/>
    <m/>
    <s v="6000857098"/>
    <x v="0"/>
  </r>
  <r>
    <s v="CEEE-D"/>
    <s v="NORTE"/>
    <n v="4600018665"/>
    <s v="Custeio"/>
    <m/>
    <m/>
    <s v="Novembro"/>
    <s v="SETUP SERVICOS ESPECIALIZADOS"/>
    <s v="Porto Alegre"/>
    <m/>
    <x v="0"/>
    <n v="1009665201"/>
    <n v="1269.3599999999999"/>
    <m/>
    <s v="6000857124"/>
    <x v="0"/>
  </r>
  <r>
    <s v="CEEE-D"/>
    <s v="NORTE"/>
    <n v="4600018665"/>
    <s v="Custeio"/>
    <m/>
    <m/>
    <s v="Novembro"/>
    <s v="SETUP SERVICOS ESPECIALIZADOS"/>
    <s v="Eldorado do Sul"/>
    <m/>
    <x v="0"/>
    <n v="1009665228"/>
    <n v="157.63120000000001"/>
    <m/>
    <s v="6000832204"/>
    <x v="0"/>
  </r>
  <r>
    <s v="CEEE-D"/>
    <s v="NORTE"/>
    <n v="4600018665"/>
    <s v="Custeio"/>
    <m/>
    <m/>
    <s v="Novembro"/>
    <s v="SETUP SERVICOS ESPECIALIZADOS"/>
    <s v="Charqueadas"/>
    <m/>
    <x v="0"/>
    <n v="1009665185"/>
    <n v="215.88"/>
    <m/>
    <s v="6000833118"/>
    <x v="0"/>
  </r>
  <r>
    <s v="CEEE-D"/>
    <s v="NORTE"/>
    <n v="4600018665"/>
    <s v="Custeio"/>
    <m/>
    <m/>
    <s v="Novembro"/>
    <s v="SETUP SERVICOS ESPECIALIZADOS"/>
    <s v="Charqueadas"/>
    <m/>
    <x v="0"/>
    <n v="1009665237"/>
    <n v="66.69"/>
    <m/>
    <s v="6000833119"/>
    <x v="0"/>
  </r>
  <r>
    <s v="CEEE-D"/>
    <s v="NORTE"/>
    <n v="4600018665"/>
    <s v="Custeio"/>
    <m/>
    <m/>
    <s v="Novembro"/>
    <s v="SETUP SERVICOS ESPECIALIZADOS"/>
    <s v="Porto Alegre"/>
    <m/>
    <x v="0"/>
    <n v="1009665132"/>
    <n v="29736.35"/>
    <m/>
    <s v="6000833416"/>
    <x v="0"/>
  </r>
  <r>
    <s v="CEEE-D"/>
    <s v="NORTE"/>
    <n v="4600018665"/>
    <s v="Custeio"/>
    <m/>
    <m/>
    <s v="Novembro"/>
    <s v="SETUP SERVICOS ESPECIALIZADOS"/>
    <s v="Viamão"/>
    <m/>
    <x v="0"/>
    <n v="1009665161"/>
    <n v="1880.27"/>
    <m/>
    <s v="6000841189"/>
    <x v="0"/>
  </r>
  <r>
    <s v="CEEE-D"/>
    <s v="NORTE"/>
    <n v="4600018665"/>
    <s v="Custeio"/>
    <m/>
    <m/>
    <s v="Novembro"/>
    <s v="SETUP SERVICOS ESPECIALIZADOS"/>
    <s v="Porto Alegre"/>
    <m/>
    <x v="0"/>
    <n v="1009665186"/>
    <n v="800.28"/>
    <m/>
    <s v="6000841709"/>
    <x v="0"/>
  </r>
  <r>
    <s v="CEEE-D"/>
    <s v="NORTE"/>
    <n v="4600018665"/>
    <s v="Custeio"/>
    <m/>
    <m/>
    <s v="Novembro"/>
    <s v="SETUP SERVICOS ESPECIALIZADOS"/>
    <s v="Porto Alegre"/>
    <m/>
    <x v="0"/>
    <n v="1009665162"/>
    <n v="5926.62"/>
    <m/>
    <s v="6000809402"/>
    <x v="0"/>
  </r>
  <r>
    <s v="CEEE-D"/>
    <s v="NORTE"/>
    <n v="4600018665"/>
    <s v="Custeio"/>
    <m/>
    <m/>
    <s v="Novembro"/>
    <s v="SETUP SERVICOS ESPECIALIZADOS"/>
    <s v="Guaíba"/>
    <m/>
    <x v="0"/>
    <n v="1009665187"/>
    <n v="8945.9"/>
    <m/>
    <s v="6000845605"/>
    <x v="0"/>
  </r>
  <r>
    <s v="CEEE-D"/>
    <s v="NORTE"/>
    <n v="4600018665"/>
    <s v="Custeio"/>
    <m/>
    <m/>
    <s v="Novembro"/>
    <s v="SETUP SERVICOS ESPECIALIZADOS"/>
    <s v="Porto Alegre"/>
    <m/>
    <x v="0"/>
    <n v="1009665229"/>
    <n v="2162.46"/>
    <m/>
    <s v="6000845554"/>
    <x v="0"/>
  </r>
  <r>
    <s v="CEEE-D"/>
    <s v="NORTE"/>
    <n v="4600018665"/>
    <s v="Custeio"/>
    <m/>
    <m/>
    <s v="Novembro"/>
    <s v="SETUP SERVICOS ESPECIALIZADOS"/>
    <s v="Porto Alegre"/>
    <m/>
    <x v="0"/>
    <n v="1009665246"/>
    <n v="4651.9799999999996"/>
    <m/>
    <s v="6000845555"/>
    <x v="0"/>
  </r>
  <r>
    <s v="CEEE-D"/>
    <s v="NORTE"/>
    <n v="4600018665"/>
    <s v="Custeio"/>
    <m/>
    <m/>
    <s v="Novembro"/>
    <s v="SETUP SERVICOS ESPECIALIZADOS"/>
    <s v="Porto Alegre"/>
    <m/>
    <x v="0"/>
    <n v="1009665163"/>
    <n v="113.49"/>
    <m/>
    <s v="6000845607"/>
    <x v="0"/>
  </r>
  <r>
    <s v="CEEE-D"/>
    <s v="NORTE"/>
    <n v="4600018665"/>
    <s v="Custeio"/>
    <m/>
    <m/>
    <s v="Novembro"/>
    <s v="SETUP SERVICOS ESPECIALIZADOS"/>
    <s v="Porto Alegre"/>
    <m/>
    <x v="0"/>
    <n v="1009665202"/>
    <n v="27.78"/>
    <m/>
    <s v="6000845608"/>
    <x v="0"/>
  </r>
  <r>
    <s v="CEEE-D"/>
    <s v="NORTE"/>
    <n v="4600018665"/>
    <s v="Custeio"/>
    <m/>
    <m/>
    <s v="Novembro"/>
    <s v="SETUP SERVICOS ESPECIALIZADOS"/>
    <s v="Porto Alegre"/>
    <m/>
    <x v="0"/>
    <n v="1009665164"/>
    <n v="3101.32"/>
    <m/>
    <s v="6000845615"/>
    <x v="0"/>
  </r>
  <r>
    <s v="CEEE-D"/>
    <s v="NORTE"/>
    <n v="4600018665"/>
    <s v="Custeio"/>
    <m/>
    <m/>
    <s v="Novembro"/>
    <s v="SETUP SERVICOS ESPECIALIZADOS"/>
    <s v="Porto Alegre"/>
    <m/>
    <x v="0"/>
    <n v="1009665204"/>
    <n v="2146.96"/>
    <m/>
    <s v="6000846495"/>
    <x v="0"/>
  </r>
  <r>
    <s v="CEEE-D"/>
    <s v="NORTE"/>
    <n v="4600018665"/>
    <s v="Custeio"/>
    <m/>
    <m/>
    <s v="Novembro"/>
    <s v="SETUP SERVICOS ESPECIALIZADOS"/>
    <s v="Porto Alegre"/>
    <m/>
    <x v="0"/>
    <n v="1009665203"/>
    <n v="571.49"/>
    <m/>
    <s v="6000846497"/>
    <x v="0"/>
  </r>
  <r>
    <s v="CEEE-D"/>
    <s v="NORTE"/>
    <n v="4600018665"/>
    <s v="Custeio"/>
    <m/>
    <m/>
    <s v="Novembro"/>
    <s v="SETUP SERVICOS ESPECIALIZADOS"/>
    <s v="Porto Alegre"/>
    <m/>
    <x v="0"/>
    <n v="1009665188"/>
    <n v="1482.09"/>
    <m/>
    <s v="6000841525"/>
    <x v="0"/>
  </r>
  <r>
    <s v="CEEE-D"/>
    <s v="NORTE"/>
    <n v="4600018665"/>
    <s v="Custeio"/>
    <m/>
    <m/>
    <s v="Novembro"/>
    <s v="SETUP SERVICOS ESPECIALIZADOS"/>
    <s v="Porto Alegre"/>
    <m/>
    <x v="0"/>
    <n v="1009665165"/>
    <n v="2638.35"/>
    <m/>
    <s v="6000846459"/>
    <x v="0"/>
  </r>
  <r>
    <s v="CEEE-D"/>
    <s v="NORTE"/>
    <n v="4600018665"/>
    <s v="Custeio"/>
    <m/>
    <m/>
    <s v="Novembro"/>
    <s v="SETUP SERVICOS ESPECIALIZADOS"/>
    <s v="Porto Alegre"/>
    <m/>
    <x v="0"/>
    <n v="1009665189"/>
    <n v="3211.84"/>
    <m/>
    <n v="6000847180"/>
    <x v="0"/>
  </r>
  <r>
    <s v="CEEE-D"/>
    <s v="NORTE"/>
    <n v="4600018665"/>
    <s v="Custeio"/>
    <m/>
    <m/>
    <s v="Novembro"/>
    <s v="SETUP SERVICOS ESPECIALIZADOS"/>
    <s v="Porto Alegre"/>
    <m/>
    <x v="1"/>
    <s v="1009665295"/>
    <n v="11585.25"/>
    <m/>
    <s v="6000858200"/>
    <x v="0"/>
  </r>
  <r>
    <s v="CEEE-D"/>
    <s v="NORTE"/>
    <n v="4600018665"/>
    <s v="Custeio"/>
    <m/>
    <m/>
    <s v="Novembro"/>
    <s v="SETUP SERVICOS ESPECIALIZADOS"/>
    <s v="Porto Alegre"/>
    <m/>
    <x v="2"/>
    <s v="1009665288"/>
    <n v="76501.759999999995"/>
    <m/>
    <n v="6000858209"/>
    <x v="0"/>
  </r>
  <r>
    <s v="CEEE-D"/>
    <s v="NORTE"/>
    <n v="4600018665"/>
    <s v="Custeio"/>
    <m/>
    <m/>
    <s v="Novembro"/>
    <s v="SETUP SERVICOS ESPECIALIZADOS"/>
    <s v="Porto Alegre"/>
    <s v="Serviço de Manutenção"/>
    <x v="1"/>
    <s v="1009665290"/>
    <n v="32969.025000000001"/>
    <m/>
    <s v="6000858117"/>
    <x v="0"/>
  </r>
  <r>
    <s v="CEEE-D"/>
    <s v="NORTE"/>
    <n v="4600018665"/>
    <s v="Custeio"/>
    <m/>
    <m/>
    <s v="Novembro"/>
    <s v="SETUP SERVICOS ESPECIALIZADOS"/>
    <s v="Porto Alegre"/>
    <m/>
    <x v="2"/>
    <s v="1009677300"/>
    <n v="36422.800000000003"/>
    <m/>
    <n v="6000858210"/>
    <x v="0"/>
  </r>
  <r>
    <s v="NORTE_SET"/>
    <s v="NORTE_SET"/>
    <n v="4600018665"/>
    <s v="Custeio"/>
    <m/>
    <s v="01.11.2024"/>
    <s v="30.11.2024"/>
    <s v="SETUP SERVICOS ESPECIALIZADOS"/>
    <s v="Alvorada"/>
    <s v="Serviços de manutenção em rede de distribuição de energia elétrica no contrato 4600018665"/>
    <x v="3"/>
    <n v="1009673292"/>
    <n v="78.33"/>
    <s v="12.12.2024"/>
    <s v="MED_ÚNICA&gt;RS-2402304EME1.I.0067"/>
    <x v="1"/>
  </r>
  <r>
    <s v="NORTE_SET"/>
    <s v="NORTE_SET"/>
    <n v="4600018665"/>
    <s v="Custeio"/>
    <m/>
    <s v="01.11.2024"/>
    <s v="30.11.2024"/>
    <s v="SETUP SERVICOS ESPECIALIZADOS"/>
    <s v="BUTIÁ"/>
    <s v="Serviços de manutenção em rede de distribuição de energia elétrica no contrato 4600018665"/>
    <x v="3"/>
    <n v="1009673293"/>
    <n v="78.33"/>
    <s v="12.12.2024"/>
    <s v="MED_ÚNICA&gt;RS-2402304EME1.I.0079"/>
    <x v="1"/>
  </r>
  <r>
    <s v="NORTE_SET"/>
    <s v="NORTE_SET"/>
    <n v="4600018665"/>
    <s v="Custeio"/>
    <m/>
    <s v="01.11.2024"/>
    <s v="30.11.2024"/>
    <s v="SETUP SERVICOS ESPECIALIZADOS"/>
    <s v="BUTIÁ"/>
    <s v="Serviços de manutenção em rede de distribuição de energia elétrica no contrato 4600018665"/>
    <x v="3"/>
    <n v="1009673301"/>
    <n v="78.33"/>
    <s v="12.12.2024"/>
    <s v="MED_ÚNICA&gt;RS-2402304EME1.I.0120"/>
    <x v="1"/>
  </r>
  <r>
    <s v="NORTE_SET"/>
    <s v="NORTE_SET"/>
    <n v="4600018665"/>
    <s v="Custeio"/>
    <m/>
    <s v="01.11.2024"/>
    <s v="30.11.2024"/>
    <s v="SETUP SERVICOS ESPECIALIZADOS"/>
    <s v="BUTIÁ"/>
    <s v="Serviços de manutenção em rede de distribuição de energia elétrica no contrato 4600018665"/>
    <x v="3"/>
    <n v="1009673338"/>
    <n v="78.33"/>
    <s v="12.12.2024"/>
    <s v="MED_ÚNICA&gt;RS-2402304EME1.J.0017"/>
    <x v="1"/>
  </r>
  <r>
    <s v="NORTE_SET"/>
    <s v="NORTE_SET"/>
    <n v="4600018665"/>
    <s v="Custeio"/>
    <m/>
    <s v="01.11.2024"/>
    <s v="30.11.2024"/>
    <s v="SETUP SERVICOS ESPECIALIZADOS"/>
    <s v="Charqueadas"/>
    <s v="Serviços de manutenção em rede de distribuição de energia elétrica no contrato 4600018665"/>
    <x v="3"/>
    <n v="1009673281"/>
    <n v="78.33"/>
    <s v="12.12.2024"/>
    <s v="MED_ÚNICA&gt;RS-2402304EME1.I.0042"/>
    <x v="1"/>
  </r>
  <r>
    <s v="NORTE_SET"/>
    <s v="NORTE_SET"/>
    <n v="4600018665"/>
    <s v="Custeio"/>
    <m/>
    <s v="01.11.2024"/>
    <s v="30.11.2024"/>
    <s v="SETUP SERVICOS ESPECIALIZADOS"/>
    <s v="Eldorado do Sul"/>
    <s v="Serviços de manutenção em rede de distribuição de energia elétrica no contrato 4600018665"/>
    <x v="3"/>
    <n v="1009673271"/>
    <n v="1305.75"/>
    <s v="12.12.2024"/>
    <s v="MED_ÚNICA&gt;RS-2402304EME1.G.0095"/>
    <x v="1"/>
  </r>
  <r>
    <s v="NORTE_SET"/>
    <s v="NORTE_SET"/>
    <n v="4600018665"/>
    <s v="Custeio"/>
    <m/>
    <s v="01.11.2024"/>
    <s v="30.11.2024"/>
    <s v="SETUP SERVICOS ESPECIALIZADOS"/>
    <s v="Guaíba"/>
    <s v="Serviços de manutenção em rede de distribuição de energia elétrica no contrato 4600018665"/>
    <x v="3"/>
    <n v="1009673264"/>
    <n v="783.45"/>
    <s v="12.12.2024"/>
    <s v="MED_ÚNICA&gt;RS-2402304EME1.A.0252"/>
    <x v="1"/>
  </r>
  <r>
    <s v="NORTE_SET"/>
    <s v="NORTE_SET"/>
    <n v="4600018665"/>
    <s v="Custeio"/>
    <m/>
    <s v="01.11.2024"/>
    <s v="30.11.2024"/>
    <s v="SETUP SERVICOS ESPECIALIZADOS"/>
    <s v="Guaíba"/>
    <s v="Serviços de manutenção em rede de distribuição de energia elétrica no contrato 4600018665"/>
    <x v="3"/>
    <n v="1009673279"/>
    <n v="78.33"/>
    <s v="12.12.2024"/>
    <s v="MED_ÚNICA&gt;RS-2402304EME1.H.0112"/>
    <x v="1"/>
  </r>
  <r>
    <s v="NORTE_SET"/>
    <s v="NORTE_SET"/>
    <n v="4600018665"/>
    <s v="Custeio"/>
    <m/>
    <s v="01.11.2024"/>
    <s v="30.11.2024"/>
    <s v="SETUP SERVICOS ESPECIALIZADOS"/>
    <s v="Guaíba"/>
    <s v="Serviços de manutenção em rede de distribuição de energia elétrica no contrato 4600018665"/>
    <x v="3"/>
    <n v="1009673294"/>
    <n v="261.14999999999998"/>
    <s v="12.12.2024"/>
    <s v="MED_ÚNICA&gt;RS-2402304EME1.I.0118"/>
    <x v="1"/>
  </r>
  <r>
    <s v="NORTE_SET"/>
    <s v="NORTE_SET"/>
    <n v="4600018665"/>
    <s v="Custeio"/>
    <m/>
    <s v="01.11.2024"/>
    <s v="30.11.2024"/>
    <s v="SETUP SERVICOS ESPECIALIZADOS"/>
    <s v="Guaíba"/>
    <s v="Serviços de manutenção em rede de distribuição de energia elétrica no contrato 4600018665"/>
    <x v="3"/>
    <n v="1009673303"/>
    <n v="1155.57"/>
    <s v="12.12.2024"/>
    <s v="MED_ÚNICA&gt;RS-2402304EME1.I.0137"/>
    <x v="1"/>
  </r>
  <r>
    <s v="NORTE_SET"/>
    <s v="NORTE_SET"/>
    <n v="4600018665"/>
    <s v="Custeio"/>
    <m/>
    <s v="01.11.2024"/>
    <s v="30.11.2024"/>
    <s v="SETUP SERVICOS ESPECIALIZADOS"/>
    <s v="Porto Alegre"/>
    <s v="Serviços de manutenção em rede de distribuição de energia elétrica no contrato 4600018665"/>
    <x v="3"/>
    <n v="1009673280"/>
    <n v="78.33"/>
    <s v="12.12.2024"/>
    <s v="MED_ÚNICA&gt;RS-2402304EME1.I.0028"/>
    <x v="1"/>
  </r>
  <r>
    <s v="NORTE_SET"/>
    <s v="NORTE_SET"/>
    <n v="4600018665"/>
    <s v="Custeio"/>
    <m/>
    <s v="01.11.2024"/>
    <s v="30.11.2024"/>
    <s v="SETUP SERVICOS ESPECIALIZADOS"/>
    <s v="Porto Alegre"/>
    <s v="Serviços de manutenção em rede de distribuição de energia elétrica no contrato 4600018665"/>
    <x v="3"/>
    <n v="1009673290"/>
    <n v="78.33"/>
    <s v="12.12.2024"/>
    <s v="MED_ÚNICA&gt;RS-2402304EME1.I.0065"/>
    <x v="1"/>
  </r>
  <r>
    <s v="NORTE_SET"/>
    <s v="NORTE_SET"/>
    <n v="4600018665"/>
    <s v="Custeio"/>
    <m/>
    <s v="01.11.2024"/>
    <s v="30.11.2024"/>
    <s v="SETUP SERVICOS ESPECIALIZADOS"/>
    <s v="Porto Alegre"/>
    <s v="Serviços de manutenção em rede de distribuição de energia elétrica no contrato 4600018665"/>
    <x v="3"/>
    <n v="1009673291"/>
    <n v="78.33"/>
    <s v="12.12.2024"/>
    <s v="MED_ÚNICA&gt;RS-2402304EME1.I.0066"/>
    <x v="1"/>
  </r>
  <r>
    <s v="NORTE_SET"/>
    <s v="NORTE_SET"/>
    <n v="4600018665"/>
    <s v="Custeio"/>
    <m/>
    <s v="01.11.2024"/>
    <s v="30.11.2024"/>
    <s v="SETUP SERVICOS ESPECIALIZADOS"/>
    <s v="Porto Alegre"/>
    <s v="Serviços de manutenção em rede de distribuição de energia elétrica no contrato 4600018665"/>
    <x v="3"/>
    <n v="1009673295"/>
    <n v="783.45"/>
    <s v="12.12.2024"/>
    <s v="MED_ÚNICA&gt;RS-2402304EME1.I.0119"/>
    <x v="1"/>
  </r>
  <r>
    <s v="NORTE_SET"/>
    <s v="NORTE_SET"/>
    <n v="4600018665"/>
    <s v="Custeio"/>
    <m/>
    <s v="01.11.2024"/>
    <s v="30.11.2024"/>
    <s v="SETUP SERVICOS ESPECIALIZADOS"/>
    <s v="Porto Alegre"/>
    <s v="Serviços de manutenção em rede de distribuição de energia elétrica no contrato 4600018665"/>
    <x v="3"/>
    <n v="1009673308"/>
    <n v="78.33"/>
    <s v="12.12.2024"/>
    <s v="MED_ÚNICA&gt;RS-2402304EME1.I.0166"/>
    <x v="1"/>
  </r>
  <r>
    <s v="NORTE_SET"/>
    <s v="NORTE_SET"/>
    <n v="4600018665"/>
    <s v="Custeio"/>
    <m/>
    <s v="01.11.2024"/>
    <s v="30.11.2024"/>
    <s v="SETUP SERVICOS ESPECIALIZADOS"/>
    <s v="Porto Alegre"/>
    <s v="Serviços de manutenção em rede de distribuição de energia elétrica no contrato 4600018665"/>
    <x v="3"/>
    <n v="1009673312"/>
    <n v="78.33"/>
    <s v="12.12.2024"/>
    <s v="MED_ÚNICA&gt;RS-2402304EME1.I.0192"/>
    <x v="1"/>
  </r>
  <r>
    <s v="NORTE_SET"/>
    <s v="NORTE_SET"/>
    <n v="4600018665"/>
    <s v="Custeio"/>
    <m/>
    <s v="01.11.2024"/>
    <s v="30.11.2024"/>
    <s v="SETUP SERVICOS ESPECIALIZADOS"/>
    <s v="Porto Alegre"/>
    <s v="Serviços de manutenção em rede de distribuição de energia elétrica no contrato 4600018665"/>
    <x v="3"/>
    <n v="1009673313"/>
    <n v="783.45"/>
    <s v="12.12.2024"/>
    <s v="MED_ÚNICA&gt;RS-2402304EME1.I.0220"/>
    <x v="1"/>
  </r>
  <r>
    <s v="NORTE_SET"/>
    <s v="NORTE_SET"/>
    <n v="4600018665"/>
    <s v="Custeio"/>
    <m/>
    <s v="01.11.2024"/>
    <s v="30.11.2024"/>
    <s v="SETUP SERVICOS ESPECIALIZADOS"/>
    <s v="Porto Alegre"/>
    <s v="Serviços de manutenção em rede de distribuição de energia elétrica no contrato 4600018665"/>
    <x v="3"/>
    <n v="1009673316"/>
    <n v="78.33"/>
    <s v="12.12.2024"/>
    <s v="MED_ÚNICA&gt;RS-2402304EME1.I.0252"/>
    <x v="1"/>
  </r>
  <r>
    <s v="NORTE_SET"/>
    <s v="NORTE_SET"/>
    <n v="4600018665"/>
    <s v="Custeio"/>
    <m/>
    <s v="01.11.2024"/>
    <s v="30.11.2024"/>
    <s v="SETUP SERVICOS ESPECIALIZADOS"/>
    <s v="Porto Alegre"/>
    <s v="Serviços de manutenção em rede de distribuição de energia elétrica no contrato 4600018665"/>
    <x v="3"/>
    <n v="1009673318"/>
    <n v="78.33"/>
    <s v="12.12.2024"/>
    <s v="MED_ÚNICA&gt;RS-2402304EME1.I.0268"/>
    <x v="1"/>
  </r>
  <r>
    <s v="NORTE_SET"/>
    <s v="NORTE_SET"/>
    <n v="4600018665"/>
    <s v="Custeio"/>
    <m/>
    <s v="01.11.2024"/>
    <s v="30.11.2024"/>
    <s v="SETUP SERVICOS ESPECIALIZADOS"/>
    <s v="Porto Alegre"/>
    <s v="Serviços de manutenção em rede de distribuição de energia elétrica no contrato 4600018665"/>
    <x v="3"/>
    <n v="1009673334"/>
    <n v="78.33"/>
    <s v="12.12.2024"/>
    <s v="MED_ÚNICA&gt;RS-2402304EME1.J.0009"/>
    <x v="1"/>
  </r>
  <r>
    <s v="NORTE_SET"/>
    <s v="NORTE_SET"/>
    <n v="4600018665"/>
    <s v="Custeio"/>
    <m/>
    <s v="01.11.2024"/>
    <s v="30.11.2024"/>
    <s v="SETUP SERVICOS ESPECIALIZADOS"/>
    <s v="Porto Alegre"/>
    <s v="Serviços de manutenção em rede de distribuição de energia elétrica no contrato 4600018665"/>
    <x v="3"/>
    <n v="1009673339"/>
    <n v="78.33"/>
    <s v="12.12.2024"/>
    <s v="MED_ÚNICA&gt;RS-2402304EME1.J.0048"/>
    <x v="1"/>
  </r>
  <r>
    <s v="NORTE_SET"/>
    <s v="NORTE_SET"/>
    <n v="4600018665"/>
    <s v="Custeio"/>
    <m/>
    <s v="01.11.2024"/>
    <s v="30.11.2024"/>
    <s v="SETUP SERVICOS ESPECIALIZADOS"/>
    <s v="Porto Alegre"/>
    <s v="Serviços de manutenção em rede de distribuição de energia elétrica no contrato 4600018665"/>
    <x v="3"/>
    <n v="1009673569"/>
    <n v="261.14999999999998"/>
    <s v="12.12.2024"/>
    <s v="MED_ÚNICA&gt;RS-2402304EME1.J.0271"/>
    <x v="1"/>
  </r>
  <r>
    <s v="NORTE_SET"/>
    <s v="NORTE_SET"/>
    <n v="4600018665"/>
    <s v="Custeio"/>
    <m/>
    <s v="01.11.2024"/>
    <s v="30.11.2024"/>
    <s v="SETUP SERVICOS ESPECIALIZADOS"/>
    <s v="Viamão"/>
    <s v="Serviços de manutenção em rede de distribuição de energia elétrica no contrato 4600018665"/>
    <x v="3"/>
    <n v="1009673282"/>
    <n v="78.33"/>
    <s v="12.12.2024"/>
    <s v="MED_ÚNICA&gt;RS-2402304EME1.I.0056"/>
    <x v="1"/>
  </r>
  <r>
    <s v="NORTE_SET"/>
    <s v="NORTE_SET"/>
    <n v="4600018665"/>
    <s v="Custeio"/>
    <m/>
    <s v="01.11.2024"/>
    <s v="30.11.2024"/>
    <s v="SETUP SERVICOS ESPECIALIZADOS"/>
    <s v="Viamão"/>
    <s v="Serviços de manutenção em rede de distribuição de energia elétrica no contrato 4600018665"/>
    <x v="3"/>
    <n v="1009673283"/>
    <n v="78.33"/>
    <s v="12.12.2024"/>
    <s v="MED_ÚNICA&gt;RS-2402304EME1.I.0057"/>
    <x v="1"/>
  </r>
  <r>
    <s v="NORTE_SET"/>
    <s v="NORTE_SET"/>
    <n v="4600018665"/>
    <s v="Custeio"/>
    <m/>
    <s v="01.11.2024"/>
    <s v="30.11.2024"/>
    <s v="SETUP SERVICOS ESPECIALIZADOS"/>
    <s v="Viamão"/>
    <s v="Serviços de manutenção em rede de distribuição de energia elétrica no contrato 4600018665"/>
    <x v="3"/>
    <n v="1009673337"/>
    <n v="78.33"/>
    <s v="12.12.2024"/>
    <s v="MED_ÚNICA&gt;RS-2402304EME1.J.0010"/>
    <x v="1"/>
  </r>
  <r>
    <s v="NORTE_SET"/>
    <s v="NORTE_SET"/>
    <n v="4600018665"/>
    <s v="Custeio"/>
    <m/>
    <s v="01.11.2024"/>
    <s v="30.11.2024"/>
    <s v="SETUP SERVICOS ESPECIALIZADOS"/>
    <s v="Viamão"/>
    <s v="Serviços de manutenção em rede de distribuição de energia elétrica no contrato 4600018665"/>
    <x v="3"/>
    <n v="1009673340"/>
    <n v="78.33"/>
    <s v="12.12.2024"/>
    <s v="MED_ÚNICA&gt;RS-2402304EME1.J.0085"/>
    <x v="1"/>
  </r>
  <r>
    <s v="NORTE_SET"/>
    <s v="NORTE_SET"/>
    <n v="4600018665"/>
    <s v="Investimento"/>
    <m/>
    <s v="01.11.2024"/>
    <s v="30.11.2024"/>
    <s v="SETUP SERVICOS ESPECIALIZADOS"/>
    <s v="Alvorada"/>
    <s v="Serviços de manutenção em rede de distribuição de energia elétrica no contrato 4600018665"/>
    <x v="3"/>
    <n v="1009674501"/>
    <n v="1362.29"/>
    <s v="13.12.2024"/>
    <s v="MED_ÚNICA&gt;RS-2402304EME1.I.0067.D"/>
    <x v="1"/>
  </r>
  <r>
    <s v="NORTE_SET"/>
    <s v="NORTE_SET"/>
    <n v="4600018665"/>
    <s v="Investimento"/>
    <m/>
    <s v="01.11.2024"/>
    <s v="30.11.2024"/>
    <s v="SETUP SERVICOS ESPECIALIZADOS"/>
    <s v="Alvorada"/>
    <s v="Serviços de manutenção em rede de distribuição de energia elétrica no contrato 4600018665"/>
    <x v="3"/>
    <n v="1009674522"/>
    <n v="2850.82"/>
    <s v="13.12.2024"/>
    <s v="MED_ÚNICA&gt;RS-2402304EME1.I.0067.I"/>
    <x v="1"/>
  </r>
  <r>
    <s v="NORTE_SET"/>
    <s v="NORTE_SET"/>
    <n v="4600018665"/>
    <s v="Investimento"/>
    <m/>
    <s v="01.11.2024"/>
    <s v="30.11.2024"/>
    <s v="SETUP SERVICOS ESPECIALIZADOS"/>
    <s v="ARROIO DOS RATOS"/>
    <s v="Serviços de manutenção em rede de distribuição de energia elétrica no contrato 4600018665"/>
    <x v="3"/>
    <n v="1009674326"/>
    <n v="1362.29"/>
    <s v="13.12.2024"/>
    <s v="MED_ÚNICA&gt;RS-2402304EME1.F.0152.D"/>
    <x v="1"/>
  </r>
  <r>
    <s v="NORTE_SET"/>
    <s v="NORTE_SET"/>
    <n v="4600018665"/>
    <s v="Investimento"/>
    <m/>
    <s v="01.11.2024"/>
    <s v="30.11.2024"/>
    <s v="SETUP SERVICOS ESPECIALIZADOS"/>
    <s v="ARROIO DOS RATOS"/>
    <s v="Serviços de manutenção em rede de distribuição de energia elétrica no contrato 4600018665"/>
    <x v="3"/>
    <n v="1009674327"/>
    <n v="2850.82"/>
    <s v="13.12.2024"/>
    <s v="MED_ÚNICA&gt;RS-2402304EME1.F.0152.I"/>
    <x v="1"/>
  </r>
  <r>
    <s v="NORTE_SET"/>
    <s v="NORTE_SET"/>
    <n v="4600018665"/>
    <s v="Investimento"/>
    <m/>
    <s v="01.11.2024"/>
    <s v="30.11.2024"/>
    <s v="SETUP SERVICOS ESPECIALIZADOS"/>
    <s v="ARROIO DOS RATOS"/>
    <s v="Serviços de manutenção em rede de distribuição de energia elétrica no contrato 4600018665"/>
    <x v="3"/>
    <n v="1009674399"/>
    <n v="1571.21"/>
    <s v="13.12.2024"/>
    <s v="MED_ÚNICA&gt;RS-2402304EME1.G.0267.D"/>
    <x v="1"/>
  </r>
  <r>
    <s v="NORTE_SET"/>
    <s v="NORTE_SET"/>
    <n v="4600018665"/>
    <s v="Investimento"/>
    <m/>
    <s v="01.11.2024"/>
    <s v="30.11.2024"/>
    <s v="SETUP SERVICOS ESPECIALIZADOS"/>
    <s v="ARROIO DOS RATOS"/>
    <s v="Serviços de manutenção em rede de distribuição de energia elétrica no contrato 4600018665"/>
    <x v="3"/>
    <n v="1009674402"/>
    <n v="3360.04"/>
    <s v="13.12.2024"/>
    <s v="MED_ÚNICA&gt;RS-2402304EME1.G.0267.I"/>
    <x v="1"/>
  </r>
  <r>
    <s v="NORTE_SET"/>
    <s v="NORTE_SET"/>
    <n v="4600018665"/>
    <s v="Investimento"/>
    <m/>
    <s v="01.11.2024"/>
    <s v="30.11.2024"/>
    <s v="SETUP SERVICOS ESPECIALIZADOS"/>
    <s v="BUTIÁ"/>
    <s v="Serviços de manutenção em rede de distribuição de energia elétrica no contrato 4600018665"/>
    <x v="3"/>
    <n v="1009674525"/>
    <n v="1192.55"/>
    <s v="13.12.2024"/>
    <s v="MED_ÚNICA&gt;RS-2402304EME1.I.0079.D"/>
    <x v="1"/>
  </r>
  <r>
    <s v="NORTE_SET"/>
    <s v="NORTE_SET"/>
    <n v="4600018665"/>
    <s v="Investimento"/>
    <m/>
    <s v="01.11.2024"/>
    <s v="30.11.2024"/>
    <s v="SETUP SERVICOS ESPECIALIZADOS"/>
    <s v="BUTIÁ"/>
    <s v="Serviços de manutenção em rede de distribuição de energia elétrica no contrato 4600018665"/>
    <x v="3"/>
    <n v="1009674527"/>
    <n v="2419.9299999999998"/>
    <s v="13.12.2024"/>
    <s v="MED_ÚNICA&gt;RS-2402304EME1.I.0079.I"/>
    <x v="1"/>
  </r>
  <r>
    <s v="NORTE_SET"/>
    <s v="NORTE_SET"/>
    <n v="4600018665"/>
    <s v="Investimento"/>
    <m/>
    <s v="01.11.2024"/>
    <s v="30.11.2024"/>
    <s v="SETUP SERVICOS ESPECIALIZADOS"/>
    <s v="BUTIÁ"/>
    <s v="Serviços de manutenção em rede de distribuição de energia elétrica no contrato 4600018665"/>
    <x v="3"/>
    <n v="1009674568"/>
    <n v="1192.55"/>
    <s v="13.12.2024"/>
    <s v="MED_ÚNICA&gt;RS-2402304EME1.I.0120.D"/>
    <x v="1"/>
  </r>
  <r>
    <s v="NORTE_SET"/>
    <s v="NORTE_SET"/>
    <n v="4600018665"/>
    <s v="Investimento"/>
    <m/>
    <s v="01.11.2024"/>
    <s v="30.11.2024"/>
    <s v="SETUP SERVICOS ESPECIALIZADOS"/>
    <s v="BUTIÁ"/>
    <s v="Serviços de manutenção em rede de distribuição de energia elétrica no contrato 4600018665"/>
    <x v="3"/>
    <n v="1009674570"/>
    <n v="2419.9299999999998"/>
    <s v="13.12.2024"/>
    <s v="MED_ÚNICA&gt;RS-2402304EME1.I.0120.I"/>
    <x v="1"/>
  </r>
  <r>
    <s v="NORTE_SET"/>
    <s v="NORTE_SET"/>
    <n v="4600018665"/>
    <s v="Investimento"/>
    <m/>
    <s v="01.11.2024"/>
    <s v="30.11.2024"/>
    <s v="SETUP SERVICOS ESPECIALIZADOS"/>
    <s v="BUTIÁ"/>
    <s v="Serviços de manutenção em rede de distribuição de energia elétrica no contrato 4600018665"/>
    <x v="3"/>
    <n v="1009674714"/>
    <n v="1192.55"/>
    <s v="13.12.2024"/>
    <s v="MED_ÚNICA&gt;RS-2402304EME1.J.0017.D"/>
    <x v="1"/>
  </r>
  <r>
    <s v="NORTE_SET"/>
    <s v="NORTE_SET"/>
    <n v="4600018665"/>
    <s v="Investimento"/>
    <m/>
    <s v="01.11.2024"/>
    <s v="30.11.2024"/>
    <s v="SETUP SERVICOS ESPECIALIZADOS"/>
    <s v="BUTIÁ"/>
    <s v="Serviços de manutenção em rede de distribuição de energia elétrica no contrato 4600018665"/>
    <x v="3"/>
    <n v="1009674716"/>
    <n v="2419.9299999999998"/>
    <s v="13.12.2024"/>
    <s v="MED_ÚNICA&gt;RS-2402304EME1.J.0017.I"/>
    <x v="1"/>
  </r>
  <r>
    <s v="NORTE_SET"/>
    <s v="NORTE_SET"/>
    <n v="4600018665"/>
    <s v="Investimento"/>
    <m/>
    <s v="01.11.2024"/>
    <s v="30.11.2024"/>
    <s v="SETUP SERVICOS ESPECIALIZADOS"/>
    <s v="Charqueadas"/>
    <s v="Serviços de manutenção em rede de distribuição de energia elétrica no contrato 4600018665"/>
    <x v="3"/>
    <n v="1009674272"/>
    <n v="3048.57"/>
    <s v="13.12.2024"/>
    <s v="MED_ÚNICA&gt;RS-2402304EME1.E.0016.I"/>
    <x v="1"/>
  </r>
  <r>
    <s v="NORTE_SET"/>
    <s v="NORTE_SET"/>
    <n v="4600018665"/>
    <s v="Investimento"/>
    <m/>
    <s v="01.11.2024"/>
    <s v="30.11.2024"/>
    <s v="SETUP SERVICOS ESPECIALIZADOS"/>
    <s v="Charqueadas"/>
    <s v="Serviços de manutenção em rede de distribuição de energia elétrica no contrato 4600018665"/>
    <x v="3"/>
    <n v="1009674459"/>
    <n v="1192.55"/>
    <s v="13.12.2024"/>
    <s v="MED_ÚNICA&gt;RS-2402304EME1.I.0042.D"/>
    <x v="1"/>
  </r>
  <r>
    <s v="NORTE_SET"/>
    <s v="NORTE_SET"/>
    <n v="4600018665"/>
    <s v="Investimento"/>
    <m/>
    <s v="01.11.2024"/>
    <s v="30.11.2024"/>
    <s v="SETUP SERVICOS ESPECIALIZADOS"/>
    <s v="Charqueadas"/>
    <s v="Serviços de manutenção em rede de distribuição de energia elétrica no contrato 4600018665"/>
    <x v="3"/>
    <n v="1009674481"/>
    <n v="2419.9299999999998"/>
    <s v="13.12.2024"/>
    <s v="MED_ÚNICA&gt;RS-2402304EME1.I.0042.I"/>
    <x v="1"/>
  </r>
  <r>
    <s v="NORTE_SET"/>
    <s v="NORTE_SET"/>
    <n v="4600018665"/>
    <s v="Investimento"/>
    <m/>
    <s v="01.11.2024"/>
    <s v="30.11.2024"/>
    <s v="SETUP SERVICOS ESPECIALIZADOS"/>
    <s v="Eldorado do Sul"/>
    <s v="Serviços de manutenção em rede de distribuição de energia elétrica no contrato 4600018665"/>
    <x v="3"/>
    <n v="1009674294"/>
    <n v="12767.08"/>
    <s v="13.12.2024"/>
    <s v="MED_ÚNICA&gt;RS-2402304EME1.F.0065.D"/>
    <x v="1"/>
  </r>
  <r>
    <s v="NORTE_SET"/>
    <s v="NORTE_SET"/>
    <n v="4600018665"/>
    <s v="Investimento"/>
    <m/>
    <s v="01.11.2024"/>
    <s v="30.11.2024"/>
    <s v="SETUP SERVICOS ESPECIALIZADOS"/>
    <s v="Eldorado do Sul"/>
    <s v="Serviços de manutenção em rede de distribuição de energia elétrica no contrato 4600018665"/>
    <x v="3"/>
    <n v="1009674295"/>
    <n v="35939.56"/>
    <s v="13.12.2024"/>
    <s v="MED_ÚNICA&gt;RS-2402304EME1.F.0065.I"/>
    <x v="1"/>
  </r>
  <r>
    <s v="NORTE_SET"/>
    <s v="NORTE_SET"/>
    <n v="4600018665"/>
    <s v="Investimento"/>
    <m/>
    <s v="01.11.2024"/>
    <s v="30.11.2024"/>
    <s v="SETUP SERVICOS ESPECIALIZADOS"/>
    <s v="Eldorado do Sul"/>
    <s v="Serviços de manutenção em rede de distribuição de energia elétrica no contrato 4600018665"/>
    <x v="3"/>
    <n v="1009674370"/>
    <n v="3843.02"/>
    <s v="13.12.2024"/>
    <s v="MED_ÚNICA&gt;RS-2402304EME1.G.0095.D"/>
    <x v="1"/>
  </r>
  <r>
    <s v="NORTE_SET"/>
    <s v="NORTE_SET"/>
    <n v="4600018665"/>
    <s v="Investimento"/>
    <m/>
    <s v="01.11.2024"/>
    <s v="30.11.2024"/>
    <s v="SETUP SERVICOS ESPECIALIZADOS"/>
    <s v="Eldorado do Sul"/>
    <s v="Serviços de manutenção em rede de distribuição de energia elétrica no contrato 4600018665"/>
    <x v="3"/>
    <n v="1009674371"/>
    <n v="12177.53"/>
    <s v="13.12.2024"/>
    <s v="MED_ÚNICA&gt;RS-2402304EME1.G.0095.I"/>
    <x v="1"/>
  </r>
  <r>
    <s v="NORTE_SET"/>
    <s v="NORTE_SET"/>
    <n v="4600018665"/>
    <s v="Investimento"/>
    <m/>
    <s v="01.11.2024"/>
    <s v="30.11.2024"/>
    <s v="SETUP SERVICOS ESPECIALIZADOS"/>
    <s v="Eldorado do Sul"/>
    <s v="Serviços de manutenção em rede de distribuição de energia elétrica no contrato 4600018665"/>
    <x v="3"/>
    <n v="1009674404"/>
    <n v="3798.98"/>
    <s v="13.12.2024"/>
    <s v="MED_ÚNICA&gt;RS-2402304EME1.G.0272.D"/>
    <x v="1"/>
  </r>
  <r>
    <s v="NORTE_SET"/>
    <s v="NORTE_SET"/>
    <n v="4600018665"/>
    <s v="Investimento"/>
    <m/>
    <s v="01.11.2024"/>
    <s v="30.11.2024"/>
    <s v="SETUP SERVICOS ESPECIALIZADOS"/>
    <s v="Eldorado do Sul"/>
    <s v="Serviços de manutenção em rede de distribuição de energia elétrica no contrato 4600018665"/>
    <x v="3"/>
    <n v="1009674406"/>
    <n v="11444.55"/>
    <s v="13.12.2024"/>
    <s v="MED_ÚNICA&gt;RS-2402304EME1.G.0272.I"/>
    <x v="1"/>
  </r>
  <r>
    <s v="NORTE_SET"/>
    <s v="NORTE_SET"/>
    <n v="4600018665"/>
    <s v="Investimento"/>
    <m/>
    <s v="01.11.2024"/>
    <s v="30.11.2024"/>
    <s v="SETUP SERVICOS ESPECIALIZADOS"/>
    <s v="Eldorado do Sul"/>
    <s v="Serviços de manutenção em rede de distribuição de energia elétrica no contrato 4600018665"/>
    <x v="3"/>
    <n v="1009674700"/>
    <n v="3692.18"/>
    <s v="13.12.2024"/>
    <s v="MED_ÚNICA&gt;RS-2402304EME1.I.0283.D"/>
    <x v="1"/>
  </r>
  <r>
    <s v="NORTE_SET"/>
    <s v="NORTE_SET"/>
    <n v="4600018665"/>
    <s v="Investimento"/>
    <m/>
    <s v="01.11.2024"/>
    <s v="30.11.2024"/>
    <s v="SETUP SERVICOS ESPECIALIZADOS"/>
    <s v="Eldorado do Sul"/>
    <s v="Serviços de manutenção em rede de distribuição de energia elétrica no contrato 4600018665"/>
    <x v="3"/>
    <n v="1009674703"/>
    <n v="9376.33"/>
    <s v="13.12.2024"/>
    <s v="MED_ÚNICA&gt;RS-2402304EME1.I.0283.I"/>
    <x v="1"/>
  </r>
  <r>
    <s v="NORTE_SET"/>
    <s v="NORTE_SET"/>
    <n v="4600018665"/>
    <s v="Investimento"/>
    <m/>
    <s v="01.11.2024"/>
    <s v="30.11.2024"/>
    <s v="SETUP SERVICOS ESPECIALIZADOS"/>
    <s v="Guaíba"/>
    <s v="Serviços de manutenção em rede de distribuição de energia elétrica no contrato 4600018665"/>
    <x v="3"/>
    <n v="1009674217"/>
    <n v="3177.79"/>
    <s v="13.12.2024"/>
    <s v="MED_ÚNICA&gt;RS-2402304EME1.A.0252.D"/>
    <x v="1"/>
  </r>
  <r>
    <s v="NORTE_SET"/>
    <s v="NORTE_SET"/>
    <n v="4600018665"/>
    <s v="Investimento"/>
    <m/>
    <s v="01.11.2024"/>
    <s v="30.11.2024"/>
    <s v="SETUP SERVICOS ESPECIALIZADOS"/>
    <s v="Guaíba"/>
    <s v="Serviços de manutenção em rede de distribuição de energia elétrica no contrato 4600018665"/>
    <x v="3"/>
    <n v="1009674218"/>
    <n v="12432.99"/>
    <s v="13.12.2024"/>
    <s v="MED_ÚNICA&gt;RS-2402304EME1.A.0252.I"/>
    <x v="1"/>
  </r>
  <r>
    <s v="NORTE_SET"/>
    <s v="NORTE_SET"/>
    <n v="4600018665"/>
    <s v="Investimento"/>
    <m/>
    <s v="01.11.2024"/>
    <s v="30.11.2024"/>
    <s v="SETUP SERVICOS ESPECIALIZADOS"/>
    <s v="Guaíba"/>
    <s v="Serviços de manutenção em rede de distribuição de energia elétrica no contrato 4600018665"/>
    <x v="3"/>
    <n v="1009674308"/>
    <n v="1192.55"/>
    <s v="13.12.2024"/>
    <s v="MED_ÚNICA&gt;RS-2402304EME1.F.0102.D"/>
    <x v="1"/>
  </r>
  <r>
    <s v="NORTE_SET"/>
    <s v="NORTE_SET"/>
    <n v="4600018665"/>
    <s v="Investimento"/>
    <m/>
    <s v="01.11.2024"/>
    <s v="30.11.2024"/>
    <s v="SETUP SERVICOS ESPECIALIZADOS"/>
    <s v="Guaíba"/>
    <s v="Serviços de manutenção em rede de distribuição de energia elétrica no contrato 4600018665"/>
    <x v="3"/>
    <n v="1009674309"/>
    <n v="2419.9299999999998"/>
    <s v="13.12.2024"/>
    <s v="MED_ÚNICA&gt;RS-2402304EME1.F.0102.I"/>
    <x v="1"/>
  </r>
  <r>
    <s v="NORTE_SET"/>
    <s v="NORTE_SET"/>
    <n v="4600018665"/>
    <s v="Investimento"/>
    <m/>
    <s v="01.11.2024"/>
    <s v="30.11.2024"/>
    <s v="SETUP SERVICOS ESPECIALIZADOS"/>
    <s v="Guaíba"/>
    <s v="Serviços de manutenção em rede de distribuição de energia elétrica no contrato 4600018665"/>
    <x v="3"/>
    <n v="1009674354"/>
    <n v="1192.55"/>
    <s v="13.12.2024"/>
    <s v="MED_ÚNICA&gt;RS-2402304EME1.G.0040.D"/>
    <x v="1"/>
  </r>
  <r>
    <s v="NORTE_SET"/>
    <s v="NORTE_SET"/>
    <n v="4600018665"/>
    <s v="Investimento"/>
    <m/>
    <s v="01.11.2024"/>
    <s v="30.11.2024"/>
    <s v="SETUP SERVICOS ESPECIALIZADOS"/>
    <s v="Guaíba"/>
    <s v="Serviços de manutenção em rede de distribuição de energia elétrica no contrato 4600018665"/>
    <x v="3"/>
    <n v="1009674365"/>
    <n v="2419.9299999999998"/>
    <s v="13.12.2024"/>
    <s v="MED_ÚNICA&gt;RS-2402304EME1.G.0040.I"/>
    <x v="1"/>
  </r>
  <r>
    <s v="NORTE_SET"/>
    <s v="NORTE_SET"/>
    <n v="4600018665"/>
    <s v="Investimento"/>
    <m/>
    <s v="01.11.2024"/>
    <s v="30.11.2024"/>
    <s v="SETUP SERVICOS ESPECIALIZADOS"/>
    <s v="Guaíba"/>
    <s v="Serviços de manutenção em rede de distribuição de energia elétrica no contrato 4600018665"/>
    <x v="3"/>
    <n v="1009674366"/>
    <n v="1629.98"/>
    <s v="13.12.2024"/>
    <s v="MED_ÚNICA&gt;RS-2402304EME1.G.0066.D"/>
    <x v="1"/>
  </r>
  <r>
    <s v="NORTE_SET"/>
    <s v="NORTE_SET"/>
    <n v="4600018665"/>
    <s v="Investimento"/>
    <m/>
    <s v="01.11.2024"/>
    <s v="30.11.2024"/>
    <s v="SETUP SERVICOS ESPECIALIZADOS"/>
    <s v="Guaíba"/>
    <s v="Serviços de manutenção em rede de distribuição de energia elétrica no contrato 4600018665"/>
    <x v="3"/>
    <n v="1009674367"/>
    <n v="3523.27"/>
    <s v="13.12.2024"/>
    <s v="MED_ÚNICA&gt;RS-2402304EME1.G.0066.I"/>
    <x v="1"/>
  </r>
  <r>
    <s v="NORTE_SET"/>
    <s v="NORTE_SET"/>
    <n v="4600018665"/>
    <s v="Investimento"/>
    <m/>
    <s v="01.11.2024"/>
    <s v="30.11.2024"/>
    <s v="SETUP SERVICOS ESPECIALIZADOS"/>
    <s v="Guaíba"/>
    <s v="Serviços de manutenção em rede de distribuição de energia elétrica no contrato 4600018665"/>
    <x v="3"/>
    <n v="1009674372"/>
    <n v="387.75"/>
    <s v="13.12.2024"/>
    <s v="MED_ÚNICA&gt;RS-2402304EME1.G.0127.D"/>
    <x v="1"/>
  </r>
  <r>
    <s v="NORTE_SET"/>
    <s v="NORTE_SET"/>
    <n v="4600018665"/>
    <s v="Investimento"/>
    <m/>
    <s v="01.11.2024"/>
    <s v="30.11.2024"/>
    <s v="SETUP SERVICOS ESPECIALIZADOS"/>
    <s v="Guaíba"/>
    <s v="Serviços de manutenção em rede de distribuição de energia elétrica no contrato 4600018665"/>
    <x v="3"/>
    <n v="1009674393"/>
    <n v="695.84"/>
    <s v="13.12.2024"/>
    <s v="MED_ÚNICA&gt;RS-2402304EME1.G.0127.D"/>
    <x v="1"/>
  </r>
  <r>
    <s v="NORTE_SET"/>
    <s v="NORTE_SET"/>
    <n v="4600018665"/>
    <s v="Investimento"/>
    <m/>
    <s v="01.11.2024"/>
    <s v="30.11.2024"/>
    <s v="SETUP SERVICOS ESPECIALIZADOS"/>
    <s v="Guaíba"/>
    <s v="Serviços de manutenção em rede de distribuição de energia elétrica no contrato 4600018665"/>
    <x v="3"/>
    <n v="1009674396"/>
    <n v="967.79"/>
    <s v="13.12.2024"/>
    <s v="MED_ÚNICA&gt;RS-2402304EME1.G.0127.I"/>
    <x v="1"/>
  </r>
  <r>
    <s v="NORTE_SET"/>
    <s v="NORTE_SET"/>
    <n v="4600018665"/>
    <s v="Investimento"/>
    <m/>
    <s v="01.11.2024"/>
    <s v="30.11.2024"/>
    <s v="SETUP SERVICOS ESPECIALIZADOS"/>
    <s v="Guaíba"/>
    <s v="Serviços de manutenção em rede de distribuição de energia elétrica no contrato 4600018665"/>
    <x v="3"/>
    <n v="1009674397"/>
    <n v="2293.46"/>
    <s v="13.12.2024"/>
    <s v="MED_ÚNICA&gt;RS-2402304EME1.G.0127.I"/>
    <x v="1"/>
  </r>
  <r>
    <s v="NORTE_SET"/>
    <s v="NORTE_SET"/>
    <n v="4600018665"/>
    <s v="Investimento"/>
    <m/>
    <s v="01.11.2024"/>
    <s v="30.11.2024"/>
    <s v="SETUP SERVICOS ESPECIALIZADOS"/>
    <s v="Guaíba"/>
    <s v="Serviços de manutenção em rede de distribuição de energia elétrica no contrato 4600018665"/>
    <x v="3"/>
    <n v="1009674408"/>
    <n v="1192.55"/>
    <s v="13.12.2024"/>
    <s v="MED_ÚNICA&gt;RS-2402304EME1.H.0045.D"/>
    <x v="1"/>
  </r>
  <r>
    <s v="NORTE_SET"/>
    <s v="NORTE_SET"/>
    <n v="4600018665"/>
    <s v="Investimento"/>
    <m/>
    <s v="01.11.2024"/>
    <s v="30.11.2024"/>
    <s v="SETUP SERVICOS ESPECIALIZADOS"/>
    <s v="Guaíba"/>
    <s v="Serviços de manutenção em rede de distribuição de energia elétrica no contrato 4600018665"/>
    <x v="3"/>
    <n v="1009674410"/>
    <n v="2419.9299999999998"/>
    <s v="13.12.2024"/>
    <s v="MED_ÚNICA&gt;RS-2402304EME1.H.0045.I"/>
    <x v="1"/>
  </r>
  <r>
    <s v="NORTE_SET"/>
    <s v="NORTE_SET"/>
    <n v="4600018665"/>
    <s v="Investimento"/>
    <m/>
    <s v="01.11.2024"/>
    <s v="30.11.2024"/>
    <s v="SETUP SERVICOS ESPECIALIZADOS"/>
    <s v="Guaíba"/>
    <s v="Serviços de manutenção em rede de distribuição de energia elétrica no contrato 4600018665"/>
    <x v="3"/>
    <n v="1009674412"/>
    <n v="1192.55"/>
    <s v="13.12.2024"/>
    <s v="MED_ÚNICA&gt;RS-2402304EME1.H.0112.D"/>
    <x v="1"/>
  </r>
  <r>
    <s v="NORTE_SET"/>
    <s v="NORTE_SET"/>
    <n v="4600018665"/>
    <s v="Investimento"/>
    <m/>
    <s v="01.11.2024"/>
    <s v="30.11.2024"/>
    <s v="SETUP SERVICOS ESPECIALIZADOS"/>
    <s v="Guaíba"/>
    <s v="Serviços de manutenção em rede de distribuição de energia elétrica no contrato 4600018665"/>
    <x v="3"/>
    <n v="1009674439"/>
    <n v="2419.9299999999998"/>
    <s v="13.12.2024"/>
    <s v="MED_ÚNICA&gt;RS-2402304EME1.H.0112.I"/>
    <x v="1"/>
  </r>
  <r>
    <s v="NORTE_SET"/>
    <s v="NORTE_SET"/>
    <n v="4600018665"/>
    <s v="Investimento"/>
    <m/>
    <s v="01.11.2024"/>
    <s v="30.11.2024"/>
    <s v="SETUP SERVICOS ESPECIALIZADOS"/>
    <s v="Guaíba"/>
    <s v="Serviços de manutenção em rede de distribuição de energia elétrica no contrato 4600018665"/>
    <x v="3"/>
    <n v="1009674441"/>
    <n v="1012.02"/>
    <s v="13.12.2024"/>
    <s v="MED_ÚNICA&gt;RS-2402304EME1.H.0113.D"/>
    <x v="1"/>
  </r>
  <r>
    <s v="NORTE_SET"/>
    <s v="NORTE_SET"/>
    <n v="4600018665"/>
    <s v="Investimento"/>
    <m/>
    <s v="01.11.2024"/>
    <s v="30.11.2024"/>
    <s v="SETUP SERVICOS ESPECIALIZADOS"/>
    <s v="Guaíba"/>
    <s v="Serviços de manutenção em rede de distribuição de energia elétrica no contrato 4600018665"/>
    <x v="3"/>
    <n v="1009674444"/>
    <n v="2953.98"/>
    <s v="13.12.2024"/>
    <s v="MED_ÚNICA&gt;RS-2402304EME1.H.0113.I"/>
    <x v="1"/>
  </r>
  <r>
    <s v="NORTE_SET"/>
    <s v="NORTE_SET"/>
    <n v="4600018665"/>
    <s v="Investimento"/>
    <m/>
    <s v="01.11.2024"/>
    <s v="30.11.2024"/>
    <s v="SETUP SERVICOS ESPECIALIZADOS"/>
    <s v="Guaíba"/>
    <s v="Serviços de manutenção em rede de distribuição de energia elétrica no contrato 4600018665"/>
    <x v="3"/>
    <n v="1009674529"/>
    <n v="1518.13"/>
    <s v="13.12.2024"/>
    <s v="MED_ÚNICA&gt;RS-2402304EME1.I.0106.D"/>
    <x v="1"/>
  </r>
  <r>
    <s v="NORTE_SET"/>
    <s v="NORTE_SET"/>
    <n v="4600018665"/>
    <s v="Investimento"/>
    <m/>
    <s v="01.11.2024"/>
    <s v="30.11.2024"/>
    <s v="SETUP SERVICOS ESPECIALIZADOS"/>
    <s v="Guaíba"/>
    <s v="Serviços de manutenção em rede de distribuição de energia elétrica no contrato 4600018665"/>
    <x v="3"/>
    <n v="1009674532"/>
    <n v="4772.38"/>
    <s v="13.12.2024"/>
    <s v="MED_ÚNICA&gt;RS-2402304EME1.I.0106.I"/>
    <x v="1"/>
  </r>
  <r>
    <s v="NORTE_SET"/>
    <s v="NORTE_SET"/>
    <n v="4600018665"/>
    <s v="Investimento"/>
    <m/>
    <s v="01.11.2024"/>
    <s v="30.11.2024"/>
    <s v="SETUP SERVICOS ESPECIALIZADOS"/>
    <s v="Guaíba"/>
    <s v="Serviços de manutenção em rede de distribuição de energia elétrica no contrato 4600018665"/>
    <x v="3"/>
    <n v="1009674540"/>
    <n v="695.23"/>
    <s v="13.12.2024"/>
    <s v="MED_ÚNICA&gt;RS-2402304EME1.I.0118.D"/>
    <x v="1"/>
  </r>
  <r>
    <s v="NORTE_SET"/>
    <s v="NORTE_SET"/>
    <n v="4600018665"/>
    <s v="Investimento"/>
    <m/>
    <s v="01.11.2024"/>
    <s v="30.11.2024"/>
    <s v="SETUP SERVICOS ESPECIALIZADOS"/>
    <s v="Guaíba"/>
    <s v="Serviços de manutenção em rede de distribuição de energia elétrica no contrato 4600018665"/>
    <x v="3"/>
    <n v="1009674542"/>
    <n v="2793.96"/>
    <s v="13.12.2024"/>
    <s v="MED_ÚNICA&gt;RS-2402304EME1.I.0118.I"/>
    <x v="1"/>
  </r>
  <r>
    <s v="NORTE_SET"/>
    <s v="NORTE_SET"/>
    <n v="4600018665"/>
    <s v="Investimento"/>
    <m/>
    <s v="01.11.2024"/>
    <s v="30.11.2024"/>
    <s v="SETUP SERVICOS ESPECIALIZADOS"/>
    <s v="Guaíba"/>
    <s v="Serviços de manutenção em rede de distribuição de energia elétrica no contrato 4600018665"/>
    <x v="3"/>
    <n v="1009674578"/>
    <n v="950.33"/>
    <s v="13.12.2024"/>
    <s v="MED_ÚNICA&gt;RS-2402304EME1.I.0137.D"/>
    <x v="1"/>
  </r>
  <r>
    <s v="NORTE_SET"/>
    <s v="NORTE_SET"/>
    <n v="4600018665"/>
    <s v="Investimento"/>
    <m/>
    <s v="01.11.2024"/>
    <s v="30.11.2024"/>
    <s v="SETUP SERVICOS ESPECIALIZADOS"/>
    <s v="Guaíba"/>
    <s v="Serviços de manutenção em rede de distribuição de energia elétrica no contrato 4600018665"/>
    <x v="3"/>
    <n v="1009674580"/>
    <n v="3085.49"/>
    <s v="13.12.2024"/>
    <s v="MED_ÚNICA&gt;RS-2402304EME1.I.0137.I"/>
    <x v="1"/>
  </r>
  <r>
    <s v="NORTE_SET"/>
    <s v="NORTE_SET"/>
    <n v="4600018665"/>
    <s v="Investimento"/>
    <m/>
    <s v="01.11.2024"/>
    <s v="30.11.2024"/>
    <s v="SETUP SERVICOS ESPECIALIZADOS"/>
    <s v="Mariana Pimentel"/>
    <s v="Serviços de manutenção em rede de distribuição de energia elétrica no contrato 4600018665"/>
    <x v="3"/>
    <n v="1009674330"/>
    <n v="4104.92"/>
    <s v="13.12.2024"/>
    <s v="MED_ÚNICA&gt;RS-2402304EME1.F.0169.D"/>
    <x v="1"/>
  </r>
  <r>
    <s v="NORTE_SET"/>
    <s v="NORTE_SET"/>
    <n v="4600018665"/>
    <s v="Investimento"/>
    <m/>
    <s v="01.11.2024"/>
    <s v="30.11.2024"/>
    <s v="SETUP SERVICOS ESPECIALIZADOS"/>
    <s v="Mariana Pimentel"/>
    <s v="Serviços de manutenção em rede de distribuição de energia elétrica no contrato 4600018665"/>
    <x v="3"/>
    <n v="1009674331"/>
    <n v="16656.099999999999"/>
    <s v="13.12.2024"/>
    <s v="MED_ÚNICA&gt;RS-2402304EME1.F.0169.I"/>
    <x v="1"/>
  </r>
  <r>
    <s v="NORTE_SET"/>
    <s v="NORTE_SET"/>
    <n v="4600018665"/>
    <s v="Investimento"/>
    <m/>
    <s v="01.11.2024"/>
    <s v="30.11.2024"/>
    <s v="SETUP SERVICOS ESPECIALIZADOS"/>
    <s v="PANTANO GRANDE"/>
    <s v="Serviços de manutenção em rede de distribuição de energia elétrica no contrato 4600018665"/>
    <x v="3"/>
    <n v="1009674446"/>
    <n v="5351.76"/>
    <s v="13.12.2024"/>
    <s v="MED_ÚNICA&gt;RS-2402304EME1.H.0122.D"/>
    <x v="1"/>
  </r>
  <r>
    <s v="NORTE_SET"/>
    <s v="NORTE_SET"/>
    <n v="4600018665"/>
    <s v="Investimento"/>
    <m/>
    <s v="01.11.2024"/>
    <s v="30.11.2024"/>
    <s v="SETUP SERVICOS ESPECIALIZADOS"/>
    <s v="PANTANO GRANDE"/>
    <s v="Serviços de manutenção em rede de distribuição de energia elétrica no contrato 4600018665"/>
    <x v="3"/>
    <n v="1009675129"/>
    <n v="20480.89"/>
    <s v="13.12.2024"/>
    <s v="MED_ÚNICA&gt;RS-2402304EME1.H.0122.I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296"/>
    <n v="1192.55"/>
    <s v="13.12.2024"/>
    <s v="MED_ÚNICA&gt;RS-2402304EME1.F.0092.D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307"/>
    <n v="2419.9299999999998"/>
    <s v="13.12.2024"/>
    <s v="MED_ÚNICA&gt;RS-2402304EME1.F.0092.I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312"/>
    <n v="1192.55"/>
    <s v="13.12.2024"/>
    <s v="MED_ÚNICA&gt;RS-2402304EME1.F.0126.D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313"/>
    <n v="2419.9299999999998"/>
    <s v="13.12.2024"/>
    <s v="MED_ÚNICA&gt;RS-2402304EME1.F.0126.I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352"/>
    <n v="1192.55"/>
    <s v="13.12.2024"/>
    <s v="MED_ÚNICA&gt;RS-2402304EME1.G.0032.D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353"/>
    <n v="2419.9299999999998"/>
    <s v="13.12.2024"/>
    <s v="MED_ÚNICA&gt;RS-2402304EME1.G.0032.I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368"/>
    <n v="736.81"/>
    <s v="13.12.2024"/>
    <s v="MED_ÚNICA&gt;RS-2402304EME1.G.0068.D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369"/>
    <n v="2589.2399999999998"/>
    <s v="13.12.2024"/>
    <s v="MED_ÚNICA&gt;RS-2402304EME1.G.0068.I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449"/>
    <n v="988.19"/>
    <s v="13.12.2024"/>
    <s v="MED_ÚNICA&gt;RS-2402304EME1.I.0021.D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452"/>
    <n v="3742.2"/>
    <s v="13.12.2024"/>
    <s v="MED_ÚNICA&gt;RS-2402304EME1.I.0021.I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454"/>
    <n v="1362.29"/>
    <s v="13.12.2024"/>
    <s v="MED_ÚNICA&gt;RS-2402304EME1.I.0028.D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456"/>
    <n v="3014.05"/>
    <s v="13.12.2024"/>
    <s v="MED_ÚNICA&gt;RS-2402304EME1.I.0028.I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492"/>
    <n v="1421.06"/>
    <s v="13.12.2024"/>
    <s v="MED_ÚNICA&gt;RS-2402304EME1.I.0065.D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494"/>
    <n v="3014.05"/>
    <s v="13.12.2024"/>
    <s v="MED_ÚNICA&gt;RS-2402304EME1.I.0065.I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497"/>
    <n v="1192.55"/>
    <s v="13.12.2024"/>
    <s v="MED_ÚNICA&gt;RS-2402304EME1.I.0066.D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499"/>
    <n v="2419.9299999999998"/>
    <s v="13.12.2024"/>
    <s v="MED_ÚNICA&gt;RS-2402304EME1.I.0066.I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534"/>
    <n v="1691.47"/>
    <s v="13.12.2024"/>
    <s v="MED_ÚNICA&gt;RS-2402304EME1.I.0109.D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537"/>
    <n v="3959.87"/>
    <s v="13.12.2024"/>
    <s v="MED_ÚNICA&gt;RS-2402304EME1.I.0109.I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545"/>
    <n v="915.01"/>
    <s v="13.12.2024"/>
    <s v="MED_ÚNICA&gt;RS-2402304EME1.I.0119.D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566"/>
    <n v="4242.51"/>
    <s v="13.12.2024"/>
    <s v="MED_ÚNICA&gt;RS-2402304EME1.I.0119.I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589"/>
    <n v="1192.55"/>
    <s v="13.12.2024"/>
    <s v="MED_ÚNICA&gt;RS-2402304EME1.I.0166.D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617"/>
    <n v="2419.9299999999998"/>
    <s v="13.12.2024"/>
    <s v="MED_ÚNICA&gt;RS-2402304EME1.I.0166.I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629"/>
    <n v="1192.55"/>
    <s v="13.12.2024"/>
    <s v="MED_ÚNICA&gt;RS-2402304EME1.I.0192.D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631"/>
    <n v="2419.9299999999998"/>
    <s v="13.12.2024"/>
    <s v="MED_ÚNICA&gt;RS-2402304EME1.I.0192.I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644"/>
    <n v="762.98"/>
    <s v="13.12.2024"/>
    <s v="MED_ÚNICA&gt;RS-2402304EME1.I.0220.D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663"/>
    <n v="3498.66"/>
    <s v="13.12.2024"/>
    <s v="MED_ÚNICA&gt;RS-2402304EME1.I.0220.I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666"/>
    <n v="1192.55"/>
    <s v="13.12.2024"/>
    <s v="MED_ÚNICA&gt;RS-2402304EME1.I.0252.D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668"/>
    <n v="2419.9299999999998"/>
    <s v="13.12.2024"/>
    <s v="MED_ÚNICA&gt;RS-2402304EME1.I.0252.I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671"/>
    <n v="208.92"/>
    <s v="13.12.2024"/>
    <s v="MED_ÚNICA&gt;RS-2402304EME1.I.0263.D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673"/>
    <n v="509.22"/>
    <s v="13.12.2024"/>
    <s v="MED_ÚNICA&gt;RS-2402304EME1.I.0263.I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675"/>
    <n v="1192.55"/>
    <s v="13.12.2024"/>
    <s v="MED_ÚNICA&gt;RS-2402304EME1.I.0268.D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677"/>
    <n v="2419.9299999999998"/>
    <s v="13.12.2024"/>
    <s v="MED_ÚNICA&gt;RS-2402304EME1.I.0268.I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705"/>
    <n v="1192.55"/>
    <s v="13.12.2024"/>
    <s v="MED_ÚNICA&gt;RS-2402304EME1.J.0009.D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708"/>
    <n v="2419.9299999999998"/>
    <s v="13.12.2024"/>
    <s v="MED_ÚNICA&gt;RS-2402304EME1.J.0009.I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733"/>
    <n v="1192.55"/>
    <s v="13.12.2024"/>
    <s v="MED_ÚNICA&gt;RS-2402304EME1.J.0048.D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4736"/>
    <n v="2419.9299999999998"/>
    <s v="13.12.2024"/>
    <s v="MED_ÚNICA&gt;RS-2402304EME1.J.0048.I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8666"/>
    <n v="861.55"/>
    <s v="13.12.2024"/>
    <s v="MED_ÚNICA&gt;RS-2402304EME1.J.0178.D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8674"/>
    <n v="4242.7"/>
    <s v="13.12.2024"/>
    <s v="MED_ÚNICA&gt;RS-2402304EME1.J.0178.I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8863"/>
    <n v="825.91"/>
    <s v="13.12.2024"/>
    <s v="MED_ÚNICA&gt;RS-2402304EME1.J.0271.D"/>
    <x v="1"/>
  </r>
  <r>
    <s v="NORTE_SET"/>
    <s v="NORTE_SET"/>
    <n v="4600018665"/>
    <s v="Investimento"/>
    <m/>
    <s v="01.11.2024"/>
    <s v="30.11.2024"/>
    <s v="SETUP SERVICOS ESPECIALIZADOS"/>
    <s v="Porto Alegre"/>
    <s v="Serviços de manutenção em rede de distribuição de energia elétrica no contrato 4600018665"/>
    <x v="3"/>
    <n v="1009678867"/>
    <n v="3655.26"/>
    <s v="13.12.2024"/>
    <s v="MED_ÚNICA&gt;RS-2402304EME1.J.0271.I"/>
    <x v="1"/>
  </r>
  <r>
    <s v="NORTE_SET"/>
    <s v="NORTE_SET"/>
    <n v="4600018665"/>
    <s v="Investimento"/>
    <m/>
    <s v="01.11.2024"/>
    <s v="30.11.2024"/>
    <s v="SETUP SERVICOS ESPECIALIZADOS"/>
    <s v="São Jerônimo"/>
    <s v="Serviços de manutenção em rede de distribuição de energia elétrica no contrato 4600018665"/>
    <x v="3"/>
    <n v="1009674310"/>
    <n v="1074.4100000000001"/>
    <s v="13.12.2024"/>
    <s v="MED_ÚNICA&gt;RS-2402304EME1.F.0114.D"/>
    <x v="1"/>
  </r>
  <r>
    <s v="NORTE_SET"/>
    <s v="NORTE_SET"/>
    <n v="4600018665"/>
    <s v="Investimento"/>
    <m/>
    <s v="01.11.2024"/>
    <s v="30.11.2024"/>
    <s v="SETUP SERVICOS ESPECIALIZADOS"/>
    <s v="São Jerônimo"/>
    <s v="Serviços de manutenção em rede de distribuição de energia elétrica no contrato 4600018665"/>
    <x v="3"/>
    <n v="1009674311"/>
    <n v="4350.5600000000004"/>
    <s v="13.12.2024"/>
    <s v="MED_ÚNICA&gt;RS-2402304EME1.F.0114.I"/>
    <x v="1"/>
  </r>
  <r>
    <s v="NORTE_SET"/>
    <s v="NORTE_SET"/>
    <n v="4600018665"/>
    <s v="Investimento"/>
    <m/>
    <s v="01.11.2024"/>
    <s v="30.11.2024"/>
    <s v="SETUP SERVICOS ESPECIALIZADOS"/>
    <s v="Viamão"/>
    <s v="Serviços de manutenção em rede de distribuição de energia elétrica no contrato 4600018665"/>
    <x v="3"/>
    <n v="1009674483"/>
    <n v="1192.55"/>
    <s v="13.12.2024"/>
    <s v="MED_ÚNICA&gt;RS-2402304EME1.I.0056.D"/>
    <x v="1"/>
  </r>
  <r>
    <s v="NORTE_SET"/>
    <s v="NORTE_SET"/>
    <n v="4600018665"/>
    <s v="Investimento"/>
    <m/>
    <s v="01.11.2024"/>
    <s v="30.11.2024"/>
    <s v="SETUP SERVICOS ESPECIALIZADOS"/>
    <s v="Viamão"/>
    <s v="Serviços de manutenção em rede de distribuição de energia elétrica no contrato 4600018665"/>
    <x v="3"/>
    <n v="1009674485"/>
    <n v="2419.9299999999998"/>
    <s v="13.12.2024"/>
    <s v="MED_ÚNICA&gt;RS-2402304EME1.I.0056.I"/>
    <x v="1"/>
  </r>
  <r>
    <s v="NORTE_SET"/>
    <s v="NORTE_SET"/>
    <n v="4600018665"/>
    <s v="Investimento"/>
    <m/>
    <s v="01.11.2024"/>
    <s v="30.11.2024"/>
    <s v="SETUP SERVICOS ESPECIALIZADOS"/>
    <s v="Viamão"/>
    <s v="Serviços de manutenção em rede de distribuição de energia elétrica no contrato 4600018665"/>
    <x v="3"/>
    <n v="1009674488"/>
    <n v="1192.55"/>
    <s v="13.12.2024"/>
    <s v="MED_ÚNICA&gt;RS-2402304EME1.I.0057.D"/>
    <x v="1"/>
  </r>
  <r>
    <s v="NORTE_SET"/>
    <s v="NORTE_SET"/>
    <n v="4600018665"/>
    <s v="Investimento"/>
    <m/>
    <s v="01.11.2024"/>
    <s v="30.11.2024"/>
    <s v="SETUP SERVICOS ESPECIALIZADOS"/>
    <s v="Viamão"/>
    <s v="Serviços de manutenção em rede de distribuição de energia elétrica no contrato 4600018665"/>
    <x v="3"/>
    <n v="1009674490"/>
    <n v="2419.9299999999998"/>
    <s v="13.12.2024"/>
    <s v="MED_ÚNICA&gt;RS-2402304EME1.I.0057.I"/>
    <x v="1"/>
  </r>
  <r>
    <s v="NORTE_SET"/>
    <s v="NORTE_SET"/>
    <n v="4600018665"/>
    <s v="Investimento"/>
    <m/>
    <s v="01.11.2024"/>
    <s v="30.11.2024"/>
    <s v="SETUP SERVICOS ESPECIALIZADOS"/>
    <s v="Viamão"/>
    <s v="Serviços de manutenção em rede de distribuição de energia elétrica no contrato 4600018665"/>
    <x v="3"/>
    <n v="1009674710"/>
    <n v="1192.55"/>
    <s v="13.12.2024"/>
    <s v="MED_ÚNICA&gt;RS-2402304EME1.J.0010.D"/>
    <x v="1"/>
  </r>
  <r>
    <s v="NORTE_SET"/>
    <s v="NORTE_SET"/>
    <n v="4600018665"/>
    <s v="Investimento"/>
    <m/>
    <s v="01.11.2024"/>
    <s v="30.11.2024"/>
    <s v="SETUP SERVICOS ESPECIALIZADOS"/>
    <s v="Viamão"/>
    <s v="Serviços de manutenção em rede de distribuição de energia elétrica no contrato 4600018665"/>
    <x v="3"/>
    <n v="1009674712"/>
    <n v="2419.9299999999998"/>
    <s v="13.12.2024"/>
    <s v="MED_ÚNICA&gt;RS-2402304EME1.J.0010.I"/>
    <x v="1"/>
  </r>
  <r>
    <s v="NORTE_SET"/>
    <s v="NORTE_SET"/>
    <n v="4600018665"/>
    <s v="Investimento"/>
    <m/>
    <s v="01.11.2024"/>
    <s v="30.11.2024"/>
    <s v="SETUP SERVICOS ESPECIALIZADOS"/>
    <s v="Viamão"/>
    <s v="Serviços de manutenção em rede de distribuição de energia elétrica no contrato 4600018665"/>
    <x v="3"/>
    <n v="1009674724"/>
    <n v="1185.6300000000001"/>
    <s v="13.12.2024"/>
    <s v="MED_ÚNICA&gt;RS-2402304EME1.J.0019.D"/>
    <x v="1"/>
  </r>
  <r>
    <s v="NORTE_SET"/>
    <s v="NORTE_SET"/>
    <n v="4600018665"/>
    <s v="Investimento"/>
    <m/>
    <s v="01.11.2024"/>
    <s v="30.11.2024"/>
    <s v="SETUP SERVICOS ESPECIALIZADOS"/>
    <s v="Viamão"/>
    <s v="Serviços de manutenção em rede de distribuição de energia elétrica no contrato 4600018665"/>
    <x v="3"/>
    <n v="1009674729"/>
    <n v="4524.3"/>
    <s v="13.12.2024"/>
    <s v="MED_ÚNICA&gt;RS-2402304EME1.J.0019.I"/>
    <x v="1"/>
  </r>
  <r>
    <s v="NORTE_SET"/>
    <s v="NORTE_SET"/>
    <n v="4600018665"/>
    <s v="Investimento"/>
    <m/>
    <s v="01.11.2024"/>
    <s v="30.11.2024"/>
    <s v="SETUP SERVICOS ESPECIALIZADOS"/>
    <s v="Viamão"/>
    <s v="Serviços de manutenção em rede de distribuição de energia elétrica no contrato 4600018665"/>
    <x v="3"/>
    <n v="1009674738"/>
    <n v="1192.55"/>
    <s v="13.12.2024"/>
    <s v="MED_ÚNICA&gt;RS-2402304EME1.J.0085.D"/>
    <x v="1"/>
  </r>
  <r>
    <s v="NORTE_SET"/>
    <s v="NORTE_SET"/>
    <n v="4600018665"/>
    <s v="Investimento"/>
    <m/>
    <s v="01.11.2024"/>
    <s v="30.11.2024"/>
    <s v="SETUP SERVICOS ESPECIALIZADOS"/>
    <s v="Viamão"/>
    <s v="Serviços de manutenção em rede de distribuição de energia elétrica no contrato 4600018665"/>
    <x v="3"/>
    <n v="1009674741"/>
    <n v="2419.9299999999998"/>
    <s v="13.12.2024"/>
    <s v="MED_ÚNICA&gt;RS-2402304EME1.J.0085.I"/>
    <x v="1"/>
  </r>
  <r>
    <s v="CEEE | Eqtl"/>
    <s v="Gerência de Manutenção - Norte"/>
    <n v="4600018665"/>
    <s v="Investimento"/>
    <s v="Disponibilidade"/>
    <s v="Ciclo"/>
    <s v="01.11.2024 a 30.11.2024"/>
    <s v="SETUP SERVIÇOS ESPECIALIZADOS LTDA"/>
    <s v="Porto Alegre"/>
    <s v="Medição POA"/>
    <x v="4"/>
    <s v="1009686593"/>
    <n v="135569.28"/>
    <d v="2024-12-16T00:00:00"/>
    <m/>
    <x v="2"/>
  </r>
  <r>
    <s v="CEEE EQTL"/>
    <s v="NORTE"/>
    <n v="4600018665"/>
    <s v="Investimento"/>
    <s v="Produtividade"/>
    <s v="Ciclo"/>
    <s v="01 a 30.11.2024"/>
    <s v="SETUP"/>
    <s v="Alvorada"/>
    <s v="Medição RS"/>
    <x v="5"/>
    <s v="1009683993"/>
    <n v="2494.98"/>
    <s v="16.12.2024"/>
    <s v="SET&gt;NOR&gt;ALV&gt;MAN_TAT&gt;DEZ24"/>
    <x v="2"/>
  </r>
  <r>
    <s v="CEEE EQTL"/>
    <s v="NORTE"/>
    <n v="4600018665"/>
    <s v="Investimento"/>
    <s v="Produtividade"/>
    <s v="Ciclo"/>
    <s v="01 a 30.11.2024"/>
    <s v="SETUP"/>
    <s v="BUTIÁ"/>
    <s v="Medição RS"/>
    <x v="5"/>
    <s v="1009684003"/>
    <n v="3594.47"/>
    <s v="16.12.2024"/>
    <s v="SET&gt;NOR&gt;BUT&gt;MAN_TAT&gt;DEZ24"/>
    <x v="2"/>
  </r>
  <r>
    <s v="CEEE EQTL"/>
    <s v="NORTE"/>
    <n v="4600018665"/>
    <s v="Investimento"/>
    <s v="Produtividade"/>
    <s v="Ciclo"/>
    <s v="01 a 30.11.2024"/>
    <s v="SETUP"/>
    <s v="Guaíba"/>
    <s v="Medição RS"/>
    <x v="5"/>
    <s v="1009684016"/>
    <n v="6462.78"/>
    <s v="16.12.2024"/>
    <s v="SET&gt;NOR&gt;GUA&gt;MAN_TAT&gt;DEZ24"/>
    <x v="2"/>
  </r>
  <r>
    <s v="CEEE EQTL"/>
    <s v="NORTE"/>
    <n v="4600018665"/>
    <s v="Investimento"/>
    <s v="Produtividade"/>
    <s v="Ciclo"/>
    <s v="01 a 30.11.2024"/>
    <s v="SETUP"/>
    <s v="Porto Alegre"/>
    <s v="Medição RS"/>
    <x v="5"/>
    <s v="1009684028"/>
    <n v="15566.43"/>
    <s v="16.12.2024"/>
    <s v="SET&gt;NOR&gt;POA&gt;MAN_TAT&gt;DEZ24"/>
    <x v="2"/>
  </r>
  <r>
    <s v="CEEE EQTL"/>
    <s v="NORTE"/>
    <n v="4600018665"/>
    <s v="Investimento"/>
    <s v="Produtividade"/>
    <s v="Ciclo"/>
    <s v="01 a 30.11.2024"/>
    <s v="SETUP"/>
    <s v="Viamão"/>
    <s v="Medição RS"/>
    <x v="5"/>
    <s v="1009684036"/>
    <n v="17072.46"/>
    <s v="16.12.2024"/>
    <s v="SET&gt;NOR&gt;VIA&gt;MAN_TAT&gt;DEZ24"/>
    <x v="2"/>
  </r>
  <r>
    <s v="CEEE EQTL"/>
    <s v="NORTE"/>
    <n v="4600018665"/>
    <s v="Investimento"/>
    <s v="Produtividade"/>
    <s v="Ciclo"/>
    <s v="01 a 30.11.2024"/>
    <s v="SETUP"/>
    <s v="ARROIO DOS RATOS"/>
    <s v="Medição RS"/>
    <x v="5"/>
    <s v="1009684046"/>
    <n v="150.77000000000001"/>
    <s v="16.12.2024"/>
    <s v="SET&gt;NOR&gt;ART&gt;MAN_TAT&gt;DEZ24"/>
    <x v="2"/>
  </r>
  <r>
    <s v="CEEE EQTL"/>
    <s v="NORTE"/>
    <n v="4600018665"/>
    <s v="Investimento"/>
    <s v="Produtividade"/>
    <s v="Ciclo"/>
    <s v="01 a 30.11.2024"/>
    <s v="SETUP"/>
    <s v="Eldorado do Sul"/>
    <s v="Medição RS"/>
    <x v="5"/>
    <s v="1009684074"/>
    <n v="1634.55"/>
    <s v="16.12.2024"/>
    <s v="SET&gt;NOR&gt;ELD&gt;MAN_TAT&gt;DEZ24"/>
    <x v="2"/>
  </r>
  <r>
    <s v="CEEE EQTL"/>
    <s v="NORTE"/>
    <n v="4600018665"/>
    <s v="Investimento"/>
    <s v="Produtividade"/>
    <s v="Ciclo"/>
    <s v="01 a 30.11.2024"/>
    <s v="SETUP"/>
    <s v="Eldorado do Sul"/>
    <s v="Medição RS"/>
    <x v="6"/>
    <s v="1009684004"/>
    <n v="5239.3599999999997"/>
    <s v="16.12.2024"/>
    <s v="SET&gt;NOR&gt;ELD&gt;MAN_LV&gt;DEZ24"/>
    <x v="2"/>
  </r>
  <r>
    <s v="CEEE EQTL"/>
    <s v="NORTE"/>
    <n v="4600018665"/>
    <s v="Investimento"/>
    <s v="Produtividade"/>
    <s v="Ciclo"/>
    <s v="01 a 30.11.2024"/>
    <s v="SETUP"/>
    <s v="Guaíba"/>
    <s v="Medição RS"/>
    <x v="6"/>
    <s v="1009684006"/>
    <n v="16220.5"/>
    <s v="16.12.2024"/>
    <s v="SET&gt;NOR&gt;GUA&gt;MAN_LV&gt;DEZ24"/>
    <x v="2"/>
  </r>
  <r>
    <s v="CEEE EQTL"/>
    <s v="NORTE"/>
    <n v="4600018665"/>
    <s v="Investimento"/>
    <s v="Produtividade"/>
    <s v="Ciclo"/>
    <s v="01 a 30.11.2024"/>
    <s v="SETUP"/>
    <s v="Viamão"/>
    <s v="Medição RS"/>
    <x v="6"/>
    <s v="1009684032"/>
    <n v="10068.85"/>
    <s v="16.12.2024"/>
    <s v="SET&gt;NOR&gt;VIA&gt;MAN_LV&gt;DEZ24"/>
    <x v="2"/>
  </r>
  <r>
    <s v="CEEE EQTL"/>
    <s v="NORTE"/>
    <n v="4600018665"/>
    <s v="Investimento"/>
    <s v="Produtividade"/>
    <s v="Ciclo"/>
    <s v="01 a 30.11.2024"/>
    <s v="SETUP"/>
    <s v="Alvorada"/>
    <s v="Medição RS"/>
    <x v="6"/>
    <s v="1009684037"/>
    <n v="785.06"/>
    <s v="16.12.2024"/>
    <s v="SET&gt;NOR&gt;ALV&gt;MAN_LV&gt;DEZ24"/>
    <x v="2"/>
  </r>
  <r>
    <s v="CEEE EQTL"/>
    <s v="NORTE"/>
    <n v="4600018665"/>
    <s v="Investimento"/>
    <s v="Produtividade"/>
    <s v="Ciclo"/>
    <s v="01 a 30.11.2024"/>
    <s v="SETUP"/>
    <s v="ARROIO DOS RATOS"/>
    <s v="Medição RS"/>
    <x v="6"/>
    <s v="1009684038"/>
    <n v="1306.29"/>
    <s v="16.12.2024"/>
    <s v="SET&gt;NOR&gt;ART&gt;MAN_LV&gt;DEZ24"/>
    <x v="2"/>
  </r>
  <r>
    <s v="CEEE EQTL"/>
    <s v="NORTE"/>
    <n v="4600018665"/>
    <s v="Investimento"/>
    <s v="Produtividade"/>
    <s v="Ciclo"/>
    <s v="01 a 30.11.2024"/>
    <s v="SETUP"/>
    <s v="BARRA DO RIBEIRO"/>
    <s v="Medição RS"/>
    <x v="6"/>
    <s v="1009684039"/>
    <n v="967.79"/>
    <s v="16.12.2024"/>
    <s v="SET&gt;NOR&gt;BRI&gt;MAN_LV&gt;DEZ24"/>
    <x v="2"/>
  </r>
  <r>
    <s v="CEEE EQTL"/>
    <s v="NORTE"/>
    <n v="4600018665"/>
    <s v="Investimento"/>
    <s v="Produtividade"/>
    <s v="Ciclo"/>
    <s v="01 a 30.11.2024"/>
    <s v="SETUP"/>
    <s v="Charqueadas"/>
    <s v="Medição RS"/>
    <x v="6"/>
    <s v="1009684040"/>
    <n v="1200.24"/>
    <s v="16.12.2024"/>
    <s v="SET&gt;NOR&gt;CHA&gt;MAN_LV&gt;DEZ24"/>
    <x v="2"/>
  </r>
  <r>
    <s v="CEEE EQTL"/>
    <s v="NORTE"/>
    <n v="4600018665"/>
    <s v="Investimento"/>
    <s v="Produtividade"/>
    <s v="Ciclo"/>
    <s v="01 a 30.11.2024"/>
    <s v="SETUP"/>
    <s v="PANTANO GRANDE"/>
    <s v="Medição RS"/>
    <x v="6"/>
    <s v="1009684053"/>
    <n v="1355.54"/>
    <s v="16.12.2024"/>
    <s v="SET&gt;NOR&gt;PGR&gt;MAN_LV&gt;DEZ24"/>
    <x v="2"/>
  </r>
  <r>
    <s v="CEEE EQTL"/>
    <s v="NORTE"/>
    <n v="4600018665"/>
    <s v="Investimento"/>
    <s v="Produtividade"/>
    <s v="Ciclo"/>
    <s v="01 a 30.11.2024"/>
    <s v="SETUP"/>
    <s v="Porto Alegre"/>
    <s v="Medição RS"/>
    <x v="6"/>
    <s v="1009684054"/>
    <n v="126211.14"/>
    <s v="16.12.2024"/>
    <s v="SET&gt;NOR&gt;POA&gt;MAN_LV&gt;DEZ24"/>
    <x v="2"/>
  </r>
  <r>
    <s v="CEEE EQTL"/>
    <s v="NORTE"/>
    <n v="4600018665"/>
    <s v="Investimento"/>
    <s v="Produtividade"/>
    <s v="Ciclo"/>
    <s v="01 a 30.11.2024"/>
    <s v="SETUP"/>
    <s v="Alvorada"/>
    <s v="Medição RS"/>
    <x v="7"/>
    <s v="1009683986"/>
    <n v="4874.6499999999996"/>
    <s v="16.12.2024"/>
    <s v="SET&gt;NOR&gt;ALV&gt;MAN_LM&gt;DEZ24"/>
    <x v="2"/>
  </r>
  <r>
    <s v="CEEE EQTL"/>
    <s v="NORTE"/>
    <n v="4600018665"/>
    <s v="Investimento"/>
    <s v="Produtividade"/>
    <s v="Ciclo"/>
    <s v="01 a 30.11.2024"/>
    <s v="SETUP"/>
    <s v="BARRA DO RIBEIRO"/>
    <s v="Medição RS"/>
    <x v="7"/>
    <s v="1009683988"/>
    <n v="3899.72"/>
    <s v="16.12.2024"/>
    <s v="SET&gt;NOR&gt;BRI&gt;MAN_LM&gt;DEZ24"/>
    <x v="2"/>
  </r>
  <r>
    <s v="CEEE EQTL"/>
    <s v="NORTE"/>
    <n v="4600018665"/>
    <s v="Investimento"/>
    <s v="Produtividade"/>
    <s v="Ciclo"/>
    <s v="01 a 30.11.2024"/>
    <s v="SETUP"/>
    <s v="Eldorado do Sul"/>
    <s v="Medição RS"/>
    <x v="7"/>
    <s v="1009683989"/>
    <n v="16238.68"/>
    <s v="16.12.2024"/>
    <s v="SET&gt;NOR&gt;ELD&gt;MAN_LM&gt;DEZ24"/>
    <x v="2"/>
  </r>
  <r>
    <s v="CEEE EQTL"/>
    <s v="NORTE"/>
    <n v="4600018665"/>
    <s v="Investimento"/>
    <s v="Produtividade"/>
    <s v="Ciclo"/>
    <s v="01 a 30.11.2024"/>
    <s v="SETUP"/>
    <s v="Guaíba"/>
    <s v="Medição RS"/>
    <x v="7"/>
    <s v="1009683990"/>
    <n v="12674.09"/>
    <s v="16.12.2024"/>
    <s v="SET&gt;NOR&gt;GUA&gt;MAN_LM&gt;DEZ24"/>
    <x v="2"/>
  </r>
  <r>
    <s v="CEEE EQTL"/>
    <s v="NORTE"/>
    <n v="4600018665"/>
    <s v="Investimento"/>
    <s v="Produtividade"/>
    <s v="Ciclo"/>
    <s v="01 a 30.11.2024"/>
    <s v="SETUP"/>
    <s v="Porto Alegre"/>
    <s v="Medição RS"/>
    <x v="7"/>
    <s v="1009684012"/>
    <n v="32500.09"/>
    <s v="16.12.2024"/>
    <s v="SET&gt;NOR&gt;POA&gt;MAN_LM&gt;DEZ24"/>
    <x v="2"/>
  </r>
  <r>
    <s v="CEEE EQTL"/>
    <s v="NORTE"/>
    <n v="4600018665"/>
    <s v="Investimento"/>
    <s v="Produtividade"/>
    <s v="Ciclo"/>
    <s v="01 a 30.11.2024"/>
    <s v="SETUP"/>
    <s v="Viamão"/>
    <s v="Medição RS"/>
    <x v="7"/>
    <s v="1009684025"/>
    <n v="7799.44"/>
    <s v="16.12.2024"/>
    <s v="SET&gt;NOR&gt;VIA&gt;MAN_LM&gt;DEZ24"/>
    <x v="2"/>
  </r>
  <r>
    <s v="CEEE EQTL"/>
    <s v="NORTE"/>
    <n v="4600018665"/>
    <s v="Investimento"/>
    <s v="Produtividade"/>
    <s v="Ciclo"/>
    <s v="01 a 30.11.2024"/>
    <s v="SETUP"/>
    <s v="São Jerônimo"/>
    <s v="Medição RS"/>
    <x v="7"/>
    <s v="1009684070"/>
    <n v="974.93"/>
    <s v="16.12.2024"/>
    <s v="SET&gt;NOR&gt;SJE&gt;MAN_LM&gt;DEZ24"/>
    <x v="2"/>
  </r>
  <r>
    <s v="CEEE | Eqtl"/>
    <s v="Gerência de Manutenção - Norte"/>
    <n v="4600018665"/>
    <s v="Custeio"/>
    <s v="Disponibilidade"/>
    <s v="Ciclo"/>
    <s v="FEV / MAR / ABR"/>
    <s v="SETUP SERVIÇOS ESPECIALIZADOS LTDA"/>
    <s v="Porto Alegre"/>
    <s v="Medição POA"/>
    <x v="8"/>
    <n v="1009668504"/>
    <n v="16806.54"/>
    <d v="2024-12-11T00:00:00"/>
    <m/>
    <x v="2"/>
  </r>
  <r>
    <s v="CEEE | Eqtl"/>
    <s v="Gerência de Manutenção - Norte"/>
    <n v="4600018665"/>
    <s v="Custeio"/>
    <s v="Disponibilidade"/>
    <s v="Ciclo"/>
    <s v="FEV / MAR / ABR"/>
    <s v="SETUP SERVIÇOS ESPECIALIZADOS LTDA"/>
    <s v="Porto Alegre"/>
    <s v="Medição POA"/>
    <x v="9"/>
    <n v="1009668522"/>
    <n v="287404.7"/>
    <d v="2024-12-11T00:00:00"/>
    <m/>
    <x v="2"/>
  </r>
  <r>
    <s v="CEEE | Eqtl"/>
    <s v="Gerência de Manutenção - Norte"/>
    <n v="4600018665"/>
    <s v="Custeio"/>
    <s v="Disponibilidade"/>
    <s v="Ciclo"/>
    <s v="FEV / MAR / ABR"/>
    <s v="SETUP SERVIÇOS ESPECIALIZADOS LTDA"/>
    <s v="Porto Alegre"/>
    <s v="Medição POA"/>
    <x v="10"/>
    <n v="1009668532"/>
    <n v="23750.48"/>
    <d v="2024-12-11T00:00:00"/>
    <m/>
    <x v="2"/>
  </r>
  <r>
    <s v="CEEE-D"/>
    <s v="SUL"/>
    <n v="4600018665"/>
    <s v="Custeio"/>
    <m/>
    <m/>
    <s v="Novembro"/>
    <s v="SETUP SERVICOS ESPECIALIZADOS"/>
    <s v="BARRA DO RIBEIRO"/>
    <m/>
    <x v="0"/>
    <n v="1009668450"/>
    <n v="800.14"/>
    <s v="não tem"/>
    <n v="6000687830"/>
    <x v="0"/>
  </r>
  <r>
    <s v="CEEE-D"/>
    <s v="SUL"/>
    <n v="4600018665"/>
    <s v="Custeio"/>
    <m/>
    <m/>
    <s v="Novembro"/>
    <s v="SETUP SERVICOS ESPECIALIZADOS"/>
    <s v="Mariana Pimentel"/>
    <m/>
    <x v="0"/>
    <n v="1009668330"/>
    <n v="1027.97"/>
    <s v="não tem"/>
    <n v="6000699512"/>
    <x v="0"/>
  </r>
  <r>
    <s v="CEEE-D"/>
    <s v="SUL"/>
    <n v="4600018665"/>
    <s v="Custeio"/>
    <m/>
    <m/>
    <s v="Novembro"/>
    <s v="SETUP SERVICOS ESPECIALIZADOS"/>
    <s v="Mariana Pimentel"/>
    <m/>
    <x v="0"/>
    <n v="1009668486"/>
    <n v="600.12"/>
    <s v="não tem"/>
    <n v="600069950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2F844B-20BC-4382-BEA7-73B8DFE50650}" name="Tabela dinâmica10" cacheId="6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76" firstHeaderRow="1" firstDataRow="1" firstDataCol="1"/>
  <pivotFields count="4">
    <pivotField showAll="0"/>
    <pivotField showAll="0"/>
    <pivotField axis="axisRow" showAll="0">
      <items count="173">
        <item x="16"/>
        <item x="23"/>
        <item x="24"/>
        <item x="43"/>
        <item x="33"/>
        <item x="31"/>
        <item x="28"/>
        <item x="0"/>
        <item x="81"/>
        <item x="1"/>
        <item x="4"/>
        <item x="2"/>
        <item x="29"/>
        <item x="5"/>
        <item x="30"/>
        <item x="3"/>
        <item x="32"/>
        <item x="25"/>
        <item x="37"/>
        <item x="38"/>
        <item x="40"/>
        <item x="17"/>
        <item x="11"/>
        <item x="18"/>
        <item x="34"/>
        <item x="35"/>
        <item x="36"/>
        <item x="61"/>
        <item x="59"/>
        <item x="60"/>
        <item x="62"/>
        <item x="58"/>
        <item x="75"/>
        <item x="76"/>
        <item x="77"/>
        <item x="78"/>
        <item x="63"/>
        <item x="79"/>
        <item x="90"/>
        <item x="80"/>
        <item x="83"/>
        <item x="84"/>
        <item x="82"/>
        <item x="85"/>
        <item x="86"/>
        <item x="87"/>
        <item x="10"/>
        <item x="91"/>
        <item x="88"/>
        <item x="89"/>
        <item x="7"/>
        <item x="6"/>
        <item x="92"/>
        <item x="8"/>
        <item x="9"/>
        <item x="21"/>
        <item x="14"/>
        <item x="13"/>
        <item x="12"/>
        <item x="15"/>
        <item x="20"/>
        <item x="19"/>
        <item x="22"/>
        <item x="26"/>
        <item x="39"/>
        <item x="27"/>
        <item x="42"/>
        <item x="44"/>
        <item x="41"/>
        <item x="45"/>
        <item x="46"/>
        <item x="47"/>
        <item x="48"/>
        <item x="49"/>
        <item x="51"/>
        <item x="50"/>
        <item x="52"/>
        <item x="56"/>
        <item x="55"/>
        <item x="53"/>
        <item x="54"/>
        <item x="69"/>
        <item x="72"/>
        <item x="73"/>
        <item x="65"/>
        <item x="66"/>
        <item x="70"/>
        <item x="67"/>
        <item x="74"/>
        <item x="64"/>
        <item x="57"/>
        <item x="68"/>
        <item x="71"/>
        <item x="95"/>
        <item x="93"/>
        <item x="94"/>
        <item x="96"/>
        <item x="103"/>
        <item x="125"/>
        <item x="126"/>
        <item x="138"/>
        <item x="129"/>
        <item x="146"/>
        <item x="139"/>
        <item x="123"/>
        <item x="136"/>
        <item x="140"/>
        <item x="130"/>
        <item x="131"/>
        <item x="141"/>
        <item x="102"/>
        <item x="132"/>
        <item x="124"/>
        <item x="127"/>
        <item x="133"/>
        <item x="104"/>
        <item x="134"/>
        <item x="137"/>
        <item x="142"/>
        <item x="107"/>
        <item x="101"/>
        <item x="119"/>
        <item x="120"/>
        <item x="108"/>
        <item x="109"/>
        <item x="97"/>
        <item x="98"/>
        <item x="135"/>
        <item x="143"/>
        <item x="105"/>
        <item x="110"/>
        <item x="99"/>
        <item x="106"/>
        <item x="111"/>
        <item x="112"/>
        <item x="113"/>
        <item x="114"/>
        <item x="144"/>
        <item x="115"/>
        <item x="128"/>
        <item x="116"/>
        <item x="121"/>
        <item x="100"/>
        <item x="147"/>
        <item x="117"/>
        <item x="122"/>
        <item x="145"/>
        <item x="118"/>
        <item x="165"/>
        <item x="159"/>
        <item x="149"/>
        <item x="160"/>
        <item x="154"/>
        <item x="166"/>
        <item x="161"/>
        <item x="150"/>
        <item x="162"/>
        <item x="167"/>
        <item x="156"/>
        <item x="155"/>
        <item x="168"/>
        <item x="157"/>
        <item x="151"/>
        <item x="163"/>
        <item x="169"/>
        <item x="164"/>
        <item x="152"/>
        <item x="171"/>
        <item x="170"/>
        <item x="158"/>
        <item x="153"/>
        <item x="148"/>
        <item t="default"/>
      </items>
    </pivotField>
    <pivotField dataField="1" numFmtId="44" showAll="0"/>
  </pivotFields>
  <rowFields count="1">
    <field x="2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Items count="1">
    <i/>
  </colItems>
  <dataFields count="1">
    <dataField name="Soma de Valor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16189-C023-4813-A9EE-A0DEB9FFD249}" name="Tabela dinâmica17" cacheId="7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escrição Nota Fiscal">
  <location ref="T9:X22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2"/>
        <item x="3"/>
        <item x="7"/>
        <item x="6"/>
        <item x="0"/>
        <item x="4"/>
        <item x="8"/>
        <item x="9"/>
        <item x="10"/>
        <item x="1"/>
        <item x="5"/>
        <item t="default"/>
      </items>
    </pivotField>
    <pivotField showAll="0"/>
    <pivotField dataField="1" numFmtId="44" showAll="0"/>
    <pivotField showAll="0"/>
    <pivotField showAll="0"/>
    <pivotField axis="axisCol" showAll="0">
      <items count="4">
        <item x="1"/>
        <item x="0"/>
        <item x="2"/>
        <item t="default"/>
      </items>
    </pivotField>
  </pivotFields>
  <rowFields count="1">
    <field x="1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Soma de Valor" fld="12" baseField="0" baseItem="0" numFmtId="44"/>
  </dataFields>
  <formats count="18">
    <format dxfId="636">
      <pivotArea outline="0" collapsedLevelsAreSubtotals="1" fieldPosition="0"/>
    </format>
    <format dxfId="635">
      <pivotArea field="10" type="button" dataOnly="0" labelOnly="1" outline="0" axis="axisRow" fieldPosition="0"/>
    </format>
    <format dxfId="634">
      <pivotArea dataOnly="0" labelOnly="1" fieldPosition="0">
        <references count="1">
          <reference field="10" count="0"/>
        </references>
      </pivotArea>
    </format>
    <format dxfId="633">
      <pivotArea dataOnly="0" labelOnly="1" grandRow="1" outline="0" fieldPosition="0"/>
    </format>
    <format dxfId="632">
      <pivotArea dataOnly="0" labelOnly="1" fieldPosition="0">
        <references count="1">
          <reference field="15" count="0"/>
        </references>
      </pivotArea>
    </format>
    <format dxfId="631">
      <pivotArea dataOnly="0" labelOnly="1" grandCol="1" outline="0" fieldPosition="0"/>
    </format>
    <format dxfId="630">
      <pivotArea outline="0" collapsedLevelsAreSubtotals="1" fieldPosition="0"/>
    </format>
    <format dxfId="629">
      <pivotArea field="10" type="button" dataOnly="0" labelOnly="1" outline="0" axis="axisRow" fieldPosition="0"/>
    </format>
    <format dxfId="628">
      <pivotArea dataOnly="0" labelOnly="1" fieldPosition="0">
        <references count="1">
          <reference field="10" count="0"/>
        </references>
      </pivotArea>
    </format>
    <format dxfId="627">
      <pivotArea dataOnly="0" labelOnly="1" grandRow="1" outline="0" fieldPosition="0"/>
    </format>
    <format dxfId="626">
      <pivotArea dataOnly="0" labelOnly="1" fieldPosition="0">
        <references count="1">
          <reference field="15" count="0"/>
        </references>
      </pivotArea>
    </format>
    <format dxfId="625">
      <pivotArea dataOnly="0" labelOnly="1" grandCol="1" outline="0" fieldPosition="0"/>
    </format>
    <format dxfId="624">
      <pivotArea outline="0" collapsedLevelsAreSubtotals="1" fieldPosition="0"/>
    </format>
    <format dxfId="623">
      <pivotArea field="10" type="button" dataOnly="0" labelOnly="1" outline="0" axis="axisRow" fieldPosition="0"/>
    </format>
    <format dxfId="622">
      <pivotArea dataOnly="0" labelOnly="1" fieldPosition="0">
        <references count="1">
          <reference field="10" count="0"/>
        </references>
      </pivotArea>
    </format>
    <format dxfId="621">
      <pivotArea dataOnly="0" labelOnly="1" grandRow="1" outline="0" fieldPosition="0"/>
    </format>
    <format dxfId="620">
      <pivotArea dataOnly="0" labelOnly="1" fieldPosition="0">
        <references count="1">
          <reference field="15" count="0"/>
        </references>
      </pivotArea>
    </format>
    <format dxfId="619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7B5244-EA40-4575-A87D-878BE7273227}" name="Tabela dinâmica18" cacheId="7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escrição Nota Fiscal">
  <location ref="I5:M18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2"/>
        <item x="3"/>
        <item x="7"/>
        <item x="6"/>
        <item x="0"/>
        <item x="4"/>
        <item x="8"/>
        <item x="9"/>
        <item x="10"/>
        <item x="1"/>
        <item x="5"/>
        <item t="default"/>
      </items>
    </pivotField>
    <pivotField showAll="0"/>
    <pivotField dataField="1" numFmtId="44" showAll="0"/>
    <pivotField showAll="0"/>
    <pivotField showAll="0"/>
    <pivotField axis="axisCol" showAll="0">
      <items count="4">
        <item x="1"/>
        <item x="0"/>
        <item x="2"/>
        <item t="default"/>
      </items>
    </pivotField>
  </pivotFields>
  <rowFields count="1">
    <field x="1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Soma de Valor" fld="12" baseField="0" baseItem="0" numFmtId="44"/>
  </dataFields>
  <formats count="18">
    <format dxfId="601">
      <pivotArea outline="0" collapsedLevelsAreSubtotals="1" fieldPosition="0"/>
    </format>
    <format dxfId="602">
      <pivotArea field="10" type="button" dataOnly="0" labelOnly="1" outline="0" axis="axisRow" fieldPosition="0"/>
    </format>
    <format dxfId="603">
      <pivotArea dataOnly="0" labelOnly="1" fieldPosition="0">
        <references count="1">
          <reference field="10" count="0"/>
        </references>
      </pivotArea>
    </format>
    <format dxfId="604">
      <pivotArea dataOnly="0" labelOnly="1" grandRow="1" outline="0" fieldPosition="0"/>
    </format>
    <format dxfId="605">
      <pivotArea dataOnly="0" labelOnly="1" fieldPosition="0">
        <references count="1">
          <reference field="15" count="0"/>
        </references>
      </pivotArea>
    </format>
    <format dxfId="606">
      <pivotArea dataOnly="0" labelOnly="1" grandCol="1" outline="0" fieldPosition="0"/>
    </format>
    <format dxfId="607">
      <pivotArea outline="0" collapsedLevelsAreSubtotals="1" fieldPosition="0"/>
    </format>
    <format dxfId="608">
      <pivotArea field="10" type="button" dataOnly="0" labelOnly="1" outline="0" axis="axisRow" fieldPosition="0"/>
    </format>
    <format dxfId="609">
      <pivotArea dataOnly="0" labelOnly="1" fieldPosition="0">
        <references count="1">
          <reference field="10" count="0"/>
        </references>
      </pivotArea>
    </format>
    <format dxfId="610">
      <pivotArea dataOnly="0" labelOnly="1" grandRow="1" outline="0" fieldPosition="0"/>
    </format>
    <format dxfId="611">
      <pivotArea dataOnly="0" labelOnly="1" fieldPosition="0">
        <references count="1">
          <reference field="15" count="0"/>
        </references>
      </pivotArea>
    </format>
    <format dxfId="612">
      <pivotArea dataOnly="0" labelOnly="1" grandCol="1" outline="0" fieldPosition="0"/>
    </format>
    <format dxfId="613">
      <pivotArea outline="0" collapsedLevelsAreSubtotals="1" fieldPosition="0"/>
    </format>
    <format dxfId="614">
      <pivotArea field="10" type="button" dataOnly="0" labelOnly="1" outline="0" axis="axisRow" fieldPosition="0"/>
    </format>
    <format dxfId="615">
      <pivotArea dataOnly="0" labelOnly="1" fieldPosition="0">
        <references count="1">
          <reference field="10" count="0"/>
        </references>
      </pivotArea>
    </format>
    <format dxfId="616">
      <pivotArea dataOnly="0" labelOnly="1" grandRow="1" outline="0" fieldPosition="0"/>
    </format>
    <format dxfId="617">
      <pivotArea dataOnly="0" labelOnly="1" fieldPosition="0">
        <references count="1">
          <reference field="15" count="0"/>
        </references>
      </pivotArea>
    </format>
    <format dxfId="61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CE25B2-90ED-493E-909A-181D35CB6CFA}" name="Tabela dinâmica16" cacheId="6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I">
  <location ref="F819:H823" firstHeaderRow="0" firstDataRow="1" firstDataCol="1"/>
  <pivotFields count="4">
    <pivotField showAll="0"/>
    <pivotField dataField="1" numFmtId="44" showAll="0"/>
    <pivotField axis="axisRow" showAll="0">
      <items count="4">
        <item x="0"/>
        <item x="1"/>
        <item x="2"/>
        <item t="default"/>
      </items>
    </pivotField>
    <pivotField dataField="1" numFmtId="44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O que foi enviado" fld="1" baseField="0" baseItem="0" numFmtId="44"/>
    <dataField name="O que recebeu" fld="3" baseField="0" baseItem="0" numFmtId="44"/>
  </dataFields>
  <formats count="6">
    <format dxfId="642">
      <pivotArea outline="0" collapsedLevelsAreSubtotals="1" fieldPosition="0"/>
    </format>
    <format dxfId="64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40">
      <pivotArea field="2" type="button" dataOnly="0" labelOnly="1" outline="0" axis="axisRow" fieldPosition="0"/>
    </format>
    <format dxfId="6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38">
      <pivotArea field="2" type="button" dataOnly="0" labelOnly="1" outline="0" axis="axisRow" fieldPosition="0"/>
    </format>
    <format dxfId="63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3F97D4-2C70-4770-8757-4E7B6FEBF69C}" name="Tabela dinâmica15" cacheId="6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19:B814" firstHeaderRow="1" firstDataRow="1" firstDataCol="1" rowPageCount="2" colPageCount="1"/>
  <pivotFields count="38">
    <pivotField axis="axisPage" multipleItemSelectionAllowed="1" showAll="0">
      <items count="13">
        <item h="1" x="2"/>
        <item x="9"/>
        <item x="10"/>
        <item h="1" x="11"/>
        <item h="1" x="4"/>
        <item h="1" x="1"/>
        <item x="0"/>
        <item h="1" x="7"/>
        <item h="1" x="6"/>
        <item h="1" x="3"/>
        <item h="1" x="5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2394">
        <item x="4"/>
        <item x="1099"/>
        <item x="1098"/>
        <item x="1097"/>
        <item x="1849"/>
        <item x="1019"/>
        <item x="1046"/>
        <item x="1018"/>
        <item x="1017"/>
        <item x="1016"/>
        <item x="1015"/>
        <item x="2346"/>
        <item x="1985"/>
        <item x="1951"/>
        <item x="1120"/>
        <item x="1119"/>
        <item x="1892"/>
        <item x="1890"/>
        <item x="1891"/>
        <item x="1935"/>
        <item x="825"/>
        <item x="822"/>
        <item x="821"/>
        <item x="823"/>
        <item x="824"/>
        <item x="969"/>
        <item x="973"/>
        <item x="972"/>
        <item x="852"/>
        <item x="853"/>
        <item x="1322"/>
        <item x="1321"/>
        <item x="971"/>
        <item x="949"/>
        <item x="948"/>
        <item x="979"/>
        <item x="996"/>
        <item x="1862"/>
        <item x="997"/>
        <item x="998"/>
        <item x="1001"/>
        <item x="999"/>
        <item x="1000"/>
        <item x="32"/>
        <item x="13"/>
        <item x="108"/>
        <item x="33"/>
        <item x="1571"/>
        <item x="1058"/>
        <item x="1570"/>
        <item x="1060"/>
        <item x="1035"/>
        <item x="1074"/>
        <item x="1059"/>
        <item x="1061"/>
        <item x="1110"/>
        <item x="1157"/>
        <item x="1156"/>
        <item x="1115"/>
        <item x="1114"/>
        <item x="1037"/>
        <item x="35"/>
        <item x="92"/>
        <item x="93"/>
        <item x="94"/>
        <item x="95"/>
        <item x="267"/>
        <item x="91"/>
        <item x="96"/>
        <item x="129"/>
        <item x="97"/>
        <item x="98"/>
        <item x="99"/>
        <item x="100"/>
        <item x="104"/>
        <item x="105"/>
        <item x="102"/>
        <item x="14"/>
        <item x="101"/>
        <item x="106"/>
        <item x="107"/>
        <item x="11"/>
        <item x="109"/>
        <item x="112"/>
        <item x="115"/>
        <item x="116"/>
        <item x="117"/>
        <item x="118"/>
        <item x="49"/>
        <item x="119"/>
        <item x="36"/>
        <item x="15"/>
        <item x="42"/>
        <item x="17"/>
        <item x="27"/>
        <item x="22"/>
        <item x="39"/>
        <item x="29"/>
        <item x="41"/>
        <item x="120"/>
        <item x="121"/>
        <item x="122"/>
        <item x="31"/>
        <item x="46"/>
        <item x="123"/>
        <item x="28"/>
        <item x="38"/>
        <item x="124"/>
        <item x="125"/>
        <item x="126"/>
        <item x="127"/>
        <item x="128"/>
        <item x="57"/>
        <item x="58"/>
        <item x="59"/>
        <item x="60"/>
        <item x="268"/>
        <item x="34"/>
        <item x="45"/>
        <item x="47"/>
        <item x="50"/>
        <item x="48"/>
        <item x="61"/>
        <item x="62"/>
        <item x="63"/>
        <item x="64"/>
        <item x="65"/>
        <item x="30"/>
        <item x="66"/>
        <item x="67"/>
        <item x="68"/>
        <item x="69"/>
        <item x="37"/>
        <item x="70"/>
        <item x="71"/>
        <item x="72"/>
        <item x="73"/>
        <item x="1020"/>
        <item x="1032"/>
        <item x="804"/>
        <item x="143"/>
        <item x="1932"/>
        <item x="481"/>
        <item x="830"/>
        <item x="630"/>
        <item x="74"/>
        <item x="75"/>
        <item x="76"/>
        <item x="78"/>
        <item x="79"/>
        <item x="80"/>
        <item x="12"/>
        <item x="81"/>
        <item x="82"/>
        <item x="77"/>
        <item x="83"/>
        <item x="84"/>
        <item x="85"/>
        <item x="86"/>
        <item x="87"/>
        <item x="131"/>
        <item x="130"/>
        <item x="56"/>
        <item x="89"/>
        <item x="90"/>
        <item x="88"/>
        <item x="132"/>
        <item x="133"/>
        <item x="134"/>
        <item x="135"/>
        <item x="136"/>
        <item x="137"/>
        <item x="138"/>
        <item x="51"/>
        <item x="139"/>
        <item x="140"/>
        <item x="141"/>
        <item x="657"/>
        <item x="144"/>
        <item x="145"/>
        <item x="148"/>
        <item x="149"/>
        <item x="52"/>
        <item x="150"/>
        <item x="151"/>
        <item x="152"/>
        <item x="153"/>
        <item x="154"/>
        <item x="155"/>
        <item x="156"/>
        <item x="157"/>
        <item x="158"/>
        <item x="54"/>
        <item x="53"/>
        <item x="159"/>
        <item x="160"/>
        <item x="161"/>
        <item x="244"/>
        <item x="162"/>
        <item x="163"/>
        <item x="164"/>
        <item x="165"/>
        <item x="170"/>
        <item x="171"/>
        <item x="178"/>
        <item x="180"/>
        <item x="181"/>
        <item x="182"/>
        <item x="183"/>
        <item x="184"/>
        <item x="185"/>
        <item x="186"/>
        <item x="246"/>
        <item x="189"/>
        <item x="188"/>
        <item x="187"/>
        <item x="169"/>
        <item x="168"/>
        <item x="167"/>
        <item x="166"/>
        <item x="1702"/>
        <item x="1845"/>
        <item x="176"/>
        <item x="270"/>
        <item x="277"/>
        <item x="276"/>
        <item x="191"/>
        <item x="192"/>
        <item x="193"/>
        <item x="819"/>
        <item x="658"/>
        <item x="194"/>
        <item x="195"/>
        <item x="196"/>
        <item x="197"/>
        <item x="198"/>
        <item x="199"/>
        <item x="200"/>
        <item x="384"/>
        <item x="25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400"/>
        <item x="237"/>
        <item x="239"/>
        <item x="240"/>
        <item x="241"/>
        <item x="242"/>
        <item x="243"/>
        <item x="249"/>
        <item x="55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341"/>
        <item x="362"/>
        <item x="269"/>
        <item x="366"/>
        <item x="271"/>
        <item x="459"/>
        <item x="373"/>
        <item x="272"/>
        <item x="327"/>
        <item x="328"/>
        <item x="324"/>
        <item x="279"/>
        <item x="280"/>
        <item x="281"/>
        <item x="282"/>
        <item x="283"/>
        <item x="284"/>
        <item x="285"/>
        <item x="412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414"/>
        <item x="302"/>
        <item x="303"/>
        <item x="45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460"/>
        <item x="372"/>
        <item x="427"/>
        <item x="426"/>
        <item x="428"/>
        <item x="425"/>
        <item x="601"/>
        <item x="454"/>
        <item x="469"/>
        <item x="286"/>
        <item x="245"/>
        <item x="300"/>
        <item x="247"/>
        <item x="248"/>
        <item x="304"/>
        <item x="320"/>
        <item x="251"/>
        <item x="252"/>
        <item x="253"/>
        <item x="430"/>
        <item x="446"/>
        <item x="447"/>
        <item x="448"/>
        <item x="449"/>
        <item x="450"/>
        <item x="451"/>
        <item x="452"/>
        <item x="453"/>
        <item x="369"/>
        <item x="343"/>
        <item x="344"/>
        <item x="346"/>
        <item x="347"/>
        <item x="348"/>
        <item x="357"/>
        <item x="358"/>
        <item x="359"/>
        <item x="370"/>
        <item x="361"/>
        <item x="461"/>
        <item x="363"/>
        <item x="364"/>
        <item x="380"/>
        <item x="376"/>
        <item x="421"/>
        <item x="420"/>
        <item x="419"/>
        <item x="418"/>
        <item x="417"/>
        <item x="416"/>
        <item x="415"/>
        <item x="498"/>
        <item x="413"/>
        <item x="470"/>
        <item x="464"/>
        <item x="408"/>
        <item x="407"/>
        <item x="406"/>
        <item x="405"/>
        <item x="404"/>
        <item x="403"/>
        <item x="659"/>
        <item x="402"/>
        <item x="312"/>
        <item x="313"/>
        <item x="314"/>
        <item x="399"/>
        <item x="660"/>
        <item x="398"/>
        <item x="393"/>
        <item x="392"/>
        <item x="391"/>
        <item x="463"/>
        <item x="383"/>
        <item x="382"/>
        <item x="381"/>
        <item x="345"/>
        <item x="455"/>
        <item x="360"/>
        <item x="315"/>
        <item x="316"/>
        <item x="317"/>
        <item x="318"/>
        <item x="319"/>
        <item x="365"/>
        <item x="462"/>
        <item x="367"/>
        <item x="385"/>
        <item x="386"/>
        <item x="387"/>
        <item x="394"/>
        <item x="395"/>
        <item x="396"/>
        <item x="397"/>
        <item x="472"/>
        <item x="471"/>
        <item x="499"/>
        <item x="468"/>
        <item x="881"/>
        <item x="1143"/>
        <item x="349"/>
        <item x="350"/>
        <item x="351"/>
        <item x="352"/>
        <item x="353"/>
        <item x="354"/>
        <item x="355"/>
        <item x="509"/>
        <item x="508"/>
        <item x="507"/>
        <item x="431"/>
        <item x="505"/>
        <item x="504"/>
        <item x="503"/>
        <item x="389"/>
        <item x="483"/>
        <item x="465"/>
        <item x="466"/>
        <item x="467"/>
        <item x="457"/>
        <item x="433"/>
        <item x="434"/>
        <item x="583"/>
        <item x="435"/>
        <item x="661"/>
        <item x="482"/>
        <item x="486"/>
        <item x="485"/>
        <item x="436"/>
        <item x="688"/>
        <item x="558"/>
        <item x="557"/>
        <item x="437"/>
        <item x="438"/>
        <item x="439"/>
        <item x="440"/>
        <item x="441"/>
        <item x="442"/>
        <item x="443"/>
        <item x="444"/>
        <item x="429"/>
        <item x="487"/>
        <item x="456"/>
        <item x="3"/>
        <item x="723"/>
        <item x="5"/>
        <item x="6"/>
        <item x="724"/>
        <item x="432"/>
        <item x="445"/>
        <item x="473"/>
        <item x="409"/>
        <item x="725"/>
        <item x="484"/>
        <item x="488"/>
        <item x="490"/>
        <item x="368"/>
        <item x="726"/>
        <item x="500"/>
        <item x="501"/>
        <item x="502"/>
        <item x="510"/>
        <item x="511"/>
        <item x="512"/>
        <item x="513"/>
        <item x="514"/>
        <item x="515"/>
        <item x="727"/>
        <item x="10"/>
        <item x="523"/>
        <item x="522"/>
        <item x="521"/>
        <item x="520"/>
        <item x="519"/>
        <item x="518"/>
        <item x="517"/>
        <item x="516"/>
        <item x="9"/>
        <item x="8"/>
        <item x="7"/>
        <item x="536"/>
        <item x="492"/>
        <item x="493"/>
        <item x="537"/>
        <item x="535"/>
        <item x="571"/>
        <item x="543"/>
        <item x="544"/>
        <item x="545"/>
        <item x="546"/>
        <item x="728"/>
        <item x="573"/>
        <item x="592"/>
        <item x="494"/>
        <item x="495"/>
        <item x="491"/>
        <item x="496"/>
        <item x="497"/>
        <item x="534"/>
        <item x="581"/>
        <item x="634"/>
        <item x="538"/>
        <item x="539"/>
        <item x="540"/>
        <item x="541"/>
        <item x="542"/>
        <item x="547"/>
        <item x="548"/>
        <item x="549"/>
        <item x="556"/>
        <item x="593"/>
        <item x="594"/>
        <item x="599"/>
        <item x="600"/>
        <item x="524"/>
        <item x="525"/>
        <item x="729"/>
        <item x="527"/>
        <item x="528"/>
        <item x="529"/>
        <item x="530"/>
        <item x="531"/>
        <item x="532"/>
        <item x="533"/>
        <item x="526"/>
        <item x="618"/>
        <item x="619"/>
        <item x="620"/>
        <item x="730"/>
        <item x="621"/>
        <item x="731"/>
        <item x="732"/>
        <item x="617"/>
        <item x="622"/>
        <item x="623"/>
        <item x="624"/>
        <item x="625"/>
        <item x="626"/>
        <item x="733"/>
        <item x="734"/>
        <item x="735"/>
        <item x="736"/>
        <item x="737"/>
        <item x="738"/>
        <item x="627"/>
        <item x="628"/>
        <item x="878"/>
        <item x="582"/>
        <item x="584"/>
        <item x="603"/>
        <item x="604"/>
        <item x="605"/>
        <item x="606"/>
        <item x="607"/>
        <item x="610"/>
        <item x="880"/>
        <item x="613"/>
        <item x="698"/>
        <item x="697"/>
        <item x="739"/>
        <item x="740"/>
        <item x="970"/>
        <item x="962"/>
        <item x="963"/>
        <item x="1036"/>
        <item x="1002"/>
        <item x="964"/>
        <item x="763"/>
        <item x="965"/>
        <item x="966"/>
        <item x="967"/>
        <item x="629"/>
        <item x="742"/>
        <item x="743"/>
        <item x="631"/>
        <item x="744"/>
        <item x="745"/>
        <item x="632"/>
        <item x="746"/>
        <item x="642"/>
        <item x="633"/>
        <item x="700"/>
        <item x="699"/>
        <item x="960"/>
        <item x="945"/>
        <item x="942"/>
        <item x="953"/>
        <item x="944"/>
        <item x="747"/>
        <item x="614"/>
        <item x="615"/>
        <item x="616"/>
        <item x="701"/>
        <item x="702"/>
        <item x="882"/>
        <item x="1138"/>
        <item x="1137"/>
        <item x="1704"/>
        <item x="1864"/>
        <item x="1863"/>
        <item x="1136"/>
        <item x="1135"/>
        <item x="993"/>
        <item x="1909"/>
        <item x="1128"/>
        <item x="1127"/>
        <item x="1129"/>
        <item x="1601"/>
        <item x="1600"/>
        <item x="925"/>
        <item x="924"/>
        <item x="1638"/>
        <item x="1254"/>
        <item x="992"/>
        <item x="991"/>
        <item x="885"/>
        <item x="987"/>
        <item x="986"/>
        <item x="1147"/>
        <item x="995"/>
        <item x="994"/>
        <item x="651"/>
        <item x="650"/>
        <item x="748"/>
        <item x="749"/>
        <item x="648"/>
        <item x="750"/>
        <item x="646"/>
        <item x="751"/>
        <item x="645"/>
        <item x="644"/>
        <item x="643"/>
        <item x="641"/>
        <item x="640"/>
        <item x="639"/>
        <item x="638"/>
        <item x="637"/>
        <item x="636"/>
        <item x="635"/>
        <item x="752"/>
        <item x="652"/>
        <item x="653"/>
        <item x="2330"/>
        <item x="753"/>
        <item x="754"/>
        <item x="670"/>
        <item x="756"/>
        <item x="762"/>
        <item x="792"/>
        <item x="803"/>
        <item x="655"/>
        <item x="677"/>
        <item x="675"/>
        <item x="676"/>
        <item x="678"/>
        <item x="679"/>
        <item x="680"/>
        <item x="681"/>
        <item x="892"/>
        <item x="1077"/>
        <item x="668"/>
        <item x="667"/>
        <item x="669"/>
        <item x="666"/>
        <item x="665"/>
        <item x="664"/>
        <item x="663"/>
        <item x="662"/>
        <item x="818"/>
        <item x="826"/>
        <item x="827"/>
        <item x="828"/>
        <item x="839"/>
        <item x="656"/>
        <item x="862"/>
        <item x="864"/>
        <item x="874"/>
        <item x="1667"/>
        <item x="1681"/>
        <item x="808"/>
        <item x="805"/>
        <item x="806"/>
        <item x="807"/>
        <item x="809"/>
        <item x="876"/>
        <item x="898"/>
        <item x="901"/>
        <item x="802"/>
        <item x="906"/>
        <item x="956"/>
        <item x="799"/>
        <item x="817"/>
        <item x="884"/>
        <item x="886"/>
        <item x="887"/>
        <item x="889"/>
        <item x="890"/>
        <item x="891"/>
        <item x="893"/>
        <item x="913"/>
        <item x="928"/>
        <item x="929"/>
        <item x="1050"/>
        <item x="932"/>
        <item x="938"/>
        <item x="940"/>
        <item x="978"/>
        <item x="1261"/>
        <item x="1260"/>
        <item x="941"/>
        <item x="943"/>
        <item x="946"/>
        <item x="954"/>
        <item x="955"/>
        <item x="690"/>
        <item x="691"/>
        <item x="692"/>
        <item x="693"/>
        <item x="694"/>
        <item x="695"/>
        <item x="696"/>
        <item x="703"/>
        <item x="704"/>
        <item x="705"/>
        <item x="706"/>
        <item x="689"/>
        <item x="687"/>
        <item x="686"/>
        <item x="685"/>
        <item x="682"/>
        <item x="674"/>
        <item x="673"/>
        <item x="672"/>
        <item x="671"/>
        <item x="707"/>
        <item x="708"/>
        <item x="709"/>
        <item x="710"/>
        <item x="711"/>
        <item x="712"/>
        <item x="713"/>
        <item x="714"/>
        <item x="715"/>
        <item x="716"/>
        <item x="961"/>
        <item x="968"/>
        <item x="985"/>
        <item x="988"/>
        <item x="989"/>
        <item x="990"/>
        <item x="1012"/>
        <item x="1013"/>
        <item x="927"/>
        <item x="1014"/>
        <item x="1595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3"/>
        <item x="1034"/>
        <item x="1039"/>
        <item x="720"/>
        <item x="1040"/>
        <item x="1655"/>
        <item x="1085"/>
        <item x="868"/>
        <item x="1041"/>
        <item x="1042"/>
        <item x="1043"/>
        <item x="1044"/>
        <item x="1045"/>
        <item x="1047"/>
        <item x="1048"/>
        <item x="1049"/>
        <item x="1051"/>
        <item x="1052"/>
        <item x="1053"/>
        <item x="1054"/>
        <item x="1055"/>
        <item x="1056"/>
        <item x="764"/>
        <item x="1079"/>
        <item x="1066"/>
        <item x="719"/>
        <item x="718"/>
        <item x="717"/>
        <item x="888"/>
        <item x="1103"/>
        <item x="939"/>
        <item x="1111"/>
        <item x="1104"/>
        <item x="851"/>
        <item x="1112"/>
        <item x="1113"/>
        <item x="1109"/>
        <item x="1267"/>
        <item x="1266"/>
        <item x="908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3"/>
        <item x="784"/>
        <item x="782"/>
        <item x="721"/>
        <item x="1067"/>
        <item x="899"/>
        <item x="902"/>
        <item x="791"/>
        <item x="1071"/>
        <item x="1005"/>
        <item x="1006"/>
        <item x="1007"/>
        <item x="1008"/>
        <item x="1009"/>
        <item x="1010"/>
        <item x="1095"/>
        <item x="1096"/>
        <item x="894"/>
        <item x="895"/>
        <item x="1092"/>
        <item x="930"/>
        <item x="931"/>
        <item x="1094"/>
        <item x="1149"/>
        <item x="957"/>
        <item x="910"/>
        <item x="958"/>
        <item x="1075"/>
        <item x="1076"/>
        <item x="1073"/>
        <item x="897"/>
        <item x="900"/>
        <item x="785"/>
        <item x="786"/>
        <item x="787"/>
        <item x="788"/>
        <item x="789"/>
        <item x="790"/>
        <item x="914"/>
        <item x="915"/>
        <item x="916"/>
        <item x="1089"/>
        <item x="1090"/>
        <item x="982"/>
        <item x="1003"/>
        <item x="1004"/>
        <item x="1011"/>
        <item x="1072"/>
        <item x="1130"/>
        <item x="793"/>
        <item x="1084"/>
        <item x="1086"/>
        <item x="1169"/>
        <item x="947"/>
        <item x="950"/>
        <item x="951"/>
        <item x="952"/>
        <item x="923"/>
        <item x="1080"/>
        <item x="1170"/>
        <item x="1100"/>
        <item x="1107"/>
        <item x="1108"/>
        <item x="1116"/>
        <item x="1153"/>
        <item x="1154"/>
        <item x="1162"/>
        <item x="1166"/>
        <item x="1168"/>
        <item x="1171"/>
        <item x="1172"/>
        <item x="1173"/>
        <item x="1187"/>
        <item x="933"/>
        <item x="934"/>
        <item x="936"/>
        <item x="1218"/>
        <item x="1219"/>
        <item x="1174"/>
        <item x="1175"/>
        <item x="1214"/>
        <item x="1215"/>
        <item x="1216"/>
        <item x="1217"/>
        <item x="909"/>
        <item x="935"/>
        <item x="1190"/>
        <item x="1188"/>
        <item x="1189"/>
        <item x="1191"/>
        <item x="1192"/>
        <item x="1193"/>
        <item x="1194"/>
        <item x="1195"/>
        <item x="1126"/>
        <item x="1205"/>
        <item x="1078"/>
        <item x="855"/>
        <item x="911"/>
        <item x="922"/>
        <item x="865"/>
        <item x="883"/>
        <item x="919"/>
        <item x="920"/>
        <item x="921"/>
        <item x="1196"/>
        <item x="1200"/>
        <item x="1197"/>
        <item x="1198"/>
        <item x="1199"/>
        <item x="1201"/>
        <item x="1161"/>
        <item x="1152"/>
        <item x="1150"/>
        <item x="1139"/>
        <item x="1202"/>
        <item x="1203"/>
        <item x="1087"/>
        <item x="1091"/>
        <item x="1204"/>
        <item x="1206"/>
        <item x="937"/>
        <item x="1207"/>
        <item x="1208"/>
        <item x="1209"/>
        <item x="1244"/>
        <item x="1210"/>
        <item x="1211"/>
        <item x="1212"/>
        <item x="854"/>
        <item x="1224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081"/>
        <item x="1131"/>
        <item x="1132"/>
        <item x="1146"/>
        <item x="977"/>
        <item x="974"/>
        <item x="975"/>
        <item x="976"/>
        <item x="1213"/>
        <item x="1251"/>
        <item x="1258"/>
        <item x="1257"/>
        <item x="1133"/>
        <item x="1093"/>
        <item x="1167"/>
        <item x="1241"/>
        <item x="1242"/>
        <item x="1142"/>
        <item x="1277"/>
        <item x="1279"/>
        <item x="1278"/>
        <item x="1243"/>
        <item x="1262"/>
        <item x="1222"/>
        <item x="1221"/>
        <item x="1220"/>
        <item x="1160"/>
        <item x="1124"/>
        <item x="1123"/>
        <item x="1122"/>
        <item x="1082"/>
        <item x="1255"/>
        <item x="1263"/>
        <item x="1264"/>
        <item x="1265"/>
        <item x="1180"/>
        <item x="1181"/>
        <item x="1182"/>
        <item x="1183"/>
        <item x="1184"/>
        <item x="1185"/>
        <item x="1186"/>
        <item x="1280"/>
        <item x="1281"/>
        <item x="1247"/>
        <item x="926"/>
        <item x="980"/>
        <item x="981"/>
        <item x="983"/>
        <item x="984"/>
        <item x="1088"/>
        <item x="1102"/>
        <item x="1117"/>
        <item x="1893"/>
        <item x="1944"/>
        <item x="1118"/>
        <item x="1148"/>
        <item x="1151"/>
        <item x="1121"/>
        <item x="1894"/>
        <item x="1895"/>
        <item x="1927"/>
        <item x="1179"/>
        <item x="1140"/>
        <item x="1145"/>
        <item x="1158"/>
        <item x="1159"/>
        <item x="1163"/>
        <item x="1165"/>
        <item x="1176"/>
        <item x="1177"/>
        <item x="1178"/>
        <item x="1752"/>
        <item x="1753"/>
        <item x="1754"/>
        <item x="1248"/>
        <item x="1285"/>
        <item x="1983"/>
        <item x="1984"/>
        <item x="1934"/>
        <item x="1282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252"/>
        <item x="1270"/>
        <item x="1271"/>
        <item x="1272"/>
        <item x="1349"/>
        <item x="1358"/>
        <item x="1359"/>
        <item x="1360"/>
        <item x="1361"/>
        <item x="1355"/>
        <item x="1352"/>
        <item x="1245"/>
        <item x="1249"/>
        <item x="1275"/>
        <item x="1357"/>
        <item x="1306"/>
        <item x="1362"/>
        <item x="1363"/>
        <item x="1364"/>
        <item x="1373"/>
        <item x="1374"/>
        <item x="1375"/>
        <item x="1376"/>
        <item x="1372"/>
        <item x="1377"/>
        <item x="1371"/>
        <item x="1370"/>
        <item x="1367"/>
        <item x="1292"/>
        <item x="1293"/>
        <item x="1294"/>
        <item x="1295"/>
        <item x="1296"/>
        <item x="1297"/>
        <item x="877"/>
        <item x="1328"/>
        <item x="1329"/>
        <item x="1330"/>
        <item x="1331"/>
        <item x="1332"/>
        <item x="1333"/>
        <item x="1396"/>
        <item x="1395"/>
        <item x="1394"/>
        <item x="1393"/>
        <item x="1392"/>
        <item x="1391"/>
        <item x="1397"/>
        <item x="1398"/>
        <item x="1399"/>
        <item x="1400"/>
        <item x="1401"/>
        <item x="1323"/>
        <item x="1324"/>
        <item x="1325"/>
        <item x="1326"/>
        <item x="1378"/>
        <item x="1290"/>
        <item x="1287"/>
        <item x="1286"/>
        <item x="1402"/>
        <item x="1403"/>
        <item x="1312"/>
        <item x="1315"/>
        <item x="1316"/>
        <item x="1317"/>
        <item x="1406"/>
        <item x="1407"/>
        <item x="1435"/>
        <item x="1320"/>
        <item x="1379"/>
        <item x="1380"/>
        <item x="1381"/>
        <item x="1382"/>
        <item x="1383"/>
        <item x="1408"/>
        <item x="1409"/>
        <item x="1410"/>
        <item x="1416"/>
        <item x="1417"/>
        <item x="1418"/>
        <item x="1419"/>
        <item x="1319"/>
        <item x="1318"/>
        <item x="1310"/>
        <item x="1304"/>
        <item x="1303"/>
        <item x="1301"/>
        <item x="1384"/>
        <item x="1390"/>
        <item x="1413"/>
        <item x="1420"/>
        <item x="1421"/>
        <item x="1422"/>
        <item x="1448"/>
        <item x="1449"/>
        <item x="1450"/>
        <item x="1451"/>
        <item x="1452"/>
        <item x="1453"/>
        <item x="1454"/>
        <item x="1455"/>
        <item x="1456"/>
        <item x="1457"/>
        <item x="1431"/>
        <item x="1432"/>
        <item x="1433"/>
        <item x="1434"/>
        <item x="1424"/>
        <item x="1425"/>
        <item x="1426"/>
        <item x="1427"/>
        <item x="1428"/>
        <item x="1429"/>
        <item x="1430"/>
        <item x="1307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23"/>
        <item x="1477"/>
        <item x="1478"/>
        <item x="1484"/>
        <item x="1485"/>
        <item x="1492"/>
        <item x="1466"/>
        <item x="1467"/>
        <item x="1474"/>
        <item x="1476"/>
        <item x="1469"/>
        <item x="1470"/>
        <item x="1471"/>
        <item x="1494"/>
        <item x="1495"/>
        <item x="1496"/>
        <item x="1497"/>
        <item x="1499"/>
        <item x="1500"/>
        <item x="1501"/>
        <item x="1502"/>
        <item x="1513"/>
        <item x="1465"/>
        <item x="1464"/>
        <item x="1463"/>
        <item x="1462"/>
        <item x="1461"/>
        <item x="1460"/>
        <item x="1459"/>
        <item x="1458"/>
        <item x="1504"/>
        <item x="1509"/>
        <item x="1510"/>
        <item x="1511"/>
        <item x="1538"/>
        <item x="1537"/>
        <item x="1536"/>
        <item x="1535"/>
        <item x="1534"/>
        <item x="1533"/>
        <item x="1503"/>
        <item x="1541"/>
        <item x="1291"/>
        <item x="1530"/>
        <item x="1532"/>
        <item x="1531"/>
        <item x="1529"/>
        <item x="1527"/>
        <item x="1525"/>
        <item x="1522"/>
        <item x="1555"/>
        <item x="1554"/>
        <item x="1553"/>
        <item x="1552"/>
        <item x="1551"/>
        <item x="1550"/>
        <item x="1549"/>
        <item x="1548"/>
        <item x="1547"/>
        <item x="1556"/>
        <item x="1557"/>
        <item x="1543"/>
        <item x="1544"/>
        <item x="1545"/>
        <item x="1560"/>
        <item x="1546"/>
        <item x="1562"/>
        <item x="1576"/>
        <item x="1577"/>
        <item x="1588"/>
        <item x="1590"/>
        <item x="1558"/>
        <item x="1572"/>
        <item x="1564"/>
        <item x="1565"/>
        <item x="1566"/>
        <item x="1583"/>
        <item x="1517"/>
        <item x="1518"/>
        <item x="1519"/>
        <item x="1520"/>
        <item x="1587"/>
        <item x="1514"/>
        <item x="1515"/>
        <item x="1516"/>
        <item x="1573"/>
        <item x="1574"/>
        <item x="1575"/>
        <item x="1521"/>
        <item x="1539"/>
        <item x="1617"/>
        <item x="1618"/>
        <item x="1615"/>
        <item x="1606"/>
        <item x="1608"/>
        <item x="1612"/>
        <item x="1619"/>
        <item x="1620"/>
        <item x="1631"/>
        <item x="1632"/>
        <item x="1633"/>
        <item x="1634"/>
        <item x="1629"/>
        <item x="1630"/>
        <item x="1628"/>
        <item x="1624"/>
        <item x="1627"/>
        <item x="1621"/>
        <item x="1622"/>
        <item x="1648"/>
        <item x="1649"/>
        <item x="1650"/>
        <item x="1651"/>
        <item x="1642"/>
        <item x="1734"/>
        <item x="1644"/>
        <item x="1645"/>
        <item x="1646"/>
        <item x="1652"/>
        <item x="1568"/>
        <item x="1308"/>
        <item x="1653"/>
        <item x="873"/>
        <item x="1664"/>
        <item x="1911"/>
        <item x="1952"/>
        <item x="1928"/>
        <item x="1929"/>
        <item x="1253"/>
        <item x="1283"/>
        <item x="1284"/>
        <item x="1289"/>
        <item x="1567"/>
        <item x="1569"/>
        <item x="1327"/>
        <item x="1288"/>
        <item x="1640"/>
        <item x="1602"/>
        <item x="1639"/>
        <item x="1603"/>
        <item x="1635"/>
        <item x="1636"/>
        <item x="1797"/>
        <item x="1637"/>
        <item x="1641"/>
        <item x="1597"/>
        <item x="1593"/>
        <item x="1594"/>
        <item x="1599"/>
        <item x="1584"/>
        <item x="1585"/>
        <item x="1596"/>
        <item x="1598"/>
        <item x="1657"/>
        <item x="1658"/>
        <item x="1659"/>
        <item x="1674"/>
        <item x="1675"/>
        <item x="1676"/>
        <item x="1668"/>
        <item x="1660"/>
        <item x="1677"/>
        <item x="1712"/>
        <item x="1670"/>
        <item x="1678"/>
        <item x="917"/>
        <item x="918"/>
        <item x="912"/>
        <item x="1654"/>
        <item x="1656"/>
        <item x="1475"/>
        <item x="1687"/>
        <item x="1688"/>
        <item x="1689"/>
        <item x="1690"/>
        <item x="1691"/>
        <item x="1692"/>
        <item x="1682"/>
        <item x="1697"/>
        <item x="1698"/>
        <item x="1699"/>
        <item x="1730"/>
        <item x="1708"/>
        <item x="1709"/>
        <item x="1710"/>
        <item x="1731"/>
        <item x="1732"/>
        <item x="1733"/>
        <item x="1713"/>
        <item x="1714"/>
        <item x="1716"/>
        <item x="1715"/>
        <item x="1721"/>
        <item x="1722"/>
        <item x="1735"/>
        <item x="1756"/>
        <item x="1736"/>
        <item x="1749"/>
        <item x="1750"/>
        <item x="1751"/>
        <item x="1748"/>
        <item x="1746"/>
        <item x="1740"/>
        <item x="1773"/>
        <item x="1738"/>
        <item x="1743"/>
        <item x="1744"/>
        <item x="1745"/>
        <item x="1755"/>
        <item x="1778"/>
        <item x="1779"/>
        <item x="1780"/>
        <item x="1781"/>
        <item x="1761"/>
        <item x="1768"/>
        <item x="1769"/>
        <item x="1772"/>
        <item x="1758"/>
        <item x="1775"/>
        <item x="1776"/>
        <item x="1777"/>
        <item x="1760"/>
        <item x="1774"/>
        <item x="1782"/>
        <item x="1839"/>
        <item x="1840"/>
        <item x="1784"/>
        <item x="1785"/>
        <item x="1788"/>
        <item x="1789"/>
        <item x="1790"/>
        <item x="1759"/>
        <item x="1807"/>
        <item x="1808"/>
        <item x="1792"/>
        <item x="1804"/>
        <item x="1803"/>
        <item x="1802"/>
        <item x="1801"/>
        <item x="1783"/>
        <item x="1786"/>
        <item x="1787"/>
        <item x="1799"/>
        <item x="1800"/>
        <item x="1805"/>
        <item x="1798"/>
        <item x="1806"/>
        <item x="1829"/>
        <item x="1828"/>
        <item x="1819"/>
        <item x="1825"/>
        <item x="1813"/>
        <item x="1812"/>
        <item x="1811"/>
        <item x="1826"/>
        <item x="1809"/>
        <item x="1810"/>
        <item x="1814"/>
        <item x="1815"/>
        <item x="1823"/>
        <item x="1824"/>
        <item x="1827"/>
        <item x="1694"/>
        <item x="1700"/>
        <item x="649"/>
        <item x="1867"/>
        <item x="1868"/>
        <item x="1866"/>
        <item x="1869"/>
        <item x="1870"/>
        <item x="1874"/>
        <item x="1614"/>
        <item x="1912"/>
        <item x="1879"/>
        <item x="1880"/>
        <item x="1919"/>
        <item x="1875"/>
        <item x="1877"/>
        <item x="1878"/>
        <item x="1920"/>
        <item x="1706"/>
        <item x="1707"/>
        <item x="1830"/>
        <item x="1832"/>
        <item x="1833"/>
        <item x="1705"/>
        <item x="1701"/>
        <item x="1696"/>
        <item x="1695"/>
        <item x="1922"/>
        <item x="1841"/>
        <item x="1842"/>
        <item x="1843"/>
        <item x="1851"/>
        <item x="1852"/>
        <item x="1703"/>
        <item x="1941"/>
        <item x="1834"/>
        <item x="1835"/>
        <item x="1837"/>
        <item x="1856"/>
        <item x="1850"/>
        <item x="1885"/>
        <item x="1886"/>
        <item x="1946"/>
        <item x="1853"/>
        <item x="1854"/>
        <item x="1897"/>
        <item x="1899"/>
        <item x="1900"/>
        <item x="1901"/>
        <item x="1889"/>
        <item x="1896"/>
        <item x="2038"/>
        <item x="2159"/>
        <item x="1910"/>
        <item x="1915"/>
        <item x="1917"/>
        <item x="1883"/>
        <item x="1882"/>
        <item x="1918"/>
        <item x="1916"/>
        <item x="1846"/>
        <item x="1847"/>
        <item x="1848"/>
        <item x="1861"/>
        <item x="1865"/>
        <item x="1881"/>
        <item x="1954"/>
        <item x="1857"/>
        <item x="1858"/>
        <item x="1859"/>
        <item x="1860"/>
        <item x="1913"/>
        <item x="1884"/>
        <item x="1836"/>
        <item x="1855"/>
        <item x="1887"/>
        <item x="1888"/>
        <item x="2037"/>
        <item x="1956"/>
        <item x="1972"/>
        <item x="2021"/>
        <item x="1943"/>
        <item x="1945"/>
        <item x="1938"/>
        <item x="1936"/>
        <item x="1937"/>
        <item x="1933"/>
        <item x="1931"/>
        <item x="1930"/>
        <item x="1942"/>
        <item x="1963"/>
        <item x="1964"/>
        <item x="1965"/>
        <item x="2080"/>
        <item x="1966"/>
        <item x="1967"/>
        <item x="2081"/>
        <item x="2083"/>
        <item x="1970"/>
        <item x="1968"/>
        <item x="1953"/>
        <item x="1950"/>
        <item x="1926"/>
        <item x="1980"/>
        <item x="1981"/>
        <item x="2087"/>
        <item x="2091"/>
        <item x="2019"/>
        <item x="2023"/>
        <item x="1986"/>
        <item x="1987"/>
        <item x="1988"/>
        <item x="1975"/>
        <item x="1974"/>
        <item x="1977"/>
        <item x="1978"/>
        <item x="2096"/>
        <item x="2049"/>
        <item x="2098"/>
        <item x="2094"/>
        <item x="2055"/>
        <item x="2024"/>
        <item x="2025"/>
        <item x="2026"/>
        <item x="2053"/>
        <item x="2134"/>
        <item x="2102"/>
        <item x="2047"/>
        <item x="2107"/>
        <item x="2034"/>
        <item x="2035"/>
        <item x="2036"/>
        <item x="2031"/>
        <item x="2030"/>
        <item x="2029"/>
        <item x="2028"/>
        <item x="2027"/>
        <item x="2017"/>
        <item x="2016"/>
        <item x="2015"/>
        <item x="1973"/>
        <item x="2011"/>
        <item x="2033"/>
        <item x="2032"/>
        <item x="2104"/>
        <item x="2119"/>
        <item x="2052"/>
        <item x="2126"/>
        <item x="2120"/>
        <item x="2130"/>
        <item x="2131"/>
        <item x="2141"/>
        <item x="2121"/>
        <item x="2108"/>
        <item x="2064"/>
        <item x="2040"/>
        <item x="2039"/>
        <item x="2012"/>
        <item x="2065"/>
        <item x="2066"/>
        <item x="2068"/>
        <item x="2069"/>
        <item x="2067"/>
        <item x="2070"/>
        <item x="2079"/>
        <item x="2082"/>
        <item x="2097"/>
        <item x="2100"/>
        <item x="2122"/>
        <item x="2124"/>
        <item x="2123"/>
        <item x="2135"/>
        <item x="2086"/>
        <item x="2144"/>
        <item x="2148"/>
        <item x="2149"/>
        <item x="2106"/>
        <item x="2103"/>
        <item x="2151"/>
        <item x="2180"/>
        <item x="2185"/>
        <item x="2073"/>
        <item x="2304"/>
        <item x="2223"/>
        <item x="2225"/>
        <item x="2109"/>
        <item x="2192"/>
        <item x="2193"/>
        <item x="2191"/>
        <item x="2014"/>
        <item x="2013"/>
        <item x="2110"/>
        <item x="2111"/>
        <item x="2115"/>
        <item x="2116"/>
        <item x="2117"/>
        <item x="2118"/>
        <item x="2237"/>
        <item x="1969"/>
        <item x="1976"/>
        <item x="2302"/>
        <item x="2112"/>
        <item x="2062"/>
        <item x="2138"/>
        <item x="2113"/>
        <item x="2114"/>
        <item x="647"/>
        <item x="2139"/>
        <item x="2140"/>
        <item x="1955"/>
        <item x="1958"/>
        <item x="2101"/>
        <item x="2215"/>
        <item x="2044"/>
        <item x="2045"/>
        <item x="2078"/>
        <item x="2231"/>
        <item x="2224"/>
        <item x="2219"/>
        <item x="2218"/>
        <item x="2217"/>
        <item x="2216"/>
        <item x="2247"/>
        <item x="2248"/>
        <item x="2249"/>
        <item x="2250"/>
        <item x="2251"/>
        <item x="2252"/>
        <item x="2253"/>
        <item x="2195"/>
        <item x="2199"/>
        <item x="2194"/>
        <item x="2196"/>
        <item x="2197"/>
        <item x="2201"/>
        <item x="2202"/>
        <item x="2203"/>
        <item x="2204"/>
        <item x="2205"/>
        <item x="2207"/>
        <item x="2208"/>
        <item x="2206"/>
        <item x="2074"/>
        <item x="2075"/>
        <item x="2077"/>
        <item x="2300"/>
        <item x="2071"/>
        <item x="2136"/>
        <item x="2137"/>
        <item x="2041"/>
        <item x="2200"/>
        <item x="2211"/>
        <item x="2212"/>
        <item x="2213"/>
        <item x="2240"/>
        <item x="2241"/>
        <item x="2076"/>
        <item x="2242"/>
        <item x="2160"/>
        <item x="2198"/>
        <item x="2210"/>
        <item x="2229"/>
        <item x="2230"/>
        <item x="2232"/>
        <item x="2236"/>
        <item x="2244"/>
        <item x="2245"/>
        <item x="2268"/>
        <item x="2267"/>
        <item x="2259"/>
        <item x="2257"/>
        <item x="2256"/>
        <item x="2255"/>
        <item x="2254"/>
        <item x="2084"/>
        <item x="2085"/>
        <item x="2089"/>
        <item x="2090"/>
        <item x="2276"/>
        <item x="2277"/>
        <item x="2209"/>
        <item x="2264"/>
        <item x="2278"/>
        <item x="2333"/>
        <item x="2334"/>
        <item x="2335"/>
        <item x="2336"/>
        <item x="2337"/>
        <item x="2338"/>
        <item x="2339"/>
        <item x="2265"/>
        <item x="2269"/>
        <item x="2270"/>
        <item x="2263"/>
        <item x="2271"/>
        <item x="2272"/>
        <item x="2273"/>
        <item x="2301"/>
        <item x="2348"/>
        <item x="2305"/>
        <item x="2306"/>
        <item x="2176"/>
        <item x="2173"/>
        <item x="2313"/>
        <item x="2316"/>
        <item x="2388"/>
        <item x="2374"/>
        <item x="2373"/>
        <item x="2372"/>
        <item x="2246"/>
        <item x="2258"/>
        <item x="2260"/>
        <item x="2261"/>
        <item x="2262"/>
        <item x="2266"/>
        <item x="2243"/>
        <item x="2319"/>
        <item x="2360"/>
        <item x="2361"/>
        <item x="2363"/>
        <item x="2364"/>
        <item x="2365"/>
        <item x="2366"/>
        <item x="2368"/>
        <item x="2072"/>
        <item x="2340"/>
        <item x="2341"/>
        <item x="2344"/>
        <item x="2349"/>
        <item x="2354"/>
        <item x="2356"/>
        <item x="2350"/>
        <item x="2351"/>
        <item x="2275"/>
        <item x="2274"/>
        <item x="2279"/>
        <item x="2280"/>
        <item x="2281"/>
        <item x="2282"/>
        <item x="2283"/>
        <item x="2284"/>
        <item x="2342"/>
        <item x="2347"/>
        <item x="2352"/>
        <item x="2353"/>
        <item x="2355"/>
        <item x="2357"/>
        <item x="2311"/>
        <item x="2312"/>
        <item x="2358"/>
        <item x="2343"/>
        <item x="2142"/>
        <item x="2162"/>
        <item x="2161"/>
        <item x="2146"/>
        <item x="2145"/>
        <item x="2285"/>
        <item x="2286"/>
        <item x="2287"/>
        <item x="2288"/>
        <item x="2289"/>
        <item x="2290"/>
        <item x="2345"/>
        <item x="2165"/>
        <item x="2166"/>
        <item x="2163"/>
        <item x="2164"/>
        <item x="2167"/>
        <item x="2168"/>
        <item x="2169"/>
        <item x="2170"/>
        <item x="2377"/>
        <item x="2291"/>
        <item x="2292"/>
        <item x="2293"/>
        <item x="2294"/>
        <item x="2295"/>
        <item x="2296"/>
        <item x="2297"/>
        <item x="2298"/>
        <item x="2299"/>
        <item x="2303"/>
        <item x="2307"/>
        <item x="2376"/>
        <item x="959"/>
        <item x="872"/>
        <item x="1134"/>
        <item x="2378"/>
        <item x="2379"/>
        <item x="586"/>
        <item x="561"/>
        <item x="560"/>
        <item x="552"/>
        <item x="1064"/>
        <item x="567"/>
        <item x="489"/>
        <item x="572"/>
        <item x="1989"/>
        <item x="551"/>
        <item x="820"/>
        <item x="1057"/>
        <item x="379"/>
        <item x="1065"/>
        <item x="562"/>
        <item x="553"/>
        <item x="554"/>
        <item x="559"/>
        <item x="564"/>
        <item x="401"/>
        <item x="555"/>
        <item x="569"/>
        <item x="608"/>
        <item x="1757"/>
        <item x="424"/>
        <item x="566"/>
        <item x="1062"/>
        <item x="596"/>
        <item x="1063"/>
        <item x="565"/>
        <item x="563"/>
        <item x="1038"/>
        <item x="220"/>
        <item x="1990"/>
        <item x="1991"/>
        <item x="1992"/>
        <item x="590"/>
        <item x="388"/>
        <item x="474"/>
        <item x="2005"/>
        <item x="597"/>
        <item x="2006"/>
        <item x="422"/>
        <item x="410"/>
        <item x="478"/>
        <item x="411"/>
        <item x="479"/>
        <item x="480"/>
        <item x="423"/>
        <item x="550"/>
        <item x="2007"/>
        <item x="1993"/>
        <item x="574"/>
        <item x="229"/>
        <item x="378"/>
        <item x="576"/>
        <item x="598"/>
        <item x="575"/>
        <item x="390"/>
        <item x="578"/>
        <item x="602"/>
        <item x="230"/>
        <item x="325"/>
        <item x="326"/>
        <item x="568"/>
        <item x="684"/>
        <item x="113"/>
        <item x="322"/>
        <item x="323"/>
        <item x="231"/>
        <item x="232"/>
        <item x="233"/>
        <item x="234"/>
        <item x="0"/>
        <item x="236"/>
        <item x="238"/>
        <item x="273"/>
        <item x="579"/>
        <item x="16"/>
        <item x="278"/>
        <item x="342"/>
        <item x="2"/>
        <item x="570"/>
        <item x="299"/>
        <item x="19"/>
        <item x="476"/>
        <item x="301"/>
        <item x="20"/>
        <item x="18"/>
        <item x="305"/>
        <item x="1994"/>
        <item x="306"/>
        <item x="595"/>
        <item x="1995"/>
        <item x="114"/>
        <item x="356"/>
        <item x="2060"/>
        <item x="371"/>
        <item x="307"/>
        <item x="142"/>
        <item x="2008"/>
        <item x="577"/>
        <item x="587"/>
        <item x="40"/>
        <item x="24"/>
        <item x="21"/>
        <item x="23"/>
        <item x="25"/>
        <item x="308"/>
        <item x="654"/>
        <item x="43"/>
        <item x="147"/>
        <item x="374"/>
        <item x="172"/>
        <item x="44"/>
        <item x="103"/>
        <item x="173"/>
        <item x="580"/>
        <item x="222"/>
        <item x="591"/>
        <item x="175"/>
        <item x="174"/>
        <item x="110"/>
        <item x="177"/>
        <item x="179"/>
        <item x="218"/>
        <item x="219"/>
        <item x="585"/>
        <item x="1141"/>
        <item x="223"/>
        <item x="26"/>
        <item x="212"/>
        <item x="190"/>
        <item x="213"/>
        <item x="214"/>
        <item x="216"/>
        <item x="225"/>
        <item x="870"/>
        <item x="215"/>
        <item x="845"/>
        <item x="2009"/>
        <item x="869"/>
        <item x="227"/>
        <item x="846"/>
        <item x="2010"/>
        <item x="871"/>
        <item x="847"/>
        <item x="217"/>
        <item x="146"/>
        <item x="111"/>
        <item x="843"/>
        <item x="741"/>
        <item x="226"/>
        <item x="228"/>
        <item x="1996"/>
        <item x="1068"/>
        <item x="801"/>
        <item x="833"/>
        <item x="834"/>
        <item x="841"/>
        <item x="867"/>
        <item x="2332"/>
        <item x="896"/>
        <item x="842"/>
        <item x="1070"/>
        <item x="866"/>
        <item x="863"/>
        <item x="861"/>
        <item x="904"/>
        <item x="860"/>
        <item x="859"/>
        <item x="858"/>
        <item x="905"/>
        <item x="857"/>
        <item x="856"/>
        <item x="850"/>
        <item x="1997"/>
        <item x="849"/>
        <item x="848"/>
        <item x="844"/>
        <item x="840"/>
        <item x="2057"/>
        <item x="838"/>
        <item x="837"/>
        <item x="1101"/>
        <item x="836"/>
        <item x="903"/>
        <item x="1083"/>
        <item x="835"/>
        <item x="832"/>
        <item x="875"/>
        <item x="831"/>
        <item x="829"/>
        <item x="1144"/>
        <item x="816"/>
        <item x="815"/>
        <item x="1105"/>
        <item x="814"/>
        <item x="813"/>
        <item x="812"/>
        <item x="811"/>
        <item x="1106"/>
        <item x="810"/>
        <item x="800"/>
        <item x="798"/>
        <item x="1155"/>
        <item x="797"/>
        <item x="796"/>
        <item x="795"/>
        <item x="794"/>
        <item x="1164"/>
        <item x="767"/>
        <item x="766"/>
        <item x="765"/>
        <item x="761"/>
        <item x="760"/>
        <item x="759"/>
        <item x="1223"/>
        <item x="758"/>
        <item x="757"/>
        <item x="2058"/>
        <item x="1256"/>
        <item x="1225"/>
        <item x="1246"/>
        <item x="506"/>
        <item x="1226"/>
        <item x="1227"/>
        <item x="1259"/>
        <item x="1250"/>
        <item x="1276"/>
        <item x="1273"/>
        <item x="1269"/>
        <item x="1268"/>
        <item x="1274"/>
        <item x="1302"/>
        <item x="1604"/>
        <item x="1365"/>
        <item x="1313"/>
        <item x="1298"/>
        <item x="1314"/>
        <item x="1481"/>
        <item x="1350"/>
        <item x="1586"/>
        <item x="1311"/>
        <item x="1356"/>
        <item x="1309"/>
        <item x="1369"/>
        <item x="1523"/>
        <item x="1354"/>
        <item x="1351"/>
        <item x="1404"/>
        <item x="1389"/>
        <item x="1353"/>
        <item x="1482"/>
        <item x="1486"/>
        <item x="2383"/>
        <item x="1405"/>
        <item x="1387"/>
        <item x="1388"/>
        <item x="1480"/>
        <item x="1366"/>
        <item x="1368"/>
        <item x="1385"/>
        <item x="2382"/>
        <item x="1487"/>
        <item x="1386"/>
        <item x="1493"/>
        <item x="1498"/>
        <item x="1468"/>
        <item x="1483"/>
        <item x="1506"/>
        <item x="1611"/>
        <item x="1528"/>
        <item x="1411"/>
        <item x="1414"/>
        <item x="1415"/>
        <item x="1479"/>
        <item x="1412"/>
        <item x="1488"/>
        <item x="1489"/>
        <item x="1472"/>
        <item x="1473"/>
        <item x="1512"/>
        <item x="1490"/>
        <item x="1491"/>
        <item x="1508"/>
        <item x="1505"/>
        <item x="1507"/>
        <item x="1305"/>
        <item x="1125"/>
        <item x="1582"/>
        <item x="1524"/>
        <item x="1610"/>
        <item x="1662"/>
        <item x="1540"/>
        <item x="1686"/>
        <item x="1559"/>
        <item x="1542"/>
        <item x="1578"/>
        <item x="1581"/>
        <item x="1526"/>
        <item x="1563"/>
        <item x="1580"/>
        <item x="1616"/>
        <item x="1561"/>
        <item x="1661"/>
        <item x="1592"/>
        <item x="1609"/>
        <item x="1579"/>
        <item x="1591"/>
        <item x="1589"/>
        <item x="1671"/>
        <item x="1607"/>
        <item x="1663"/>
        <item x="1605"/>
        <item x="1666"/>
        <item x="1647"/>
        <item x="1613"/>
        <item x="1729"/>
        <item x="1623"/>
        <item x="1625"/>
        <item x="1669"/>
        <item x="1626"/>
        <item x="1665"/>
        <item x="1680"/>
        <item x="1673"/>
        <item x="1684"/>
        <item x="1672"/>
        <item x="1693"/>
        <item x="1683"/>
        <item x="1679"/>
        <item x="1685"/>
        <item x="1718"/>
        <item x="1717"/>
        <item x="1711"/>
        <item x="1741"/>
        <item x="1725"/>
        <item x="1747"/>
        <item x="1719"/>
        <item x="1720"/>
        <item x="1724"/>
        <item x="1763"/>
        <item x="1765"/>
        <item x="1762"/>
        <item x="1727"/>
        <item x="1742"/>
        <item x="1723"/>
        <item x="1728"/>
        <item x="1770"/>
        <item x="1726"/>
        <item x="1766"/>
        <item x="1764"/>
        <item x="1767"/>
        <item x="1771"/>
        <item x="1822"/>
        <item x="1817"/>
        <item x="1821"/>
        <item x="1816"/>
        <item x="1820"/>
        <item x="1793"/>
        <item x="1838"/>
        <item x="1794"/>
        <item x="1795"/>
        <item x="1796"/>
        <item x="1818"/>
        <item x="1831"/>
        <item x="1844"/>
        <item x="1971"/>
        <item x="1872"/>
        <item x="1871"/>
        <item x="1873"/>
        <item x="1876"/>
        <item x="1898"/>
        <item x="1908"/>
        <item x="1902"/>
        <item x="1907"/>
        <item x="1905"/>
        <item x="1739"/>
        <item x="1906"/>
        <item x="1939"/>
        <item x="1904"/>
        <item x="1949"/>
        <item x="1903"/>
        <item x="1923"/>
        <item x="1921"/>
        <item x="1925"/>
        <item x="2022"/>
        <item x="1924"/>
        <item x="1940"/>
        <item x="1947"/>
        <item x="1948"/>
        <item x="1962"/>
        <item x="1957"/>
        <item x="1961"/>
        <item x="1960"/>
        <item x="1959"/>
        <item x="1982"/>
        <item x="1979"/>
        <item x="2042"/>
        <item x="2088"/>
        <item x="2018"/>
        <item x="2092"/>
        <item x="2020"/>
        <item x="2054"/>
        <item x="2056"/>
        <item x="2043"/>
        <item x="2046"/>
        <item x="2099"/>
        <item x="2093"/>
        <item x="2133"/>
        <item x="2050"/>
        <item x="2048"/>
        <item x="2061"/>
        <item x="2063"/>
        <item x="2051"/>
        <item x="2128"/>
        <item x="2105"/>
        <item x="2127"/>
        <item x="2125"/>
        <item x="2132"/>
        <item x="2171"/>
        <item x="2129"/>
        <item x="2152"/>
        <item x="2155"/>
        <item x="2177"/>
        <item x="2158"/>
        <item x="2143"/>
        <item x="2153"/>
        <item x="2188"/>
        <item x="2172"/>
        <item x="2154"/>
        <item x="2157"/>
        <item x="2150"/>
        <item x="2174"/>
        <item x="2147"/>
        <item x="2156"/>
        <item x="2186"/>
        <item x="2182"/>
        <item x="2175"/>
        <item x="2178"/>
        <item x="2179"/>
        <item x="2187"/>
        <item x="2181"/>
        <item x="2222"/>
        <item x="2184"/>
        <item x="2228"/>
        <item x="2183"/>
        <item x="2189"/>
        <item x="2190"/>
        <item x="2221"/>
        <item x="2238"/>
        <item x="2235"/>
        <item x="2214"/>
        <item x="2220"/>
        <item x="2234"/>
        <item x="2226"/>
        <item x="2227"/>
        <item x="2233"/>
        <item x="2095"/>
        <item x="2314"/>
        <item x="2239"/>
        <item x="2309"/>
        <item x="907"/>
        <item x="755"/>
        <item x="311"/>
        <item x="879"/>
        <item x="477"/>
        <item x="588"/>
        <item x="2004"/>
        <item x="722"/>
        <item x="375"/>
        <item x="377"/>
        <item x="683"/>
        <item x="612"/>
        <item x="611"/>
        <item x="609"/>
        <item x="2003"/>
        <item x="309"/>
        <item x="321"/>
        <item x="224"/>
        <item x="589"/>
        <item x="2002"/>
        <item x="275"/>
        <item x="310"/>
        <item x="221"/>
        <item x="2001"/>
        <item x="2000"/>
        <item x="1914"/>
        <item x="1998"/>
        <item x="1999"/>
        <item x="475"/>
        <item x="1300"/>
        <item x="1791"/>
        <item x="1069"/>
        <item x="1737"/>
        <item x="1299"/>
        <item x="274"/>
        <item x="2059"/>
        <item x="1"/>
        <item x="235"/>
        <item x="1643"/>
        <item x="2331"/>
        <item x="2308"/>
        <item x="2317"/>
        <item x="2315"/>
        <item x="2328"/>
        <item x="2325"/>
        <item x="2310"/>
        <item x="2326"/>
        <item x="2327"/>
        <item x="2375"/>
        <item x="2329"/>
        <item x="2322"/>
        <item x="2362"/>
        <item x="2318"/>
        <item x="2323"/>
        <item x="2324"/>
        <item x="2321"/>
        <item x="2320"/>
        <item x="2369"/>
        <item x="2386"/>
        <item x="2371"/>
        <item x="2370"/>
        <item x="2391"/>
        <item x="2359"/>
        <item x="2385"/>
        <item x="2367"/>
        <item x="2384"/>
        <item x="2392"/>
        <item x="2387"/>
        <item x="2381"/>
        <item x="2380"/>
        <item x="2389"/>
        <item x="2390"/>
        <item t="default"/>
      </items>
    </pivotField>
    <pivotField showAll="0"/>
    <pivotField showAll="0"/>
    <pivotField showAll="0">
      <items count="9">
        <item x="2"/>
        <item x="7"/>
        <item x="0"/>
        <item x="3"/>
        <item x="5"/>
        <item x="1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3"/>
        <item h="1" x="1"/>
        <item h="1" x="0"/>
        <item x="5"/>
        <item h="1" x="2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7"/>
  </rowFields>
  <rowItems count="395">
    <i>
      <x v="4"/>
    </i>
    <i>
      <x v="12"/>
    </i>
    <i>
      <x v="13"/>
    </i>
    <i>
      <x v="16"/>
    </i>
    <i>
      <x v="17"/>
    </i>
    <i>
      <x v="18"/>
    </i>
    <i>
      <x v="19"/>
    </i>
    <i>
      <x v="37"/>
    </i>
    <i>
      <x v="141"/>
    </i>
    <i>
      <x v="220"/>
    </i>
    <i>
      <x v="221"/>
    </i>
    <i>
      <x v="229"/>
    </i>
    <i>
      <x v="441"/>
    </i>
    <i>
      <x v="563"/>
    </i>
    <i>
      <x v="601"/>
    </i>
    <i>
      <x v="602"/>
    </i>
    <i>
      <x v="612"/>
    </i>
    <i>
      <x v="613"/>
    </i>
    <i>
      <x v="617"/>
    </i>
    <i>
      <x v="618"/>
    </i>
    <i>
      <x v="619"/>
    </i>
    <i>
      <x v="623"/>
    </i>
    <i>
      <x v="648"/>
    </i>
    <i>
      <x v="698"/>
    </i>
    <i>
      <x v="718"/>
    </i>
    <i>
      <x v="732"/>
    </i>
    <i>
      <x v="733"/>
    </i>
    <i>
      <x v="769"/>
    </i>
    <i>
      <x v="773"/>
    </i>
    <i>
      <x v="783"/>
    </i>
    <i>
      <x v="805"/>
    </i>
    <i>
      <x v="883"/>
    </i>
    <i>
      <x v="1016"/>
    </i>
    <i>
      <x v="1037"/>
    </i>
    <i>
      <x v="1038"/>
    </i>
    <i>
      <x v="1043"/>
    </i>
    <i>
      <x v="1044"/>
    </i>
    <i>
      <x v="1045"/>
    </i>
    <i>
      <x v="1047"/>
    </i>
    <i>
      <x v="1048"/>
    </i>
    <i>
      <x v="1049"/>
    </i>
    <i>
      <x v="1054"/>
    </i>
    <i>
      <x v="1056"/>
    </i>
    <i>
      <x v="1057"/>
    </i>
    <i>
      <x v="1058"/>
    </i>
    <i>
      <x v="1059"/>
    </i>
    <i>
      <x v="1061"/>
    </i>
    <i>
      <x v="1062"/>
    </i>
    <i>
      <x v="1063"/>
    </i>
    <i>
      <x v="1072"/>
    </i>
    <i>
      <x v="1074"/>
    </i>
    <i>
      <x v="1080"/>
    </i>
    <i>
      <x v="1081"/>
    </i>
    <i>
      <x v="1082"/>
    </i>
    <i>
      <x v="1083"/>
    </i>
    <i>
      <x v="1084"/>
    </i>
    <i>
      <x v="1090"/>
    </i>
    <i>
      <x v="1093"/>
    </i>
    <i>
      <x v="1094"/>
    </i>
    <i>
      <x v="1097"/>
    </i>
    <i>
      <x v="1100"/>
    </i>
    <i>
      <x v="1105"/>
    </i>
    <i>
      <x v="1106"/>
    </i>
    <i>
      <x v="1108"/>
    </i>
    <i>
      <x v="1109"/>
    </i>
    <i>
      <x v="1110"/>
    </i>
    <i>
      <x v="1111"/>
    </i>
    <i>
      <x v="1112"/>
    </i>
    <i>
      <x v="1115"/>
    </i>
    <i>
      <x v="1117"/>
    </i>
    <i>
      <x v="1120"/>
    </i>
    <i>
      <x v="1122"/>
    </i>
    <i>
      <x v="1123"/>
    </i>
    <i>
      <x v="1131"/>
    </i>
    <i>
      <x v="1138"/>
    </i>
    <i>
      <x v="1142"/>
    </i>
    <i>
      <x v="1143"/>
    </i>
    <i>
      <x v="1144"/>
    </i>
    <i>
      <x v="1145"/>
    </i>
    <i>
      <x v="1149"/>
    </i>
    <i>
      <x v="1150"/>
    </i>
    <i>
      <x v="1151"/>
    </i>
    <i>
      <x v="1166"/>
    </i>
    <i>
      <x v="1168"/>
    </i>
    <i>
      <x v="1170"/>
    </i>
    <i>
      <x v="1177"/>
    </i>
    <i>
      <x v="1178"/>
    </i>
    <i>
      <x v="1188"/>
    </i>
    <i>
      <x v="1210"/>
    </i>
    <i>
      <x v="1211"/>
    </i>
    <i>
      <x v="1212"/>
    </i>
    <i>
      <x v="1213"/>
    </i>
    <i>
      <x v="1220"/>
    </i>
    <i>
      <x v="1249"/>
    </i>
    <i>
      <x v="1255"/>
    </i>
    <i>
      <x v="1256"/>
    </i>
    <i>
      <x v="1257"/>
    </i>
    <i>
      <x v="1267"/>
    </i>
    <i>
      <x v="1268"/>
    </i>
    <i>
      <x v="1272"/>
    </i>
    <i>
      <x v="1274"/>
    </i>
    <i>
      <x v="1276"/>
    </i>
    <i>
      <x v="1278"/>
    </i>
    <i>
      <x v="1285"/>
    </i>
    <i>
      <x v="1286"/>
    </i>
    <i>
      <x v="1293"/>
    </i>
    <i>
      <x v="1295"/>
    </i>
    <i>
      <x v="1297"/>
    </i>
    <i>
      <x v="1301"/>
    </i>
    <i>
      <x v="1302"/>
    </i>
    <i>
      <x v="1303"/>
    </i>
    <i>
      <x v="1309"/>
    </i>
    <i>
      <x v="1310"/>
    </i>
    <i>
      <x v="1312"/>
    </i>
    <i>
      <x v="1313"/>
    </i>
    <i>
      <x v="1317"/>
    </i>
    <i>
      <x v="1318"/>
    </i>
    <i>
      <x v="1319"/>
    </i>
    <i>
      <x v="1320"/>
    </i>
    <i>
      <x v="1321"/>
    </i>
    <i>
      <x v="1322"/>
    </i>
    <i>
      <x v="1326"/>
    </i>
    <i>
      <x v="1331"/>
    </i>
    <i>
      <x v="1332"/>
    </i>
    <i>
      <x v="1333"/>
    </i>
    <i>
      <x v="1334"/>
    </i>
    <i>
      <x v="1335"/>
    </i>
    <i>
      <x v="1341"/>
    </i>
    <i>
      <x v="1344"/>
    </i>
    <i>
      <x v="1345"/>
    </i>
    <i>
      <x v="1346"/>
    </i>
    <i>
      <x v="1350"/>
    </i>
    <i>
      <x v="1355"/>
    </i>
    <i>
      <x v="1357"/>
    </i>
    <i>
      <x v="1361"/>
    </i>
    <i>
      <x v="1362"/>
    </i>
    <i>
      <x v="1363"/>
    </i>
    <i>
      <x v="1364"/>
    </i>
    <i>
      <x v="1365"/>
    </i>
    <i>
      <x v="1367"/>
    </i>
    <i>
      <x v="1370"/>
    </i>
    <i>
      <x v="1371"/>
    </i>
    <i>
      <x v="1379"/>
    </i>
    <i>
      <x v="1380"/>
    </i>
    <i>
      <x v="1381"/>
    </i>
    <i>
      <x v="1385"/>
    </i>
    <i>
      <x v="1386"/>
    </i>
    <i>
      <x v="1387"/>
    </i>
    <i>
      <x v="1396"/>
    </i>
    <i>
      <x v="1397"/>
    </i>
    <i>
      <x v="1398"/>
    </i>
    <i>
      <x v="1399"/>
    </i>
    <i>
      <x v="1400"/>
    </i>
    <i>
      <x v="1401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8"/>
    </i>
    <i>
      <x v="1449"/>
    </i>
    <i>
      <x v="1450"/>
    </i>
    <i>
      <x v="1451"/>
    </i>
    <i>
      <x v="1452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1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8"/>
    </i>
    <i>
      <x v="1490"/>
    </i>
    <i>
      <x v="1491"/>
    </i>
    <i>
      <x v="1492"/>
    </i>
    <i>
      <x v="1493"/>
    </i>
    <i>
      <x v="1494"/>
    </i>
    <i>
      <x v="1495"/>
    </i>
    <i>
      <x v="1497"/>
    </i>
    <i>
      <x v="1498"/>
    </i>
    <i>
      <x v="1499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8"/>
    </i>
    <i>
      <x v="1549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4"/>
    </i>
    <i>
      <x v="1565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8"/>
    </i>
    <i>
      <x v="1609"/>
    </i>
    <i>
      <x v="1610"/>
    </i>
    <i>
      <x v="1611"/>
    </i>
    <i>
      <x v="1612"/>
    </i>
    <i>
      <x v="1613"/>
    </i>
    <i>
      <x v="1628"/>
    </i>
    <i>
      <x v="1629"/>
    </i>
    <i>
      <x v="1630"/>
    </i>
    <i>
      <x v="1631"/>
    </i>
    <i>
      <x v="1632"/>
    </i>
    <i>
      <x v="1867"/>
    </i>
    <i>
      <x v="1892"/>
    </i>
    <i>
      <x v="1895"/>
    </i>
    <i>
      <x v="1898"/>
    </i>
    <i>
      <x v="1900"/>
    </i>
    <i>
      <x v="1909"/>
    </i>
    <i>
      <x v="1910"/>
    </i>
    <i>
      <x v="1919"/>
    </i>
    <i>
      <x v="1949"/>
    </i>
    <i>
      <x v="1952"/>
    </i>
    <i>
      <x v="1955"/>
    </i>
    <i>
      <x v="1959"/>
    </i>
    <i>
      <x v="1960"/>
    </i>
    <i>
      <x v="1968"/>
    </i>
    <i>
      <x v="1980"/>
    </i>
    <i>
      <x v="1999"/>
    </i>
    <i>
      <x v="2003"/>
    </i>
    <i>
      <x v="2013"/>
    </i>
    <i>
      <x v="2031"/>
    </i>
    <i>
      <x v="2032"/>
    </i>
    <i>
      <x v="2035"/>
    </i>
    <i>
      <x v="2056"/>
    </i>
    <i>
      <x v="2058"/>
    </i>
    <i>
      <x v="2061"/>
    </i>
    <i>
      <x v="2062"/>
    </i>
    <i>
      <x v="2063"/>
    </i>
    <i>
      <x v="2066"/>
    </i>
    <i>
      <x v="2067"/>
    </i>
    <i>
      <x v="2068"/>
    </i>
    <i>
      <x v="2075"/>
    </i>
    <i>
      <x v="2079"/>
    </i>
    <i>
      <x v="2082"/>
    </i>
    <i>
      <x v="2083"/>
    </i>
    <i>
      <x v="2084"/>
    </i>
    <i>
      <x v="2085"/>
    </i>
    <i>
      <x v="2086"/>
    </i>
    <i>
      <x v="2090"/>
    </i>
    <i>
      <x v="2093"/>
    </i>
    <i>
      <x v="2100"/>
    </i>
    <i>
      <x v="2111"/>
    </i>
    <i>
      <x v="2117"/>
    </i>
    <i>
      <x v="2134"/>
    </i>
    <i>
      <x v="2140"/>
    </i>
    <i>
      <x v="2143"/>
    </i>
    <i>
      <x v="2152"/>
    </i>
    <i>
      <x v="2153"/>
    </i>
    <i>
      <x v="2158"/>
    </i>
    <i>
      <x v="2159"/>
    </i>
    <i>
      <x v="2163"/>
    </i>
    <i>
      <x v="2176"/>
    </i>
    <i>
      <x v="2210"/>
    </i>
    <i>
      <x v="2233"/>
    </i>
    <i>
      <x v="2327"/>
    </i>
    <i>
      <x v="2332"/>
    </i>
    <i>
      <x v="2335"/>
    </i>
    <i>
      <x v="2340"/>
    </i>
    <i>
      <x v="2344"/>
    </i>
    <i>
      <x v="2345"/>
    </i>
    <i>
      <x v="2348"/>
    </i>
    <i t="grand">
      <x/>
    </i>
  </rowItems>
  <colItems count="1">
    <i/>
  </colItems>
  <pageFields count="2">
    <pageField fld="0" hier="-1"/>
    <pageField fld="18" hier="-1"/>
  </pageFields>
  <dataFields count="1">
    <dataField name="Soma de VALOR MEDIDO" fld="36" baseField="7" baseItem="0" numFmtId="44"/>
  </dataFields>
  <formats count="8">
    <format dxfId="643">
      <pivotArea outline="0" collapsedLevelsAreSubtotals="1" fieldPosition="0"/>
    </format>
    <format dxfId="644">
      <pivotArea grandRow="1" outline="0" collapsedLevelsAreSubtotals="1" fieldPosition="0"/>
    </format>
    <format dxfId="645">
      <pivotArea dataOnly="0" labelOnly="1" grandRow="1" outline="0" fieldPosition="0"/>
    </format>
    <format dxfId="646">
      <pivotArea type="all" dataOnly="0" outline="0" fieldPosition="0"/>
    </format>
    <format dxfId="647">
      <pivotArea outline="0" collapsedLevelsAreSubtotals="1" fieldPosition="0"/>
    </format>
    <format dxfId="648">
      <pivotArea field="7" type="button" dataOnly="0" labelOnly="1" outline="0" axis="axisRow" fieldPosition="0"/>
    </format>
    <format dxfId="649">
      <pivotArea dataOnly="0" labelOnly="1" grandRow="1" outline="0" fieldPosition="0"/>
    </format>
    <format dxfId="65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FE5D40-543A-438C-B5C9-2CFD8D67C08F}" name="Tabela dinâmica14" cacheId="6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08:B412" firstHeaderRow="1" firstDataRow="1" firstDataCol="1" rowPageCount="2" colPageCount="1"/>
  <pivotFields count="38">
    <pivotField axis="axisPage" multipleItemSelectionAllowed="1" showAll="0">
      <items count="13">
        <item h="1" x="2"/>
        <item x="9"/>
        <item x="10"/>
        <item h="1" x="11"/>
        <item h="1" x="4"/>
        <item h="1" x="1"/>
        <item x="0"/>
        <item h="1" x="7"/>
        <item h="1" x="6"/>
        <item h="1" x="3"/>
        <item h="1" x="5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2394">
        <item x="4"/>
        <item x="1099"/>
        <item x="1098"/>
        <item x="1097"/>
        <item x="1849"/>
        <item x="1019"/>
        <item x="1046"/>
        <item x="1018"/>
        <item x="1017"/>
        <item x="1016"/>
        <item x="1015"/>
        <item x="2346"/>
        <item x="1985"/>
        <item x="1951"/>
        <item x="1120"/>
        <item x="1119"/>
        <item x="1892"/>
        <item x="1890"/>
        <item x="1891"/>
        <item x="1935"/>
        <item x="825"/>
        <item x="822"/>
        <item x="821"/>
        <item x="823"/>
        <item x="824"/>
        <item x="969"/>
        <item x="973"/>
        <item x="972"/>
        <item x="852"/>
        <item x="853"/>
        <item x="1322"/>
        <item x="1321"/>
        <item x="971"/>
        <item x="949"/>
        <item x="948"/>
        <item x="979"/>
        <item x="996"/>
        <item x="1862"/>
        <item x="997"/>
        <item x="998"/>
        <item x="1001"/>
        <item x="999"/>
        <item x="1000"/>
        <item x="32"/>
        <item x="13"/>
        <item x="108"/>
        <item x="33"/>
        <item x="1571"/>
        <item x="1058"/>
        <item x="1570"/>
        <item x="1060"/>
        <item x="1035"/>
        <item x="1074"/>
        <item x="1059"/>
        <item x="1061"/>
        <item x="1110"/>
        <item x="1157"/>
        <item x="1156"/>
        <item x="1115"/>
        <item x="1114"/>
        <item x="1037"/>
        <item x="35"/>
        <item x="92"/>
        <item x="93"/>
        <item x="94"/>
        <item x="95"/>
        <item x="267"/>
        <item x="91"/>
        <item x="96"/>
        <item x="129"/>
        <item x="97"/>
        <item x="98"/>
        <item x="99"/>
        <item x="100"/>
        <item x="104"/>
        <item x="105"/>
        <item x="102"/>
        <item x="14"/>
        <item x="101"/>
        <item x="106"/>
        <item x="107"/>
        <item x="11"/>
        <item x="109"/>
        <item x="112"/>
        <item x="115"/>
        <item x="116"/>
        <item x="117"/>
        <item x="118"/>
        <item x="49"/>
        <item x="119"/>
        <item x="36"/>
        <item x="15"/>
        <item x="42"/>
        <item x="17"/>
        <item x="27"/>
        <item x="22"/>
        <item x="39"/>
        <item x="29"/>
        <item x="41"/>
        <item x="120"/>
        <item x="121"/>
        <item x="122"/>
        <item x="31"/>
        <item x="46"/>
        <item x="123"/>
        <item x="28"/>
        <item x="38"/>
        <item x="124"/>
        <item x="125"/>
        <item x="126"/>
        <item x="127"/>
        <item x="128"/>
        <item x="57"/>
        <item x="58"/>
        <item x="59"/>
        <item x="60"/>
        <item x="268"/>
        <item x="34"/>
        <item x="45"/>
        <item x="47"/>
        <item x="50"/>
        <item x="48"/>
        <item x="61"/>
        <item x="62"/>
        <item x="63"/>
        <item x="64"/>
        <item x="65"/>
        <item x="30"/>
        <item x="66"/>
        <item x="67"/>
        <item x="68"/>
        <item x="69"/>
        <item x="37"/>
        <item x="70"/>
        <item x="71"/>
        <item x="72"/>
        <item x="73"/>
        <item x="1020"/>
        <item x="1032"/>
        <item x="804"/>
        <item x="143"/>
        <item x="1932"/>
        <item x="481"/>
        <item x="830"/>
        <item x="630"/>
        <item x="74"/>
        <item x="75"/>
        <item x="76"/>
        <item x="78"/>
        <item x="79"/>
        <item x="80"/>
        <item x="12"/>
        <item x="81"/>
        <item x="82"/>
        <item x="77"/>
        <item x="83"/>
        <item x="84"/>
        <item x="85"/>
        <item x="86"/>
        <item x="87"/>
        <item x="131"/>
        <item x="130"/>
        <item x="56"/>
        <item x="89"/>
        <item x="90"/>
        <item x="88"/>
        <item x="132"/>
        <item x="133"/>
        <item x="134"/>
        <item x="135"/>
        <item x="136"/>
        <item x="137"/>
        <item x="138"/>
        <item x="51"/>
        <item x="139"/>
        <item x="140"/>
        <item x="141"/>
        <item x="657"/>
        <item x="144"/>
        <item x="145"/>
        <item x="148"/>
        <item x="149"/>
        <item x="52"/>
        <item x="150"/>
        <item x="151"/>
        <item x="152"/>
        <item x="153"/>
        <item x="154"/>
        <item x="155"/>
        <item x="156"/>
        <item x="157"/>
        <item x="158"/>
        <item x="54"/>
        <item x="53"/>
        <item x="159"/>
        <item x="160"/>
        <item x="161"/>
        <item x="244"/>
        <item x="162"/>
        <item x="163"/>
        <item x="164"/>
        <item x="165"/>
        <item x="170"/>
        <item x="171"/>
        <item x="178"/>
        <item x="180"/>
        <item x="181"/>
        <item x="182"/>
        <item x="183"/>
        <item x="184"/>
        <item x="185"/>
        <item x="186"/>
        <item x="246"/>
        <item x="189"/>
        <item x="188"/>
        <item x="187"/>
        <item x="169"/>
        <item x="168"/>
        <item x="167"/>
        <item x="166"/>
        <item x="1702"/>
        <item x="1845"/>
        <item x="176"/>
        <item x="270"/>
        <item x="277"/>
        <item x="276"/>
        <item x="191"/>
        <item x="192"/>
        <item x="193"/>
        <item x="819"/>
        <item x="658"/>
        <item x="194"/>
        <item x="195"/>
        <item x="196"/>
        <item x="197"/>
        <item x="198"/>
        <item x="199"/>
        <item x="200"/>
        <item x="384"/>
        <item x="25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400"/>
        <item x="237"/>
        <item x="239"/>
        <item x="240"/>
        <item x="241"/>
        <item x="242"/>
        <item x="243"/>
        <item x="249"/>
        <item x="55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341"/>
        <item x="362"/>
        <item x="269"/>
        <item x="366"/>
        <item x="271"/>
        <item x="459"/>
        <item x="373"/>
        <item x="272"/>
        <item x="327"/>
        <item x="328"/>
        <item x="324"/>
        <item x="279"/>
        <item x="280"/>
        <item x="281"/>
        <item x="282"/>
        <item x="283"/>
        <item x="284"/>
        <item x="285"/>
        <item x="412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414"/>
        <item x="302"/>
        <item x="303"/>
        <item x="45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460"/>
        <item x="372"/>
        <item x="427"/>
        <item x="426"/>
        <item x="428"/>
        <item x="425"/>
        <item x="601"/>
        <item x="454"/>
        <item x="469"/>
        <item x="286"/>
        <item x="245"/>
        <item x="300"/>
        <item x="247"/>
        <item x="248"/>
        <item x="304"/>
        <item x="320"/>
        <item x="251"/>
        <item x="252"/>
        <item x="253"/>
        <item x="430"/>
        <item x="446"/>
        <item x="447"/>
        <item x="448"/>
        <item x="449"/>
        <item x="450"/>
        <item x="451"/>
        <item x="452"/>
        <item x="453"/>
        <item x="369"/>
        <item x="343"/>
        <item x="344"/>
        <item x="346"/>
        <item x="347"/>
        <item x="348"/>
        <item x="357"/>
        <item x="358"/>
        <item x="359"/>
        <item x="370"/>
        <item x="361"/>
        <item x="461"/>
        <item x="363"/>
        <item x="364"/>
        <item x="380"/>
        <item x="376"/>
        <item x="421"/>
        <item x="420"/>
        <item x="419"/>
        <item x="418"/>
        <item x="417"/>
        <item x="416"/>
        <item x="415"/>
        <item x="498"/>
        <item x="413"/>
        <item x="470"/>
        <item x="464"/>
        <item x="408"/>
        <item x="407"/>
        <item x="406"/>
        <item x="405"/>
        <item x="404"/>
        <item x="403"/>
        <item x="659"/>
        <item x="402"/>
        <item x="312"/>
        <item x="313"/>
        <item x="314"/>
        <item x="399"/>
        <item x="660"/>
        <item x="398"/>
        <item x="393"/>
        <item x="392"/>
        <item x="391"/>
        <item x="463"/>
        <item x="383"/>
        <item x="382"/>
        <item x="381"/>
        <item x="345"/>
        <item x="455"/>
        <item x="360"/>
        <item x="315"/>
        <item x="316"/>
        <item x="317"/>
        <item x="318"/>
        <item x="319"/>
        <item x="365"/>
        <item x="462"/>
        <item x="367"/>
        <item x="385"/>
        <item x="386"/>
        <item x="387"/>
        <item x="394"/>
        <item x="395"/>
        <item x="396"/>
        <item x="397"/>
        <item x="472"/>
        <item x="471"/>
        <item x="499"/>
        <item x="468"/>
        <item x="881"/>
        <item x="1143"/>
        <item x="349"/>
        <item x="350"/>
        <item x="351"/>
        <item x="352"/>
        <item x="353"/>
        <item x="354"/>
        <item x="355"/>
        <item x="509"/>
        <item x="508"/>
        <item x="507"/>
        <item x="431"/>
        <item x="505"/>
        <item x="504"/>
        <item x="503"/>
        <item x="389"/>
        <item x="483"/>
        <item x="465"/>
        <item x="466"/>
        <item x="467"/>
        <item x="457"/>
        <item x="433"/>
        <item x="434"/>
        <item x="583"/>
        <item x="435"/>
        <item x="661"/>
        <item x="482"/>
        <item x="486"/>
        <item x="485"/>
        <item x="436"/>
        <item x="688"/>
        <item x="558"/>
        <item x="557"/>
        <item x="437"/>
        <item x="438"/>
        <item x="439"/>
        <item x="440"/>
        <item x="441"/>
        <item x="442"/>
        <item x="443"/>
        <item x="444"/>
        <item x="429"/>
        <item x="487"/>
        <item x="456"/>
        <item x="3"/>
        <item x="723"/>
        <item x="5"/>
        <item x="6"/>
        <item x="724"/>
        <item x="432"/>
        <item x="445"/>
        <item x="473"/>
        <item x="409"/>
        <item x="725"/>
        <item x="484"/>
        <item x="488"/>
        <item x="490"/>
        <item x="368"/>
        <item x="726"/>
        <item x="500"/>
        <item x="501"/>
        <item x="502"/>
        <item x="510"/>
        <item x="511"/>
        <item x="512"/>
        <item x="513"/>
        <item x="514"/>
        <item x="515"/>
        <item x="727"/>
        <item x="10"/>
        <item x="523"/>
        <item x="522"/>
        <item x="521"/>
        <item x="520"/>
        <item x="519"/>
        <item x="518"/>
        <item x="517"/>
        <item x="516"/>
        <item x="9"/>
        <item x="8"/>
        <item x="7"/>
        <item x="536"/>
        <item x="492"/>
        <item x="493"/>
        <item x="537"/>
        <item x="535"/>
        <item x="571"/>
        <item x="543"/>
        <item x="544"/>
        <item x="545"/>
        <item x="546"/>
        <item x="728"/>
        <item x="573"/>
        <item x="592"/>
        <item x="494"/>
        <item x="495"/>
        <item x="491"/>
        <item x="496"/>
        <item x="497"/>
        <item x="534"/>
        <item x="581"/>
        <item x="634"/>
        <item x="538"/>
        <item x="539"/>
        <item x="540"/>
        <item x="541"/>
        <item x="542"/>
        <item x="547"/>
        <item x="548"/>
        <item x="549"/>
        <item x="556"/>
        <item x="593"/>
        <item x="594"/>
        <item x="599"/>
        <item x="600"/>
        <item x="524"/>
        <item x="525"/>
        <item x="729"/>
        <item x="527"/>
        <item x="528"/>
        <item x="529"/>
        <item x="530"/>
        <item x="531"/>
        <item x="532"/>
        <item x="533"/>
        <item x="526"/>
        <item x="618"/>
        <item x="619"/>
        <item x="620"/>
        <item x="730"/>
        <item x="621"/>
        <item x="731"/>
        <item x="732"/>
        <item x="617"/>
        <item x="622"/>
        <item x="623"/>
        <item x="624"/>
        <item x="625"/>
        <item x="626"/>
        <item x="733"/>
        <item x="734"/>
        <item x="735"/>
        <item x="736"/>
        <item x="737"/>
        <item x="738"/>
        <item x="627"/>
        <item x="628"/>
        <item x="878"/>
        <item x="582"/>
        <item x="584"/>
        <item x="603"/>
        <item x="604"/>
        <item x="605"/>
        <item x="606"/>
        <item x="607"/>
        <item x="610"/>
        <item x="880"/>
        <item x="613"/>
        <item x="698"/>
        <item x="697"/>
        <item x="739"/>
        <item x="740"/>
        <item x="970"/>
        <item x="962"/>
        <item x="963"/>
        <item x="1036"/>
        <item x="1002"/>
        <item x="964"/>
        <item x="763"/>
        <item x="965"/>
        <item x="966"/>
        <item x="967"/>
        <item x="629"/>
        <item x="742"/>
        <item x="743"/>
        <item x="631"/>
        <item x="744"/>
        <item x="745"/>
        <item x="632"/>
        <item x="746"/>
        <item x="642"/>
        <item x="633"/>
        <item x="700"/>
        <item x="699"/>
        <item x="960"/>
        <item x="945"/>
        <item x="942"/>
        <item x="953"/>
        <item x="944"/>
        <item x="747"/>
        <item x="614"/>
        <item x="615"/>
        <item x="616"/>
        <item x="701"/>
        <item x="702"/>
        <item x="882"/>
        <item x="1138"/>
        <item x="1137"/>
        <item x="1704"/>
        <item x="1864"/>
        <item x="1863"/>
        <item x="1136"/>
        <item x="1135"/>
        <item x="993"/>
        <item x="1909"/>
        <item x="1128"/>
        <item x="1127"/>
        <item x="1129"/>
        <item x="1601"/>
        <item x="1600"/>
        <item x="925"/>
        <item x="924"/>
        <item x="1638"/>
        <item x="1254"/>
        <item x="992"/>
        <item x="991"/>
        <item x="885"/>
        <item x="987"/>
        <item x="986"/>
        <item x="1147"/>
        <item x="995"/>
        <item x="994"/>
        <item x="651"/>
        <item x="650"/>
        <item x="748"/>
        <item x="749"/>
        <item x="648"/>
        <item x="750"/>
        <item x="646"/>
        <item x="751"/>
        <item x="645"/>
        <item x="644"/>
        <item x="643"/>
        <item x="641"/>
        <item x="640"/>
        <item x="639"/>
        <item x="638"/>
        <item x="637"/>
        <item x="636"/>
        <item x="635"/>
        <item x="752"/>
        <item x="652"/>
        <item x="653"/>
        <item x="2330"/>
        <item x="753"/>
        <item x="754"/>
        <item x="670"/>
        <item x="756"/>
        <item x="762"/>
        <item x="792"/>
        <item x="803"/>
        <item x="655"/>
        <item x="677"/>
        <item x="675"/>
        <item x="676"/>
        <item x="678"/>
        <item x="679"/>
        <item x="680"/>
        <item x="681"/>
        <item x="892"/>
        <item x="1077"/>
        <item x="668"/>
        <item x="667"/>
        <item x="669"/>
        <item x="666"/>
        <item x="665"/>
        <item x="664"/>
        <item x="663"/>
        <item x="662"/>
        <item x="818"/>
        <item x="826"/>
        <item x="827"/>
        <item x="828"/>
        <item x="839"/>
        <item x="656"/>
        <item x="862"/>
        <item x="864"/>
        <item x="874"/>
        <item x="1667"/>
        <item x="1681"/>
        <item x="808"/>
        <item x="805"/>
        <item x="806"/>
        <item x="807"/>
        <item x="809"/>
        <item x="876"/>
        <item x="898"/>
        <item x="901"/>
        <item x="802"/>
        <item x="906"/>
        <item x="956"/>
        <item x="799"/>
        <item x="817"/>
        <item x="884"/>
        <item x="886"/>
        <item x="887"/>
        <item x="889"/>
        <item x="890"/>
        <item x="891"/>
        <item x="893"/>
        <item x="913"/>
        <item x="928"/>
        <item x="929"/>
        <item x="1050"/>
        <item x="932"/>
        <item x="938"/>
        <item x="940"/>
        <item x="978"/>
        <item x="1261"/>
        <item x="1260"/>
        <item x="941"/>
        <item x="943"/>
        <item x="946"/>
        <item x="954"/>
        <item x="955"/>
        <item x="690"/>
        <item x="691"/>
        <item x="692"/>
        <item x="693"/>
        <item x="694"/>
        <item x="695"/>
        <item x="696"/>
        <item x="703"/>
        <item x="704"/>
        <item x="705"/>
        <item x="706"/>
        <item x="689"/>
        <item x="687"/>
        <item x="686"/>
        <item x="685"/>
        <item x="682"/>
        <item x="674"/>
        <item x="673"/>
        <item x="672"/>
        <item x="671"/>
        <item x="707"/>
        <item x="708"/>
        <item x="709"/>
        <item x="710"/>
        <item x="711"/>
        <item x="712"/>
        <item x="713"/>
        <item x="714"/>
        <item x="715"/>
        <item x="716"/>
        <item x="961"/>
        <item x="968"/>
        <item x="985"/>
        <item x="988"/>
        <item x="989"/>
        <item x="990"/>
        <item x="1012"/>
        <item x="1013"/>
        <item x="927"/>
        <item x="1014"/>
        <item x="1595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3"/>
        <item x="1034"/>
        <item x="1039"/>
        <item x="720"/>
        <item x="1040"/>
        <item x="1655"/>
        <item x="1085"/>
        <item x="868"/>
        <item x="1041"/>
        <item x="1042"/>
        <item x="1043"/>
        <item x="1044"/>
        <item x="1045"/>
        <item x="1047"/>
        <item x="1048"/>
        <item x="1049"/>
        <item x="1051"/>
        <item x="1052"/>
        <item x="1053"/>
        <item x="1054"/>
        <item x="1055"/>
        <item x="1056"/>
        <item x="764"/>
        <item x="1079"/>
        <item x="1066"/>
        <item x="719"/>
        <item x="718"/>
        <item x="717"/>
        <item x="888"/>
        <item x="1103"/>
        <item x="939"/>
        <item x="1111"/>
        <item x="1104"/>
        <item x="851"/>
        <item x="1112"/>
        <item x="1113"/>
        <item x="1109"/>
        <item x="1267"/>
        <item x="1266"/>
        <item x="908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3"/>
        <item x="784"/>
        <item x="782"/>
        <item x="721"/>
        <item x="1067"/>
        <item x="899"/>
        <item x="902"/>
        <item x="791"/>
        <item x="1071"/>
        <item x="1005"/>
        <item x="1006"/>
        <item x="1007"/>
        <item x="1008"/>
        <item x="1009"/>
        <item x="1010"/>
        <item x="1095"/>
        <item x="1096"/>
        <item x="894"/>
        <item x="895"/>
        <item x="1092"/>
        <item x="930"/>
        <item x="931"/>
        <item x="1094"/>
        <item x="1149"/>
        <item x="957"/>
        <item x="910"/>
        <item x="958"/>
        <item x="1075"/>
        <item x="1076"/>
        <item x="1073"/>
        <item x="897"/>
        <item x="900"/>
        <item x="785"/>
        <item x="786"/>
        <item x="787"/>
        <item x="788"/>
        <item x="789"/>
        <item x="790"/>
        <item x="914"/>
        <item x="915"/>
        <item x="916"/>
        <item x="1089"/>
        <item x="1090"/>
        <item x="982"/>
        <item x="1003"/>
        <item x="1004"/>
        <item x="1011"/>
        <item x="1072"/>
        <item x="1130"/>
        <item x="793"/>
        <item x="1084"/>
        <item x="1086"/>
        <item x="1169"/>
        <item x="947"/>
        <item x="950"/>
        <item x="951"/>
        <item x="952"/>
        <item x="923"/>
        <item x="1080"/>
        <item x="1170"/>
        <item x="1100"/>
        <item x="1107"/>
        <item x="1108"/>
        <item x="1116"/>
        <item x="1153"/>
        <item x="1154"/>
        <item x="1162"/>
        <item x="1166"/>
        <item x="1168"/>
        <item x="1171"/>
        <item x="1172"/>
        <item x="1173"/>
        <item x="1187"/>
        <item x="933"/>
        <item x="934"/>
        <item x="936"/>
        <item x="1218"/>
        <item x="1219"/>
        <item x="1174"/>
        <item x="1175"/>
        <item x="1214"/>
        <item x="1215"/>
        <item x="1216"/>
        <item x="1217"/>
        <item x="909"/>
        <item x="935"/>
        <item x="1190"/>
        <item x="1188"/>
        <item x="1189"/>
        <item x="1191"/>
        <item x="1192"/>
        <item x="1193"/>
        <item x="1194"/>
        <item x="1195"/>
        <item x="1126"/>
        <item x="1205"/>
        <item x="1078"/>
        <item x="855"/>
        <item x="911"/>
        <item x="922"/>
        <item x="865"/>
        <item x="883"/>
        <item x="919"/>
        <item x="920"/>
        <item x="921"/>
        <item x="1196"/>
        <item x="1200"/>
        <item x="1197"/>
        <item x="1198"/>
        <item x="1199"/>
        <item x="1201"/>
        <item x="1161"/>
        <item x="1152"/>
        <item x="1150"/>
        <item x="1139"/>
        <item x="1202"/>
        <item x="1203"/>
        <item x="1087"/>
        <item x="1091"/>
        <item x="1204"/>
        <item x="1206"/>
        <item x="937"/>
        <item x="1207"/>
        <item x="1208"/>
        <item x="1209"/>
        <item x="1244"/>
        <item x="1210"/>
        <item x="1211"/>
        <item x="1212"/>
        <item x="854"/>
        <item x="1224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081"/>
        <item x="1131"/>
        <item x="1132"/>
        <item x="1146"/>
        <item x="977"/>
        <item x="974"/>
        <item x="975"/>
        <item x="976"/>
        <item x="1213"/>
        <item x="1251"/>
        <item x="1258"/>
        <item x="1257"/>
        <item x="1133"/>
        <item x="1093"/>
        <item x="1167"/>
        <item x="1241"/>
        <item x="1242"/>
        <item x="1142"/>
        <item x="1277"/>
        <item x="1279"/>
        <item x="1278"/>
        <item x="1243"/>
        <item x="1262"/>
        <item x="1222"/>
        <item x="1221"/>
        <item x="1220"/>
        <item x="1160"/>
        <item x="1124"/>
        <item x="1123"/>
        <item x="1122"/>
        <item x="1082"/>
        <item x="1255"/>
        <item x="1263"/>
        <item x="1264"/>
        <item x="1265"/>
        <item x="1180"/>
        <item x="1181"/>
        <item x="1182"/>
        <item x="1183"/>
        <item x="1184"/>
        <item x="1185"/>
        <item x="1186"/>
        <item x="1280"/>
        <item x="1281"/>
        <item x="1247"/>
        <item x="926"/>
        <item x="980"/>
        <item x="981"/>
        <item x="983"/>
        <item x="984"/>
        <item x="1088"/>
        <item x="1102"/>
        <item x="1117"/>
        <item x="1893"/>
        <item x="1944"/>
        <item x="1118"/>
        <item x="1148"/>
        <item x="1151"/>
        <item x="1121"/>
        <item x="1894"/>
        <item x="1895"/>
        <item x="1927"/>
        <item x="1179"/>
        <item x="1140"/>
        <item x="1145"/>
        <item x="1158"/>
        <item x="1159"/>
        <item x="1163"/>
        <item x="1165"/>
        <item x="1176"/>
        <item x="1177"/>
        <item x="1178"/>
        <item x="1752"/>
        <item x="1753"/>
        <item x="1754"/>
        <item x="1248"/>
        <item x="1285"/>
        <item x="1983"/>
        <item x="1984"/>
        <item x="1934"/>
        <item x="1282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252"/>
        <item x="1270"/>
        <item x="1271"/>
        <item x="1272"/>
        <item x="1349"/>
        <item x="1358"/>
        <item x="1359"/>
        <item x="1360"/>
        <item x="1361"/>
        <item x="1355"/>
        <item x="1352"/>
        <item x="1245"/>
        <item x="1249"/>
        <item x="1275"/>
        <item x="1357"/>
        <item x="1306"/>
        <item x="1362"/>
        <item x="1363"/>
        <item x="1364"/>
        <item x="1373"/>
        <item x="1374"/>
        <item x="1375"/>
        <item x="1376"/>
        <item x="1372"/>
        <item x="1377"/>
        <item x="1371"/>
        <item x="1370"/>
        <item x="1367"/>
        <item x="1292"/>
        <item x="1293"/>
        <item x="1294"/>
        <item x="1295"/>
        <item x="1296"/>
        <item x="1297"/>
        <item x="877"/>
        <item x="1328"/>
        <item x="1329"/>
        <item x="1330"/>
        <item x="1331"/>
        <item x="1332"/>
        <item x="1333"/>
        <item x="1396"/>
        <item x="1395"/>
        <item x="1394"/>
        <item x="1393"/>
        <item x="1392"/>
        <item x="1391"/>
        <item x="1397"/>
        <item x="1398"/>
        <item x="1399"/>
        <item x="1400"/>
        <item x="1401"/>
        <item x="1323"/>
        <item x="1324"/>
        <item x="1325"/>
        <item x="1326"/>
        <item x="1378"/>
        <item x="1290"/>
        <item x="1287"/>
        <item x="1286"/>
        <item x="1402"/>
        <item x="1403"/>
        <item x="1312"/>
        <item x="1315"/>
        <item x="1316"/>
        <item x="1317"/>
        <item x="1406"/>
        <item x="1407"/>
        <item x="1435"/>
        <item x="1320"/>
        <item x="1379"/>
        <item x="1380"/>
        <item x="1381"/>
        <item x="1382"/>
        <item x="1383"/>
        <item x="1408"/>
        <item x="1409"/>
        <item x="1410"/>
        <item x="1416"/>
        <item x="1417"/>
        <item x="1418"/>
        <item x="1419"/>
        <item x="1319"/>
        <item x="1318"/>
        <item x="1310"/>
        <item x="1304"/>
        <item x="1303"/>
        <item x="1301"/>
        <item x="1384"/>
        <item x="1390"/>
        <item x="1413"/>
        <item x="1420"/>
        <item x="1421"/>
        <item x="1422"/>
        <item x="1448"/>
        <item x="1449"/>
        <item x="1450"/>
        <item x="1451"/>
        <item x="1452"/>
        <item x="1453"/>
        <item x="1454"/>
        <item x="1455"/>
        <item x="1456"/>
        <item x="1457"/>
        <item x="1431"/>
        <item x="1432"/>
        <item x="1433"/>
        <item x="1434"/>
        <item x="1424"/>
        <item x="1425"/>
        <item x="1426"/>
        <item x="1427"/>
        <item x="1428"/>
        <item x="1429"/>
        <item x="1430"/>
        <item x="1307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23"/>
        <item x="1477"/>
        <item x="1478"/>
        <item x="1484"/>
        <item x="1485"/>
        <item x="1492"/>
        <item x="1466"/>
        <item x="1467"/>
        <item x="1474"/>
        <item x="1476"/>
        <item x="1469"/>
        <item x="1470"/>
        <item x="1471"/>
        <item x="1494"/>
        <item x="1495"/>
        <item x="1496"/>
        <item x="1497"/>
        <item x="1499"/>
        <item x="1500"/>
        <item x="1501"/>
        <item x="1502"/>
        <item x="1513"/>
        <item x="1465"/>
        <item x="1464"/>
        <item x="1463"/>
        <item x="1462"/>
        <item x="1461"/>
        <item x="1460"/>
        <item x="1459"/>
        <item x="1458"/>
        <item x="1504"/>
        <item x="1509"/>
        <item x="1510"/>
        <item x="1511"/>
        <item x="1538"/>
        <item x="1537"/>
        <item x="1536"/>
        <item x="1535"/>
        <item x="1534"/>
        <item x="1533"/>
        <item x="1503"/>
        <item x="1541"/>
        <item x="1291"/>
        <item x="1530"/>
        <item x="1532"/>
        <item x="1531"/>
        <item x="1529"/>
        <item x="1527"/>
        <item x="1525"/>
        <item x="1522"/>
        <item x="1555"/>
        <item x="1554"/>
        <item x="1553"/>
        <item x="1552"/>
        <item x="1551"/>
        <item x="1550"/>
        <item x="1549"/>
        <item x="1548"/>
        <item x="1547"/>
        <item x="1556"/>
        <item x="1557"/>
        <item x="1543"/>
        <item x="1544"/>
        <item x="1545"/>
        <item x="1560"/>
        <item x="1546"/>
        <item x="1562"/>
        <item x="1576"/>
        <item x="1577"/>
        <item x="1588"/>
        <item x="1590"/>
        <item x="1558"/>
        <item x="1572"/>
        <item x="1564"/>
        <item x="1565"/>
        <item x="1566"/>
        <item x="1583"/>
        <item x="1517"/>
        <item x="1518"/>
        <item x="1519"/>
        <item x="1520"/>
        <item x="1587"/>
        <item x="1514"/>
        <item x="1515"/>
        <item x="1516"/>
        <item x="1573"/>
        <item x="1574"/>
        <item x="1575"/>
        <item x="1521"/>
        <item x="1539"/>
        <item x="1617"/>
        <item x="1618"/>
        <item x="1615"/>
        <item x="1606"/>
        <item x="1608"/>
        <item x="1612"/>
        <item x="1619"/>
        <item x="1620"/>
        <item x="1631"/>
        <item x="1632"/>
        <item x="1633"/>
        <item x="1634"/>
        <item x="1629"/>
        <item x="1630"/>
        <item x="1628"/>
        <item x="1624"/>
        <item x="1627"/>
        <item x="1621"/>
        <item x="1622"/>
        <item x="1648"/>
        <item x="1649"/>
        <item x="1650"/>
        <item x="1651"/>
        <item x="1642"/>
        <item x="1734"/>
        <item x="1644"/>
        <item x="1645"/>
        <item x="1646"/>
        <item x="1652"/>
        <item x="1568"/>
        <item x="1308"/>
        <item x="1653"/>
        <item x="873"/>
        <item x="1664"/>
        <item x="1911"/>
        <item x="1952"/>
        <item x="1928"/>
        <item x="1929"/>
        <item x="1253"/>
        <item x="1283"/>
        <item x="1284"/>
        <item x="1289"/>
        <item x="1567"/>
        <item x="1569"/>
        <item x="1327"/>
        <item x="1288"/>
        <item x="1640"/>
        <item x="1602"/>
        <item x="1639"/>
        <item x="1603"/>
        <item x="1635"/>
        <item x="1636"/>
        <item x="1797"/>
        <item x="1637"/>
        <item x="1641"/>
        <item x="1597"/>
        <item x="1593"/>
        <item x="1594"/>
        <item x="1599"/>
        <item x="1584"/>
        <item x="1585"/>
        <item x="1596"/>
        <item x="1598"/>
        <item x="1657"/>
        <item x="1658"/>
        <item x="1659"/>
        <item x="1674"/>
        <item x="1675"/>
        <item x="1676"/>
        <item x="1668"/>
        <item x="1660"/>
        <item x="1677"/>
        <item x="1712"/>
        <item x="1670"/>
        <item x="1678"/>
        <item x="917"/>
        <item x="918"/>
        <item x="912"/>
        <item x="1654"/>
        <item x="1656"/>
        <item x="1475"/>
        <item x="1687"/>
        <item x="1688"/>
        <item x="1689"/>
        <item x="1690"/>
        <item x="1691"/>
        <item x="1692"/>
        <item x="1682"/>
        <item x="1697"/>
        <item x="1698"/>
        <item x="1699"/>
        <item x="1730"/>
        <item x="1708"/>
        <item x="1709"/>
        <item x="1710"/>
        <item x="1731"/>
        <item x="1732"/>
        <item x="1733"/>
        <item x="1713"/>
        <item x="1714"/>
        <item x="1716"/>
        <item x="1715"/>
        <item x="1721"/>
        <item x="1722"/>
        <item x="1735"/>
        <item x="1756"/>
        <item x="1736"/>
        <item x="1749"/>
        <item x="1750"/>
        <item x="1751"/>
        <item x="1748"/>
        <item x="1746"/>
        <item x="1740"/>
        <item x="1773"/>
        <item x="1738"/>
        <item x="1743"/>
        <item x="1744"/>
        <item x="1745"/>
        <item x="1755"/>
        <item x="1778"/>
        <item x="1779"/>
        <item x="1780"/>
        <item x="1781"/>
        <item x="1761"/>
        <item x="1768"/>
        <item x="1769"/>
        <item x="1772"/>
        <item x="1758"/>
        <item x="1775"/>
        <item x="1776"/>
        <item x="1777"/>
        <item x="1760"/>
        <item x="1774"/>
        <item x="1782"/>
        <item x="1839"/>
        <item x="1840"/>
        <item x="1784"/>
        <item x="1785"/>
        <item x="1788"/>
        <item x="1789"/>
        <item x="1790"/>
        <item x="1759"/>
        <item x="1807"/>
        <item x="1808"/>
        <item x="1792"/>
        <item x="1804"/>
        <item x="1803"/>
        <item x="1802"/>
        <item x="1801"/>
        <item x="1783"/>
        <item x="1786"/>
        <item x="1787"/>
        <item x="1799"/>
        <item x="1800"/>
        <item x="1805"/>
        <item x="1798"/>
        <item x="1806"/>
        <item x="1829"/>
        <item x="1828"/>
        <item x="1819"/>
        <item x="1825"/>
        <item x="1813"/>
        <item x="1812"/>
        <item x="1811"/>
        <item x="1826"/>
        <item x="1809"/>
        <item x="1810"/>
        <item x="1814"/>
        <item x="1815"/>
        <item x="1823"/>
        <item x="1824"/>
        <item x="1827"/>
        <item x="1694"/>
        <item x="1700"/>
        <item x="649"/>
        <item x="1867"/>
        <item x="1868"/>
        <item x="1866"/>
        <item x="1869"/>
        <item x="1870"/>
        <item x="1874"/>
        <item x="1614"/>
        <item x="1912"/>
        <item x="1879"/>
        <item x="1880"/>
        <item x="1919"/>
        <item x="1875"/>
        <item x="1877"/>
        <item x="1878"/>
        <item x="1920"/>
        <item x="1706"/>
        <item x="1707"/>
        <item x="1830"/>
        <item x="1832"/>
        <item x="1833"/>
        <item x="1705"/>
        <item x="1701"/>
        <item x="1696"/>
        <item x="1695"/>
        <item x="1922"/>
        <item x="1841"/>
        <item x="1842"/>
        <item x="1843"/>
        <item x="1851"/>
        <item x="1852"/>
        <item x="1703"/>
        <item x="1941"/>
        <item x="1834"/>
        <item x="1835"/>
        <item x="1837"/>
        <item x="1856"/>
        <item x="1850"/>
        <item x="1885"/>
        <item x="1886"/>
        <item x="1946"/>
        <item x="1853"/>
        <item x="1854"/>
        <item x="1897"/>
        <item x="1899"/>
        <item x="1900"/>
        <item x="1901"/>
        <item x="1889"/>
        <item x="1896"/>
        <item x="2038"/>
        <item x="2159"/>
        <item x="1910"/>
        <item x="1915"/>
        <item x="1917"/>
        <item x="1883"/>
        <item x="1882"/>
        <item x="1918"/>
        <item x="1916"/>
        <item x="1846"/>
        <item x="1847"/>
        <item x="1848"/>
        <item x="1861"/>
        <item x="1865"/>
        <item x="1881"/>
        <item x="1954"/>
        <item x="1857"/>
        <item x="1858"/>
        <item x="1859"/>
        <item x="1860"/>
        <item x="1913"/>
        <item x="1884"/>
        <item x="1836"/>
        <item x="1855"/>
        <item x="1887"/>
        <item x="1888"/>
        <item x="2037"/>
        <item x="1956"/>
        <item x="1972"/>
        <item x="2021"/>
        <item x="1943"/>
        <item x="1945"/>
        <item x="1938"/>
        <item x="1936"/>
        <item x="1937"/>
        <item x="1933"/>
        <item x="1931"/>
        <item x="1930"/>
        <item x="1942"/>
        <item x="1963"/>
        <item x="1964"/>
        <item x="1965"/>
        <item x="2080"/>
        <item x="1966"/>
        <item x="1967"/>
        <item x="2081"/>
        <item x="2083"/>
        <item x="1970"/>
        <item x="1968"/>
        <item x="1953"/>
        <item x="1950"/>
        <item x="1926"/>
        <item x="1980"/>
        <item x="1981"/>
        <item x="2087"/>
        <item x="2091"/>
        <item x="2019"/>
        <item x="2023"/>
        <item x="1986"/>
        <item x="1987"/>
        <item x="1988"/>
        <item x="1975"/>
        <item x="1974"/>
        <item x="1977"/>
        <item x="1978"/>
        <item x="2096"/>
        <item x="2049"/>
        <item x="2098"/>
        <item x="2094"/>
        <item x="2055"/>
        <item x="2024"/>
        <item x="2025"/>
        <item x="2026"/>
        <item x="2053"/>
        <item x="2134"/>
        <item x="2102"/>
        <item x="2047"/>
        <item x="2107"/>
        <item x="2034"/>
        <item x="2035"/>
        <item x="2036"/>
        <item x="2031"/>
        <item x="2030"/>
        <item x="2029"/>
        <item x="2028"/>
        <item x="2027"/>
        <item x="2017"/>
        <item x="2016"/>
        <item x="2015"/>
        <item x="1973"/>
        <item x="2011"/>
        <item x="2033"/>
        <item x="2032"/>
        <item x="2104"/>
        <item x="2119"/>
        <item x="2052"/>
        <item x="2126"/>
        <item x="2120"/>
        <item x="2130"/>
        <item x="2131"/>
        <item x="2141"/>
        <item x="2121"/>
        <item x="2108"/>
        <item x="2064"/>
        <item x="2040"/>
        <item x="2039"/>
        <item x="2012"/>
        <item x="2065"/>
        <item x="2066"/>
        <item x="2068"/>
        <item x="2069"/>
        <item x="2067"/>
        <item x="2070"/>
        <item x="2079"/>
        <item x="2082"/>
        <item x="2097"/>
        <item x="2100"/>
        <item x="2122"/>
        <item x="2124"/>
        <item x="2123"/>
        <item x="2135"/>
        <item x="2086"/>
        <item x="2144"/>
        <item x="2148"/>
        <item x="2149"/>
        <item x="2106"/>
        <item x="2103"/>
        <item x="2151"/>
        <item x="2180"/>
        <item x="2185"/>
        <item x="2073"/>
        <item x="2304"/>
        <item x="2223"/>
        <item x="2225"/>
        <item x="2109"/>
        <item x="2192"/>
        <item x="2193"/>
        <item x="2191"/>
        <item x="2014"/>
        <item x="2013"/>
        <item x="2110"/>
        <item x="2111"/>
        <item x="2115"/>
        <item x="2116"/>
        <item x="2117"/>
        <item x="2118"/>
        <item x="2237"/>
        <item x="1969"/>
        <item x="1976"/>
        <item x="2302"/>
        <item x="2112"/>
        <item x="2062"/>
        <item x="2138"/>
        <item x="2113"/>
        <item x="2114"/>
        <item x="647"/>
        <item x="2139"/>
        <item x="2140"/>
        <item x="1955"/>
        <item x="1958"/>
        <item x="2101"/>
        <item x="2215"/>
        <item x="2044"/>
        <item x="2045"/>
        <item x="2078"/>
        <item x="2231"/>
        <item x="2224"/>
        <item x="2219"/>
        <item x="2218"/>
        <item x="2217"/>
        <item x="2216"/>
        <item x="2247"/>
        <item x="2248"/>
        <item x="2249"/>
        <item x="2250"/>
        <item x="2251"/>
        <item x="2252"/>
        <item x="2253"/>
        <item x="2195"/>
        <item x="2199"/>
        <item x="2194"/>
        <item x="2196"/>
        <item x="2197"/>
        <item x="2201"/>
        <item x="2202"/>
        <item x="2203"/>
        <item x="2204"/>
        <item x="2205"/>
        <item x="2207"/>
        <item x="2208"/>
        <item x="2206"/>
        <item x="2074"/>
        <item x="2075"/>
        <item x="2077"/>
        <item x="2300"/>
        <item x="2071"/>
        <item x="2136"/>
        <item x="2137"/>
        <item x="2041"/>
        <item x="2200"/>
        <item x="2211"/>
        <item x="2212"/>
        <item x="2213"/>
        <item x="2240"/>
        <item x="2241"/>
        <item x="2076"/>
        <item x="2242"/>
        <item x="2160"/>
        <item x="2198"/>
        <item x="2210"/>
        <item x="2229"/>
        <item x="2230"/>
        <item x="2232"/>
        <item x="2236"/>
        <item x="2244"/>
        <item x="2245"/>
        <item x="2268"/>
        <item x="2267"/>
        <item x="2259"/>
        <item x="2257"/>
        <item x="2256"/>
        <item x="2255"/>
        <item x="2254"/>
        <item x="2084"/>
        <item x="2085"/>
        <item x="2089"/>
        <item x="2090"/>
        <item x="2276"/>
        <item x="2277"/>
        <item x="2209"/>
        <item x="2264"/>
        <item x="2278"/>
        <item x="2333"/>
        <item x="2334"/>
        <item x="2335"/>
        <item x="2336"/>
        <item x="2337"/>
        <item x="2338"/>
        <item x="2339"/>
        <item x="2265"/>
        <item x="2269"/>
        <item x="2270"/>
        <item x="2263"/>
        <item x="2271"/>
        <item x="2272"/>
        <item x="2273"/>
        <item x="2301"/>
        <item x="2348"/>
        <item x="2305"/>
        <item x="2306"/>
        <item x="2176"/>
        <item x="2173"/>
        <item x="2313"/>
        <item x="2316"/>
        <item x="2388"/>
        <item x="2374"/>
        <item x="2373"/>
        <item x="2372"/>
        <item x="2246"/>
        <item x="2258"/>
        <item x="2260"/>
        <item x="2261"/>
        <item x="2262"/>
        <item x="2266"/>
        <item x="2243"/>
        <item x="2319"/>
        <item x="2360"/>
        <item x="2361"/>
        <item x="2363"/>
        <item x="2364"/>
        <item x="2365"/>
        <item x="2366"/>
        <item x="2368"/>
        <item x="2072"/>
        <item x="2340"/>
        <item x="2341"/>
        <item x="2344"/>
        <item x="2349"/>
        <item x="2354"/>
        <item x="2356"/>
        <item x="2350"/>
        <item x="2351"/>
        <item x="2275"/>
        <item x="2274"/>
        <item x="2279"/>
        <item x="2280"/>
        <item x="2281"/>
        <item x="2282"/>
        <item x="2283"/>
        <item x="2284"/>
        <item x="2342"/>
        <item x="2347"/>
        <item x="2352"/>
        <item x="2353"/>
        <item x="2355"/>
        <item x="2357"/>
        <item x="2311"/>
        <item x="2312"/>
        <item x="2358"/>
        <item x="2343"/>
        <item x="2142"/>
        <item x="2162"/>
        <item x="2161"/>
        <item x="2146"/>
        <item x="2145"/>
        <item x="2285"/>
        <item x="2286"/>
        <item x="2287"/>
        <item x="2288"/>
        <item x="2289"/>
        <item x="2290"/>
        <item x="2345"/>
        <item x="2165"/>
        <item x="2166"/>
        <item x="2163"/>
        <item x="2164"/>
        <item x="2167"/>
        <item x="2168"/>
        <item x="2169"/>
        <item x="2170"/>
        <item x="2377"/>
        <item x="2291"/>
        <item x="2292"/>
        <item x="2293"/>
        <item x="2294"/>
        <item x="2295"/>
        <item x="2296"/>
        <item x="2297"/>
        <item x="2298"/>
        <item x="2299"/>
        <item x="2303"/>
        <item x="2307"/>
        <item x="2376"/>
        <item x="959"/>
        <item x="872"/>
        <item x="1134"/>
        <item x="2378"/>
        <item x="2379"/>
        <item x="586"/>
        <item x="561"/>
        <item x="560"/>
        <item x="552"/>
        <item x="1064"/>
        <item x="567"/>
        <item x="489"/>
        <item x="572"/>
        <item x="1989"/>
        <item x="551"/>
        <item x="820"/>
        <item x="1057"/>
        <item x="379"/>
        <item x="1065"/>
        <item x="562"/>
        <item x="553"/>
        <item x="554"/>
        <item x="559"/>
        <item x="564"/>
        <item x="401"/>
        <item x="555"/>
        <item x="569"/>
        <item x="608"/>
        <item x="1757"/>
        <item x="424"/>
        <item x="566"/>
        <item x="1062"/>
        <item x="596"/>
        <item x="1063"/>
        <item x="565"/>
        <item x="563"/>
        <item x="1038"/>
        <item x="220"/>
        <item x="1990"/>
        <item x="1991"/>
        <item x="1992"/>
        <item x="590"/>
        <item x="388"/>
        <item x="474"/>
        <item x="2005"/>
        <item x="597"/>
        <item x="2006"/>
        <item x="422"/>
        <item x="410"/>
        <item x="478"/>
        <item x="411"/>
        <item x="479"/>
        <item x="480"/>
        <item x="423"/>
        <item x="550"/>
        <item x="2007"/>
        <item x="1993"/>
        <item x="574"/>
        <item x="229"/>
        <item x="378"/>
        <item x="576"/>
        <item x="598"/>
        <item x="575"/>
        <item x="390"/>
        <item x="578"/>
        <item x="602"/>
        <item x="230"/>
        <item x="325"/>
        <item x="326"/>
        <item x="568"/>
        <item x="684"/>
        <item x="113"/>
        <item x="322"/>
        <item x="323"/>
        <item x="231"/>
        <item x="232"/>
        <item x="233"/>
        <item x="234"/>
        <item x="0"/>
        <item x="236"/>
        <item x="238"/>
        <item x="273"/>
        <item x="579"/>
        <item x="16"/>
        <item x="278"/>
        <item x="342"/>
        <item x="2"/>
        <item x="570"/>
        <item x="299"/>
        <item x="19"/>
        <item x="476"/>
        <item x="301"/>
        <item x="20"/>
        <item x="18"/>
        <item x="305"/>
        <item x="1994"/>
        <item x="306"/>
        <item x="595"/>
        <item x="1995"/>
        <item x="114"/>
        <item x="356"/>
        <item x="2060"/>
        <item x="371"/>
        <item x="307"/>
        <item x="142"/>
        <item x="2008"/>
        <item x="577"/>
        <item x="587"/>
        <item x="40"/>
        <item x="24"/>
        <item x="21"/>
        <item x="23"/>
        <item x="25"/>
        <item x="308"/>
        <item x="654"/>
        <item x="43"/>
        <item x="147"/>
        <item x="374"/>
        <item x="172"/>
        <item x="44"/>
        <item x="103"/>
        <item x="173"/>
        <item x="580"/>
        <item x="222"/>
        <item x="591"/>
        <item x="175"/>
        <item x="174"/>
        <item x="110"/>
        <item x="177"/>
        <item x="179"/>
        <item x="218"/>
        <item x="219"/>
        <item x="585"/>
        <item x="1141"/>
        <item x="223"/>
        <item x="26"/>
        <item x="212"/>
        <item x="190"/>
        <item x="213"/>
        <item x="214"/>
        <item x="216"/>
        <item x="225"/>
        <item x="870"/>
        <item x="215"/>
        <item x="845"/>
        <item x="2009"/>
        <item x="869"/>
        <item x="227"/>
        <item x="846"/>
        <item x="2010"/>
        <item x="871"/>
        <item x="847"/>
        <item x="217"/>
        <item x="146"/>
        <item x="111"/>
        <item x="843"/>
        <item x="741"/>
        <item x="226"/>
        <item x="228"/>
        <item x="1996"/>
        <item x="1068"/>
        <item x="801"/>
        <item x="833"/>
        <item x="834"/>
        <item x="841"/>
        <item x="867"/>
        <item x="2332"/>
        <item x="896"/>
        <item x="842"/>
        <item x="1070"/>
        <item x="866"/>
        <item x="863"/>
        <item x="861"/>
        <item x="904"/>
        <item x="860"/>
        <item x="859"/>
        <item x="858"/>
        <item x="905"/>
        <item x="857"/>
        <item x="856"/>
        <item x="850"/>
        <item x="1997"/>
        <item x="849"/>
        <item x="848"/>
        <item x="844"/>
        <item x="840"/>
        <item x="2057"/>
        <item x="838"/>
        <item x="837"/>
        <item x="1101"/>
        <item x="836"/>
        <item x="903"/>
        <item x="1083"/>
        <item x="835"/>
        <item x="832"/>
        <item x="875"/>
        <item x="831"/>
        <item x="829"/>
        <item x="1144"/>
        <item x="816"/>
        <item x="815"/>
        <item x="1105"/>
        <item x="814"/>
        <item x="813"/>
        <item x="812"/>
        <item x="811"/>
        <item x="1106"/>
        <item x="810"/>
        <item x="800"/>
        <item x="798"/>
        <item x="1155"/>
        <item x="797"/>
        <item x="796"/>
        <item x="795"/>
        <item x="794"/>
        <item x="1164"/>
        <item x="767"/>
        <item x="766"/>
        <item x="765"/>
        <item x="761"/>
        <item x="760"/>
        <item x="759"/>
        <item x="1223"/>
        <item x="758"/>
        <item x="757"/>
        <item x="2058"/>
        <item x="1256"/>
        <item x="1225"/>
        <item x="1246"/>
        <item x="506"/>
        <item x="1226"/>
        <item x="1227"/>
        <item x="1259"/>
        <item x="1250"/>
        <item x="1276"/>
        <item x="1273"/>
        <item x="1269"/>
        <item x="1268"/>
        <item x="1274"/>
        <item x="1302"/>
        <item x="1604"/>
        <item x="1365"/>
        <item x="1313"/>
        <item x="1298"/>
        <item x="1314"/>
        <item x="1481"/>
        <item x="1350"/>
        <item x="1586"/>
        <item x="1311"/>
        <item x="1356"/>
        <item x="1309"/>
        <item x="1369"/>
        <item x="1523"/>
        <item x="1354"/>
        <item x="1351"/>
        <item x="1404"/>
        <item x="1389"/>
        <item x="1353"/>
        <item x="1482"/>
        <item x="1486"/>
        <item x="2383"/>
        <item x="1405"/>
        <item x="1387"/>
        <item x="1388"/>
        <item x="1480"/>
        <item x="1366"/>
        <item x="1368"/>
        <item x="1385"/>
        <item x="2382"/>
        <item x="1487"/>
        <item x="1386"/>
        <item x="1493"/>
        <item x="1498"/>
        <item x="1468"/>
        <item x="1483"/>
        <item x="1506"/>
        <item x="1611"/>
        <item x="1528"/>
        <item x="1411"/>
        <item x="1414"/>
        <item x="1415"/>
        <item x="1479"/>
        <item x="1412"/>
        <item x="1488"/>
        <item x="1489"/>
        <item x="1472"/>
        <item x="1473"/>
        <item x="1512"/>
        <item x="1490"/>
        <item x="1491"/>
        <item x="1508"/>
        <item x="1505"/>
        <item x="1507"/>
        <item x="1305"/>
        <item x="1125"/>
        <item x="1582"/>
        <item x="1524"/>
        <item x="1610"/>
        <item x="1662"/>
        <item x="1540"/>
        <item x="1686"/>
        <item x="1559"/>
        <item x="1542"/>
        <item x="1578"/>
        <item x="1581"/>
        <item x="1526"/>
        <item x="1563"/>
        <item x="1580"/>
        <item x="1616"/>
        <item x="1561"/>
        <item x="1661"/>
        <item x="1592"/>
        <item x="1609"/>
        <item x="1579"/>
        <item x="1591"/>
        <item x="1589"/>
        <item x="1671"/>
        <item x="1607"/>
        <item x="1663"/>
        <item x="1605"/>
        <item x="1666"/>
        <item x="1647"/>
        <item x="1613"/>
        <item x="1729"/>
        <item x="1623"/>
        <item x="1625"/>
        <item x="1669"/>
        <item x="1626"/>
        <item x="1665"/>
        <item x="1680"/>
        <item x="1673"/>
        <item x="1684"/>
        <item x="1672"/>
        <item x="1693"/>
        <item x="1683"/>
        <item x="1679"/>
        <item x="1685"/>
        <item x="1718"/>
        <item x="1717"/>
        <item x="1711"/>
        <item x="1741"/>
        <item x="1725"/>
        <item x="1747"/>
        <item x="1719"/>
        <item x="1720"/>
        <item x="1724"/>
        <item x="1763"/>
        <item x="1765"/>
        <item x="1762"/>
        <item x="1727"/>
        <item x="1742"/>
        <item x="1723"/>
        <item x="1728"/>
        <item x="1770"/>
        <item x="1726"/>
        <item x="1766"/>
        <item x="1764"/>
        <item x="1767"/>
        <item x="1771"/>
        <item x="1822"/>
        <item x="1817"/>
        <item x="1821"/>
        <item x="1816"/>
        <item x="1820"/>
        <item x="1793"/>
        <item x="1838"/>
        <item x="1794"/>
        <item x="1795"/>
        <item x="1796"/>
        <item x="1818"/>
        <item x="1831"/>
        <item x="1844"/>
        <item x="1971"/>
        <item x="1872"/>
        <item x="1871"/>
        <item x="1873"/>
        <item x="1876"/>
        <item x="1898"/>
        <item x="1908"/>
        <item x="1902"/>
        <item x="1907"/>
        <item x="1905"/>
        <item x="1739"/>
        <item x="1906"/>
        <item x="1939"/>
        <item x="1904"/>
        <item x="1949"/>
        <item x="1903"/>
        <item x="1923"/>
        <item x="1921"/>
        <item x="1925"/>
        <item x="2022"/>
        <item x="1924"/>
        <item x="1940"/>
        <item x="1947"/>
        <item x="1948"/>
        <item x="1962"/>
        <item x="1957"/>
        <item x="1961"/>
        <item x="1960"/>
        <item x="1959"/>
        <item x="1982"/>
        <item x="1979"/>
        <item x="2042"/>
        <item x="2088"/>
        <item x="2018"/>
        <item x="2092"/>
        <item x="2020"/>
        <item x="2054"/>
        <item x="2056"/>
        <item x="2043"/>
        <item x="2046"/>
        <item x="2099"/>
        <item x="2093"/>
        <item x="2133"/>
        <item x="2050"/>
        <item x="2048"/>
        <item x="2061"/>
        <item x="2063"/>
        <item x="2051"/>
        <item x="2128"/>
        <item x="2105"/>
        <item x="2127"/>
        <item x="2125"/>
        <item x="2132"/>
        <item x="2171"/>
        <item x="2129"/>
        <item x="2152"/>
        <item x="2155"/>
        <item x="2177"/>
        <item x="2158"/>
        <item x="2143"/>
        <item x="2153"/>
        <item x="2188"/>
        <item x="2172"/>
        <item x="2154"/>
        <item x="2157"/>
        <item x="2150"/>
        <item x="2174"/>
        <item x="2147"/>
        <item x="2156"/>
        <item x="2186"/>
        <item x="2182"/>
        <item x="2175"/>
        <item x="2178"/>
        <item x="2179"/>
        <item x="2187"/>
        <item x="2181"/>
        <item x="2222"/>
        <item x="2184"/>
        <item x="2228"/>
        <item x="2183"/>
        <item x="2189"/>
        <item x="2190"/>
        <item x="2221"/>
        <item x="2238"/>
        <item x="2235"/>
        <item x="2214"/>
        <item x="2220"/>
        <item x="2234"/>
        <item x="2226"/>
        <item x="2227"/>
        <item x="2233"/>
        <item x="2095"/>
        <item x="2314"/>
        <item x="2239"/>
        <item x="2309"/>
        <item x="907"/>
        <item x="755"/>
        <item x="311"/>
        <item x="879"/>
        <item x="477"/>
        <item x="588"/>
        <item x="2004"/>
        <item x="722"/>
        <item x="375"/>
        <item x="377"/>
        <item x="683"/>
        <item x="612"/>
        <item x="611"/>
        <item x="609"/>
        <item x="2003"/>
        <item x="309"/>
        <item x="321"/>
        <item x="224"/>
        <item x="589"/>
        <item x="2002"/>
        <item x="275"/>
        <item x="310"/>
        <item x="221"/>
        <item x="2001"/>
        <item x="2000"/>
        <item x="1914"/>
        <item x="1998"/>
        <item x="1999"/>
        <item x="475"/>
        <item x="1300"/>
        <item x="1791"/>
        <item x="1069"/>
        <item x="1737"/>
        <item x="1299"/>
        <item x="274"/>
        <item x="2059"/>
        <item x="1"/>
        <item x="235"/>
        <item x="1643"/>
        <item x="2331"/>
        <item x="2308"/>
        <item x="2317"/>
        <item x="2315"/>
        <item x="2328"/>
        <item x="2325"/>
        <item x="2310"/>
        <item x="2326"/>
        <item x="2327"/>
        <item x="2375"/>
        <item x="2329"/>
        <item x="2322"/>
        <item x="2362"/>
        <item x="2318"/>
        <item x="2323"/>
        <item x="2324"/>
        <item x="2321"/>
        <item x="2320"/>
        <item x="2369"/>
        <item x="2386"/>
        <item x="2371"/>
        <item x="2370"/>
        <item x="2391"/>
        <item x="2359"/>
        <item x="2385"/>
        <item x="2367"/>
        <item x="2384"/>
        <item x="2392"/>
        <item x="2387"/>
        <item x="2381"/>
        <item x="2380"/>
        <item x="2389"/>
        <item x="2390"/>
        <item t="default"/>
      </items>
    </pivotField>
    <pivotField showAll="0"/>
    <pivotField showAll="0"/>
    <pivotField axis="axisRow" showAll="0">
      <items count="9">
        <item x="2"/>
        <item x="7"/>
        <item x="0"/>
        <item x="3"/>
        <item x="5"/>
        <item x="1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3"/>
        <item h="1" x="1"/>
        <item h="1" x="0"/>
        <item x="5"/>
        <item h="1" x="2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0"/>
  </rowFields>
  <rowItems count="4">
    <i>
      <x/>
    </i>
    <i>
      <x v="2"/>
    </i>
    <i>
      <x v="3"/>
    </i>
    <i t="grand">
      <x/>
    </i>
  </rowItems>
  <colItems count="1">
    <i/>
  </colItems>
  <pageFields count="2">
    <pageField fld="0" hier="-1"/>
    <pageField fld="18" hier="-1"/>
  </pageFields>
  <dataFields count="1">
    <dataField name="Soma de VALOR MEDIDO" fld="36" baseField="7" baseItem="0" numFmtId="44"/>
  </dataFields>
  <formats count="8">
    <format dxfId="651">
      <pivotArea outline="0" collapsedLevelsAreSubtotals="1" fieldPosition="0"/>
    </format>
    <format dxfId="652">
      <pivotArea grandRow="1" outline="0" collapsedLevelsAreSubtotals="1" fieldPosition="0"/>
    </format>
    <format dxfId="653">
      <pivotArea dataOnly="0" labelOnly="1" grandRow="1" outline="0" fieldPosition="0"/>
    </format>
    <format dxfId="654">
      <pivotArea type="all" dataOnly="0" outline="0" fieldPosition="0"/>
    </format>
    <format dxfId="655">
      <pivotArea outline="0" collapsedLevelsAreSubtotals="1" fieldPosition="0"/>
    </format>
    <format dxfId="656">
      <pivotArea field="7" type="button" dataOnly="0" labelOnly="1" outline="0"/>
    </format>
    <format dxfId="657">
      <pivotArea dataOnly="0" labelOnly="1" grandRow="1" outline="0" fieldPosition="0"/>
    </format>
    <format dxfId="65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C5D922-F06F-4EC5-B061-2E88B7AE2CC0}" name="Tabela dinâmica11" cacheId="6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B399" firstHeaderRow="1" firstDataRow="1" firstDataCol="1" rowPageCount="2" colPageCount="1"/>
  <pivotFields count="38">
    <pivotField axis="axisPage" multipleItemSelectionAllowed="1" showAll="0">
      <items count="13">
        <item h="1" x="2"/>
        <item x="9"/>
        <item x="10"/>
        <item h="1" x="11"/>
        <item h="1" x="4"/>
        <item h="1" x="1"/>
        <item x="0"/>
        <item h="1" x="7"/>
        <item h="1" x="6"/>
        <item h="1" x="3"/>
        <item h="1" x="5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2394">
        <item x="4"/>
        <item x="1099"/>
        <item x="1098"/>
        <item x="1097"/>
        <item x="1849"/>
        <item x="1019"/>
        <item x="1046"/>
        <item x="1018"/>
        <item x="1017"/>
        <item x="1016"/>
        <item x="1015"/>
        <item x="2346"/>
        <item x="1985"/>
        <item x="1951"/>
        <item x="1120"/>
        <item x="1119"/>
        <item x="1892"/>
        <item x="1890"/>
        <item x="1891"/>
        <item x="1935"/>
        <item x="825"/>
        <item x="822"/>
        <item x="821"/>
        <item x="823"/>
        <item x="824"/>
        <item x="969"/>
        <item x="973"/>
        <item x="972"/>
        <item x="852"/>
        <item x="853"/>
        <item x="1322"/>
        <item x="1321"/>
        <item x="971"/>
        <item x="949"/>
        <item x="948"/>
        <item x="979"/>
        <item x="996"/>
        <item x="1862"/>
        <item x="997"/>
        <item x="998"/>
        <item x="1001"/>
        <item x="999"/>
        <item x="1000"/>
        <item x="32"/>
        <item x="13"/>
        <item x="108"/>
        <item x="33"/>
        <item x="1571"/>
        <item x="1058"/>
        <item x="1570"/>
        <item x="1060"/>
        <item x="1035"/>
        <item x="1074"/>
        <item x="1059"/>
        <item x="1061"/>
        <item x="1110"/>
        <item x="1157"/>
        <item x="1156"/>
        <item x="1115"/>
        <item x="1114"/>
        <item x="1037"/>
        <item x="35"/>
        <item x="92"/>
        <item x="93"/>
        <item x="94"/>
        <item x="95"/>
        <item x="267"/>
        <item x="91"/>
        <item x="96"/>
        <item x="129"/>
        <item x="97"/>
        <item x="98"/>
        <item x="99"/>
        <item x="100"/>
        <item x="104"/>
        <item x="105"/>
        <item x="102"/>
        <item x="14"/>
        <item x="101"/>
        <item x="106"/>
        <item x="107"/>
        <item x="11"/>
        <item x="109"/>
        <item x="112"/>
        <item x="115"/>
        <item x="116"/>
        <item x="117"/>
        <item x="118"/>
        <item x="49"/>
        <item x="119"/>
        <item x="36"/>
        <item x="15"/>
        <item x="42"/>
        <item x="17"/>
        <item x="27"/>
        <item x="22"/>
        <item x="39"/>
        <item x="29"/>
        <item x="41"/>
        <item x="120"/>
        <item x="121"/>
        <item x="122"/>
        <item x="31"/>
        <item x="46"/>
        <item x="123"/>
        <item x="28"/>
        <item x="38"/>
        <item x="124"/>
        <item x="125"/>
        <item x="126"/>
        <item x="127"/>
        <item x="128"/>
        <item x="57"/>
        <item x="58"/>
        <item x="59"/>
        <item x="60"/>
        <item x="268"/>
        <item x="34"/>
        <item x="45"/>
        <item x="47"/>
        <item x="50"/>
        <item x="48"/>
        <item x="61"/>
        <item x="62"/>
        <item x="63"/>
        <item x="64"/>
        <item x="65"/>
        <item x="30"/>
        <item x="66"/>
        <item x="67"/>
        <item x="68"/>
        <item x="69"/>
        <item x="37"/>
        <item x="70"/>
        <item x="71"/>
        <item x="72"/>
        <item x="73"/>
        <item x="1020"/>
        <item x="1032"/>
        <item x="804"/>
        <item x="143"/>
        <item x="1932"/>
        <item x="481"/>
        <item x="830"/>
        <item x="630"/>
        <item x="74"/>
        <item x="75"/>
        <item x="76"/>
        <item x="78"/>
        <item x="79"/>
        <item x="80"/>
        <item x="12"/>
        <item x="81"/>
        <item x="82"/>
        <item x="77"/>
        <item x="83"/>
        <item x="84"/>
        <item x="85"/>
        <item x="86"/>
        <item x="87"/>
        <item x="131"/>
        <item x="130"/>
        <item x="56"/>
        <item x="89"/>
        <item x="90"/>
        <item x="88"/>
        <item x="132"/>
        <item x="133"/>
        <item x="134"/>
        <item x="135"/>
        <item x="136"/>
        <item x="137"/>
        <item x="138"/>
        <item x="51"/>
        <item x="139"/>
        <item x="140"/>
        <item x="141"/>
        <item x="657"/>
        <item x="144"/>
        <item x="145"/>
        <item x="148"/>
        <item x="149"/>
        <item x="52"/>
        <item x="150"/>
        <item x="151"/>
        <item x="152"/>
        <item x="153"/>
        <item x="154"/>
        <item x="155"/>
        <item x="156"/>
        <item x="157"/>
        <item x="158"/>
        <item x="54"/>
        <item x="53"/>
        <item x="159"/>
        <item x="160"/>
        <item x="161"/>
        <item x="244"/>
        <item x="162"/>
        <item x="163"/>
        <item x="164"/>
        <item x="165"/>
        <item x="170"/>
        <item x="171"/>
        <item x="178"/>
        <item x="180"/>
        <item x="181"/>
        <item x="182"/>
        <item x="183"/>
        <item x="184"/>
        <item x="185"/>
        <item x="186"/>
        <item x="246"/>
        <item x="189"/>
        <item x="188"/>
        <item x="187"/>
        <item x="169"/>
        <item x="168"/>
        <item x="167"/>
        <item x="166"/>
        <item x="1702"/>
        <item x="1845"/>
        <item x="176"/>
        <item x="270"/>
        <item x="277"/>
        <item x="276"/>
        <item x="191"/>
        <item x="192"/>
        <item x="193"/>
        <item x="819"/>
        <item x="658"/>
        <item x="194"/>
        <item x="195"/>
        <item x="196"/>
        <item x="197"/>
        <item x="198"/>
        <item x="199"/>
        <item x="200"/>
        <item x="384"/>
        <item x="25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400"/>
        <item x="237"/>
        <item x="239"/>
        <item x="240"/>
        <item x="241"/>
        <item x="242"/>
        <item x="243"/>
        <item x="249"/>
        <item x="55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341"/>
        <item x="362"/>
        <item x="269"/>
        <item x="366"/>
        <item x="271"/>
        <item x="459"/>
        <item x="373"/>
        <item x="272"/>
        <item x="327"/>
        <item x="328"/>
        <item x="324"/>
        <item x="279"/>
        <item x="280"/>
        <item x="281"/>
        <item x="282"/>
        <item x="283"/>
        <item x="284"/>
        <item x="285"/>
        <item x="412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414"/>
        <item x="302"/>
        <item x="303"/>
        <item x="45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460"/>
        <item x="372"/>
        <item x="427"/>
        <item x="426"/>
        <item x="428"/>
        <item x="425"/>
        <item x="601"/>
        <item x="454"/>
        <item x="469"/>
        <item x="286"/>
        <item x="245"/>
        <item x="300"/>
        <item x="247"/>
        <item x="248"/>
        <item x="304"/>
        <item x="320"/>
        <item x="251"/>
        <item x="252"/>
        <item x="253"/>
        <item x="430"/>
        <item x="446"/>
        <item x="447"/>
        <item x="448"/>
        <item x="449"/>
        <item x="450"/>
        <item x="451"/>
        <item x="452"/>
        <item x="453"/>
        <item x="369"/>
        <item x="343"/>
        <item x="344"/>
        <item x="346"/>
        <item x="347"/>
        <item x="348"/>
        <item x="357"/>
        <item x="358"/>
        <item x="359"/>
        <item x="370"/>
        <item x="361"/>
        <item x="461"/>
        <item x="363"/>
        <item x="364"/>
        <item x="380"/>
        <item x="376"/>
        <item x="421"/>
        <item x="420"/>
        <item x="419"/>
        <item x="418"/>
        <item x="417"/>
        <item x="416"/>
        <item x="415"/>
        <item x="498"/>
        <item x="413"/>
        <item x="470"/>
        <item x="464"/>
        <item x="408"/>
        <item x="407"/>
        <item x="406"/>
        <item x="405"/>
        <item x="404"/>
        <item x="403"/>
        <item x="659"/>
        <item x="402"/>
        <item x="312"/>
        <item x="313"/>
        <item x="314"/>
        <item x="399"/>
        <item x="660"/>
        <item x="398"/>
        <item x="393"/>
        <item x="392"/>
        <item x="391"/>
        <item x="463"/>
        <item x="383"/>
        <item x="382"/>
        <item x="381"/>
        <item x="345"/>
        <item x="455"/>
        <item x="360"/>
        <item x="315"/>
        <item x="316"/>
        <item x="317"/>
        <item x="318"/>
        <item x="319"/>
        <item x="365"/>
        <item x="462"/>
        <item x="367"/>
        <item x="385"/>
        <item x="386"/>
        <item x="387"/>
        <item x="394"/>
        <item x="395"/>
        <item x="396"/>
        <item x="397"/>
        <item x="472"/>
        <item x="471"/>
        <item x="499"/>
        <item x="468"/>
        <item x="881"/>
        <item x="1143"/>
        <item x="349"/>
        <item x="350"/>
        <item x="351"/>
        <item x="352"/>
        <item x="353"/>
        <item x="354"/>
        <item x="355"/>
        <item x="509"/>
        <item x="508"/>
        <item x="507"/>
        <item x="431"/>
        <item x="505"/>
        <item x="504"/>
        <item x="503"/>
        <item x="389"/>
        <item x="483"/>
        <item x="465"/>
        <item x="466"/>
        <item x="467"/>
        <item x="457"/>
        <item x="433"/>
        <item x="434"/>
        <item x="583"/>
        <item x="435"/>
        <item x="661"/>
        <item x="482"/>
        <item x="486"/>
        <item x="485"/>
        <item x="436"/>
        <item x="688"/>
        <item x="558"/>
        <item x="557"/>
        <item x="437"/>
        <item x="438"/>
        <item x="439"/>
        <item x="440"/>
        <item x="441"/>
        <item x="442"/>
        <item x="443"/>
        <item x="444"/>
        <item x="429"/>
        <item x="487"/>
        <item x="456"/>
        <item x="3"/>
        <item x="723"/>
        <item x="5"/>
        <item x="6"/>
        <item x="724"/>
        <item x="432"/>
        <item x="445"/>
        <item x="473"/>
        <item x="409"/>
        <item x="725"/>
        <item x="484"/>
        <item x="488"/>
        <item x="490"/>
        <item x="368"/>
        <item x="726"/>
        <item x="500"/>
        <item x="501"/>
        <item x="502"/>
        <item x="510"/>
        <item x="511"/>
        <item x="512"/>
        <item x="513"/>
        <item x="514"/>
        <item x="515"/>
        <item x="727"/>
        <item x="10"/>
        <item x="523"/>
        <item x="522"/>
        <item x="521"/>
        <item x="520"/>
        <item x="519"/>
        <item x="518"/>
        <item x="517"/>
        <item x="516"/>
        <item x="9"/>
        <item x="8"/>
        <item x="7"/>
        <item x="536"/>
        <item x="492"/>
        <item x="493"/>
        <item x="537"/>
        <item x="535"/>
        <item x="571"/>
        <item x="543"/>
        <item x="544"/>
        <item x="545"/>
        <item x="546"/>
        <item x="728"/>
        <item x="573"/>
        <item x="592"/>
        <item x="494"/>
        <item x="495"/>
        <item x="491"/>
        <item x="496"/>
        <item x="497"/>
        <item x="534"/>
        <item x="581"/>
        <item x="634"/>
        <item x="538"/>
        <item x="539"/>
        <item x="540"/>
        <item x="541"/>
        <item x="542"/>
        <item x="547"/>
        <item x="548"/>
        <item x="549"/>
        <item x="556"/>
        <item x="593"/>
        <item x="594"/>
        <item x="599"/>
        <item x="600"/>
        <item x="524"/>
        <item x="525"/>
        <item x="729"/>
        <item x="527"/>
        <item x="528"/>
        <item x="529"/>
        <item x="530"/>
        <item x="531"/>
        <item x="532"/>
        <item x="533"/>
        <item x="526"/>
        <item x="618"/>
        <item x="619"/>
        <item x="620"/>
        <item x="730"/>
        <item x="621"/>
        <item x="731"/>
        <item x="732"/>
        <item x="617"/>
        <item x="622"/>
        <item x="623"/>
        <item x="624"/>
        <item x="625"/>
        <item x="626"/>
        <item x="733"/>
        <item x="734"/>
        <item x="735"/>
        <item x="736"/>
        <item x="737"/>
        <item x="738"/>
        <item x="627"/>
        <item x="628"/>
        <item x="878"/>
        <item x="582"/>
        <item x="584"/>
        <item x="603"/>
        <item x="604"/>
        <item x="605"/>
        <item x="606"/>
        <item x="607"/>
        <item x="610"/>
        <item x="880"/>
        <item x="613"/>
        <item x="698"/>
        <item x="697"/>
        <item x="739"/>
        <item x="740"/>
        <item x="970"/>
        <item x="962"/>
        <item x="963"/>
        <item x="1036"/>
        <item x="1002"/>
        <item x="964"/>
        <item x="763"/>
        <item x="965"/>
        <item x="966"/>
        <item x="967"/>
        <item x="629"/>
        <item x="742"/>
        <item x="743"/>
        <item x="631"/>
        <item x="744"/>
        <item x="745"/>
        <item x="632"/>
        <item x="746"/>
        <item x="642"/>
        <item x="633"/>
        <item x="700"/>
        <item x="699"/>
        <item x="960"/>
        <item x="945"/>
        <item x="942"/>
        <item x="953"/>
        <item x="944"/>
        <item x="747"/>
        <item x="614"/>
        <item x="615"/>
        <item x="616"/>
        <item x="701"/>
        <item x="702"/>
        <item x="882"/>
        <item x="1138"/>
        <item x="1137"/>
        <item x="1704"/>
        <item x="1864"/>
        <item x="1863"/>
        <item x="1136"/>
        <item x="1135"/>
        <item x="993"/>
        <item x="1909"/>
        <item x="1128"/>
        <item x="1127"/>
        <item x="1129"/>
        <item x="1601"/>
        <item x="1600"/>
        <item x="925"/>
        <item x="924"/>
        <item x="1638"/>
        <item x="1254"/>
        <item x="992"/>
        <item x="991"/>
        <item x="885"/>
        <item x="987"/>
        <item x="986"/>
        <item x="1147"/>
        <item x="995"/>
        <item x="994"/>
        <item x="651"/>
        <item x="650"/>
        <item x="748"/>
        <item x="749"/>
        <item x="648"/>
        <item x="750"/>
        <item x="646"/>
        <item x="751"/>
        <item x="645"/>
        <item x="644"/>
        <item x="643"/>
        <item x="641"/>
        <item x="640"/>
        <item x="639"/>
        <item x="638"/>
        <item x="637"/>
        <item x="636"/>
        <item x="635"/>
        <item x="752"/>
        <item x="652"/>
        <item x="653"/>
        <item x="2330"/>
        <item x="753"/>
        <item x="754"/>
        <item x="670"/>
        <item x="756"/>
        <item x="762"/>
        <item x="792"/>
        <item x="803"/>
        <item x="655"/>
        <item x="677"/>
        <item x="675"/>
        <item x="676"/>
        <item x="678"/>
        <item x="679"/>
        <item x="680"/>
        <item x="681"/>
        <item x="892"/>
        <item x="1077"/>
        <item x="668"/>
        <item x="667"/>
        <item x="669"/>
        <item x="666"/>
        <item x="665"/>
        <item x="664"/>
        <item x="663"/>
        <item x="662"/>
        <item x="818"/>
        <item x="826"/>
        <item x="827"/>
        <item x="828"/>
        <item x="839"/>
        <item x="656"/>
        <item x="862"/>
        <item x="864"/>
        <item x="874"/>
        <item x="1667"/>
        <item x="1681"/>
        <item x="808"/>
        <item x="805"/>
        <item x="806"/>
        <item x="807"/>
        <item x="809"/>
        <item x="876"/>
        <item x="898"/>
        <item x="901"/>
        <item x="802"/>
        <item x="906"/>
        <item x="956"/>
        <item x="799"/>
        <item x="817"/>
        <item x="884"/>
        <item x="886"/>
        <item x="887"/>
        <item x="889"/>
        <item x="890"/>
        <item x="891"/>
        <item x="893"/>
        <item x="913"/>
        <item x="928"/>
        <item x="929"/>
        <item x="1050"/>
        <item x="932"/>
        <item x="938"/>
        <item x="940"/>
        <item x="978"/>
        <item x="1261"/>
        <item x="1260"/>
        <item x="941"/>
        <item x="943"/>
        <item x="946"/>
        <item x="954"/>
        <item x="955"/>
        <item x="690"/>
        <item x="691"/>
        <item x="692"/>
        <item x="693"/>
        <item x="694"/>
        <item x="695"/>
        <item x="696"/>
        <item x="703"/>
        <item x="704"/>
        <item x="705"/>
        <item x="706"/>
        <item x="689"/>
        <item x="687"/>
        <item x="686"/>
        <item x="685"/>
        <item x="682"/>
        <item x="674"/>
        <item x="673"/>
        <item x="672"/>
        <item x="671"/>
        <item x="707"/>
        <item x="708"/>
        <item x="709"/>
        <item x="710"/>
        <item x="711"/>
        <item x="712"/>
        <item x="713"/>
        <item x="714"/>
        <item x="715"/>
        <item x="716"/>
        <item x="961"/>
        <item x="968"/>
        <item x="985"/>
        <item x="988"/>
        <item x="989"/>
        <item x="990"/>
        <item x="1012"/>
        <item x="1013"/>
        <item x="927"/>
        <item x="1014"/>
        <item x="1595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3"/>
        <item x="1034"/>
        <item x="1039"/>
        <item x="720"/>
        <item x="1040"/>
        <item x="1655"/>
        <item x="1085"/>
        <item x="868"/>
        <item x="1041"/>
        <item x="1042"/>
        <item x="1043"/>
        <item x="1044"/>
        <item x="1045"/>
        <item x="1047"/>
        <item x="1048"/>
        <item x="1049"/>
        <item x="1051"/>
        <item x="1052"/>
        <item x="1053"/>
        <item x="1054"/>
        <item x="1055"/>
        <item x="1056"/>
        <item x="764"/>
        <item x="1079"/>
        <item x="1066"/>
        <item x="719"/>
        <item x="718"/>
        <item x="717"/>
        <item x="888"/>
        <item x="1103"/>
        <item x="939"/>
        <item x="1111"/>
        <item x="1104"/>
        <item x="851"/>
        <item x="1112"/>
        <item x="1113"/>
        <item x="1109"/>
        <item x="1267"/>
        <item x="1266"/>
        <item x="908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3"/>
        <item x="784"/>
        <item x="782"/>
        <item x="721"/>
        <item x="1067"/>
        <item x="899"/>
        <item x="902"/>
        <item x="791"/>
        <item x="1071"/>
        <item x="1005"/>
        <item x="1006"/>
        <item x="1007"/>
        <item x="1008"/>
        <item x="1009"/>
        <item x="1010"/>
        <item x="1095"/>
        <item x="1096"/>
        <item x="894"/>
        <item x="895"/>
        <item x="1092"/>
        <item x="930"/>
        <item x="931"/>
        <item x="1094"/>
        <item x="1149"/>
        <item x="957"/>
        <item x="910"/>
        <item x="958"/>
        <item x="1075"/>
        <item x="1076"/>
        <item x="1073"/>
        <item x="897"/>
        <item x="900"/>
        <item x="785"/>
        <item x="786"/>
        <item x="787"/>
        <item x="788"/>
        <item x="789"/>
        <item x="790"/>
        <item x="914"/>
        <item x="915"/>
        <item x="916"/>
        <item x="1089"/>
        <item x="1090"/>
        <item x="982"/>
        <item x="1003"/>
        <item x="1004"/>
        <item x="1011"/>
        <item x="1072"/>
        <item x="1130"/>
        <item x="793"/>
        <item x="1084"/>
        <item x="1086"/>
        <item x="1169"/>
        <item x="947"/>
        <item x="950"/>
        <item x="951"/>
        <item x="952"/>
        <item x="923"/>
        <item x="1080"/>
        <item x="1170"/>
        <item x="1100"/>
        <item x="1107"/>
        <item x="1108"/>
        <item x="1116"/>
        <item x="1153"/>
        <item x="1154"/>
        <item x="1162"/>
        <item x="1166"/>
        <item x="1168"/>
        <item x="1171"/>
        <item x="1172"/>
        <item x="1173"/>
        <item x="1187"/>
        <item x="933"/>
        <item x="934"/>
        <item x="936"/>
        <item x="1218"/>
        <item x="1219"/>
        <item x="1174"/>
        <item x="1175"/>
        <item x="1214"/>
        <item x="1215"/>
        <item x="1216"/>
        <item x="1217"/>
        <item x="909"/>
        <item x="935"/>
        <item x="1190"/>
        <item x="1188"/>
        <item x="1189"/>
        <item x="1191"/>
        <item x="1192"/>
        <item x="1193"/>
        <item x="1194"/>
        <item x="1195"/>
        <item x="1126"/>
        <item x="1205"/>
        <item x="1078"/>
        <item x="855"/>
        <item x="911"/>
        <item x="922"/>
        <item x="865"/>
        <item x="883"/>
        <item x="919"/>
        <item x="920"/>
        <item x="921"/>
        <item x="1196"/>
        <item x="1200"/>
        <item x="1197"/>
        <item x="1198"/>
        <item x="1199"/>
        <item x="1201"/>
        <item x="1161"/>
        <item x="1152"/>
        <item x="1150"/>
        <item x="1139"/>
        <item x="1202"/>
        <item x="1203"/>
        <item x="1087"/>
        <item x="1091"/>
        <item x="1204"/>
        <item x="1206"/>
        <item x="937"/>
        <item x="1207"/>
        <item x="1208"/>
        <item x="1209"/>
        <item x="1244"/>
        <item x="1210"/>
        <item x="1211"/>
        <item x="1212"/>
        <item x="854"/>
        <item x="1224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081"/>
        <item x="1131"/>
        <item x="1132"/>
        <item x="1146"/>
        <item x="977"/>
        <item x="974"/>
        <item x="975"/>
        <item x="976"/>
        <item x="1213"/>
        <item x="1251"/>
        <item x="1258"/>
        <item x="1257"/>
        <item x="1133"/>
        <item x="1093"/>
        <item x="1167"/>
        <item x="1241"/>
        <item x="1242"/>
        <item x="1142"/>
        <item x="1277"/>
        <item x="1279"/>
        <item x="1278"/>
        <item x="1243"/>
        <item x="1262"/>
        <item x="1222"/>
        <item x="1221"/>
        <item x="1220"/>
        <item x="1160"/>
        <item x="1124"/>
        <item x="1123"/>
        <item x="1122"/>
        <item x="1082"/>
        <item x="1255"/>
        <item x="1263"/>
        <item x="1264"/>
        <item x="1265"/>
        <item x="1180"/>
        <item x="1181"/>
        <item x="1182"/>
        <item x="1183"/>
        <item x="1184"/>
        <item x="1185"/>
        <item x="1186"/>
        <item x="1280"/>
        <item x="1281"/>
        <item x="1247"/>
        <item x="926"/>
        <item x="980"/>
        <item x="981"/>
        <item x="983"/>
        <item x="984"/>
        <item x="1088"/>
        <item x="1102"/>
        <item x="1117"/>
        <item x="1893"/>
        <item x="1944"/>
        <item x="1118"/>
        <item x="1148"/>
        <item x="1151"/>
        <item x="1121"/>
        <item x="1894"/>
        <item x="1895"/>
        <item x="1927"/>
        <item x="1179"/>
        <item x="1140"/>
        <item x="1145"/>
        <item x="1158"/>
        <item x="1159"/>
        <item x="1163"/>
        <item x="1165"/>
        <item x="1176"/>
        <item x="1177"/>
        <item x="1178"/>
        <item x="1752"/>
        <item x="1753"/>
        <item x="1754"/>
        <item x="1248"/>
        <item x="1285"/>
        <item x="1983"/>
        <item x="1984"/>
        <item x="1934"/>
        <item x="1282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252"/>
        <item x="1270"/>
        <item x="1271"/>
        <item x="1272"/>
        <item x="1349"/>
        <item x="1358"/>
        <item x="1359"/>
        <item x="1360"/>
        <item x="1361"/>
        <item x="1355"/>
        <item x="1352"/>
        <item x="1245"/>
        <item x="1249"/>
        <item x="1275"/>
        <item x="1357"/>
        <item x="1306"/>
        <item x="1362"/>
        <item x="1363"/>
        <item x="1364"/>
        <item x="1373"/>
        <item x="1374"/>
        <item x="1375"/>
        <item x="1376"/>
        <item x="1372"/>
        <item x="1377"/>
        <item x="1371"/>
        <item x="1370"/>
        <item x="1367"/>
        <item x="1292"/>
        <item x="1293"/>
        <item x="1294"/>
        <item x="1295"/>
        <item x="1296"/>
        <item x="1297"/>
        <item x="877"/>
        <item x="1328"/>
        <item x="1329"/>
        <item x="1330"/>
        <item x="1331"/>
        <item x="1332"/>
        <item x="1333"/>
        <item x="1396"/>
        <item x="1395"/>
        <item x="1394"/>
        <item x="1393"/>
        <item x="1392"/>
        <item x="1391"/>
        <item x="1397"/>
        <item x="1398"/>
        <item x="1399"/>
        <item x="1400"/>
        <item x="1401"/>
        <item x="1323"/>
        <item x="1324"/>
        <item x="1325"/>
        <item x="1326"/>
        <item x="1378"/>
        <item x="1290"/>
        <item x="1287"/>
        <item x="1286"/>
        <item x="1402"/>
        <item x="1403"/>
        <item x="1312"/>
        <item x="1315"/>
        <item x="1316"/>
        <item x="1317"/>
        <item x="1406"/>
        <item x="1407"/>
        <item x="1435"/>
        <item x="1320"/>
        <item x="1379"/>
        <item x="1380"/>
        <item x="1381"/>
        <item x="1382"/>
        <item x="1383"/>
        <item x="1408"/>
        <item x="1409"/>
        <item x="1410"/>
        <item x="1416"/>
        <item x="1417"/>
        <item x="1418"/>
        <item x="1419"/>
        <item x="1319"/>
        <item x="1318"/>
        <item x="1310"/>
        <item x="1304"/>
        <item x="1303"/>
        <item x="1301"/>
        <item x="1384"/>
        <item x="1390"/>
        <item x="1413"/>
        <item x="1420"/>
        <item x="1421"/>
        <item x="1422"/>
        <item x="1448"/>
        <item x="1449"/>
        <item x="1450"/>
        <item x="1451"/>
        <item x="1452"/>
        <item x="1453"/>
        <item x="1454"/>
        <item x="1455"/>
        <item x="1456"/>
        <item x="1457"/>
        <item x="1431"/>
        <item x="1432"/>
        <item x="1433"/>
        <item x="1434"/>
        <item x="1424"/>
        <item x="1425"/>
        <item x="1426"/>
        <item x="1427"/>
        <item x="1428"/>
        <item x="1429"/>
        <item x="1430"/>
        <item x="1307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23"/>
        <item x="1477"/>
        <item x="1478"/>
        <item x="1484"/>
        <item x="1485"/>
        <item x="1492"/>
        <item x="1466"/>
        <item x="1467"/>
        <item x="1474"/>
        <item x="1476"/>
        <item x="1469"/>
        <item x="1470"/>
        <item x="1471"/>
        <item x="1494"/>
        <item x="1495"/>
        <item x="1496"/>
        <item x="1497"/>
        <item x="1499"/>
        <item x="1500"/>
        <item x="1501"/>
        <item x="1502"/>
        <item x="1513"/>
        <item x="1465"/>
        <item x="1464"/>
        <item x="1463"/>
        <item x="1462"/>
        <item x="1461"/>
        <item x="1460"/>
        <item x="1459"/>
        <item x="1458"/>
        <item x="1504"/>
        <item x="1509"/>
        <item x="1510"/>
        <item x="1511"/>
        <item x="1538"/>
        <item x="1537"/>
        <item x="1536"/>
        <item x="1535"/>
        <item x="1534"/>
        <item x="1533"/>
        <item x="1503"/>
        <item x="1541"/>
        <item x="1291"/>
        <item x="1530"/>
        <item x="1532"/>
        <item x="1531"/>
        <item x="1529"/>
        <item x="1527"/>
        <item x="1525"/>
        <item x="1522"/>
        <item x="1555"/>
        <item x="1554"/>
        <item x="1553"/>
        <item x="1552"/>
        <item x="1551"/>
        <item x="1550"/>
        <item x="1549"/>
        <item x="1548"/>
        <item x="1547"/>
        <item x="1556"/>
        <item x="1557"/>
        <item x="1543"/>
        <item x="1544"/>
        <item x="1545"/>
        <item x="1560"/>
        <item x="1546"/>
        <item x="1562"/>
        <item x="1576"/>
        <item x="1577"/>
        <item x="1588"/>
        <item x="1590"/>
        <item x="1558"/>
        <item x="1572"/>
        <item x="1564"/>
        <item x="1565"/>
        <item x="1566"/>
        <item x="1583"/>
        <item x="1517"/>
        <item x="1518"/>
        <item x="1519"/>
        <item x="1520"/>
        <item x="1587"/>
        <item x="1514"/>
        <item x="1515"/>
        <item x="1516"/>
        <item x="1573"/>
        <item x="1574"/>
        <item x="1575"/>
        <item x="1521"/>
        <item x="1539"/>
        <item x="1617"/>
        <item x="1618"/>
        <item x="1615"/>
        <item x="1606"/>
        <item x="1608"/>
        <item x="1612"/>
        <item x="1619"/>
        <item x="1620"/>
        <item x="1631"/>
        <item x="1632"/>
        <item x="1633"/>
        <item x="1634"/>
        <item x="1629"/>
        <item x="1630"/>
        <item x="1628"/>
        <item x="1624"/>
        <item x="1627"/>
        <item x="1621"/>
        <item x="1622"/>
        <item x="1648"/>
        <item x="1649"/>
        <item x="1650"/>
        <item x="1651"/>
        <item x="1642"/>
        <item x="1734"/>
        <item x="1644"/>
        <item x="1645"/>
        <item x="1646"/>
        <item x="1652"/>
        <item x="1568"/>
        <item x="1308"/>
        <item x="1653"/>
        <item x="873"/>
        <item x="1664"/>
        <item x="1911"/>
        <item x="1952"/>
        <item x="1928"/>
        <item x="1929"/>
        <item x="1253"/>
        <item x="1283"/>
        <item x="1284"/>
        <item x="1289"/>
        <item x="1567"/>
        <item x="1569"/>
        <item x="1327"/>
        <item x="1288"/>
        <item x="1640"/>
        <item x="1602"/>
        <item x="1639"/>
        <item x="1603"/>
        <item x="1635"/>
        <item x="1636"/>
        <item x="1797"/>
        <item x="1637"/>
        <item x="1641"/>
        <item x="1597"/>
        <item x="1593"/>
        <item x="1594"/>
        <item x="1599"/>
        <item x="1584"/>
        <item x="1585"/>
        <item x="1596"/>
        <item x="1598"/>
        <item x="1657"/>
        <item x="1658"/>
        <item x="1659"/>
        <item x="1674"/>
        <item x="1675"/>
        <item x="1676"/>
        <item x="1668"/>
        <item x="1660"/>
        <item x="1677"/>
        <item x="1712"/>
        <item x="1670"/>
        <item x="1678"/>
        <item x="917"/>
        <item x="918"/>
        <item x="912"/>
        <item x="1654"/>
        <item x="1656"/>
        <item x="1475"/>
        <item x="1687"/>
        <item x="1688"/>
        <item x="1689"/>
        <item x="1690"/>
        <item x="1691"/>
        <item x="1692"/>
        <item x="1682"/>
        <item x="1697"/>
        <item x="1698"/>
        <item x="1699"/>
        <item x="1730"/>
        <item x="1708"/>
        <item x="1709"/>
        <item x="1710"/>
        <item x="1731"/>
        <item x="1732"/>
        <item x="1733"/>
        <item x="1713"/>
        <item x="1714"/>
        <item x="1716"/>
        <item x="1715"/>
        <item x="1721"/>
        <item x="1722"/>
        <item x="1735"/>
        <item x="1756"/>
        <item x="1736"/>
        <item x="1749"/>
        <item x="1750"/>
        <item x="1751"/>
        <item x="1748"/>
        <item x="1746"/>
        <item x="1740"/>
        <item x="1773"/>
        <item x="1738"/>
        <item x="1743"/>
        <item x="1744"/>
        <item x="1745"/>
        <item x="1755"/>
        <item x="1778"/>
        <item x="1779"/>
        <item x="1780"/>
        <item x="1781"/>
        <item x="1761"/>
        <item x="1768"/>
        <item x="1769"/>
        <item x="1772"/>
        <item x="1758"/>
        <item x="1775"/>
        <item x="1776"/>
        <item x="1777"/>
        <item x="1760"/>
        <item x="1774"/>
        <item x="1782"/>
        <item x="1839"/>
        <item x="1840"/>
        <item x="1784"/>
        <item x="1785"/>
        <item x="1788"/>
        <item x="1789"/>
        <item x="1790"/>
        <item x="1759"/>
        <item x="1807"/>
        <item x="1808"/>
        <item x="1792"/>
        <item x="1804"/>
        <item x="1803"/>
        <item x="1802"/>
        <item x="1801"/>
        <item x="1783"/>
        <item x="1786"/>
        <item x="1787"/>
        <item x="1799"/>
        <item x="1800"/>
        <item x="1805"/>
        <item x="1798"/>
        <item x="1806"/>
        <item x="1829"/>
        <item x="1828"/>
        <item x="1819"/>
        <item x="1825"/>
        <item x="1813"/>
        <item x="1812"/>
        <item x="1811"/>
        <item x="1826"/>
        <item x="1809"/>
        <item x="1810"/>
        <item x="1814"/>
        <item x="1815"/>
        <item x="1823"/>
        <item x="1824"/>
        <item x="1827"/>
        <item x="1694"/>
        <item x="1700"/>
        <item x="649"/>
        <item x="1867"/>
        <item x="1868"/>
        <item x="1866"/>
        <item x="1869"/>
        <item x="1870"/>
        <item x="1874"/>
        <item x="1614"/>
        <item x="1912"/>
        <item x="1879"/>
        <item x="1880"/>
        <item x="1919"/>
        <item x="1875"/>
        <item x="1877"/>
        <item x="1878"/>
        <item x="1920"/>
        <item x="1706"/>
        <item x="1707"/>
        <item x="1830"/>
        <item x="1832"/>
        <item x="1833"/>
        <item x="1705"/>
        <item x="1701"/>
        <item x="1696"/>
        <item x="1695"/>
        <item x="1922"/>
        <item x="1841"/>
        <item x="1842"/>
        <item x="1843"/>
        <item x="1851"/>
        <item x="1852"/>
        <item x="1703"/>
        <item x="1941"/>
        <item x="1834"/>
        <item x="1835"/>
        <item x="1837"/>
        <item x="1856"/>
        <item x="1850"/>
        <item x="1885"/>
        <item x="1886"/>
        <item x="1946"/>
        <item x="1853"/>
        <item x="1854"/>
        <item x="1897"/>
        <item x="1899"/>
        <item x="1900"/>
        <item x="1901"/>
        <item x="1889"/>
        <item x="1896"/>
        <item x="2038"/>
        <item x="2159"/>
        <item x="1910"/>
        <item x="1915"/>
        <item x="1917"/>
        <item x="1883"/>
        <item x="1882"/>
        <item x="1918"/>
        <item x="1916"/>
        <item x="1846"/>
        <item x="1847"/>
        <item x="1848"/>
        <item x="1861"/>
        <item x="1865"/>
        <item x="1881"/>
        <item x="1954"/>
        <item x="1857"/>
        <item x="1858"/>
        <item x="1859"/>
        <item x="1860"/>
        <item x="1913"/>
        <item x="1884"/>
        <item x="1836"/>
        <item x="1855"/>
        <item x="1887"/>
        <item x="1888"/>
        <item x="2037"/>
        <item x="1956"/>
        <item x="1972"/>
        <item x="2021"/>
        <item x="1943"/>
        <item x="1945"/>
        <item x="1938"/>
        <item x="1936"/>
        <item x="1937"/>
        <item x="1933"/>
        <item x="1931"/>
        <item x="1930"/>
        <item x="1942"/>
        <item x="1963"/>
        <item x="1964"/>
        <item x="1965"/>
        <item x="2080"/>
        <item x="1966"/>
        <item x="1967"/>
        <item x="2081"/>
        <item x="2083"/>
        <item x="1970"/>
        <item x="1968"/>
        <item x="1953"/>
        <item x="1950"/>
        <item x="1926"/>
        <item x="1980"/>
        <item x="1981"/>
        <item x="2087"/>
        <item x="2091"/>
        <item x="2019"/>
        <item x="2023"/>
        <item x="1986"/>
        <item x="1987"/>
        <item x="1988"/>
        <item x="1975"/>
        <item x="1974"/>
        <item x="1977"/>
        <item x="1978"/>
        <item x="2096"/>
        <item x="2049"/>
        <item x="2098"/>
        <item x="2094"/>
        <item x="2055"/>
        <item x="2024"/>
        <item x="2025"/>
        <item x="2026"/>
        <item x="2053"/>
        <item x="2134"/>
        <item x="2102"/>
        <item x="2047"/>
        <item x="2107"/>
        <item x="2034"/>
        <item x="2035"/>
        <item x="2036"/>
        <item x="2031"/>
        <item x="2030"/>
        <item x="2029"/>
        <item x="2028"/>
        <item x="2027"/>
        <item x="2017"/>
        <item x="2016"/>
        <item x="2015"/>
        <item x="1973"/>
        <item x="2011"/>
        <item x="2033"/>
        <item x="2032"/>
        <item x="2104"/>
        <item x="2119"/>
        <item x="2052"/>
        <item x="2126"/>
        <item x="2120"/>
        <item x="2130"/>
        <item x="2131"/>
        <item x="2141"/>
        <item x="2121"/>
        <item x="2108"/>
        <item x="2064"/>
        <item x="2040"/>
        <item x="2039"/>
        <item x="2012"/>
        <item x="2065"/>
        <item x="2066"/>
        <item x="2068"/>
        <item x="2069"/>
        <item x="2067"/>
        <item x="2070"/>
        <item x="2079"/>
        <item x="2082"/>
        <item x="2097"/>
        <item x="2100"/>
        <item x="2122"/>
        <item x="2124"/>
        <item x="2123"/>
        <item x="2135"/>
        <item x="2086"/>
        <item x="2144"/>
        <item x="2148"/>
        <item x="2149"/>
        <item x="2106"/>
        <item x="2103"/>
        <item x="2151"/>
        <item x="2180"/>
        <item x="2185"/>
        <item x="2073"/>
        <item x="2304"/>
        <item x="2223"/>
        <item x="2225"/>
        <item x="2109"/>
        <item x="2192"/>
        <item x="2193"/>
        <item x="2191"/>
        <item x="2014"/>
        <item x="2013"/>
        <item x="2110"/>
        <item x="2111"/>
        <item x="2115"/>
        <item x="2116"/>
        <item x="2117"/>
        <item x="2118"/>
        <item x="2237"/>
        <item x="1969"/>
        <item x="1976"/>
        <item x="2302"/>
        <item x="2112"/>
        <item x="2062"/>
        <item x="2138"/>
        <item x="2113"/>
        <item x="2114"/>
        <item x="647"/>
        <item x="2139"/>
        <item x="2140"/>
        <item x="1955"/>
        <item x="1958"/>
        <item x="2101"/>
        <item x="2215"/>
        <item x="2044"/>
        <item x="2045"/>
        <item x="2078"/>
        <item x="2231"/>
        <item x="2224"/>
        <item x="2219"/>
        <item x="2218"/>
        <item x="2217"/>
        <item x="2216"/>
        <item x="2247"/>
        <item x="2248"/>
        <item x="2249"/>
        <item x="2250"/>
        <item x="2251"/>
        <item x="2252"/>
        <item x="2253"/>
        <item x="2195"/>
        <item x="2199"/>
        <item x="2194"/>
        <item x="2196"/>
        <item x="2197"/>
        <item x="2201"/>
        <item x="2202"/>
        <item x="2203"/>
        <item x="2204"/>
        <item x="2205"/>
        <item x="2207"/>
        <item x="2208"/>
        <item x="2206"/>
        <item x="2074"/>
        <item x="2075"/>
        <item x="2077"/>
        <item x="2300"/>
        <item x="2071"/>
        <item x="2136"/>
        <item x="2137"/>
        <item x="2041"/>
        <item x="2200"/>
        <item x="2211"/>
        <item x="2212"/>
        <item x="2213"/>
        <item x="2240"/>
        <item x="2241"/>
        <item x="2076"/>
        <item x="2242"/>
        <item x="2160"/>
        <item x="2198"/>
        <item x="2210"/>
        <item x="2229"/>
        <item x="2230"/>
        <item x="2232"/>
        <item x="2236"/>
        <item x="2244"/>
        <item x="2245"/>
        <item x="2268"/>
        <item x="2267"/>
        <item x="2259"/>
        <item x="2257"/>
        <item x="2256"/>
        <item x="2255"/>
        <item x="2254"/>
        <item x="2084"/>
        <item x="2085"/>
        <item x="2089"/>
        <item x="2090"/>
        <item x="2276"/>
        <item x="2277"/>
        <item x="2209"/>
        <item x="2264"/>
        <item x="2278"/>
        <item x="2333"/>
        <item x="2334"/>
        <item x="2335"/>
        <item x="2336"/>
        <item x="2337"/>
        <item x="2338"/>
        <item x="2339"/>
        <item x="2265"/>
        <item x="2269"/>
        <item x="2270"/>
        <item x="2263"/>
        <item x="2271"/>
        <item x="2272"/>
        <item x="2273"/>
        <item x="2301"/>
        <item x="2348"/>
        <item x="2305"/>
        <item x="2306"/>
        <item x="2176"/>
        <item x="2173"/>
        <item x="2313"/>
        <item x="2316"/>
        <item x="2388"/>
        <item x="2374"/>
        <item x="2373"/>
        <item x="2372"/>
        <item x="2246"/>
        <item x="2258"/>
        <item x="2260"/>
        <item x="2261"/>
        <item x="2262"/>
        <item x="2266"/>
        <item x="2243"/>
        <item x="2319"/>
        <item x="2360"/>
        <item x="2361"/>
        <item x="2363"/>
        <item x="2364"/>
        <item x="2365"/>
        <item x="2366"/>
        <item x="2368"/>
        <item x="2072"/>
        <item x="2340"/>
        <item x="2341"/>
        <item x="2344"/>
        <item x="2349"/>
        <item x="2354"/>
        <item x="2356"/>
        <item x="2350"/>
        <item x="2351"/>
        <item x="2275"/>
        <item x="2274"/>
        <item x="2279"/>
        <item x="2280"/>
        <item x="2281"/>
        <item x="2282"/>
        <item x="2283"/>
        <item x="2284"/>
        <item x="2342"/>
        <item x="2347"/>
        <item x="2352"/>
        <item x="2353"/>
        <item x="2355"/>
        <item x="2357"/>
        <item x="2311"/>
        <item x="2312"/>
        <item x="2358"/>
        <item x="2343"/>
        <item x="2142"/>
        <item x="2162"/>
        <item x="2161"/>
        <item x="2146"/>
        <item x="2145"/>
        <item x="2285"/>
        <item x="2286"/>
        <item x="2287"/>
        <item x="2288"/>
        <item x="2289"/>
        <item x="2290"/>
        <item x="2345"/>
        <item x="2165"/>
        <item x="2166"/>
        <item x="2163"/>
        <item x="2164"/>
        <item x="2167"/>
        <item x="2168"/>
        <item x="2169"/>
        <item x="2170"/>
        <item x="2377"/>
        <item x="2291"/>
        <item x="2292"/>
        <item x="2293"/>
        <item x="2294"/>
        <item x="2295"/>
        <item x="2296"/>
        <item x="2297"/>
        <item x="2298"/>
        <item x="2299"/>
        <item x="2303"/>
        <item x="2307"/>
        <item x="2376"/>
        <item x="959"/>
        <item x="872"/>
        <item x="1134"/>
        <item x="2378"/>
        <item x="2379"/>
        <item x="586"/>
        <item x="561"/>
        <item x="560"/>
        <item x="552"/>
        <item x="1064"/>
        <item x="567"/>
        <item x="489"/>
        <item x="572"/>
        <item x="1989"/>
        <item x="551"/>
        <item x="820"/>
        <item x="1057"/>
        <item x="379"/>
        <item x="1065"/>
        <item x="562"/>
        <item x="553"/>
        <item x="554"/>
        <item x="559"/>
        <item x="564"/>
        <item x="401"/>
        <item x="555"/>
        <item x="569"/>
        <item x="608"/>
        <item x="1757"/>
        <item x="424"/>
        <item x="566"/>
        <item x="1062"/>
        <item x="596"/>
        <item x="1063"/>
        <item x="565"/>
        <item x="563"/>
        <item x="1038"/>
        <item x="220"/>
        <item x="1990"/>
        <item x="1991"/>
        <item x="1992"/>
        <item x="590"/>
        <item x="388"/>
        <item x="474"/>
        <item x="2005"/>
        <item x="597"/>
        <item x="2006"/>
        <item x="422"/>
        <item x="410"/>
        <item x="478"/>
        <item x="411"/>
        <item x="479"/>
        <item x="480"/>
        <item x="423"/>
        <item x="550"/>
        <item x="2007"/>
        <item x="1993"/>
        <item x="574"/>
        <item x="229"/>
        <item x="378"/>
        <item x="576"/>
        <item x="598"/>
        <item x="575"/>
        <item x="390"/>
        <item x="578"/>
        <item x="602"/>
        <item x="230"/>
        <item x="325"/>
        <item x="326"/>
        <item x="568"/>
        <item x="684"/>
        <item x="113"/>
        <item x="322"/>
        <item x="323"/>
        <item x="231"/>
        <item x="232"/>
        <item x="233"/>
        <item x="234"/>
        <item x="0"/>
        <item x="236"/>
        <item x="238"/>
        <item x="273"/>
        <item x="579"/>
        <item x="16"/>
        <item x="278"/>
        <item x="342"/>
        <item x="2"/>
        <item x="570"/>
        <item x="299"/>
        <item x="19"/>
        <item x="476"/>
        <item x="301"/>
        <item x="20"/>
        <item x="18"/>
        <item x="305"/>
        <item x="1994"/>
        <item x="306"/>
        <item x="595"/>
        <item x="1995"/>
        <item x="114"/>
        <item x="356"/>
        <item x="2060"/>
        <item x="371"/>
        <item x="307"/>
        <item x="142"/>
        <item x="2008"/>
        <item x="577"/>
        <item x="587"/>
        <item x="40"/>
        <item x="24"/>
        <item x="21"/>
        <item x="23"/>
        <item x="25"/>
        <item x="308"/>
        <item x="654"/>
        <item x="43"/>
        <item x="147"/>
        <item x="374"/>
        <item x="172"/>
        <item x="44"/>
        <item x="103"/>
        <item x="173"/>
        <item x="580"/>
        <item x="222"/>
        <item x="591"/>
        <item x="175"/>
        <item x="174"/>
        <item x="110"/>
        <item x="177"/>
        <item x="179"/>
        <item x="218"/>
        <item x="219"/>
        <item x="585"/>
        <item x="1141"/>
        <item x="223"/>
        <item x="26"/>
        <item x="212"/>
        <item x="190"/>
        <item x="213"/>
        <item x="214"/>
        <item x="216"/>
        <item x="225"/>
        <item x="870"/>
        <item x="215"/>
        <item x="845"/>
        <item x="2009"/>
        <item x="869"/>
        <item x="227"/>
        <item x="846"/>
        <item x="2010"/>
        <item x="871"/>
        <item x="847"/>
        <item x="217"/>
        <item x="146"/>
        <item x="111"/>
        <item x="843"/>
        <item x="741"/>
        <item x="226"/>
        <item x="228"/>
        <item x="1996"/>
        <item x="1068"/>
        <item x="801"/>
        <item x="833"/>
        <item x="834"/>
        <item x="841"/>
        <item x="867"/>
        <item x="2332"/>
        <item x="896"/>
        <item x="842"/>
        <item x="1070"/>
        <item x="866"/>
        <item x="863"/>
        <item x="861"/>
        <item x="904"/>
        <item x="860"/>
        <item x="859"/>
        <item x="858"/>
        <item x="905"/>
        <item x="857"/>
        <item x="856"/>
        <item x="850"/>
        <item x="1997"/>
        <item x="849"/>
        <item x="848"/>
        <item x="844"/>
        <item x="840"/>
        <item x="2057"/>
        <item x="838"/>
        <item x="837"/>
        <item x="1101"/>
        <item x="836"/>
        <item x="903"/>
        <item x="1083"/>
        <item x="835"/>
        <item x="832"/>
        <item x="875"/>
        <item x="831"/>
        <item x="829"/>
        <item x="1144"/>
        <item x="816"/>
        <item x="815"/>
        <item x="1105"/>
        <item x="814"/>
        <item x="813"/>
        <item x="812"/>
        <item x="811"/>
        <item x="1106"/>
        <item x="810"/>
        <item x="800"/>
        <item x="798"/>
        <item x="1155"/>
        <item x="797"/>
        <item x="796"/>
        <item x="795"/>
        <item x="794"/>
        <item x="1164"/>
        <item x="767"/>
        <item x="766"/>
        <item x="765"/>
        <item x="761"/>
        <item x="760"/>
        <item x="759"/>
        <item x="1223"/>
        <item x="758"/>
        <item x="757"/>
        <item x="2058"/>
        <item x="1256"/>
        <item x="1225"/>
        <item x="1246"/>
        <item x="506"/>
        <item x="1226"/>
        <item x="1227"/>
        <item x="1259"/>
        <item x="1250"/>
        <item x="1276"/>
        <item x="1273"/>
        <item x="1269"/>
        <item x="1268"/>
        <item x="1274"/>
        <item x="1302"/>
        <item x="1604"/>
        <item x="1365"/>
        <item x="1313"/>
        <item x="1298"/>
        <item x="1314"/>
        <item x="1481"/>
        <item x="1350"/>
        <item x="1586"/>
        <item x="1311"/>
        <item x="1356"/>
        <item x="1309"/>
        <item x="1369"/>
        <item x="1523"/>
        <item x="1354"/>
        <item x="1351"/>
        <item x="1404"/>
        <item x="1389"/>
        <item x="1353"/>
        <item x="1482"/>
        <item x="1486"/>
        <item x="2383"/>
        <item x="1405"/>
        <item x="1387"/>
        <item x="1388"/>
        <item x="1480"/>
        <item x="1366"/>
        <item x="1368"/>
        <item x="1385"/>
        <item x="2382"/>
        <item x="1487"/>
        <item x="1386"/>
        <item x="1493"/>
        <item x="1498"/>
        <item x="1468"/>
        <item x="1483"/>
        <item x="1506"/>
        <item x="1611"/>
        <item x="1528"/>
        <item x="1411"/>
        <item x="1414"/>
        <item x="1415"/>
        <item x="1479"/>
        <item x="1412"/>
        <item x="1488"/>
        <item x="1489"/>
        <item x="1472"/>
        <item x="1473"/>
        <item x="1512"/>
        <item x="1490"/>
        <item x="1491"/>
        <item x="1508"/>
        <item x="1505"/>
        <item x="1507"/>
        <item x="1305"/>
        <item x="1125"/>
        <item x="1582"/>
        <item x="1524"/>
        <item x="1610"/>
        <item x="1662"/>
        <item x="1540"/>
        <item x="1686"/>
        <item x="1559"/>
        <item x="1542"/>
        <item x="1578"/>
        <item x="1581"/>
        <item x="1526"/>
        <item x="1563"/>
        <item x="1580"/>
        <item x="1616"/>
        <item x="1561"/>
        <item x="1661"/>
        <item x="1592"/>
        <item x="1609"/>
        <item x="1579"/>
        <item x="1591"/>
        <item x="1589"/>
        <item x="1671"/>
        <item x="1607"/>
        <item x="1663"/>
        <item x="1605"/>
        <item x="1666"/>
        <item x="1647"/>
        <item x="1613"/>
        <item x="1729"/>
        <item x="1623"/>
        <item x="1625"/>
        <item x="1669"/>
        <item x="1626"/>
        <item x="1665"/>
        <item x="1680"/>
        <item x="1673"/>
        <item x="1684"/>
        <item x="1672"/>
        <item x="1693"/>
        <item x="1683"/>
        <item x="1679"/>
        <item x="1685"/>
        <item x="1718"/>
        <item x="1717"/>
        <item x="1711"/>
        <item x="1741"/>
        <item x="1725"/>
        <item x="1747"/>
        <item x="1719"/>
        <item x="1720"/>
        <item x="1724"/>
        <item x="1763"/>
        <item x="1765"/>
        <item x="1762"/>
        <item x="1727"/>
        <item x="1742"/>
        <item x="1723"/>
        <item x="1728"/>
        <item x="1770"/>
        <item x="1726"/>
        <item x="1766"/>
        <item x="1764"/>
        <item x="1767"/>
        <item x="1771"/>
        <item x="1822"/>
        <item x="1817"/>
        <item x="1821"/>
        <item x="1816"/>
        <item x="1820"/>
        <item x="1793"/>
        <item x="1838"/>
        <item x="1794"/>
        <item x="1795"/>
        <item x="1796"/>
        <item x="1818"/>
        <item x="1831"/>
        <item x="1844"/>
        <item x="1971"/>
        <item x="1872"/>
        <item x="1871"/>
        <item x="1873"/>
        <item x="1876"/>
        <item x="1898"/>
        <item x="1908"/>
        <item x="1902"/>
        <item x="1907"/>
        <item x="1905"/>
        <item x="1739"/>
        <item x="1906"/>
        <item x="1939"/>
        <item x="1904"/>
        <item x="1949"/>
        <item x="1903"/>
        <item x="1923"/>
        <item x="1921"/>
        <item x="1925"/>
        <item x="2022"/>
        <item x="1924"/>
        <item x="1940"/>
        <item x="1947"/>
        <item x="1948"/>
        <item x="1962"/>
        <item x="1957"/>
        <item x="1961"/>
        <item x="1960"/>
        <item x="1959"/>
        <item x="1982"/>
        <item x="1979"/>
        <item x="2042"/>
        <item x="2088"/>
        <item x="2018"/>
        <item x="2092"/>
        <item x="2020"/>
        <item x="2054"/>
        <item x="2056"/>
        <item x="2043"/>
        <item x="2046"/>
        <item x="2099"/>
        <item x="2093"/>
        <item x="2133"/>
        <item x="2050"/>
        <item x="2048"/>
        <item x="2061"/>
        <item x="2063"/>
        <item x="2051"/>
        <item x="2128"/>
        <item x="2105"/>
        <item x="2127"/>
        <item x="2125"/>
        <item x="2132"/>
        <item x="2171"/>
        <item x="2129"/>
        <item x="2152"/>
        <item x="2155"/>
        <item x="2177"/>
        <item x="2158"/>
        <item x="2143"/>
        <item x="2153"/>
        <item x="2188"/>
        <item x="2172"/>
        <item x="2154"/>
        <item x="2157"/>
        <item x="2150"/>
        <item x="2174"/>
        <item x="2147"/>
        <item x="2156"/>
        <item x="2186"/>
        <item x="2182"/>
        <item x="2175"/>
        <item x="2178"/>
        <item x="2179"/>
        <item x="2187"/>
        <item x="2181"/>
        <item x="2222"/>
        <item x="2184"/>
        <item x="2228"/>
        <item x="2183"/>
        <item x="2189"/>
        <item x="2190"/>
        <item x="2221"/>
        <item x="2238"/>
        <item x="2235"/>
        <item x="2214"/>
        <item x="2220"/>
        <item x="2234"/>
        <item x="2226"/>
        <item x="2227"/>
        <item x="2233"/>
        <item x="2095"/>
        <item x="2314"/>
        <item x="2239"/>
        <item x="2309"/>
        <item x="907"/>
        <item x="755"/>
        <item x="311"/>
        <item x="879"/>
        <item x="477"/>
        <item x="588"/>
        <item x="2004"/>
        <item x="722"/>
        <item x="375"/>
        <item x="377"/>
        <item x="683"/>
        <item x="612"/>
        <item x="611"/>
        <item x="609"/>
        <item x="2003"/>
        <item x="309"/>
        <item x="321"/>
        <item x="224"/>
        <item x="589"/>
        <item x="2002"/>
        <item x="275"/>
        <item x="310"/>
        <item x="221"/>
        <item x="2001"/>
        <item x="2000"/>
        <item x="1914"/>
        <item x="1998"/>
        <item x="1999"/>
        <item x="475"/>
        <item x="1300"/>
        <item x="1791"/>
        <item x="1069"/>
        <item x="1737"/>
        <item x="1299"/>
        <item x="274"/>
        <item x="2059"/>
        <item x="1"/>
        <item x="235"/>
        <item x="1643"/>
        <item x="2331"/>
        <item x="2308"/>
        <item x="2317"/>
        <item x="2315"/>
        <item x="2328"/>
        <item x="2325"/>
        <item x="2310"/>
        <item x="2326"/>
        <item x="2327"/>
        <item x="2375"/>
        <item x="2329"/>
        <item x="2322"/>
        <item x="2362"/>
        <item x="2318"/>
        <item x="2323"/>
        <item x="2324"/>
        <item x="2321"/>
        <item x="2320"/>
        <item x="2369"/>
        <item x="2386"/>
        <item x="2371"/>
        <item x="2370"/>
        <item x="2391"/>
        <item x="2359"/>
        <item x="2385"/>
        <item x="2367"/>
        <item x="2384"/>
        <item x="2392"/>
        <item x="2387"/>
        <item x="2381"/>
        <item x="2380"/>
        <item x="2389"/>
        <item x="239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3"/>
        <item h="1" x="1"/>
        <item h="1" x="0"/>
        <item x="5"/>
        <item h="1" x="2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7"/>
  </rowFields>
  <rowItems count="395">
    <i>
      <x v="4"/>
    </i>
    <i>
      <x v="12"/>
    </i>
    <i>
      <x v="13"/>
    </i>
    <i>
      <x v="16"/>
    </i>
    <i>
      <x v="17"/>
    </i>
    <i>
      <x v="18"/>
    </i>
    <i>
      <x v="19"/>
    </i>
    <i>
      <x v="37"/>
    </i>
    <i>
      <x v="141"/>
    </i>
    <i>
      <x v="220"/>
    </i>
    <i>
      <x v="221"/>
    </i>
    <i>
      <x v="229"/>
    </i>
    <i>
      <x v="441"/>
    </i>
    <i>
      <x v="563"/>
    </i>
    <i>
      <x v="601"/>
    </i>
    <i>
      <x v="602"/>
    </i>
    <i>
      <x v="612"/>
    </i>
    <i>
      <x v="613"/>
    </i>
    <i>
      <x v="617"/>
    </i>
    <i>
      <x v="618"/>
    </i>
    <i>
      <x v="619"/>
    </i>
    <i>
      <x v="623"/>
    </i>
    <i>
      <x v="648"/>
    </i>
    <i>
      <x v="698"/>
    </i>
    <i>
      <x v="718"/>
    </i>
    <i>
      <x v="732"/>
    </i>
    <i>
      <x v="733"/>
    </i>
    <i>
      <x v="769"/>
    </i>
    <i>
      <x v="773"/>
    </i>
    <i>
      <x v="783"/>
    </i>
    <i>
      <x v="805"/>
    </i>
    <i>
      <x v="883"/>
    </i>
    <i>
      <x v="1016"/>
    </i>
    <i>
      <x v="1037"/>
    </i>
    <i>
      <x v="1038"/>
    </i>
    <i>
      <x v="1043"/>
    </i>
    <i>
      <x v="1044"/>
    </i>
    <i>
      <x v="1045"/>
    </i>
    <i>
      <x v="1047"/>
    </i>
    <i>
      <x v="1048"/>
    </i>
    <i>
      <x v="1049"/>
    </i>
    <i>
      <x v="1054"/>
    </i>
    <i>
      <x v="1056"/>
    </i>
    <i>
      <x v="1057"/>
    </i>
    <i>
      <x v="1058"/>
    </i>
    <i>
      <x v="1059"/>
    </i>
    <i>
      <x v="1061"/>
    </i>
    <i>
      <x v="1062"/>
    </i>
    <i>
      <x v="1063"/>
    </i>
    <i>
      <x v="1072"/>
    </i>
    <i>
      <x v="1074"/>
    </i>
    <i>
      <x v="1080"/>
    </i>
    <i>
      <x v="1081"/>
    </i>
    <i>
      <x v="1082"/>
    </i>
    <i>
      <x v="1083"/>
    </i>
    <i>
      <x v="1084"/>
    </i>
    <i>
      <x v="1090"/>
    </i>
    <i>
      <x v="1093"/>
    </i>
    <i>
      <x v="1094"/>
    </i>
    <i>
      <x v="1097"/>
    </i>
    <i>
      <x v="1100"/>
    </i>
    <i>
      <x v="1105"/>
    </i>
    <i>
      <x v="1106"/>
    </i>
    <i>
      <x v="1108"/>
    </i>
    <i>
      <x v="1109"/>
    </i>
    <i>
      <x v="1110"/>
    </i>
    <i>
      <x v="1111"/>
    </i>
    <i>
      <x v="1112"/>
    </i>
    <i>
      <x v="1115"/>
    </i>
    <i>
      <x v="1117"/>
    </i>
    <i>
      <x v="1120"/>
    </i>
    <i>
      <x v="1122"/>
    </i>
    <i>
      <x v="1123"/>
    </i>
    <i>
      <x v="1131"/>
    </i>
    <i>
      <x v="1138"/>
    </i>
    <i>
      <x v="1142"/>
    </i>
    <i>
      <x v="1143"/>
    </i>
    <i>
      <x v="1144"/>
    </i>
    <i>
      <x v="1145"/>
    </i>
    <i>
      <x v="1149"/>
    </i>
    <i>
      <x v="1150"/>
    </i>
    <i>
      <x v="1151"/>
    </i>
    <i>
      <x v="1166"/>
    </i>
    <i>
      <x v="1168"/>
    </i>
    <i>
      <x v="1170"/>
    </i>
    <i>
      <x v="1177"/>
    </i>
    <i>
      <x v="1178"/>
    </i>
    <i>
      <x v="1188"/>
    </i>
    <i>
      <x v="1210"/>
    </i>
    <i>
      <x v="1211"/>
    </i>
    <i>
      <x v="1212"/>
    </i>
    <i>
      <x v="1213"/>
    </i>
    <i>
      <x v="1220"/>
    </i>
    <i>
      <x v="1249"/>
    </i>
    <i>
      <x v="1255"/>
    </i>
    <i>
      <x v="1256"/>
    </i>
    <i>
      <x v="1257"/>
    </i>
    <i>
      <x v="1267"/>
    </i>
    <i>
      <x v="1268"/>
    </i>
    <i>
      <x v="1272"/>
    </i>
    <i>
      <x v="1274"/>
    </i>
    <i>
      <x v="1276"/>
    </i>
    <i>
      <x v="1278"/>
    </i>
    <i>
      <x v="1285"/>
    </i>
    <i>
      <x v="1286"/>
    </i>
    <i>
      <x v="1293"/>
    </i>
    <i>
      <x v="1295"/>
    </i>
    <i>
      <x v="1297"/>
    </i>
    <i>
      <x v="1301"/>
    </i>
    <i>
      <x v="1302"/>
    </i>
    <i>
      <x v="1303"/>
    </i>
    <i>
      <x v="1309"/>
    </i>
    <i>
      <x v="1310"/>
    </i>
    <i>
      <x v="1312"/>
    </i>
    <i>
      <x v="1313"/>
    </i>
    <i>
      <x v="1317"/>
    </i>
    <i>
      <x v="1318"/>
    </i>
    <i>
      <x v="1319"/>
    </i>
    <i>
      <x v="1320"/>
    </i>
    <i>
      <x v="1321"/>
    </i>
    <i>
      <x v="1322"/>
    </i>
    <i>
      <x v="1326"/>
    </i>
    <i>
      <x v="1331"/>
    </i>
    <i>
      <x v="1332"/>
    </i>
    <i>
      <x v="1333"/>
    </i>
    <i>
      <x v="1334"/>
    </i>
    <i>
      <x v="1335"/>
    </i>
    <i>
      <x v="1341"/>
    </i>
    <i>
      <x v="1344"/>
    </i>
    <i>
      <x v="1345"/>
    </i>
    <i>
      <x v="1346"/>
    </i>
    <i>
      <x v="1350"/>
    </i>
    <i>
      <x v="1355"/>
    </i>
    <i>
      <x v="1357"/>
    </i>
    <i>
      <x v="1361"/>
    </i>
    <i>
      <x v="1362"/>
    </i>
    <i>
      <x v="1363"/>
    </i>
    <i>
      <x v="1364"/>
    </i>
    <i>
      <x v="1365"/>
    </i>
    <i>
      <x v="1367"/>
    </i>
    <i>
      <x v="1370"/>
    </i>
    <i>
      <x v="1371"/>
    </i>
    <i>
      <x v="1379"/>
    </i>
    <i>
      <x v="1380"/>
    </i>
    <i>
      <x v="1381"/>
    </i>
    <i>
      <x v="1385"/>
    </i>
    <i>
      <x v="1386"/>
    </i>
    <i>
      <x v="1387"/>
    </i>
    <i>
      <x v="1396"/>
    </i>
    <i>
      <x v="1397"/>
    </i>
    <i>
      <x v="1398"/>
    </i>
    <i>
      <x v="1399"/>
    </i>
    <i>
      <x v="1400"/>
    </i>
    <i>
      <x v="1401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8"/>
    </i>
    <i>
      <x v="1449"/>
    </i>
    <i>
      <x v="1450"/>
    </i>
    <i>
      <x v="1451"/>
    </i>
    <i>
      <x v="1452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1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8"/>
    </i>
    <i>
      <x v="1490"/>
    </i>
    <i>
      <x v="1491"/>
    </i>
    <i>
      <x v="1492"/>
    </i>
    <i>
      <x v="1493"/>
    </i>
    <i>
      <x v="1494"/>
    </i>
    <i>
      <x v="1495"/>
    </i>
    <i>
      <x v="1497"/>
    </i>
    <i>
      <x v="1498"/>
    </i>
    <i>
      <x v="1499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8"/>
    </i>
    <i>
      <x v="1549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4"/>
    </i>
    <i>
      <x v="1565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8"/>
    </i>
    <i>
      <x v="1609"/>
    </i>
    <i>
      <x v="1610"/>
    </i>
    <i>
      <x v="1611"/>
    </i>
    <i>
      <x v="1612"/>
    </i>
    <i>
      <x v="1613"/>
    </i>
    <i>
      <x v="1628"/>
    </i>
    <i>
      <x v="1629"/>
    </i>
    <i>
      <x v="1630"/>
    </i>
    <i>
      <x v="1631"/>
    </i>
    <i>
      <x v="1632"/>
    </i>
    <i>
      <x v="1867"/>
    </i>
    <i>
      <x v="1892"/>
    </i>
    <i>
      <x v="1895"/>
    </i>
    <i>
      <x v="1898"/>
    </i>
    <i>
      <x v="1900"/>
    </i>
    <i>
      <x v="1909"/>
    </i>
    <i>
      <x v="1910"/>
    </i>
    <i>
      <x v="1919"/>
    </i>
    <i>
      <x v="1949"/>
    </i>
    <i>
      <x v="1952"/>
    </i>
    <i>
      <x v="1955"/>
    </i>
    <i>
      <x v="1959"/>
    </i>
    <i>
      <x v="1960"/>
    </i>
    <i>
      <x v="1968"/>
    </i>
    <i>
      <x v="1980"/>
    </i>
    <i>
      <x v="1999"/>
    </i>
    <i>
      <x v="2003"/>
    </i>
    <i>
      <x v="2013"/>
    </i>
    <i>
      <x v="2031"/>
    </i>
    <i>
      <x v="2032"/>
    </i>
    <i>
      <x v="2035"/>
    </i>
    <i>
      <x v="2056"/>
    </i>
    <i>
      <x v="2058"/>
    </i>
    <i>
      <x v="2061"/>
    </i>
    <i>
      <x v="2062"/>
    </i>
    <i>
      <x v="2063"/>
    </i>
    <i>
      <x v="2066"/>
    </i>
    <i>
      <x v="2067"/>
    </i>
    <i>
      <x v="2068"/>
    </i>
    <i>
      <x v="2075"/>
    </i>
    <i>
      <x v="2079"/>
    </i>
    <i>
      <x v="2082"/>
    </i>
    <i>
      <x v="2083"/>
    </i>
    <i>
      <x v="2084"/>
    </i>
    <i>
      <x v="2085"/>
    </i>
    <i>
      <x v="2086"/>
    </i>
    <i>
      <x v="2090"/>
    </i>
    <i>
      <x v="2093"/>
    </i>
    <i>
      <x v="2100"/>
    </i>
    <i>
      <x v="2111"/>
    </i>
    <i>
      <x v="2117"/>
    </i>
    <i>
      <x v="2134"/>
    </i>
    <i>
      <x v="2140"/>
    </i>
    <i>
      <x v="2143"/>
    </i>
    <i>
      <x v="2152"/>
    </i>
    <i>
      <x v="2153"/>
    </i>
    <i>
      <x v="2158"/>
    </i>
    <i>
      <x v="2159"/>
    </i>
    <i>
      <x v="2163"/>
    </i>
    <i>
      <x v="2176"/>
    </i>
    <i>
      <x v="2210"/>
    </i>
    <i>
      <x v="2233"/>
    </i>
    <i>
      <x v="2327"/>
    </i>
    <i>
      <x v="2332"/>
    </i>
    <i>
      <x v="2335"/>
    </i>
    <i>
      <x v="2340"/>
    </i>
    <i>
      <x v="2344"/>
    </i>
    <i>
      <x v="2345"/>
    </i>
    <i>
      <x v="2348"/>
    </i>
    <i t="grand">
      <x/>
    </i>
  </rowItems>
  <colItems count="1">
    <i/>
  </colItems>
  <pageFields count="2">
    <pageField fld="0" hier="-1"/>
    <pageField fld="18" hier="-1"/>
  </pageFields>
  <dataFields count="1">
    <dataField name="Soma de VALOR MEDIDO" fld="36" baseField="7" baseItem="0" numFmtId="44"/>
  </dataFields>
  <formats count="30">
    <format dxfId="718">
      <pivotArea outline="0" collapsedLevelsAreSubtotals="1" fieldPosition="0"/>
    </format>
    <format dxfId="717">
      <pivotArea grandRow="1" outline="0" collapsedLevelsAreSubtotals="1" fieldPosition="0"/>
    </format>
    <format dxfId="716">
      <pivotArea dataOnly="0" labelOnly="1" grandRow="1" outline="0" fieldPosition="0"/>
    </format>
    <format dxfId="715">
      <pivotArea type="all" dataOnly="0" outline="0" fieldPosition="0"/>
    </format>
    <format dxfId="714">
      <pivotArea outline="0" collapsedLevelsAreSubtotals="1" fieldPosition="0"/>
    </format>
    <format dxfId="713">
      <pivotArea field="7" type="button" dataOnly="0" labelOnly="1" outline="0" axis="axisRow" fieldPosition="0"/>
    </format>
    <format dxfId="712">
      <pivotArea dataOnly="0" labelOnly="1" fieldPosition="0">
        <references count="1">
          <reference field="7" count="50">
            <x v="4"/>
            <x v="12"/>
            <x v="13"/>
            <x v="16"/>
            <x v="17"/>
            <x v="18"/>
            <x v="19"/>
            <x v="37"/>
            <x v="141"/>
            <x v="220"/>
            <x v="221"/>
            <x v="229"/>
            <x v="441"/>
            <x v="563"/>
            <x v="601"/>
            <x v="602"/>
            <x v="612"/>
            <x v="613"/>
            <x v="617"/>
            <x v="618"/>
            <x v="619"/>
            <x v="623"/>
            <x v="648"/>
            <x v="698"/>
            <x v="718"/>
            <x v="732"/>
            <x v="733"/>
            <x v="769"/>
            <x v="773"/>
            <x v="783"/>
            <x v="805"/>
            <x v="883"/>
            <x v="1016"/>
            <x v="1037"/>
            <x v="1038"/>
            <x v="1043"/>
            <x v="1044"/>
            <x v="1045"/>
            <x v="1047"/>
            <x v="1048"/>
            <x v="1049"/>
            <x v="1054"/>
            <x v="1056"/>
            <x v="1057"/>
            <x v="1058"/>
            <x v="1059"/>
            <x v="1061"/>
            <x v="1062"/>
            <x v="1063"/>
            <x v="1072"/>
          </reference>
        </references>
      </pivotArea>
    </format>
    <format dxfId="711">
      <pivotArea dataOnly="0" labelOnly="1" fieldPosition="0">
        <references count="1">
          <reference field="7" count="50">
            <x v="1074"/>
            <x v="1080"/>
            <x v="1081"/>
            <x v="1082"/>
            <x v="1083"/>
            <x v="1084"/>
            <x v="1090"/>
            <x v="1093"/>
            <x v="1094"/>
            <x v="1097"/>
            <x v="1100"/>
            <x v="1105"/>
            <x v="1106"/>
            <x v="1108"/>
            <x v="1109"/>
            <x v="1110"/>
            <x v="1111"/>
            <x v="1112"/>
            <x v="1115"/>
            <x v="1117"/>
            <x v="1120"/>
            <x v="1122"/>
            <x v="1123"/>
            <x v="1131"/>
            <x v="1138"/>
            <x v="1142"/>
            <x v="1143"/>
            <x v="1144"/>
            <x v="1145"/>
            <x v="1149"/>
            <x v="1150"/>
            <x v="1151"/>
            <x v="1166"/>
            <x v="1168"/>
            <x v="1170"/>
            <x v="1177"/>
            <x v="1178"/>
            <x v="1188"/>
            <x v="1210"/>
            <x v="1211"/>
            <x v="1212"/>
            <x v="1213"/>
            <x v="1220"/>
            <x v="1249"/>
            <x v="1255"/>
            <x v="1256"/>
            <x v="1257"/>
            <x v="1267"/>
            <x v="1268"/>
            <x v="1272"/>
          </reference>
        </references>
      </pivotArea>
    </format>
    <format dxfId="710">
      <pivotArea dataOnly="0" labelOnly="1" fieldPosition="0">
        <references count="1">
          <reference field="7" count="50">
            <x v="1274"/>
            <x v="1276"/>
            <x v="1278"/>
            <x v="1285"/>
            <x v="1286"/>
            <x v="1293"/>
            <x v="1295"/>
            <x v="1297"/>
            <x v="1301"/>
            <x v="1302"/>
            <x v="1303"/>
            <x v="1309"/>
            <x v="1310"/>
            <x v="1312"/>
            <x v="1313"/>
            <x v="1317"/>
            <x v="1318"/>
            <x v="1319"/>
            <x v="1320"/>
            <x v="1321"/>
            <x v="1322"/>
            <x v="1326"/>
            <x v="1331"/>
            <x v="1332"/>
            <x v="1333"/>
            <x v="1334"/>
            <x v="1335"/>
            <x v="1341"/>
            <x v="1344"/>
            <x v="1345"/>
            <x v="1346"/>
            <x v="1350"/>
            <x v="1355"/>
            <x v="1357"/>
            <x v="1361"/>
            <x v="1362"/>
            <x v="1363"/>
            <x v="1364"/>
            <x v="1365"/>
            <x v="1367"/>
            <x v="1370"/>
            <x v="1371"/>
            <x v="1379"/>
            <x v="1380"/>
            <x v="1381"/>
            <x v="1385"/>
            <x v="1386"/>
            <x v="1387"/>
            <x v="1389"/>
            <x v="1390"/>
          </reference>
        </references>
      </pivotArea>
    </format>
    <format dxfId="709">
      <pivotArea dataOnly="0" labelOnly="1" fieldPosition="0">
        <references count="1">
          <reference field="7" count="50">
            <x v="1396"/>
            <x v="1397"/>
            <x v="1398"/>
            <x v="1399"/>
            <x v="1400"/>
            <x v="1401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8"/>
          </reference>
        </references>
      </pivotArea>
    </format>
    <format dxfId="708">
      <pivotArea dataOnly="0" labelOnly="1" fieldPosition="0">
        <references count="1">
          <reference field="7" count="50">
            <x v="1449"/>
            <x v="1450"/>
            <x v="1451"/>
            <x v="1452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1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8"/>
            <x v="1490"/>
            <x v="1491"/>
            <x v="1492"/>
            <x v="1493"/>
            <x v="1494"/>
            <x v="1495"/>
            <x v="1497"/>
            <x v="1498"/>
            <x v="1499"/>
            <x v="1501"/>
            <x v="1502"/>
            <x v="1503"/>
            <x v="1504"/>
            <x v="1505"/>
          </reference>
        </references>
      </pivotArea>
    </format>
    <format dxfId="707">
      <pivotArea dataOnly="0" labelOnly="1" fieldPosition="0">
        <references count="1">
          <reference field="7" count="50"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8"/>
            <x v="1549"/>
            <x v="1551"/>
            <x v="1552"/>
            <x v="1553"/>
            <x v="1554"/>
            <x v="1555"/>
            <x v="1556"/>
            <x v="1557"/>
            <x v="1558"/>
            <x v="1559"/>
            <x v="1560"/>
          </reference>
        </references>
      </pivotArea>
    </format>
    <format dxfId="706">
      <pivotArea dataOnly="0" labelOnly="1" fieldPosition="0">
        <references count="1">
          <reference field="7" count="50">
            <x v="1561"/>
            <x v="1562"/>
            <x v="1564"/>
            <x v="1565"/>
            <x v="1568"/>
            <x v="1569"/>
            <x v="1570"/>
            <x v="1571"/>
            <x v="1572"/>
            <x v="1573"/>
            <x v="1574"/>
            <x v="1579"/>
            <x v="1580"/>
            <x v="1581"/>
            <x v="1582"/>
            <x v="1583"/>
            <x v="1584"/>
            <x v="1585"/>
            <x v="1599"/>
            <x v="1600"/>
            <x v="1601"/>
            <x v="1602"/>
            <x v="1603"/>
            <x v="1604"/>
            <x v="1605"/>
            <x v="1606"/>
            <x v="1608"/>
            <x v="1609"/>
            <x v="1610"/>
            <x v="1611"/>
            <x v="1612"/>
            <x v="1613"/>
            <x v="1628"/>
            <x v="1629"/>
            <x v="1630"/>
            <x v="1631"/>
            <x v="1632"/>
            <x v="1633"/>
            <x v="1867"/>
            <x v="1869"/>
            <x v="1892"/>
            <x v="1895"/>
            <x v="1898"/>
            <x v="1900"/>
            <x v="1909"/>
            <x v="1910"/>
            <x v="1919"/>
            <x v="1949"/>
            <x v="1952"/>
            <x v="1955"/>
          </reference>
        </references>
      </pivotArea>
    </format>
    <format dxfId="705">
      <pivotArea dataOnly="0" labelOnly="1" fieldPosition="0">
        <references count="1">
          <reference field="7" count="50">
            <x v="1959"/>
            <x v="1960"/>
            <x v="1968"/>
            <x v="1980"/>
            <x v="1999"/>
            <x v="2003"/>
            <x v="2013"/>
            <x v="2031"/>
            <x v="2032"/>
            <x v="2033"/>
            <x v="2035"/>
            <x v="2046"/>
            <x v="2056"/>
            <x v="2058"/>
            <x v="2061"/>
            <x v="2062"/>
            <x v="2063"/>
            <x v="2066"/>
            <x v="2067"/>
            <x v="2068"/>
            <x v="2075"/>
            <x v="2078"/>
            <x v="2079"/>
            <x v="2080"/>
            <x v="2082"/>
            <x v="2083"/>
            <x v="2084"/>
            <x v="2085"/>
            <x v="2086"/>
            <x v="2089"/>
            <x v="2090"/>
            <x v="2092"/>
            <x v="2093"/>
            <x v="2100"/>
            <x v="2105"/>
            <x v="2107"/>
            <x v="2111"/>
            <x v="2112"/>
            <x v="2115"/>
            <x v="2117"/>
            <x v="2123"/>
            <x v="2125"/>
            <x v="2126"/>
            <x v="2127"/>
            <x v="2129"/>
            <x v="2132"/>
            <x v="2134"/>
            <x v="2135"/>
            <x v="2136"/>
            <x v="2140"/>
          </reference>
        </references>
      </pivotArea>
    </format>
    <format dxfId="704">
      <pivotArea dataOnly="0" labelOnly="1" fieldPosition="0">
        <references count="1">
          <reference field="7" count="45">
            <x v="2143"/>
            <x v="2145"/>
            <x v="2146"/>
            <x v="2152"/>
            <x v="2153"/>
            <x v="2154"/>
            <x v="2157"/>
            <x v="2158"/>
            <x v="2159"/>
            <x v="2162"/>
            <x v="2163"/>
            <x v="2168"/>
            <x v="2169"/>
            <x v="2176"/>
            <x v="2178"/>
            <x v="2182"/>
            <x v="2183"/>
            <x v="2189"/>
            <x v="2192"/>
            <x v="2193"/>
            <x v="2196"/>
            <x v="2201"/>
            <x v="2202"/>
            <x v="2203"/>
            <x v="2208"/>
            <x v="2210"/>
            <x v="2212"/>
            <x v="2218"/>
            <x v="2220"/>
            <x v="2224"/>
            <x v="2229"/>
            <x v="2230"/>
            <x v="2231"/>
            <x v="2233"/>
            <x v="2235"/>
            <x v="2240"/>
            <x v="2249"/>
            <x v="2327"/>
            <x v="2332"/>
            <x v="2335"/>
            <x v="2339"/>
            <x v="2340"/>
            <x v="2344"/>
            <x v="2345"/>
            <x v="2348"/>
          </reference>
        </references>
      </pivotArea>
    </format>
    <format dxfId="703">
      <pivotArea dataOnly="0" labelOnly="1" grandRow="1" outline="0" fieldPosition="0"/>
    </format>
    <format dxfId="702">
      <pivotArea dataOnly="0" labelOnly="1" outline="0" axis="axisValues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7" type="button" dataOnly="0" labelOnly="1" outline="0" axis="axisRow" fieldPosition="0"/>
    </format>
    <format dxfId="10">
      <pivotArea dataOnly="0" labelOnly="1" fieldPosition="0">
        <references count="1">
          <reference field="7" count="50">
            <x v="4"/>
            <x v="12"/>
            <x v="13"/>
            <x v="16"/>
            <x v="17"/>
            <x v="18"/>
            <x v="19"/>
            <x v="37"/>
            <x v="141"/>
            <x v="220"/>
            <x v="221"/>
            <x v="229"/>
            <x v="441"/>
            <x v="563"/>
            <x v="601"/>
            <x v="602"/>
            <x v="612"/>
            <x v="613"/>
            <x v="617"/>
            <x v="618"/>
            <x v="619"/>
            <x v="623"/>
            <x v="648"/>
            <x v="698"/>
            <x v="718"/>
            <x v="732"/>
            <x v="733"/>
            <x v="769"/>
            <x v="773"/>
            <x v="783"/>
            <x v="805"/>
            <x v="883"/>
            <x v="1016"/>
            <x v="1037"/>
            <x v="1038"/>
            <x v="1043"/>
            <x v="1044"/>
            <x v="1045"/>
            <x v="1047"/>
            <x v="1048"/>
            <x v="1049"/>
            <x v="1054"/>
            <x v="1056"/>
            <x v="1057"/>
            <x v="1058"/>
            <x v="1059"/>
            <x v="1061"/>
            <x v="1062"/>
            <x v="1063"/>
            <x v="1072"/>
          </reference>
        </references>
      </pivotArea>
    </format>
    <format dxfId="9">
      <pivotArea dataOnly="0" labelOnly="1" fieldPosition="0">
        <references count="1">
          <reference field="7" count="50">
            <x v="1074"/>
            <x v="1080"/>
            <x v="1081"/>
            <x v="1082"/>
            <x v="1083"/>
            <x v="1084"/>
            <x v="1090"/>
            <x v="1093"/>
            <x v="1094"/>
            <x v="1097"/>
            <x v="1100"/>
            <x v="1105"/>
            <x v="1106"/>
            <x v="1108"/>
            <x v="1109"/>
            <x v="1110"/>
            <x v="1111"/>
            <x v="1112"/>
            <x v="1115"/>
            <x v="1117"/>
            <x v="1120"/>
            <x v="1122"/>
            <x v="1123"/>
            <x v="1131"/>
            <x v="1138"/>
            <x v="1142"/>
            <x v="1143"/>
            <x v="1144"/>
            <x v="1145"/>
            <x v="1149"/>
            <x v="1150"/>
            <x v="1151"/>
            <x v="1166"/>
            <x v="1168"/>
            <x v="1170"/>
            <x v="1177"/>
            <x v="1178"/>
            <x v="1188"/>
            <x v="1210"/>
            <x v="1211"/>
            <x v="1212"/>
            <x v="1213"/>
            <x v="1220"/>
            <x v="1249"/>
            <x v="1255"/>
            <x v="1256"/>
            <x v="1257"/>
            <x v="1267"/>
            <x v="1268"/>
            <x v="1272"/>
          </reference>
        </references>
      </pivotArea>
    </format>
    <format dxfId="8">
      <pivotArea dataOnly="0" labelOnly="1" fieldPosition="0">
        <references count="1">
          <reference field="7" count="50">
            <x v="1274"/>
            <x v="1276"/>
            <x v="1278"/>
            <x v="1285"/>
            <x v="1286"/>
            <x v="1293"/>
            <x v="1295"/>
            <x v="1297"/>
            <x v="1301"/>
            <x v="1302"/>
            <x v="1303"/>
            <x v="1309"/>
            <x v="1310"/>
            <x v="1312"/>
            <x v="1313"/>
            <x v="1317"/>
            <x v="1318"/>
            <x v="1319"/>
            <x v="1320"/>
            <x v="1321"/>
            <x v="1322"/>
            <x v="1326"/>
            <x v="1331"/>
            <x v="1332"/>
            <x v="1333"/>
            <x v="1334"/>
            <x v="1335"/>
            <x v="1341"/>
            <x v="1344"/>
            <x v="1345"/>
            <x v="1346"/>
            <x v="1350"/>
            <x v="1355"/>
            <x v="1357"/>
            <x v="1361"/>
            <x v="1362"/>
            <x v="1363"/>
            <x v="1364"/>
            <x v="1365"/>
            <x v="1367"/>
            <x v="1370"/>
            <x v="1371"/>
            <x v="1379"/>
            <x v="1380"/>
            <x v="1381"/>
            <x v="1385"/>
            <x v="1386"/>
            <x v="1387"/>
            <x v="1396"/>
            <x v="1397"/>
          </reference>
        </references>
      </pivotArea>
    </format>
    <format dxfId="7">
      <pivotArea dataOnly="0" labelOnly="1" fieldPosition="0">
        <references count="1">
          <reference field="7" count="50">
            <x v="1398"/>
            <x v="1399"/>
            <x v="1400"/>
            <x v="1401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8"/>
            <x v="1449"/>
            <x v="1450"/>
          </reference>
        </references>
      </pivotArea>
    </format>
    <format dxfId="6">
      <pivotArea dataOnly="0" labelOnly="1" fieldPosition="0">
        <references count="1">
          <reference field="7" count="50">
            <x v="1451"/>
            <x v="1452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1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8"/>
            <x v="1490"/>
            <x v="1491"/>
            <x v="1492"/>
            <x v="1493"/>
            <x v="1494"/>
            <x v="1495"/>
            <x v="1497"/>
            <x v="1498"/>
            <x v="1499"/>
            <x v="1501"/>
            <x v="1502"/>
            <x v="1503"/>
            <x v="1504"/>
            <x v="1505"/>
            <x v="1506"/>
            <x v="1507"/>
          </reference>
        </references>
      </pivotArea>
    </format>
    <format dxfId="5">
      <pivotArea dataOnly="0" labelOnly="1" fieldPosition="0">
        <references count="1">
          <reference field="7" count="50"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8"/>
            <x v="1549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</reference>
        </references>
      </pivotArea>
    </format>
    <format dxfId="4">
      <pivotArea dataOnly="0" labelOnly="1" fieldPosition="0">
        <references count="1">
          <reference field="7" count="50">
            <x v="1564"/>
            <x v="1565"/>
            <x v="1568"/>
            <x v="1569"/>
            <x v="1570"/>
            <x v="1571"/>
            <x v="1572"/>
            <x v="1573"/>
            <x v="1574"/>
            <x v="1579"/>
            <x v="1580"/>
            <x v="1581"/>
            <x v="1582"/>
            <x v="1583"/>
            <x v="1584"/>
            <x v="1585"/>
            <x v="1599"/>
            <x v="1600"/>
            <x v="1601"/>
            <x v="1602"/>
            <x v="1603"/>
            <x v="1604"/>
            <x v="1605"/>
            <x v="1606"/>
            <x v="1608"/>
            <x v="1609"/>
            <x v="1610"/>
            <x v="1611"/>
            <x v="1612"/>
            <x v="1613"/>
            <x v="1628"/>
            <x v="1629"/>
            <x v="1630"/>
            <x v="1631"/>
            <x v="1632"/>
            <x v="1867"/>
            <x v="1892"/>
            <x v="1895"/>
            <x v="1898"/>
            <x v="1900"/>
            <x v="1909"/>
            <x v="1910"/>
            <x v="1919"/>
            <x v="1949"/>
            <x v="1952"/>
            <x v="1955"/>
            <x v="1959"/>
            <x v="1960"/>
            <x v="1968"/>
            <x v="1980"/>
          </reference>
        </references>
      </pivotArea>
    </format>
    <format dxfId="3">
      <pivotArea dataOnly="0" labelOnly="1" fieldPosition="0">
        <references count="1">
          <reference field="7" count="44">
            <x v="1999"/>
            <x v="2003"/>
            <x v="2013"/>
            <x v="2031"/>
            <x v="2032"/>
            <x v="2035"/>
            <x v="2056"/>
            <x v="2058"/>
            <x v="2061"/>
            <x v="2062"/>
            <x v="2063"/>
            <x v="2066"/>
            <x v="2067"/>
            <x v="2068"/>
            <x v="2075"/>
            <x v="2079"/>
            <x v="2082"/>
            <x v="2083"/>
            <x v="2084"/>
            <x v="2085"/>
            <x v="2086"/>
            <x v="2090"/>
            <x v="2093"/>
            <x v="2100"/>
            <x v="2111"/>
            <x v="2117"/>
            <x v="2134"/>
            <x v="2140"/>
            <x v="2143"/>
            <x v="2152"/>
            <x v="2153"/>
            <x v="2158"/>
            <x v="2159"/>
            <x v="2163"/>
            <x v="2176"/>
            <x v="2210"/>
            <x v="2233"/>
            <x v="2327"/>
            <x v="2332"/>
            <x v="2335"/>
            <x v="2340"/>
            <x v="2344"/>
            <x v="2345"/>
            <x v="2348"/>
          </reference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947626-8645-4B36-83C1-46153CA0FCB7}" name="Tabela5" displayName="Tabela5" ref="A1:AL2711" totalsRowShown="0" headerRowDxfId="701" dataDxfId="699" headerRowBorderDxfId="700" tableBorderDxfId="698" totalsRowBorderDxfId="697">
  <autoFilter ref="A1:AL2711" xr:uid="{E9947626-8645-4B36-83C1-46153CA0FCB7}">
    <filterColumn colId="0">
      <filters>
        <filter val="DISPONIBILIDADE"/>
        <filter val="DISPONIBILIDADE CONTRATO"/>
        <filter val="DISPONIBILIDADE NOTURNA"/>
        <filter val="OBRAS COMS"/>
        <filter val="SOBRE AVISO"/>
      </filters>
    </filterColumn>
  </autoFilter>
  <tableColumns count="38">
    <tableColumn id="1" xr3:uid="{31E75FE3-EEA3-4F0E-A3DD-2F82F162D200}" name="FECHAMENTO" dataDxfId="696" dataCellStyle="Normal 2"/>
    <tableColumn id="33" xr3:uid="{C6CE5626-CE3C-47CD-8025-B91079ABF73F}" name="Descrição Macro Pendência " dataDxfId="695" dataCellStyle="Normal 2"/>
    <tableColumn id="36" xr3:uid="{19915B50-B952-4B8A-AA29-8D7C7FA42E46}" name="Macro" dataDxfId="694" dataCellStyle="Normal 2"/>
    <tableColumn id="37" xr3:uid="{FF27D336-256A-416B-ABC6-D3AAD306295B}" name="Contem Pendência" dataDxfId="693" dataCellStyle="Normal 2"/>
    <tableColumn id="2" xr3:uid="{6B61F06D-D612-45BA-98A0-E06238DB09DB}" name="OC2" dataDxfId="692" dataCellStyle="Hyperlink"/>
    <tableColumn id="32" xr3:uid="{25756785-624C-458B-BFFB-1E749F565EB8}" name="Numero do Serviço" dataDxfId="691" dataCellStyle="Hyperlink"/>
    <tableColumn id="34" xr3:uid="{E500E374-2185-41AC-BF09-2DA8AA506846}" name="Quantidade Defeitos" dataDxfId="690" dataCellStyle="Hyperlink"/>
    <tableColumn id="3" xr3:uid="{EE0B7E12-552E-4B08-A22D-FF9F051B4185}" name="PEP/ORDEM" dataDxfId="689"/>
    <tableColumn id="41" xr3:uid="{7A5B9C91-F827-4DE5-8150-AE5AFEB87A80}" name="Equipamento" dataDxfId="688" dataCellStyle="Hyperlink"/>
    <tableColumn id="40" xr3:uid="{A3D2B403-FBB3-40A5-829E-2C226A8020F9}" name="ALIMENTADOR" dataDxfId="687" dataCellStyle="Normal 2"/>
    <tableColumn id="38" xr3:uid="{437E0598-2FC4-4553-9A0F-A613F7BFFC30}" name="PI" dataDxfId="686" dataCellStyle="Normal 2">
      <calculatedColumnFormula>IF(OR(ISNUMBER( FIND("Criar PEP",H2)), ISNUMBER( FIND("Criar Ordem",H2))), "Sem Informação", IFERROR(IF(MID(H2,11,3)&lt;&gt;"", MID(H2,11,3), "Custeio"), "Custeio"))</calculatedColumnFormula>
    </tableColumn>
    <tableColumn id="35" xr3:uid="{9F0331F0-4BD2-4760-B1E5-37BEA01A0661}" name="Tipo de Atendimento" dataDxfId="685" dataCellStyle="Normal 2"/>
    <tableColumn id="4" xr3:uid="{64F36E77-C936-4299-8D00-E7B0B004E839}" name="TIPO DE EQUIPE" dataDxfId="684" dataCellStyle="Normal 2"/>
    <tableColumn id="5" xr3:uid="{377F2112-8C1B-4F6E-80A0-539290801A42}" name="STATUS MACRO_x000a_" dataDxfId="683" dataCellStyle="Normal 2">
      <calculatedColumnFormula>IF(Z2&gt;99%,"Realizado","Pendente")</calculatedColumnFormula>
    </tableColumn>
    <tableColumn id="6" xr3:uid="{7A9782E3-C87D-4893-A79D-4D928238BCB8}" name="LOCAL" dataDxfId="682" dataCellStyle="Normal 2"/>
    <tableColumn id="7" xr3:uid="{05EF6D3A-D74B-43E0-AA80-6DD037540F06}" name="TIPO DE SERVIÇO" dataDxfId="681" dataCellStyle="Normal 2"/>
    <tableColumn id="8" xr3:uid="{0E4451A5-B24E-4D3B-B725-D382AF7F88A7}" name="SATUS SAP" dataDxfId="680" dataCellStyle="Normal 2">
      <calculatedColumnFormula>IFERROR(IFERROR(VLOOKUP(H2,[1]STATUS_CAPEX!I:J,2,0),VLOOKUP(H2,[1]STATUS_OPEX!H:I,2,0)),0)</calculatedColumnFormula>
    </tableColumn>
    <tableColumn id="9" xr3:uid="{F747C1CF-683E-418A-8D33-2D1E9863121B}" name="DATA DE ENVIO" dataDxfId="679" dataCellStyle="Normal 2"/>
    <tableColumn id="10" xr3:uid="{16061B0C-4F59-4200-BAE9-46594038CEE2}" name="MÊS DE MEDIÇÃO" dataDxfId="678" dataCellStyle="Normal 2"/>
    <tableColumn id="11" xr3:uid="{172CA7C1-A3EC-46AE-B794-A1610DFFC8A9}" name="CAPEXOPEX" dataDxfId="677" dataCellStyle="Normal 2"/>
    <tableColumn id="28" xr3:uid="{9699CE28-9CA8-4E7B-9B6B-007F189A5321}" name="MAT APLICADO" dataDxfId="676" dataCellStyle="Normal 2"/>
    <tableColumn id="12" xr3:uid="{F02CE71D-626F-4556-9B6E-ACF8C8A07C6D}" name="EVIDÊNCIA " dataDxfId="675" dataCellStyle="Normal 2">
      <calculatedColumnFormula>IF(E2&gt;0,"OK","NOK")</calculatedColumnFormula>
    </tableColumn>
    <tableColumn id="45" xr3:uid="{803D3C38-2B6B-4564-92D5-602D9D3DD145}" name="AEO E ACOS " dataDxfId="674" dataCellStyle="Normal 2"/>
    <tableColumn id="44" xr3:uid="{DCCBC4B8-C5FA-4A31-B4BB-E1C7022DAF64}" name="ASBUILT " dataDxfId="673" dataCellStyle="Normal 2"/>
    <tableColumn id="15" xr3:uid="{63E6FD15-9AB1-47A8-9188-841E29B2BAE8}" name="MEDIÇÃO" dataDxfId="672" dataCellStyle="Normal 2">
      <calculatedColumnFormula>IF(AK2&gt;0,"OK","NOK")</calculatedColumnFormula>
    </tableColumn>
    <tableColumn id="16" xr3:uid="{72BCF11C-51CD-4749-B61A-3921BD3FE83C}" name="Per" dataDxfId="671" dataCellStyle="Normal 2">
      <calculatedColumnFormula>(COUNTIF(U2:Y2,"OK")+COUNTIF(V2:Y2,"NA"))/5</calculatedColumnFormula>
    </tableColumn>
    <tableColumn id="17" xr3:uid="{11DD5DA9-F4ED-4910-A701-9D02DA58CDF9}" name="VALOR PREVISTO" dataDxfId="670" dataCellStyle="Normal 2"/>
    <tableColumn id="29" xr3:uid="{466CA564-084D-495C-A02A-8095040109E7}" name="SITUAÇÃO" dataDxfId="669" dataCellStyle="Normal 2">
      <calculatedColumnFormula>IFERROR(VLOOKUP(H2,[1]!Tabela11[[#All],[PEP/ORDEM]:[Mês_Acompanhamento]],8,0),"GIRO")</calculatedColumnFormula>
    </tableColumn>
    <tableColumn id="18" xr3:uid="{89EF2041-0861-4E4A-8A9E-B43F97297DCD}" name="TÉCNICOS" dataDxfId="668" dataCellStyle="Normal 2">
      <calculatedColumnFormula>IFERROR(VLOOKUP(T2,[1]STATUS_CAPEX!Q:R,2,0),"SAMUEL OLIVEIRA")</calculatedColumnFormula>
    </tableColumn>
    <tableColumn id="26" xr3:uid="{3E10EBFA-01B1-4643-895E-D217C8A681DD}" name="Data Técnica_SAP" dataDxfId="667" dataCellStyle="Normal 2">
      <calculatedColumnFormula>#REF!+1</calculatedColumnFormula>
    </tableColumn>
    <tableColumn id="27" xr3:uid="{9ED17A45-4CE5-4853-A90A-8CA26BBC58C4}" name="PRODUTIVIDADE_SAP" dataDxfId="666" dataCellStyle="Normal 2">
      <calculatedColumnFormula>IF(AND(AJ2&gt;0, AK2&gt;0), "Realizado", "Não realizado")</calculatedColumnFormula>
    </tableColumn>
    <tableColumn id="23" xr3:uid="{562ED4AB-3E34-4649-9FFD-1F569841D586}" name="Validação Equatorial" dataDxfId="665">
      <calculatedColumnFormula>IFERROR(VLOOKUP(H2,'[1]ENVIADO EQUATORIAL '!B:H,7,0),"Proximo Ciclo")</calculatedColumnFormula>
    </tableColumn>
    <tableColumn id="25" xr3:uid="{5E747D07-B158-4F21-A007-F011FF5A877E}" name="VALOR GLOBAL " dataDxfId="664">
      <calculatedColumnFormula>IF(AK2="",AA2,AK2)</calculatedColumnFormula>
    </tableColumn>
    <tableColumn id="24" xr3:uid="{8EB27B92-E4BF-45DC-9FA5-F089CA58E199}" name="Meta Contrato " dataDxfId="663" dataCellStyle="Normal 2"/>
    <tableColumn id="30" xr3:uid="{4D846F57-3081-466A-98A7-B221BB3A409A}" name="CALC_METADIA" dataDxfId="662">
      <calculatedColumnFormula>VLOOKUP(T2,AN:AO,2,0)</calculatedColumnFormula>
    </tableColumn>
    <tableColumn id="21" xr3:uid="{D726857F-00ED-4DF0-B7B3-643368860C28}" name="REQUISIÇÃO " dataDxfId="661" dataCellStyle="Normal 2"/>
    <tableColumn id="22" xr3:uid="{DCED97DD-0E55-4AF8-B692-A39893DF88D2}" name="VALOR MEDIDO" dataDxfId="660" dataCellStyle="Normal 2"/>
    <tableColumn id="39" xr3:uid="{10A5298F-CC11-45E1-832B-530C0D339538}" name="RESPONSABILIDADE DE RESOLUÇÃO" dataDxfId="659">
      <calculatedColumnFormula>IF(OR(A2="pendência planejamento", A2="pendência construtiva", A2="logistica equatorial"), "Erica Fragoso", IF(OR(A2="obras coms", A2="obras conc", A2="pendência fechamento", A2="almoxarifado", A2="Fechamento", A2="Disponibilidade Noturna", A2="Sobre Aviso", A2="Disponibilidade Contrato", A2="Disponibilidade"), "Mauricio Alves", ""))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drive.google.com/drive/folders/1pp0mBKNHc65DVxy3Fe21yz_48d3VqZMt?usp=sharing" TargetMode="External"/><Relationship Id="rId21" Type="http://schemas.openxmlformats.org/officeDocument/2006/relationships/hyperlink" Target="https://drive.google.com/drive/folders/1VUz1Q_oU6ipoeUxCF825wvODcZERXV6W?usp=sharing" TargetMode="External"/><Relationship Id="rId324" Type="http://schemas.openxmlformats.org/officeDocument/2006/relationships/hyperlink" Target="https://drive.google.com/drive/folders/14QOKWuwa92ybStNSy-9Wg2SIFRzhZUOF?usp=sharing" TargetMode="External"/><Relationship Id="rId531" Type="http://schemas.openxmlformats.org/officeDocument/2006/relationships/hyperlink" Target="https://drive.google.com/drive/folders/1Wf-yeoBHsRfScqhd8pB18e1K-B1KS_We?usp=sharing" TargetMode="External"/><Relationship Id="rId629" Type="http://schemas.openxmlformats.org/officeDocument/2006/relationships/drawing" Target="../drawings/drawing1.xml"/><Relationship Id="rId170" Type="http://schemas.openxmlformats.org/officeDocument/2006/relationships/hyperlink" Target="https://drive.google.com/drive/folders/1HcCJgw2Jyt8NIoDOsxo5fQIVUFPq0Fdr?usp=sharing" TargetMode="External"/><Relationship Id="rId268" Type="http://schemas.openxmlformats.org/officeDocument/2006/relationships/hyperlink" Target="https://drive.google.com/drive/folders/17qOo2EDtwgl0zImNF1XLMiURQGMXqade?usp=sharing" TargetMode="External"/><Relationship Id="rId475" Type="http://schemas.openxmlformats.org/officeDocument/2006/relationships/hyperlink" Target="https://drive.google.com/drive/folders/1w0KQpS-vbvYWqA0CzfcNwBMjqRo4B-qY?usp=sharing" TargetMode="External"/><Relationship Id="rId32" Type="http://schemas.openxmlformats.org/officeDocument/2006/relationships/hyperlink" Target="https://drive.google.com/drive/folders/1KjYzIOfWz45uvEFkqevnYKAcGL9PKhwT?usp=sharing" TargetMode="External"/><Relationship Id="rId128" Type="http://schemas.openxmlformats.org/officeDocument/2006/relationships/hyperlink" Target="https://drive.google.com/drive/folders/1hANDhIe09XHqklXEfK9Cv69_3cHHJ74j?usp=sharing" TargetMode="External"/><Relationship Id="rId335" Type="http://schemas.openxmlformats.org/officeDocument/2006/relationships/hyperlink" Target="https://drive.google.com/drive/folders/1QMTTdnRKIljKopf-oh9xjr8Ojm5DrtcX?usp=sharing" TargetMode="External"/><Relationship Id="rId542" Type="http://schemas.openxmlformats.org/officeDocument/2006/relationships/hyperlink" Target="https://drive.google.com/drive/folders/1QHcdiJbrJvlsl3K_MsFMq2uU772Iwxjp?usp=sharing" TargetMode="External"/><Relationship Id="rId181" Type="http://schemas.openxmlformats.org/officeDocument/2006/relationships/hyperlink" Target="https://drive.google.com/drive/folders/1E5xZThSDOO3CoVtHsyC6hgoJabdAob9l?usp=sharing" TargetMode="External"/><Relationship Id="rId402" Type="http://schemas.openxmlformats.org/officeDocument/2006/relationships/hyperlink" Target="https://drive.google.com/drive/folders/1BHGtRWiOz2sTV08Kh3bRl5IZl5gp_2-S?usp=sharing" TargetMode="External"/><Relationship Id="rId279" Type="http://schemas.openxmlformats.org/officeDocument/2006/relationships/hyperlink" Target="https://drive.google.com/drive/folders/16ktkGZSfS5eRExmLCY2hcSaGY4NEGJbe?usp=sharing" TargetMode="External"/><Relationship Id="rId486" Type="http://schemas.openxmlformats.org/officeDocument/2006/relationships/hyperlink" Target="https://drive.google.com/drive/folders/1pCdZSjGjFxjMDihGpnnUaEEOEnNTHeNM?usp=sharing" TargetMode="External"/><Relationship Id="rId43" Type="http://schemas.openxmlformats.org/officeDocument/2006/relationships/hyperlink" Target="https://drive.google.com/drive/folders/1ZhcQajXbsphbwmva2-FW4EiO-Q2IuJGq?usp=sharing" TargetMode="External"/><Relationship Id="rId139" Type="http://schemas.openxmlformats.org/officeDocument/2006/relationships/hyperlink" Target="https://drive.google.com/drive/folders/1UivaCbUa2095Dhe3wNjLz-h0YKZicanr?usp=sharing" TargetMode="External"/><Relationship Id="rId346" Type="http://schemas.openxmlformats.org/officeDocument/2006/relationships/hyperlink" Target="https://drive.google.com/drive/folders/1Mw3IFrUKYr9EQ9_7DmVuKjO0SoQu-E5D?usp=sharing" TargetMode="External"/><Relationship Id="rId553" Type="http://schemas.openxmlformats.org/officeDocument/2006/relationships/hyperlink" Target="https://drive.google.com/drive/folders/1U8EokBT2yV1ow4xiD-_32wOJs4B2ALTg?usp=sharing" TargetMode="External"/><Relationship Id="rId192" Type="http://schemas.openxmlformats.org/officeDocument/2006/relationships/hyperlink" Target="https://drive.google.com/drive/folders/1AQDUSg7L8q9tL-q7TIOvuOpm_mu-Kplp?usp=sharing" TargetMode="External"/><Relationship Id="rId206" Type="http://schemas.openxmlformats.org/officeDocument/2006/relationships/hyperlink" Target="https://drive.google.com/drive/folders/1_Cd3TRGjj05cXk81ZxCwYSHzOkVaXGzJ?usp=sharing" TargetMode="External"/><Relationship Id="rId413" Type="http://schemas.openxmlformats.org/officeDocument/2006/relationships/hyperlink" Target="https://drive.google.com/drive/folders/176vZrBf0S4FCgHvZB157ShyZ51mBnURZ?usp=sharing" TargetMode="External"/><Relationship Id="rId497" Type="http://schemas.openxmlformats.org/officeDocument/2006/relationships/hyperlink" Target="https://drive.google.com/drive/folders/1mosqLMWzgy6JKyz4aK33g7T0QHQmBMhk?usp=sharing" TargetMode="External"/><Relationship Id="rId620" Type="http://schemas.openxmlformats.org/officeDocument/2006/relationships/hyperlink" Target="https://docs.google.com/spreadsheets/d/1rKhDqOJl5tJv4u4FbLYwmOL_y0ZQ72gW/edit?usp=sharing&amp;ouid=107199817650160639006&amp;rtpof=true&amp;sd=true" TargetMode="External"/><Relationship Id="rId357" Type="http://schemas.openxmlformats.org/officeDocument/2006/relationships/hyperlink" Target="https://drive.google.com/drive/folders/12UDlFFQGrlDRY7XGYhWQ_SyV_nJDsJ6p?usp=sharing" TargetMode="External"/><Relationship Id="rId54" Type="http://schemas.openxmlformats.org/officeDocument/2006/relationships/hyperlink" Target="https://drive.google.com/drive/folders/1VE31avo-k0zyP-BZh47l48MZ2Nk2kLUJ?usp=sharing" TargetMode="External"/><Relationship Id="rId217" Type="http://schemas.openxmlformats.org/officeDocument/2006/relationships/hyperlink" Target="https://drive.google.com/drive/folders/1wT8M17li9XbL99Sx96O2xodgio7AqV7G?usp=sharing" TargetMode="External"/><Relationship Id="rId564" Type="http://schemas.openxmlformats.org/officeDocument/2006/relationships/hyperlink" Target="https://drive.google.com/drive/folders/1Hd0EbkfV3ibOTX0r22LQLtOzJtVhK_8p?usp=sharing" TargetMode="External"/><Relationship Id="rId424" Type="http://schemas.openxmlformats.org/officeDocument/2006/relationships/hyperlink" Target="https://drive.google.com/drive/folders/1q7XGbaLPe9vPdZeODxdhs06m51-Mtn13?usp=sharing" TargetMode="External"/><Relationship Id="rId631" Type="http://schemas.openxmlformats.org/officeDocument/2006/relationships/table" Target="../tables/table1.xml"/><Relationship Id="rId270" Type="http://schemas.openxmlformats.org/officeDocument/2006/relationships/hyperlink" Target="https://drive.google.com/drive/folders/17PpTqNBP0eAWDMZGg3BhIKH2wt8LdJiI?usp=sharing" TargetMode="External"/><Relationship Id="rId65" Type="http://schemas.openxmlformats.org/officeDocument/2006/relationships/hyperlink" Target="https://drive.google.com/drive/folders/1T-chu7bU11SaubfzO73CY-mcNZxVNSvY?usp=sharing" TargetMode="External"/><Relationship Id="rId130" Type="http://schemas.openxmlformats.org/officeDocument/2006/relationships/hyperlink" Target="https://docs.google.com/spreadsheets/d/1pk4BgYrPYU46iLak3UPbKcv8U_mmhu-04oQSWEpciMM/edit?usp=sharing" TargetMode="External"/><Relationship Id="rId368" Type="http://schemas.openxmlformats.org/officeDocument/2006/relationships/hyperlink" Target="https://drive.google.com/drive/folders/10rl9_EBYG8Cn2BIi17l3jbCEHmjmHBWX?usp=sharing" TargetMode="External"/><Relationship Id="rId575" Type="http://schemas.openxmlformats.org/officeDocument/2006/relationships/hyperlink" Target="https://drive.google.com/drive/folders/109L0G-la2VZGI1TEFOG_40An4GqSgk2a?usp=sharing" TargetMode="External"/><Relationship Id="rId228" Type="http://schemas.openxmlformats.org/officeDocument/2006/relationships/hyperlink" Target="https://drive.google.com/drive/folders/17eag_j9CDIOnbhhNn4SQ0ykny4ag_u8Y?usp=sharing" TargetMode="External"/><Relationship Id="rId435" Type="http://schemas.openxmlformats.org/officeDocument/2006/relationships/hyperlink" Target="https://drive.google.com/drive/folders/1muh7mJQIKx-YWGgEZi4TIkXljnCSi2Kg?usp=sharing" TargetMode="External"/><Relationship Id="rId281" Type="http://schemas.openxmlformats.org/officeDocument/2006/relationships/hyperlink" Target="https://drive.google.com/drive/folders/147ZzlJxG9Md7caU7JysOmKNcVm4O3PW6?usp=sharing" TargetMode="External"/><Relationship Id="rId502" Type="http://schemas.openxmlformats.org/officeDocument/2006/relationships/hyperlink" Target="https://drive.google.com/drive/folders/1l6m5ntSm_WeI6sTlPpuTTlE2hwRECV6x?usp=sharing" TargetMode="External"/><Relationship Id="rId76" Type="http://schemas.openxmlformats.org/officeDocument/2006/relationships/hyperlink" Target="https://drive.google.com/drive/folders/1L0Lrtz_7JMh_Q0wrw_I3dbg1MkMDYXfR?usp=sharing" TargetMode="External"/><Relationship Id="rId141" Type="http://schemas.openxmlformats.org/officeDocument/2006/relationships/hyperlink" Target="https://drive.google.com/drive/folders/1U_39OQL1VSTkypNm0RnoCbAQo7eYFlx_?usp=sharing" TargetMode="External"/><Relationship Id="rId379" Type="http://schemas.openxmlformats.org/officeDocument/2006/relationships/hyperlink" Target="https://drive.google.com/drive/folders/1Fl3k2-c6JLOiF-Ki_BQbi83PXh6Q0Rju?usp=sharing" TargetMode="External"/><Relationship Id="rId586" Type="http://schemas.openxmlformats.org/officeDocument/2006/relationships/hyperlink" Target="https://drive.google.com/drive/folders/1CcgSJmnGWa_hRmSPHDqk6c0wiAusp5Lp?usp=sharing" TargetMode="External"/><Relationship Id="rId7" Type="http://schemas.openxmlformats.org/officeDocument/2006/relationships/hyperlink" Target="https://drive.google.com/drive/folders/1d2AZLLk3xHV7E7vzbp5YUIGoDcnmM2w4?usp=sharing" TargetMode="External"/><Relationship Id="rId239" Type="http://schemas.openxmlformats.org/officeDocument/2006/relationships/hyperlink" Target="https://drive.google.com/drive/folders/1T2y7bmbHS6x-QWtvd3sC4oq64vWUlQXV?usp=sharing" TargetMode="External"/><Relationship Id="rId446" Type="http://schemas.openxmlformats.org/officeDocument/2006/relationships/hyperlink" Target="https://drive.google.com/drive/folders/1ljJhn-nFKiB_Nf1jgSZzUKpeR2LvdEfk?usp=sharing" TargetMode="External"/><Relationship Id="rId292" Type="http://schemas.openxmlformats.org/officeDocument/2006/relationships/hyperlink" Target="https://drive.google.com/drive/folders/11iZ9032TwzqCqKqfpRJcnu75s95Hwvdm?usp=sharing" TargetMode="External"/><Relationship Id="rId306" Type="http://schemas.openxmlformats.org/officeDocument/2006/relationships/hyperlink" Target="https://drive.google.com/drive/folders/1dWsiPy3mvvh98QF5ZjYtUd-ehZ2o91b-?usp=sharing" TargetMode="External"/><Relationship Id="rId87" Type="http://schemas.openxmlformats.org/officeDocument/2006/relationships/hyperlink" Target="https://drive.google.com/drive/folders/1HKMtlQ-lbU2nBqGrS19eqZWW2_Uv_aeA?usp=sharing" TargetMode="External"/><Relationship Id="rId513" Type="http://schemas.openxmlformats.org/officeDocument/2006/relationships/hyperlink" Target="https://drive.google.com/drive/folders/1fTML9gXrQXZId2za_f5R26lrs6b8yTvN?usp=sharing" TargetMode="External"/><Relationship Id="rId597" Type="http://schemas.openxmlformats.org/officeDocument/2006/relationships/hyperlink" Target="https://drive.google.com/drive/folders/1BicmR7sCuYLU-A7uvkzV4hJCXK2KVEce?usp=sharing" TargetMode="External"/><Relationship Id="rId152" Type="http://schemas.openxmlformats.org/officeDocument/2006/relationships/hyperlink" Target="https://drive.google.com/drive/folders/1OnBU3QGbi0weAaZHkxeJPSJFLprRVKlF?usp=sharing" TargetMode="External"/><Relationship Id="rId457" Type="http://schemas.openxmlformats.org/officeDocument/2006/relationships/hyperlink" Target="https://drive.google.com/drive/folders/1s6hd5n32ksBfUmg3fD1-wMgNpW2SH77I?usp=sharing" TargetMode="External"/><Relationship Id="rId14" Type="http://schemas.openxmlformats.org/officeDocument/2006/relationships/hyperlink" Target="https://drive.google.com/drive/folders/1cD5731dDrCTvAkQ0wJay7cuVJ1ik4iUd?usp=sharing" TargetMode="External"/><Relationship Id="rId317" Type="http://schemas.openxmlformats.org/officeDocument/2006/relationships/hyperlink" Target="https://drive.google.com/drive/folders/1apbAl5pgdlzIqYfSf_AWgof3z2Xq-VT6?usp=sharing" TargetMode="External"/><Relationship Id="rId524" Type="http://schemas.openxmlformats.org/officeDocument/2006/relationships/hyperlink" Target="https://docs.google.com/spreadsheets/d/1mfiyCo1G_Cs59fToDoOwWfrqa_waYf3g/edit?usp=sharing&amp;ouid=107199817650160639006&amp;rtpof=true&amp;sd=true" TargetMode="External"/><Relationship Id="rId98" Type="http://schemas.openxmlformats.org/officeDocument/2006/relationships/hyperlink" Target="https://drive.google.com/drive/folders/1Ci-Vyd_-dtzj9Y1PT6WsNiF-tX7pl505?usp=sharing" TargetMode="External"/><Relationship Id="rId163" Type="http://schemas.openxmlformats.org/officeDocument/2006/relationships/hyperlink" Target="https://drive.google.com/drive/folders/1Kr-1iLDlSHxjoaS9FIOIgWPwpNkGYwNM?usp=sharing" TargetMode="External"/><Relationship Id="rId370" Type="http://schemas.openxmlformats.org/officeDocument/2006/relationships/hyperlink" Target="https://drive.google.com/drive/folders/10K9XgwqyHdHcy7JRnRJOu4numTex8Neq?usp=sharing" TargetMode="External"/><Relationship Id="rId230" Type="http://schemas.openxmlformats.org/officeDocument/2006/relationships/hyperlink" Target="https://drive.google.com/drive/folders/178C0LpjQq9Vs1TZdyZD32qSfIn1mFiHM?usp=sharing" TargetMode="External"/><Relationship Id="rId468" Type="http://schemas.openxmlformats.org/officeDocument/2006/relationships/hyperlink" Target="https://drive.google.com/drive/folders/1wps8aZnp2Ks1o1v8Ha7JucnJ6lyn21qZ?usp=sharing" TargetMode="External"/><Relationship Id="rId25" Type="http://schemas.openxmlformats.org/officeDocument/2006/relationships/hyperlink" Target="https://drive.google.com/drive/folders/1PwZ5l8qCF-uWeLgnmrN-PzT6Ft6-XEe2?usp=sharing" TargetMode="External"/><Relationship Id="rId328" Type="http://schemas.openxmlformats.org/officeDocument/2006/relationships/hyperlink" Target="https://drive.google.com/drive/folders/13GmBH8BvjpXjrhExfc3uOFTog3MKUyuo?usp=sharing" TargetMode="External"/><Relationship Id="rId535" Type="http://schemas.openxmlformats.org/officeDocument/2006/relationships/hyperlink" Target="https://drive.google.com/drive/folders/1R-b1IIl634Yhifbdac5g7qd0YAKZvoYI?usp=sharing" TargetMode="External"/><Relationship Id="rId174" Type="http://schemas.openxmlformats.org/officeDocument/2006/relationships/hyperlink" Target="https://drive.google.com/drive/folders/1Hbb6bAVy35F47SCAmz7Z5dFZEYwvFtMM?usp=sharing" TargetMode="External"/><Relationship Id="rId381" Type="http://schemas.openxmlformats.org/officeDocument/2006/relationships/hyperlink" Target="https://drive.google.com/drive/folders/12JHiD3g0o2l13X1FBCx8UeaWobQdL4_F?usp=sharing" TargetMode="External"/><Relationship Id="rId602" Type="http://schemas.openxmlformats.org/officeDocument/2006/relationships/hyperlink" Target="https://drive.google.com/drive/folders/17hot7f1g6Ans9ygb-uo5xvvTmyx3N_up?usp=sharing" TargetMode="External"/><Relationship Id="rId241" Type="http://schemas.openxmlformats.org/officeDocument/2006/relationships/hyperlink" Target="https://drive.google.com/drive/folders/1RgL32oRbhperPEq1DvjM5w7CgQlyrZK0?usp=sharing" TargetMode="External"/><Relationship Id="rId479" Type="http://schemas.openxmlformats.org/officeDocument/2006/relationships/hyperlink" Target="https://drive.google.com/drive/folders/1qlftdpY9to-l2OrEl2KAphBG-Ei-I6Ny?usp=sharing" TargetMode="External"/><Relationship Id="rId36" Type="http://schemas.openxmlformats.org/officeDocument/2006/relationships/hyperlink" Target="https://drive.google.com/drive/folders/1YRc6l5-JiMp1jfhP1O8fosFk1dwNaX5u?usp=sharing" TargetMode="External"/><Relationship Id="rId339" Type="http://schemas.openxmlformats.org/officeDocument/2006/relationships/hyperlink" Target="https://drive.google.com/drive/folders/16eWoYGQvTWIo-zqWnTafwZAi8JSLPLD9?usp=sharing" TargetMode="External"/><Relationship Id="rId546" Type="http://schemas.openxmlformats.org/officeDocument/2006/relationships/hyperlink" Target="https://drive.google.com/drive/folders/13OSnaxph9qCGPBllZqtH4bnU7hxg_XUU?usp=sharing" TargetMode="External"/><Relationship Id="rId78" Type="http://schemas.openxmlformats.org/officeDocument/2006/relationships/hyperlink" Target="https://drive.google.com/drive/folders/1Kic07Qw0pfLLsFeira_quyy1DonD1nIm?usp=sharing" TargetMode="External"/><Relationship Id="rId101" Type="http://schemas.openxmlformats.org/officeDocument/2006/relationships/hyperlink" Target="https://drive.google.com/drive/folders/1CMTkDvAAUGIIbgNXcpcV0NGRI65a18Ih?usp=sharing" TargetMode="External"/><Relationship Id="rId143" Type="http://schemas.openxmlformats.org/officeDocument/2006/relationships/hyperlink" Target="https://drive.google.com/drive/folders/1US3P2lJIGyWPJ2fkkpuzP49XKFXzYPG5?usp=sharing" TargetMode="External"/><Relationship Id="rId185" Type="http://schemas.openxmlformats.org/officeDocument/2006/relationships/hyperlink" Target="https://drive.google.com/drive/folders/1Char42GpnH-1LBS6jj_cwuEdT79Puv9p?usp=sharing" TargetMode="External"/><Relationship Id="rId350" Type="http://schemas.openxmlformats.org/officeDocument/2006/relationships/hyperlink" Target="https://drive.google.com/drive/folders/1H6UFJVOR6MgdwxPd8e7S0ki7cN35i6KH?usp=sharing" TargetMode="External"/><Relationship Id="rId406" Type="http://schemas.openxmlformats.org/officeDocument/2006/relationships/hyperlink" Target="https://drive.google.com/drive/folders/1ASh1rvSmzAsHf55D54AC2g8MyGyD5Cky?usp=sharing" TargetMode="External"/><Relationship Id="rId588" Type="http://schemas.openxmlformats.org/officeDocument/2006/relationships/hyperlink" Target="https://drive.google.com/drive/folders/1ElNkG8_rlvEJZnEwtOiZ4y8fz0JboKVA?usp=sharing" TargetMode="External"/><Relationship Id="rId9" Type="http://schemas.openxmlformats.org/officeDocument/2006/relationships/hyperlink" Target="https://drive.google.com/drive/folders/1cuEo3bZgGHEhq-GDfTyZUVjY7k6oQznB?usp=sharing" TargetMode="External"/><Relationship Id="rId210" Type="http://schemas.openxmlformats.org/officeDocument/2006/relationships/hyperlink" Target="https://drive.google.com/drive/folders/1Yjt9SgJLO0Jy_FecaVZrtQFy7I8CdSUO?usp=sharing" TargetMode="External"/><Relationship Id="rId392" Type="http://schemas.openxmlformats.org/officeDocument/2006/relationships/hyperlink" Target="https://drive.google.com/drive/folders/1CzCXd36JvWCSUQ2sE69_cHc4RKah86u2?usp=sharing" TargetMode="External"/><Relationship Id="rId448" Type="http://schemas.openxmlformats.org/officeDocument/2006/relationships/hyperlink" Target="https://drive.google.com/drive/folders/1l1aRHsaX6hwsKIyWVLSSwcJAb332OEXf?usp=sharing" TargetMode="External"/><Relationship Id="rId613" Type="http://schemas.openxmlformats.org/officeDocument/2006/relationships/hyperlink" Target="https://drive.google.com/drive/folders/1eoIbhdKIAqBAgK975EBaJi62uW7crZAU?usp=sharing" TargetMode="External"/><Relationship Id="rId252" Type="http://schemas.openxmlformats.org/officeDocument/2006/relationships/hyperlink" Target="https://drive.google.com/drive/folders/1IEqtzd6W09Yi0i3J3tf1VN4kUeGr-Ded?usp=sharing" TargetMode="External"/><Relationship Id="rId294" Type="http://schemas.openxmlformats.org/officeDocument/2006/relationships/hyperlink" Target="https://drive.google.com/drive/folders/11JDbS0BgK8TsUthpybeTY0-R_H_dTTWN?usp=sharing" TargetMode="External"/><Relationship Id="rId308" Type="http://schemas.openxmlformats.org/officeDocument/2006/relationships/hyperlink" Target="https://drive.google.com/drive/folders/1dAXvqVfA4s52pmXK_juHYB6RCsh8hyRT?usp=sharing" TargetMode="External"/><Relationship Id="rId515" Type="http://schemas.openxmlformats.org/officeDocument/2006/relationships/hyperlink" Target="https://drive.google.com/drive/folders/1fGYupv0mFzMHlzj-Sxn7ur8nTzeBP0PH?usp=sharing" TargetMode="External"/><Relationship Id="rId47" Type="http://schemas.openxmlformats.org/officeDocument/2006/relationships/hyperlink" Target="https://drive.google.com/drive/folders/1ZZhIr15SlJwB05U7bfmEDXmy35Yn0Wvg?usp=sharing" TargetMode="External"/><Relationship Id="rId89" Type="http://schemas.openxmlformats.org/officeDocument/2006/relationships/hyperlink" Target="https://drive.google.com/drive/folders/1GpdKL566Y2aCN5L9XaWSKdXifkS66YXg?usp=sharing" TargetMode="External"/><Relationship Id="rId112" Type="http://schemas.openxmlformats.org/officeDocument/2006/relationships/hyperlink" Target="https://drive.google.com/drive/folders/1vCAKYpbWo5vY4BN6RzAozX5eAgUTm331?usp=sharing" TargetMode="External"/><Relationship Id="rId154" Type="http://schemas.openxmlformats.org/officeDocument/2006/relationships/hyperlink" Target="https://drive.google.com/drive/folders/1NL_1dm1I6V89-Jqcsnx0gqgv8t-rNcZt?usp=sharing" TargetMode="External"/><Relationship Id="rId361" Type="http://schemas.openxmlformats.org/officeDocument/2006/relationships/hyperlink" Target="https://drive.google.com/drive/folders/11nLWjpRsvBCGWwLkL3NCVQ0_aBLkJhPQ?usp=sharing" TargetMode="External"/><Relationship Id="rId557" Type="http://schemas.openxmlformats.org/officeDocument/2006/relationships/hyperlink" Target="https://drive.google.com/drive/folders/1IqvxnwHqDyLPlA5X4IxJ3Ns0UxOLPzPX?usp=sharing" TargetMode="External"/><Relationship Id="rId599" Type="http://schemas.openxmlformats.org/officeDocument/2006/relationships/hyperlink" Target="https://drive.google.com/drive/folders/19PFNfHSTNQeshVxLe5DRteZEP0Rm7F99?usp=sharing" TargetMode="External"/><Relationship Id="rId196" Type="http://schemas.openxmlformats.org/officeDocument/2006/relationships/hyperlink" Target="https://drive.google.com/drive/folders/1YZMXkCqZ_JC1oWZj9WLB_wOohY9QcPBt?usp=sharing" TargetMode="External"/><Relationship Id="rId417" Type="http://schemas.openxmlformats.org/officeDocument/2006/relationships/hyperlink" Target="https://drive.google.com/drive/folders/1ooOkMyRNU2H4vIJGSxcxA9Atn0eGwxcu?usp=sharing" TargetMode="External"/><Relationship Id="rId459" Type="http://schemas.openxmlformats.org/officeDocument/2006/relationships/hyperlink" Target="https://drive.google.com/drive/folders/1BxW1k3DvKC3JNawxCg3QiKEqxMuAvSAi?usp=sharing" TargetMode="External"/><Relationship Id="rId624" Type="http://schemas.openxmlformats.org/officeDocument/2006/relationships/hyperlink" Target="https://drive.google.com/drive/folders/1Ax4K0okRFdBmwpT2bbY-g4JsC4hYzOqF?usp=sharing" TargetMode="External"/><Relationship Id="rId16" Type="http://schemas.openxmlformats.org/officeDocument/2006/relationships/hyperlink" Target="https://drive.google.com/drive/folders/1c3e9rGELFWfwVtagiW1NwhCRIsGizmmi?usp=sharing" TargetMode="External"/><Relationship Id="rId221" Type="http://schemas.openxmlformats.org/officeDocument/2006/relationships/hyperlink" Target="https://drive.google.com/drive/folders/1FbqSn3mCAnyGhsKaEyOLSFvnWV8Wd-hB?usp=sharing" TargetMode="External"/><Relationship Id="rId263" Type="http://schemas.openxmlformats.org/officeDocument/2006/relationships/hyperlink" Target="https://drive.google.com/drive/folders/18SDfbISbaSlkQI7L_dYz8Lto0RoeuBXk?usp=sharing" TargetMode="External"/><Relationship Id="rId319" Type="http://schemas.openxmlformats.org/officeDocument/2006/relationships/hyperlink" Target="https://drive.google.com/drive/folders/1aT7q6GCUuHrV8q3bI2zslEio-Bz9SnzF?usp=sharing" TargetMode="External"/><Relationship Id="rId470" Type="http://schemas.openxmlformats.org/officeDocument/2006/relationships/hyperlink" Target="https://drive.google.com/drive/folders/1wjNnpLke4_Izy11twkSM9V0qCZG992xm?usp=sharing" TargetMode="External"/><Relationship Id="rId526" Type="http://schemas.openxmlformats.org/officeDocument/2006/relationships/hyperlink" Target="https://drive.google.com/drive/folders/1i27_VxNRRItpDAZvP8ZvZLe6uncLcfwF?usp=sharing" TargetMode="External"/><Relationship Id="rId58" Type="http://schemas.openxmlformats.org/officeDocument/2006/relationships/hyperlink" Target="https://drive.google.com/drive/folders/1UOz81ArIKB8TsVO-vDbzlzt4DOwT3aYX?usp=sharing" TargetMode="External"/><Relationship Id="rId123" Type="http://schemas.openxmlformats.org/officeDocument/2006/relationships/hyperlink" Target="https://drive.google.com/drive/folders/1_XnyCSHjEud4_mrlwOzqzGt3oCTUa0iA?usp=sharing" TargetMode="External"/><Relationship Id="rId330" Type="http://schemas.openxmlformats.org/officeDocument/2006/relationships/hyperlink" Target="https://drive.google.com/drive/folders/1YL-sPa-s68OixrvjlnWlE7n-Bwv1xfmO?usp=sharing" TargetMode="External"/><Relationship Id="rId568" Type="http://schemas.openxmlformats.org/officeDocument/2006/relationships/hyperlink" Target="https://drive.google.com/drive/folders/1H4rV54JpNtdRGDLfWElv9slGVOGDWVOe?usp=sharing" TargetMode="External"/><Relationship Id="rId165" Type="http://schemas.openxmlformats.org/officeDocument/2006/relationships/hyperlink" Target="https://drive.google.com/drive/folders/1JPUwLFz20dbji48V-Ikr7Cz2FWNX2F4Y?usp=sharing" TargetMode="External"/><Relationship Id="rId372" Type="http://schemas.openxmlformats.org/officeDocument/2006/relationships/hyperlink" Target="https://drive.google.com/drive/folders/106G78naYJx-A1JrD-Trhaj0HaKGMs8FB?usp=sharing" TargetMode="External"/><Relationship Id="rId428" Type="http://schemas.openxmlformats.org/officeDocument/2006/relationships/hyperlink" Target="https://drive.google.com/drive/folders/1pcWeUvSIf8zo4gSmrp_xQLme2aNaDkhY?usp=sharing" TargetMode="External"/><Relationship Id="rId232" Type="http://schemas.openxmlformats.org/officeDocument/2006/relationships/hyperlink" Target="https://drive.google.com/drive/folders/1F-CA0MLuFJo8IkszxFQjcK4-VehPhczr?usp=sharing" TargetMode="External"/><Relationship Id="rId274" Type="http://schemas.openxmlformats.org/officeDocument/2006/relationships/hyperlink" Target="https://drive.google.com/drive/folders/12zRmieOrRoXuru7ZMMu_RbqEsGc3hNJF?usp=sharing" TargetMode="External"/><Relationship Id="rId481" Type="http://schemas.openxmlformats.org/officeDocument/2006/relationships/hyperlink" Target="https://drive.google.com/drive/folders/1pyIaCOUqyBEf5if-D8WggfYSpcGaNdrG?usp=sharing" TargetMode="External"/><Relationship Id="rId27" Type="http://schemas.openxmlformats.org/officeDocument/2006/relationships/hyperlink" Target="https://drive.google.com/drive/folders/1btbM_DXbpgMXpdl748bnWPc5zVrfUkGz?usp=sharing" TargetMode="External"/><Relationship Id="rId69" Type="http://schemas.openxmlformats.org/officeDocument/2006/relationships/hyperlink" Target="https://drive.google.com/drive/folders/1OYOz42QuDVkVtMDAqphk9ZSuD4Xx9hQT?usp=sharing" TargetMode="External"/><Relationship Id="rId134" Type="http://schemas.openxmlformats.org/officeDocument/2006/relationships/hyperlink" Target="https://drive.google.com/drive/folders/1WLlQWP3P6n5Lu4VbHcDvTK9tdguBWDwd?usp=sharing" TargetMode="External"/><Relationship Id="rId537" Type="http://schemas.openxmlformats.org/officeDocument/2006/relationships/hyperlink" Target="https://drive.google.com/drive/folders/1wyn-rEaNGWXYfVhCVAC9BScqYoLplMnK?usp=sharing" TargetMode="External"/><Relationship Id="rId579" Type="http://schemas.openxmlformats.org/officeDocument/2006/relationships/hyperlink" Target="https://drive.google.com/drive/folders/132woBSOFqzpUleJ0WTr9chMl-yD95UJq?usp=sharing" TargetMode="External"/><Relationship Id="rId80" Type="http://schemas.openxmlformats.org/officeDocument/2006/relationships/hyperlink" Target="https://drive.google.com/drive/folders/1JPUwLFz20dbji48V-Ikr7Cz2FWNX2F4Y?usp=sharing" TargetMode="External"/><Relationship Id="rId176" Type="http://schemas.openxmlformats.org/officeDocument/2006/relationships/hyperlink" Target="https://drive.google.com/drive/folders/1HKMtlQ-lbU2nBqGrS19eqZWW2_Uv_aeA?usp=sharing" TargetMode="External"/><Relationship Id="rId341" Type="http://schemas.openxmlformats.org/officeDocument/2006/relationships/hyperlink" Target="https://drive.google.com/drive/folders/16EnPiNig-vHuIm6wpFKH_-JQLfsbIFRe?usp=sharing" TargetMode="External"/><Relationship Id="rId383" Type="http://schemas.openxmlformats.org/officeDocument/2006/relationships/hyperlink" Target="https://drive.google.com/drive/folders/1w3N2gv0mt06C-TFxLpeui4HAMZanlQId?usp=sharing" TargetMode="External"/><Relationship Id="rId439" Type="http://schemas.openxmlformats.org/officeDocument/2006/relationships/hyperlink" Target="https://drive.google.com/drive/folders/1nNMSc-MNn04lnzGKDr6AradbHsA2XMGR?usp=sharing" TargetMode="External"/><Relationship Id="rId590" Type="http://schemas.openxmlformats.org/officeDocument/2006/relationships/hyperlink" Target="https://drive.google.com/drive/folders/1Ef1ARf11NTrFL6ROJcHNX1qxhuCCGIQA?usp=sharing" TargetMode="External"/><Relationship Id="rId604" Type="http://schemas.openxmlformats.org/officeDocument/2006/relationships/hyperlink" Target="https://drive.google.com/drive/folders/16zsu4yocgDatZwS3Y7x4hoc6qMjyQpZK?usp=sharing" TargetMode="External"/><Relationship Id="rId201" Type="http://schemas.openxmlformats.org/officeDocument/2006/relationships/hyperlink" Target="https://drive.google.com/drive/folders/1UFvRubYEVj4YdzFn4g5nxx8o8KRAf1L9?usp=sharing" TargetMode="External"/><Relationship Id="rId243" Type="http://schemas.openxmlformats.org/officeDocument/2006/relationships/hyperlink" Target="https://drive.google.com/drive/folders/1QKYCRH8IkoEg6IpHIuKxjQg_mIJ-XHoD?usp=sharing" TargetMode="External"/><Relationship Id="rId285" Type="http://schemas.openxmlformats.org/officeDocument/2006/relationships/hyperlink" Target="https://drive.google.com/drive/folders/1yR8fWBUunmyWCucEjYOuk-6n05Eak7F7?usp=sharing" TargetMode="External"/><Relationship Id="rId450" Type="http://schemas.openxmlformats.org/officeDocument/2006/relationships/hyperlink" Target="https://drive.google.com/drive/folders/1kfcXbipU9dSDjkZWoiRXsF6i7WP4k4KV?usp=sharing" TargetMode="External"/><Relationship Id="rId506" Type="http://schemas.openxmlformats.org/officeDocument/2006/relationships/hyperlink" Target="https://drive.google.com/drive/folders/1hjRUZLigP_wK2rk0FBlpNhS8Ogwu_Ndf?usp=sharing" TargetMode="External"/><Relationship Id="rId38" Type="http://schemas.openxmlformats.org/officeDocument/2006/relationships/hyperlink" Target="https://drive.google.com/drive/folders/1YBj4AN9UBsb_JJpyhtxuqZ0qjKzQ6GuM?usp=sharing" TargetMode="External"/><Relationship Id="rId103" Type="http://schemas.openxmlformats.org/officeDocument/2006/relationships/hyperlink" Target="https://drive.google.com/drive/folders/1BnIlJKYfys7LvuC6yu_pTD0vfRGQEp60?usp=sharing" TargetMode="External"/><Relationship Id="rId310" Type="http://schemas.openxmlformats.org/officeDocument/2006/relationships/hyperlink" Target="https://drive.google.com/drive/folders/1cl9rh5Vg5YQCW2tHJ9m232Uci0cOQ69U?usp=sharing" TargetMode="External"/><Relationship Id="rId492" Type="http://schemas.openxmlformats.org/officeDocument/2006/relationships/hyperlink" Target="https://drive.google.com/drive/folders/1n8q6V6Pb0yHQM6R2wXR_udsLx6o9CpnB?usp=sharing" TargetMode="External"/><Relationship Id="rId548" Type="http://schemas.openxmlformats.org/officeDocument/2006/relationships/hyperlink" Target="https://drive.google.com/drive/folders/1cZ595DASDD8XLh0MSNhKQwRjFY99usms?usp=sharing" TargetMode="External"/><Relationship Id="rId91" Type="http://schemas.openxmlformats.org/officeDocument/2006/relationships/hyperlink" Target="https://drive.google.com/drive/folders/1Gg3IwneL32qCfqYbfSDJtuPciDZ4GWQ8?usp=sharing" TargetMode="External"/><Relationship Id="rId145" Type="http://schemas.openxmlformats.org/officeDocument/2006/relationships/hyperlink" Target="https://drive.google.com/drive/folders/1P42HwS48SCRmWszr6tNOFpV2cSPG3-R4?usp=sharing" TargetMode="External"/><Relationship Id="rId187" Type="http://schemas.openxmlformats.org/officeDocument/2006/relationships/hyperlink" Target="https://drive.google.com/drive/folders/1BaA-BDgdd9T_4epp858kvyRVv3LndLvY?usp=sharing" TargetMode="External"/><Relationship Id="rId352" Type="http://schemas.openxmlformats.org/officeDocument/2006/relationships/hyperlink" Target="https://drive.google.com/drive/folders/15fis7j4VlT4D5QOUMG46qzKaAk2UanPp?usp=sharing" TargetMode="External"/><Relationship Id="rId394" Type="http://schemas.openxmlformats.org/officeDocument/2006/relationships/hyperlink" Target="https://drive.google.com/drive/folders/1Ckvi9nPwpKhRjYn0YOyKSACxWfjyDi6v?usp=sharing" TargetMode="External"/><Relationship Id="rId408" Type="http://schemas.openxmlformats.org/officeDocument/2006/relationships/hyperlink" Target="https://drive.google.com/drive/folders/1A51AT40Ly_QZygrUCu85lRC1E8UvdTCm?usp=sharing" TargetMode="External"/><Relationship Id="rId615" Type="http://schemas.openxmlformats.org/officeDocument/2006/relationships/hyperlink" Target="https://docs.google.com/spreadsheets/d/1rjvMNYesoa9OytC7I4zZfR6mNTxwyDUJ/edit?usp=sharing&amp;ouid=107199817650160639006&amp;rtpof=true&amp;sd=true" TargetMode="External"/><Relationship Id="rId212" Type="http://schemas.openxmlformats.org/officeDocument/2006/relationships/hyperlink" Target="https://drive.google.com/drive/folders/1mE1NKvhwYzBb52LLPTgeWIjubzGu68Ca?usp=sharing" TargetMode="External"/><Relationship Id="rId254" Type="http://schemas.openxmlformats.org/officeDocument/2006/relationships/hyperlink" Target="https://drive.google.com/drive/folders/1HzuaQzmfgymmYKgvur0MoAHRIxo7104c?usp=sharing" TargetMode="External"/><Relationship Id="rId49" Type="http://schemas.openxmlformats.org/officeDocument/2006/relationships/hyperlink" Target="https://drive.google.com/drive/folders/1WXVdC93kKQ79LMKwJjg5FPIwlccUHTsU?usp=sharing" TargetMode="External"/><Relationship Id="rId114" Type="http://schemas.openxmlformats.org/officeDocument/2006/relationships/hyperlink" Target="https://drive.google.com/drive/folders/1nHBKtU_PKNF4x8i3uIZEdJzlA66JA5bT?usp=sharing" TargetMode="External"/><Relationship Id="rId296" Type="http://schemas.openxmlformats.org/officeDocument/2006/relationships/hyperlink" Target="https://drive.google.com/drive/folders/1142AUHpvOrRS1xsoqrzjjr18CbRCUNGj?usp=sharing" TargetMode="External"/><Relationship Id="rId461" Type="http://schemas.openxmlformats.org/officeDocument/2006/relationships/hyperlink" Target="https://drive.google.com/drive/folders/19h1LDR1iAZokPb9tjyN8XGSdjpwYtVg7?usp=sharing" TargetMode="External"/><Relationship Id="rId517" Type="http://schemas.openxmlformats.org/officeDocument/2006/relationships/hyperlink" Target="https://drive.google.com/drive/folders/1f16K5V8kh0rw9mo6-I4ntlQdjo1hy-gv?usp=sharing" TargetMode="External"/><Relationship Id="rId559" Type="http://schemas.openxmlformats.org/officeDocument/2006/relationships/hyperlink" Target="https://drive.google.com/drive/folders/1HwmN4R9hzrLFQU0n-duJWkuInlxKfyhx?usp=sharing" TargetMode="External"/><Relationship Id="rId60" Type="http://schemas.openxmlformats.org/officeDocument/2006/relationships/hyperlink" Target="https://drive.google.com/drive/folders/1UBU6zP-vsM8EZaCAQvhtwJ7NBYq9t9wD?usp=sharing" TargetMode="External"/><Relationship Id="rId156" Type="http://schemas.openxmlformats.org/officeDocument/2006/relationships/hyperlink" Target="https://drive.google.com/drive/folders/1NHZg1H7wM9VtgTTk66pdDoqcjHBgRVA3?usp=sharing" TargetMode="External"/><Relationship Id="rId198" Type="http://schemas.openxmlformats.org/officeDocument/2006/relationships/hyperlink" Target="https://drive.google.com/drive/folders/1JlFj5tSc0AONsqNIUsOigiTLzfz6ntsQ?usp=sharing" TargetMode="External"/><Relationship Id="rId321" Type="http://schemas.openxmlformats.org/officeDocument/2006/relationships/hyperlink" Target="https://drive.google.com/drive/folders/15VmNfGJ_JevKexUSgPO8nvCYip416HeL?usp=sharing" TargetMode="External"/><Relationship Id="rId363" Type="http://schemas.openxmlformats.org/officeDocument/2006/relationships/hyperlink" Target="https://drive.google.com/drive/folders/11dXK2hdpCIYMbGkA9A3H__cJe8sSmhSA?usp=sharing" TargetMode="External"/><Relationship Id="rId419" Type="http://schemas.openxmlformats.org/officeDocument/2006/relationships/hyperlink" Target="https://drive.google.com/drive/folders/1tuKkeO3-D10DZ5GoLv2vbRF3pKeMZyKO?usp=sharing" TargetMode="External"/><Relationship Id="rId570" Type="http://schemas.openxmlformats.org/officeDocument/2006/relationships/hyperlink" Target="https://drive.google.com/drive/folders/1Gcz5QcfwfR19gwRAyk33G6uMKVxB3VTB?usp=sharing" TargetMode="External"/><Relationship Id="rId626" Type="http://schemas.openxmlformats.org/officeDocument/2006/relationships/hyperlink" Target="https://drive.google.com/drive/folders/1hdwzfW7gEMnn6TbsM9XvCaYchCx-HZBH?usp=sharing" TargetMode="External"/><Relationship Id="rId223" Type="http://schemas.openxmlformats.org/officeDocument/2006/relationships/hyperlink" Target="https://drive.google.com/drive/folders/18m4MM1DQSoq4FwobB_cncORKF_-MUjdp?usp=sharing" TargetMode="External"/><Relationship Id="rId430" Type="http://schemas.openxmlformats.org/officeDocument/2006/relationships/hyperlink" Target="https://drive.google.com/drive/folders/1pN95OFP46YyHMxxpPA0xtN7yYN8uMFDP?usp=sharing" TargetMode="External"/><Relationship Id="rId18" Type="http://schemas.openxmlformats.org/officeDocument/2006/relationships/hyperlink" Target="https://drive.google.com/drive/folders/1VpBBitbi0OGcvKKtDuYu4WFuyW9Htihs?usp=sharing" TargetMode="External"/><Relationship Id="rId265" Type="http://schemas.openxmlformats.org/officeDocument/2006/relationships/hyperlink" Target="https://drive.google.com/drive/folders/18IcDAm0HxFQ_6rm7yOHz90yNQJsBE_EC?usp=sharing" TargetMode="External"/><Relationship Id="rId472" Type="http://schemas.openxmlformats.org/officeDocument/2006/relationships/hyperlink" Target="https://drive.google.com/drive/folders/1wUfnMNqwaR0RjYs5dU9SFn8VYzcS7r1J?usp=sharing" TargetMode="External"/><Relationship Id="rId528" Type="http://schemas.openxmlformats.org/officeDocument/2006/relationships/hyperlink" Target="https://drive.google.com/drive/folders/1gTHV6RSYz5jB6jfRp3DxEXdwIdOBVIFd?usp=sharing" TargetMode="External"/><Relationship Id="rId125" Type="http://schemas.openxmlformats.org/officeDocument/2006/relationships/hyperlink" Target="https://drive.google.com/drive/folders/1EXbOvrmyiYQFSKzVPMe3ESPZHrwpYqNn?usp=sharing" TargetMode="External"/><Relationship Id="rId167" Type="http://schemas.openxmlformats.org/officeDocument/2006/relationships/hyperlink" Target="https://drive.google.com/drive/folders/1JGw7CPOMxuTae3SH3WX2hoUD7crF2S4_?usp=sharing" TargetMode="External"/><Relationship Id="rId332" Type="http://schemas.openxmlformats.org/officeDocument/2006/relationships/hyperlink" Target="https://drive.google.com/drive/folders/1Oep2oIXmVATBkGxC72KP6sHiWqhgSrsM?usp=sharing" TargetMode="External"/><Relationship Id="rId374" Type="http://schemas.openxmlformats.org/officeDocument/2006/relationships/hyperlink" Target="https://drive.google.com/drive/folders/1-cQx363Q8IDfnA37iX_NoEh31ABv0u-U?usp=sharing" TargetMode="External"/><Relationship Id="rId581" Type="http://schemas.openxmlformats.org/officeDocument/2006/relationships/hyperlink" Target="https://drive.google.com/drive/folders/10rU37Iu8J-PzSlrT91qijdEaLzkjbnnV?usp=sharing" TargetMode="External"/><Relationship Id="rId71" Type="http://schemas.openxmlformats.org/officeDocument/2006/relationships/hyperlink" Target="https://drive.google.com/drive/folders/1MPQ-cs22yccFtH7vLhu0QI_-psf0Sz_H?usp=sharing" TargetMode="External"/><Relationship Id="rId234" Type="http://schemas.openxmlformats.org/officeDocument/2006/relationships/hyperlink" Target="https://drive.google.com/drive/folders/1YUhcm1mAwpiW1OJd3DaCuhdeDpMOPV5i?usp=sharing" TargetMode="External"/><Relationship Id="rId2" Type="http://schemas.openxmlformats.org/officeDocument/2006/relationships/hyperlink" Target="https://drive.google.com/drive/folders/1E5xZThSDOO3CoVtHsyC6hgoJabdAob9l?usp=sharing" TargetMode="External"/><Relationship Id="rId29" Type="http://schemas.openxmlformats.org/officeDocument/2006/relationships/hyperlink" Target="https://drive.google.com/drive/folders/1bCJX-LOWEcZC4iTai04mivj048koOc7D?usp=sharing" TargetMode="External"/><Relationship Id="rId276" Type="http://schemas.openxmlformats.org/officeDocument/2006/relationships/hyperlink" Target="https://drive.google.com/drive/folders/17EpSYu7vXof8f03l4Rzx-SNWsh9e9-dY?usp=sharing" TargetMode="External"/><Relationship Id="rId441" Type="http://schemas.openxmlformats.org/officeDocument/2006/relationships/hyperlink" Target="https://drive.google.com/drive/folders/1mr1ZjRvuiJ2_jIFOLkmLxnCRI1u7LLPf?usp=sharing" TargetMode="External"/><Relationship Id="rId483" Type="http://schemas.openxmlformats.org/officeDocument/2006/relationships/hyperlink" Target="https://drive.google.com/drive/folders/1pVwVxd20xeboAf_xnGX87KUy_P4gAWzc?usp=sharing" TargetMode="External"/><Relationship Id="rId539" Type="http://schemas.openxmlformats.org/officeDocument/2006/relationships/hyperlink" Target="https://drive.google.com/drive/folders/1Q7MbeYmJ9ctO9d8duODXZOzirAPq7YuJ?usp=sharing" TargetMode="External"/><Relationship Id="rId40" Type="http://schemas.openxmlformats.org/officeDocument/2006/relationships/hyperlink" Target="https://drive.google.com/drive/folders/1Y2nTPl2SlGi0GVIwBchvaKsBnLlex8tF?usp=sharing" TargetMode="External"/><Relationship Id="rId136" Type="http://schemas.openxmlformats.org/officeDocument/2006/relationships/hyperlink" Target="https://drive.google.com/drive/folders/1WGIQyEnOQFH3SUYVsWbBpUoFLXUG8IGc?usp=sharing" TargetMode="External"/><Relationship Id="rId178" Type="http://schemas.openxmlformats.org/officeDocument/2006/relationships/hyperlink" Target="https://drive.google.com/drive/folders/1H0rZSPCtXJ7h7jEMrM7L6IfCLUH2dybx?usp=sharing" TargetMode="External"/><Relationship Id="rId301" Type="http://schemas.openxmlformats.org/officeDocument/2006/relationships/hyperlink" Target="https://drive.google.com/drive/folders/1O3MA4QLeYT3UC6LtfCLT-VaTHteo7Qh9?usp=sharing" TargetMode="External"/><Relationship Id="rId343" Type="http://schemas.openxmlformats.org/officeDocument/2006/relationships/hyperlink" Target="https://drive.google.com/drive/folders/15wwWBn2VvMmZX7rnIIntBjOPIdZziNVN?usp=sharing" TargetMode="External"/><Relationship Id="rId550" Type="http://schemas.openxmlformats.org/officeDocument/2006/relationships/hyperlink" Target="https://drive.google.com/drive/folders/19OsRukX950gvFozjTPdzXR80sfGiM-_c?usp=sharing" TargetMode="External"/><Relationship Id="rId82" Type="http://schemas.openxmlformats.org/officeDocument/2006/relationships/hyperlink" Target="https://drive.google.com/drive/folders/1JF4Il834ScOR25TQGXPRxAO0epoP-cmT?usp=sharing" TargetMode="External"/><Relationship Id="rId203" Type="http://schemas.openxmlformats.org/officeDocument/2006/relationships/hyperlink" Target="https://drive.google.com/drive/folders/14b0Mk5_s1EnBU6yotFjCvmsASwREqoG-?usp=sharing" TargetMode="External"/><Relationship Id="rId385" Type="http://schemas.openxmlformats.org/officeDocument/2006/relationships/hyperlink" Target="https://drive.google.com/drive/folders/1EWvzezUykWPYkmKO25BQxwfDPH7LRuz5?usp=sharing" TargetMode="External"/><Relationship Id="rId592" Type="http://schemas.openxmlformats.org/officeDocument/2006/relationships/hyperlink" Target="https://drive.google.com/drive/folders/1EF1xo4WFYvhTEE7yWVi9kaIZ89gli4WP?usp=sharing" TargetMode="External"/><Relationship Id="rId606" Type="http://schemas.openxmlformats.org/officeDocument/2006/relationships/hyperlink" Target="https://drive.google.com/drive/folders/1zAErdzQX8_WHEi9wjGpgS4EeccNA1o2V?usp=sharing" TargetMode="External"/><Relationship Id="rId245" Type="http://schemas.openxmlformats.org/officeDocument/2006/relationships/hyperlink" Target="https://drive.google.com/drive/folders/1Mp-79SGd20VBSU7WQAS3BF5bEX8tELVe?usp=sharing" TargetMode="External"/><Relationship Id="rId287" Type="http://schemas.openxmlformats.org/officeDocument/2006/relationships/hyperlink" Target="https://drive.google.com/drive/folders/13aLcxMBamziVASdLPKybG3_VDxQ6mocQ?usp=sharing" TargetMode="External"/><Relationship Id="rId410" Type="http://schemas.openxmlformats.org/officeDocument/2006/relationships/hyperlink" Target="https://drive.google.com/drive/folders/19oi3ctxPYHIDco_JIMuzcIktwSIoAkOS?usp=sharing" TargetMode="External"/><Relationship Id="rId452" Type="http://schemas.openxmlformats.org/officeDocument/2006/relationships/hyperlink" Target="https://drive.google.com/drive/folders/1UDjdCenuJjVB463bD6nGhJN7OaJvEYC0?usp=sharing" TargetMode="External"/><Relationship Id="rId494" Type="http://schemas.openxmlformats.org/officeDocument/2006/relationships/hyperlink" Target="https://drive.google.com/drive/folders/1ntlJdk2Cc4zwMbmwCU__EgHMpXS2BlDQ?usp=sharing" TargetMode="External"/><Relationship Id="rId508" Type="http://schemas.openxmlformats.org/officeDocument/2006/relationships/hyperlink" Target="https://drive.google.com/drive/folders/1IshuC2UKK7DCJPAMjNxwl4blIisKTM9I?usp=sharing" TargetMode="External"/><Relationship Id="rId105" Type="http://schemas.openxmlformats.org/officeDocument/2006/relationships/hyperlink" Target="https://drive.google.com/drive/folders/1BH_lXDDHWuI8bsYFBxPVd-cVVEogQ1bb?usp=sharing" TargetMode="External"/><Relationship Id="rId147" Type="http://schemas.openxmlformats.org/officeDocument/2006/relationships/hyperlink" Target="https://drive.google.com/drive/folders/1T84VN5usOEZa8RGbV0lft8jmQ_butQ1w?usp=sharing" TargetMode="External"/><Relationship Id="rId312" Type="http://schemas.openxmlformats.org/officeDocument/2006/relationships/hyperlink" Target="https://drive.google.com/drive/folders/1c5KgcuGKxGg11qi49Q8LwXuPYuus4HrJ?usp=sharing" TargetMode="External"/><Relationship Id="rId354" Type="http://schemas.openxmlformats.org/officeDocument/2006/relationships/hyperlink" Target="https://drive.google.com/drive/folders/12vBhrFIGS4cUfV1lF0xnHSAHLPMX_GQw?usp=sharing" TargetMode="External"/><Relationship Id="rId51" Type="http://schemas.openxmlformats.org/officeDocument/2006/relationships/hyperlink" Target="https://drive.google.com/drive/folders/1WLlQWP3P6n5Lu4VbHcDvTK9tdguBWDwd?usp=sharing" TargetMode="External"/><Relationship Id="rId93" Type="http://schemas.openxmlformats.org/officeDocument/2006/relationships/hyperlink" Target="https://drive.google.com/drive/folders/1EojIfl3jQtZGvPkaMhq_uqAevxY1lIx1?usp=sharing" TargetMode="External"/><Relationship Id="rId189" Type="http://schemas.openxmlformats.org/officeDocument/2006/relationships/hyperlink" Target="https://drive.google.com/drive/folders/1AnsgIF8W4LRwKGYntGy3w3BQx-J73un5?usp=sharing" TargetMode="External"/><Relationship Id="rId396" Type="http://schemas.openxmlformats.org/officeDocument/2006/relationships/hyperlink" Target="https://drive.google.com/drive/folders/1C5CmcrutLnaBhgL-vM0pWc_-b69efUon?usp=sharing" TargetMode="External"/><Relationship Id="rId561" Type="http://schemas.openxmlformats.org/officeDocument/2006/relationships/hyperlink" Target="https://drive.google.com/drive/folders/1HrYXwsErRMuxArhcnMmbkfmkdj4WCnrD?usp=sharing" TargetMode="External"/><Relationship Id="rId617" Type="http://schemas.openxmlformats.org/officeDocument/2006/relationships/hyperlink" Target="https://docs.google.com/spreadsheets/d/1r4zB2IccP44u7fnr5BJ3kKnr83WWUbEN/edit?usp=sharing&amp;ouid=107199817650160639006&amp;rtpof=true&amp;sd=true" TargetMode="External"/><Relationship Id="rId214" Type="http://schemas.openxmlformats.org/officeDocument/2006/relationships/hyperlink" Target="https://drive.google.com/drive/folders/1z08W9R4JWXMSgjzVZ4BztT4uIwKPsfOe?usp=sharing" TargetMode="External"/><Relationship Id="rId256" Type="http://schemas.openxmlformats.org/officeDocument/2006/relationships/hyperlink" Target="https://drive.google.com/drive/folders/1HszORRQ7Xa-3xup_x9iKKZHRO77x3PYj?usp=sharing" TargetMode="External"/><Relationship Id="rId298" Type="http://schemas.openxmlformats.org/officeDocument/2006/relationships/hyperlink" Target="https://drive.google.com/drive/folders/10XLmeB1x20tKOD68-GBXJyaDq6_wleIh?usp=sharing" TargetMode="External"/><Relationship Id="rId421" Type="http://schemas.openxmlformats.org/officeDocument/2006/relationships/hyperlink" Target="https://drive.google.com/drive/folders/1r2jsxVHgnxWD-zEdQoZjpzOXmDLCYoC5?usp=sharing" TargetMode="External"/><Relationship Id="rId463" Type="http://schemas.openxmlformats.org/officeDocument/2006/relationships/hyperlink" Target="https://drive.google.com/drive/folders/165iUQb3lQz-sZcTUaPOs0wf4pH4RrT9T?usp=sharing" TargetMode="External"/><Relationship Id="rId519" Type="http://schemas.openxmlformats.org/officeDocument/2006/relationships/hyperlink" Target="https://drive.google.com/drive/folders/1g7xWj36jvHyFviE-qKmbfBk1mHb6nmea?usp=sharing" TargetMode="External"/><Relationship Id="rId116" Type="http://schemas.openxmlformats.org/officeDocument/2006/relationships/hyperlink" Target="https://drive.google.com/drive/folders/1OBsrA_HSw3KjYwTztQailCHY-rW7Hdt7?usp=sharing" TargetMode="External"/><Relationship Id="rId158" Type="http://schemas.openxmlformats.org/officeDocument/2006/relationships/hyperlink" Target="https://drive.google.com/drive/folders/1MPQ-cs22yccFtH7vLhu0QI_-psf0Sz_H?usp=sharing" TargetMode="External"/><Relationship Id="rId323" Type="http://schemas.openxmlformats.org/officeDocument/2006/relationships/hyperlink" Target="https://drive.google.com/drive/folders/14g7Bkae0VK_2AHLzGZRiLPvK2msrXFd9?usp=sharing" TargetMode="External"/><Relationship Id="rId530" Type="http://schemas.openxmlformats.org/officeDocument/2006/relationships/hyperlink" Target="https://drive.google.com/drive/folders/1b6wXrONcanl4dKZ6ig0nzY6n4bHMAJpX?usp=sharing" TargetMode="External"/><Relationship Id="rId20" Type="http://schemas.openxmlformats.org/officeDocument/2006/relationships/hyperlink" Target="https://drive.google.com/drive/folders/1ViDyM1kxZKs7Ev90lq5b46ju1HlCy0xd?usp=sharing" TargetMode="External"/><Relationship Id="rId62" Type="http://schemas.openxmlformats.org/officeDocument/2006/relationships/hyperlink" Target="https://drive.google.com/drive/folders/1TE8VhUPCTlnzpxKoICc0YORiT61_lYMp?usp=sharing" TargetMode="External"/><Relationship Id="rId365" Type="http://schemas.openxmlformats.org/officeDocument/2006/relationships/hyperlink" Target="https://drive.google.com/drive/folders/11LyCpMZ6MqSkgmZXFgLdI1DkC58lJIDf?usp=sharing" TargetMode="External"/><Relationship Id="rId572" Type="http://schemas.openxmlformats.org/officeDocument/2006/relationships/hyperlink" Target="https://drive.google.com/drive/folders/1GUKzU4i5zTC-ggFcfvds821Bs11DCsds?usp=sharing" TargetMode="External"/><Relationship Id="rId628" Type="http://schemas.openxmlformats.org/officeDocument/2006/relationships/hyperlink" Target="https://drive.google.com/drive/folders/1MEIoC_WW0wJ4hTQTpSnLxPL0Cwlmi5U4?usp=sharing" TargetMode="External"/><Relationship Id="rId225" Type="http://schemas.openxmlformats.org/officeDocument/2006/relationships/hyperlink" Target="https://drive.google.com/drive/folders/18VO41pNat2fnwi24VHxy2dtPYAY1exQ8?usp=sharing" TargetMode="External"/><Relationship Id="rId267" Type="http://schemas.openxmlformats.org/officeDocument/2006/relationships/hyperlink" Target="https://drive.google.com/drive/folders/181_w5MVvrWIAVvKT_iVuajyDZ3N0O5A7?usp=sharing" TargetMode="External"/><Relationship Id="rId432" Type="http://schemas.openxmlformats.org/officeDocument/2006/relationships/hyperlink" Target="https://drive.google.com/drive/folders/1o_aA45iimyI4PBU_IU1pV4dIi-tlXa1N?usp=sharing" TargetMode="External"/><Relationship Id="rId474" Type="http://schemas.openxmlformats.org/officeDocument/2006/relationships/hyperlink" Target="https://drive.google.com/drive/folders/1wBrNEPSNHp2LPtRG1pI3SAHfyu0gCqto?usp=sharing" TargetMode="External"/><Relationship Id="rId127" Type="http://schemas.openxmlformats.org/officeDocument/2006/relationships/hyperlink" Target="https://drive.google.com/drive/folders/1xvNp4-WCSnY-tYE3d1OwBmAgeXMcmgJG?usp=sharing" TargetMode="External"/><Relationship Id="rId31" Type="http://schemas.openxmlformats.org/officeDocument/2006/relationships/hyperlink" Target="https://drive.google.com/drive/folders/1b6yueV8Y5Ellob8fgQaC_D7Nw5DYAgO-?usp=sharing" TargetMode="External"/><Relationship Id="rId73" Type="http://schemas.openxmlformats.org/officeDocument/2006/relationships/hyperlink" Target="https://drive.google.com/drive/folders/1LSM1CNRl-XXFRf0ks_W7zgnzpy9vTrR1?usp=sharing" TargetMode="External"/><Relationship Id="rId169" Type="http://schemas.openxmlformats.org/officeDocument/2006/relationships/hyperlink" Target="https://drive.google.com/drive/folders/1J7F2NaDHTrr7WN4iFWXrKt-G3QMOoso2?usp=sharing" TargetMode="External"/><Relationship Id="rId334" Type="http://schemas.openxmlformats.org/officeDocument/2006/relationships/hyperlink" Target="https://drive.google.com/drive/folders/1Qg4adhFYk0MsIadoSUsTzpxWqiCc7MRF?usp=sharing" TargetMode="External"/><Relationship Id="rId376" Type="http://schemas.openxmlformats.org/officeDocument/2006/relationships/hyperlink" Target="https://drive.google.com/drive/folders/1-FWmgKREPDO8SEA4q1XRKRfgBtbD1m05?usp=sharing" TargetMode="External"/><Relationship Id="rId541" Type="http://schemas.openxmlformats.org/officeDocument/2006/relationships/hyperlink" Target="https://drive.google.com/drive/folders/1QUgzhAvXaPoUVInde4pSuD070YMd3npb?usp=sharing" TargetMode="External"/><Relationship Id="rId583" Type="http://schemas.openxmlformats.org/officeDocument/2006/relationships/hyperlink" Target="https://drive.google.com/drive/folders/15X0WhLcQD9HR1asWvHAgodQMSDBW8YH0?usp=sharing" TargetMode="External"/><Relationship Id="rId4" Type="http://schemas.openxmlformats.org/officeDocument/2006/relationships/hyperlink" Target="https://drive.google.com/drive/folders/1UBU6zP-vsM8EZaCAQvhtwJ7NBYq9t9wD?usp=sharing" TargetMode="External"/><Relationship Id="rId180" Type="http://schemas.openxmlformats.org/officeDocument/2006/relationships/hyperlink" Target="https://drive.google.com/drive/folders/1GaBS1nPk9DTGHJMGr3_B14fHTO3tsJMA?usp=sharing" TargetMode="External"/><Relationship Id="rId236" Type="http://schemas.openxmlformats.org/officeDocument/2006/relationships/hyperlink" Target="https://drive.google.com/drive/folders/1VJdN65xciFBMgs_Gjry7_PsAl-zDTrtO?usp=sharing" TargetMode="External"/><Relationship Id="rId278" Type="http://schemas.openxmlformats.org/officeDocument/2006/relationships/hyperlink" Target="https://drive.google.com/drive/folders/16qJD9kqjZ-Vyh8WX8lGn9Tn0EYEJGbJE?usp=sharing" TargetMode="External"/><Relationship Id="rId401" Type="http://schemas.openxmlformats.org/officeDocument/2006/relationships/hyperlink" Target="https://drive.google.com/drive/folders/1B4VfAEvVJOe6BO0j9pZ4fqqUalOdX9Yr?usp=sharing" TargetMode="External"/><Relationship Id="rId443" Type="http://schemas.openxmlformats.org/officeDocument/2006/relationships/hyperlink" Target="https://drive.google.com/drive/folders/1mQA9h9-rTIg_nQifP660buMbWsAO8gjl?usp=sharing" TargetMode="External"/><Relationship Id="rId303" Type="http://schemas.openxmlformats.org/officeDocument/2006/relationships/hyperlink" Target="https://drive.google.com/drive/folders/1dxKK6A3HnlU_MtzqVku64RZr2FY-BRZq?usp=sharing" TargetMode="External"/><Relationship Id="rId485" Type="http://schemas.openxmlformats.org/officeDocument/2006/relationships/hyperlink" Target="https://drive.google.com/drive/folders/1pEjzMjkKSmNql6BE9vA_slljqISEXsDh?usp=sharing" TargetMode="External"/><Relationship Id="rId42" Type="http://schemas.openxmlformats.org/officeDocument/2006/relationships/hyperlink" Target="https://drive.google.com/drive/folders/1ZlfNnauyetwXe-YS1sxG1e634tXQJ5Ng?usp=sharing" TargetMode="External"/><Relationship Id="rId84" Type="http://schemas.openxmlformats.org/officeDocument/2006/relationships/hyperlink" Target="https://drive.google.com/drive/folders/1HcCJgw2Jyt8NIoDOsxo5fQIVUFPq0Fdr?usp=sharing" TargetMode="External"/><Relationship Id="rId138" Type="http://schemas.openxmlformats.org/officeDocument/2006/relationships/hyperlink" Target="https://drive.google.com/drive/folders/1VE31avo-k0zyP-BZh47l48MZ2Nk2kLUJ?usp=sharing" TargetMode="External"/><Relationship Id="rId345" Type="http://schemas.openxmlformats.org/officeDocument/2006/relationships/hyperlink" Target="https://drive.google.com/drive/folders/15fzHNfOFY9N2FeVK2si--7UcCPWF8iYB?usp=sharing" TargetMode="External"/><Relationship Id="rId387" Type="http://schemas.openxmlformats.org/officeDocument/2006/relationships/hyperlink" Target="https://drive.google.com/drive/folders/1E5hVgUVYID3aVlQPd-SWuj1o6tI85Vqw?usp=sharing" TargetMode="External"/><Relationship Id="rId510" Type="http://schemas.openxmlformats.org/officeDocument/2006/relationships/hyperlink" Target="https://drive.google.com/drive/folders/1ffmPnGi42ioBHfxp2pGiqVE3Q31iOnA7?usp=sharing" TargetMode="External"/><Relationship Id="rId552" Type="http://schemas.openxmlformats.org/officeDocument/2006/relationships/hyperlink" Target="https://drive.google.com/drive/folders/1V9yYjfvMLWk5Jip0V-vWZQxOWLj07T0e?usp=sharing" TargetMode="External"/><Relationship Id="rId594" Type="http://schemas.openxmlformats.org/officeDocument/2006/relationships/hyperlink" Target="https://drive.google.com/drive/folders/1DXvKptaxyCZ6Gs2Z_j9yOpyrU9Vn3wg3?usp=sharing" TargetMode="External"/><Relationship Id="rId608" Type="http://schemas.openxmlformats.org/officeDocument/2006/relationships/hyperlink" Target="https://drive.google.com/drive/folders/1zEcUR0kCuiqJUh-XujYCi74QoamgvJI9?usp=sharing" TargetMode="External"/><Relationship Id="rId191" Type="http://schemas.openxmlformats.org/officeDocument/2006/relationships/hyperlink" Target="https://drive.google.com/drive/folders/1AZy8XVwxTCRNi0hZ2cmbf9Nj3qzIWhiF?usp=sharing" TargetMode="External"/><Relationship Id="rId205" Type="http://schemas.openxmlformats.org/officeDocument/2006/relationships/hyperlink" Target="https://drive.google.com/drive/folders/1_KxkioiQwNNb9lkzDPBFBFa0fkUcS3h0?usp=sharing" TargetMode="External"/><Relationship Id="rId247" Type="http://schemas.openxmlformats.org/officeDocument/2006/relationships/hyperlink" Target="https://drive.google.com/drive/folders/1KMqVDxXdeAxEkFHpII7hgwYZG75TnIe9?usp=sharing" TargetMode="External"/><Relationship Id="rId412" Type="http://schemas.openxmlformats.org/officeDocument/2006/relationships/hyperlink" Target="https://drive.google.com/drive/folders/16dzU5oWDOqpk53dY9OZoDLNXCO0vPTnp?usp=sharing" TargetMode="External"/><Relationship Id="rId107" Type="http://schemas.openxmlformats.org/officeDocument/2006/relationships/hyperlink" Target="https://drive.google.com/drive/folders/1AZy8XVwxTCRNi0hZ2cmbf9Nj3qzIWhiF?usp=sharing" TargetMode="External"/><Relationship Id="rId289" Type="http://schemas.openxmlformats.org/officeDocument/2006/relationships/hyperlink" Target="https://drive.google.com/drive/folders/12f7tfwEMET7S_kV9nGGo9SD8WSqnNgQd?usp=sharing" TargetMode="External"/><Relationship Id="rId454" Type="http://schemas.openxmlformats.org/officeDocument/2006/relationships/hyperlink" Target="https://drive.google.com/drive/folders/1nQn_p6IzqHmKfu0g1KXRLfzB3EozFXrV?usp=sharing" TargetMode="External"/><Relationship Id="rId496" Type="http://schemas.openxmlformats.org/officeDocument/2006/relationships/hyperlink" Target="https://drive.google.com/drive/folders/1mqVKBFXv2R0Wi3cN8s_y_tHW9VLUMT73?usp=sharing" TargetMode="External"/><Relationship Id="rId11" Type="http://schemas.openxmlformats.org/officeDocument/2006/relationships/hyperlink" Target="https://drive.google.com/drive/folders/1ck-o6nCx80r1VkLcxx9hzGjkP3_5k9Ho?usp=sharing" TargetMode="External"/><Relationship Id="rId53" Type="http://schemas.openxmlformats.org/officeDocument/2006/relationships/hyperlink" Target="https://drive.google.com/drive/folders/1VF5-sd8ELfLupk-dH4b-OKhZE3RiX_bz?usp=sharing" TargetMode="External"/><Relationship Id="rId149" Type="http://schemas.openxmlformats.org/officeDocument/2006/relationships/hyperlink" Target="https://drive.google.com/drive/folders/1T-chu7bU11SaubfzO73CY-mcNZxVNSvY?usp=sharing" TargetMode="External"/><Relationship Id="rId314" Type="http://schemas.openxmlformats.org/officeDocument/2006/relationships/hyperlink" Target="https://drive.google.com/drive/folders/1blznC0hSQcGVeybKBrXiFHsUH6FzaxPK?usp=sharing" TargetMode="External"/><Relationship Id="rId356" Type="http://schemas.openxmlformats.org/officeDocument/2006/relationships/hyperlink" Target="https://drive.google.com/drive/folders/12jnCGIZpbDijwM5HPOV5biEd6lcYAb65?usp=sharing" TargetMode="External"/><Relationship Id="rId398" Type="http://schemas.openxmlformats.org/officeDocument/2006/relationships/hyperlink" Target="https://drive.google.com/drive/folders/1BbvYFeppZZwx3xAt17ThPOnwQU1pX8Vr?usp=sharing" TargetMode="External"/><Relationship Id="rId521" Type="http://schemas.openxmlformats.org/officeDocument/2006/relationships/hyperlink" Target="https://drive.google.com/drive/folders/1ebtInfrCbJdz45kI_41wrhRWIcpZUHNa?usp=sharing" TargetMode="External"/><Relationship Id="rId563" Type="http://schemas.openxmlformats.org/officeDocument/2006/relationships/hyperlink" Target="https://drive.google.com/drive/folders/1Hf4zhImmg5WzA1G-UVOnuYVZ9Cr8DMmZ?usp=sharing" TargetMode="External"/><Relationship Id="rId619" Type="http://schemas.openxmlformats.org/officeDocument/2006/relationships/hyperlink" Target="https://docs.google.com/spreadsheets/d/1rQL2YMsD_olzU0yGNJAqzrJUxGXd_FD3/edit?usp=sharing&amp;ouid=107199817650160639006&amp;rtpof=true&amp;sd=true" TargetMode="External"/><Relationship Id="rId95" Type="http://schemas.openxmlformats.org/officeDocument/2006/relationships/hyperlink" Target="https://drive.google.com/drive/folders/1DqK4fLiloe2mXLpI50DHAvzKp5qzguBN?usp=sharing" TargetMode="External"/><Relationship Id="rId160" Type="http://schemas.openxmlformats.org/officeDocument/2006/relationships/hyperlink" Target="https://drive.google.com/drive/folders/1LSM1CNRl-XXFRf0ks_W7zgnzpy9vTrR1?usp=sharing" TargetMode="External"/><Relationship Id="rId216" Type="http://schemas.openxmlformats.org/officeDocument/2006/relationships/hyperlink" Target="https://drive.google.com/drive/folders/1Dw-Bi-A5yxGCBKN6paDNA_X1WFuaNGH8?usp=sharing" TargetMode="External"/><Relationship Id="rId423" Type="http://schemas.openxmlformats.org/officeDocument/2006/relationships/hyperlink" Target="https://drive.google.com/drive/folders/1qqjD9wYWosW81MFOSRC_B0tEnXG9VyRQ?usp=sharing" TargetMode="External"/><Relationship Id="rId258" Type="http://schemas.openxmlformats.org/officeDocument/2006/relationships/hyperlink" Target="https://drive.google.com/drive/folders/1HUPb-qpKkhVqGYcGk6MQlAg3lbL8Srip?usp=sharing" TargetMode="External"/><Relationship Id="rId465" Type="http://schemas.openxmlformats.org/officeDocument/2006/relationships/hyperlink" Target="https://drive.google.com/drive/folders/14wLhTxgmfaZL52Jto700Fs7x9oskAjAT?usp=sharing" TargetMode="External"/><Relationship Id="rId630" Type="http://schemas.openxmlformats.org/officeDocument/2006/relationships/vmlDrawing" Target="../drawings/vmlDrawing1.vml"/><Relationship Id="rId22" Type="http://schemas.openxmlformats.org/officeDocument/2006/relationships/hyperlink" Target="https://drive.google.com/drive/folders/1Q4n5CiUJ1XuWQBQvKCIDfb78brxmKQsV?usp=sharing" TargetMode="External"/><Relationship Id="rId64" Type="http://schemas.openxmlformats.org/officeDocument/2006/relationships/hyperlink" Target="https://drive.google.com/drive/folders/1T6hJFOo4xqszFoKQTZ4a1DUBIvpmnvtB?usp=sharing" TargetMode="External"/><Relationship Id="rId118" Type="http://schemas.openxmlformats.org/officeDocument/2006/relationships/hyperlink" Target="https://drive.google.com/drive/folders/15IDV_G0lEMpmfCMzs4AESB3VFETxo7bU?usp=sharing" TargetMode="External"/><Relationship Id="rId325" Type="http://schemas.openxmlformats.org/officeDocument/2006/relationships/hyperlink" Target="https://drive.google.com/drive/folders/14Cg_ZTj8gTR1YA5q7G8SFCqM1vRLBGgN?usp=sharing" TargetMode="External"/><Relationship Id="rId367" Type="http://schemas.openxmlformats.org/officeDocument/2006/relationships/hyperlink" Target="https://drive.google.com/drive/folders/10zclklHSpDARkvN7MtbhHxSjkx6fqZST?usp=sharing" TargetMode="External"/><Relationship Id="rId532" Type="http://schemas.openxmlformats.org/officeDocument/2006/relationships/hyperlink" Target="https://drive.google.com/drive/folders/1SVDa8N5NgrdQ-EHmQinQVkoU21jjoghB?usp=sharing" TargetMode="External"/><Relationship Id="rId574" Type="http://schemas.openxmlformats.org/officeDocument/2006/relationships/hyperlink" Target="https://drive.google.com/drive/folders/1GRjM58W6vumedu2XeImDsoIqN67zl1by?usp=sharing" TargetMode="External"/><Relationship Id="rId171" Type="http://schemas.openxmlformats.org/officeDocument/2006/relationships/hyperlink" Target="https://drive.google.com/drive/folders/1G9_Q76J-OgJQKbWIFXHt7NRfg-ZUZdcU?usp=sharing" TargetMode="External"/><Relationship Id="rId227" Type="http://schemas.openxmlformats.org/officeDocument/2006/relationships/hyperlink" Target="https://drive.google.com/drive/folders/17jTECEdEC1B3zx2TLvn8by9d_yR_5Nyv?usp=sharing" TargetMode="External"/><Relationship Id="rId269" Type="http://schemas.openxmlformats.org/officeDocument/2006/relationships/hyperlink" Target="https://drive.google.com/drive/folders/17avfFnsZCU6zsJ-9GnuPZqE14tchoszd?usp=sharing" TargetMode="External"/><Relationship Id="rId434" Type="http://schemas.openxmlformats.org/officeDocument/2006/relationships/hyperlink" Target="https://drive.google.com/drive/folders/1oKJGq4AMAQppGSg9k8MxXS6w7vlwwDkF?usp=sharing" TargetMode="External"/><Relationship Id="rId476" Type="http://schemas.openxmlformats.org/officeDocument/2006/relationships/hyperlink" Target="https://drive.google.com/drive/folders/1vydB1vtEFWQ8JnYjGgJJSEMwbnf8Mh2r?usp=sharing" TargetMode="External"/><Relationship Id="rId33" Type="http://schemas.openxmlformats.org/officeDocument/2006/relationships/hyperlink" Target="https://drive.google.com/drive/folders/1a_zGcHC0L0xDQMB27phDxeAcjJh39r1Y?usp=sharing" TargetMode="External"/><Relationship Id="rId129" Type="http://schemas.openxmlformats.org/officeDocument/2006/relationships/hyperlink" Target="https://drive.google.com/drive/folders/1D45MrtQRGzik4WEE9EXRUJs4L6SpOu0a?usp=sharing" TargetMode="External"/><Relationship Id="rId280" Type="http://schemas.openxmlformats.org/officeDocument/2006/relationships/hyperlink" Target="https://drive.google.com/drive/folders/14KlekDG4Izd8kYzhfpU4x56wag7NxjTM?usp=sharing" TargetMode="External"/><Relationship Id="rId336" Type="http://schemas.openxmlformats.org/officeDocument/2006/relationships/hyperlink" Target="https://drive.google.com/drive/folders/1LMx8TdXdgSDjTJXAiObwnP6omiWusnwW?usp=sharing" TargetMode="External"/><Relationship Id="rId501" Type="http://schemas.openxmlformats.org/officeDocument/2006/relationships/hyperlink" Target="https://drive.google.com/drive/folders/1lKpCO-mSN1mjx9JG5VfzU5S54P6DNqOJ?usp=sharing" TargetMode="External"/><Relationship Id="rId543" Type="http://schemas.openxmlformats.org/officeDocument/2006/relationships/hyperlink" Target="https://drive.google.com/drive/folders/1NECBj_MgDsB7nSr6vV92NtAT15on16r1?usp=sharing" TargetMode="External"/><Relationship Id="rId75" Type="http://schemas.openxmlformats.org/officeDocument/2006/relationships/hyperlink" Target="https://drive.google.com/drive/folders/1L8waRTNNQbqYs271HPhR--VDJ-YKvx-X?usp=sharing" TargetMode="External"/><Relationship Id="rId140" Type="http://schemas.openxmlformats.org/officeDocument/2006/relationships/hyperlink" Target="https://drive.google.com/drive/folders/1UbszHKTve6nzoN696xElV2kkZE2oyPVV?usp=sharing" TargetMode="External"/><Relationship Id="rId182" Type="http://schemas.openxmlformats.org/officeDocument/2006/relationships/hyperlink" Target="https://drive.google.com/drive/folders/1DqK4fLiloe2mXLpI50DHAvzKp5qzguBN?usp=sharing" TargetMode="External"/><Relationship Id="rId378" Type="http://schemas.openxmlformats.org/officeDocument/2006/relationships/hyperlink" Target="https://drive.google.com/drive/folders/1HKZImJMW4ITr7NoW3DIFnK9G1zE75XR6?usp=sharing" TargetMode="External"/><Relationship Id="rId403" Type="http://schemas.openxmlformats.org/officeDocument/2006/relationships/hyperlink" Target="https://drive.google.com/drive/folders/1AnG955YlTH383nAOG1qeIK44BTWoz4HO?usp=sharing" TargetMode="External"/><Relationship Id="rId585" Type="http://schemas.openxmlformats.org/officeDocument/2006/relationships/hyperlink" Target="https://drive.google.com/drive/folders/16_WL7dQ-2QTkVLD3OmRbZeiKoOw51YCf?usp=sharing" TargetMode="External"/><Relationship Id="rId6" Type="http://schemas.openxmlformats.org/officeDocument/2006/relationships/hyperlink" Target="https://drive.google.com/drive/folders/1gjhpEBFJ8pk8sQmMKke7hKtOPs1x3cmy?usp=sharing" TargetMode="External"/><Relationship Id="rId238" Type="http://schemas.openxmlformats.org/officeDocument/2006/relationships/hyperlink" Target="https://drive.google.com/drive/folders/1TdwqX-ewbPs5SYTyNwlWrodClVKW9Kmg?usp=sharing" TargetMode="External"/><Relationship Id="rId445" Type="http://schemas.openxmlformats.org/officeDocument/2006/relationships/hyperlink" Target="https://drive.google.com/drive/folders/1lpn277x7D5CJnz88RD4iXnAkq7Lty6ej?usp=sharing" TargetMode="External"/><Relationship Id="rId487" Type="http://schemas.openxmlformats.org/officeDocument/2006/relationships/hyperlink" Target="https://drive.google.com/drive/folders/1p678R7KqsAZJGmoiHPqWbN_KbAFnFMq0?usp=sharing" TargetMode="External"/><Relationship Id="rId610" Type="http://schemas.openxmlformats.org/officeDocument/2006/relationships/hyperlink" Target="https://drive.google.com/drive/folders/1ti4AXWjyp52fIgNn65PR7UHghzwEsiir?usp=sharing" TargetMode="External"/><Relationship Id="rId291" Type="http://schemas.openxmlformats.org/officeDocument/2006/relationships/hyperlink" Target="https://drive.google.com/drive/folders/122Lj1LkjC-1Bxj5hmrwB7Wcl9INWfdoe?usp=sharing" TargetMode="External"/><Relationship Id="rId305" Type="http://schemas.openxmlformats.org/officeDocument/2006/relationships/hyperlink" Target="https://drive.google.com/drive/folders/1dkh8NmwGGgJux3rHTis6hHlzUGu7DD6U?usp=sharing" TargetMode="External"/><Relationship Id="rId347" Type="http://schemas.openxmlformats.org/officeDocument/2006/relationships/hyperlink" Target="https://drive.google.com/drive/folders/1KfXzMdBCAw6CeUY8cofDNyS1rQfqtmVr?usp=sharing" TargetMode="External"/><Relationship Id="rId512" Type="http://schemas.openxmlformats.org/officeDocument/2006/relationships/hyperlink" Target="https://drive.google.com/drive/folders/1fUGfdhh3g4ldnF-AA9uSH70uJ-JvAXpP?usp=sharing" TargetMode="External"/><Relationship Id="rId44" Type="http://schemas.openxmlformats.org/officeDocument/2006/relationships/hyperlink" Target="https://drive.google.com/drive/folders/1ZgdF5tbDYmLT9K4AkF-wnqG9plt86ysF?usp=sharing" TargetMode="External"/><Relationship Id="rId86" Type="http://schemas.openxmlformats.org/officeDocument/2006/relationships/hyperlink" Target="https://drive.google.com/drive/folders/1HKWxjTzPBRyCsGJGKSSUS-1V2vL2DkUB?usp=sharing" TargetMode="External"/><Relationship Id="rId151" Type="http://schemas.openxmlformats.org/officeDocument/2006/relationships/hyperlink" Target="https://drive.google.com/drive/folders/1OxyDUNetYXQIX3JO-k2VQmXjG3-wAO_1?usp=sharing" TargetMode="External"/><Relationship Id="rId389" Type="http://schemas.openxmlformats.org/officeDocument/2006/relationships/hyperlink" Target="https://drive.google.com/drive/folders/1DnAPGSlq3tXlX4Sv3DCfXWGxCGBK09Fs?usp=sharing" TargetMode="External"/><Relationship Id="rId554" Type="http://schemas.openxmlformats.org/officeDocument/2006/relationships/hyperlink" Target="https://drive.google.com/drive/folders/1o9nbF_woKPK_0WzalQ-Eor--dtszKMdE?usp=sharing" TargetMode="External"/><Relationship Id="rId596" Type="http://schemas.openxmlformats.org/officeDocument/2006/relationships/hyperlink" Target="https://drive.google.com/drive/folders/1CUBNYFfbucw-Nmd22EF-GL2M7EpDO4NJ?usp=sharing" TargetMode="External"/><Relationship Id="rId193" Type="http://schemas.openxmlformats.org/officeDocument/2006/relationships/hyperlink" Target="https://drive.google.com/drive/folders/1A4MkZR2rvHD1z0ls5P7TUwQHha3kZeHv?usp=sharing" TargetMode="External"/><Relationship Id="rId207" Type="http://schemas.openxmlformats.org/officeDocument/2006/relationships/hyperlink" Target="https://drive.google.com/drive/folders/1ZFvEVk3paflbgK7LhT1BPoH5YTDXWiyT?usp=sharing" TargetMode="External"/><Relationship Id="rId249" Type="http://schemas.openxmlformats.org/officeDocument/2006/relationships/hyperlink" Target="https://drive.google.com/drive/folders/1B91y-Q4FlOWWvXK-yqtnJLZ7CRL1CG_z?usp=sharing" TargetMode="External"/><Relationship Id="rId414" Type="http://schemas.openxmlformats.org/officeDocument/2006/relationships/hyperlink" Target="https://drive.google.com/drive/folders/14Tuowf-8DWIGS6H0hKNt_VIikLyq8N4d?usp=sharing" TargetMode="External"/><Relationship Id="rId456" Type="http://schemas.openxmlformats.org/officeDocument/2006/relationships/hyperlink" Target="https://drive.google.com/drive/folders/1sw7U2TiZ5vPhq62g012ICIjDLBJearAt?usp=sharing" TargetMode="External"/><Relationship Id="rId498" Type="http://schemas.openxmlformats.org/officeDocument/2006/relationships/hyperlink" Target="https://drive.google.com/drive/folders/1mm_xW1RxAy_QiAJHOYatTk2uXvKjGYlW?usp=sharing" TargetMode="External"/><Relationship Id="rId621" Type="http://schemas.openxmlformats.org/officeDocument/2006/relationships/hyperlink" Target="https://docs.google.com/spreadsheets/d/1rD-5jdFj1CvLoeuwrlmn86ZhSEo16A0s/edit?usp=sharing&amp;ouid=107199817650160639006&amp;rtpof=true&amp;sd=true" TargetMode="External"/><Relationship Id="rId13" Type="http://schemas.openxmlformats.org/officeDocument/2006/relationships/hyperlink" Target="https://drive.google.com/drive/folders/1cUf_TvdfJ_gRBkjE7onnKdE88zakyVc3?usp=sharing" TargetMode="External"/><Relationship Id="rId109" Type="http://schemas.openxmlformats.org/officeDocument/2006/relationships/hyperlink" Target="https://drive.google.com/drive/folders/1A04J_Pm0weKSMGj-f_AE04w_1_sL-Igp?usp=sharing" TargetMode="External"/><Relationship Id="rId260" Type="http://schemas.openxmlformats.org/officeDocument/2006/relationships/hyperlink" Target="https://drive.google.com/drive/folders/1AXYtrdDVDyGI7SwK3-ouy7TPUqoRYCCN?usp=sharing" TargetMode="External"/><Relationship Id="rId316" Type="http://schemas.openxmlformats.org/officeDocument/2006/relationships/hyperlink" Target="https://drive.google.com/drive/folders/1auucAuKwUGlToLNmVBGFwrO1AvgnGVrO?usp=sharing" TargetMode="External"/><Relationship Id="rId523" Type="http://schemas.openxmlformats.org/officeDocument/2006/relationships/hyperlink" Target="https://drive.google.com/drive/folders/1aGxvokFq-jEJR3NPdx0bs4CSsWlNbiVj?usp=sharing" TargetMode="External"/><Relationship Id="rId55" Type="http://schemas.openxmlformats.org/officeDocument/2006/relationships/hyperlink" Target="https://drive.google.com/drive/folders/1UivaCbUa2095Dhe3wNjLz-h0YKZicanr?usp=sharing" TargetMode="External"/><Relationship Id="rId97" Type="http://schemas.openxmlformats.org/officeDocument/2006/relationships/hyperlink" Target="https://drive.google.com/drive/folders/1DIYBc7pDsGXXj7GqEvlKQdusj0LuZPv9?usp=sharing" TargetMode="External"/><Relationship Id="rId120" Type="http://schemas.openxmlformats.org/officeDocument/2006/relationships/hyperlink" Target="https://drive.google.com/drive/folders/1DgHrooqBxMnAS_Bf78A2cRuxppTauUiP?usp=sharing" TargetMode="External"/><Relationship Id="rId358" Type="http://schemas.openxmlformats.org/officeDocument/2006/relationships/hyperlink" Target="https://drive.google.com/drive/folders/12N99H6jVpCkB3ratgfefqOlyfvTRrSgN?usp=sharing" TargetMode="External"/><Relationship Id="rId565" Type="http://schemas.openxmlformats.org/officeDocument/2006/relationships/hyperlink" Target="https://drive.google.com/drive/folders/1Hbkfx4OfioXnucIxGh331GJSIaLVmPcd?usp=sharing" TargetMode="External"/><Relationship Id="rId162" Type="http://schemas.openxmlformats.org/officeDocument/2006/relationships/hyperlink" Target="https://drive.google.com/drive/folders/1L0Lrtz_7JMh_Q0wrw_I3dbg1MkMDYXfR?usp=sharing" TargetMode="External"/><Relationship Id="rId218" Type="http://schemas.openxmlformats.org/officeDocument/2006/relationships/hyperlink" Target="https://drive.google.com/drive/folders/1YZMXkCqZ_JC1oWZj9WLB_wOohY9QcPBt?usp=sharing" TargetMode="External"/><Relationship Id="rId425" Type="http://schemas.openxmlformats.org/officeDocument/2006/relationships/hyperlink" Target="https://drive.google.com/drive/folders/1pyKpfqXfD41-Z1_kdxZImndDsl_P89mo?usp=sharing" TargetMode="External"/><Relationship Id="rId467" Type="http://schemas.openxmlformats.org/officeDocument/2006/relationships/hyperlink" Target="https://drive.google.com/drive/folders/14iEh7Y5oiuf85Q4cegtKEg7LfyT802GG?usp=sharing" TargetMode="External"/><Relationship Id="rId632" Type="http://schemas.openxmlformats.org/officeDocument/2006/relationships/comments" Target="../comments1.xml"/><Relationship Id="rId271" Type="http://schemas.openxmlformats.org/officeDocument/2006/relationships/hyperlink" Target="https://drive.google.com/drive/folders/1x7QMoY0mtdRH5DZfbFUsWuU2tczNQs-b?usp=sharing" TargetMode="External"/><Relationship Id="rId24" Type="http://schemas.openxmlformats.org/officeDocument/2006/relationships/hyperlink" Target="https://drive.google.com/drive/folders/1PwrYjI4lJhGZFGO5vxROUi7S_0kmvZjy?usp=sharing" TargetMode="External"/><Relationship Id="rId66" Type="http://schemas.openxmlformats.org/officeDocument/2006/relationships/hyperlink" Target="https://drive.google.com/drive/folders/1SwPsBCgXikzLuMguY4jABJnB2ABJgh_D?usp=sharing" TargetMode="External"/><Relationship Id="rId131" Type="http://schemas.openxmlformats.org/officeDocument/2006/relationships/hyperlink" Target="https://docs.google.com/spreadsheets/d/1Spg-32Gbta3B90JvhBZMQKp7C9t_wbpzVn_RIY45OFY/edit?usp=sharing" TargetMode="External"/><Relationship Id="rId327" Type="http://schemas.openxmlformats.org/officeDocument/2006/relationships/hyperlink" Target="https://drive.google.com/drive/folders/13VexYJg4HfrW9Zp7_DBaQ5RqQSq9ZqB6?usp=sharing" TargetMode="External"/><Relationship Id="rId369" Type="http://schemas.openxmlformats.org/officeDocument/2006/relationships/hyperlink" Target="https://drive.google.com/drive/folders/10_VJQkEcu4aMWMfgwgBxrQ8QpbVY-Kit?usp=sharing" TargetMode="External"/><Relationship Id="rId534" Type="http://schemas.openxmlformats.org/officeDocument/2006/relationships/hyperlink" Target="https://drive.google.com/drive/folders/1RIPmAAwjk2LFHNHVwYIgKRuAQ-Ow-mfb?usp=sharing" TargetMode="External"/><Relationship Id="rId576" Type="http://schemas.openxmlformats.org/officeDocument/2006/relationships/hyperlink" Target="https://drive.google.com/drive/folders/1EsYCII_VgLr8LDJTUoMGwNnRkHjwwoQh?usp=sharing" TargetMode="External"/><Relationship Id="rId173" Type="http://schemas.openxmlformats.org/officeDocument/2006/relationships/hyperlink" Target="https://drive.google.com/drive/folders/1HdiOomMn7hAxSiUM7z06_mORmFIQPaD_?usp=sharing" TargetMode="External"/><Relationship Id="rId229" Type="http://schemas.openxmlformats.org/officeDocument/2006/relationships/hyperlink" Target="https://drive.google.com/drive/folders/17YM5yejiwzbxANGBrPArC6fp-fvonyWn?usp=sharing" TargetMode="External"/><Relationship Id="rId380" Type="http://schemas.openxmlformats.org/officeDocument/2006/relationships/hyperlink" Target="https://drive.google.com/drive/folders/17ch-aKjbRUaT9BWJAUUViCWTIP39BCyo?usp=sharing" TargetMode="External"/><Relationship Id="rId436" Type="http://schemas.openxmlformats.org/officeDocument/2006/relationships/hyperlink" Target="https://drive.google.com/drive/folders/1o1VXHVDHy3KebHMAx-dnhscWZ3yy3CbG?usp=sharing" TargetMode="External"/><Relationship Id="rId601" Type="http://schemas.openxmlformats.org/officeDocument/2006/relationships/hyperlink" Target="https://drive.google.com/drive/folders/18oYdi5cFGRuEST9fhBkZYAU3zwSBxlL7?usp=sharing" TargetMode="External"/><Relationship Id="rId240" Type="http://schemas.openxmlformats.org/officeDocument/2006/relationships/hyperlink" Target="https://drive.google.com/drive/folders/1SQvZwz-i5mPRGdQQKFJ371eHBzyBIHlj?usp=sharing" TargetMode="External"/><Relationship Id="rId478" Type="http://schemas.openxmlformats.org/officeDocument/2006/relationships/hyperlink" Target="https://drive.google.com/drive/folders/1rz51iEIFnELQV3qzkIq8RZ5A8mhlIDGL?usp=sharing" TargetMode="External"/><Relationship Id="rId35" Type="http://schemas.openxmlformats.org/officeDocument/2006/relationships/hyperlink" Target="https://drive.google.com/drive/folders/1aTXUcMeJ2pon83_-OSpb2JqSh6PDLL8t?usp=sharing" TargetMode="External"/><Relationship Id="rId77" Type="http://schemas.openxmlformats.org/officeDocument/2006/relationships/hyperlink" Target="https://drive.google.com/drive/folders/1Kr-1iLDlSHxjoaS9FIOIgWPwpNkGYwNM?usp=sharing" TargetMode="External"/><Relationship Id="rId100" Type="http://schemas.openxmlformats.org/officeDocument/2006/relationships/hyperlink" Target="https://drive.google.com/drive/folders/1CP5mHIPGW-aDNxw0ZHyRw5qtgnpxQcLI?usp=sharing" TargetMode="External"/><Relationship Id="rId282" Type="http://schemas.openxmlformats.org/officeDocument/2006/relationships/hyperlink" Target="https://drive.google.com/drive/folders/13p6-McE6U_RL-fmzdKDt7z3nWUp_ywaM?usp=sharing" TargetMode="External"/><Relationship Id="rId338" Type="http://schemas.openxmlformats.org/officeDocument/2006/relationships/hyperlink" Target="https://drive.google.com/drive/folders/16gAUjHKKG5y6n_M7gRzFsui6UQIy7OGB?usp=sharing" TargetMode="External"/><Relationship Id="rId503" Type="http://schemas.openxmlformats.org/officeDocument/2006/relationships/hyperlink" Target="https://drive.google.com/drive/folders/1jxhrQpVt9UmmN42xg-k5KZZqYlyxuq-q?usp=sharing" TargetMode="External"/><Relationship Id="rId545" Type="http://schemas.openxmlformats.org/officeDocument/2006/relationships/hyperlink" Target="https://drive.google.com/drive/folders/1Jdz38WDn7Ij7QtEIz-VMgSR16N5uxkeR?usp=sharing" TargetMode="External"/><Relationship Id="rId587" Type="http://schemas.openxmlformats.org/officeDocument/2006/relationships/hyperlink" Target="https://drive.google.com/drive/folders/12bA9vl_jNYv1FI2R_qRZTbT_xl9NGKh1?usp=sharing" TargetMode="External"/><Relationship Id="rId8" Type="http://schemas.openxmlformats.org/officeDocument/2006/relationships/hyperlink" Target="https://drive.google.com/drive/folders/1cyxX0vllyKSjW8eivX2CTstC6-UhAwLK?usp=sharing" TargetMode="External"/><Relationship Id="rId142" Type="http://schemas.openxmlformats.org/officeDocument/2006/relationships/hyperlink" Target="https://drive.google.com/drive/folders/1UOz81ArIKB8TsVO-vDbzlzt4DOwT3aYX?usp=sharing" TargetMode="External"/><Relationship Id="rId184" Type="http://schemas.openxmlformats.org/officeDocument/2006/relationships/hyperlink" Target="https://drive.google.com/drive/folders/1DIYBc7pDsGXXj7GqEvlKQdusj0LuZPv9?usp=sharing" TargetMode="External"/><Relationship Id="rId391" Type="http://schemas.openxmlformats.org/officeDocument/2006/relationships/hyperlink" Target="https://drive.google.com/drive/folders/1DHiLTbxY0nXCkKTaRb6RqJJK6F03V6HI?usp=sharing" TargetMode="External"/><Relationship Id="rId405" Type="http://schemas.openxmlformats.org/officeDocument/2006/relationships/hyperlink" Target="https://drive.google.com/drive/folders/1AVgnNXYai6JotAKcTfFONBbLRWWcahoC?usp=sharing" TargetMode="External"/><Relationship Id="rId447" Type="http://schemas.openxmlformats.org/officeDocument/2006/relationships/hyperlink" Target="https://drive.google.com/drive/folders/1lTgHooAxF0h6f36gFpK_12_LYGtyhUBJ?usp=sharing" TargetMode="External"/><Relationship Id="rId612" Type="http://schemas.openxmlformats.org/officeDocument/2006/relationships/hyperlink" Target="https://drive.google.com/drive/folders/1sJHlgzhafalcOnRwOg3ffzLu6OBIzK3J?usp=sharing" TargetMode="External"/><Relationship Id="rId251" Type="http://schemas.openxmlformats.org/officeDocument/2006/relationships/hyperlink" Target="https://drive.google.com/drive/folders/1IHHGVzC27yfcSj8D1qBLvNhSUvXzwt8R?usp=sharing" TargetMode="External"/><Relationship Id="rId489" Type="http://schemas.openxmlformats.org/officeDocument/2006/relationships/hyperlink" Target="https://drive.google.com/drive/folders/1dssybwrEU-xdjb090MHBXHtOaNIk5f8f?usp=sharing" TargetMode="External"/><Relationship Id="rId46" Type="http://schemas.openxmlformats.org/officeDocument/2006/relationships/hyperlink" Target="https://drive.google.com/drive/folders/1Zbo3_Sl848YaBV2Pp0WXAN6K0pwuQ_vE?usp=sharing" TargetMode="External"/><Relationship Id="rId293" Type="http://schemas.openxmlformats.org/officeDocument/2006/relationships/hyperlink" Target="https://drive.google.com/drive/folders/11WmxYG_Rrc_qhPXn1Vbk8FX_wkUcVe_P?usp=sharing" TargetMode="External"/><Relationship Id="rId307" Type="http://schemas.openxmlformats.org/officeDocument/2006/relationships/hyperlink" Target="https://drive.google.com/drive/folders/1dKtHPaWtTsFj2bj63VlC3Q62AVnbh57W?usp=sharing" TargetMode="External"/><Relationship Id="rId349" Type="http://schemas.openxmlformats.org/officeDocument/2006/relationships/hyperlink" Target="https://drive.google.com/drive/folders/1Hpq1HbYsCUONU4UhamTatgNQDw5HDl5t?usp=sharing" TargetMode="External"/><Relationship Id="rId514" Type="http://schemas.openxmlformats.org/officeDocument/2006/relationships/hyperlink" Target="https://drive.google.com/drive/folders/1fQ5Ni_Eb8xsDmd3GJEdSIs-jD1jhbVZU?usp=sharing" TargetMode="External"/><Relationship Id="rId556" Type="http://schemas.openxmlformats.org/officeDocument/2006/relationships/hyperlink" Target="https://drive.google.com/drive/folders/1IrvaEDhmKI2XkflZLS3GFOZ8clfqxy6C?usp=sharing" TargetMode="External"/><Relationship Id="rId88" Type="http://schemas.openxmlformats.org/officeDocument/2006/relationships/hyperlink" Target="https://drive.google.com/drive/folders/1H0rZSPCtXJ7h7jEMrM7L6IfCLUH2dybx?usp=sharing" TargetMode="External"/><Relationship Id="rId111" Type="http://schemas.openxmlformats.org/officeDocument/2006/relationships/hyperlink" Target="https://drive.google.com/drive/folders/1wT8M17li9XbL99Sx96O2xodgio7AqV7G?usp=sharing" TargetMode="External"/><Relationship Id="rId153" Type="http://schemas.openxmlformats.org/officeDocument/2006/relationships/hyperlink" Target="https://drive.google.com/drive/folders/1NRPTD1Ff7j0bX5rKxpHVTY3IgC5mgB9G?usp=sharing" TargetMode="External"/><Relationship Id="rId195" Type="http://schemas.openxmlformats.org/officeDocument/2006/relationships/hyperlink" Target="https://drive.google.com/drive/folders/1wT8M17li9XbL99Sx96O2xodgio7AqV7G?usp=sharing" TargetMode="External"/><Relationship Id="rId209" Type="http://schemas.openxmlformats.org/officeDocument/2006/relationships/hyperlink" Target="https://drive.google.com/drive/folders/1YmhjmBhO2qxT1cNggafqkU9LsWBHioOl?usp=sharing" TargetMode="External"/><Relationship Id="rId360" Type="http://schemas.openxmlformats.org/officeDocument/2006/relationships/hyperlink" Target="https://drive.google.com/drive/folders/11xNNj36CvskKvdlVvUrtVAWIiYpzBXD8?usp=sharing" TargetMode="External"/><Relationship Id="rId416" Type="http://schemas.openxmlformats.org/officeDocument/2006/relationships/hyperlink" Target="https://drive.google.com/drive/folders/12XddZnrubn9CZ4T9NNcL7wbhEoV6Ka-c?usp=sharing" TargetMode="External"/><Relationship Id="rId598" Type="http://schemas.openxmlformats.org/officeDocument/2006/relationships/hyperlink" Target="https://drive.google.com/drive/folders/1m0l1D5JSH4N_-Z02Fl0kqezWdBDXCu04?usp=sharing" TargetMode="External"/><Relationship Id="rId220" Type="http://schemas.openxmlformats.org/officeDocument/2006/relationships/hyperlink" Target="https://drive.google.com/drive/folders/1JlFj5tSc0AONsqNIUsOigiTLzfz6ntsQ?usp=sharing" TargetMode="External"/><Relationship Id="rId458" Type="http://schemas.openxmlformats.org/officeDocument/2006/relationships/hyperlink" Target="https://drive.google.com/drive/folders/1qn7Ggnmy5gM5xm3pzOU-xYBts7y8gALP?usp=sharing" TargetMode="External"/><Relationship Id="rId623" Type="http://schemas.openxmlformats.org/officeDocument/2006/relationships/hyperlink" Target="https://drive.google.com/drive/folders/1r1nOpzX9MdkahtD1yZS4IxDjJPgitZ85?usp=sharing" TargetMode="External"/><Relationship Id="rId15" Type="http://schemas.openxmlformats.org/officeDocument/2006/relationships/hyperlink" Target="https://drive.google.com/drive/folders/1c5tSAJ3Q8-Ivf8X5keFnqBlkHwQoOw7M?usp=sharing" TargetMode="External"/><Relationship Id="rId57" Type="http://schemas.openxmlformats.org/officeDocument/2006/relationships/hyperlink" Target="https://drive.google.com/drive/folders/1U_39OQL1VSTkypNm0RnoCbAQo7eYFlx_?usp=sharing" TargetMode="External"/><Relationship Id="rId262" Type="http://schemas.openxmlformats.org/officeDocument/2006/relationships/hyperlink" Target="https://drive.google.com/drive/folders/18cqzTQiJlp4Vamvj_uDDT_L6C8DIqYoR?usp=sharing" TargetMode="External"/><Relationship Id="rId318" Type="http://schemas.openxmlformats.org/officeDocument/2006/relationships/hyperlink" Target="https://drive.google.com/drive/folders/1addlN6vi6o66fc4Bv3aknUPY7_JTAL9I?usp=sharing" TargetMode="External"/><Relationship Id="rId525" Type="http://schemas.openxmlformats.org/officeDocument/2006/relationships/hyperlink" Target="https://drive.google.com/drive/folders/1P9fHOav1Oe8TUXOhjNHkxKuvpUsVUvTA?usp=sharing" TargetMode="External"/><Relationship Id="rId567" Type="http://schemas.openxmlformats.org/officeDocument/2006/relationships/hyperlink" Target="https://drive.google.com/drive/folders/1H6Ri845MQa8SR5hxUw7nJwd5M8YC_wgz?usp=sharing" TargetMode="External"/><Relationship Id="rId99" Type="http://schemas.openxmlformats.org/officeDocument/2006/relationships/hyperlink" Target="https://drive.google.com/drive/folders/1Char42GpnH-1LBS6jj_cwuEdT79Puv9p?usp=sharing" TargetMode="External"/><Relationship Id="rId122" Type="http://schemas.openxmlformats.org/officeDocument/2006/relationships/hyperlink" Target="https://drive.google.com/drive/folders/1oU_wda8hydEIqYaK_D1Gb6FibRMcF2fU?usp=sharing" TargetMode="External"/><Relationship Id="rId164" Type="http://schemas.openxmlformats.org/officeDocument/2006/relationships/hyperlink" Target="https://drive.google.com/drive/folders/1JRdLn97nnpWPtQiC9w6AyLqlp7nR-1Z7?usp=sharing" TargetMode="External"/><Relationship Id="rId371" Type="http://schemas.openxmlformats.org/officeDocument/2006/relationships/hyperlink" Target="https://drive.google.com/drive/folders/10CRW5wn67VPuaWyWq-HLn9BgiFYON4Bw?usp=sharing" TargetMode="External"/><Relationship Id="rId427" Type="http://schemas.openxmlformats.org/officeDocument/2006/relationships/hyperlink" Target="https://drive.google.com/drive/folders/1pi7IPqGk0ABh6l0aVR6aUWYmvCTvHzBD?usp=sharing" TargetMode="External"/><Relationship Id="rId469" Type="http://schemas.openxmlformats.org/officeDocument/2006/relationships/hyperlink" Target="https://drive.google.com/drive/folders/1wltrimWxldNEsnPd4PFMwH6Paf0lUjEJ?usp=sharing" TargetMode="External"/><Relationship Id="rId26" Type="http://schemas.openxmlformats.org/officeDocument/2006/relationships/hyperlink" Target="https://drive.google.com/drive/folders/1P32IFNMClpBHDRKG2Mmt0VSD1psUjPCx?usp=sharing" TargetMode="External"/><Relationship Id="rId231" Type="http://schemas.openxmlformats.org/officeDocument/2006/relationships/hyperlink" Target="https://drive.google.com/drive/folders/177y8EHvXdbgE7NszAu8r0EmcRKNu0Qn5?usp=sharing" TargetMode="External"/><Relationship Id="rId273" Type="http://schemas.openxmlformats.org/officeDocument/2006/relationships/hyperlink" Target="https://drive.google.com/drive/folders/130OQcverWtxCLhiO6XqRg-3nfigbfMZ5?usp=sharing" TargetMode="External"/><Relationship Id="rId329" Type="http://schemas.openxmlformats.org/officeDocument/2006/relationships/hyperlink" Target="https://drive.google.com/drive/folders/1382vq8GeEYyH5NXwsYXsVuZBNFPGovPS?usp=sharing" TargetMode="External"/><Relationship Id="rId480" Type="http://schemas.openxmlformats.org/officeDocument/2006/relationships/hyperlink" Target="https://drive.google.com/drive/folders/1q7LDTYpcCVX1UsztIaKb-31QwPgyzjaq?usp=sharing" TargetMode="External"/><Relationship Id="rId536" Type="http://schemas.openxmlformats.org/officeDocument/2006/relationships/hyperlink" Target="https://drive.google.com/drive/folders/1wubNzRC62GdEfJkNubuyQ5E-kgms0K9m?usp=sharing" TargetMode="External"/><Relationship Id="rId68" Type="http://schemas.openxmlformats.org/officeDocument/2006/relationships/hyperlink" Target="https://drive.google.com/drive/folders/1OnBU3QGbi0weAaZHkxeJPSJFLprRVKlF?usp=sharing" TargetMode="External"/><Relationship Id="rId133" Type="http://schemas.openxmlformats.org/officeDocument/2006/relationships/hyperlink" Target="https://drive.google.com/drive/folders/1WQcheIiUSSLAUiIRwnoQgsU7K_S6dN-y?usp=sharing" TargetMode="External"/><Relationship Id="rId175" Type="http://schemas.openxmlformats.org/officeDocument/2006/relationships/hyperlink" Target="https://drive.google.com/drive/folders/1HKWxjTzPBRyCsGJGKSSUS-1V2vL2DkUB?usp=sharing" TargetMode="External"/><Relationship Id="rId340" Type="http://schemas.openxmlformats.org/officeDocument/2006/relationships/hyperlink" Target="https://drive.google.com/drive/folders/16FovSEL8T7NSGLXWSaj1IqCmzDSbhnFH?usp=sharing" TargetMode="External"/><Relationship Id="rId578" Type="http://schemas.openxmlformats.org/officeDocument/2006/relationships/hyperlink" Target="https://drive.google.com/drive/folders/12BgOfK51M5S3ge1xTLDO_Fmk6m6IYSAd?usp=sharing" TargetMode="External"/><Relationship Id="rId200" Type="http://schemas.openxmlformats.org/officeDocument/2006/relationships/hyperlink" Target="https://drive.google.com/drive/folders/1pp0mBKNHc65DVxy3Fe21yz_48d3VqZMt?usp=sharing" TargetMode="External"/><Relationship Id="rId382" Type="http://schemas.openxmlformats.org/officeDocument/2006/relationships/hyperlink" Target="https://drive.google.com/drive/folders/1-aW4EGgtmL9aeAPhBCte9mTVqzarNFAy?usp=sharing" TargetMode="External"/><Relationship Id="rId438" Type="http://schemas.openxmlformats.org/officeDocument/2006/relationships/hyperlink" Target="https://drive.google.com/drive/folders/1nbxzwo9zqgQX1OPaWG7TQZcjwGFT5axm?usp=sharing" TargetMode="External"/><Relationship Id="rId603" Type="http://schemas.openxmlformats.org/officeDocument/2006/relationships/hyperlink" Target="https://drive.google.com/drive/folders/17LcLR_2uZ3Bv4Jv6mu1IY_YhfY80INM8?usp=sharing" TargetMode="External"/><Relationship Id="rId242" Type="http://schemas.openxmlformats.org/officeDocument/2006/relationships/hyperlink" Target="https://drive.google.com/drive/folders/1R7gYWJBCqQosieLtx4mQh8ZkEOV3QDGo?usp=sharing" TargetMode="External"/><Relationship Id="rId284" Type="http://schemas.openxmlformats.org/officeDocument/2006/relationships/hyperlink" Target="https://drive.google.com/drive/folders/1zEWKwMkzgNKUR0QUyscKpgVf6FSLlU6K?usp=sharing" TargetMode="External"/><Relationship Id="rId491" Type="http://schemas.openxmlformats.org/officeDocument/2006/relationships/hyperlink" Target="https://drive.google.com/drive/folders/1nKqAgshoEGuD-HZbeCMt8nyN-P1jbYMG?usp=sharing" TargetMode="External"/><Relationship Id="rId505" Type="http://schemas.openxmlformats.org/officeDocument/2006/relationships/hyperlink" Target="https://drive.google.com/drive/folders/1jR5KLIGoVWvswb3C82if5fPBll-LNo-V?usp=sharing" TargetMode="External"/><Relationship Id="rId37" Type="http://schemas.openxmlformats.org/officeDocument/2006/relationships/hyperlink" Target="https://drive.google.com/drive/folders/1YFBFsO_ZSHy-eTYcIq3TRN1-Ety0ECm-?usp=sharing" TargetMode="External"/><Relationship Id="rId79" Type="http://schemas.openxmlformats.org/officeDocument/2006/relationships/hyperlink" Target="https://drive.google.com/drive/folders/1JRdLn97nnpWPtQiC9w6AyLqlp7nR-1Z7?usp=sharing" TargetMode="External"/><Relationship Id="rId102" Type="http://schemas.openxmlformats.org/officeDocument/2006/relationships/hyperlink" Target="https://drive.google.com/drive/folders/1CBbG3g2aMbPD0BuiDFfRaZePpb-GECEI?usp=sharing" TargetMode="External"/><Relationship Id="rId144" Type="http://schemas.openxmlformats.org/officeDocument/2006/relationships/hyperlink" Target="https://drive.google.com/drive/folders/1TUn6qee8KeEcrqlqNHMqUq4HvSCmnSjy?usp=sharing" TargetMode="External"/><Relationship Id="rId547" Type="http://schemas.openxmlformats.org/officeDocument/2006/relationships/hyperlink" Target="https://drive.google.com/drive/folders/1SztJpDUQRZpuU_DjGxfi5Yc1sDGRrLsj?usp=sharing" TargetMode="External"/><Relationship Id="rId589" Type="http://schemas.openxmlformats.org/officeDocument/2006/relationships/hyperlink" Target="https://drive.google.com/drive/folders/1Ef1ARf11NTrFL6ROJcHNX1qxhuCCGIQA?usp=sharing" TargetMode="External"/><Relationship Id="rId90" Type="http://schemas.openxmlformats.org/officeDocument/2006/relationships/hyperlink" Target="https://drive.google.com/drive/folders/1GoknyQorTVNjvwrj6r5YNk8X6u2W2hTO?usp=sharing" TargetMode="External"/><Relationship Id="rId186" Type="http://schemas.openxmlformats.org/officeDocument/2006/relationships/hyperlink" Target="https://drive.google.com/drive/folders/1CP5mHIPGW-aDNxw0ZHyRw5qtgnpxQcLI?usp=sharing" TargetMode="External"/><Relationship Id="rId351" Type="http://schemas.openxmlformats.org/officeDocument/2006/relationships/hyperlink" Target="https://drive.google.com/drive/folders/1G791CJu4kn2LGdFEGIPl4tjzBH_xbCfu?usp=sharing" TargetMode="External"/><Relationship Id="rId393" Type="http://schemas.openxmlformats.org/officeDocument/2006/relationships/hyperlink" Target="https://drive.google.com/drive/folders/1CscFfnnmk9dPc84MFERV2SsEmpuJ-mlL?usp=sharing" TargetMode="External"/><Relationship Id="rId407" Type="http://schemas.openxmlformats.org/officeDocument/2006/relationships/hyperlink" Target="https://drive.google.com/drive/folders/1AFBVkEe5FljMqZAFXiAO7WX3f1zGiM5L?usp=sharing" TargetMode="External"/><Relationship Id="rId449" Type="http://schemas.openxmlformats.org/officeDocument/2006/relationships/hyperlink" Target="https://drive.google.com/drive/folders/1kqMDIlNef3tPc6puwfA8u6OpOmKJZ2I3?usp=sharing" TargetMode="External"/><Relationship Id="rId614" Type="http://schemas.openxmlformats.org/officeDocument/2006/relationships/hyperlink" Target="https://drive.google.com/drive/folders/1kvtGziy2NnF_4wwlUlOhMfjLKL5d6Rfx?usp=sharing" TargetMode="External"/><Relationship Id="rId211" Type="http://schemas.openxmlformats.org/officeDocument/2006/relationships/hyperlink" Target="https://drive.google.com/drive/folders/1UI21N9ATHTY6PV3AQWQEIu-DBRVJKRnv?usp=sharing" TargetMode="External"/><Relationship Id="rId253" Type="http://schemas.openxmlformats.org/officeDocument/2006/relationships/hyperlink" Target="https://drive.google.com/drive/folders/1IBmkeLklj3QXzTmnvE3V7GIFydYWJIQC?usp=sharing" TargetMode="External"/><Relationship Id="rId295" Type="http://schemas.openxmlformats.org/officeDocument/2006/relationships/hyperlink" Target="https://drive.google.com/drive/folders/11E4cb06WCWcahgjj8MaOqpe5I9pvRvWy?usp=sharing" TargetMode="External"/><Relationship Id="rId309" Type="http://schemas.openxmlformats.org/officeDocument/2006/relationships/hyperlink" Target="https://drive.google.com/drive/folders/1cxA5Lgqd4FeYBDOobz2I7x5lkYjOPApf?usp=sharing" TargetMode="External"/><Relationship Id="rId460" Type="http://schemas.openxmlformats.org/officeDocument/2006/relationships/hyperlink" Target="https://drive.google.com/drive/folders/1BLJVzFJNj5LvmnqCd8SO7V84IMXnaKix?usp=sharing" TargetMode="External"/><Relationship Id="rId516" Type="http://schemas.openxmlformats.org/officeDocument/2006/relationships/hyperlink" Target="https://drive.google.com/drive/folders/1f9GypNDGHvBSCKFwwnv9CaT-IKzUplBC?usp=sharing" TargetMode="External"/><Relationship Id="rId48" Type="http://schemas.openxmlformats.org/officeDocument/2006/relationships/hyperlink" Target="https://drive.google.com/drive/folders/1WZXPMBT7BcZs84ZZmVYN9EL8rH23BCun?usp=sharing" TargetMode="External"/><Relationship Id="rId113" Type="http://schemas.openxmlformats.org/officeDocument/2006/relationships/hyperlink" Target="https://drive.google.com/drive/folders/1YZMXkCqZ_JC1oWZj9WLB_wOohY9QcPBt?usp=sharing" TargetMode="External"/><Relationship Id="rId320" Type="http://schemas.openxmlformats.org/officeDocument/2006/relationships/hyperlink" Target="https://drive.google.com/drive/folders/16ye3qqAZCnJMlMyFHmcO8Yy7hH4UCSga?usp=sharing" TargetMode="External"/><Relationship Id="rId558" Type="http://schemas.openxmlformats.org/officeDocument/2006/relationships/hyperlink" Target="https://drive.google.com/drive/folders/1IpHZok3Cp5BDzfsE8n89rKRfDZJubUS1?usp=sharing" TargetMode="External"/><Relationship Id="rId155" Type="http://schemas.openxmlformats.org/officeDocument/2006/relationships/hyperlink" Target="https://drive.google.com/drive/folders/1NKTH1kz8amO3zcoMUBCWSuQiQ-0C_5_T?usp=sharing" TargetMode="External"/><Relationship Id="rId197" Type="http://schemas.openxmlformats.org/officeDocument/2006/relationships/hyperlink" Target="https://drive.google.com/drive/folders/1nHBKtU_PKNF4x8i3uIZEdJzlA66JA5bT?usp=sharing" TargetMode="External"/><Relationship Id="rId362" Type="http://schemas.openxmlformats.org/officeDocument/2006/relationships/hyperlink" Target="https://drive.google.com/drive/folders/11hWq6OCas52rc8GBYjq2DzihrfQD4oc5?usp=sharing" TargetMode="External"/><Relationship Id="rId418" Type="http://schemas.openxmlformats.org/officeDocument/2006/relationships/hyperlink" Target="https://drive.google.com/drive/folders/1uFrrQETt1U4bSG_rHzFjR8m2JRnGbjdU?usp=sharing" TargetMode="External"/><Relationship Id="rId625" Type="http://schemas.openxmlformats.org/officeDocument/2006/relationships/hyperlink" Target="https://drive.google.com/drive/folders/1maT1LzejeZF3Fh3j2hKdCF38T0ELDjme?usp=sharing" TargetMode="External"/><Relationship Id="rId222" Type="http://schemas.openxmlformats.org/officeDocument/2006/relationships/hyperlink" Target="https://drive.google.com/drive/folders/191ZibAGV3TXe1tB8gtbgmXlF9z4z05YV?usp=sharing" TargetMode="External"/><Relationship Id="rId264" Type="http://schemas.openxmlformats.org/officeDocument/2006/relationships/hyperlink" Target="https://drive.google.com/drive/folders/18N7dzc5IDcAtzTHoHShV1yCg2YUqlxJG?usp=sharing" TargetMode="External"/><Relationship Id="rId471" Type="http://schemas.openxmlformats.org/officeDocument/2006/relationships/hyperlink" Target="https://drive.google.com/drive/folders/1wiAQRnImrJPgRxHPKrX5abw1UH8uUsCb?usp=sharing" TargetMode="External"/><Relationship Id="rId17" Type="http://schemas.openxmlformats.org/officeDocument/2006/relationships/hyperlink" Target="https://drive.google.com/drive/folders/1qXJA4q05Luy_0_12GvBzt8btcoY-Pxk8?usp=sharing" TargetMode="External"/><Relationship Id="rId59" Type="http://schemas.openxmlformats.org/officeDocument/2006/relationships/hyperlink" Target="https://drive.google.com/drive/folders/1US3P2lJIGyWPJ2fkkpuzP49XKFXzYPG5?usp=sharing" TargetMode="External"/><Relationship Id="rId124" Type="http://schemas.openxmlformats.org/officeDocument/2006/relationships/hyperlink" Target="https://drive.google.com/drive/folders/1_VmmH8uH_nQMPPKfcwqD8pPolTocZGkS?usp=sharing" TargetMode="External"/><Relationship Id="rId527" Type="http://schemas.openxmlformats.org/officeDocument/2006/relationships/hyperlink" Target="https://drive.google.com/drive/folders/1gsf1ALWWifBU3otZ7cstRtlPT03nHyxd?usp=sharing" TargetMode="External"/><Relationship Id="rId569" Type="http://schemas.openxmlformats.org/officeDocument/2006/relationships/hyperlink" Target="https://drive.google.com/drive/folders/1Gj96-xgK6GBGnAqtFjVQocbIMzRNBNmw?usp=sharing" TargetMode="External"/><Relationship Id="rId70" Type="http://schemas.openxmlformats.org/officeDocument/2006/relationships/hyperlink" Target="https://drive.google.com/drive/folders/1OBWLj-Kma36KqLOUD3VSVQgHEPJSpb62?usp=sharing" TargetMode="External"/><Relationship Id="rId166" Type="http://schemas.openxmlformats.org/officeDocument/2006/relationships/hyperlink" Target="https://drive.google.com/drive/folders/1JLe7vhXCNgyXWf6D4tYF_Y9adWVlMOz2?usp=sharing" TargetMode="External"/><Relationship Id="rId331" Type="http://schemas.openxmlformats.org/officeDocument/2006/relationships/hyperlink" Target="https://drive.google.com/drive/folders/1WmKseDTu9Aom2iOwWYufF2j1-AV81AqQ?usp=sharing" TargetMode="External"/><Relationship Id="rId373" Type="http://schemas.openxmlformats.org/officeDocument/2006/relationships/hyperlink" Target="https://drive.google.com/drive/folders/1-mwEB2xeVop4xITj_bVpltkNdLI_Ds4P?usp=sharing" TargetMode="External"/><Relationship Id="rId429" Type="http://schemas.openxmlformats.org/officeDocument/2006/relationships/hyperlink" Target="https://drive.google.com/drive/folders/1pUt4_aTvmo9xakuTtL8IO0QHE4flva95?usp=sharing" TargetMode="External"/><Relationship Id="rId580" Type="http://schemas.openxmlformats.org/officeDocument/2006/relationships/hyperlink" Target="https://drive.google.com/drive/folders/13k7A1iBGKzoOwOPtAicROkVKDSsGOiOu?usp=sharing" TargetMode="External"/><Relationship Id="rId1" Type="http://schemas.openxmlformats.org/officeDocument/2006/relationships/hyperlink" Target="https://nnn/" TargetMode="External"/><Relationship Id="rId233" Type="http://schemas.openxmlformats.org/officeDocument/2006/relationships/hyperlink" Target="https://drive.google.com/drive/folders/1YV0gGEKEcQx_1GhTwHDxMrr7IFGhJC-8?usp=sharing" TargetMode="External"/><Relationship Id="rId440" Type="http://schemas.openxmlformats.org/officeDocument/2006/relationships/hyperlink" Target="https://drive.google.com/drive/folders/1nFBu5TOkro7iHqxuzom-K5TQjT6V5A2J?usp=sharing" TargetMode="External"/><Relationship Id="rId28" Type="http://schemas.openxmlformats.org/officeDocument/2006/relationships/hyperlink" Target="https://drive.google.com/drive/folders/1bDrJ3-ZxFcqdoIgQlYKr9C0DttwGQ6Eg?usp=sharing" TargetMode="External"/><Relationship Id="rId275" Type="http://schemas.openxmlformats.org/officeDocument/2006/relationships/hyperlink" Target="https://drive.google.com/drive/folders/12kbcPHBGH_oMKA49jnafDv0-osA1aFqX?usp=sharing" TargetMode="External"/><Relationship Id="rId300" Type="http://schemas.openxmlformats.org/officeDocument/2006/relationships/hyperlink" Target="https://drive.google.com/drive/folders/1xwFaqH3Cn84D3unutS9KhfOwiXIu3lxk?usp=sharing" TargetMode="External"/><Relationship Id="rId482" Type="http://schemas.openxmlformats.org/officeDocument/2006/relationships/hyperlink" Target="https://drive.google.com/drive/folders/1pdsu8zturTt_tfvbjajr6pzSMWVIbb3_?usp=sharing" TargetMode="External"/><Relationship Id="rId538" Type="http://schemas.openxmlformats.org/officeDocument/2006/relationships/hyperlink" Target="https://drive.google.com/drive/folders/1VO38EXh_fNQvK6LEVyo21WAFxjI3JyyV?usp=sharing" TargetMode="External"/><Relationship Id="rId81" Type="http://schemas.openxmlformats.org/officeDocument/2006/relationships/hyperlink" Target="https://drive.google.com/drive/folders/1JLe7vhXCNgyXWf6D4tYF_Y9adWVlMOz2?usp=sharing" TargetMode="External"/><Relationship Id="rId135" Type="http://schemas.openxmlformats.org/officeDocument/2006/relationships/hyperlink" Target="https://drive.google.com/drive/folders/1WL63smMsyUVIb5pYUi_uHzvEBoxCZh4A?usp=sharing" TargetMode="External"/><Relationship Id="rId177" Type="http://schemas.openxmlformats.org/officeDocument/2006/relationships/hyperlink" Target="https://drive.google.com/drive/folders/1H7v1hr1uy1LkJMhPMi4L2eFIz_3lHJHl?usp=sharing" TargetMode="External"/><Relationship Id="rId342" Type="http://schemas.openxmlformats.org/officeDocument/2006/relationships/hyperlink" Target="https://drive.google.com/drive/folders/16B5XLS3-qIYGNZ3W9gu_1XpoUv1KoaT0?usp=sharing" TargetMode="External"/><Relationship Id="rId384" Type="http://schemas.openxmlformats.org/officeDocument/2006/relationships/hyperlink" Target="https://drive.google.com/drive/folders/1S3LzQ07nubrMg7G1SIK6LmYdslFs3FLt?usp=sharing" TargetMode="External"/><Relationship Id="rId591" Type="http://schemas.openxmlformats.org/officeDocument/2006/relationships/hyperlink" Target="https://drive.google.com/drive/folders/1ENp-wOIQKeBWXwh1v561PgewMzWYVTOb?usp=sharing" TargetMode="External"/><Relationship Id="rId605" Type="http://schemas.openxmlformats.org/officeDocument/2006/relationships/hyperlink" Target="https://drive.google.com/drive/folders/1tCZEJw3a9uzriWBYhblv8M8K2-gxT0-j?usp=sharing" TargetMode="External"/><Relationship Id="rId202" Type="http://schemas.openxmlformats.org/officeDocument/2006/relationships/hyperlink" Target="https://drive.google.com/drive/folders/1gtt2M_Q5SphAtsnQnL5kcZ3WY4WvZLHU?usp=sharing" TargetMode="External"/><Relationship Id="rId244" Type="http://schemas.openxmlformats.org/officeDocument/2006/relationships/hyperlink" Target="https://drive.google.com/drive/folders/1OHB5dxPbbLeX66sZ9g54u8lfxqAFq_rG?usp=sharing" TargetMode="External"/><Relationship Id="rId39" Type="http://schemas.openxmlformats.org/officeDocument/2006/relationships/hyperlink" Target="https://drive.google.com/drive/folders/1Y5sNizluqoBCc0ReHg007mq7IDmIOutf?usp=sharing" TargetMode="External"/><Relationship Id="rId286" Type="http://schemas.openxmlformats.org/officeDocument/2006/relationships/hyperlink" Target="https://drive.google.com/drive/folders/14_eDSL-JkPIMBB-S8REozvoPZGX8DXwJ?usp=sharing" TargetMode="External"/><Relationship Id="rId451" Type="http://schemas.openxmlformats.org/officeDocument/2006/relationships/hyperlink" Target="https://drive.google.com/drive/folders/1mh6XDNGxcSKqJyanmMqt8tVEVPz9iAVe?usp=sharing" TargetMode="External"/><Relationship Id="rId493" Type="http://schemas.openxmlformats.org/officeDocument/2006/relationships/hyperlink" Target="https://drive.google.com/drive/folders/1n2DLojUxl2_o1CKNMKDcV8qvk_5VUNaP?usp=sharing" TargetMode="External"/><Relationship Id="rId507" Type="http://schemas.openxmlformats.org/officeDocument/2006/relationships/hyperlink" Target="https://drive.google.com/drive/folders/1gOfhJBPLVKCqFaCiHnTOLzEmlDbGbkN5?usp=sharing" TargetMode="External"/><Relationship Id="rId549" Type="http://schemas.openxmlformats.org/officeDocument/2006/relationships/hyperlink" Target="https://drive.google.com/drive/folders/1NqfGiZoTuIUiUP3aLQ0c1JjrLDCLLzdX?usp=sharing" TargetMode="External"/><Relationship Id="rId50" Type="http://schemas.openxmlformats.org/officeDocument/2006/relationships/hyperlink" Target="https://drive.google.com/drive/folders/1WQcheIiUSSLAUiIRwnoQgsU7K_S6dN-y?usp=sharing" TargetMode="External"/><Relationship Id="rId104" Type="http://schemas.openxmlformats.org/officeDocument/2006/relationships/hyperlink" Target="https://drive.google.com/drive/folders/1BaA-BDgdd9T_4epp858kvyRVv3LndLvY?usp=sharing" TargetMode="External"/><Relationship Id="rId146" Type="http://schemas.openxmlformats.org/officeDocument/2006/relationships/hyperlink" Target="https://drive.google.com/drive/folders/1TE8VhUPCTlnzpxKoICc0YORiT61_lYMp?usp=sharing" TargetMode="External"/><Relationship Id="rId188" Type="http://schemas.openxmlformats.org/officeDocument/2006/relationships/hyperlink" Target="https://drive.google.com/drive/folders/1BH_lXDDHWuI8bsYFBxPVd-cVVEogQ1bb?usp=sharing" TargetMode="External"/><Relationship Id="rId311" Type="http://schemas.openxmlformats.org/officeDocument/2006/relationships/hyperlink" Target="https://drive.google.com/drive/folders/1cYYlOrEIkDYlRZbAuLWQO9aaKBBPCIVu?usp=sharing" TargetMode="External"/><Relationship Id="rId353" Type="http://schemas.openxmlformats.org/officeDocument/2006/relationships/hyperlink" Target="https://drive.google.com/drive/folders/130OqGIwJMmVBm0zNiEI9uVqZrPDkkXfD?usp=sharing" TargetMode="External"/><Relationship Id="rId395" Type="http://schemas.openxmlformats.org/officeDocument/2006/relationships/hyperlink" Target="https://drive.google.com/drive/folders/1CKL0kwJ-3VDnxRCjuLteJg4TNWMNUixl?usp=sharing" TargetMode="External"/><Relationship Id="rId409" Type="http://schemas.openxmlformats.org/officeDocument/2006/relationships/hyperlink" Target="https://drive.google.com/drive/folders/19yIHwFkvNKD7NllkUWwoAKoMODvU-JH-?usp=sharing" TargetMode="External"/><Relationship Id="rId560" Type="http://schemas.openxmlformats.org/officeDocument/2006/relationships/hyperlink" Target="https://drive.google.com/drive/folders/1Hs27FDI4T0zNR4kJUaaASg5e3vHh9Vka?usp=sharing" TargetMode="External"/><Relationship Id="rId92" Type="http://schemas.openxmlformats.org/officeDocument/2006/relationships/hyperlink" Target="https://drive.google.com/drive/folders/1GaBS1nPk9DTGHJMGr3_B14fHTO3tsJMA?usp=sharing" TargetMode="External"/><Relationship Id="rId213" Type="http://schemas.openxmlformats.org/officeDocument/2006/relationships/hyperlink" Target="https://drive.google.com/drive/folders/1gowFt1e9ANoGMoCNRIa8piQXJCRO7Gcm?usp=sharing" TargetMode="External"/><Relationship Id="rId420" Type="http://schemas.openxmlformats.org/officeDocument/2006/relationships/hyperlink" Target="https://drive.google.com/drive/folders/1s_2dBBON8V-_F7Gqxxq2VFkY35DRkrVZ?usp=sharing" TargetMode="External"/><Relationship Id="rId616" Type="http://schemas.openxmlformats.org/officeDocument/2006/relationships/hyperlink" Target="https://docs.google.com/spreadsheets/d/1rWBmSnBUmHK5E4wdsPOs0JZ1X41yO9uN/edit?usp=sharing&amp;ouid=107199817650160639006&amp;rtpof=true&amp;sd=true" TargetMode="External"/><Relationship Id="rId255" Type="http://schemas.openxmlformats.org/officeDocument/2006/relationships/hyperlink" Target="https://drive.google.com/drive/folders/1Hu-3z0U8_eM6wCvA80SHp_Xj4citGsIs?usp=sharing" TargetMode="External"/><Relationship Id="rId297" Type="http://schemas.openxmlformats.org/officeDocument/2006/relationships/hyperlink" Target="https://drive.google.com/drive/folders/11-_dwcGns5b5nsSyhjLpI0lIIYnPPHSN?usp=sharing" TargetMode="External"/><Relationship Id="rId462" Type="http://schemas.openxmlformats.org/officeDocument/2006/relationships/hyperlink" Target="https://drive.google.com/drive/folders/16QB-uJ0BipK_JqQmD2HVjVNHIYz0czBq?usp=sharing" TargetMode="External"/><Relationship Id="rId518" Type="http://schemas.openxmlformats.org/officeDocument/2006/relationships/hyperlink" Target="https://drive.google.com/drive/folders/1f-RIcl43kWbn4J6fzJilW4m0d4QjFLHK?usp=sharing" TargetMode="External"/><Relationship Id="rId115" Type="http://schemas.openxmlformats.org/officeDocument/2006/relationships/hyperlink" Target="https://drive.google.com/drive/folders/1JlFj5tSc0AONsqNIUsOigiTLzfz6ntsQ?usp=sharing" TargetMode="External"/><Relationship Id="rId157" Type="http://schemas.openxmlformats.org/officeDocument/2006/relationships/hyperlink" Target="https://drive.google.com/drive/folders/1N73Ings4PF1-BOenT0EEAKI-EP9J3nRS?usp=sharing" TargetMode="External"/><Relationship Id="rId322" Type="http://schemas.openxmlformats.org/officeDocument/2006/relationships/hyperlink" Target="https://drive.google.com/drive/folders/15F4bkGn1K0VQAbtj6qy7pYalafskRrve?usp=sharing" TargetMode="External"/><Relationship Id="rId364" Type="http://schemas.openxmlformats.org/officeDocument/2006/relationships/hyperlink" Target="https://drive.google.com/drive/folders/11_mdM_xrEGT9Pbnsiklm7ozcbVaNB-Dr?usp=sharing" TargetMode="External"/><Relationship Id="rId61" Type="http://schemas.openxmlformats.org/officeDocument/2006/relationships/hyperlink" Target="https://drive.google.com/drive/folders/1TUn6qee8KeEcrqlqNHMqUq4HvSCmnSjy?usp=sharing" TargetMode="External"/><Relationship Id="rId199" Type="http://schemas.openxmlformats.org/officeDocument/2006/relationships/hyperlink" Target="https://drive.google.com/drive/folders/1OBsrA_HSw3KjYwTztQailCHY-rW7Hdt7?usp=sharing" TargetMode="External"/><Relationship Id="rId571" Type="http://schemas.openxmlformats.org/officeDocument/2006/relationships/hyperlink" Target="https://drive.google.com/drive/folders/1GYt-4FNDz4PVPwKIjPFxT4l-btfJ8Ino?usp=sharing" TargetMode="External"/><Relationship Id="rId627" Type="http://schemas.openxmlformats.org/officeDocument/2006/relationships/hyperlink" Target="https://drive.google.com/drive/folders/1GxLfLIynKrZd7cSTvp7wzeZEk9Nv_efP?usp=sharing" TargetMode="External"/><Relationship Id="rId19" Type="http://schemas.openxmlformats.org/officeDocument/2006/relationships/hyperlink" Target="https://drive.google.com/drive/folders/1VnZmqLXVhy5w4-06Goxc-qtE4sFBfPj4?usp=sharing" TargetMode="External"/><Relationship Id="rId224" Type="http://schemas.openxmlformats.org/officeDocument/2006/relationships/hyperlink" Target="https://drive.google.com/drive/folders/18guqXHjI-jLIVVrxi5SYfyLfNtBeozFZ?usp=sharing" TargetMode="External"/><Relationship Id="rId266" Type="http://schemas.openxmlformats.org/officeDocument/2006/relationships/hyperlink" Target="https://drive.google.com/drive/folders/18ATDJghN5D9JMG-A-LcklJ_lie_LmmwC?usp=sharing" TargetMode="External"/><Relationship Id="rId431" Type="http://schemas.openxmlformats.org/officeDocument/2006/relationships/hyperlink" Target="https://drive.google.com/drive/folders/1pDkGkc3cxtBcrz7FWdDh_-7b_Tzh7eY7?usp=sharing" TargetMode="External"/><Relationship Id="rId473" Type="http://schemas.openxmlformats.org/officeDocument/2006/relationships/hyperlink" Target="https://drive.google.com/drive/folders/1wNsxXUKAZYI3NMv1yODG_jxoIK0Hagni?usp=sharing" TargetMode="External"/><Relationship Id="rId529" Type="http://schemas.openxmlformats.org/officeDocument/2006/relationships/hyperlink" Target="https://drive.google.com/drive/folders/1dgjRePzvYJLc-qSAvMGNm99OZTFohkjj?usp=sharing" TargetMode="External"/><Relationship Id="rId30" Type="http://schemas.openxmlformats.org/officeDocument/2006/relationships/hyperlink" Target="https://drive.google.com/drive/folders/1bB0_6sboHNHrbuzJ9d6G6WReT6SAEB8m?usp=sharing" TargetMode="External"/><Relationship Id="rId126" Type="http://schemas.openxmlformats.org/officeDocument/2006/relationships/hyperlink" Target="https://drive.google.com/drive/folders/1KFxr1h0di8FcOHLfN4lnJl1VfNbi61R4?usp=sharing" TargetMode="External"/><Relationship Id="rId168" Type="http://schemas.openxmlformats.org/officeDocument/2006/relationships/hyperlink" Target="https://drive.google.com/drive/folders/1JF4Il834ScOR25TQGXPRxAO0epoP-cmT?usp=sharing" TargetMode="External"/><Relationship Id="rId333" Type="http://schemas.openxmlformats.org/officeDocument/2006/relationships/hyperlink" Target="https://drive.google.com/drive/folders/1TLG7lwphSCkglrTNAQ_enE5bw6H9towE?usp=sharing" TargetMode="External"/><Relationship Id="rId540" Type="http://schemas.openxmlformats.org/officeDocument/2006/relationships/hyperlink" Target="https://drive.google.com/drive/folders/1g9cqAimjriYMu8VSoIF9oAmEUgz-ReHO?usp=sharin" TargetMode="External"/><Relationship Id="rId72" Type="http://schemas.openxmlformats.org/officeDocument/2006/relationships/hyperlink" Target="https://drive.google.com/drive/folders/1M0WJbySAWfMB78HB0ah59LOqPwdDvfjq?usp=sharing" TargetMode="External"/><Relationship Id="rId375" Type="http://schemas.openxmlformats.org/officeDocument/2006/relationships/hyperlink" Target="https://drive.google.com/drive/folders/1-QdzVqHfVUGFh2PWn2CM_DIXrIexCaUf?usp=sharing" TargetMode="External"/><Relationship Id="rId582" Type="http://schemas.openxmlformats.org/officeDocument/2006/relationships/hyperlink" Target="https://drive.google.com/drive/folders/1514bsmT9wtaBBXbdyVqNTReOcuMQc4ME?usp=sharing" TargetMode="External"/><Relationship Id="rId3" Type="http://schemas.openxmlformats.org/officeDocument/2006/relationships/hyperlink" Target="https://drive.google.com/drive/folders/1FbqSn3mCAnyGhsKaEyOLSFvnWV8Wd-hB?usp=sharing" TargetMode="External"/><Relationship Id="rId235" Type="http://schemas.openxmlformats.org/officeDocument/2006/relationships/hyperlink" Target="https://drive.google.com/drive/folders/1W-Fzm7px9MV_2olTuiwzrdiQ4TKEKRz_?usp=sharing" TargetMode="External"/><Relationship Id="rId277" Type="http://schemas.openxmlformats.org/officeDocument/2006/relationships/hyperlink" Target="https://drive.google.com/drive/folders/173HKxM9gAwsVqkxIcQjPbwWc37NCAs7r?usp=sharing" TargetMode="External"/><Relationship Id="rId400" Type="http://schemas.openxmlformats.org/officeDocument/2006/relationships/hyperlink" Target="https://drive.google.com/drive/folders/1BNdCKBAyYfztneJkTYJnW-L4WG8UdLNk?usp=sharing" TargetMode="External"/><Relationship Id="rId442" Type="http://schemas.openxmlformats.org/officeDocument/2006/relationships/hyperlink" Target="https://drive.google.com/drive/folders/1mboKrr22UMJJi0GBFANl54ZZ_0i-xDN7?usp=sharing" TargetMode="External"/><Relationship Id="rId484" Type="http://schemas.openxmlformats.org/officeDocument/2006/relationships/hyperlink" Target="https://drive.google.com/drive/folders/1pI-3ph1aJmF5-iJGip2nHclkE9p0c52b?usp=sharing" TargetMode="External"/><Relationship Id="rId137" Type="http://schemas.openxmlformats.org/officeDocument/2006/relationships/hyperlink" Target="https://drive.google.com/drive/folders/1VF5-sd8ELfLupk-dH4b-OKhZE3RiX_bz?usp=sharing" TargetMode="External"/><Relationship Id="rId302" Type="http://schemas.openxmlformats.org/officeDocument/2006/relationships/hyperlink" Target="https://drive.google.com/drive/folders/1fNw8zuSzbUKvTA3z2mA7LOtQsWXlnqix?usp=sharing" TargetMode="External"/><Relationship Id="rId344" Type="http://schemas.openxmlformats.org/officeDocument/2006/relationships/hyperlink" Target="https://drive.google.com/drive/folders/15sAhj4c50NoU9uKd8JqhXxaRPQuaYZze?usp=sharing" TargetMode="External"/><Relationship Id="rId41" Type="http://schemas.openxmlformats.org/officeDocument/2006/relationships/hyperlink" Target="https://drive.google.com/drive/folders/1Zuve4tJZqHsE2cwB0hZWv4o4F9N9Jx3c?usp=sharing" TargetMode="External"/><Relationship Id="rId83" Type="http://schemas.openxmlformats.org/officeDocument/2006/relationships/hyperlink" Target="https://drive.google.com/drive/folders/1J7F2NaDHTrr7WN4iFWXrKt-G3QMOoso2?usp=sharing" TargetMode="External"/><Relationship Id="rId179" Type="http://schemas.openxmlformats.org/officeDocument/2006/relationships/hyperlink" Target="https://drive.google.com/drive/folders/1GpdKL566Y2aCN5L9XaWSKdXifkS66YXg?usp=sharing" TargetMode="External"/><Relationship Id="rId386" Type="http://schemas.openxmlformats.org/officeDocument/2006/relationships/hyperlink" Target="https://drive.google.com/drive/folders/1EIOKsAt1ij2vzwrEC8xm1mSge6XjuGzJ?usp=sharing" TargetMode="External"/><Relationship Id="rId551" Type="http://schemas.openxmlformats.org/officeDocument/2006/relationships/hyperlink" Target="https://drive.google.com/drive/folders/17KZCogG8LrxuACFWaY7HCcO3HLkQ5kzl?usp=sharing" TargetMode="External"/><Relationship Id="rId593" Type="http://schemas.openxmlformats.org/officeDocument/2006/relationships/hyperlink" Target="https://drive.google.com/drive/folders/1Di0lrLWqAe_gU5-yctdEkSrG9EjjDfuC?usp=sharing" TargetMode="External"/><Relationship Id="rId607" Type="http://schemas.openxmlformats.org/officeDocument/2006/relationships/hyperlink" Target="https://drive.google.com/drive/folders/1-0uwdZaMwh91cqcpBQsM27rxeS31YJfD?usp=sharing" TargetMode="External"/><Relationship Id="rId190" Type="http://schemas.openxmlformats.org/officeDocument/2006/relationships/hyperlink" Target="https://drive.google.com/drive/folders/1AfuZdvHjLrNLdVh5HnNlMzBypR2sM5II?usp=sharing" TargetMode="External"/><Relationship Id="rId204" Type="http://schemas.openxmlformats.org/officeDocument/2006/relationships/hyperlink" Target="https://drive.google.com/drive/folders/1_SL5uM3UkAJNYkWN5-dDQFlyb2xSEtUR?usp=sharing" TargetMode="External"/><Relationship Id="rId246" Type="http://schemas.openxmlformats.org/officeDocument/2006/relationships/hyperlink" Target="https://drive.google.com/drive/folders/1LUyP9JVDarVxLvaYQg4A38kpJ5wnOKBE?usp=sharing" TargetMode="External"/><Relationship Id="rId288" Type="http://schemas.openxmlformats.org/officeDocument/2006/relationships/hyperlink" Target="https://drive.google.com/drive/folders/13VCeTI-TNnrtdmjmW_O2S9VacISIMF14?usp=sharing" TargetMode="External"/><Relationship Id="rId411" Type="http://schemas.openxmlformats.org/officeDocument/2006/relationships/hyperlink" Target="https://drive.google.com/drive/folders/19T8qpg2o7nqfaRjNy31xZzRn9wfNj81-?usp=sharing" TargetMode="External"/><Relationship Id="rId453" Type="http://schemas.openxmlformats.org/officeDocument/2006/relationships/hyperlink" Target="https://drive.google.com/drive/folders/1Eo_OujWbfuR8o3hUjUwCjlYV-XD_kDgh?usp=sharing" TargetMode="External"/><Relationship Id="rId509" Type="http://schemas.openxmlformats.org/officeDocument/2006/relationships/hyperlink" Target="https://drive.google.com/drive/folders/1IsbVtR_a0DKMo-MoKmrpQ8Hn6W5KAmaE?usp=sharing" TargetMode="External"/><Relationship Id="rId106" Type="http://schemas.openxmlformats.org/officeDocument/2006/relationships/hyperlink" Target="https://drive.google.com/drive/folders/1AfuZdvHjLrNLdVh5HnNlMzBypR2sM5II?usp=sharing" TargetMode="External"/><Relationship Id="rId313" Type="http://schemas.openxmlformats.org/officeDocument/2006/relationships/hyperlink" Target="https://drive.google.com/drive/folders/1btD3kldykmkKF7eJ6i-jTp0styOO6zYo?usp=sharing" TargetMode="External"/><Relationship Id="rId495" Type="http://schemas.openxmlformats.org/officeDocument/2006/relationships/hyperlink" Target="https://drive.google.com/drive/folders/1mvvIR9fuShYHbOP4hrYcS-5SgH7_KXTX?usp=sharing" TargetMode="External"/><Relationship Id="rId10" Type="http://schemas.openxmlformats.org/officeDocument/2006/relationships/hyperlink" Target="https://drive.google.com/drive/folders/1clqqUT-BYeFWUBFpTYxQon2j1e63xBEh?usp=sharing" TargetMode="External"/><Relationship Id="rId52" Type="http://schemas.openxmlformats.org/officeDocument/2006/relationships/hyperlink" Target="https://drive.google.com/drive/folders/1WGIQyEnOQFH3SUYVsWbBpUoFLXUG8IGc?usp=sharing" TargetMode="External"/><Relationship Id="rId94" Type="http://schemas.openxmlformats.org/officeDocument/2006/relationships/hyperlink" Target="https://drive.google.com/drive/folders/1EDOMa__kqksCaazXAlO20Ia1uJq_zLxg?usp=sharing" TargetMode="External"/><Relationship Id="rId148" Type="http://schemas.openxmlformats.org/officeDocument/2006/relationships/hyperlink" Target="https://drive.google.com/drive/folders/1T6hJFOo4xqszFoKQTZ4a1DUBIvpmnvtB?usp=sharing" TargetMode="External"/><Relationship Id="rId355" Type="http://schemas.openxmlformats.org/officeDocument/2006/relationships/hyperlink" Target="https://drive.google.com/drive/folders/12oB2oXC0lQ_kF0tEynfdTUnmVHtVBJ3o?usp=sharing" TargetMode="External"/><Relationship Id="rId397" Type="http://schemas.openxmlformats.org/officeDocument/2006/relationships/hyperlink" Target="https://drive.google.com/drive/folders/1Bn1pOu2daH-c3CJFxxAuL0Xo3Jv8Wo00?usp=sharing" TargetMode="External"/><Relationship Id="rId520" Type="http://schemas.openxmlformats.org/officeDocument/2006/relationships/hyperlink" Target="https://drive.google.com/drive/folders/1dD3AJbGowySdryvtsVXa0rB0Q3SmX6UD?usp=sharing" TargetMode="External"/><Relationship Id="rId562" Type="http://schemas.openxmlformats.org/officeDocument/2006/relationships/hyperlink" Target="https://drive.google.com/drive/folders/1Hi1BHLX2ws5H039viuKQNH5KVUbcdZRO?usp=sharing" TargetMode="External"/><Relationship Id="rId618" Type="http://schemas.openxmlformats.org/officeDocument/2006/relationships/hyperlink" Target="https://docs.google.com/spreadsheets/d/1rW3e8qfftNHxqzpNXu3fssoJA5258sB5/edit?usp=sharing&amp;ouid=107199817650160639006&amp;rtpof=true&amp;sd=true" TargetMode="External"/><Relationship Id="rId215" Type="http://schemas.openxmlformats.org/officeDocument/2006/relationships/hyperlink" Target="tel:27718194" TargetMode="External"/><Relationship Id="rId257" Type="http://schemas.openxmlformats.org/officeDocument/2006/relationships/hyperlink" Target="https://drive.google.com/drive/folders/1HYNfrg4-a0-ubNp8KNf2d-Vz4EyEoKot?usp=sharing" TargetMode="External"/><Relationship Id="rId422" Type="http://schemas.openxmlformats.org/officeDocument/2006/relationships/hyperlink" Target="https://drive.google.com/drive/folders/1qyA5s6rTU5FnTaVNZtWrnJGfD4wxRKXh?usp=sharing" TargetMode="External"/><Relationship Id="rId464" Type="http://schemas.openxmlformats.org/officeDocument/2006/relationships/hyperlink" Target="https://drive.google.com/drive/folders/14y96szRo9SaDWOHfQmShFqM5q4m-XE_-?usp=sharing" TargetMode="External"/><Relationship Id="rId299" Type="http://schemas.openxmlformats.org/officeDocument/2006/relationships/hyperlink" Target="https://drive.google.com/drive/folders/1zixFGLgZUpiaTum17WxaNytYCdCL_zmA?usp=sharing" TargetMode="External"/><Relationship Id="rId63" Type="http://schemas.openxmlformats.org/officeDocument/2006/relationships/hyperlink" Target="https://drive.google.com/drive/folders/1T84VN5usOEZa8RGbV0lft8jmQ_butQ1w?usp=sharing" TargetMode="External"/><Relationship Id="rId159" Type="http://schemas.openxmlformats.org/officeDocument/2006/relationships/hyperlink" Target="https://drive.google.com/drive/folders/1LggRTFUm0FKGOopY46sf5Tm8MftieyJ1?usp=sharing" TargetMode="External"/><Relationship Id="rId366" Type="http://schemas.openxmlformats.org/officeDocument/2006/relationships/hyperlink" Target="https://drive.google.com/drive/folders/11E-BlsqKqW3XJXIl058IXeDEVtRLTRvu?usp=sharing" TargetMode="External"/><Relationship Id="rId573" Type="http://schemas.openxmlformats.org/officeDocument/2006/relationships/hyperlink" Target="https://drive.google.com/drive/folders/1GSEwv6wJj9poAdL0rOZXSV9nroYTjLue?usp=sharing" TargetMode="External"/><Relationship Id="rId226" Type="http://schemas.openxmlformats.org/officeDocument/2006/relationships/hyperlink" Target="https://drive.google.com/drive/folders/18Df-1RdNYCsIIwWbA6Ddiw9eq01CrEEe?usp=sharing" TargetMode="External"/><Relationship Id="rId433" Type="http://schemas.openxmlformats.org/officeDocument/2006/relationships/hyperlink" Target="https://drive.google.com/drive/folders/1oYhTReT4cFoyjbTrAWhMNZHajtsWSTfM?usp=sharing" TargetMode="External"/><Relationship Id="rId74" Type="http://schemas.openxmlformats.org/officeDocument/2006/relationships/hyperlink" Target="https://drive.google.com/drive/folders/1L8ZR6luKTBYFTE2j3aOJ2TCuMki-4Jhg?usp=sharing" TargetMode="External"/><Relationship Id="rId377" Type="http://schemas.openxmlformats.org/officeDocument/2006/relationships/hyperlink" Target="https://drive.google.com/drive/folders/1-3Jh4fxyYkecPmxAimhV7AL0qC5RQqey?usp=sharing" TargetMode="External"/><Relationship Id="rId500" Type="http://schemas.openxmlformats.org/officeDocument/2006/relationships/hyperlink" Target="https://drive.google.com/drive/folders/1mV-ysZfe9ZeKu2w5n6GHZzQIbKUZp1GN?usp=sharing" TargetMode="External"/><Relationship Id="rId584" Type="http://schemas.openxmlformats.org/officeDocument/2006/relationships/hyperlink" Target="https://drive.google.com/drive/folders/16AlSGi3IR9TWRGGYGL6uQHuJQMqEYctN?usp=sharing" TargetMode="External"/><Relationship Id="rId5" Type="http://schemas.openxmlformats.org/officeDocument/2006/relationships/hyperlink" Target="https://drive.google.com/drive/folders/1THIwXH7gBa9no1vAWg37yNTVkjGGFDMi?usp=sharing" TargetMode="External"/><Relationship Id="rId237" Type="http://schemas.openxmlformats.org/officeDocument/2006/relationships/hyperlink" Target="https://drive.google.com/drive/folders/1UzekREP-gSsguZeFQ-3VYakS5F1G2Gvl?usp=sharing" TargetMode="External"/><Relationship Id="rId444" Type="http://schemas.openxmlformats.org/officeDocument/2006/relationships/hyperlink" Target="https://drive.google.com/drive/folders/1m7siWtMljVFhu2_ghm-m1GleQZJNMGSE?usp=sharing" TargetMode="External"/><Relationship Id="rId290" Type="http://schemas.openxmlformats.org/officeDocument/2006/relationships/hyperlink" Target="https://drive.google.com/drive/folders/12Jc_cbsl2ZTvFReyS1IN_Yfw5UFb9nOa?usp=sharing" TargetMode="External"/><Relationship Id="rId304" Type="http://schemas.openxmlformats.org/officeDocument/2006/relationships/hyperlink" Target="https://drive.google.com/drive/folders/1dnoLJY-ff9HPTWjTrxfM_8Q4xXAlLLXt?usp=sharing" TargetMode="External"/><Relationship Id="rId388" Type="http://schemas.openxmlformats.org/officeDocument/2006/relationships/hyperlink" Target="https://drive.google.com/drive/folders/1DrusZ5Ber77VzGErUn8N1bkYc2qQydeV?usp=sharing" TargetMode="External"/><Relationship Id="rId511" Type="http://schemas.openxmlformats.org/officeDocument/2006/relationships/hyperlink" Target="https://drive.google.com/drive/folders/1fZZ4qSMb_-jKVkw21WIYkUaUoSaDbmRg?usp=sharing" TargetMode="External"/><Relationship Id="rId609" Type="http://schemas.openxmlformats.org/officeDocument/2006/relationships/hyperlink" Target="https://drive.google.com/drive/folders/1u8n-kh3dK-H2FF-dAwW6PRPExU7UnunW?usp=sharing" TargetMode="External"/><Relationship Id="rId85" Type="http://schemas.openxmlformats.org/officeDocument/2006/relationships/hyperlink" Target="https://drive.google.com/drive/folders/1HdiOomMn7hAxSiUM7z06_mORmFIQPaD_?usp=sharing" TargetMode="External"/><Relationship Id="rId150" Type="http://schemas.openxmlformats.org/officeDocument/2006/relationships/hyperlink" Target="https://drive.google.com/drive/folders/1SwPsBCgXikzLuMguY4jABJnB2ABJgh_D?usp=sharing" TargetMode="External"/><Relationship Id="rId595" Type="http://schemas.openxmlformats.org/officeDocument/2006/relationships/hyperlink" Target="https://drive.google.com/drive/folders/1DUVdeEyfv_RgOGvkTKUKbr0iFxP5uiJE?usp=sharing" TargetMode="External"/><Relationship Id="rId248" Type="http://schemas.openxmlformats.org/officeDocument/2006/relationships/hyperlink" Target="https://drive.google.com/drive/folders/1JZm7UPtCYcFaLe4cJMoXR7j8aUDh1uQ9?usp=sharing" TargetMode="External"/><Relationship Id="rId455" Type="http://schemas.openxmlformats.org/officeDocument/2006/relationships/hyperlink" Target="https://drive.google.com/drive/folders/1QcFmOZHjjZYH-SVczZbt4Sjf6IInwx1M?usp=sharing" TargetMode="External"/><Relationship Id="rId12" Type="http://schemas.openxmlformats.org/officeDocument/2006/relationships/hyperlink" Target="https://drive.google.com/drive/folders/1cXTdaYXFDtDKl5keb4J5MwT7qZRme3ct?usp=sharing" TargetMode="External"/><Relationship Id="rId108" Type="http://schemas.openxmlformats.org/officeDocument/2006/relationships/hyperlink" Target="https://drive.google.com/drive/folders/1AQDUSg7L8q9tL-q7TIOvuOpm_mu-Kplp?usp=sharing" TargetMode="External"/><Relationship Id="rId315" Type="http://schemas.openxmlformats.org/officeDocument/2006/relationships/hyperlink" Target="https://drive.google.com/drive/folders/1b0qqPzDg-bPbFOjO1LEpnqiZUJ09RCRi?usp=sharing" TargetMode="External"/><Relationship Id="rId522" Type="http://schemas.openxmlformats.org/officeDocument/2006/relationships/hyperlink" Target="https://drive.google.com/drive/folders/1WVry9YUuw5cpjDgZxwy1unRHmvfb-RTk?usp=sharing" TargetMode="External"/><Relationship Id="rId96" Type="http://schemas.openxmlformats.org/officeDocument/2006/relationships/hyperlink" Target="https://drive.google.com/drive/folders/1DeujkfbrWC68eUApAtaF3Xpqf47HkhGq?usp=sharing" TargetMode="External"/><Relationship Id="rId161" Type="http://schemas.openxmlformats.org/officeDocument/2006/relationships/hyperlink" Target="https://drive.google.com/drive/folders/1L8waRTNNQbqYs271HPhR--VDJ-YKvx-X?usp=sharing" TargetMode="External"/><Relationship Id="rId399" Type="http://schemas.openxmlformats.org/officeDocument/2006/relationships/hyperlink" Target="https://drive.google.com/drive/folders/1BUsNvvo8-WPq7Bw-4mt6nZ6j9b4iId8t?usp=sharing" TargetMode="External"/><Relationship Id="rId259" Type="http://schemas.openxmlformats.org/officeDocument/2006/relationships/hyperlink" Target="https://drive.google.com/drive/folders/1HRbIf-V9eTnkW77N-AAPpxDc5pixL5gs?usp=sharing" TargetMode="External"/><Relationship Id="rId466" Type="http://schemas.openxmlformats.org/officeDocument/2006/relationships/hyperlink" Target="https://drive.google.com/drive/folders/14nSki6jun1QxqQAnTIerEfo94lkHSjwX?usp=sharing" TargetMode="External"/><Relationship Id="rId23" Type="http://schemas.openxmlformats.org/officeDocument/2006/relationships/hyperlink" Target="https://drive.google.com/drive/folders/1PxqX4DPih45tUdKchCuiJE0ABMsqrCPG?usp=sharing" TargetMode="External"/><Relationship Id="rId119" Type="http://schemas.openxmlformats.org/officeDocument/2006/relationships/hyperlink" Target="https://drive.google.com/drive/folders/1vWNYw3doX0BSExc2Egk6RJnJEUfUGGMs?usp=sharing" TargetMode="External"/><Relationship Id="rId326" Type="http://schemas.openxmlformats.org/officeDocument/2006/relationships/hyperlink" Target="https://drive.google.com/drive/folders/13sd7fUqOfR6-LxR5h-8Jm_6lZX2md2st?usp=sharing" TargetMode="External"/><Relationship Id="rId533" Type="http://schemas.openxmlformats.org/officeDocument/2006/relationships/hyperlink" Target="https://drive.google.com/drive/folders/1RIfpJ4grTGvFhAToYtM-uSnP23UwhWFE?usp=sharing" TargetMode="External"/><Relationship Id="rId172" Type="http://schemas.openxmlformats.org/officeDocument/2006/relationships/hyperlink" Target="https://drive.google.com/drive/folders/1GHtWZCdIkAP4fCT-L_M2FDaueZhJVTPh?usp=sharing" TargetMode="External"/><Relationship Id="rId477" Type="http://schemas.openxmlformats.org/officeDocument/2006/relationships/hyperlink" Target="https://drive.google.com/drive/folders/1vf7SL0FsSViFfsO5yYalhHZAyI1yWqc7?usp=sharing" TargetMode="External"/><Relationship Id="rId600" Type="http://schemas.openxmlformats.org/officeDocument/2006/relationships/hyperlink" Target="https://drive.google.com/drive/folders/1eTzau1QkdInJ3qUPt3Ap1s6Bd-etwS6x?usp=sharing" TargetMode="External"/><Relationship Id="rId337" Type="http://schemas.openxmlformats.org/officeDocument/2006/relationships/hyperlink" Target="https://drive.google.com/drive/folders/1PwXApyK8Gifz2xZPORA6qVruBIMz5mT8?usp=sharing" TargetMode="External"/><Relationship Id="rId34" Type="http://schemas.openxmlformats.org/officeDocument/2006/relationships/hyperlink" Target="https://drive.google.com/drive/folders/1aXq6um4qWTfmkVju95o-FdAXC737vKde?usp=sharing" TargetMode="External"/><Relationship Id="rId544" Type="http://schemas.openxmlformats.org/officeDocument/2006/relationships/hyperlink" Target="https://drive.google.com/drive/folders/1MnBMcAJJ6Yv_ZBWkmN0NGNNg5Rw7rOES?usp=sharing" TargetMode="External"/><Relationship Id="rId183" Type="http://schemas.openxmlformats.org/officeDocument/2006/relationships/hyperlink" Target="https://drive.google.com/drive/folders/1DeujkfbrWC68eUApAtaF3Xpqf47HkhGq?usp=sharing" TargetMode="External"/><Relationship Id="rId390" Type="http://schemas.openxmlformats.org/officeDocument/2006/relationships/hyperlink" Target="https://drive.google.com/drive/folders/1DXXwBKlkC0MCTnIAgYrBu_muHF30VJiq?usp=sharing" TargetMode="External"/><Relationship Id="rId404" Type="http://schemas.openxmlformats.org/officeDocument/2006/relationships/hyperlink" Target="https://drive.google.com/drive/folders/1Af142VMgKm58_tLiuFDUCs37N73Ow12N?usp=sharing" TargetMode="External"/><Relationship Id="rId611" Type="http://schemas.openxmlformats.org/officeDocument/2006/relationships/hyperlink" Target="https://drive.google.com/drive/folders/1t6SSkGlbfqPbjTuiRKZPE_xCZtlDzqxn?usp=sharing" TargetMode="External"/><Relationship Id="rId250" Type="http://schemas.openxmlformats.org/officeDocument/2006/relationships/hyperlink" Target="https://drive.google.com/drive/folders/1IIOX6ujaHsG4P4YQuyKxsn_mAKo19tl-?usp=sharing" TargetMode="External"/><Relationship Id="rId488" Type="http://schemas.openxmlformats.org/officeDocument/2006/relationships/hyperlink" Target="https://drive.google.com/drive/folders/1npiVkynmAkkMkQKtohH6i1NzAlkEyIM8?usp=sharing" TargetMode="External"/><Relationship Id="rId45" Type="http://schemas.openxmlformats.org/officeDocument/2006/relationships/hyperlink" Target="https://drive.google.com/drive/folders/1ZgEhYGPB-cZ-EUXS_VbRiXYTrqQtRGt6?usp=sharing" TargetMode="External"/><Relationship Id="rId110" Type="http://schemas.openxmlformats.org/officeDocument/2006/relationships/hyperlink" Target="https://drive.google.com/drive/folders/1pb2NEZ5wW36rGPbtGe3yYWonLKw74xSY?usp=sharing" TargetMode="External"/><Relationship Id="rId348" Type="http://schemas.openxmlformats.org/officeDocument/2006/relationships/hyperlink" Target="https://drive.google.com/drive/folders/1JHBWNt1fUj_gYseqU0F_1rffc7LEOcqi?usp=sharing" TargetMode="External"/><Relationship Id="rId555" Type="http://schemas.openxmlformats.org/officeDocument/2006/relationships/hyperlink" Target="https://drive.google.com/drive/folders/1JOUvqEtl4W6VrG665x3MTNVORjhHvpM0?usp=sharing" TargetMode="External"/><Relationship Id="rId194" Type="http://schemas.openxmlformats.org/officeDocument/2006/relationships/hyperlink" Target="https://drive.google.com/drive/folders/1A3EIL3IYASXKN4P63MUcSkiEbkWwUVAX?usp=sharing" TargetMode="External"/><Relationship Id="rId208" Type="http://schemas.openxmlformats.org/officeDocument/2006/relationships/hyperlink" Target="https://drive.google.com/drive/folders/1YmjGIbL3bGeqbyk98OMG_0nufjcp01Xd?usp=sharing" TargetMode="External"/><Relationship Id="rId415" Type="http://schemas.openxmlformats.org/officeDocument/2006/relationships/hyperlink" Target="https://drive.google.com/drive/folders/13JFJtf867K8NDTRSaB72c0E2QMgV3duO?usp=sharing" TargetMode="External"/><Relationship Id="rId622" Type="http://schemas.openxmlformats.org/officeDocument/2006/relationships/hyperlink" Target="https://docs.google.com/spreadsheets/d/1rC_kWJJyKc_VhU__VVyyINaHClUUZIfb/edit?usp=sharing&amp;ouid=107199817650160639006&amp;rtpof=true&amp;sd=true" TargetMode="External"/><Relationship Id="rId261" Type="http://schemas.openxmlformats.org/officeDocument/2006/relationships/hyperlink" Target="https://drive.google.com/drive/folders/18sKVB8OI-RcHLwmBw23qfpJDC1Ck45v6?usp=sharing" TargetMode="External"/><Relationship Id="rId499" Type="http://schemas.openxmlformats.org/officeDocument/2006/relationships/hyperlink" Target="https://drive.google.com/drive/folders/1mgpce5DOHcjOK3HCSxNniF8Dej0_6ptw?usp=sharing" TargetMode="External"/><Relationship Id="rId56" Type="http://schemas.openxmlformats.org/officeDocument/2006/relationships/hyperlink" Target="https://drive.google.com/drive/folders/1UbszHKTve6nzoN696xElV2kkZE2oyPVV?usp=sharing" TargetMode="External"/><Relationship Id="rId359" Type="http://schemas.openxmlformats.org/officeDocument/2006/relationships/hyperlink" Target="https://drive.google.com/drive/folders/1249Q8KApHdZu_kWfElZQWxb5itYT4QL-?usp=sharing" TargetMode="External"/><Relationship Id="rId566" Type="http://schemas.openxmlformats.org/officeDocument/2006/relationships/hyperlink" Target="https://drive.google.com/drive/folders/1HZfuUvGgS7JNPQF5O_cZw92gbYYfJb6S?usp=sharing" TargetMode="External"/><Relationship Id="rId121" Type="http://schemas.openxmlformats.org/officeDocument/2006/relationships/hyperlink" Target="https://drive.google.com/drive/folders/1wyj4qh3fHMZNZ5X8yj4KQXhk1qhWHcFL?usp=sharing" TargetMode="External"/><Relationship Id="rId219" Type="http://schemas.openxmlformats.org/officeDocument/2006/relationships/hyperlink" Target="https://drive.google.com/drive/folders/1nHBKtU_PKNF4x8i3uIZEdJzlA66JA5bT?usp=sharing" TargetMode="External"/><Relationship Id="rId426" Type="http://schemas.openxmlformats.org/officeDocument/2006/relationships/hyperlink" Target="https://drive.google.com/drive/folders/1pmNGjz9r6nJy_XciPw5tWheVyDARgAyw?usp=sharing" TargetMode="External"/><Relationship Id="rId67" Type="http://schemas.openxmlformats.org/officeDocument/2006/relationships/hyperlink" Target="https://drive.google.com/drive/folders/1OxyDUNetYXQIX3JO-k2VQmXjG3-wAO_1?usp=sharing" TargetMode="External"/><Relationship Id="rId272" Type="http://schemas.openxmlformats.org/officeDocument/2006/relationships/hyperlink" Target="https://drive.google.com/drive/folders/13En6yiyo0E-AwJlZMLA5cb1W-fAy4Ddn?usp=sharing" TargetMode="External"/><Relationship Id="rId577" Type="http://schemas.openxmlformats.org/officeDocument/2006/relationships/hyperlink" Target="https://drive.google.com/drive/folders/114sAvjdYW9cVmsyFjRo6zY8ZQbj6OO3W?usp=sharing" TargetMode="External"/><Relationship Id="rId132" Type="http://schemas.openxmlformats.org/officeDocument/2006/relationships/hyperlink" Target="https://drive.google.com/drive/folders/1WXVdC93kKQ79LMKwJjg5FPIwlccUHTsU?usp=sharing" TargetMode="External"/><Relationship Id="rId437" Type="http://schemas.openxmlformats.org/officeDocument/2006/relationships/hyperlink" Target="https://drive.google.com/drive/folders/1nl78zoyHmvyAAJoyqTjjiI4xXo938SsW?usp=sharing" TargetMode="External"/><Relationship Id="rId283" Type="http://schemas.openxmlformats.org/officeDocument/2006/relationships/hyperlink" Target="https://drive.google.com/drive/folders/1-VvGDiYV-2sKlrxMsGpQM8_U2taAHl3K?usp=sharing" TargetMode="External"/><Relationship Id="rId490" Type="http://schemas.openxmlformats.org/officeDocument/2006/relationships/hyperlink" Target="https://drive.google.com/drive/folders/1qM_GQdKR5UFocnrezI3SRJ3xzP8Z5Rar?usp=sharing" TargetMode="External"/><Relationship Id="rId504" Type="http://schemas.openxmlformats.org/officeDocument/2006/relationships/hyperlink" Target="https://drive.google.com/drive/folders/1ju-ZttYfq7nsR3_RszSJYZ3Xp2f1JRgP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9F3E6-4A44-4CDF-92C2-4D4D3465412A}">
  <dimension ref="A3:D176"/>
  <sheetViews>
    <sheetView workbookViewId="0"/>
  </sheetViews>
  <sheetFormatPr defaultRowHeight="15" x14ac:dyDescent="0.25"/>
  <cols>
    <col min="1" max="1" width="30.5703125" bestFit="1" customWidth="1"/>
    <col min="2" max="2" width="15.85546875" style="239" bestFit="1" customWidth="1"/>
    <col min="3" max="3" width="35" style="239" bestFit="1" customWidth="1"/>
    <col min="4" max="4" width="25.7109375" bestFit="1" customWidth="1"/>
  </cols>
  <sheetData>
    <row r="3" spans="1:3" x14ac:dyDescent="0.25">
      <c r="A3" s="237" t="s">
        <v>1414</v>
      </c>
      <c r="B3" s="239" t="s">
        <v>1442</v>
      </c>
      <c r="C3" s="239" t="s">
        <v>1453</v>
      </c>
    </row>
    <row r="4" spans="1:3" x14ac:dyDescent="0.25">
      <c r="A4" s="238">
        <v>6000677000</v>
      </c>
      <c r="B4" s="239">
        <v>1600.28</v>
      </c>
      <c r="C4" s="239">
        <f>VLOOKUP(A4,'o que enviei'!A:B,2,0)</f>
        <v>1600.28</v>
      </c>
    </row>
    <row r="5" spans="1:3" x14ac:dyDescent="0.25">
      <c r="A5" s="238">
        <v>6000677005</v>
      </c>
      <c r="B5" s="239">
        <v>775.91</v>
      </c>
      <c r="C5" s="239">
        <f>VLOOKUP(A5,'o que enviei'!A:B,2,0)</f>
        <v>775.91</v>
      </c>
    </row>
    <row r="6" spans="1:3" x14ac:dyDescent="0.25">
      <c r="A6" s="238">
        <v>6000677006</v>
      </c>
      <c r="B6" s="239">
        <v>1200.21</v>
      </c>
      <c r="C6" s="239">
        <f>VLOOKUP(A6,'o que enviei'!A:B,2,0)</f>
        <v>1200.21</v>
      </c>
    </row>
    <row r="7" spans="1:3" x14ac:dyDescent="0.25">
      <c r="A7" s="238">
        <v>6000681459</v>
      </c>
      <c r="B7" s="239">
        <v>4751.22</v>
      </c>
      <c r="C7" s="239">
        <f>VLOOKUP(A7,'o que enviei'!A:B,2,0)</f>
        <v>4751.22</v>
      </c>
    </row>
    <row r="8" spans="1:3" x14ac:dyDescent="0.25">
      <c r="A8" s="238">
        <v>6000779535</v>
      </c>
      <c r="B8" s="239">
        <v>142372.43</v>
      </c>
      <c r="C8" s="239">
        <f>VLOOKUP(A8,'o que enviei'!A:B,2,0)</f>
        <v>171902.56000000003</v>
      </c>
    </row>
    <row r="9" spans="1:3" x14ac:dyDescent="0.25">
      <c r="A9" s="238">
        <v>6000783799</v>
      </c>
      <c r="B9" s="239">
        <v>48914</v>
      </c>
      <c r="C9" s="239">
        <f>VLOOKUP(A9,'o que enviei'!A:B,2,0)</f>
        <v>49536.78</v>
      </c>
    </row>
    <row r="10" spans="1:3" x14ac:dyDescent="0.25">
      <c r="A10" s="238">
        <v>6000804659</v>
      </c>
      <c r="B10" s="239">
        <v>6138.35</v>
      </c>
      <c r="C10" s="239">
        <f>VLOOKUP(A10,'o que enviei'!A:B,2,0)</f>
        <v>6138.35</v>
      </c>
    </row>
    <row r="11" spans="1:3" x14ac:dyDescent="0.25">
      <c r="A11" s="238">
        <v>6000807001</v>
      </c>
      <c r="B11" s="239">
        <v>2428.9</v>
      </c>
      <c r="C11" s="239">
        <f>VLOOKUP(A11,'o que enviei'!A:B,2,0)</f>
        <v>2428.9</v>
      </c>
    </row>
    <row r="12" spans="1:3" x14ac:dyDescent="0.25">
      <c r="A12" s="238">
        <v>6000809402</v>
      </c>
      <c r="B12" s="239">
        <v>5926.62</v>
      </c>
      <c r="C12" s="239">
        <f>VLOOKUP(A12,'o que enviei'!A:B,2,0)</f>
        <v>5926.62</v>
      </c>
    </row>
    <row r="13" spans="1:3" x14ac:dyDescent="0.25">
      <c r="A13" s="238">
        <v>6000814328</v>
      </c>
      <c r="B13" s="239">
        <v>5950</v>
      </c>
      <c r="C13" s="239">
        <f>VLOOKUP(A13,'o que enviei'!A:B,2,0)</f>
        <v>5908.05</v>
      </c>
    </row>
    <row r="14" spans="1:3" x14ac:dyDescent="0.25">
      <c r="A14" s="238">
        <v>6000816843</v>
      </c>
      <c r="B14" s="239">
        <v>7345.62</v>
      </c>
      <c r="C14" s="239">
        <f>VLOOKUP(A14,'o que enviei'!A:B,2,0)</f>
        <v>7293.82</v>
      </c>
    </row>
    <row r="15" spans="1:3" x14ac:dyDescent="0.25">
      <c r="A15" s="238">
        <v>6000816845</v>
      </c>
      <c r="B15" s="239">
        <v>5008.3500000000004</v>
      </c>
      <c r="C15" s="239">
        <f>VLOOKUP(A15,'o que enviei'!A:B,2,0)</f>
        <v>5008.3500000000004</v>
      </c>
    </row>
    <row r="16" spans="1:3" x14ac:dyDescent="0.25">
      <c r="A16" s="238">
        <v>6000817637</v>
      </c>
      <c r="B16" s="239">
        <v>7473.34</v>
      </c>
      <c r="C16" s="239">
        <f>VLOOKUP(A16,'o que enviei'!A:B,2,0)</f>
        <v>7547.59</v>
      </c>
    </row>
    <row r="17" spans="1:3" x14ac:dyDescent="0.25">
      <c r="A17" s="238">
        <v>6000817651</v>
      </c>
      <c r="B17" s="239">
        <v>29402.2</v>
      </c>
      <c r="C17" s="239">
        <f>VLOOKUP(A17,'o que enviei'!A:B,2,0)</f>
        <v>29451.39</v>
      </c>
    </row>
    <row r="18" spans="1:3" x14ac:dyDescent="0.25">
      <c r="A18" s="238">
        <v>6000817672</v>
      </c>
      <c r="B18" s="239">
        <v>8347.91</v>
      </c>
      <c r="C18" s="239">
        <f>VLOOKUP(A18,'o que enviei'!A:B,2,0)</f>
        <v>8422.16</v>
      </c>
    </row>
    <row r="19" spans="1:3" x14ac:dyDescent="0.25">
      <c r="A19" s="238">
        <v>6000817768</v>
      </c>
      <c r="B19" s="239">
        <v>6252.26</v>
      </c>
      <c r="C19" s="239">
        <f>VLOOKUP(A19,'o que enviei'!A:B,2,0)</f>
        <v>6208.16</v>
      </c>
    </row>
    <row r="20" spans="1:3" x14ac:dyDescent="0.25">
      <c r="A20" s="238">
        <v>6000826351</v>
      </c>
      <c r="B20" s="239">
        <v>7524.06</v>
      </c>
      <c r="C20" s="239">
        <f>VLOOKUP(A20,'o que enviei'!A:B,2,0)</f>
        <v>7524.06</v>
      </c>
    </row>
    <row r="21" spans="1:3" x14ac:dyDescent="0.25">
      <c r="A21" s="238">
        <v>6000827264</v>
      </c>
      <c r="B21" s="239">
        <v>1200.21</v>
      </c>
      <c r="C21" s="239">
        <f>VLOOKUP(A21,'o que enviei'!A:B,2,0)</f>
        <v>1200.21</v>
      </c>
    </row>
    <row r="22" spans="1:3" x14ac:dyDescent="0.25">
      <c r="A22" s="238">
        <v>6000829140</v>
      </c>
      <c r="B22" s="239">
        <v>5959.0106999999998</v>
      </c>
      <c r="C22" s="239">
        <f>VLOOKUP(A22,'o que enviei'!A:B,2,0)</f>
        <v>5959.01</v>
      </c>
    </row>
    <row r="23" spans="1:3" x14ac:dyDescent="0.25">
      <c r="A23" s="238">
        <v>6000829141</v>
      </c>
      <c r="B23" s="239">
        <v>2947.1</v>
      </c>
      <c r="C23" s="239">
        <f>VLOOKUP(A23,'o que enviei'!A:B,2,0)</f>
        <v>2947.1</v>
      </c>
    </row>
    <row r="24" spans="1:3" x14ac:dyDescent="0.25">
      <c r="A24" s="238">
        <v>6000829147</v>
      </c>
      <c r="B24" s="239">
        <v>7673.51</v>
      </c>
      <c r="C24" s="239">
        <f>VLOOKUP(A24,'o que enviei'!A:B,2,0)</f>
        <v>7673.51</v>
      </c>
    </row>
    <row r="25" spans="1:3" x14ac:dyDescent="0.25">
      <c r="A25" s="238">
        <v>6000829625</v>
      </c>
      <c r="B25" s="239">
        <v>497.28</v>
      </c>
      <c r="C25" s="239">
        <f>VLOOKUP(A25,'o que enviei'!A:B,2,0)</f>
        <v>497.28</v>
      </c>
    </row>
    <row r="26" spans="1:3" x14ac:dyDescent="0.25">
      <c r="A26" s="238">
        <v>6000829628</v>
      </c>
      <c r="B26" s="239">
        <v>775.91</v>
      </c>
      <c r="C26" s="239">
        <f>VLOOKUP(A26,'o que enviei'!A:B,2,0)</f>
        <v>775.91</v>
      </c>
    </row>
    <row r="27" spans="1:3" x14ac:dyDescent="0.25">
      <c r="A27" s="238">
        <v>6000829629</v>
      </c>
      <c r="B27" s="239">
        <v>1294.17</v>
      </c>
      <c r="C27" s="239">
        <f>VLOOKUP(A27,'o que enviei'!A:B,2,0)</f>
        <v>1294.17</v>
      </c>
    </row>
    <row r="28" spans="1:3" x14ac:dyDescent="0.25">
      <c r="A28" s="238">
        <v>6000830682</v>
      </c>
      <c r="B28" s="239">
        <v>130.16999999999999</v>
      </c>
      <c r="C28" s="239">
        <f>VLOOKUP(A28,'o que enviei'!A:B,2,0)</f>
        <v>129.25</v>
      </c>
    </row>
    <row r="29" spans="1:3" x14ac:dyDescent="0.25">
      <c r="A29" s="238">
        <v>6000830684</v>
      </c>
      <c r="B29" s="239">
        <v>111.15</v>
      </c>
      <c r="C29" s="239">
        <f>VLOOKUP(A29,'o que enviei'!A:B,2,0)</f>
        <v>110.35</v>
      </c>
    </row>
    <row r="30" spans="1:3" x14ac:dyDescent="0.25">
      <c r="A30" s="238">
        <v>6000831085</v>
      </c>
      <c r="B30" s="239">
        <v>179.2</v>
      </c>
      <c r="C30" s="239">
        <f>VLOOKUP(A30,'o que enviei'!A:B,2,0)</f>
        <v>177.93</v>
      </c>
    </row>
    <row r="31" spans="1:3" x14ac:dyDescent="0.25">
      <c r="A31" s="238">
        <v>6000832013</v>
      </c>
      <c r="B31" s="239">
        <v>6029.26</v>
      </c>
      <c r="C31" s="239">
        <f>VLOOKUP(A31,'o que enviei'!A:B,2,0)</f>
        <v>6029.26</v>
      </c>
    </row>
    <row r="32" spans="1:3" x14ac:dyDescent="0.25">
      <c r="A32" s="238">
        <v>6000832015</v>
      </c>
      <c r="B32" s="239">
        <v>7255.97</v>
      </c>
      <c r="C32" s="239">
        <f>VLOOKUP(A32,'o que enviei'!A:B,2,0)</f>
        <v>7204.84</v>
      </c>
    </row>
    <row r="33" spans="1:3" x14ac:dyDescent="0.25">
      <c r="A33" s="238">
        <v>6000832019</v>
      </c>
      <c r="B33" s="239">
        <v>10671.65</v>
      </c>
      <c r="C33" s="239">
        <f>VLOOKUP(A33,'o que enviei'!A:B,2,0)</f>
        <v>10671.65</v>
      </c>
    </row>
    <row r="34" spans="1:3" x14ac:dyDescent="0.25">
      <c r="A34" s="238">
        <v>6000832146</v>
      </c>
      <c r="B34" s="239">
        <v>44.46</v>
      </c>
      <c r="C34" s="239">
        <f>VLOOKUP(A34,'o que enviei'!A:B,2,0)</f>
        <v>44.14</v>
      </c>
    </row>
    <row r="35" spans="1:3" x14ac:dyDescent="0.25">
      <c r="A35" s="238">
        <v>6000832147</v>
      </c>
      <c r="B35" s="239">
        <v>2490.68174</v>
      </c>
      <c r="C35" s="239">
        <f>VLOOKUP(A35,'o que enviei'!A:B,2,0)</f>
        <v>2475.2600000000002</v>
      </c>
    </row>
    <row r="36" spans="1:3" x14ac:dyDescent="0.25">
      <c r="A36" s="238">
        <v>6000832204</v>
      </c>
      <c r="B36" s="239">
        <v>157.63120000000001</v>
      </c>
      <c r="C36" s="239">
        <f>VLOOKUP(A36,'o que enviei'!A:B,2,0)</f>
        <v>157.63</v>
      </c>
    </row>
    <row r="37" spans="1:3" x14ac:dyDescent="0.25">
      <c r="A37" s="238">
        <v>6000833118</v>
      </c>
      <c r="B37" s="239">
        <v>215.88</v>
      </c>
      <c r="C37" s="239">
        <f>VLOOKUP(A37,'o que enviei'!A:B,2,0)</f>
        <v>214.36</v>
      </c>
    </row>
    <row r="38" spans="1:3" x14ac:dyDescent="0.25">
      <c r="A38" s="238">
        <v>6000833119</v>
      </c>
      <c r="B38" s="239">
        <v>66.69</v>
      </c>
      <c r="C38" s="239">
        <f>VLOOKUP(A38,'o que enviei'!A:B,2,0)</f>
        <v>66.209999999999994</v>
      </c>
    </row>
    <row r="39" spans="1:3" x14ac:dyDescent="0.25">
      <c r="A39" s="238">
        <v>6000833416</v>
      </c>
      <c r="B39" s="239">
        <v>29736.35</v>
      </c>
      <c r="C39" s="239" t="e">
        <f>VLOOKUP(A39,'o que enviei'!A:B,2,0)</f>
        <v>#N/A</v>
      </c>
    </row>
    <row r="40" spans="1:3" x14ac:dyDescent="0.25">
      <c r="A40" s="238">
        <v>6000833472</v>
      </c>
      <c r="B40" s="239">
        <v>10439.33</v>
      </c>
      <c r="C40" s="239">
        <f>VLOOKUP(A40,'o que enviei'!A:B,2,0)</f>
        <v>10439.33</v>
      </c>
    </row>
    <row r="41" spans="1:3" x14ac:dyDescent="0.25">
      <c r="A41" s="238">
        <v>6000841189</v>
      </c>
      <c r="B41" s="239">
        <v>1880.27</v>
      </c>
      <c r="C41" s="239">
        <f>VLOOKUP(A41,'o que enviei'!A:B,2,0)</f>
        <v>1880.27</v>
      </c>
    </row>
    <row r="42" spans="1:3" x14ac:dyDescent="0.25">
      <c r="A42" s="238">
        <v>6000841525</v>
      </c>
      <c r="B42" s="239">
        <v>1482.09</v>
      </c>
      <c r="C42" s="239">
        <f>VLOOKUP(A42,'o que enviei'!A:B,2,0)</f>
        <v>1482.09</v>
      </c>
    </row>
    <row r="43" spans="1:3" x14ac:dyDescent="0.25">
      <c r="A43" s="238">
        <v>6000841709</v>
      </c>
      <c r="B43" s="239">
        <v>800.28</v>
      </c>
      <c r="C43" s="239">
        <f>VLOOKUP(A43,'o que enviei'!A:B,2,0)</f>
        <v>794.52</v>
      </c>
    </row>
    <row r="44" spans="1:3" x14ac:dyDescent="0.25">
      <c r="A44" s="238">
        <v>6000845554</v>
      </c>
      <c r="B44" s="239">
        <v>2162.46</v>
      </c>
      <c r="C44" s="239">
        <f>VLOOKUP(A44,'o que enviei'!A:B,2,0)</f>
        <v>2162.46</v>
      </c>
    </row>
    <row r="45" spans="1:3" x14ac:dyDescent="0.25">
      <c r="A45" s="238">
        <v>6000845555</v>
      </c>
      <c r="B45" s="239">
        <v>4651.9799999999996</v>
      </c>
      <c r="C45" s="239">
        <f>VLOOKUP(A45,'o que enviei'!A:B,2,0)</f>
        <v>4651.9799999999996</v>
      </c>
    </row>
    <row r="46" spans="1:3" x14ac:dyDescent="0.25">
      <c r="A46" s="238">
        <v>6000845605</v>
      </c>
      <c r="B46" s="239">
        <v>8945.9</v>
      </c>
      <c r="C46" s="239">
        <f>VLOOKUP(A46,'o que enviei'!A:B,2,0)</f>
        <v>8945.9</v>
      </c>
    </row>
    <row r="47" spans="1:3" x14ac:dyDescent="0.25">
      <c r="A47" s="238">
        <v>6000845607</v>
      </c>
      <c r="B47" s="239">
        <v>113.49</v>
      </c>
      <c r="C47" s="239">
        <f>VLOOKUP(A47,'o que enviei'!A:B,2,0)</f>
        <v>113.49</v>
      </c>
    </row>
    <row r="48" spans="1:3" x14ac:dyDescent="0.25">
      <c r="A48" s="238">
        <v>6000845608</v>
      </c>
      <c r="B48" s="239">
        <v>27.78</v>
      </c>
      <c r="C48" s="239">
        <f>VLOOKUP(A48,'o que enviei'!A:B,2,0)</f>
        <v>27.78</v>
      </c>
    </row>
    <row r="49" spans="1:3" x14ac:dyDescent="0.25">
      <c r="A49" s="238">
        <v>6000845615</v>
      </c>
      <c r="B49" s="239">
        <v>3101.32</v>
      </c>
      <c r="C49" s="239">
        <f>VLOOKUP(A49,'o que enviei'!A:B,2,0)</f>
        <v>3101.32</v>
      </c>
    </row>
    <row r="50" spans="1:3" x14ac:dyDescent="0.25">
      <c r="A50" s="238">
        <v>6000846456</v>
      </c>
      <c r="B50" s="239">
        <v>4382.1521400000001</v>
      </c>
      <c r="C50" s="239">
        <f>VLOOKUP(A50,'o que enviei'!A:B,2,0)</f>
        <v>4382.1499999999996</v>
      </c>
    </row>
    <row r="51" spans="1:3" x14ac:dyDescent="0.25">
      <c r="A51" s="238">
        <v>6000846459</v>
      </c>
      <c r="B51" s="239">
        <v>2638.35</v>
      </c>
      <c r="C51" s="239">
        <f>VLOOKUP(A51,'o que enviei'!A:B,2,0)</f>
        <v>2638.35</v>
      </c>
    </row>
    <row r="52" spans="1:3" x14ac:dyDescent="0.25">
      <c r="A52" s="238">
        <v>6000846495</v>
      </c>
      <c r="B52" s="239">
        <v>2146.96</v>
      </c>
      <c r="C52" s="239">
        <f>VLOOKUP(A52,'o que enviei'!A:B,2,0)</f>
        <v>2146.98</v>
      </c>
    </row>
    <row r="53" spans="1:3" x14ac:dyDescent="0.25">
      <c r="A53" s="238">
        <v>6000846497</v>
      </c>
      <c r="B53" s="239">
        <v>571.49</v>
      </c>
      <c r="C53" s="239">
        <f>VLOOKUP(A53,'o que enviei'!A:B,2,0)</f>
        <v>571.49</v>
      </c>
    </row>
    <row r="54" spans="1:3" x14ac:dyDescent="0.25">
      <c r="A54" s="238">
        <v>6000846947</v>
      </c>
      <c r="B54" s="239">
        <v>3600.63</v>
      </c>
      <c r="C54" s="239">
        <f>VLOOKUP(A54,'o que enviei'!A:B,2,0)</f>
        <v>3600.63</v>
      </c>
    </row>
    <row r="55" spans="1:3" x14ac:dyDescent="0.25">
      <c r="A55" s="238">
        <v>6000846953</v>
      </c>
      <c r="B55" s="239">
        <v>4514.26</v>
      </c>
      <c r="C55" s="239">
        <f>VLOOKUP(A55,'o que enviei'!A:B,2,0)</f>
        <v>4514.26</v>
      </c>
    </row>
    <row r="56" spans="1:3" x14ac:dyDescent="0.25">
      <c r="A56" s="238">
        <v>6000847180</v>
      </c>
      <c r="B56" s="239">
        <v>3211.84</v>
      </c>
      <c r="C56" s="239">
        <f>VLOOKUP(A56,'o que enviei'!A:B,2,0)</f>
        <v>3211.9</v>
      </c>
    </row>
    <row r="57" spans="1:3" x14ac:dyDescent="0.25">
      <c r="A57" s="238">
        <v>6000847182</v>
      </c>
      <c r="B57" s="239">
        <v>1832.6</v>
      </c>
      <c r="C57" s="239">
        <f>VLOOKUP(A57,'o que enviei'!A:B,2,0)</f>
        <v>1832.62</v>
      </c>
    </row>
    <row r="58" spans="1:3" x14ac:dyDescent="0.25">
      <c r="A58" s="238">
        <v>6000847183</v>
      </c>
      <c r="B58" s="239">
        <v>3904.43</v>
      </c>
      <c r="C58" s="239">
        <f>VLOOKUP(A58,'o que enviei'!A:B,2,0)</f>
        <v>3904.53</v>
      </c>
    </row>
    <row r="59" spans="1:3" x14ac:dyDescent="0.25">
      <c r="A59" s="238">
        <v>6000847308</v>
      </c>
      <c r="B59" s="239">
        <v>2775.68</v>
      </c>
      <c r="C59" s="239">
        <f>VLOOKUP(A59,'o que enviei'!A:B,2,0)</f>
        <v>2775.68</v>
      </c>
    </row>
    <row r="60" spans="1:3" x14ac:dyDescent="0.25">
      <c r="A60" s="238">
        <v>6000851262</v>
      </c>
      <c r="B60" s="239">
        <v>1387.13</v>
      </c>
      <c r="C60" s="239">
        <f>VLOOKUP(A60,'o que enviei'!A:B,2,0)</f>
        <v>1387.13</v>
      </c>
    </row>
    <row r="61" spans="1:3" x14ac:dyDescent="0.25">
      <c r="A61" s="238">
        <v>6000851263</v>
      </c>
      <c r="B61" s="239">
        <v>4400.7700000000004</v>
      </c>
      <c r="C61" s="239">
        <f>VLOOKUP(A61,'o que enviei'!A:B,2,0)</f>
        <v>4400.7700000000004</v>
      </c>
    </row>
    <row r="62" spans="1:3" x14ac:dyDescent="0.25">
      <c r="A62" s="238">
        <v>6000851265</v>
      </c>
      <c r="B62" s="239">
        <v>800.14</v>
      </c>
      <c r="C62" s="239">
        <f>VLOOKUP(A62,'o que enviei'!A:B,2,0)</f>
        <v>800.14</v>
      </c>
    </row>
    <row r="63" spans="1:3" x14ac:dyDescent="0.25">
      <c r="A63" s="238">
        <v>6000852050</v>
      </c>
      <c r="B63" s="239">
        <v>4114.7700000000004</v>
      </c>
      <c r="C63" s="239">
        <f>VLOOKUP(A63,'o que enviei'!A:B,2,0)</f>
        <v>4114.7700000000004</v>
      </c>
    </row>
    <row r="64" spans="1:3" x14ac:dyDescent="0.25">
      <c r="A64" s="238">
        <v>6000852054</v>
      </c>
      <c r="B64" s="239">
        <v>2750.87</v>
      </c>
      <c r="C64" s="239">
        <f>VLOOKUP(A64,'o que enviei'!A:B,2,0)</f>
        <v>2750.87</v>
      </c>
    </row>
    <row r="65" spans="1:3" x14ac:dyDescent="0.25">
      <c r="A65" s="238">
        <v>6000852055</v>
      </c>
      <c r="B65" s="239">
        <v>3501.97</v>
      </c>
      <c r="C65" s="239">
        <f>VLOOKUP(A65,'o que enviei'!A:B,2,0)</f>
        <v>3501.97</v>
      </c>
    </row>
    <row r="66" spans="1:3" x14ac:dyDescent="0.25">
      <c r="A66" s="238">
        <v>6000852820</v>
      </c>
      <c r="B66" s="239">
        <v>11827</v>
      </c>
      <c r="C66" s="239">
        <f>VLOOKUP(A66,'o que enviei'!A:B,2,0)</f>
        <v>11827</v>
      </c>
    </row>
    <row r="67" spans="1:3" x14ac:dyDescent="0.25">
      <c r="A67" s="238">
        <v>6000853752</v>
      </c>
      <c r="B67" s="239">
        <v>465.35</v>
      </c>
      <c r="C67" s="239">
        <f>VLOOKUP(A67,'o que enviei'!A:B,2,0)</f>
        <v>465.35</v>
      </c>
    </row>
    <row r="68" spans="1:3" x14ac:dyDescent="0.25">
      <c r="A68" s="238">
        <v>6000853753</v>
      </c>
      <c r="B68" s="239">
        <v>55.56</v>
      </c>
      <c r="C68" s="239">
        <f>VLOOKUP(A68,'o que enviei'!A:B,2,0)</f>
        <v>83.36</v>
      </c>
    </row>
    <row r="69" spans="1:3" x14ac:dyDescent="0.25">
      <c r="A69" s="238">
        <v>6000854398</v>
      </c>
      <c r="B69" s="239">
        <v>7565.23</v>
      </c>
      <c r="C69" s="239">
        <f>VLOOKUP(A69,'o que enviei'!A:B,2,0)</f>
        <v>7565.23</v>
      </c>
    </row>
    <row r="70" spans="1:3" x14ac:dyDescent="0.25">
      <c r="A70" s="238">
        <v>6000854402</v>
      </c>
      <c r="B70" s="239">
        <v>2162.46</v>
      </c>
      <c r="C70" s="239">
        <f>VLOOKUP(A70,'o que enviei'!A:B,2,0)</f>
        <v>2162.46</v>
      </c>
    </row>
    <row r="71" spans="1:3" x14ac:dyDescent="0.25">
      <c r="A71" s="238">
        <v>6000854403</v>
      </c>
      <c r="B71" s="239">
        <v>1387.13</v>
      </c>
      <c r="C71" s="239">
        <f>VLOOKUP(A71,'o que enviei'!A:B,2,0)</f>
        <v>1414.93</v>
      </c>
    </row>
    <row r="72" spans="1:3" x14ac:dyDescent="0.25">
      <c r="A72" s="238">
        <v>6000854404</v>
      </c>
      <c r="B72" s="239">
        <v>559.40279999999996</v>
      </c>
      <c r="C72" s="239">
        <f>VLOOKUP(A72,'o que enviei'!A:B,2,0)</f>
        <v>559.4</v>
      </c>
    </row>
    <row r="73" spans="1:3" x14ac:dyDescent="0.25">
      <c r="A73" s="238">
        <v>6000854557</v>
      </c>
      <c r="B73" s="239">
        <v>15259.81</v>
      </c>
      <c r="C73" s="239">
        <f>VLOOKUP(A73,'o que enviei'!A:B,2,0)</f>
        <v>15259.81</v>
      </c>
    </row>
    <row r="74" spans="1:3" x14ac:dyDescent="0.25">
      <c r="A74" s="238">
        <v>6000854558</v>
      </c>
      <c r="B74" s="239">
        <v>19799.310000000001</v>
      </c>
      <c r="C74" s="239">
        <f>VLOOKUP(A74,'o que enviei'!A:B,2,0)</f>
        <v>19799.310000000001</v>
      </c>
    </row>
    <row r="75" spans="1:3" x14ac:dyDescent="0.25">
      <c r="A75" s="238">
        <v>6000854559</v>
      </c>
      <c r="B75" s="239">
        <v>8153.37</v>
      </c>
      <c r="C75" s="239">
        <f>VLOOKUP(A75,'o que enviei'!A:B,2,0)</f>
        <v>7839.01</v>
      </c>
    </row>
    <row r="76" spans="1:3" x14ac:dyDescent="0.25">
      <c r="A76" s="238">
        <v>6000854660</v>
      </c>
      <c r="B76" s="239">
        <v>2750.87</v>
      </c>
      <c r="C76" s="239">
        <f>VLOOKUP(A76,'o que enviei'!A:B,2,0)</f>
        <v>2750.87</v>
      </c>
    </row>
    <row r="77" spans="1:3" x14ac:dyDescent="0.25">
      <c r="A77" s="238">
        <v>6000854661</v>
      </c>
      <c r="B77" s="239">
        <v>3199.13</v>
      </c>
      <c r="C77" s="239">
        <f>VLOOKUP(A77,'o que enviei'!A:B,2,0)</f>
        <v>3199.13</v>
      </c>
    </row>
    <row r="78" spans="1:3" x14ac:dyDescent="0.25">
      <c r="A78" s="238">
        <v>6000855078</v>
      </c>
      <c r="B78" s="239">
        <v>2325.9899999999998</v>
      </c>
      <c r="C78" s="239">
        <f>VLOOKUP(A78,'o que enviei'!A:B,2,0)</f>
        <v>2325.9899999999998</v>
      </c>
    </row>
    <row r="79" spans="1:3" x14ac:dyDescent="0.25">
      <c r="A79" s="238">
        <v>6000855169</v>
      </c>
      <c r="B79" s="239">
        <v>4162.8100000000004</v>
      </c>
      <c r="C79" s="239">
        <f>VLOOKUP(A79,'o que enviei'!A:B,2,0)</f>
        <v>4162.8100000000004</v>
      </c>
    </row>
    <row r="80" spans="1:3" x14ac:dyDescent="0.25">
      <c r="A80" s="238">
        <v>6000856129</v>
      </c>
      <c r="B80" s="239">
        <v>1575.47</v>
      </c>
      <c r="C80" s="239">
        <f>VLOOKUP(A80,'o que enviei'!A:B,2,0)</f>
        <v>1575.47</v>
      </c>
    </row>
    <row r="81" spans="1:3" x14ac:dyDescent="0.25">
      <c r="A81" s="238">
        <v>6000856130</v>
      </c>
      <c r="B81" s="239">
        <v>12772.93</v>
      </c>
      <c r="C81" s="239">
        <f>VLOOKUP(A81,'o que enviei'!A:B,2,0)</f>
        <v>12772.93</v>
      </c>
    </row>
    <row r="82" spans="1:3" x14ac:dyDescent="0.25">
      <c r="A82" s="238">
        <v>6000856131</v>
      </c>
      <c r="B82" s="239">
        <v>10320.32</v>
      </c>
      <c r="C82" s="239">
        <f>VLOOKUP(A82,'o que enviei'!A:B,2,0)</f>
        <v>10320.32</v>
      </c>
    </row>
    <row r="83" spans="1:3" x14ac:dyDescent="0.25">
      <c r="A83" s="238">
        <v>6000856132</v>
      </c>
      <c r="B83" s="239">
        <v>5374.3</v>
      </c>
      <c r="C83" s="239">
        <f>VLOOKUP(A83,'o que enviei'!A:B,2,0)</f>
        <v>5374.3</v>
      </c>
    </row>
    <row r="84" spans="1:3" x14ac:dyDescent="0.25">
      <c r="A84" s="238">
        <v>6000856133</v>
      </c>
      <c r="B84" s="239">
        <v>1387.13</v>
      </c>
      <c r="C84" s="239">
        <f>VLOOKUP(A84,'o que enviei'!A:B,2,0)</f>
        <v>1387.13</v>
      </c>
    </row>
    <row r="85" spans="1:3" x14ac:dyDescent="0.25">
      <c r="A85" s="238">
        <v>6000857096</v>
      </c>
      <c r="B85" s="239">
        <v>3526.2</v>
      </c>
      <c r="C85" s="239">
        <f>VLOOKUP(A85,'o que enviei'!A:B,2,0)</f>
        <v>3526.2</v>
      </c>
    </row>
    <row r="86" spans="1:3" x14ac:dyDescent="0.25">
      <c r="A86" s="238">
        <v>6000857097</v>
      </c>
      <c r="B86" s="239">
        <v>3928.01</v>
      </c>
      <c r="C86" s="239">
        <f>VLOOKUP(A86,'o que enviei'!A:B,2,0)</f>
        <v>3928.01</v>
      </c>
    </row>
    <row r="87" spans="1:3" x14ac:dyDescent="0.25">
      <c r="A87" s="238">
        <v>6000857098</v>
      </c>
      <c r="B87" s="239">
        <v>5877</v>
      </c>
      <c r="C87" s="239">
        <f>VLOOKUP(A87,'o que enviei'!A:B,2,0)</f>
        <v>5877</v>
      </c>
    </row>
    <row r="88" spans="1:3" x14ac:dyDescent="0.25">
      <c r="A88" s="238">
        <v>6000857120</v>
      </c>
      <c r="B88" s="239">
        <v>587.99</v>
      </c>
      <c r="C88" s="239">
        <f>VLOOKUP(A88,'o que enviei'!A:B,2,0)</f>
        <v>587.99</v>
      </c>
    </row>
    <row r="89" spans="1:3" x14ac:dyDescent="0.25">
      <c r="A89" s="238">
        <v>6000857121</v>
      </c>
      <c r="B89" s="239">
        <v>1600.28</v>
      </c>
      <c r="C89" s="239">
        <f>VLOOKUP(A89,'o que enviei'!A:B,2,0)</f>
        <v>1600.28</v>
      </c>
    </row>
    <row r="90" spans="1:3" x14ac:dyDescent="0.25">
      <c r="A90" s="238">
        <v>6000857122</v>
      </c>
      <c r="B90" s="239">
        <v>5151.29</v>
      </c>
      <c r="C90" s="239">
        <f>VLOOKUP(A90,'o que enviei'!A:B,2,0)</f>
        <v>5151.29</v>
      </c>
    </row>
    <row r="91" spans="1:3" x14ac:dyDescent="0.25">
      <c r="A91" s="238">
        <v>6000857123</v>
      </c>
      <c r="B91" s="239">
        <v>3962.36</v>
      </c>
      <c r="C91" s="239">
        <f>VLOOKUP(A91,'o que enviei'!A:B,2,0)</f>
        <v>3962.36</v>
      </c>
    </row>
    <row r="92" spans="1:3" x14ac:dyDescent="0.25">
      <c r="A92" s="238">
        <v>6000857124</v>
      </c>
      <c r="B92" s="239">
        <v>1269.3599999999999</v>
      </c>
      <c r="C92" s="239">
        <f>VLOOKUP(A92,'o que enviei'!A:B,2,0)</f>
        <v>1269.3599999999999</v>
      </c>
    </row>
    <row r="93" spans="1:3" x14ac:dyDescent="0.25">
      <c r="A93" s="238">
        <v>6000857126</v>
      </c>
      <c r="B93" s="239">
        <v>1550.66</v>
      </c>
      <c r="C93" s="239">
        <f>VLOOKUP(A93,'o que enviei'!A:B,2,0)</f>
        <v>1550.66</v>
      </c>
    </row>
    <row r="94" spans="1:3" x14ac:dyDescent="0.25">
      <c r="A94" s="238">
        <v>6000857127</v>
      </c>
      <c r="B94" s="239">
        <v>1763.39</v>
      </c>
      <c r="C94" s="239">
        <f>VLOOKUP(A94,'o que enviei'!A:B,2,0)</f>
        <v>1763.39</v>
      </c>
    </row>
    <row r="95" spans="1:3" x14ac:dyDescent="0.25">
      <c r="A95" s="238">
        <v>6000857175</v>
      </c>
      <c r="B95" s="239">
        <v>3236.65</v>
      </c>
      <c r="C95" s="239">
        <f>VLOOKUP(A95,'o que enviei'!A:B,2,0)</f>
        <v>3236.65</v>
      </c>
    </row>
    <row r="96" spans="1:3" x14ac:dyDescent="0.25">
      <c r="A96" s="238">
        <v>6000857176</v>
      </c>
      <c r="B96" s="239">
        <v>3724.24</v>
      </c>
      <c r="C96" s="239">
        <f>VLOOKUP(A96,'o que enviei'!A:B,2,0)</f>
        <v>3724.24</v>
      </c>
    </row>
    <row r="97" spans="1:3" x14ac:dyDescent="0.25">
      <c r="A97" s="238">
        <v>6000858117</v>
      </c>
      <c r="B97" s="239">
        <v>32969.025000000001</v>
      </c>
      <c r="C97" s="239">
        <f>VLOOKUP(A97,'o que enviei'!A:B,2,0)</f>
        <v>50144.19</v>
      </c>
    </row>
    <row r="98" spans="1:3" x14ac:dyDescent="0.25">
      <c r="A98" s="238">
        <v>6000858200</v>
      </c>
      <c r="B98" s="239">
        <v>11585.25</v>
      </c>
      <c r="C98" s="239">
        <f>VLOOKUP(A98,'o que enviei'!A:B,2,0)</f>
        <v>20041.330000000002</v>
      </c>
    </row>
    <row r="99" spans="1:3" x14ac:dyDescent="0.25">
      <c r="A99" s="238">
        <v>6000858209</v>
      </c>
      <c r="B99" s="239">
        <v>76501.759999999995</v>
      </c>
      <c r="C99" s="239">
        <f>VLOOKUP(A99,'o que enviei'!A:B,2,0)</f>
        <v>85578.240000000005</v>
      </c>
    </row>
    <row r="100" spans="1:3" x14ac:dyDescent="0.25">
      <c r="A100" s="238">
        <v>6000858210</v>
      </c>
      <c r="B100" s="239">
        <v>36422.800000000003</v>
      </c>
      <c r="C100" s="239">
        <f>VLOOKUP(A100,'o que enviei'!A:B,2,0)</f>
        <v>38006.400000000001</v>
      </c>
    </row>
    <row r="101" spans="1:3" x14ac:dyDescent="0.25">
      <c r="A101" s="238" t="s">
        <v>1064</v>
      </c>
      <c r="B101" s="239">
        <v>16394.23</v>
      </c>
      <c r="C101" s="239">
        <f>VLOOKUP(A101,'o que enviei'!A:B,2,0)</f>
        <v>16394.23</v>
      </c>
    </row>
    <row r="102" spans="1:3" x14ac:dyDescent="0.25">
      <c r="A102" s="238" t="s">
        <v>1065</v>
      </c>
      <c r="B102" s="239">
        <v>3048.57</v>
      </c>
      <c r="C102" s="239">
        <f>VLOOKUP(A102,'o que enviei'!A:B,2,0)</f>
        <v>3048.57</v>
      </c>
    </row>
    <row r="103" spans="1:3" x14ac:dyDescent="0.25">
      <c r="A103" s="238" t="s">
        <v>346</v>
      </c>
      <c r="B103" s="239">
        <v>48706.64</v>
      </c>
      <c r="C103" s="239">
        <f>VLOOKUP(A103,'o que enviei'!A:B,2,0)</f>
        <v>48706.64</v>
      </c>
    </row>
    <row r="104" spans="1:3" x14ac:dyDescent="0.25">
      <c r="A104" s="238" t="s">
        <v>1081</v>
      </c>
      <c r="B104" s="239">
        <v>3612.4799999999996</v>
      </c>
      <c r="C104" s="239">
        <f>VLOOKUP(A104,'o que enviei'!A:B,2,0)</f>
        <v>3612.48</v>
      </c>
    </row>
    <row r="105" spans="1:3" x14ac:dyDescent="0.25">
      <c r="A105" s="238" t="s">
        <v>1082</v>
      </c>
      <c r="B105" s="239">
        <v>3612.4799999999996</v>
      </c>
      <c r="C105" s="239">
        <f>VLOOKUP(A105,'o que enviei'!A:B,2,0)</f>
        <v>3612.48</v>
      </c>
    </row>
    <row r="106" spans="1:3" x14ac:dyDescent="0.25">
      <c r="A106" s="238" t="s">
        <v>1445</v>
      </c>
      <c r="B106" s="239">
        <v>5424.97</v>
      </c>
      <c r="C106" s="239" t="e">
        <f>VLOOKUP(A106,'o que enviei'!A:B,2,0)</f>
        <v>#N/A</v>
      </c>
    </row>
    <row r="107" spans="1:3" x14ac:dyDescent="0.25">
      <c r="A107" s="238" t="s">
        <v>1083</v>
      </c>
      <c r="B107" s="239">
        <v>3612.4799999999996</v>
      </c>
      <c r="C107" s="239">
        <f>VLOOKUP(A107,'o que enviei'!A:B,2,0)</f>
        <v>3612.48</v>
      </c>
    </row>
    <row r="108" spans="1:3" x14ac:dyDescent="0.25">
      <c r="A108" s="238" t="s">
        <v>1069</v>
      </c>
      <c r="B108" s="239">
        <v>4213.1100000000006</v>
      </c>
      <c r="C108" s="239">
        <f>VLOOKUP(A108,'o que enviei'!A:B,2,0)</f>
        <v>4213.1099999999997</v>
      </c>
    </row>
    <row r="109" spans="1:3" x14ac:dyDescent="0.25">
      <c r="A109" s="238" t="s">
        <v>357</v>
      </c>
      <c r="B109" s="239">
        <v>20761.019999999997</v>
      </c>
      <c r="C109" s="239">
        <f>VLOOKUP(A109,'o que enviei'!A:B,2,0)</f>
        <v>20514.650000000001</v>
      </c>
    </row>
    <row r="110" spans="1:3" x14ac:dyDescent="0.25">
      <c r="A110" s="238" t="s">
        <v>1070</v>
      </c>
      <c r="B110" s="239">
        <v>3612.4799999999996</v>
      </c>
      <c r="C110" s="239">
        <f>VLOOKUP(A110,'o que enviei'!A:B,2,0)</f>
        <v>3612.48</v>
      </c>
    </row>
    <row r="111" spans="1:3" x14ac:dyDescent="0.25">
      <c r="A111" s="238" t="s">
        <v>1071</v>
      </c>
      <c r="B111" s="239">
        <v>3612.4799999999996</v>
      </c>
      <c r="C111" s="239">
        <f>VLOOKUP(A111,'o que enviei'!A:B,2,0)</f>
        <v>3612.48</v>
      </c>
    </row>
    <row r="112" spans="1:3" x14ac:dyDescent="0.25">
      <c r="A112" s="238" t="s">
        <v>1084</v>
      </c>
      <c r="B112" s="239">
        <v>5153.25</v>
      </c>
      <c r="C112" s="239">
        <f>VLOOKUP(A112,'o que enviei'!A:B,2,0)</f>
        <v>5153.25</v>
      </c>
    </row>
    <row r="113" spans="1:3" x14ac:dyDescent="0.25">
      <c r="A113" s="238" t="s">
        <v>328</v>
      </c>
      <c r="B113" s="239">
        <v>3326.0499999999997</v>
      </c>
      <c r="C113" s="239">
        <f>VLOOKUP(A113,'o que enviei'!A:B,2,0)</f>
        <v>3286.5</v>
      </c>
    </row>
    <row r="114" spans="1:3" x14ac:dyDescent="0.25">
      <c r="A114" s="238" t="s">
        <v>381</v>
      </c>
      <c r="B114" s="239">
        <v>17326.300000000003</v>
      </c>
      <c r="C114" s="239">
        <f>VLOOKUP(A114,'o que enviei'!A:B,2,0)</f>
        <v>17326.3</v>
      </c>
    </row>
    <row r="115" spans="1:3" x14ac:dyDescent="0.25">
      <c r="A115" s="238" t="s">
        <v>164</v>
      </c>
      <c r="B115" s="239">
        <v>4344.84</v>
      </c>
      <c r="C115" s="239">
        <f>VLOOKUP(A115,'o que enviei'!A:B,2,0)</f>
        <v>3488.94</v>
      </c>
    </row>
    <row r="116" spans="1:3" x14ac:dyDescent="0.25">
      <c r="A116" s="238" t="s">
        <v>1085</v>
      </c>
      <c r="B116" s="239">
        <v>4931.25</v>
      </c>
      <c r="C116" s="239">
        <f>VLOOKUP(A116,'o que enviei'!A:B,2,0)</f>
        <v>4931.25</v>
      </c>
    </row>
    <row r="117" spans="1:3" x14ac:dyDescent="0.25">
      <c r="A117" s="238" t="s">
        <v>1086</v>
      </c>
      <c r="B117" s="239">
        <v>15243.529999999999</v>
      </c>
      <c r="C117" s="239">
        <f>VLOOKUP(A117,'o que enviei'!A:B,2,0)</f>
        <v>15243.53</v>
      </c>
    </row>
    <row r="118" spans="1:3" x14ac:dyDescent="0.25">
      <c r="A118" s="238" t="s">
        <v>1072</v>
      </c>
      <c r="B118" s="239">
        <v>3612.4799999999996</v>
      </c>
      <c r="C118" s="239">
        <f>VLOOKUP(A118,'o que enviei'!A:B,2,0)</f>
        <v>3612.48</v>
      </c>
    </row>
    <row r="119" spans="1:3" x14ac:dyDescent="0.25">
      <c r="A119" s="238" t="s">
        <v>535</v>
      </c>
      <c r="B119" s="239">
        <v>3690.8099999999995</v>
      </c>
      <c r="C119" s="239">
        <f>VLOOKUP(A119,'o que enviei'!A:B,2,0)</f>
        <v>3866.41</v>
      </c>
    </row>
    <row r="120" spans="1:3" x14ac:dyDescent="0.25">
      <c r="A120" s="238" t="s">
        <v>495</v>
      </c>
      <c r="B120" s="239">
        <v>3966</v>
      </c>
      <c r="C120" s="239">
        <f>VLOOKUP(A120,'o que enviei'!A:B,2,0)</f>
        <v>3772.07</v>
      </c>
    </row>
    <row r="121" spans="1:3" x14ac:dyDescent="0.25">
      <c r="A121" s="238" t="s">
        <v>1073</v>
      </c>
      <c r="B121" s="239">
        <v>25832.65</v>
      </c>
      <c r="C121" s="239">
        <f>VLOOKUP(A121,'o que enviei'!A:B,2,0)</f>
        <v>25832.65</v>
      </c>
    </row>
    <row r="122" spans="1:3" x14ac:dyDescent="0.25">
      <c r="A122" s="238" t="s">
        <v>449</v>
      </c>
      <c r="B122" s="239">
        <v>4730.3899999999994</v>
      </c>
      <c r="C122" s="239">
        <f>VLOOKUP(A122,'o que enviei'!A:B,2,0)</f>
        <v>4730.3900000000003</v>
      </c>
    </row>
    <row r="123" spans="1:3" x14ac:dyDescent="0.25">
      <c r="A123" s="238" t="s">
        <v>447</v>
      </c>
      <c r="B123" s="239">
        <v>4454.67</v>
      </c>
      <c r="C123" s="239">
        <f>VLOOKUP(A123,'o que enviei'!A:B,2,0)</f>
        <v>4454.67</v>
      </c>
    </row>
    <row r="124" spans="1:3" x14ac:dyDescent="0.25">
      <c r="A124" s="238" t="s">
        <v>445</v>
      </c>
      <c r="B124" s="239">
        <v>3690.8099999999995</v>
      </c>
      <c r="C124" s="239">
        <f>VLOOKUP(A124,'o que enviei'!A:B,2,0)</f>
        <v>3866.41</v>
      </c>
    </row>
    <row r="125" spans="1:3" x14ac:dyDescent="0.25">
      <c r="A125" s="238" t="s">
        <v>435</v>
      </c>
      <c r="B125" s="239">
        <v>3690.8099999999995</v>
      </c>
      <c r="C125" s="239">
        <f>VLOOKUP(A125,'o que enviei'!A:B,2,0)</f>
        <v>3690.81</v>
      </c>
    </row>
    <row r="126" spans="1:3" x14ac:dyDescent="0.25">
      <c r="A126" s="238" t="s">
        <v>431</v>
      </c>
      <c r="B126" s="239">
        <v>3690.8099999999995</v>
      </c>
      <c r="C126" s="239">
        <f>VLOOKUP(A126,'o que enviei'!A:B,2,0)</f>
        <v>3690.81</v>
      </c>
    </row>
    <row r="127" spans="1:3" x14ac:dyDescent="0.25">
      <c r="A127" s="238" t="s">
        <v>429</v>
      </c>
      <c r="B127" s="239">
        <v>4513.4400000000005</v>
      </c>
      <c r="C127" s="239">
        <f>VLOOKUP(A127,'o que enviei'!A:B,2,0)</f>
        <v>4456.8599999999997</v>
      </c>
    </row>
    <row r="128" spans="1:3" x14ac:dyDescent="0.25">
      <c r="A128" s="238" t="s">
        <v>428</v>
      </c>
      <c r="B128" s="239">
        <v>3690.8099999999995</v>
      </c>
      <c r="C128" s="239">
        <f>VLOOKUP(A128,'o que enviei'!A:B,2,0)</f>
        <v>3690.81</v>
      </c>
    </row>
    <row r="129" spans="1:3" x14ac:dyDescent="0.25">
      <c r="A129" s="238" t="s">
        <v>427</v>
      </c>
      <c r="B129" s="239">
        <v>4291.4400000000005</v>
      </c>
      <c r="C129" s="239">
        <f>VLOOKUP(A129,'o que enviei'!A:B,2,0)</f>
        <v>4291.4399999999996</v>
      </c>
    </row>
    <row r="130" spans="1:3" x14ac:dyDescent="0.25">
      <c r="A130" s="238" t="s">
        <v>417</v>
      </c>
      <c r="B130" s="239">
        <v>3690.8099999999995</v>
      </c>
      <c r="C130" s="239">
        <f>VLOOKUP(A130,'o que enviei'!A:B,2,0)</f>
        <v>3690.81</v>
      </c>
    </row>
    <row r="131" spans="1:3" x14ac:dyDescent="0.25">
      <c r="A131" s="238" t="s">
        <v>654</v>
      </c>
      <c r="B131" s="239">
        <v>6290.51</v>
      </c>
      <c r="C131" s="239">
        <f>VLOOKUP(A131,'o que enviei'!A:B,2,0)</f>
        <v>6233.51</v>
      </c>
    </row>
    <row r="132" spans="1:3" x14ac:dyDescent="0.25">
      <c r="A132" s="238" t="s">
        <v>292</v>
      </c>
      <c r="B132" s="239">
        <v>5651.34</v>
      </c>
      <c r="C132" s="239">
        <f>VLOOKUP(A132,'o que enviei'!A:B,2,0)</f>
        <v>5521.91</v>
      </c>
    </row>
    <row r="133" spans="1:3" x14ac:dyDescent="0.25">
      <c r="A133" s="238" t="s">
        <v>648</v>
      </c>
      <c r="B133" s="239">
        <v>3750.34</v>
      </c>
      <c r="C133" s="239">
        <f>VLOOKUP(A133,'o que enviei'!A:B,2,0)</f>
        <v>3750.34</v>
      </c>
    </row>
    <row r="134" spans="1:3" x14ac:dyDescent="0.25">
      <c r="A134" s="238" t="s">
        <v>649</v>
      </c>
      <c r="B134" s="239">
        <v>5940.97</v>
      </c>
      <c r="C134" s="239">
        <f>VLOOKUP(A134,'o que enviei'!A:B,2,0)</f>
        <v>5940.97</v>
      </c>
    </row>
    <row r="135" spans="1:3" x14ac:dyDescent="0.25">
      <c r="A135" s="238" t="s">
        <v>666</v>
      </c>
      <c r="B135" s="239">
        <v>3690.8099999999995</v>
      </c>
      <c r="C135" s="239">
        <f>VLOOKUP(A135,'o que enviei'!A:B,2,0)</f>
        <v>3647.05</v>
      </c>
    </row>
    <row r="136" spans="1:3" x14ac:dyDescent="0.25">
      <c r="A136" s="238" t="s">
        <v>692</v>
      </c>
      <c r="B136" s="239">
        <v>5191.3899999999994</v>
      </c>
      <c r="C136" s="239">
        <f>VLOOKUP(A136,'o que enviei'!A:B,2,0)</f>
        <v>4957.72</v>
      </c>
    </row>
    <row r="137" spans="1:3" x14ac:dyDescent="0.25">
      <c r="A137" s="238" t="s">
        <v>717</v>
      </c>
      <c r="B137" s="239">
        <v>3690.8099999999995</v>
      </c>
      <c r="C137" s="239">
        <f>VLOOKUP(A137,'o que enviei'!A:B,2,0)</f>
        <v>3690.81</v>
      </c>
    </row>
    <row r="138" spans="1:3" x14ac:dyDescent="0.25">
      <c r="A138" s="238" t="s">
        <v>719</v>
      </c>
      <c r="B138" s="239">
        <v>3690.8099999999995</v>
      </c>
      <c r="C138" s="239">
        <f>VLOOKUP(A138,'o que enviei'!A:B,2,0)</f>
        <v>3912.81</v>
      </c>
    </row>
    <row r="139" spans="1:3" x14ac:dyDescent="0.25">
      <c r="A139" s="238" t="s">
        <v>739</v>
      </c>
      <c r="B139" s="239">
        <v>5045.09</v>
      </c>
      <c r="C139" s="239">
        <f>VLOOKUP(A139,'o que enviei'!A:B,2,0)</f>
        <v>5045.09</v>
      </c>
    </row>
    <row r="140" spans="1:3" x14ac:dyDescent="0.25">
      <c r="A140" s="238" t="s">
        <v>758</v>
      </c>
      <c r="B140" s="239">
        <v>3690.8099999999995</v>
      </c>
      <c r="C140" s="239">
        <f>VLOOKUP(A140,'o que enviei'!A:B,2,0)</f>
        <v>3690.81</v>
      </c>
    </row>
    <row r="141" spans="1:3" x14ac:dyDescent="0.25">
      <c r="A141" s="238" t="s">
        <v>772</v>
      </c>
      <c r="B141" s="239">
        <v>718.14</v>
      </c>
      <c r="C141" s="239">
        <f>VLOOKUP(A141,'o que enviei'!A:B,2,0)</f>
        <v>718.14</v>
      </c>
    </row>
    <row r="142" spans="1:3" x14ac:dyDescent="0.25">
      <c r="A142" s="238" t="s">
        <v>784</v>
      </c>
      <c r="B142" s="239">
        <v>3690.8099999999995</v>
      </c>
      <c r="C142" s="239">
        <f>VLOOKUP(A142,'o que enviei'!A:B,2,0)</f>
        <v>3690.81</v>
      </c>
    </row>
    <row r="143" spans="1:3" x14ac:dyDescent="0.25">
      <c r="A143" s="238" t="s">
        <v>1444</v>
      </c>
      <c r="B143" s="239">
        <v>13068.51</v>
      </c>
      <c r="C143" s="239" t="e">
        <f>VLOOKUP(A143,'o que enviei'!A:B,2,0)</f>
        <v>#N/A</v>
      </c>
    </row>
    <row r="144" spans="1:3" x14ac:dyDescent="0.25">
      <c r="A144" s="238" t="s">
        <v>869</v>
      </c>
      <c r="B144" s="239">
        <v>3690.8099999999995</v>
      </c>
      <c r="C144" s="239">
        <f>VLOOKUP(A144,'o que enviei'!A:B,2,0)</f>
        <v>3690.81</v>
      </c>
    </row>
    <row r="145" spans="1:4" x14ac:dyDescent="0.25">
      <c r="A145" s="238" t="s">
        <v>806</v>
      </c>
      <c r="B145" s="239">
        <v>3690.8099999999995</v>
      </c>
      <c r="C145" s="239">
        <f>VLOOKUP(A145,'o que enviei'!A:B,2,0)</f>
        <v>3690.81</v>
      </c>
    </row>
    <row r="146" spans="1:4" x14ac:dyDescent="0.25">
      <c r="A146" s="238" t="s">
        <v>821</v>
      </c>
      <c r="B146" s="239">
        <v>3690.8099999999995</v>
      </c>
      <c r="C146" s="239">
        <f>VLOOKUP(A146,'o que enviei'!A:B,2,0)</f>
        <v>3690.81</v>
      </c>
    </row>
    <row r="147" spans="1:4" x14ac:dyDescent="0.25">
      <c r="A147" s="238" t="s">
        <v>803</v>
      </c>
      <c r="B147" s="239">
        <v>5709.93</v>
      </c>
      <c r="C147" s="239">
        <f>VLOOKUP(A147,'o que enviei'!A:B,2,0)</f>
        <v>5709.93</v>
      </c>
    </row>
    <row r="148" spans="1:4" x14ac:dyDescent="0.25">
      <c r="A148" s="238" t="s">
        <v>811</v>
      </c>
      <c r="B148" s="239">
        <v>3690.8099999999995</v>
      </c>
      <c r="C148" s="239">
        <f>VLOOKUP(A148,'o que enviei'!A:B,2,0)</f>
        <v>3690.81</v>
      </c>
    </row>
    <row r="149" spans="1:4" x14ac:dyDescent="0.25">
      <c r="A149" s="238" t="s">
        <v>847</v>
      </c>
      <c r="B149" s="239">
        <v>3690.8099999999995</v>
      </c>
      <c r="C149" s="239">
        <f>VLOOKUP(A149,'o que enviei'!A:B,2,0)</f>
        <v>3690.81</v>
      </c>
    </row>
    <row r="150" spans="1:4" x14ac:dyDescent="0.25">
      <c r="A150" s="238" t="s">
        <v>956</v>
      </c>
      <c r="B150" s="239">
        <v>5104.25</v>
      </c>
      <c r="C150" s="239">
        <f>VLOOKUP(A150,'o que enviei'!A:B,2,0)</f>
        <v>5239.17</v>
      </c>
    </row>
    <row r="151" spans="1:4" x14ac:dyDescent="0.25">
      <c r="A151" s="238" t="s">
        <v>1015</v>
      </c>
      <c r="B151" s="239">
        <v>4742.32</v>
      </c>
      <c r="C151" s="239">
        <f>VLOOKUP(A151,'o que enviei'!A:B,2,0)</f>
        <v>4742.32</v>
      </c>
    </row>
    <row r="152" spans="1:4" x14ac:dyDescent="0.25">
      <c r="A152" s="238" t="s">
        <v>1435</v>
      </c>
      <c r="B152" s="239">
        <v>4874.6499999999996</v>
      </c>
      <c r="C152" s="239" t="e">
        <f>VLOOKUP(A152,'o que enviei'!A:B,2,0)</f>
        <v>#N/A</v>
      </c>
      <c r="D152" t="s">
        <v>1771</v>
      </c>
    </row>
    <row r="153" spans="1:4" x14ac:dyDescent="0.25">
      <c r="A153" s="238" t="s">
        <v>1429</v>
      </c>
      <c r="B153" s="239">
        <v>785.06</v>
      </c>
      <c r="C153" s="239" t="e">
        <f>VLOOKUP(A153,'o que enviei'!A:B,2,0)</f>
        <v>#N/A</v>
      </c>
      <c r="D153" t="s">
        <v>1771</v>
      </c>
    </row>
    <row r="154" spans="1:4" x14ac:dyDescent="0.25">
      <c r="A154" s="238" t="s">
        <v>1419</v>
      </c>
      <c r="B154" s="239">
        <v>2494.98</v>
      </c>
      <c r="C154" s="239" t="e">
        <f>VLOOKUP(A154,'o que enviei'!A:B,2,0)</f>
        <v>#N/A</v>
      </c>
      <c r="D154" t="s">
        <v>1771</v>
      </c>
    </row>
    <row r="155" spans="1:4" x14ac:dyDescent="0.25">
      <c r="A155" s="238" t="s">
        <v>1430</v>
      </c>
      <c r="B155" s="239">
        <v>1306.29</v>
      </c>
      <c r="C155" s="239" t="e">
        <f>VLOOKUP(A155,'o que enviei'!A:B,2,0)</f>
        <v>#N/A</v>
      </c>
      <c r="D155" t="s">
        <v>1771</v>
      </c>
    </row>
    <row r="156" spans="1:4" x14ac:dyDescent="0.25">
      <c r="A156" s="238" t="s">
        <v>1424</v>
      </c>
      <c r="B156" s="239">
        <v>150.77000000000001</v>
      </c>
      <c r="C156" s="239" t="e">
        <f>VLOOKUP(A156,'o que enviei'!A:B,2,0)</f>
        <v>#N/A</v>
      </c>
      <c r="D156" t="s">
        <v>1771</v>
      </c>
    </row>
    <row r="157" spans="1:4" x14ac:dyDescent="0.25">
      <c r="A157" s="238" t="s">
        <v>1436</v>
      </c>
      <c r="B157" s="239">
        <v>3899.72</v>
      </c>
      <c r="C157" s="239" t="e">
        <f>VLOOKUP(A157,'o que enviei'!A:B,2,0)</f>
        <v>#N/A</v>
      </c>
      <c r="D157" t="s">
        <v>1771</v>
      </c>
    </row>
    <row r="158" spans="1:4" x14ac:dyDescent="0.25">
      <c r="A158" s="238" t="s">
        <v>1431</v>
      </c>
      <c r="B158" s="239">
        <v>967.79</v>
      </c>
      <c r="C158" s="239" t="e">
        <f>VLOOKUP(A158,'o que enviei'!A:B,2,0)</f>
        <v>#N/A</v>
      </c>
      <c r="D158" t="s">
        <v>1771</v>
      </c>
    </row>
    <row r="159" spans="1:4" x14ac:dyDescent="0.25">
      <c r="A159" s="238" t="s">
        <v>1420</v>
      </c>
      <c r="B159" s="239">
        <v>3594.47</v>
      </c>
      <c r="C159" s="239" t="e">
        <f>VLOOKUP(A159,'o que enviei'!A:B,2,0)</f>
        <v>#N/A</v>
      </c>
      <c r="D159" t="s">
        <v>1771</v>
      </c>
    </row>
    <row r="160" spans="1:4" x14ac:dyDescent="0.25">
      <c r="A160" s="238" t="s">
        <v>1432</v>
      </c>
      <c r="B160" s="239">
        <v>1200.24</v>
      </c>
      <c r="C160" s="239" t="e">
        <f>VLOOKUP(A160,'o que enviei'!A:B,2,0)</f>
        <v>#N/A</v>
      </c>
      <c r="D160" t="s">
        <v>1771</v>
      </c>
    </row>
    <row r="161" spans="1:4" x14ac:dyDescent="0.25">
      <c r="A161" s="238" t="s">
        <v>1437</v>
      </c>
      <c r="B161" s="239">
        <v>16238.68</v>
      </c>
      <c r="C161" s="239" t="e">
        <f>VLOOKUP(A161,'o que enviei'!A:B,2,0)</f>
        <v>#N/A</v>
      </c>
      <c r="D161" t="s">
        <v>1771</v>
      </c>
    </row>
    <row r="162" spans="1:4" x14ac:dyDescent="0.25">
      <c r="A162" s="238" t="s">
        <v>1426</v>
      </c>
      <c r="B162" s="239">
        <v>5239.3599999999997</v>
      </c>
      <c r="C162" s="239" t="e">
        <f>VLOOKUP(A162,'o que enviei'!A:B,2,0)</f>
        <v>#N/A</v>
      </c>
      <c r="D162" t="s">
        <v>1771</v>
      </c>
    </row>
    <row r="163" spans="1:4" x14ac:dyDescent="0.25">
      <c r="A163" s="238" t="s">
        <v>1425</v>
      </c>
      <c r="B163" s="239">
        <v>1634.55</v>
      </c>
      <c r="C163" s="239" t="e">
        <f>VLOOKUP(A163,'o que enviei'!A:B,2,0)</f>
        <v>#N/A</v>
      </c>
      <c r="D163" t="s">
        <v>1771</v>
      </c>
    </row>
    <row r="164" spans="1:4" x14ac:dyDescent="0.25">
      <c r="A164" s="238" t="s">
        <v>1438</v>
      </c>
      <c r="B164" s="239">
        <v>12674.09</v>
      </c>
      <c r="C164" s="239" t="e">
        <f>VLOOKUP(A164,'o que enviei'!A:B,2,0)</f>
        <v>#N/A</v>
      </c>
      <c r="D164" t="s">
        <v>1771</v>
      </c>
    </row>
    <row r="165" spans="1:4" x14ac:dyDescent="0.25">
      <c r="A165" s="238" t="s">
        <v>1427</v>
      </c>
      <c r="B165" s="239">
        <v>16220.5</v>
      </c>
      <c r="C165" s="239" t="e">
        <f>VLOOKUP(A165,'o que enviei'!A:B,2,0)</f>
        <v>#N/A</v>
      </c>
      <c r="D165" t="s">
        <v>1771</v>
      </c>
    </row>
    <row r="166" spans="1:4" x14ac:dyDescent="0.25">
      <c r="A166" s="238" t="s">
        <v>1421</v>
      </c>
      <c r="B166" s="239">
        <v>6462.78</v>
      </c>
      <c r="C166" s="239" t="e">
        <f>VLOOKUP(A166,'o que enviei'!A:B,2,0)</f>
        <v>#N/A</v>
      </c>
      <c r="D166" t="s">
        <v>1771</v>
      </c>
    </row>
    <row r="167" spans="1:4" x14ac:dyDescent="0.25">
      <c r="A167" s="238" t="s">
        <v>1433</v>
      </c>
      <c r="B167" s="239">
        <v>1355.54</v>
      </c>
      <c r="C167" s="239" t="e">
        <f>VLOOKUP(A167,'o que enviei'!A:B,2,0)</f>
        <v>#N/A</v>
      </c>
      <c r="D167" t="s">
        <v>1771</v>
      </c>
    </row>
    <row r="168" spans="1:4" x14ac:dyDescent="0.25">
      <c r="A168" s="238" t="s">
        <v>1439</v>
      </c>
      <c r="B168" s="239">
        <v>32500.09</v>
      </c>
      <c r="C168" s="239" t="e">
        <f>VLOOKUP(A168,'o que enviei'!A:B,2,0)</f>
        <v>#N/A</v>
      </c>
      <c r="D168" t="s">
        <v>1771</v>
      </c>
    </row>
    <row r="169" spans="1:4" x14ac:dyDescent="0.25">
      <c r="A169" s="238" t="s">
        <v>1434</v>
      </c>
      <c r="B169" s="239">
        <v>126211.14</v>
      </c>
      <c r="C169" s="239" t="e">
        <f>VLOOKUP(A169,'o que enviei'!A:B,2,0)</f>
        <v>#N/A</v>
      </c>
      <c r="D169" t="s">
        <v>1771</v>
      </c>
    </row>
    <row r="170" spans="1:4" x14ac:dyDescent="0.25">
      <c r="A170" s="238" t="s">
        <v>1422</v>
      </c>
      <c r="B170" s="239">
        <v>15566.43</v>
      </c>
      <c r="C170" s="239" t="e">
        <f>VLOOKUP(A170,'o que enviei'!A:B,2,0)</f>
        <v>#N/A</v>
      </c>
      <c r="D170" t="s">
        <v>1771</v>
      </c>
    </row>
    <row r="171" spans="1:4" x14ac:dyDescent="0.25">
      <c r="A171" s="238" t="s">
        <v>1441</v>
      </c>
      <c r="B171" s="239">
        <v>974.93</v>
      </c>
      <c r="C171" s="239" t="e">
        <f>VLOOKUP(A171,'o que enviei'!A:B,2,0)</f>
        <v>#N/A</v>
      </c>
      <c r="D171" t="s">
        <v>1771</v>
      </c>
    </row>
    <row r="172" spans="1:4" x14ac:dyDescent="0.25">
      <c r="A172" s="238" t="s">
        <v>1440</v>
      </c>
      <c r="B172" s="239">
        <v>7799.44</v>
      </c>
      <c r="C172" s="239" t="e">
        <f>VLOOKUP(A172,'o que enviei'!A:B,2,0)</f>
        <v>#N/A</v>
      </c>
      <c r="D172" t="s">
        <v>1771</v>
      </c>
    </row>
    <row r="173" spans="1:4" x14ac:dyDescent="0.25">
      <c r="A173" s="238" t="s">
        <v>1428</v>
      </c>
      <c r="B173" s="239">
        <v>10068.85</v>
      </c>
      <c r="C173" s="239" t="e">
        <f>VLOOKUP(A173,'o que enviei'!A:B,2,0)</f>
        <v>#N/A</v>
      </c>
      <c r="D173" t="s">
        <v>1771</v>
      </c>
    </row>
    <row r="174" spans="1:4" x14ac:dyDescent="0.25">
      <c r="A174" s="238" t="s">
        <v>1423</v>
      </c>
      <c r="B174" s="239">
        <v>17072.46</v>
      </c>
      <c r="C174" s="239" t="e">
        <f>VLOOKUP(A174,'o que enviei'!A:B,2,0)</f>
        <v>#N/A</v>
      </c>
      <c r="D174" t="s">
        <v>1771</v>
      </c>
    </row>
    <row r="175" spans="1:4" x14ac:dyDescent="0.25">
      <c r="A175" s="238" t="s">
        <v>1446</v>
      </c>
      <c r="B175" s="239">
        <v>135569.28</v>
      </c>
      <c r="C175" s="239" t="e">
        <f>VLOOKUP(A175,'o que enviei'!A:B,2,0)</f>
        <v>#N/A</v>
      </c>
    </row>
    <row r="176" spans="1:4" x14ac:dyDescent="0.25">
      <c r="A176" s="238" t="s">
        <v>1415</v>
      </c>
      <c r="B176" s="239">
        <v>1517211.793580001</v>
      </c>
      <c r="C176" s="239">
        <f>VLOOKUP(A176,'o que enviei'!A:B,2,0)</f>
        <v>2134950.0300000021</v>
      </c>
    </row>
  </sheetData>
  <autoFilter ref="A3:C176" xr:uid="{3409F3E6-4A44-4CDF-92C2-4D4D3465412A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E1453-D611-4C39-A7EF-D95F331AFD40}">
  <dimension ref="A1:X257"/>
  <sheetViews>
    <sheetView topLeftCell="N1" workbookViewId="0">
      <selection activeCell="P1" sqref="P1:R257"/>
    </sheetView>
  </sheetViews>
  <sheetFormatPr defaultRowHeight="15" x14ac:dyDescent="0.25"/>
  <cols>
    <col min="1" max="1" width="11.140625" bestFit="1" customWidth="1"/>
    <col min="2" max="2" width="26.85546875" bestFit="1" customWidth="1"/>
    <col min="3" max="3" width="11" bestFit="1" customWidth="1"/>
    <col min="4" max="4" width="28.28515625" bestFit="1" customWidth="1"/>
    <col min="5" max="5" width="18.5703125" bestFit="1" customWidth="1"/>
    <col min="6" max="6" width="22" bestFit="1" customWidth="1"/>
    <col min="7" max="7" width="20.85546875" bestFit="1" customWidth="1"/>
    <col min="8" max="8" width="31.42578125" bestFit="1" customWidth="1"/>
    <col min="9" max="9" width="16.42578125" bestFit="1" customWidth="1"/>
    <col min="10" max="10" width="76.28515625" bestFit="1" customWidth="1"/>
    <col min="11" max="11" width="58.7109375" bestFit="1" customWidth="1"/>
    <col min="12" max="12" width="23.5703125" bestFit="1" customWidth="1"/>
    <col min="13" max="13" width="13.5703125" bestFit="1" customWidth="1"/>
    <col min="14" max="14" width="21.7109375" bestFit="1" customWidth="1"/>
    <col min="15" max="15" width="35.42578125" bestFit="1" customWidth="1"/>
    <col min="16" max="16" width="35.42578125" customWidth="1"/>
    <col min="17" max="17" width="12.5703125" bestFit="1" customWidth="1"/>
    <col min="18" max="18" width="58.7109375" bestFit="1" customWidth="1"/>
    <col min="19" max="19" width="12.5703125" customWidth="1"/>
    <col min="20" max="20" width="66.28515625" bestFit="1" customWidth="1"/>
    <col min="21" max="21" width="19.7109375" bestFit="1" customWidth="1"/>
    <col min="22" max="23" width="14.28515625" bestFit="1" customWidth="1"/>
    <col min="24" max="24" width="15.85546875" bestFit="1" customWidth="1"/>
  </cols>
  <sheetData>
    <row r="1" spans="1:24" x14ac:dyDescent="0.25">
      <c r="A1" s="250" t="s">
        <v>1460</v>
      </c>
      <c r="B1" s="250" t="s">
        <v>1461</v>
      </c>
      <c r="C1" s="250" t="s">
        <v>1462</v>
      </c>
      <c r="D1" s="250" t="s">
        <v>1463</v>
      </c>
      <c r="E1" s="250" t="s">
        <v>1464</v>
      </c>
      <c r="F1" s="250" t="s">
        <v>1465</v>
      </c>
      <c r="G1" s="251" t="s">
        <v>1466</v>
      </c>
      <c r="H1" s="250" t="s">
        <v>1467</v>
      </c>
      <c r="I1" s="250" t="s">
        <v>1468</v>
      </c>
      <c r="J1" s="250" t="s">
        <v>1469</v>
      </c>
      <c r="K1" s="250" t="s">
        <v>1470</v>
      </c>
      <c r="L1" s="250" t="s">
        <v>1471</v>
      </c>
      <c r="M1" s="252" t="s">
        <v>1418</v>
      </c>
      <c r="N1" s="253" t="s">
        <v>1472</v>
      </c>
      <c r="O1" s="250" t="s">
        <v>1473</v>
      </c>
      <c r="P1" s="250" t="s">
        <v>1779</v>
      </c>
      <c r="Q1" s="250" t="s">
        <v>1474</v>
      </c>
      <c r="R1" s="250" t="s">
        <v>1470</v>
      </c>
      <c r="S1" s="263"/>
    </row>
    <row r="2" spans="1:24" x14ac:dyDescent="0.25">
      <c r="A2" s="254" t="s">
        <v>1475</v>
      </c>
      <c r="B2" s="254" t="s">
        <v>1449</v>
      </c>
      <c r="C2" s="254">
        <v>4600018665</v>
      </c>
      <c r="D2" s="254" t="s">
        <v>1204</v>
      </c>
      <c r="E2" s="254"/>
      <c r="F2" s="254"/>
      <c r="G2" s="255" t="s">
        <v>165</v>
      </c>
      <c r="H2" s="256" t="s">
        <v>1476</v>
      </c>
      <c r="I2" s="254" t="s">
        <v>1477</v>
      </c>
      <c r="J2" s="254"/>
      <c r="K2" s="254" t="s">
        <v>1478</v>
      </c>
      <c r="L2" s="254">
        <v>1009665099</v>
      </c>
      <c r="M2" s="257">
        <v>2428.9</v>
      </c>
      <c r="N2" s="258"/>
      <c r="O2" s="254">
        <v>6000807001</v>
      </c>
      <c r="P2" s="254" t="str">
        <f>IF(OR(RIGHT(SUBSTITUTE(O2,"MED_ÚNICA&gt;",""),2)=".I",RIGHT(SUBSTITUTE(O2,"MED_ÚNICA&gt;",""),2)=".D",RIGHT(SUBSTITUTE(O2,"MED_ÚNICA&gt;",""),2)=".M"),LEFT(SUBSTITUTE(O2,"MED_ÚNICA&gt;",""),LEN(SUBSTITUTE(O2,"MED_ÚNICA&gt;",""))-2),SUBSTITUTE(O2,"MED_ÚNICA&gt;",""))</f>
        <v>6000807001</v>
      </c>
      <c r="Q2" s="254" t="s">
        <v>1479</v>
      </c>
      <c r="R2" s="254" t="s">
        <v>1478</v>
      </c>
      <c r="S2" s="264"/>
    </row>
    <row r="3" spans="1:24" x14ac:dyDescent="0.25">
      <c r="A3" s="254" t="s">
        <v>1475</v>
      </c>
      <c r="B3" s="254" t="s">
        <v>1449</v>
      </c>
      <c r="C3" s="254">
        <v>4600018665</v>
      </c>
      <c r="D3" s="254" t="s">
        <v>1204</v>
      </c>
      <c r="E3" s="254"/>
      <c r="F3" s="254"/>
      <c r="G3" s="255" t="s">
        <v>165</v>
      </c>
      <c r="H3" s="256" t="s">
        <v>1476</v>
      </c>
      <c r="I3" s="254" t="s">
        <v>1477</v>
      </c>
      <c r="J3" s="254"/>
      <c r="K3" s="254" t="s">
        <v>1478</v>
      </c>
      <c r="L3" s="254">
        <v>1009665219</v>
      </c>
      <c r="M3" s="257">
        <v>5950</v>
      </c>
      <c r="N3" s="258"/>
      <c r="O3" s="254" t="s">
        <v>1480</v>
      </c>
      <c r="P3" s="254" t="str">
        <f t="shared" ref="P3:P66" si="0">IF(OR(RIGHT(SUBSTITUTE(O3,"MED_ÚNICA&gt;",""),2)=".I",RIGHT(SUBSTITUTE(O3,"MED_ÚNICA&gt;",""),2)=".D",RIGHT(SUBSTITUTE(O3,"MED_ÚNICA&gt;",""),2)=".M"),LEFT(SUBSTITUTE(O3,"MED_ÚNICA&gt;",""),LEN(SUBSTITUTE(O3,"MED_ÚNICA&gt;",""))-2),SUBSTITUTE(O3,"MED_ÚNICA&gt;",""))</f>
        <v>6000814328</v>
      </c>
      <c r="Q3" s="254" t="s">
        <v>1479</v>
      </c>
      <c r="R3" s="254" t="s">
        <v>1478</v>
      </c>
      <c r="S3" s="264"/>
    </row>
    <row r="4" spans="1:24" x14ac:dyDescent="0.25">
      <c r="A4" s="254" t="s">
        <v>1475</v>
      </c>
      <c r="B4" s="254" t="s">
        <v>1449</v>
      </c>
      <c r="C4" s="254">
        <v>4600018665</v>
      </c>
      <c r="D4" s="254" t="s">
        <v>1204</v>
      </c>
      <c r="E4" s="254"/>
      <c r="F4" s="254"/>
      <c r="G4" s="255" t="s">
        <v>165</v>
      </c>
      <c r="H4" s="256" t="s">
        <v>1476</v>
      </c>
      <c r="I4" s="254" t="s">
        <v>1481</v>
      </c>
      <c r="J4" s="254"/>
      <c r="K4" s="254" t="s">
        <v>1478</v>
      </c>
      <c r="L4" s="254">
        <v>1009665221</v>
      </c>
      <c r="M4" s="257">
        <v>5008.3500000000004</v>
      </c>
      <c r="N4" s="258"/>
      <c r="O4" s="254" t="s">
        <v>1482</v>
      </c>
      <c r="P4" s="254" t="str">
        <f t="shared" si="0"/>
        <v>6000816845</v>
      </c>
      <c r="Q4" s="254" t="s">
        <v>1479</v>
      </c>
      <c r="R4" s="254" t="s">
        <v>1478</v>
      </c>
      <c r="S4" s="264"/>
    </row>
    <row r="5" spans="1:24" x14ac:dyDescent="0.25">
      <c r="A5" s="254" t="s">
        <v>1475</v>
      </c>
      <c r="B5" s="254" t="s">
        <v>1449</v>
      </c>
      <c r="C5" s="254">
        <v>4600018665</v>
      </c>
      <c r="D5" s="254" t="s">
        <v>1204</v>
      </c>
      <c r="E5" s="254"/>
      <c r="F5" s="254"/>
      <c r="G5" s="255" t="s">
        <v>165</v>
      </c>
      <c r="H5" s="256" t="s">
        <v>1476</v>
      </c>
      <c r="I5" s="254" t="s">
        <v>1477</v>
      </c>
      <c r="J5" s="254"/>
      <c r="K5" s="254" t="s">
        <v>1478</v>
      </c>
      <c r="L5" s="254">
        <v>1009665191</v>
      </c>
      <c r="M5" s="257">
        <v>6252.26</v>
      </c>
      <c r="N5" s="258"/>
      <c r="O5" s="254" t="s">
        <v>1483</v>
      </c>
      <c r="P5" s="254" t="str">
        <f t="shared" si="0"/>
        <v>6000817768</v>
      </c>
      <c r="Q5" s="254" t="s">
        <v>1479</v>
      </c>
      <c r="R5" s="254" t="s">
        <v>1478</v>
      </c>
      <c r="S5" s="264"/>
    </row>
    <row r="6" spans="1:24" x14ac:dyDescent="0.25">
      <c r="A6" s="254" t="s">
        <v>1475</v>
      </c>
      <c r="B6" s="254" t="s">
        <v>1449</v>
      </c>
      <c r="C6" s="254">
        <v>4600018665</v>
      </c>
      <c r="D6" s="254" t="s">
        <v>1204</v>
      </c>
      <c r="E6" s="254"/>
      <c r="F6" s="254"/>
      <c r="G6" s="255" t="s">
        <v>165</v>
      </c>
      <c r="H6" s="256" t="s">
        <v>1476</v>
      </c>
      <c r="I6" s="254" t="s">
        <v>1477</v>
      </c>
      <c r="J6" s="254"/>
      <c r="K6" s="254" t="s">
        <v>1478</v>
      </c>
      <c r="L6" s="254">
        <v>1009665106</v>
      </c>
      <c r="M6" s="257">
        <v>7345.62</v>
      </c>
      <c r="N6" s="258"/>
      <c r="O6" s="254" t="s">
        <v>1484</v>
      </c>
      <c r="P6" s="254" t="str">
        <f t="shared" si="0"/>
        <v>6000816843</v>
      </c>
      <c r="Q6" s="254" t="s">
        <v>1479</v>
      </c>
      <c r="R6" s="254" t="s">
        <v>1478</v>
      </c>
      <c r="S6" s="264"/>
    </row>
    <row r="7" spans="1:24" x14ac:dyDescent="0.25">
      <c r="A7" s="254" t="s">
        <v>1475</v>
      </c>
      <c r="B7" s="254" t="s">
        <v>1449</v>
      </c>
      <c r="C7" s="254">
        <v>4600018665</v>
      </c>
      <c r="D7" s="254" t="s">
        <v>1204</v>
      </c>
      <c r="E7" s="254"/>
      <c r="F7" s="254"/>
      <c r="G7" s="255" t="s">
        <v>165</v>
      </c>
      <c r="H7" s="256" t="s">
        <v>1476</v>
      </c>
      <c r="I7" s="254" t="s">
        <v>1477</v>
      </c>
      <c r="J7" s="254"/>
      <c r="K7" s="254" t="s">
        <v>1478</v>
      </c>
      <c r="L7" s="254">
        <v>1009665130</v>
      </c>
      <c r="M7" s="257">
        <v>29402.2</v>
      </c>
      <c r="N7" s="258"/>
      <c r="O7" s="254" t="s">
        <v>1485</v>
      </c>
      <c r="P7" s="254" t="str">
        <f t="shared" si="0"/>
        <v>6000817651</v>
      </c>
      <c r="Q7" s="254" t="s">
        <v>1479</v>
      </c>
      <c r="R7" s="254" t="s">
        <v>1478</v>
      </c>
      <c r="S7" s="264"/>
    </row>
    <row r="8" spans="1:24" x14ac:dyDescent="0.25">
      <c r="A8" s="254" t="s">
        <v>1475</v>
      </c>
      <c r="B8" s="254" t="s">
        <v>1449</v>
      </c>
      <c r="C8" s="254">
        <v>4600018665</v>
      </c>
      <c r="D8" s="254" t="s">
        <v>1204</v>
      </c>
      <c r="E8" s="254"/>
      <c r="F8" s="254"/>
      <c r="G8" s="255" t="s">
        <v>165</v>
      </c>
      <c r="H8" s="256" t="s">
        <v>1476</v>
      </c>
      <c r="I8" s="254" t="s">
        <v>1477</v>
      </c>
      <c r="J8" s="254"/>
      <c r="K8" s="254" t="s">
        <v>1478</v>
      </c>
      <c r="L8" s="254">
        <v>1009665107</v>
      </c>
      <c r="M8" s="257">
        <v>4514.26</v>
      </c>
      <c r="N8" s="258"/>
      <c r="O8" s="254" t="s">
        <v>1486</v>
      </c>
      <c r="P8" s="254" t="str">
        <f t="shared" si="0"/>
        <v>6000846953</v>
      </c>
      <c r="Q8" s="254" t="s">
        <v>1479</v>
      </c>
      <c r="R8" s="254" t="s">
        <v>1478</v>
      </c>
      <c r="S8" s="264"/>
    </row>
    <row r="9" spans="1:24" x14ac:dyDescent="0.25">
      <c r="A9" s="254" t="s">
        <v>1475</v>
      </c>
      <c r="B9" s="254" t="s">
        <v>1449</v>
      </c>
      <c r="C9" s="254">
        <v>4600018665</v>
      </c>
      <c r="D9" s="254" t="s">
        <v>1204</v>
      </c>
      <c r="E9" s="254"/>
      <c r="F9" s="254"/>
      <c r="G9" s="255" t="s">
        <v>165</v>
      </c>
      <c r="H9" s="256" t="s">
        <v>1476</v>
      </c>
      <c r="I9" s="254" t="s">
        <v>1477</v>
      </c>
      <c r="J9" s="254"/>
      <c r="K9" s="254" t="s">
        <v>1478</v>
      </c>
      <c r="L9" s="254">
        <v>1009665192</v>
      </c>
      <c r="M9" s="257">
        <v>3600.63</v>
      </c>
      <c r="N9" s="258"/>
      <c r="O9" s="254" t="s">
        <v>1487</v>
      </c>
      <c r="P9" s="254" t="str">
        <f t="shared" si="0"/>
        <v>6000846947</v>
      </c>
      <c r="Q9" s="254" t="s">
        <v>1479</v>
      </c>
      <c r="R9" s="254" t="s">
        <v>1478</v>
      </c>
      <c r="S9" s="264"/>
      <c r="T9" s="237" t="s">
        <v>1442</v>
      </c>
      <c r="U9" s="237" t="s">
        <v>1769</v>
      </c>
    </row>
    <row r="10" spans="1:24" x14ac:dyDescent="0.25">
      <c r="A10" s="254" t="s">
        <v>1475</v>
      </c>
      <c r="B10" s="254" t="s">
        <v>1449</v>
      </c>
      <c r="C10" s="254">
        <v>4600018665</v>
      </c>
      <c r="D10" s="254" t="s">
        <v>1204</v>
      </c>
      <c r="E10" s="254"/>
      <c r="F10" s="254"/>
      <c r="G10" s="255" t="s">
        <v>165</v>
      </c>
      <c r="H10" s="256" t="s">
        <v>1476</v>
      </c>
      <c r="I10" s="254" t="s">
        <v>1477</v>
      </c>
      <c r="J10" s="254"/>
      <c r="K10" s="254" t="s">
        <v>1478</v>
      </c>
      <c r="L10" s="254">
        <v>1009665170</v>
      </c>
      <c r="M10" s="257">
        <v>1832.6</v>
      </c>
      <c r="N10" s="258"/>
      <c r="O10" s="254" t="s">
        <v>1488</v>
      </c>
      <c r="P10" s="254" t="str">
        <f t="shared" si="0"/>
        <v>6000847182</v>
      </c>
      <c r="Q10" s="254" t="s">
        <v>1479</v>
      </c>
      <c r="R10" s="254" t="s">
        <v>1478</v>
      </c>
      <c r="S10" s="264"/>
      <c r="T10" s="265" t="s">
        <v>1772</v>
      </c>
      <c r="U10" s="242" t="s">
        <v>1594</v>
      </c>
      <c r="V10" s="242" t="s">
        <v>1479</v>
      </c>
      <c r="W10" s="242" t="s">
        <v>1446</v>
      </c>
      <c r="X10" s="242" t="s">
        <v>1415</v>
      </c>
    </row>
    <row r="11" spans="1:24" x14ac:dyDescent="0.25">
      <c r="A11" s="254" t="s">
        <v>1475</v>
      </c>
      <c r="B11" s="254" t="s">
        <v>1449</v>
      </c>
      <c r="C11" s="254">
        <v>4600018665</v>
      </c>
      <c r="D11" s="254" t="s">
        <v>1204</v>
      </c>
      <c r="E11" s="254"/>
      <c r="F11" s="254"/>
      <c r="G11" s="255" t="s">
        <v>165</v>
      </c>
      <c r="H11" s="256" t="s">
        <v>1476</v>
      </c>
      <c r="I11" s="254" t="s">
        <v>1477</v>
      </c>
      <c r="J11" s="254"/>
      <c r="K11" s="254" t="s">
        <v>1478</v>
      </c>
      <c r="L11" s="254">
        <v>1009665207</v>
      </c>
      <c r="M11" s="257">
        <v>3904.43</v>
      </c>
      <c r="N11" s="258"/>
      <c r="O11" s="254" t="s">
        <v>1489</v>
      </c>
      <c r="P11" s="254" t="str">
        <f t="shared" si="0"/>
        <v>6000847183</v>
      </c>
      <c r="Q11" s="254" t="s">
        <v>1479</v>
      </c>
      <c r="R11" s="254" t="s">
        <v>1478</v>
      </c>
      <c r="S11" s="264"/>
      <c r="T11" s="242" t="s">
        <v>1581</v>
      </c>
      <c r="U11" s="242"/>
      <c r="V11" s="242">
        <v>112924.56</v>
      </c>
      <c r="W11" s="242"/>
      <c r="X11" s="242">
        <v>112924.56</v>
      </c>
    </row>
    <row r="12" spans="1:24" x14ac:dyDescent="0.25">
      <c r="A12" s="254" t="s">
        <v>1475</v>
      </c>
      <c r="B12" s="254" t="s">
        <v>1449</v>
      </c>
      <c r="C12" s="254">
        <v>4600018665</v>
      </c>
      <c r="D12" s="254" t="s">
        <v>1204</v>
      </c>
      <c r="E12" s="254"/>
      <c r="F12" s="254"/>
      <c r="G12" s="255" t="s">
        <v>165</v>
      </c>
      <c r="H12" s="256" t="s">
        <v>1476</v>
      </c>
      <c r="I12" s="254" t="s">
        <v>1490</v>
      </c>
      <c r="J12" s="254"/>
      <c r="K12" s="254" t="s">
        <v>1478</v>
      </c>
      <c r="L12" s="254">
        <v>1009665136</v>
      </c>
      <c r="M12" s="257">
        <v>4382.1521400000001</v>
      </c>
      <c r="N12" s="258"/>
      <c r="O12" s="254" t="s">
        <v>1491</v>
      </c>
      <c r="P12" s="254" t="str">
        <f t="shared" si="0"/>
        <v>6000846456</v>
      </c>
      <c r="Q12" s="254" t="s">
        <v>1479</v>
      </c>
      <c r="R12" s="254" t="s">
        <v>1478</v>
      </c>
      <c r="S12" s="264"/>
      <c r="T12" s="242" t="s">
        <v>1591</v>
      </c>
      <c r="U12" s="242">
        <v>338602.97999999952</v>
      </c>
      <c r="V12" s="242"/>
      <c r="W12" s="242"/>
      <c r="X12" s="242">
        <v>338602.97999999952</v>
      </c>
    </row>
    <row r="13" spans="1:24" x14ac:dyDescent="0.25">
      <c r="A13" s="254" t="s">
        <v>1475</v>
      </c>
      <c r="B13" s="254" t="s">
        <v>1449</v>
      </c>
      <c r="C13" s="254">
        <v>4600018665</v>
      </c>
      <c r="D13" s="254" t="s">
        <v>1204</v>
      </c>
      <c r="E13" s="254"/>
      <c r="F13" s="254"/>
      <c r="G13" s="255" t="s">
        <v>165</v>
      </c>
      <c r="H13" s="256" t="s">
        <v>1476</v>
      </c>
      <c r="I13" s="254" t="s">
        <v>1492</v>
      </c>
      <c r="J13" s="254"/>
      <c r="K13" s="254" t="s">
        <v>1478</v>
      </c>
      <c r="L13" s="254">
        <v>1009665222</v>
      </c>
      <c r="M13" s="257">
        <v>775.91</v>
      </c>
      <c r="N13" s="258"/>
      <c r="O13" s="254" t="s">
        <v>1493</v>
      </c>
      <c r="P13" s="254" t="str">
        <f t="shared" si="0"/>
        <v>6000829628</v>
      </c>
      <c r="Q13" s="254" t="s">
        <v>1479</v>
      </c>
      <c r="R13" s="254" t="s">
        <v>1478</v>
      </c>
      <c r="S13" s="264"/>
      <c r="T13" s="242" t="s">
        <v>1754</v>
      </c>
      <c r="U13" s="242"/>
      <c r="V13" s="242"/>
      <c r="W13" s="242">
        <v>78961.599999999991</v>
      </c>
      <c r="X13" s="242">
        <v>78961.599999999991</v>
      </c>
    </row>
    <row r="14" spans="1:24" x14ac:dyDescent="0.25">
      <c r="A14" s="254" t="s">
        <v>1475</v>
      </c>
      <c r="B14" s="254" t="s">
        <v>1449</v>
      </c>
      <c r="C14" s="254">
        <v>4600018665</v>
      </c>
      <c r="D14" s="254" t="s">
        <v>1204</v>
      </c>
      <c r="E14" s="254"/>
      <c r="F14" s="254"/>
      <c r="G14" s="255" t="s">
        <v>165</v>
      </c>
      <c r="H14" s="256" t="s">
        <v>1476</v>
      </c>
      <c r="I14" s="254" t="s">
        <v>1477</v>
      </c>
      <c r="J14" s="254"/>
      <c r="K14" s="254" t="s">
        <v>1478</v>
      </c>
      <c r="L14" s="254">
        <v>1009665208</v>
      </c>
      <c r="M14" s="257">
        <v>800.14</v>
      </c>
      <c r="N14" s="258"/>
      <c r="O14" s="254" t="s">
        <v>1494</v>
      </c>
      <c r="P14" s="254" t="str">
        <f t="shared" si="0"/>
        <v>6000851265</v>
      </c>
      <c r="Q14" s="254" t="s">
        <v>1479</v>
      </c>
      <c r="R14" s="254" t="s">
        <v>1478</v>
      </c>
      <c r="S14" s="264"/>
      <c r="T14" s="242" t="s">
        <v>1744</v>
      </c>
      <c r="U14" s="242"/>
      <c r="V14" s="242"/>
      <c r="W14" s="242">
        <v>163354.76999999999</v>
      </c>
      <c r="X14" s="242">
        <v>163354.76999999999</v>
      </c>
    </row>
    <row r="15" spans="1:24" x14ac:dyDescent="0.25">
      <c r="A15" s="254" t="s">
        <v>1475</v>
      </c>
      <c r="B15" s="254" t="s">
        <v>1449</v>
      </c>
      <c r="C15" s="254">
        <v>4600018665</v>
      </c>
      <c r="D15" s="254" t="s">
        <v>1204</v>
      </c>
      <c r="E15" s="254"/>
      <c r="F15" s="254"/>
      <c r="G15" s="255" t="s">
        <v>165</v>
      </c>
      <c r="H15" s="256" t="s">
        <v>1476</v>
      </c>
      <c r="I15" s="254" t="s">
        <v>1490</v>
      </c>
      <c r="J15" s="254"/>
      <c r="K15" s="254" t="s">
        <v>1478</v>
      </c>
      <c r="L15" s="254">
        <v>1009665138</v>
      </c>
      <c r="M15" s="257">
        <v>4400.7700000000004</v>
      </c>
      <c r="N15" s="258"/>
      <c r="O15" s="254" t="s">
        <v>1495</v>
      </c>
      <c r="P15" s="254" t="str">
        <f t="shared" si="0"/>
        <v>6000851263</v>
      </c>
      <c r="Q15" s="254" t="s">
        <v>1479</v>
      </c>
      <c r="R15" s="254" t="s">
        <v>1478</v>
      </c>
      <c r="S15" s="264"/>
      <c r="T15" s="242" t="s">
        <v>1478</v>
      </c>
      <c r="U15" s="242"/>
      <c r="V15" s="242">
        <v>598696.11857999966</v>
      </c>
      <c r="W15" s="242"/>
      <c r="X15" s="242">
        <v>598696.11857999966</v>
      </c>
    </row>
    <row r="16" spans="1:24" x14ac:dyDescent="0.25">
      <c r="A16" s="254" t="s">
        <v>1475</v>
      </c>
      <c r="B16" s="254" t="s">
        <v>1449</v>
      </c>
      <c r="C16" s="254">
        <v>4600018665</v>
      </c>
      <c r="D16" s="254" t="s">
        <v>1204</v>
      </c>
      <c r="E16" s="254"/>
      <c r="F16" s="254"/>
      <c r="G16" s="255" t="s">
        <v>165</v>
      </c>
      <c r="H16" s="256" t="s">
        <v>1476</v>
      </c>
      <c r="I16" s="254" t="s">
        <v>1477</v>
      </c>
      <c r="J16" s="254"/>
      <c r="K16" s="254" t="s">
        <v>1478</v>
      </c>
      <c r="L16" s="254">
        <v>1009665193</v>
      </c>
      <c r="M16" s="257">
        <v>1387.13</v>
      </c>
      <c r="N16" s="258"/>
      <c r="O16" s="254" t="s">
        <v>1496</v>
      </c>
      <c r="P16" s="254" t="str">
        <f t="shared" si="0"/>
        <v>6000851262</v>
      </c>
      <c r="Q16" s="254" t="s">
        <v>1479</v>
      </c>
      <c r="R16" s="254" t="s">
        <v>1478</v>
      </c>
      <c r="S16" s="264"/>
      <c r="T16" s="242" t="s">
        <v>1729</v>
      </c>
      <c r="U16" s="242"/>
      <c r="V16" s="242"/>
      <c r="W16" s="242">
        <v>135569.28</v>
      </c>
      <c r="X16" s="242">
        <v>135569.28</v>
      </c>
    </row>
    <row r="17" spans="1:24" x14ac:dyDescent="0.25">
      <c r="A17" s="254" t="s">
        <v>1475</v>
      </c>
      <c r="B17" s="254" t="s">
        <v>1449</v>
      </c>
      <c r="C17" s="254">
        <v>4600018665</v>
      </c>
      <c r="D17" s="254" t="s">
        <v>1204</v>
      </c>
      <c r="E17" s="254"/>
      <c r="F17" s="254"/>
      <c r="G17" s="255" t="s">
        <v>165</v>
      </c>
      <c r="H17" s="256" t="s">
        <v>1476</v>
      </c>
      <c r="I17" s="254" t="s">
        <v>1490</v>
      </c>
      <c r="J17" s="254"/>
      <c r="K17" s="254" t="s">
        <v>1478</v>
      </c>
      <c r="L17" s="254">
        <v>1009665139</v>
      </c>
      <c r="M17" s="257">
        <v>4114.7700000000004</v>
      </c>
      <c r="N17" s="258"/>
      <c r="O17" s="254" t="s">
        <v>1497</v>
      </c>
      <c r="P17" s="254" t="str">
        <f t="shared" si="0"/>
        <v>6000852050</v>
      </c>
      <c r="Q17" s="254" t="s">
        <v>1479</v>
      </c>
      <c r="R17" s="254" t="s">
        <v>1478</v>
      </c>
      <c r="S17" s="264"/>
      <c r="T17" s="242" t="s">
        <v>1763</v>
      </c>
      <c r="U17" s="242"/>
      <c r="V17" s="242"/>
      <c r="W17" s="242">
        <v>16806.54</v>
      </c>
      <c r="X17" s="242">
        <v>16806.54</v>
      </c>
    </row>
    <row r="18" spans="1:24" x14ac:dyDescent="0.25">
      <c r="A18" s="254" t="s">
        <v>1475</v>
      </c>
      <c r="B18" s="254" t="s">
        <v>1449</v>
      </c>
      <c r="C18" s="254">
        <v>4600018665</v>
      </c>
      <c r="D18" s="254" t="s">
        <v>1204</v>
      </c>
      <c r="E18" s="254"/>
      <c r="F18" s="258"/>
      <c r="G18" s="258" t="s">
        <v>165</v>
      </c>
      <c r="H18" s="256" t="s">
        <v>1476</v>
      </c>
      <c r="I18" s="254" t="s">
        <v>1498</v>
      </c>
      <c r="J18" s="254"/>
      <c r="K18" s="254" t="s">
        <v>1478</v>
      </c>
      <c r="L18" s="254">
        <v>1009665223</v>
      </c>
      <c r="M18" s="257">
        <v>1600.28</v>
      </c>
      <c r="N18" s="258"/>
      <c r="O18" s="254" t="s">
        <v>1499</v>
      </c>
      <c r="P18" s="254" t="str">
        <f t="shared" si="0"/>
        <v>6000677000</v>
      </c>
      <c r="Q18" s="254" t="s">
        <v>1479</v>
      </c>
      <c r="R18" s="254" t="s">
        <v>1478</v>
      </c>
      <c r="S18" s="264"/>
      <c r="T18" s="242" t="s">
        <v>1764</v>
      </c>
      <c r="U18" s="242"/>
      <c r="V18" s="242"/>
      <c r="W18" s="242">
        <v>287404.7</v>
      </c>
      <c r="X18" s="242">
        <v>287404.7</v>
      </c>
    </row>
    <row r="19" spans="1:24" x14ac:dyDescent="0.25">
      <c r="A19" s="254" t="s">
        <v>1475</v>
      </c>
      <c r="B19" s="254" t="s">
        <v>1449</v>
      </c>
      <c r="C19" s="254">
        <v>4600018665</v>
      </c>
      <c r="D19" s="254" t="s">
        <v>1204</v>
      </c>
      <c r="E19" s="254"/>
      <c r="F19" s="254"/>
      <c r="G19" s="255" t="s">
        <v>165</v>
      </c>
      <c r="H19" s="256" t="s">
        <v>1476</v>
      </c>
      <c r="I19" s="254" t="s">
        <v>1492</v>
      </c>
      <c r="J19" s="254"/>
      <c r="K19" s="254" t="s">
        <v>1478</v>
      </c>
      <c r="L19" s="254">
        <v>1009665172</v>
      </c>
      <c r="M19" s="257">
        <v>497.28</v>
      </c>
      <c r="N19" s="258"/>
      <c r="O19" s="254" t="s">
        <v>1500</v>
      </c>
      <c r="P19" s="254" t="str">
        <f t="shared" si="0"/>
        <v>6000829625</v>
      </c>
      <c r="Q19" s="254" t="s">
        <v>1479</v>
      </c>
      <c r="R19" s="254" t="s">
        <v>1478</v>
      </c>
      <c r="S19" s="264"/>
      <c r="T19" s="242" t="s">
        <v>1765</v>
      </c>
      <c r="U19" s="242"/>
      <c r="V19" s="242"/>
      <c r="W19" s="242">
        <v>23750.48</v>
      </c>
      <c r="X19" s="242">
        <v>23750.48</v>
      </c>
    </row>
    <row r="20" spans="1:24" x14ac:dyDescent="0.25">
      <c r="A20" s="254" t="s">
        <v>1475</v>
      </c>
      <c r="B20" s="254" t="s">
        <v>1449</v>
      </c>
      <c r="C20" s="254">
        <v>4600018665</v>
      </c>
      <c r="D20" s="254" t="s">
        <v>1204</v>
      </c>
      <c r="E20" s="254"/>
      <c r="F20" s="254"/>
      <c r="G20" s="255" t="s">
        <v>165</v>
      </c>
      <c r="H20" s="256" t="s">
        <v>1476</v>
      </c>
      <c r="I20" s="254" t="s">
        <v>1492</v>
      </c>
      <c r="J20" s="254"/>
      <c r="K20" s="254" t="s">
        <v>1478</v>
      </c>
      <c r="L20" s="254">
        <v>1009665171</v>
      </c>
      <c r="M20" s="257">
        <v>1294.17</v>
      </c>
      <c r="N20" s="258"/>
      <c r="O20" s="254" t="s">
        <v>1501</v>
      </c>
      <c r="P20" s="254" t="str">
        <f t="shared" si="0"/>
        <v>6000829629</v>
      </c>
      <c r="Q20" s="254" t="s">
        <v>1479</v>
      </c>
      <c r="R20" s="254" t="s">
        <v>1478</v>
      </c>
      <c r="S20" s="264"/>
      <c r="T20" s="242" t="s">
        <v>1578</v>
      </c>
      <c r="U20" s="242"/>
      <c r="V20" s="242">
        <v>44554.275000000001</v>
      </c>
      <c r="W20" s="242"/>
      <c r="X20" s="242">
        <v>44554.275000000001</v>
      </c>
    </row>
    <row r="21" spans="1:24" x14ac:dyDescent="0.25">
      <c r="A21" s="254" t="s">
        <v>1475</v>
      </c>
      <c r="B21" s="254" t="s">
        <v>1449</v>
      </c>
      <c r="C21" s="254">
        <v>4600018665</v>
      </c>
      <c r="D21" s="254" t="s">
        <v>1204</v>
      </c>
      <c r="E21" s="254"/>
      <c r="F21" s="254"/>
      <c r="G21" s="255" t="s">
        <v>165</v>
      </c>
      <c r="H21" s="256" t="s">
        <v>1476</v>
      </c>
      <c r="I21" s="254" t="s">
        <v>1477</v>
      </c>
      <c r="J21" s="254"/>
      <c r="K21" s="254" t="s">
        <v>1478</v>
      </c>
      <c r="L21" s="254">
        <v>1009665209</v>
      </c>
      <c r="M21" s="257">
        <v>3501.97</v>
      </c>
      <c r="N21" s="258"/>
      <c r="O21" s="254" t="s">
        <v>1502</v>
      </c>
      <c r="P21" s="254" t="str">
        <f t="shared" si="0"/>
        <v>6000852055</v>
      </c>
      <c r="Q21" s="254" t="s">
        <v>1479</v>
      </c>
      <c r="R21" s="254" t="s">
        <v>1478</v>
      </c>
      <c r="S21" s="264"/>
      <c r="T21" s="242" t="s">
        <v>111</v>
      </c>
      <c r="U21" s="242"/>
      <c r="V21" s="242"/>
      <c r="W21" s="242">
        <v>46976.439999999995</v>
      </c>
      <c r="X21" s="242">
        <v>46976.439999999995</v>
      </c>
    </row>
    <row r="22" spans="1:24" x14ac:dyDescent="0.25">
      <c r="A22" s="254" t="s">
        <v>1475</v>
      </c>
      <c r="B22" s="254" t="s">
        <v>1449</v>
      </c>
      <c r="C22" s="254">
        <v>4600018665</v>
      </c>
      <c r="D22" s="254" t="s">
        <v>1204</v>
      </c>
      <c r="E22" s="254"/>
      <c r="F22" s="254"/>
      <c r="G22" s="255" t="s">
        <v>165</v>
      </c>
      <c r="H22" s="256" t="s">
        <v>1476</v>
      </c>
      <c r="I22" s="254" t="s">
        <v>1477</v>
      </c>
      <c r="J22" s="254"/>
      <c r="K22" s="254" t="s">
        <v>1478</v>
      </c>
      <c r="L22" s="254">
        <v>1009665210</v>
      </c>
      <c r="M22" s="257">
        <v>2750.87</v>
      </c>
      <c r="N22" s="258"/>
      <c r="O22" s="254" t="s">
        <v>1503</v>
      </c>
      <c r="P22" s="254" t="str">
        <f t="shared" si="0"/>
        <v>6000852054</v>
      </c>
      <c r="Q22" s="254" t="s">
        <v>1479</v>
      </c>
      <c r="R22" s="254" t="s">
        <v>1478</v>
      </c>
      <c r="S22" s="264"/>
      <c r="T22" s="242" t="s">
        <v>1415</v>
      </c>
      <c r="U22" s="242">
        <v>338602.97999999952</v>
      </c>
      <c r="V22" s="242">
        <v>756174.95357999962</v>
      </c>
      <c r="W22" s="242">
        <v>752823.80999999994</v>
      </c>
      <c r="X22" s="242">
        <v>1847601.7435799991</v>
      </c>
    </row>
    <row r="23" spans="1:24" x14ac:dyDescent="0.25">
      <c r="A23" s="254" t="s">
        <v>1475</v>
      </c>
      <c r="B23" s="254" t="s">
        <v>1449</v>
      </c>
      <c r="C23" s="254">
        <v>4600018665</v>
      </c>
      <c r="D23" s="254" t="s">
        <v>1204</v>
      </c>
      <c r="E23" s="254"/>
      <c r="F23" s="254"/>
      <c r="G23" s="255" t="s">
        <v>165</v>
      </c>
      <c r="H23" s="256" t="s">
        <v>1476</v>
      </c>
      <c r="I23" s="254" t="s">
        <v>1477</v>
      </c>
      <c r="J23" s="254"/>
      <c r="K23" s="254" t="s">
        <v>1478</v>
      </c>
      <c r="L23" s="254">
        <v>1009665108</v>
      </c>
      <c r="M23" s="257">
        <v>2775.68</v>
      </c>
      <c r="N23" s="258"/>
      <c r="O23" s="254" t="s">
        <v>1504</v>
      </c>
      <c r="P23" s="254" t="str">
        <f t="shared" si="0"/>
        <v>6000847308</v>
      </c>
      <c r="Q23" s="254" t="s">
        <v>1479</v>
      </c>
      <c r="R23" s="254" t="s">
        <v>1478</v>
      </c>
      <c r="S23" s="264"/>
    </row>
    <row r="24" spans="1:24" x14ac:dyDescent="0.25">
      <c r="A24" s="254" t="s">
        <v>1475</v>
      </c>
      <c r="B24" s="254" t="s">
        <v>1449</v>
      </c>
      <c r="C24" s="254">
        <v>4600018665</v>
      </c>
      <c r="D24" s="254" t="s">
        <v>1204</v>
      </c>
      <c r="E24" s="254"/>
      <c r="F24" s="254"/>
      <c r="G24" s="255" t="s">
        <v>165</v>
      </c>
      <c r="H24" s="256" t="s">
        <v>1476</v>
      </c>
      <c r="I24" s="254" t="s">
        <v>1490</v>
      </c>
      <c r="J24" s="259"/>
      <c r="K24" s="254" t="s">
        <v>1478</v>
      </c>
      <c r="L24" s="254">
        <v>1009665173</v>
      </c>
      <c r="M24" s="257">
        <v>11827</v>
      </c>
      <c r="N24" s="258"/>
      <c r="O24" s="254" t="s">
        <v>1505</v>
      </c>
      <c r="P24" s="254" t="str">
        <f t="shared" si="0"/>
        <v>6000852820</v>
      </c>
      <c r="Q24" s="254" t="s">
        <v>1479</v>
      </c>
      <c r="R24" s="254" t="s">
        <v>1478</v>
      </c>
      <c r="S24" s="264"/>
    </row>
    <row r="25" spans="1:24" x14ac:dyDescent="0.25">
      <c r="A25" s="254" t="s">
        <v>1475</v>
      </c>
      <c r="B25" s="254" t="s">
        <v>1449</v>
      </c>
      <c r="C25" s="254">
        <v>4600018665</v>
      </c>
      <c r="D25" s="254" t="s">
        <v>1204</v>
      </c>
      <c r="E25" s="254"/>
      <c r="F25" s="254"/>
      <c r="G25" s="255" t="s">
        <v>165</v>
      </c>
      <c r="H25" s="256" t="s">
        <v>1476</v>
      </c>
      <c r="I25" s="254" t="s">
        <v>1498</v>
      </c>
      <c r="J25" s="254"/>
      <c r="K25" s="254" t="s">
        <v>1478</v>
      </c>
      <c r="L25" s="254">
        <v>1009665140</v>
      </c>
      <c r="M25" s="257">
        <v>775.91</v>
      </c>
      <c r="N25" s="258"/>
      <c r="O25" s="254" t="s">
        <v>1506</v>
      </c>
      <c r="P25" s="254" t="str">
        <f t="shared" si="0"/>
        <v>6000677005</v>
      </c>
      <c r="Q25" s="254" t="s">
        <v>1479</v>
      </c>
      <c r="R25" s="254" t="s">
        <v>1478</v>
      </c>
      <c r="S25" s="264"/>
    </row>
    <row r="26" spans="1:24" x14ac:dyDescent="0.25">
      <c r="A26" s="254" t="s">
        <v>1475</v>
      </c>
      <c r="B26" s="254" t="s">
        <v>1449</v>
      </c>
      <c r="C26" s="254">
        <v>4600018665</v>
      </c>
      <c r="D26" s="254" t="s">
        <v>1204</v>
      </c>
      <c r="E26" s="254"/>
      <c r="F26" s="254"/>
      <c r="G26" s="255" t="s">
        <v>165</v>
      </c>
      <c r="H26" s="256" t="s">
        <v>1476</v>
      </c>
      <c r="I26" s="254" t="s">
        <v>1498</v>
      </c>
      <c r="J26" s="254"/>
      <c r="K26" s="254" t="s">
        <v>1478</v>
      </c>
      <c r="L26" s="254">
        <v>1009665194</v>
      </c>
      <c r="M26" s="257">
        <v>1200.21</v>
      </c>
      <c r="N26" s="258"/>
      <c r="O26" s="254" t="s">
        <v>1507</v>
      </c>
      <c r="P26" s="254" t="str">
        <f t="shared" si="0"/>
        <v>6000677006</v>
      </c>
      <c r="Q26" s="254" t="s">
        <v>1479</v>
      </c>
      <c r="R26" s="254" t="s">
        <v>1478</v>
      </c>
      <c r="S26" s="264"/>
    </row>
    <row r="27" spans="1:24" x14ac:dyDescent="0.25">
      <c r="A27" s="254" t="s">
        <v>1475</v>
      </c>
      <c r="B27" s="254" t="s">
        <v>1449</v>
      </c>
      <c r="C27" s="254">
        <v>4600018665</v>
      </c>
      <c r="D27" s="254" t="s">
        <v>1204</v>
      </c>
      <c r="E27" s="254"/>
      <c r="F27" s="254"/>
      <c r="G27" s="255" t="s">
        <v>165</v>
      </c>
      <c r="H27" s="256" t="s">
        <v>1476</v>
      </c>
      <c r="I27" s="254" t="s">
        <v>1498</v>
      </c>
      <c r="J27" s="254"/>
      <c r="K27" s="254" t="s">
        <v>1478</v>
      </c>
      <c r="L27" s="254">
        <v>1009665141</v>
      </c>
      <c r="M27" s="257">
        <v>1200.21</v>
      </c>
      <c r="N27" s="258"/>
      <c r="O27" s="254" t="s">
        <v>1508</v>
      </c>
      <c r="P27" s="254" t="str">
        <f t="shared" si="0"/>
        <v>6000827264</v>
      </c>
      <c r="Q27" s="254" t="s">
        <v>1479</v>
      </c>
      <c r="R27" s="254" t="s">
        <v>1478</v>
      </c>
      <c r="S27" s="264"/>
    </row>
    <row r="28" spans="1:24" x14ac:dyDescent="0.25">
      <c r="A28" s="254" t="s">
        <v>1475</v>
      </c>
      <c r="B28" s="254" t="s">
        <v>1449</v>
      </c>
      <c r="C28" s="254">
        <v>4600018665</v>
      </c>
      <c r="D28" s="254" t="s">
        <v>1204</v>
      </c>
      <c r="E28" s="254"/>
      <c r="F28" s="254"/>
      <c r="G28" s="255" t="s">
        <v>165</v>
      </c>
      <c r="H28" s="256" t="s">
        <v>1476</v>
      </c>
      <c r="I28" s="254" t="s">
        <v>1477</v>
      </c>
      <c r="J28" s="254"/>
      <c r="K28" s="254" t="s">
        <v>1478</v>
      </c>
      <c r="L28" s="254">
        <v>1009665211</v>
      </c>
      <c r="M28" s="257">
        <v>465.35</v>
      </c>
      <c r="N28" s="258"/>
      <c r="O28" s="254" t="s">
        <v>1509</v>
      </c>
      <c r="P28" s="254" t="str">
        <f t="shared" si="0"/>
        <v>6000853752</v>
      </c>
      <c r="Q28" s="254" t="s">
        <v>1479</v>
      </c>
      <c r="R28" s="254" t="s">
        <v>1478</v>
      </c>
      <c r="S28" s="264"/>
    </row>
    <row r="29" spans="1:24" x14ac:dyDescent="0.25">
      <c r="A29" s="254" t="s">
        <v>1475</v>
      </c>
      <c r="B29" s="254" t="s">
        <v>1449</v>
      </c>
      <c r="C29" s="254">
        <v>4600018665</v>
      </c>
      <c r="D29" s="254" t="s">
        <v>1204</v>
      </c>
      <c r="E29" s="254"/>
      <c r="F29" s="254"/>
      <c r="G29" s="255" t="s">
        <v>165</v>
      </c>
      <c r="H29" s="256" t="s">
        <v>1476</v>
      </c>
      <c r="I29" s="254" t="s">
        <v>1477</v>
      </c>
      <c r="J29" s="254"/>
      <c r="K29" s="254" t="s">
        <v>1478</v>
      </c>
      <c r="L29" s="254">
        <v>1009665145</v>
      </c>
      <c r="M29" s="257">
        <v>7565.23</v>
      </c>
      <c r="N29" s="258"/>
      <c r="O29" s="254" t="s">
        <v>1510</v>
      </c>
      <c r="P29" s="254" t="str">
        <f t="shared" si="0"/>
        <v>6000854398</v>
      </c>
      <c r="Q29" s="254" t="s">
        <v>1479</v>
      </c>
      <c r="R29" s="254" t="s">
        <v>1478</v>
      </c>
      <c r="S29" s="264"/>
    </row>
    <row r="30" spans="1:24" x14ac:dyDescent="0.25">
      <c r="A30" s="254" t="s">
        <v>1475</v>
      </c>
      <c r="B30" s="254" t="s">
        <v>1449</v>
      </c>
      <c r="C30" s="254">
        <v>4600018665</v>
      </c>
      <c r="D30" s="254" t="s">
        <v>1204</v>
      </c>
      <c r="E30" s="254"/>
      <c r="F30" s="254"/>
      <c r="G30" s="255" t="s">
        <v>165</v>
      </c>
      <c r="H30" s="256" t="s">
        <v>1476</v>
      </c>
      <c r="I30" s="254" t="s">
        <v>1477</v>
      </c>
      <c r="J30" s="254"/>
      <c r="K30" s="254" t="s">
        <v>1478</v>
      </c>
      <c r="L30" s="254">
        <v>1009665111</v>
      </c>
      <c r="M30" s="257">
        <v>6138.35</v>
      </c>
      <c r="N30" s="258"/>
      <c r="O30" s="254" t="s">
        <v>1511</v>
      </c>
      <c r="P30" s="254" t="str">
        <f t="shared" si="0"/>
        <v>6000804659</v>
      </c>
      <c r="Q30" s="254" t="s">
        <v>1479</v>
      </c>
      <c r="R30" s="254" t="s">
        <v>1478</v>
      </c>
      <c r="S30" s="264"/>
    </row>
    <row r="31" spans="1:24" x14ac:dyDescent="0.25">
      <c r="A31" s="254" t="s">
        <v>1475</v>
      </c>
      <c r="B31" s="254" t="s">
        <v>1449</v>
      </c>
      <c r="C31" s="254">
        <v>4600018665</v>
      </c>
      <c r="D31" s="254" t="s">
        <v>1204</v>
      </c>
      <c r="E31" s="254"/>
      <c r="F31" s="254"/>
      <c r="G31" s="255" t="s">
        <v>165</v>
      </c>
      <c r="H31" s="256" t="s">
        <v>1476</v>
      </c>
      <c r="I31" s="254" t="s">
        <v>1477</v>
      </c>
      <c r="J31" s="254"/>
      <c r="K31" s="254" t="s">
        <v>1478</v>
      </c>
      <c r="L31" s="254">
        <v>1009665142</v>
      </c>
      <c r="M31" s="257">
        <v>7473.34</v>
      </c>
      <c r="N31" s="258"/>
      <c r="O31" s="254" t="s">
        <v>1512</v>
      </c>
      <c r="P31" s="254" t="str">
        <f t="shared" si="0"/>
        <v>6000817637</v>
      </c>
      <c r="Q31" s="254" t="s">
        <v>1479</v>
      </c>
      <c r="R31" s="254" t="s">
        <v>1478</v>
      </c>
      <c r="S31" s="264"/>
    </row>
    <row r="32" spans="1:24" x14ac:dyDescent="0.25">
      <c r="A32" s="254" t="s">
        <v>1475</v>
      </c>
      <c r="B32" s="254" t="s">
        <v>1449</v>
      </c>
      <c r="C32" s="254">
        <v>4600018665</v>
      </c>
      <c r="D32" s="254" t="s">
        <v>1204</v>
      </c>
      <c r="E32" s="254"/>
      <c r="F32" s="254"/>
      <c r="G32" s="255" t="s">
        <v>165</v>
      </c>
      <c r="H32" s="256" t="s">
        <v>1476</v>
      </c>
      <c r="I32" s="254" t="s">
        <v>1477</v>
      </c>
      <c r="J32" s="254"/>
      <c r="K32" s="254" t="s">
        <v>1478</v>
      </c>
      <c r="L32" s="254">
        <v>1009665143</v>
      </c>
      <c r="M32" s="257">
        <v>8347.91</v>
      </c>
      <c r="N32" s="258"/>
      <c r="O32" s="254" t="s">
        <v>1513</v>
      </c>
      <c r="P32" s="254" t="str">
        <f t="shared" si="0"/>
        <v>6000817672</v>
      </c>
      <c r="Q32" s="254" t="s">
        <v>1479</v>
      </c>
      <c r="R32" s="254" t="s">
        <v>1478</v>
      </c>
      <c r="S32" s="264"/>
    </row>
    <row r="33" spans="1:19" x14ac:dyDescent="0.25">
      <c r="A33" s="254" t="s">
        <v>1475</v>
      </c>
      <c r="B33" s="254" t="s">
        <v>1449</v>
      </c>
      <c r="C33" s="254">
        <v>4600018665</v>
      </c>
      <c r="D33" s="254" t="s">
        <v>1204</v>
      </c>
      <c r="E33" s="254"/>
      <c r="F33" s="254"/>
      <c r="G33" s="255" t="s">
        <v>165</v>
      </c>
      <c r="H33" s="256" t="s">
        <v>1476</v>
      </c>
      <c r="I33" s="254" t="s">
        <v>1477</v>
      </c>
      <c r="J33" s="254"/>
      <c r="K33" s="254" t="s">
        <v>1478</v>
      </c>
      <c r="L33" s="254">
        <v>1009665196</v>
      </c>
      <c r="M33" s="257">
        <v>48914</v>
      </c>
      <c r="N33" s="258"/>
      <c r="O33" s="254" t="s">
        <v>1514</v>
      </c>
      <c r="P33" s="254" t="str">
        <f t="shared" si="0"/>
        <v>6000783799</v>
      </c>
      <c r="Q33" s="254" t="s">
        <v>1479</v>
      </c>
      <c r="R33" s="254" t="s">
        <v>1478</v>
      </c>
      <c r="S33" s="264"/>
    </row>
    <row r="34" spans="1:19" x14ac:dyDescent="0.25">
      <c r="A34" s="254" t="s">
        <v>1475</v>
      </c>
      <c r="B34" s="254" t="s">
        <v>1449</v>
      </c>
      <c r="C34" s="254">
        <v>4600018665</v>
      </c>
      <c r="D34" s="254" t="s">
        <v>1204</v>
      </c>
      <c r="E34" s="254"/>
      <c r="F34" s="254"/>
      <c r="G34" s="255" t="s">
        <v>165</v>
      </c>
      <c r="H34" s="256" t="s">
        <v>1476</v>
      </c>
      <c r="I34" s="254" t="s">
        <v>1490</v>
      </c>
      <c r="J34" s="254"/>
      <c r="K34" s="254" t="s">
        <v>1478</v>
      </c>
      <c r="L34" s="254">
        <v>1009665174</v>
      </c>
      <c r="M34" s="257">
        <v>7524.06</v>
      </c>
      <c r="N34" s="258"/>
      <c r="O34" s="254" t="s">
        <v>1515</v>
      </c>
      <c r="P34" s="254" t="str">
        <f t="shared" si="0"/>
        <v>6000826351</v>
      </c>
      <c r="Q34" s="254" t="s">
        <v>1479</v>
      </c>
      <c r="R34" s="254" t="s">
        <v>1478</v>
      </c>
      <c r="S34" s="264"/>
    </row>
    <row r="35" spans="1:19" x14ac:dyDescent="0.25">
      <c r="A35" s="254" t="s">
        <v>1475</v>
      </c>
      <c r="B35" s="254" t="s">
        <v>1449</v>
      </c>
      <c r="C35" s="254">
        <v>4600018665</v>
      </c>
      <c r="D35" s="254" t="s">
        <v>1204</v>
      </c>
      <c r="E35" s="254"/>
      <c r="F35" s="254"/>
      <c r="G35" s="255" t="s">
        <v>165</v>
      </c>
      <c r="H35" s="256" t="s">
        <v>1476</v>
      </c>
      <c r="I35" s="254" t="s">
        <v>1477</v>
      </c>
      <c r="J35" s="254"/>
      <c r="K35" s="254" t="s">
        <v>1478</v>
      </c>
      <c r="L35" s="254">
        <v>1009665112</v>
      </c>
      <c r="M35" s="257">
        <v>142372.43</v>
      </c>
      <c r="N35" s="258"/>
      <c r="O35" s="254" t="s">
        <v>1516</v>
      </c>
      <c r="P35" s="254" t="str">
        <f t="shared" si="0"/>
        <v>6000779535</v>
      </c>
      <c r="Q35" s="254" t="s">
        <v>1479</v>
      </c>
      <c r="R35" s="254" t="s">
        <v>1478</v>
      </c>
      <c r="S35" s="264"/>
    </row>
    <row r="36" spans="1:19" x14ac:dyDescent="0.25">
      <c r="A36" s="254" t="s">
        <v>1475</v>
      </c>
      <c r="B36" s="254" t="s">
        <v>1449</v>
      </c>
      <c r="C36" s="254">
        <v>4600018665</v>
      </c>
      <c r="D36" s="254" t="s">
        <v>1204</v>
      </c>
      <c r="E36" s="254"/>
      <c r="F36" s="254"/>
      <c r="G36" s="255" t="s">
        <v>165</v>
      </c>
      <c r="H36" s="256" t="s">
        <v>1476</v>
      </c>
      <c r="I36" s="254" t="s">
        <v>1517</v>
      </c>
      <c r="J36" s="254"/>
      <c r="K36" s="254" t="s">
        <v>1478</v>
      </c>
      <c r="L36" s="254">
        <v>1009665240</v>
      </c>
      <c r="M36" s="257">
        <v>130.16999999999999</v>
      </c>
      <c r="N36" s="258"/>
      <c r="O36" s="254" t="s">
        <v>1518</v>
      </c>
      <c r="P36" s="254" t="str">
        <f t="shared" si="0"/>
        <v>6000830682</v>
      </c>
      <c r="Q36" s="254" t="s">
        <v>1479</v>
      </c>
      <c r="R36" s="254" t="s">
        <v>1478</v>
      </c>
      <c r="S36" s="264"/>
    </row>
    <row r="37" spans="1:19" x14ac:dyDescent="0.25">
      <c r="A37" s="254" t="s">
        <v>1475</v>
      </c>
      <c r="B37" s="254" t="s">
        <v>1449</v>
      </c>
      <c r="C37" s="254">
        <v>4600018665</v>
      </c>
      <c r="D37" s="254" t="s">
        <v>1204</v>
      </c>
      <c r="E37" s="254"/>
      <c r="F37" s="254"/>
      <c r="G37" s="255" t="s">
        <v>165</v>
      </c>
      <c r="H37" s="256" t="s">
        <v>1476</v>
      </c>
      <c r="I37" s="254" t="s">
        <v>1517</v>
      </c>
      <c r="J37" s="254"/>
      <c r="K37" s="254" t="s">
        <v>1478</v>
      </c>
      <c r="L37" s="254">
        <v>1009665231</v>
      </c>
      <c r="M37" s="257">
        <v>111.15</v>
      </c>
      <c r="N37" s="258"/>
      <c r="O37" s="254" t="s">
        <v>1519</v>
      </c>
      <c r="P37" s="254" t="str">
        <f t="shared" si="0"/>
        <v>6000830684</v>
      </c>
      <c r="Q37" s="254" t="s">
        <v>1479</v>
      </c>
      <c r="R37" s="254" t="s">
        <v>1478</v>
      </c>
      <c r="S37" s="264"/>
    </row>
    <row r="38" spans="1:19" x14ac:dyDescent="0.25">
      <c r="A38" s="254" t="s">
        <v>1475</v>
      </c>
      <c r="B38" s="254" t="s">
        <v>1449</v>
      </c>
      <c r="C38" s="254">
        <v>4600018665</v>
      </c>
      <c r="D38" s="254" t="s">
        <v>1204</v>
      </c>
      <c r="E38" s="254"/>
      <c r="F38" s="254"/>
      <c r="G38" s="255" t="s">
        <v>165</v>
      </c>
      <c r="H38" s="256" t="s">
        <v>1476</v>
      </c>
      <c r="I38" s="254" t="s">
        <v>1477</v>
      </c>
      <c r="J38" s="254"/>
      <c r="K38" s="254" t="s">
        <v>1478</v>
      </c>
      <c r="L38" s="254">
        <v>1009665175</v>
      </c>
      <c r="M38" s="257">
        <v>179.2</v>
      </c>
      <c r="N38" s="258"/>
      <c r="O38" s="254" t="s">
        <v>1520</v>
      </c>
      <c r="P38" s="254" t="str">
        <f t="shared" si="0"/>
        <v>6000831085</v>
      </c>
      <c r="Q38" s="254" t="s">
        <v>1479</v>
      </c>
      <c r="R38" s="254" t="s">
        <v>1478</v>
      </c>
      <c r="S38" s="264"/>
    </row>
    <row r="39" spans="1:19" x14ac:dyDescent="0.25">
      <c r="A39" s="254" t="s">
        <v>1475</v>
      </c>
      <c r="B39" s="254" t="s">
        <v>1449</v>
      </c>
      <c r="C39" s="254">
        <v>4600018665</v>
      </c>
      <c r="D39" s="254" t="s">
        <v>1204</v>
      </c>
      <c r="E39" s="254"/>
      <c r="F39" s="254"/>
      <c r="G39" s="255" t="s">
        <v>165</v>
      </c>
      <c r="H39" s="256" t="s">
        <v>1476</v>
      </c>
      <c r="I39" s="254" t="s">
        <v>1490</v>
      </c>
      <c r="J39" s="254"/>
      <c r="K39" s="254" t="s">
        <v>1478</v>
      </c>
      <c r="L39" s="254">
        <v>1009665113</v>
      </c>
      <c r="M39" s="257">
        <v>5959.0106999999998</v>
      </c>
      <c r="N39" s="258"/>
      <c r="O39" s="254" t="s">
        <v>1521</v>
      </c>
      <c r="P39" s="254" t="str">
        <f t="shared" si="0"/>
        <v>6000829140</v>
      </c>
      <c r="Q39" s="254" t="s">
        <v>1479</v>
      </c>
      <c r="R39" s="254" t="s">
        <v>1478</v>
      </c>
      <c r="S39" s="264"/>
    </row>
    <row r="40" spans="1:19" x14ac:dyDescent="0.25">
      <c r="A40" s="254" t="s">
        <v>1475</v>
      </c>
      <c r="B40" s="254" t="s">
        <v>1449</v>
      </c>
      <c r="C40" s="254">
        <v>4600018665</v>
      </c>
      <c r="D40" s="254" t="s">
        <v>1204</v>
      </c>
      <c r="E40" s="254"/>
      <c r="F40" s="254"/>
      <c r="G40" s="255" t="s">
        <v>165</v>
      </c>
      <c r="H40" s="256" t="s">
        <v>1476</v>
      </c>
      <c r="I40" s="254" t="s">
        <v>1490</v>
      </c>
      <c r="J40" s="254"/>
      <c r="K40" s="254" t="s">
        <v>1478</v>
      </c>
      <c r="L40" s="254">
        <v>1009665212</v>
      </c>
      <c r="M40" s="257">
        <v>2947.1</v>
      </c>
      <c r="N40" s="258"/>
      <c r="O40" s="254" t="s">
        <v>1522</v>
      </c>
      <c r="P40" s="254" t="str">
        <f t="shared" si="0"/>
        <v>6000829141</v>
      </c>
      <c r="Q40" s="254" t="s">
        <v>1479</v>
      </c>
      <c r="R40" s="254" t="s">
        <v>1478</v>
      </c>
      <c r="S40" s="264"/>
    </row>
    <row r="41" spans="1:19" x14ac:dyDescent="0.25">
      <c r="A41" s="254" t="s">
        <v>1475</v>
      </c>
      <c r="B41" s="254" t="s">
        <v>1449</v>
      </c>
      <c r="C41" s="254">
        <v>4600018665</v>
      </c>
      <c r="D41" s="254" t="s">
        <v>1204</v>
      </c>
      <c r="E41" s="254"/>
      <c r="F41" s="254"/>
      <c r="G41" s="255" t="s">
        <v>165</v>
      </c>
      <c r="H41" s="256" t="s">
        <v>1476</v>
      </c>
      <c r="I41" s="254" t="s">
        <v>1477</v>
      </c>
      <c r="J41" s="254"/>
      <c r="K41" s="254" t="s">
        <v>1478</v>
      </c>
      <c r="L41" s="254">
        <v>1009665176</v>
      </c>
      <c r="M41" s="257">
        <v>55.56</v>
      </c>
      <c r="N41" s="258"/>
      <c r="O41" s="254" t="s">
        <v>1523</v>
      </c>
      <c r="P41" s="254" t="str">
        <f t="shared" si="0"/>
        <v>6000853753</v>
      </c>
      <c r="Q41" s="254" t="s">
        <v>1479</v>
      </c>
      <c r="R41" s="254" t="s">
        <v>1478</v>
      </c>
      <c r="S41" s="264"/>
    </row>
    <row r="42" spans="1:19" x14ac:dyDescent="0.25">
      <c r="A42" s="254" t="s">
        <v>1475</v>
      </c>
      <c r="B42" s="254" t="s">
        <v>1449</v>
      </c>
      <c r="C42" s="254">
        <v>4600018665</v>
      </c>
      <c r="D42" s="254" t="s">
        <v>1204</v>
      </c>
      <c r="E42" s="254"/>
      <c r="F42" s="254"/>
      <c r="G42" s="255" t="s">
        <v>165</v>
      </c>
      <c r="H42" s="256" t="s">
        <v>1476</v>
      </c>
      <c r="I42" s="254" t="s">
        <v>1490</v>
      </c>
      <c r="J42" s="254"/>
      <c r="K42" s="254" t="s">
        <v>1478</v>
      </c>
      <c r="L42" s="254">
        <v>1009665114</v>
      </c>
      <c r="M42" s="257">
        <v>7673.51</v>
      </c>
      <c r="N42" s="258"/>
      <c r="O42" s="254" t="s">
        <v>1524</v>
      </c>
      <c r="P42" s="254" t="str">
        <f t="shared" si="0"/>
        <v>6000829147</v>
      </c>
      <c r="Q42" s="254" t="s">
        <v>1479</v>
      </c>
      <c r="R42" s="254" t="s">
        <v>1478</v>
      </c>
      <c r="S42" s="264"/>
    </row>
    <row r="43" spans="1:19" x14ac:dyDescent="0.25">
      <c r="A43" s="254" t="s">
        <v>1475</v>
      </c>
      <c r="B43" s="254" t="s">
        <v>1449</v>
      </c>
      <c r="C43" s="254">
        <v>4600018665</v>
      </c>
      <c r="D43" s="254" t="s">
        <v>1204</v>
      </c>
      <c r="E43" s="254"/>
      <c r="F43" s="254"/>
      <c r="G43" s="255" t="s">
        <v>165</v>
      </c>
      <c r="H43" s="256" t="s">
        <v>1476</v>
      </c>
      <c r="I43" s="254" t="s">
        <v>1477</v>
      </c>
      <c r="J43" s="254"/>
      <c r="K43" s="254" t="s">
        <v>1478</v>
      </c>
      <c r="L43" s="254">
        <v>1009665115</v>
      </c>
      <c r="M43" s="257">
        <v>559.40279999999996</v>
      </c>
      <c r="N43" s="258"/>
      <c r="O43" s="254" t="s">
        <v>1525</v>
      </c>
      <c r="P43" s="254" t="str">
        <f t="shared" si="0"/>
        <v>6000854404</v>
      </c>
      <c r="Q43" s="254" t="s">
        <v>1479</v>
      </c>
      <c r="R43" s="254" t="s">
        <v>1478</v>
      </c>
      <c r="S43" s="264"/>
    </row>
    <row r="44" spans="1:19" x14ac:dyDescent="0.25">
      <c r="A44" s="254" t="s">
        <v>1475</v>
      </c>
      <c r="B44" s="254" t="s">
        <v>1449</v>
      </c>
      <c r="C44" s="254">
        <v>4600018665</v>
      </c>
      <c r="D44" s="254" t="s">
        <v>1204</v>
      </c>
      <c r="E44" s="254"/>
      <c r="F44" s="254"/>
      <c r="G44" s="255" t="s">
        <v>165</v>
      </c>
      <c r="H44" s="256" t="s">
        <v>1476</v>
      </c>
      <c r="I44" s="254" t="s">
        <v>1517</v>
      </c>
      <c r="J44" s="254"/>
      <c r="K44" s="254" t="s">
        <v>1478</v>
      </c>
      <c r="L44" s="254">
        <v>1009665146</v>
      </c>
      <c r="M44" s="257">
        <v>2162.46</v>
      </c>
      <c r="N44" s="258"/>
      <c r="O44" s="254" t="s">
        <v>1526</v>
      </c>
      <c r="P44" s="254" t="str">
        <f t="shared" si="0"/>
        <v>6000854402</v>
      </c>
      <c r="Q44" s="254" t="s">
        <v>1479</v>
      </c>
      <c r="R44" s="254" t="s">
        <v>1478</v>
      </c>
      <c r="S44" s="264"/>
    </row>
    <row r="45" spans="1:19" x14ac:dyDescent="0.25">
      <c r="A45" s="254" t="s">
        <v>1475</v>
      </c>
      <c r="B45" s="254" t="s">
        <v>1449</v>
      </c>
      <c r="C45" s="254">
        <v>4600018665</v>
      </c>
      <c r="D45" s="254" t="s">
        <v>1204</v>
      </c>
      <c r="E45" s="254"/>
      <c r="F45" s="254"/>
      <c r="G45" s="255" t="s">
        <v>165</v>
      </c>
      <c r="H45" s="256" t="s">
        <v>1476</v>
      </c>
      <c r="I45" s="254" t="s">
        <v>1490</v>
      </c>
      <c r="J45" s="254"/>
      <c r="K45" s="254" t="s">
        <v>1478</v>
      </c>
      <c r="L45" s="254">
        <v>1009665197</v>
      </c>
      <c r="M45" s="257">
        <v>4751.22</v>
      </c>
      <c r="N45" s="258"/>
      <c r="O45" s="254" t="s">
        <v>1527</v>
      </c>
      <c r="P45" s="254" t="str">
        <f t="shared" si="0"/>
        <v>6000681459</v>
      </c>
      <c r="Q45" s="254" t="s">
        <v>1479</v>
      </c>
      <c r="R45" s="254" t="s">
        <v>1478</v>
      </c>
      <c r="S45" s="264"/>
    </row>
    <row r="46" spans="1:19" x14ac:dyDescent="0.25">
      <c r="A46" s="254" t="s">
        <v>1475</v>
      </c>
      <c r="B46" s="254" t="s">
        <v>1449</v>
      </c>
      <c r="C46" s="254">
        <v>4600018665</v>
      </c>
      <c r="D46" s="254" t="s">
        <v>1204</v>
      </c>
      <c r="E46" s="254"/>
      <c r="F46" s="254"/>
      <c r="G46" s="255" t="s">
        <v>165</v>
      </c>
      <c r="H46" s="256" t="s">
        <v>1476</v>
      </c>
      <c r="I46" s="254" t="s">
        <v>1477</v>
      </c>
      <c r="J46" s="254"/>
      <c r="K46" s="254" t="s">
        <v>1478</v>
      </c>
      <c r="L46" s="254">
        <v>1009665241</v>
      </c>
      <c r="M46" s="257">
        <v>1387.13</v>
      </c>
      <c r="N46" s="258"/>
      <c r="O46" s="254" t="s">
        <v>1528</v>
      </c>
      <c r="P46" s="254" t="str">
        <f t="shared" si="0"/>
        <v>6000854403</v>
      </c>
      <c r="Q46" s="254" t="s">
        <v>1479</v>
      </c>
      <c r="R46" s="254" t="s">
        <v>1478</v>
      </c>
      <c r="S46" s="264"/>
    </row>
    <row r="47" spans="1:19" x14ac:dyDescent="0.25">
      <c r="A47" s="254" t="s">
        <v>1475</v>
      </c>
      <c r="B47" s="254" t="s">
        <v>1449</v>
      </c>
      <c r="C47" s="254">
        <v>4600018665</v>
      </c>
      <c r="D47" s="254" t="s">
        <v>1204</v>
      </c>
      <c r="E47" s="254"/>
      <c r="F47" s="254"/>
      <c r="G47" s="255" t="s">
        <v>165</v>
      </c>
      <c r="H47" s="256" t="s">
        <v>1476</v>
      </c>
      <c r="I47" s="254" t="s">
        <v>1490</v>
      </c>
      <c r="J47" s="260"/>
      <c r="K47" s="254" t="s">
        <v>1478</v>
      </c>
      <c r="L47" s="254">
        <v>1009665147</v>
      </c>
      <c r="M47" s="257">
        <v>15259.81</v>
      </c>
      <c r="N47" s="258"/>
      <c r="O47" s="254" t="s">
        <v>1529</v>
      </c>
      <c r="P47" s="254" t="str">
        <f t="shared" si="0"/>
        <v>6000854557</v>
      </c>
      <c r="Q47" s="254" t="s">
        <v>1479</v>
      </c>
      <c r="R47" s="254" t="s">
        <v>1478</v>
      </c>
      <c r="S47" s="264"/>
    </row>
    <row r="48" spans="1:19" x14ac:dyDescent="0.25">
      <c r="A48" s="254" t="s">
        <v>1475</v>
      </c>
      <c r="B48" s="254" t="s">
        <v>1449</v>
      </c>
      <c r="C48" s="254">
        <v>4600018665</v>
      </c>
      <c r="D48" s="254" t="s">
        <v>1204</v>
      </c>
      <c r="E48" s="254"/>
      <c r="F48" s="254"/>
      <c r="G48" s="255" t="s">
        <v>165</v>
      </c>
      <c r="H48" s="256" t="s">
        <v>1476</v>
      </c>
      <c r="I48" s="254" t="s">
        <v>1490</v>
      </c>
      <c r="J48" s="260"/>
      <c r="K48" s="254" t="s">
        <v>1478</v>
      </c>
      <c r="L48" s="254">
        <v>1009665198</v>
      </c>
      <c r="M48" s="257">
        <v>19799.310000000001</v>
      </c>
      <c r="N48" s="258"/>
      <c r="O48" s="254" t="s">
        <v>1530</v>
      </c>
      <c r="P48" s="254" t="str">
        <f t="shared" si="0"/>
        <v>6000854558</v>
      </c>
      <c r="Q48" s="254" t="s">
        <v>1479</v>
      </c>
      <c r="R48" s="254" t="s">
        <v>1478</v>
      </c>
      <c r="S48" s="264"/>
    </row>
    <row r="49" spans="1:19" x14ac:dyDescent="0.25">
      <c r="A49" s="254" t="s">
        <v>1475</v>
      </c>
      <c r="B49" s="254" t="s">
        <v>1449</v>
      </c>
      <c r="C49" s="254">
        <v>4600018665</v>
      </c>
      <c r="D49" s="254" t="s">
        <v>1204</v>
      </c>
      <c r="E49" s="254"/>
      <c r="F49" s="254"/>
      <c r="G49" s="255" t="s">
        <v>165</v>
      </c>
      <c r="H49" s="256" t="s">
        <v>1476</v>
      </c>
      <c r="I49" s="254" t="s">
        <v>1477</v>
      </c>
      <c r="J49" s="260"/>
      <c r="K49" s="254" t="s">
        <v>1478</v>
      </c>
      <c r="L49" s="254">
        <v>1009665116</v>
      </c>
      <c r="M49" s="257">
        <v>8153.37</v>
      </c>
      <c r="N49" s="258"/>
      <c r="O49" s="254" t="s">
        <v>1531</v>
      </c>
      <c r="P49" s="254" t="str">
        <f t="shared" si="0"/>
        <v>6000854559</v>
      </c>
      <c r="Q49" s="254" t="s">
        <v>1479</v>
      </c>
      <c r="R49" s="254" t="s">
        <v>1478</v>
      </c>
      <c r="S49" s="264"/>
    </row>
    <row r="50" spans="1:19" x14ac:dyDescent="0.25">
      <c r="A50" s="254" t="s">
        <v>1475</v>
      </c>
      <c r="B50" s="254" t="s">
        <v>1449</v>
      </c>
      <c r="C50" s="254">
        <v>4600018665</v>
      </c>
      <c r="D50" s="254" t="s">
        <v>1204</v>
      </c>
      <c r="E50" s="254"/>
      <c r="F50" s="254"/>
      <c r="G50" s="255" t="s">
        <v>165</v>
      </c>
      <c r="H50" s="256" t="s">
        <v>1476</v>
      </c>
      <c r="I50" s="254" t="s">
        <v>1477</v>
      </c>
      <c r="J50" s="260"/>
      <c r="K50" s="254" t="s">
        <v>1478</v>
      </c>
      <c r="L50" s="254">
        <v>1009665148</v>
      </c>
      <c r="M50" s="257">
        <v>2750.87</v>
      </c>
      <c r="N50" s="258"/>
      <c r="O50" s="254" t="s">
        <v>1532</v>
      </c>
      <c r="P50" s="254" t="str">
        <f t="shared" si="0"/>
        <v>6000854660</v>
      </c>
      <c r="Q50" s="254" t="s">
        <v>1479</v>
      </c>
      <c r="R50" s="254" t="s">
        <v>1478</v>
      </c>
      <c r="S50" s="264"/>
    </row>
    <row r="51" spans="1:19" x14ac:dyDescent="0.25">
      <c r="A51" s="254" t="s">
        <v>1475</v>
      </c>
      <c r="B51" s="254" t="s">
        <v>1449</v>
      </c>
      <c r="C51" s="254">
        <v>4600018665</v>
      </c>
      <c r="D51" s="254" t="s">
        <v>1204</v>
      </c>
      <c r="E51" s="254"/>
      <c r="F51" s="254"/>
      <c r="G51" s="255" t="s">
        <v>165</v>
      </c>
      <c r="H51" s="256" t="s">
        <v>1476</v>
      </c>
      <c r="I51" s="254" t="s">
        <v>1477</v>
      </c>
      <c r="J51" s="260"/>
      <c r="K51" s="254" t="s">
        <v>1478</v>
      </c>
      <c r="L51" s="254">
        <v>1009665213</v>
      </c>
      <c r="M51" s="257">
        <v>3199.13</v>
      </c>
      <c r="N51" s="258"/>
      <c r="O51" s="254" t="s">
        <v>1533</v>
      </c>
      <c r="P51" s="254" t="str">
        <f t="shared" si="0"/>
        <v>6000854661</v>
      </c>
      <c r="Q51" s="254" t="s">
        <v>1479</v>
      </c>
      <c r="R51" s="254" t="s">
        <v>1478</v>
      </c>
      <c r="S51" s="264"/>
    </row>
    <row r="52" spans="1:19" x14ac:dyDescent="0.25">
      <c r="A52" s="254" t="s">
        <v>1475</v>
      </c>
      <c r="B52" s="254" t="s">
        <v>1449</v>
      </c>
      <c r="C52" s="254">
        <v>4600018665</v>
      </c>
      <c r="D52" s="254" t="s">
        <v>1204</v>
      </c>
      <c r="E52" s="254"/>
      <c r="F52" s="254"/>
      <c r="G52" s="255" t="s">
        <v>165</v>
      </c>
      <c r="H52" s="256" t="s">
        <v>1476</v>
      </c>
      <c r="I52" s="254" t="s">
        <v>1517</v>
      </c>
      <c r="J52" s="260"/>
      <c r="K52" s="254" t="s">
        <v>1478</v>
      </c>
      <c r="L52" s="254">
        <v>1009665117</v>
      </c>
      <c r="M52" s="257">
        <v>4162.8100000000004</v>
      </c>
      <c r="N52" s="258"/>
      <c r="O52" s="254" t="s">
        <v>1534</v>
      </c>
      <c r="P52" s="254" t="str">
        <f t="shared" si="0"/>
        <v>6000855169</v>
      </c>
      <c r="Q52" s="254" t="s">
        <v>1479</v>
      </c>
      <c r="R52" s="254" t="s">
        <v>1478</v>
      </c>
      <c r="S52" s="264"/>
    </row>
    <row r="53" spans="1:19" x14ac:dyDescent="0.25">
      <c r="A53" s="254" t="s">
        <v>1475</v>
      </c>
      <c r="B53" s="254" t="s">
        <v>1449</v>
      </c>
      <c r="C53" s="254">
        <v>4600018665</v>
      </c>
      <c r="D53" s="254" t="s">
        <v>1204</v>
      </c>
      <c r="E53" s="254"/>
      <c r="F53" s="254"/>
      <c r="G53" s="255" t="s">
        <v>165</v>
      </c>
      <c r="H53" s="256" t="s">
        <v>1476</v>
      </c>
      <c r="I53" s="254" t="s">
        <v>1517</v>
      </c>
      <c r="J53" s="260"/>
      <c r="K53" s="254" t="s">
        <v>1478</v>
      </c>
      <c r="L53" s="254">
        <v>1009665149</v>
      </c>
      <c r="M53" s="257">
        <v>2325.9899999999998</v>
      </c>
      <c r="N53" s="258"/>
      <c r="O53" s="254" t="s">
        <v>1535</v>
      </c>
      <c r="P53" s="254" t="str">
        <f t="shared" si="0"/>
        <v>6000855078</v>
      </c>
      <c r="Q53" s="254" t="s">
        <v>1479</v>
      </c>
      <c r="R53" s="254" t="s">
        <v>1478</v>
      </c>
      <c r="S53" s="264"/>
    </row>
    <row r="54" spans="1:19" x14ac:dyDescent="0.25">
      <c r="A54" s="254" t="s">
        <v>1475</v>
      </c>
      <c r="B54" s="254" t="s">
        <v>1449</v>
      </c>
      <c r="C54" s="254">
        <v>4600018665</v>
      </c>
      <c r="D54" s="254" t="s">
        <v>1204</v>
      </c>
      <c r="E54" s="254"/>
      <c r="F54" s="254"/>
      <c r="G54" s="255" t="s">
        <v>165</v>
      </c>
      <c r="H54" s="256" t="s">
        <v>1476</v>
      </c>
      <c r="I54" s="254" t="s">
        <v>1477</v>
      </c>
      <c r="J54" s="260"/>
      <c r="K54" s="254" t="s">
        <v>1478</v>
      </c>
      <c r="L54" s="254">
        <v>1009665150</v>
      </c>
      <c r="M54" s="257">
        <v>1575.47</v>
      </c>
      <c r="N54" s="258"/>
      <c r="O54" s="254" t="s">
        <v>1536</v>
      </c>
      <c r="P54" s="254" t="str">
        <f t="shared" si="0"/>
        <v>6000856129</v>
      </c>
      <c r="Q54" s="254" t="s">
        <v>1479</v>
      </c>
      <c r="R54" s="254" t="s">
        <v>1478</v>
      </c>
      <c r="S54" s="264"/>
    </row>
    <row r="55" spans="1:19" x14ac:dyDescent="0.25">
      <c r="A55" s="254" t="s">
        <v>1475</v>
      </c>
      <c r="B55" s="254" t="s">
        <v>1449</v>
      </c>
      <c r="C55" s="254">
        <v>4600018665</v>
      </c>
      <c r="D55" s="254" t="s">
        <v>1204</v>
      </c>
      <c r="E55" s="254"/>
      <c r="F55" s="254"/>
      <c r="G55" s="255" t="s">
        <v>165</v>
      </c>
      <c r="H55" s="256" t="s">
        <v>1476</v>
      </c>
      <c r="I55" s="254" t="s">
        <v>1490</v>
      </c>
      <c r="J55" s="260"/>
      <c r="K55" s="254" t="s">
        <v>1478</v>
      </c>
      <c r="L55" s="254">
        <v>1009665177</v>
      </c>
      <c r="M55" s="257">
        <v>5374.3</v>
      </c>
      <c r="N55" s="258"/>
      <c r="O55" s="254" t="s">
        <v>1537</v>
      </c>
      <c r="P55" s="254" t="str">
        <f t="shared" si="0"/>
        <v>6000856132</v>
      </c>
      <c r="Q55" s="254" t="s">
        <v>1479</v>
      </c>
      <c r="R55" s="254" t="s">
        <v>1478</v>
      </c>
      <c r="S55" s="264"/>
    </row>
    <row r="56" spans="1:19" x14ac:dyDescent="0.25">
      <c r="A56" s="254" t="s">
        <v>1475</v>
      </c>
      <c r="B56" s="254" t="s">
        <v>1449</v>
      </c>
      <c r="C56" s="254">
        <v>4600018665</v>
      </c>
      <c r="D56" s="254" t="s">
        <v>1204</v>
      </c>
      <c r="E56" s="254"/>
      <c r="F56" s="254"/>
      <c r="G56" s="255" t="s">
        <v>165</v>
      </c>
      <c r="H56" s="256" t="s">
        <v>1476</v>
      </c>
      <c r="I56" s="254" t="s">
        <v>1477</v>
      </c>
      <c r="J56" s="260"/>
      <c r="K56" s="254" t="s">
        <v>1478</v>
      </c>
      <c r="L56" s="254">
        <v>1009665242</v>
      </c>
      <c r="M56" s="257">
        <v>1387.13</v>
      </c>
      <c r="N56" s="258"/>
      <c r="O56" s="254" t="s">
        <v>1538</v>
      </c>
      <c r="P56" s="254" t="str">
        <f t="shared" si="0"/>
        <v>6000856133</v>
      </c>
      <c r="Q56" s="254" t="s">
        <v>1479</v>
      </c>
      <c r="R56" s="254" t="s">
        <v>1478</v>
      </c>
      <c r="S56" s="264"/>
    </row>
    <row r="57" spans="1:19" x14ac:dyDescent="0.25">
      <c r="A57" s="254" t="s">
        <v>1475</v>
      </c>
      <c r="B57" s="254" t="s">
        <v>1449</v>
      </c>
      <c r="C57" s="254">
        <v>4600018665</v>
      </c>
      <c r="D57" s="254" t="s">
        <v>1204</v>
      </c>
      <c r="E57" s="254"/>
      <c r="F57" s="254"/>
      <c r="G57" s="255" t="s">
        <v>165</v>
      </c>
      <c r="H57" s="256" t="s">
        <v>1476</v>
      </c>
      <c r="I57" s="254" t="s">
        <v>1490</v>
      </c>
      <c r="J57" s="260"/>
      <c r="K57" s="254" t="s">
        <v>1478</v>
      </c>
      <c r="L57" s="254">
        <v>1009665120</v>
      </c>
      <c r="M57" s="257">
        <v>10320.32</v>
      </c>
      <c r="N57" s="258"/>
      <c r="O57" s="254" t="s">
        <v>1539</v>
      </c>
      <c r="P57" s="254" t="str">
        <f t="shared" si="0"/>
        <v>6000856131</v>
      </c>
      <c r="Q57" s="254" t="s">
        <v>1479</v>
      </c>
      <c r="R57" s="254" t="s">
        <v>1478</v>
      </c>
      <c r="S57" s="264"/>
    </row>
    <row r="58" spans="1:19" x14ac:dyDescent="0.25">
      <c r="A58" s="254" t="s">
        <v>1475</v>
      </c>
      <c r="B58" s="254" t="s">
        <v>1449</v>
      </c>
      <c r="C58" s="254">
        <v>4600018665</v>
      </c>
      <c r="D58" s="254" t="s">
        <v>1204</v>
      </c>
      <c r="E58" s="254"/>
      <c r="F58" s="254"/>
      <c r="G58" s="255" t="s">
        <v>165</v>
      </c>
      <c r="H58" s="256" t="s">
        <v>1476</v>
      </c>
      <c r="I58" s="254" t="s">
        <v>1477</v>
      </c>
      <c r="J58" s="260"/>
      <c r="K58" s="254" t="s">
        <v>1478</v>
      </c>
      <c r="L58" s="254">
        <v>1009665119</v>
      </c>
      <c r="M58" s="257">
        <v>12772.93</v>
      </c>
      <c r="N58" s="258"/>
      <c r="O58" s="254" t="s">
        <v>1540</v>
      </c>
      <c r="P58" s="254" t="str">
        <f t="shared" si="0"/>
        <v>6000856130</v>
      </c>
      <c r="Q58" s="254" t="s">
        <v>1479</v>
      </c>
      <c r="R58" s="254" t="s">
        <v>1478</v>
      </c>
      <c r="S58" s="264"/>
    </row>
    <row r="59" spans="1:19" x14ac:dyDescent="0.25">
      <c r="A59" s="254" t="s">
        <v>1475</v>
      </c>
      <c r="B59" s="254" t="s">
        <v>1449</v>
      </c>
      <c r="C59" s="254">
        <v>4600018665</v>
      </c>
      <c r="D59" s="254" t="s">
        <v>1204</v>
      </c>
      <c r="E59" s="254"/>
      <c r="F59" s="254"/>
      <c r="G59" s="255" t="s">
        <v>165</v>
      </c>
      <c r="H59" s="256" t="s">
        <v>1476</v>
      </c>
      <c r="I59" s="254" t="s">
        <v>1517</v>
      </c>
      <c r="J59" s="260"/>
      <c r="K59" s="254" t="s">
        <v>1478</v>
      </c>
      <c r="L59" s="254">
        <v>1009665126</v>
      </c>
      <c r="M59" s="257">
        <v>1763.39</v>
      </c>
      <c r="N59" s="258"/>
      <c r="O59" s="254" t="s">
        <v>1541</v>
      </c>
      <c r="P59" s="254" t="str">
        <f t="shared" si="0"/>
        <v>6000857127</v>
      </c>
      <c r="Q59" s="254" t="s">
        <v>1479</v>
      </c>
      <c r="R59" s="254" t="s">
        <v>1478</v>
      </c>
      <c r="S59" s="264"/>
    </row>
    <row r="60" spans="1:19" x14ac:dyDescent="0.25">
      <c r="A60" s="254" t="s">
        <v>1475</v>
      </c>
      <c r="B60" s="254" t="s">
        <v>1449</v>
      </c>
      <c r="C60" s="254">
        <v>4600018665</v>
      </c>
      <c r="D60" s="254" t="s">
        <v>1204</v>
      </c>
      <c r="E60" s="254"/>
      <c r="F60" s="254"/>
      <c r="G60" s="255" t="s">
        <v>165</v>
      </c>
      <c r="H60" s="256" t="s">
        <v>1476</v>
      </c>
      <c r="I60" s="254" t="s">
        <v>1477</v>
      </c>
      <c r="J60" s="260"/>
      <c r="K60" s="254" t="s">
        <v>1478</v>
      </c>
      <c r="L60" s="254">
        <v>1009665121</v>
      </c>
      <c r="M60" s="257">
        <v>2490.68174</v>
      </c>
      <c r="N60" s="258"/>
      <c r="O60" s="254" t="s">
        <v>1542</v>
      </c>
      <c r="P60" s="254" t="str">
        <f t="shared" si="0"/>
        <v>6000832147</v>
      </c>
      <c r="Q60" s="254" t="s">
        <v>1479</v>
      </c>
      <c r="R60" s="254" t="s">
        <v>1478</v>
      </c>
      <c r="S60" s="264"/>
    </row>
    <row r="61" spans="1:19" x14ac:dyDescent="0.25">
      <c r="A61" s="254" t="s">
        <v>1475</v>
      </c>
      <c r="B61" s="254" t="s">
        <v>1449</v>
      </c>
      <c r="C61" s="254">
        <v>4600018665</v>
      </c>
      <c r="D61" s="254" t="s">
        <v>1204</v>
      </c>
      <c r="E61" s="254"/>
      <c r="F61" s="254"/>
      <c r="G61" s="255" t="s">
        <v>165</v>
      </c>
      <c r="H61" s="256" t="s">
        <v>1476</v>
      </c>
      <c r="I61" s="254" t="s">
        <v>1543</v>
      </c>
      <c r="J61" s="260"/>
      <c r="K61" s="254" t="s">
        <v>1478</v>
      </c>
      <c r="L61" s="254">
        <v>1009665178</v>
      </c>
      <c r="M61" s="257">
        <v>7255.97</v>
      </c>
      <c r="N61" s="258"/>
      <c r="O61" s="254" t="s">
        <v>1544</v>
      </c>
      <c r="P61" s="254" t="str">
        <f t="shared" si="0"/>
        <v>6000832015</v>
      </c>
      <c r="Q61" s="254" t="s">
        <v>1479</v>
      </c>
      <c r="R61" s="254" t="s">
        <v>1478</v>
      </c>
      <c r="S61" s="264"/>
    </row>
    <row r="62" spans="1:19" x14ac:dyDescent="0.25">
      <c r="A62" s="254" t="s">
        <v>1475</v>
      </c>
      <c r="B62" s="254" t="s">
        <v>1449</v>
      </c>
      <c r="C62" s="254">
        <v>4600018665</v>
      </c>
      <c r="D62" s="254" t="s">
        <v>1204</v>
      </c>
      <c r="E62" s="254"/>
      <c r="F62" s="254"/>
      <c r="G62" s="255" t="s">
        <v>165</v>
      </c>
      <c r="H62" s="256" t="s">
        <v>1476</v>
      </c>
      <c r="I62" s="254" t="s">
        <v>1543</v>
      </c>
      <c r="J62" s="260"/>
      <c r="K62" s="254" t="s">
        <v>1478</v>
      </c>
      <c r="L62" s="254">
        <v>1009665232</v>
      </c>
      <c r="M62" s="257">
        <v>10671.65</v>
      </c>
      <c r="N62" s="258"/>
      <c r="O62" s="254" t="s">
        <v>1545</v>
      </c>
      <c r="P62" s="254" t="str">
        <f t="shared" si="0"/>
        <v>6000832019</v>
      </c>
      <c r="Q62" s="254" t="s">
        <v>1479</v>
      </c>
      <c r="R62" s="254" t="s">
        <v>1478</v>
      </c>
      <c r="S62" s="264"/>
    </row>
    <row r="63" spans="1:19" x14ac:dyDescent="0.25">
      <c r="A63" s="254" t="s">
        <v>1475</v>
      </c>
      <c r="B63" s="254" t="s">
        <v>1449</v>
      </c>
      <c r="C63" s="254">
        <v>4600018665</v>
      </c>
      <c r="D63" s="254" t="s">
        <v>1204</v>
      </c>
      <c r="E63" s="254"/>
      <c r="F63" s="254"/>
      <c r="G63" s="255" t="s">
        <v>165</v>
      </c>
      <c r="H63" s="256" t="s">
        <v>1476</v>
      </c>
      <c r="I63" s="254" t="s">
        <v>1517</v>
      </c>
      <c r="J63" s="260"/>
      <c r="K63" s="254" t="s">
        <v>1478</v>
      </c>
      <c r="L63" s="254">
        <v>1009665233</v>
      </c>
      <c r="M63" s="257">
        <v>6029.26</v>
      </c>
      <c r="N63" s="258"/>
      <c r="O63" s="254" t="s">
        <v>1546</v>
      </c>
      <c r="P63" s="254" t="str">
        <f t="shared" si="0"/>
        <v>6000832013</v>
      </c>
      <c r="Q63" s="254" t="s">
        <v>1479</v>
      </c>
      <c r="R63" s="254" t="s">
        <v>1478</v>
      </c>
      <c r="S63" s="264"/>
    </row>
    <row r="64" spans="1:19" x14ac:dyDescent="0.25">
      <c r="A64" s="254" t="s">
        <v>1475</v>
      </c>
      <c r="B64" s="254" t="s">
        <v>1449</v>
      </c>
      <c r="C64" s="254">
        <v>4600018665</v>
      </c>
      <c r="D64" s="254" t="s">
        <v>1204</v>
      </c>
      <c r="E64" s="254"/>
      <c r="F64" s="254"/>
      <c r="G64" s="255" t="s">
        <v>165</v>
      </c>
      <c r="H64" s="256" t="s">
        <v>1476</v>
      </c>
      <c r="I64" s="254" t="s">
        <v>1477</v>
      </c>
      <c r="J64" s="254"/>
      <c r="K64" s="254" t="s">
        <v>1478</v>
      </c>
      <c r="L64" s="254">
        <v>1009665151</v>
      </c>
      <c r="M64" s="257">
        <v>44.46</v>
      </c>
      <c r="N64" s="258"/>
      <c r="O64" s="254" t="s">
        <v>1547</v>
      </c>
      <c r="P64" s="254" t="str">
        <f t="shared" si="0"/>
        <v>6000832146</v>
      </c>
      <c r="Q64" s="254" t="s">
        <v>1479</v>
      </c>
      <c r="R64" s="254" t="s">
        <v>1478</v>
      </c>
      <c r="S64" s="264"/>
    </row>
    <row r="65" spans="1:19" x14ac:dyDescent="0.25">
      <c r="A65" s="254" t="s">
        <v>1475</v>
      </c>
      <c r="B65" s="254" t="s">
        <v>1449</v>
      </c>
      <c r="C65" s="254">
        <v>4600018665</v>
      </c>
      <c r="D65" s="254" t="s">
        <v>1204</v>
      </c>
      <c r="E65" s="254"/>
      <c r="F65" s="254"/>
      <c r="G65" s="255" t="s">
        <v>165</v>
      </c>
      <c r="H65" s="256" t="s">
        <v>1476</v>
      </c>
      <c r="I65" s="254" t="s">
        <v>1477</v>
      </c>
      <c r="J65" s="254"/>
      <c r="K65" s="254" t="s">
        <v>1478</v>
      </c>
      <c r="L65" s="254">
        <v>1009665160</v>
      </c>
      <c r="M65" s="257">
        <v>10439.33</v>
      </c>
      <c r="N65" s="258"/>
      <c r="O65" s="254" t="s">
        <v>1548</v>
      </c>
      <c r="P65" s="254" t="str">
        <f t="shared" si="0"/>
        <v>6000833472</v>
      </c>
      <c r="Q65" s="254" t="s">
        <v>1479</v>
      </c>
      <c r="R65" s="254" t="s">
        <v>1478</v>
      </c>
      <c r="S65" s="264"/>
    </row>
    <row r="66" spans="1:19" x14ac:dyDescent="0.25">
      <c r="A66" s="254" t="s">
        <v>1475</v>
      </c>
      <c r="B66" s="254" t="s">
        <v>1449</v>
      </c>
      <c r="C66" s="254">
        <v>4600018665</v>
      </c>
      <c r="D66" s="254" t="s">
        <v>1204</v>
      </c>
      <c r="E66" s="254"/>
      <c r="F66" s="254"/>
      <c r="G66" s="255" t="s">
        <v>165</v>
      </c>
      <c r="H66" s="256" t="s">
        <v>1476</v>
      </c>
      <c r="I66" s="254" t="s">
        <v>1477</v>
      </c>
      <c r="J66" s="254"/>
      <c r="K66" s="254" t="s">
        <v>1478</v>
      </c>
      <c r="L66" s="254">
        <v>1009665125</v>
      </c>
      <c r="M66" s="257">
        <v>1550.66</v>
      </c>
      <c r="N66" s="258"/>
      <c r="O66" s="254" t="s">
        <v>1549</v>
      </c>
      <c r="P66" s="254" t="str">
        <f t="shared" si="0"/>
        <v>6000857126</v>
      </c>
      <c r="Q66" s="254" t="s">
        <v>1479</v>
      </c>
      <c r="R66" s="254" t="s">
        <v>1478</v>
      </c>
      <c r="S66" s="264"/>
    </row>
    <row r="67" spans="1:19" x14ac:dyDescent="0.25">
      <c r="A67" s="254" t="s">
        <v>1475</v>
      </c>
      <c r="B67" s="254" t="s">
        <v>1449</v>
      </c>
      <c r="C67" s="254">
        <v>4600018665</v>
      </c>
      <c r="D67" s="254" t="s">
        <v>1204</v>
      </c>
      <c r="E67" s="254"/>
      <c r="F67" s="254"/>
      <c r="G67" s="255" t="s">
        <v>165</v>
      </c>
      <c r="H67" s="256" t="s">
        <v>1476</v>
      </c>
      <c r="I67" s="254" t="s">
        <v>1477</v>
      </c>
      <c r="J67" s="254"/>
      <c r="K67" s="254" t="s">
        <v>1478</v>
      </c>
      <c r="L67" s="254">
        <v>1009665225</v>
      </c>
      <c r="M67" s="257">
        <v>587.99</v>
      </c>
      <c r="N67" s="258"/>
      <c r="O67" s="254" t="s">
        <v>1550</v>
      </c>
      <c r="P67" s="254" t="str">
        <f t="shared" ref="P67:P130" si="1">IF(OR(RIGHT(SUBSTITUTE(O67,"MED_ÚNICA&gt;",""),2)=".I",RIGHT(SUBSTITUTE(O67,"MED_ÚNICA&gt;",""),2)=".D",RIGHT(SUBSTITUTE(O67,"MED_ÚNICA&gt;",""),2)=".M"),LEFT(SUBSTITUTE(O67,"MED_ÚNICA&gt;",""),LEN(SUBSTITUTE(O67,"MED_ÚNICA&gt;",""))-2),SUBSTITUTE(O67,"MED_ÚNICA&gt;",""))</f>
        <v>6000857120</v>
      </c>
      <c r="Q67" s="254" t="s">
        <v>1479</v>
      </c>
      <c r="R67" s="254" t="s">
        <v>1478</v>
      </c>
      <c r="S67" s="264"/>
    </row>
    <row r="68" spans="1:19" x14ac:dyDescent="0.25">
      <c r="A68" s="254" t="s">
        <v>1475</v>
      </c>
      <c r="B68" s="254" t="s">
        <v>1449</v>
      </c>
      <c r="C68" s="254">
        <v>4600018665</v>
      </c>
      <c r="D68" s="254" t="s">
        <v>1204</v>
      </c>
      <c r="E68" s="254"/>
      <c r="F68" s="254"/>
      <c r="G68" s="255" t="s">
        <v>165</v>
      </c>
      <c r="H68" s="256" t="s">
        <v>1476</v>
      </c>
      <c r="I68" s="254" t="s">
        <v>1477</v>
      </c>
      <c r="J68" s="254"/>
      <c r="K68" s="254" t="s">
        <v>1478</v>
      </c>
      <c r="L68" s="254">
        <v>1009665226</v>
      </c>
      <c r="M68" s="257">
        <v>1600.28</v>
      </c>
      <c r="N68" s="258"/>
      <c r="O68" s="254" t="s">
        <v>1551</v>
      </c>
      <c r="P68" s="254" t="str">
        <f t="shared" si="1"/>
        <v>6000857121</v>
      </c>
      <c r="Q68" s="254" t="s">
        <v>1479</v>
      </c>
      <c r="R68" s="254" t="s">
        <v>1478</v>
      </c>
      <c r="S68" s="264"/>
    </row>
    <row r="69" spans="1:19" x14ac:dyDescent="0.25">
      <c r="A69" s="254" t="s">
        <v>1475</v>
      </c>
      <c r="B69" s="254" t="s">
        <v>1449</v>
      </c>
      <c r="C69" s="254">
        <v>4600018665</v>
      </c>
      <c r="D69" s="254" t="s">
        <v>1204</v>
      </c>
      <c r="E69" s="254"/>
      <c r="F69" s="254"/>
      <c r="G69" s="255" t="s">
        <v>165</v>
      </c>
      <c r="H69" s="256" t="s">
        <v>1476</v>
      </c>
      <c r="I69" s="254" t="s">
        <v>1477</v>
      </c>
      <c r="J69" s="254"/>
      <c r="K69" s="254" t="s">
        <v>1478</v>
      </c>
      <c r="L69" s="254">
        <v>1009665181</v>
      </c>
      <c r="M69" s="257">
        <v>3962.36</v>
      </c>
      <c r="N69" s="258"/>
      <c r="O69" s="254" t="s">
        <v>1552</v>
      </c>
      <c r="P69" s="254" t="str">
        <f t="shared" si="1"/>
        <v>6000857123</v>
      </c>
      <c r="Q69" s="254" t="s">
        <v>1479</v>
      </c>
      <c r="R69" s="254" t="s">
        <v>1478</v>
      </c>
      <c r="S69" s="264"/>
    </row>
    <row r="70" spans="1:19" x14ac:dyDescent="0.25">
      <c r="A70" s="254" t="s">
        <v>1475</v>
      </c>
      <c r="B70" s="254" t="s">
        <v>1449</v>
      </c>
      <c r="C70" s="254">
        <v>4600018665</v>
      </c>
      <c r="D70" s="254" t="s">
        <v>1204</v>
      </c>
      <c r="E70" s="254"/>
      <c r="F70" s="254"/>
      <c r="G70" s="255" t="s">
        <v>165</v>
      </c>
      <c r="H70" s="256" t="s">
        <v>1476</v>
      </c>
      <c r="I70" s="254" t="s">
        <v>1517</v>
      </c>
      <c r="J70" s="254"/>
      <c r="K70" s="254" t="s">
        <v>1478</v>
      </c>
      <c r="L70" s="254">
        <v>1009665127</v>
      </c>
      <c r="M70" s="257">
        <v>3236.65</v>
      </c>
      <c r="N70" s="258"/>
      <c r="O70" s="254" t="s">
        <v>1553</v>
      </c>
      <c r="P70" s="254" t="str">
        <f t="shared" si="1"/>
        <v>6000857175</v>
      </c>
      <c r="Q70" s="254" t="s">
        <v>1479</v>
      </c>
      <c r="R70" s="254" t="s">
        <v>1478</v>
      </c>
      <c r="S70" s="264"/>
    </row>
    <row r="71" spans="1:19" x14ac:dyDescent="0.25">
      <c r="A71" s="254" t="s">
        <v>1475</v>
      </c>
      <c r="B71" s="254" t="s">
        <v>1449</v>
      </c>
      <c r="C71" s="254">
        <v>4600018665</v>
      </c>
      <c r="D71" s="254" t="s">
        <v>1204</v>
      </c>
      <c r="E71" s="254"/>
      <c r="F71" s="254"/>
      <c r="G71" s="255" t="s">
        <v>165</v>
      </c>
      <c r="H71" s="256" t="s">
        <v>1476</v>
      </c>
      <c r="I71" s="254" t="s">
        <v>1477</v>
      </c>
      <c r="J71" s="254"/>
      <c r="K71" s="254" t="s">
        <v>1478</v>
      </c>
      <c r="L71" s="254">
        <v>1009665227</v>
      </c>
      <c r="M71" s="257">
        <v>3526.2</v>
      </c>
      <c r="N71" s="258"/>
      <c r="O71" s="254" t="s">
        <v>1554</v>
      </c>
      <c r="P71" s="254" t="str">
        <f t="shared" si="1"/>
        <v>6000857096</v>
      </c>
      <c r="Q71" s="254" t="s">
        <v>1479</v>
      </c>
      <c r="R71" s="254" t="s">
        <v>1478</v>
      </c>
      <c r="S71" s="264"/>
    </row>
    <row r="72" spans="1:19" x14ac:dyDescent="0.25">
      <c r="A72" s="254" t="s">
        <v>1475</v>
      </c>
      <c r="B72" s="254" t="s">
        <v>1449</v>
      </c>
      <c r="C72" s="254">
        <v>4600018665</v>
      </c>
      <c r="D72" s="254" t="s">
        <v>1204</v>
      </c>
      <c r="E72" s="254"/>
      <c r="F72" s="254"/>
      <c r="G72" s="255" t="s">
        <v>165</v>
      </c>
      <c r="H72" s="256" t="s">
        <v>1476</v>
      </c>
      <c r="I72" s="254" t="s">
        <v>1477</v>
      </c>
      <c r="J72" s="254"/>
      <c r="K72" s="254" t="s">
        <v>1478</v>
      </c>
      <c r="L72" s="254">
        <v>1009665199</v>
      </c>
      <c r="M72" s="257">
        <v>5151.29</v>
      </c>
      <c r="N72" s="258"/>
      <c r="O72" s="254" t="s">
        <v>1555</v>
      </c>
      <c r="P72" s="254" t="str">
        <f t="shared" si="1"/>
        <v>6000857122</v>
      </c>
      <c r="Q72" s="254" t="s">
        <v>1479</v>
      </c>
      <c r="R72" s="254" t="s">
        <v>1478</v>
      </c>
      <c r="S72" s="264"/>
    </row>
    <row r="73" spans="1:19" x14ac:dyDescent="0.25">
      <c r="A73" s="254" t="s">
        <v>1475</v>
      </c>
      <c r="B73" s="254" t="s">
        <v>1449</v>
      </c>
      <c r="C73" s="254">
        <v>4600018665</v>
      </c>
      <c r="D73" s="254" t="s">
        <v>1204</v>
      </c>
      <c r="E73" s="254"/>
      <c r="F73" s="254"/>
      <c r="G73" s="255" t="s">
        <v>165</v>
      </c>
      <c r="H73" s="256" t="s">
        <v>1476</v>
      </c>
      <c r="I73" s="254" t="s">
        <v>1517</v>
      </c>
      <c r="J73" s="254"/>
      <c r="K73" s="254" t="s">
        <v>1478</v>
      </c>
      <c r="L73" s="254">
        <v>1009665156</v>
      </c>
      <c r="M73" s="257">
        <v>3724.24</v>
      </c>
      <c r="N73" s="258"/>
      <c r="O73" s="254" t="s">
        <v>1556</v>
      </c>
      <c r="P73" s="254" t="str">
        <f t="shared" si="1"/>
        <v>6000857176</v>
      </c>
      <c r="Q73" s="254" t="s">
        <v>1479</v>
      </c>
      <c r="R73" s="254" t="s">
        <v>1478</v>
      </c>
      <c r="S73" s="264"/>
    </row>
    <row r="74" spans="1:19" x14ac:dyDescent="0.25">
      <c r="A74" s="254" t="s">
        <v>1475</v>
      </c>
      <c r="B74" s="254" t="s">
        <v>1449</v>
      </c>
      <c r="C74" s="254">
        <v>4600018665</v>
      </c>
      <c r="D74" s="254" t="s">
        <v>1204</v>
      </c>
      <c r="E74" s="254"/>
      <c r="F74" s="254"/>
      <c r="G74" s="255" t="s">
        <v>165</v>
      </c>
      <c r="H74" s="256" t="s">
        <v>1476</v>
      </c>
      <c r="I74" s="254" t="s">
        <v>1517</v>
      </c>
      <c r="J74" s="254"/>
      <c r="K74" s="254" t="s">
        <v>1478</v>
      </c>
      <c r="L74" s="254">
        <v>1009665200</v>
      </c>
      <c r="M74" s="257">
        <v>3928.01</v>
      </c>
      <c r="N74" s="258"/>
      <c r="O74" s="254" t="s">
        <v>1557</v>
      </c>
      <c r="P74" s="254" t="str">
        <f t="shared" si="1"/>
        <v>6000857097</v>
      </c>
      <c r="Q74" s="254" t="s">
        <v>1479</v>
      </c>
      <c r="R74" s="254" t="s">
        <v>1478</v>
      </c>
      <c r="S74" s="264"/>
    </row>
    <row r="75" spans="1:19" x14ac:dyDescent="0.25">
      <c r="A75" s="254" t="s">
        <v>1475</v>
      </c>
      <c r="B75" s="254" t="s">
        <v>1449</v>
      </c>
      <c r="C75" s="254">
        <v>4600018665</v>
      </c>
      <c r="D75" s="254" t="s">
        <v>1204</v>
      </c>
      <c r="E75" s="254"/>
      <c r="F75" s="254"/>
      <c r="G75" s="255" t="s">
        <v>165</v>
      </c>
      <c r="H75" s="256" t="s">
        <v>1476</v>
      </c>
      <c r="I75" s="254" t="s">
        <v>1477</v>
      </c>
      <c r="J75" s="254"/>
      <c r="K75" s="254" t="s">
        <v>1478</v>
      </c>
      <c r="L75" s="254">
        <v>1009665216</v>
      </c>
      <c r="M75" s="257">
        <v>5877</v>
      </c>
      <c r="N75" s="258"/>
      <c r="O75" s="254" t="s">
        <v>1558</v>
      </c>
      <c r="P75" s="254" t="str">
        <f t="shared" si="1"/>
        <v>6000857098</v>
      </c>
      <c r="Q75" s="254" t="s">
        <v>1479</v>
      </c>
      <c r="R75" s="254" t="s">
        <v>1478</v>
      </c>
      <c r="S75" s="264"/>
    </row>
    <row r="76" spans="1:19" x14ac:dyDescent="0.25">
      <c r="A76" s="254" t="s">
        <v>1475</v>
      </c>
      <c r="B76" s="254" t="s">
        <v>1449</v>
      </c>
      <c r="C76" s="254">
        <v>4600018665</v>
      </c>
      <c r="D76" s="254" t="s">
        <v>1204</v>
      </c>
      <c r="E76" s="254"/>
      <c r="F76" s="254"/>
      <c r="G76" s="255" t="s">
        <v>165</v>
      </c>
      <c r="H76" s="256" t="s">
        <v>1476</v>
      </c>
      <c r="I76" s="254" t="s">
        <v>1477</v>
      </c>
      <c r="J76" s="254"/>
      <c r="K76" s="254" t="s">
        <v>1478</v>
      </c>
      <c r="L76" s="254">
        <v>1009665201</v>
      </c>
      <c r="M76" s="257">
        <v>1269.3599999999999</v>
      </c>
      <c r="N76" s="258"/>
      <c r="O76" s="254" t="s">
        <v>1559</v>
      </c>
      <c r="P76" s="254" t="str">
        <f t="shared" si="1"/>
        <v>6000857124</v>
      </c>
      <c r="Q76" s="254" t="s">
        <v>1479</v>
      </c>
      <c r="R76" s="254" t="s">
        <v>1478</v>
      </c>
      <c r="S76" s="264"/>
    </row>
    <row r="77" spans="1:19" x14ac:dyDescent="0.25">
      <c r="A77" s="254" t="s">
        <v>1475</v>
      </c>
      <c r="B77" s="254" t="s">
        <v>1449</v>
      </c>
      <c r="C77" s="254">
        <v>4600018665</v>
      </c>
      <c r="D77" s="254" t="s">
        <v>1204</v>
      </c>
      <c r="E77" s="254"/>
      <c r="F77" s="254"/>
      <c r="G77" s="255" t="s">
        <v>165</v>
      </c>
      <c r="H77" s="256" t="s">
        <v>1476</v>
      </c>
      <c r="I77" s="254" t="s">
        <v>1498</v>
      </c>
      <c r="J77" s="254"/>
      <c r="K77" s="254" t="s">
        <v>1478</v>
      </c>
      <c r="L77" s="254">
        <v>1009665228</v>
      </c>
      <c r="M77" s="257">
        <v>157.63120000000001</v>
      </c>
      <c r="N77" s="258"/>
      <c r="O77" s="254" t="s">
        <v>1560</v>
      </c>
      <c r="P77" s="254" t="str">
        <f t="shared" si="1"/>
        <v>6000832204</v>
      </c>
      <c r="Q77" s="254" t="s">
        <v>1479</v>
      </c>
      <c r="R77" s="254" t="s">
        <v>1478</v>
      </c>
      <c r="S77" s="264"/>
    </row>
    <row r="78" spans="1:19" x14ac:dyDescent="0.25">
      <c r="A78" s="254" t="s">
        <v>1475</v>
      </c>
      <c r="B78" s="254" t="s">
        <v>1449</v>
      </c>
      <c r="C78" s="254">
        <v>4600018665</v>
      </c>
      <c r="D78" s="254" t="s">
        <v>1204</v>
      </c>
      <c r="E78" s="254"/>
      <c r="F78" s="254"/>
      <c r="G78" s="255" t="s">
        <v>165</v>
      </c>
      <c r="H78" s="256" t="s">
        <v>1476</v>
      </c>
      <c r="I78" s="254" t="s">
        <v>1561</v>
      </c>
      <c r="J78" s="254"/>
      <c r="K78" s="254" t="s">
        <v>1478</v>
      </c>
      <c r="L78" s="254">
        <v>1009665185</v>
      </c>
      <c r="M78" s="257">
        <v>215.88</v>
      </c>
      <c r="N78" s="258"/>
      <c r="O78" s="254" t="s">
        <v>1562</v>
      </c>
      <c r="P78" s="254" t="str">
        <f t="shared" si="1"/>
        <v>6000833118</v>
      </c>
      <c r="Q78" s="254" t="s">
        <v>1479</v>
      </c>
      <c r="R78" s="254" t="s">
        <v>1478</v>
      </c>
      <c r="S78" s="264"/>
    </row>
    <row r="79" spans="1:19" x14ac:dyDescent="0.25">
      <c r="A79" s="254" t="s">
        <v>1475</v>
      </c>
      <c r="B79" s="254" t="s">
        <v>1449</v>
      </c>
      <c r="C79" s="254">
        <v>4600018665</v>
      </c>
      <c r="D79" s="254" t="s">
        <v>1204</v>
      </c>
      <c r="E79" s="254"/>
      <c r="F79" s="254"/>
      <c r="G79" s="255" t="s">
        <v>165</v>
      </c>
      <c r="H79" s="256" t="s">
        <v>1476</v>
      </c>
      <c r="I79" s="254" t="s">
        <v>1561</v>
      </c>
      <c r="J79" s="254"/>
      <c r="K79" s="254" t="s">
        <v>1478</v>
      </c>
      <c r="L79" s="254">
        <v>1009665237</v>
      </c>
      <c r="M79" s="257">
        <v>66.69</v>
      </c>
      <c r="N79" s="258"/>
      <c r="O79" s="254" t="s">
        <v>1563</v>
      </c>
      <c r="P79" s="254" t="str">
        <f t="shared" si="1"/>
        <v>6000833119</v>
      </c>
      <c r="Q79" s="254" t="s">
        <v>1479</v>
      </c>
      <c r="R79" s="254" t="s">
        <v>1478</v>
      </c>
      <c r="S79" s="264"/>
    </row>
    <row r="80" spans="1:19" x14ac:dyDescent="0.25">
      <c r="A80" s="254" t="s">
        <v>1475</v>
      </c>
      <c r="B80" s="254" t="s">
        <v>1449</v>
      </c>
      <c r="C80" s="254">
        <v>4600018665</v>
      </c>
      <c r="D80" s="254" t="s">
        <v>1204</v>
      </c>
      <c r="E80" s="254"/>
      <c r="F80" s="254"/>
      <c r="G80" s="255" t="s">
        <v>165</v>
      </c>
      <c r="H80" s="256" t="s">
        <v>1476</v>
      </c>
      <c r="I80" s="254" t="s">
        <v>1477</v>
      </c>
      <c r="J80" s="254"/>
      <c r="K80" s="254" t="s">
        <v>1478</v>
      </c>
      <c r="L80" s="254">
        <v>1009665132</v>
      </c>
      <c r="M80" s="257">
        <v>29736.35</v>
      </c>
      <c r="N80" s="258"/>
      <c r="O80" s="254" t="s">
        <v>1564</v>
      </c>
      <c r="P80" s="254" t="str">
        <f t="shared" si="1"/>
        <v>6000833416</v>
      </c>
      <c r="Q80" s="254" t="s">
        <v>1479</v>
      </c>
      <c r="R80" s="254" t="s">
        <v>1478</v>
      </c>
      <c r="S80" s="264"/>
    </row>
    <row r="81" spans="1:19" x14ac:dyDescent="0.25">
      <c r="A81" s="254" t="s">
        <v>1475</v>
      </c>
      <c r="B81" s="254" t="s">
        <v>1449</v>
      </c>
      <c r="C81" s="254">
        <v>4600018665</v>
      </c>
      <c r="D81" s="254" t="s">
        <v>1204</v>
      </c>
      <c r="E81" s="254"/>
      <c r="F81" s="254"/>
      <c r="G81" s="255" t="s">
        <v>165</v>
      </c>
      <c r="H81" s="256" t="s">
        <v>1476</v>
      </c>
      <c r="I81" s="254" t="s">
        <v>1517</v>
      </c>
      <c r="J81" s="254"/>
      <c r="K81" s="254" t="s">
        <v>1478</v>
      </c>
      <c r="L81" s="254">
        <v>1009665161</v>
      </c>
      <c r="M81" s="257">
        <v>1880.27</v>
      </c>
      <c r="N81" s="258"/>
      <c r="O81" s="254" t="s">
        <v>1565</v>
      </c>
      <c r="P81" s="254" t="str">
        <f t="shared" si="1"/>
        <v>6000841189</v>
      </c>
      <c r="Q81" s="254" t="s">
        <v>1479</v>
      </c>
      <c r="R81" s="254" t="s">
        <v>1478</v>
      </c>
      <c r="S81" s="264"/>
    </row>
    <row r="82" spans="1:19" x14ac:dyDescent="0.25">
      <c r="A82" s="254" t="s">
        <v>1475</v>
      </c>
      <c r="B82" s="254" t="s">
        <v>1449</v>
      </c>
      <c r="C82" s="254">
        <v>4600018665</v>
      </c>
      <c r="D82" s="254" t="s">
        <v>1204</v>
      </c>
      <c r="E82" s="254"/>
      <c r="F82" s="254"/>
      <c r="G82" s="255" t="s">
        <v>165</v>
      </c>
      <c r="H82" s="256" t="s">
        <v>1476</v>
      </c>
      <c r="I82" s="254" t="s">
        <v>1477</v>
      </c>
      <c r="J82" s="254"/>
      <c r="K82" s="254" t="s">
        <v>1478</v>
      </c>
      <c r="L82" s="254">
        <v>1009665186</v>
      </c>
      <c r="M82" s="257">
        <v>800.28</v>
      </c>
      <c r="N82" s="258"/>
      <c r="O82" s="254" t="s">
        <v>1566</v>
      </c>
      <c r="P82" s="254" t="str">
        <f t="shared" si="1"/>
        <v>6000841709</v>
      </c>
      <c r="Q82" s="254" t="s">
        <v>1479</v>
      </c>
      <c r="R82" s="254" t="s">
        <v>1478</v>
      </c>
      <c r="S82" s="264"/>
    </row>
    <row r="83" spans="1:19" x14ac:dyDescent="0.25">
      <c r="A83" s="254" t="s">
        <v>1475</v>
      </c>
      <c r="B83" s="254" t="s">
        <v>1449</v>
      </c>
      <c r="C83" s="254">
        <v>4600018665</v>
      </c>
      <c r="D83" s="254" t="s">
        <v>1204</v>
      </c>
      <c r="E83" s="254"/>
      <c r="F83" s="254"/>
      <c r="G83" s="255" t="s">
        <v>165</v>
      </c>
      <c r="H83" s="256" t="s">
        <v>1476</v>
      </c>
      <c r="I83" s="254" t="s">
        <v>1477</v>
      </c>
      <c r="J83" s="254"/>
      <c r="K83" s="254" t="s">
        <v>1478</v>
      </c>
      <c r="L83" s="254">
        <v>1009665162</v>
      </c>
      <c r="M83" s="257">
        <v>5926.62</v>
      </c>
      <c r="N83" s="258"/>
      <c r="O83" s="254" t="s">
        <v>1567</v>
      </c>
      <c r="P83" s="254" t="str">
        <f t="shared" si="1"/>
        <v>6000809402</v>
      </c>
      <c r="Q83" s="254" t="s">
        <v>1479</v>
      </c>
      <c r="R83" s="254" t="s">
        <v>1478</v>
      </c>
      <c r="S83" s="264"/>
    </row>
    <row r="84" spans="1:19" x14ac:dyDescent="0.25">
      <c r="A84" s="254" t="s">
        <v>1475</v>
      </c>
      <c r="B84" s="254" t="s">
        <v>1449</v>
      </c>
      <c r="C84" s="254">
        <v>4600018665</v>
      </c>
      <c r="D84" s="254" t="s">
        <v>1204</v>
      </c>
      <c r="E84" s="254"/>
      <c r="F84" s="254"/>
      <c r="G84" s="255" t="s">
        <v>165</v>
      </c>
      <c r="H84" s="256" t="s">
        <v>1476</v>
      </c>
      <c r="I84" s="254" t="s">
        <v>1490</v>
      </c>
      <c r="J84" s="254"/>
      <c r="K84" s="254" t="s">
        <v>1478</v>
      </c>
      <c r="L84" s="254">
        <v>1009665187</v>
      </c>
      <c r="M84" s="257">
        <v>8945.9</v>
      </c>
      <c r="N84" s="258"/>
      <c r="O84" s="254" t="s">
        <v>1568</v>
      </c>
      <c r="P84" s="254" t="str">
        <f t="shared" si="1"/>
        <v>6000845605</v>
      </c>
      <c r="Q84" s="254" t="s">
        <v>1479</v>
      </c>
      <c r="R84" s="254" t="s">
        <v>1478</v>
      </c>
      <c r="S84" s="264"/>
    </row>
    <row r="85" spans="1:19" x14ac:dyDescent="0.25">
      <c r="A85" s="254" t="s">
        <v>1475</v>
      </c>
      <c r="B85" s="254" t="s">
        <v>1449</v>
      </c>
      <c r="C85" s="254">
        <v>4600018665</v>
      </c>
      <c r="D85" s="254" t="s">
        <v>1204</v>
      </c>
      <c r="E85" s="254"/>
      <c r="F85" s="254"/>
      <c r="G85" s="255" t="s">
        <v>165</v>
      </c>
      <c r="H85" s="256" t="s">
        <v>1476</v>
      </c>
      <c r="I85" s="254" t="s">
        <v>1477</v>
      </c>
      <c r="J85" s="254"/>
      <c r="K85" s="254" t="s">
        <v>1478</v>
      </c>
      <c r="L85" s="254">
        <v>1009665229</v>
      </c>
      <c r="M85" s="257">
        <v>2162.46</v>
      </c>
      <c r="N85" s="258"/>
      <c r="O85" s="254" t="s">
        <v>1569</v>
      </c>
      <c r="P85" s="254" t="str">
        <f t="shared" si="1"/>
        <v>6000845554</v>
      </c>
      <c r="Q85" s="254" t="s">
        <v>1479</v>
      </c>
      <c r="R85" s="254" t="s">
        <v>1478</v>
      </c>
      <c r="S85" s="264"/>
    </row>
    <row r="86" spans="1:19" x14ac:dyDescent="0.25">
      <c r="A86" s="254" t="s">
        <v>1475</v>
      </c>
      <c r="B86" s="254" t="s">
        <v>1449</v>
      </c>
      <c r="C86" s="254">
        <v>4600018665</v>
      </c>
      <c r="D86" s="254" t="s">
        <v>1204</v>
      </c>
      <c r="E86" s="254"/>
      <c r="F86" s="254"/>
      <c r="G86" s="255" t="s">
        <v>165</v>
      </c>
      <c r="H86" s="256" t="s">
        <v>1476</v>
      </c>
      <c r="I86" s="254" t="s">
        <v>1477</v>
      </c>
      <c r="J86" s="254"/>
      <c r="K86" s="254" t="s">
        <v>1478</v>
      </c>
      <c r="L86" s="254">
        <v>1009665246</v>
      </c>
      <c r="M86" s="257">
        <v>4651.9799999999996</v>
      </c>
      <c r="N86" s="258"/>
      <c r="O86" s="254" t="s">
        <v>1570</v>
      </c>
      <c r="P86" s="254" t="str">
        <f t="shared" si="1"/>
        <v>6000845555</v>
      </c>
      <c r="Q86" s="254" t="s">
        <v>1479</v>
      </c>
      <c r="R86" s="254" t="s">
        <v>1478</v>
      </c>
      <c r="S86" s="264"/>
    </row>
    <row r="87" spans="1:19" x14ac:dyDescent="0.25">
      <c r="A87" s="254" t="s">
        <v>1475</v>
      </c>
      <c r="B87" s="254" t="s">
        <v>1449</v>
      </c>
      <c r="C87" s="254">
        <v>4600018665</v>
      </c>
      <c r="D87" s="254" t="s">
        <v>1204</v>
      </c>
      <c r="E87" s="254"/>
      <c r="F87" s="254"/>
      <c r="G87" s="255" t="s">
        <v>165</v>
      </c>
      <c r="H87" s="256" t="s">
        <v>1476</v>
      </c>
      <c r="I87" s="254" t="s">
        <v>1477</v>
      </c>
      <c r="J87" s="254"/>
      <c r="K87" s="254" t="s">
        <v>1478</v>
      </c>
      <c r="L87" s="254">
        <v>1009665163</v>
      </c>
      <c r="M87" s="257">
        <v>113.49</v>
      </c>
      <c r="N87" s="258"/>
      <c r="O87" s="254" t="s">
        <v>1571</v>
      </c>
      <c r="P87" s="254" t="str">
        <f t="shared" si="1"/>
        <v>6000845607</v>
      </c>
      <c r="Q87" s="254" t="s">
        <v>1479</v>
      </c>
      <c r="R87" s="254" t="s">
        <v>1478</v>
      </c>
      <c r="S87" s="264"/>
    </row>
    <row r="88" spans="1:19" x14ac:dyDescent="0.25">
      <c r="A88" s="254" t="s">
        <v>1475</v>
      </c>
      <c r="B88" s="254" t="s">
        <v>1449</v>
      </c>
      <c r="C88" s="254">
        <v>4600018665</v>
      </c>
      <c r="D88" s="254" t="s">
        <v>1204</v>
      </c>
      <c r="E88" s="254"/>
      <c r="F88" s="254"/>
      <c r="G88" s="255" t="s">
        <v>165</v>
      </c>
      <c r="H88" s="256" t="s">
        <v>1476</v>
      </c>
      <c r="I88" s="254" t="s">
        <v>1477</v>
      </c>
      <c r="J88" s="254"/>
      <c r="K88" s="254" t="s">
        <v>1478</v>
      </c>
      <c r="L88" s="254">
        <v>1009665202</v>
      </c>
      <c r="M88" s="257">
        <v>27.78</v>
      </c>
      <c r="N88" s="258"/>
      <c r="O88" s="254" t="s">
        <v>1572</v>
      </c>
      <c r="P88" s="254" t="str">
        <f t="shared" si="1"/>
        <v>6000845608</v>
      </c>
      <c r="Q88" s="254" t="s">
        <v>1479</v>
      </c>
      <c r="R88" s="254" t="s">
        <v>1478</v>
      </c>
      <c r="S88" s="264"/>
    </row>
    <row r="89" spans="1:19" x14ac:dyDescent="0.25">
      <c r="A89" s="254" t="s">
        <v>1475</v>
      </c>
      <c r="B89" s="254" t="s">
        <v>1449</v>
      </c>
      <c r="C89" s="254">
        <v>4600018665</v>
      </c>
      <c r="D89" s="254" t="s">
        <v>1204</v>
      </c>
      <c r="E89" s="254"/>
      <c r="F89" s="254"/>
      <c r="G89" s="255" t="s">
        <v>165</v>
      </c>
      <c r="H89" s="256" t="s">
        <v>1476</v>
      </c>
      <c r="I89" s="254" t="s">
        <v>1477</v>
      </c>
      <c r="J89" s="254"/>
      <c r="K89" s="254" t="s">
        <v>1478</v>
      </c>
      <c r="L89" s="254">
        <v>1009665164</v>
      </c>
      <c r="M89" s="257">
        <v>3101.32</v>
      </c>
      <c r="N89" s="258"/>
      <c r="O89" s="254" t="s">
        <v>1573</v>
      </c>
      <c r="P89" s="254" t="str">
        <f t="shared" si="1"/>
        <v>6000845615</v>
      </c>
      <c r="Q89" s="254" t="s">
        <v>1479</v>
      </c>
      <c r="R89" s="254" t="s">
        <v>1478</v>
      </c>
      <c r="S89" s="264"/>
    </row>
    <row r="90" spans="1:19" x14ac:dyDescent="0.25">
      <c r="A90" s="254" t="s">
        <v>1475</v>
      </c>
      <c r="B90" s="254" t="s">
        <v>1449</v>
      </c>
      <c r="C90" s="254">
        <v>4600018665</v>
      </c>
      <c r="D90" s="254" t="s">
        <v>1204</v>
      </c>
      <c r="E90" s="254"/>
      <c r="F90" s="254"/>
      <c r="G90" s="255" t="s">
        <v>165</v>
      </c>
      <c r="H90" s="256" t="s">
        <v>1476</v>
      </c>
      <c r="I90" s="254" t="s">
        <v>1477</v>
      </c>
      <c r="J90" s="254"/>
      <c r="K90" s="254" t="s">
        <v>1478</v>
      </c>
      <c r="L90" s="254">
        <v>1009665204</v>
      </c>
      <c r="M90" s="257">
        <v>2146.96</v>
      </c>
      <c r="N90" s="258"/>
      <c r="O90" s="254" t="s">
        <v>1574</v>
      </c>
      <c r="P90" s="254" t="str">
        <f t="shared" si="1"/>
        <v>6000846495</v>
      </c>
      <c r="Q90" s="254" t="s">
        <v>1479</v>
      </c>
      <c r="R90" s="254" t="s">
        <v>1478</v>
      </c>
      <c r="S90" s="264"/>
    </row>
    <row r="91" spans="1:19" x14ac:dyDescent="0.25">
      <c r="A91" s="254" t="s">
        <v>1475</v>
      </c>
      <c r="B91" s="254" t="s">
        <v>1449</v>
      </c>
      <c r="C91" s="254">
        <v>4600018665</v>
      </c>
      <c r="D91" s="254" t="s">
        <v>1204</v>
      </c>
      <c r="E91" s="254"/>
      <c r="F91" s="254"/>
      <c r="G91" s="255" t="s">
        <v>165</v>
      </c>
      <c r="H91" s="256" t="s">
        <v>1476</v>
      </c>
      <c r="I91" s="254" t="s">
        <v>1477</v>
      </c>
      <c r="J91" s="254"/>
      <c r="K91" s="254" t="s">
        <v>1478</v>
      </c>
      <c r="L91" s="254">
        <v>1009665203</v>
      </c>
      <c r="M91" s="257">
        <v>571.49</v>
      </c>
      <c r="N91" s="258"/>
      <c r="O91" s="254" t="s">
        <v>1575</v>
      </c>
      <c r="P91" s="254" t="str">
        <f t="shared" si="1"/>
        <v>6000846497</v>
      </c>
      <c r="Q91" s="254" t="s">
        <v>1479</v>
      </c>
      <c r="R91" s="254" t="s">
        <v>1478</v>
      </c>
      <c r="S91" s="264"/>
    </row>
    <row r="92" spans="1:19" x14ac:dyDescent="0.25">
      <c r="A92" s="254" t="s">
        <v>1475</v>
      </c>
      <c r="B92" s="254" t="s">
        <v>1449</v>
      </c>
      <c r="C92" s="254">
        <v>4600018665</v>
      </c>
      <c r="D92" s="254" t="s">
        <v>1204</v>
      </c>
      <c r="E92" s="254"/>
      <c r="F92" s="254"/>
      <c r="G92" s="255" t="s">
        <v>165</v>
      </c>
      <c r="H92" s="256" t="s">
        <v>1476</v>
      </c>
      <c r="I92" s="254" t="s">
        <v>1477</v>
      </c>
      <c r="J92" s="254"/>
      <c r="K92" s="254" t="s">
        <v>1478</v>
      </c>
      <c r="L92" s="254">
        <v>1009665188</v>
      </c>
      <c r="M92" s="257">
        <v>1482.09</v>
      </c>
      <c r="N92" s="258"/>
      <c r="O92" s="254" t="s">
        <v>1576</v>
      </c>
      <c r="P92" s="254" t="str">
        <f t="shared" si="1"/>
        <v>6000841525</v>
      </c>
      <c r="Q92" s="254" t="s">
        <v>1479</v>
      </c>
      <c r="R92" s="254" t="s">
        <v>1478</v>
      </c>
      <c r="S92" s="264"/>
    </row>
    <row r="93" spans="1:19" x14ac:dyDescent="0.25">
      <c r="A93" s="254" t="s">
        <v>1475</v>
      </c>
      <c r="B93" s="254" t="s">
        <v>1449</v>
      </c>
      <c r="C93" s="254">
        <v>4600018665</v>
      </c>
      <c r="D93" s="254" t="s">
        <v>1204</v>
      </c>
      <c r="E93" s="254"/>
      <c r="F93" s="254"/>
      <c r="G93" s="255" t="s">
        <v>165</v>
      </c>
      <c r="H93" s="256" t="s">
        <v>1476</v>
      </c>
      <c r="I93" s="254" t="s">
        <v>1477</v>
      </c>
      <c r="J93" s="254"/>
      <c r="K93" s="254" t="s">
        <v>1478</v>
      </c>
      <c r="L93" s="254">
        <v>1009665165</v>
      </c>
      <c r="M93" s="257">
        <v>2638.35</v>
      </c>
      <c r="N93" s="258"/>
      <c r="O93" s="254" t="s">
        <v>1577</v>
      </c>
      <c r="P93" s="254" t="str">
        <f t="shared" si="1"/>
        <v>6000846459</v>
      </c>
      <c r="Q93" s="254" t="s">
        <v>1479</v>
      </c>
      <c r="R93" s="254" t="s">
        <v>1478</v>
      </c>
      <c r="S93" s="264"/>
    </row>
    <row r="94" spans="1:19" x14ac:dyDescent="0.25">
      <c r="A94" s="254" t="s">
        <v>1475</v>
      </c>
      <c r="B94" s="254" t="s">
        <v>1449</v>
      </c>
      <c r="C94" s="254">
        <v>4600018665</v>
      </c>
      <c r="D94" s="254" t="s">
        <v>1204</v>
      </c>
      <c r="E94" s="254"/>
      <c r="F94" s="254"/>
      <c r="G94" s="255" t="s">
        <v>165</v>
      </c>
      <c r="H94" s="256" t="s">
        <v>1476</v>
      </c>
      <c r="I94" s="254" t="s">
        <v>1477</v>
      </c>
      <c r="J94" s="254"/>
      <c r="K94" s="254" t="s">
        <v>1478</v>
      </c>
      <c r="L94" s="254">
        <v>1009665189</v>
      </c>
      <c r="M94" s="257">
        <v>3211.84</v>
      </c>
      <c r="N94" s="258"/>
      <c r="O94" s="254">
        <v>6000847180</v>
      </c>
      <c r="P94" s="254" t="str">
        <f t="shared" si="1"/>
        <v>6000847180</v>
      </c>
      <c r="Q94" s="254" t="s">
        <v>1479</v>
      </c>
      <c r="R94" s="254" t="s">
        <v>1478</v>
      </c>
      <c r="S94" s="264"/>
    </row>
    <row r="95" spans="1:19" x14ac:dyDescent="0.25">
      <c r="A95" s="254" t="s">
        <v>1475</v>
      </c>
      <c r="B95" s="254" t="s">
        <v>1449</v>
      </c>
      <c r="C95" s="254">
        <v>4600018665</v>
      </c>
      <c r="D95" s="254" t="s">
        <v>1204</v>
      </c>
      <c r="E95" s="254"/>
      <c r="F95" s="258"/>
      <c r="G95" s="258" t="s">
        <v>165</v>
      </c>
      <c r="H95" s="256" t="s">
        <v>1476</v>
      </c>
      <c r="I95" s="254" t="s">
        <v>1477</v>
      </c>
      <c r="J95" s="254"/>
      <c r="K95" s="254" t="s">
        <v>1578</v>
      </c>
      <c r="L95" s="254" t="s">
        <v>1579</v>
      </c>
      <c r="M95" s="257">
        <v>11585.25</v>
      </c>
      <c r="N95" s="258"/>
      <c r="O95" s="254" t="s">
        <v>1580</v>
      </c>
      <c r="P95" s="254" t="str">
        <f t="shared" si="1"/>
        <v>6000858200</v>
      </c>
      <c r="Q95" s="254" t="s">
        <v>1479</v>
      </c>
      <c r="R95" s="254" t="s">
        <v>1578</v>
      </c>
      <c r="S95" s="264"/>
    </row>
    <row r="96" spans="1:19" x14ac:dyDescent="0.25">
      <c r="A96" s="254" t="s">
        <v>1475</v>
      </c>
      <c r="B96" s="254" t="s">
        <v>1449</v>
      </c>
      <c r="C96" s="254">
        <v>4600018665</v>
      </c>
      <c r="D96" s="254" t="s">
        <v>1204</v>
      </c>
      <c r="E96" s="254"/>
      <c r="F96" s="254"/>
      <c r="G96" s="255" t="s">
        <v>165</v>
      </c>
      <c r="H96" s="256" t="s">
        <v>1476</v>
      </c>
      <c r="I96" s="254" t="s">
        <v>1477</v>
      </c>
      <c r="J96" s="254"/>
      <c r="K96" s="254" t="s">
        <v>1581</v>
      </c>
      <c r="L96" s="254" t="s">
        <v>1582</v>
      </c>
      <c r="M96" s="257">
        <v>76501.759999999995</v>
      </c>
      <c r="N96" s="258"/>
      <c r="O96" s="254">
        <v>6000858209</v>
      </c>
      <c r="P96" s="254" t="str">
        <f t="shared" si="1"/>
        <v>6000858209</v>
      </c>
      <c r="Q96" s="254" t="s">
        <v>1479</v>
      </c>
      <c r="R96" s="254" t="s">
        <v>1581</v>
      </c>
      <c r="S96" s="264"/>
    </row>
    <row r="97" spans="1:19" x14ac:dyDescent="0.25">
      <c r="A97" s="254" t="s">
        <v>1475</v>
      </c>
      <c r="B97" s="254" t="s">
        <v>1449</v>
      </c>
      <c r="C97" s="254">
        <v>4600018665</v>
      </c>
      <c r="D97" s="254" t="s">
        <v>1204</v>
      </c>
      <c r="E97" s="254"/>
      <c r="F97" s="254"/>
      <c r="G97" s="255" t="s">
        <v>165</v>
      </c>
      <c r="H97" s="256" t="s">
        <v>1476</v>
      </c>
      <c r="I97" s="254" t="s">
        <v>1477</v>
      </c>
      <c r="J97" s="254" t="s">
        <v>1583</v>
      </c>
      <c r="K97" s="254" t="s">
        <v>1578</v>
      </c>
      <c r="L97" s="254" t="s">
        <v>1584</v>
      </c>
      <c r="M97" s="257">
        <v>32969.025000000001</v>
      </c>
      <c r="N97" s="258"/>
      <c r="O97" s="254" t="s">
        <v>1585</v>
      </c>
      <c r="P97" s="254" t="str">
        <f t="shared" si="1"/>
        <v>6000858117</v>
      </c>
      <c r="Q97" s="254" t="s">
        <v>1479</v>
      </c>
      <c r="R97" s="254" t="s">
        <v>1578</v>
      </c>
      <c r="S97" s="264"/>
    </row>
    <row r="98" spans="1:19" x14ac:dyDescent="0.25">
      <c r="A98" s="254" t="s">
        <v>1475</v>
      </c>
      <c r="B98" s="254" t="s">
        <v>1449</v>
      </c>
      <c r="C98" s="254">
        <v>4600018665</v>
      </c>
      <c r="D98" s="254" t="s">
        <v>1204</v>
      </c>
      <c r="E98" s="254"/>
      <c r="F98" s="254"/>
      <c r="G98" s="255" t="s">
        <v>165</v>
      </c>
      <c r="H98" s="256" t="s">
        <v>1476</v>
      </c>
      <c r="I98" s="254" t="s">
        <v>1477</v>
      </c>
      <c r="J98" s="254"/>
      <c r="K98" s="254" t="s">
        <v>1581</v>
      </c>
      <c r="L98" s="254" t="s">
        <v>1586</v>
      </c>
      <c r="M98" s="257">
        <v>36422.800000000003</v>
      </c>
      <c r="N98" s="258"/>
      <c r="O98" s="254">
        <v>6000858210</v>
      </c>
      <c r="P98" s="254" t="str">
        <f t="shared" si="1"/>
        <v>6000858210</v>
      </c>
      <c r="Q98" s="254" t="s">
        <v>1479</v>
      </c>
      <c r="R98" s="254" t="s">
        <v>1581</v>
      </c>
      <c r="S98" s="264"/>
    </row>
    <row r="99" spans="1:19" x14ac:dyDescent="0.25">
      <c r="A99" s="254" t="s">
        <v>1587</v>
      </c>
      <c r="B99" s="254" t="s">
        <v>1587</v>
      </c>
      <c r="C99" s="254">
        <v>4600018665</v>
      </c>
      <c r="D99" s="254" t="s">
        <v>1204</v>
      </c>
      <c r="E99" s="254"/>
      <c r="F99" s="254" t="s">
        <v>1588</v>
      </c>
      <c r="G99" s="255" t="s">
        <v>1589</v>
      </c>
      <c r="H99" s="256" t="s">
        <v>1476</v>
      </c>
      <c r="I99" s="254" t="s">
        <v>137</v>
      </c>
      <c r="J99" s="254" t="s">
        <v>1590</v>
      </c>
      <c r="K99" s="254" t="s">
        <v>1591</v>
      </c>
      <c r="L99" s="254">
        <v>1009673292</v>
      </c>
      <c r="M99" s="257">
        <v>78.33</v>
      </c>
      <c r="N99" s="258" t="s">
        <v>1592</v>
      </c>
      <c r="O99" s="254" t="s">
        <v>1593</v>
      </c>
      <c r="P99" s="254" t="str">
        <f t="shared" si="1"/>
        <v>RS-2402304EME1.I.0067</v>
      </c>
      <c r="Q99" s="254" t="s">
        <v>1594</v>
      </c>
      <c r="R99" s="254" t="s">
        <v>1591</v>
      </c>
      <c r="S99" s="264"/>
    </row>
    <row r="100" spans="1:19" x14ac:dyDescent="0.25">
      <c r="A100" s="254" t="s">
        <v>1587</v>
      </c>
      <c r="B100" s="254" t="s">
        <v>1587</v>
      </c>
      <c r="C100" s="254">
        <v>4600018665</v>
      </c>
      <c r="D100" s="254" t="s">
        <v>1204</v>
      </c>
      <c r="E100" s="254"/>
      <c r="F100" s="258" t="s">
        <v>1588</v>
      </c>
      <c r="G100" s="258" t="s">
        <v>1589</v>
      </c>
      <c r="H100" s="256" t="s">
        <v>1476</v>
      </c>
      <c r="I100" s="254" t="s">
        <v>84</v>
      </c>
      <c r="J100" s="254" t="s">
        <v>1590</v>
      </c>
      <c r="K100" s="254" t="s">
        <v>1591</v>
      </c>
      <c r="L100" s="254">
        <v>1009673293</v>
      </c>
      <c r="M100" s="257">
        <v>78.33</v>
      </c>
      <c r="N100" s="258" t="s">
        <v>1592</v>
      </c>
      <c r="O100" s="254" t="s">
        <v>1595</v>
      </c>
      <c r="P100" s="254" t="str">
        <f t="shared" si="1"/>
        <v>RS-2402304EME1.I.0079</v>
      </c>
      <c r="Q100" s="254" t="s">
        <v>1594</v>
      </c>
      <c r="R100" s="254" t="s">
        <v>1591</v>
      </c>
      <c r="S100" s="264"/>
    </row>
    <row r="101" spans="1:19" x14ac:dyDescent="0.25">
      <c r="A101" s="254" t="s">
        <v>1587</v>
      </c>
      <c r="B101" s="254" t="s">
        <v>1587</v>
      </c>
      <c r="C101" s="254">
        <v>4600018665</v>
      </c>
      <c r="D101" s="254" t="s">
        <v>1204</v>
      </c>
      <c r="E101" s="254"/>
      <c r="F101" s="254" t="s">
        <v>1588</v>
      </c>
      <c r="G101" s="255" t="s">
        <v>1589</v>
      </c>
      <c r="H101" s="256" t="s">
        <v>1476</v>
      </c>
      <c r="I101" s="254" t="s">
        <v>84</v>
      </c>
      <c r="J101" s="254" t="s">
        <v>1590</v>
      </c>
      <c r="K101" s="254" t="s">
        <v>1591</v>
      </c>
      <c r="L101" s="254">
        <v>1009673301</v>
      </c>
      <c r="M101" s="257">
        <v>78.33</v>
      </c>
      <c r="N101" s="258" t="s">
        <v>1592</v>
      </c>
      <c r="O101" s="254" t="s">
        <v>1596</v>
      </c>
      <c r="P101" s="254" t="str">
        <f t="shared" si="1"/>
        <v>RS-2402304EME1.I.0120</v>
      </c>
      <c r="Q101" s="254" t="s">
        <v>1594</v>
      </c>
      <c r="R101" s="254" t="s">
        <v>1591</v>
      </c>
      <c r="S101" s="264"/>
    </row>
    <row r="102" spans="1:19" x14ac:dyDescent="0.25">
      <c r="A102" s="254" t="s">
        <v>1587</v>
      </c>
      <c r="B102" s="254" t="s">
        <v>1587</v>
      </c>
      <c r="C102" s="254">
        <v>4600018665</v>
      </c>
      <c r="D102" s="254" t="s">
        <v>1204</v>
      </c>
      <c r="E102" s="254"/>
      <c r="F102" s="254" t="s">
        <v>1588</v>
      </c>
      <c r="G102" s="255" t="s">
        <v>1589</v>
      </c>
      <c r="H102" s="256" t="s">
        <v>1476</v>
      </c>
      <c r="I102" s="254" t="s">
        <v>84</v>
      </c>
      <c r="J102" s="254" t="s">
        <v>1590</v>
      </c>
      <c r="K102" s="254" t="s">
        <v>1591</v>
      </c>
      <c r="L102" s="254">
        <v>1009673338</v>
      </c>
      <c r="M102" s="257">
        <v>78.33</v>
      </c>
      <c r="N102" s="258" t="s">
        <v>1592</v>
      </c>
      <c r="O102" s="254" t="s">
        <v>1597</v>
      </c>
      <c r="P102" s="254" t="str">
        <f t="shared" si="1"/>
        <v>RS-2402304EME1.J.0017</v>
      </c>
      <c r="Q102" s="254" t="s">
        <v>1594</v>
      </c>
      <c r="R102" s="254" t="s">
        <v>1591</v>
      </c>
      <c r="S102" s="264"/>
    </row>
    <row r="103" spans="1:19" x14ac:dyDescent="0.25">
      <c r="A103" s="254" t="s">
        <v>1587</v>
      </c>
      <c r="B103" s="254" t="s">
        <v>1587</v>
      </c>
      <c r="C103" s="254">
        <v>4600018665</v>
      </c>
      <c r="D103" s="254" t="s">
        <v>1204</v>
      </c>
      <c r="E103" s="254"/>
      <c r="F103" s="254" t="s">
        <v>1588</v>
      </c>
      <c r="G103" s="255" t="s">
        <v>1589</v>
      </c>
      <c r="H103" s="256" t="s">
        <v>1476</v>
      </c>
      <c r="I103" s="254" t="s">
        <v>245</v>
      </c>
      <c r="J103" s="254" t="s">
        <v>1590</v>
      </c>
      <c r="K103" s="254" t="s">
        <v>1591</v>
      </c>
      <c r="L103" s="254">
        <v>1009673281</v>
      </c>
      <c r="M103" s="257">
        <v>78.33</v>
      </c>
      <c r="N103" s="258" t="s">
        <v>1592</v>
      </c>
      <c r="O103" s="254" t="s">
        <v>1598</v>
      </c>
      <c r="P103" s="254" t="str">
        <f t="shared" si="1"/>
        <v>RS-2402304EME1.I.0042</v>
      </c>
      <c r="Q103" s="254" t="s">
        <v>1594</v>
      </c>
      <c r="R103" s="254" t="s">
        <v>1591</v>
      </c>
      <c r="S103" s="264"/>
    </row>
    <row r="104" spans="1:19" x14ac:dyDescent="0.25">
      <c r="A104" s="254" t="s">
        <v>1587</v>
      </c>
      <c r="B104" s="254" t="s">
        <v>1587</v>
      </c>
      <c r="C104" s="254">
        <v>4600018665</v>
      </c>
      <c r="D104" s="254" t="s">
        <v>1204</v>
      </c>
      <c r="E104" s="254"/>
      <c r="F104" s="254" t="s">
        <v>1588</v>
      </c>
      <c r="G104" s="255" t="s">
        <v>1589</v>
      </c>
      <c r="H104" s="256" t="s">
        <v>1476</v>
      </c>
      <c r="I104" s="254" t="s">
        <v>117</v>
      </c>
      <c r="J104" s="254" t="s">
        <v>1590</v>
      </c>
      <c r="K104" s="254" t="s">
        <v>1591</v>
      </c>
      <c r="L104" s="254">
        <v>1009673271</v>
      </c>
      <c r="M104" s="257">
        <v>1305.75</v>
      </c>
      <c r="N104" s="258" t="s">
        <v>1592</v>
      </c>
      <c r="O104" s="254" t="s">
        <v>1599</v>
      </c>
      <c r="P104" s="254" t="str">
        <f t="shared" si="1"/>
        <v>RS-2402304EME1.G.0095</v>
      </c>
      <c r="Q104" s="254" t="s">
        <v>1594</v>
      </c>
      <c r="R104" s="254" t="s">
        <v>1591</v>
      </c>
      <c r="S104" s="264"/>
    </row>
    <row r="105" spans="1:19" x14ac:dyDescent="0.25">
      <c r="A105" s="254" t="s">
        <v>1587</v>
      </c>
      <c r="B105" s="254" t="s">
        <v>1587</v>
      </c>
      <c r="C105" s="254">
        <v>4600018665</v>
      </c>
      <c r="D105" s="254" t="s">
        <v>1204</v>
      </c>
      <c r="E105" s="254"/>
      <c r="F105" s="254" t="s">
        <v>1588</v>
      </c>
      <c r="G105" s="255" t="s">
        <v>1589</v>
      </c>
      <c r="H105" s="256" t="s">
        <v>1476</v>
      </c>
      <c r="I105" s="254" t="s">
        <v>80</v>
      </c>
      <c r="J105" s="254" t="s">
        <v>1590</v>
      </c>
      <c r="K105" s="254" t="s">
        <v>1591</v>
      </c>
      <c r="L105" s="254">
        <v>1009673264</v>
      </c>
      <c r="M105" s="257">
        <v>783.45</v>
      </c>
      <c r="N105" s="258" t="s">
        <v>1592</v>
      </c>
      <c r="O105" s="254" t="s">
        <v>1600</v>
      </c>
      <c r="P105" s="254" t="str">
        <f t="shared" si="1"/>
        <v>RS-2402304EME1.A.0252</v>
      </c>
      <c r="Q105" s="254" t="s">
        <v>1594</v>
      </c>
      <c r="R105" s="254" t="s">
        <v>1591</v>
      </c>
      <c r="S105" s="264"/>
    </row>
    <row r="106" spans="1:19" x14ac:dyDescent="0.25">
      <c r="A106" s="254" t="s">
        <v>1587</v>
      </c>
      <c r="B106" s="254" t="s">
        <v>1587</v>
      </c>
      <c r="C106" s="254">
        <v>4600018665</v>
      </c>
      <c r="D106" s="254" t="s">
        <v>1204</v>
      </c>
      <c r="E106" s="254"/>
      <c r="F106" s="254" t="s">
        <v>1588</v>
      </c>
      <c r="G106" s="255" t="s">
        <v>1589</v>
      </c>
      <c r="H106" s="256" t="s">
        <v>1476</v>
      </c>
      <c r="I106" s="254" t="s">
        <v>80</v>
      </c>
      <c r="J106" s="254" t="s">
        <v>1590</v>
      </c>
      <c r="K106" s="254" t="s">
        <v>1591</v>
      </c>
      <c r="L106" s="254">
        <v>1009673279</v>
      </c>
      <c r="M106" s="257">
        <v>78.33</v>
      </c>
      <c r="N106" s="258" t="s">
        <v>1592</v>
      </c>
      <c r="O106" s="254" t="s">
        <v>1601</v>
      </c>
      <c r="P106" s="254" t="str">
        <f t="shared" si="1"/>
        <v>RS-2402304EME1.H.0112</v>
      </c>
      <c r="Q106" s="254" t="s">
        <v>1594</v>
      </c>
      <c r="R106" s="254" t="s">
        <v>1591</v>
      </c>
      <c r="S106" s="264"/>
    </row>
    <row r="107" spans="1:19" x14ac:dyDescent="0.25">
      <c r="A107" s="254" t="s">
        <v>1587</v>
      </c>
      <c r="B107" s="254" t="s">
        <v>1587</v>
      </c>
      <c r="C107" s="254">
        <v>4600018665</v>
      </c>
      <c r="D107" s="254" t="s">
        <v>1204</v>
      </c>
      <c r="E107" s="254"/>
      <c r="F107" s="254" t="s">
        <v>1588</v>
      </c>
      <c r="G107" s="255" t="s">
        <v>1589</v>
      </c>
      <c r="H107" s="256" t="s">
        <v>1476</v>
      </c>
      <c r="I107" s="254" t="s">
        <v>80</v>
      </c>
      <c r="J107" s="254" t="s">
        <v>1590</v>
      </c>
      <c r="K107" s="254" t="s">
        <v>1591</v>
      </c>
      <c r="L107" s="254">
        <v>1009673294</v>
      </c>
      <c r="M107" s="257">
        <v>261.14999999999998</v>
      </c>
      <c r="N107" s="258" t="s">
        <v>1592</v>
      </c>
      <c r="O107" s="254" t="s">
        <v>1602</v>
      </c>
      <c r="P107" s="254" t="str">
        <f t="shared" si="1"/>
        <v>RS-2402304EME1.I.0118</v>
      </c>
      <c r="Q107" s="254" t="s">
        <v>1594</v>
      </c>
      <c r="R107" s="254" t="s">
        <v>1591</v>
      </c>
      <c r="S107" s="264"/>
    </row>
    <row r="108" spans="1:19" x14ac:dyDescent="0.25">
      <c r="A108" s="254" t="s">
        <v>1587</v>
      </c>
      <c r="B108" s="254" t="s">
        <v>1587</v>
      </c>
      <c r="C108" s="254">
        <v>4600018665</v>
      </c>
      <c r="D108" s="254" t="s">
        <v>1204</v>
      </c>
      <c r="E108" s="254"/>
      <c r="F108" s="254" t="s">
        <v>1588</v>
      </c>
      <c r="G108" s="255" t="s">
        <v>1589</v>
      </c>
      <c r="H108" s="256" t="s">
        <v>1476</v>
      </c>
      <c r="I108" s="254" t="s">
        <v>80</v>
      </c>
      <c r="J108" s="254" t="s">
        <v>1590</v>
      </c>
      <c r="K108" s="254" t="s">
        <v>1591</v>
      </c>
      <c r="L108" s="254">
        <v>1009673303</v>
      </c>
      <c r="M108" s="257">
        <v>1155.57</v>
      </c>
      <c r="N108" s="258" t="s">
        <v>1592</v>
      </c>
      <c r="O108" s="254" t="s">
        <v>1603</v>
      </c>
      <c r="P108" s="254" t="str">
        <f t="shared" si="1"/>
        <v>RS-2402304EME1.I.0137</v>
      </c>
      <c r="Q108" s="254" t="s">
        <v>1594</v>
      </c>
      <c r="R108" s="254" t="s">
        <v>1591</v>
      </c>
      <c r="S108" s="264"/>
    </row>
    <row r="109" spans="1:19" x14ac:dyDescent="0.25">
      <c r="A109" s="254" t="s">
        <v>1587</v>
      </c>
      <c r="B109" s="254" t="s">
        <v>1587</v>
      </c>
      <c r="C109" s="254">
        <v>4600018665</v>
      </c>
      <c r="D109" s="254" t="s">
        <v>1204</v>
      </c>
      <c r="E109" s="254"/>
      <c r="F109" s="254" t="s">
        <v>1588</v>
      </c>
      <c r="G109" s="255" t="s">
        <v>1589</v>
      </c>
      <c r="H109" s="256" t="s">
        <v>1476</v>
      </c>
      <c r="I109" s="254" t="s">
        <v>45</v>
      </c>
      <c r="J109" s="254" t="s">
        <v>1590</v>
      </c>
      <c r="K109" s="254" t="s">
        <v>1591</v>
      </c>
      <c r="L109" s="254">
        <v>1009673280</v>
      </c>
      <c r="M109" s="257">
        <v>78.33</v>
      </c>
      <c r="N109" s="258" t="s">
        <v>1592</v>
      </c>
      <c r="O109" s="254" t="s">
        <v>1604</v>
      </c>
      <c r="P109" s="254" t="str">
        <f t="shared" si="1"/>
        <v>RS-2402304EME1.I.0028</v>
      </c>
      <c r="Q109" s="254" t="s">
        <v>1594</v>
      </c>
      <c r="R109" s="254" t="s">
        <v>1591</v>
      </c>
      <c r="S109" s="264"/>
    </row>
    <row r="110" spans="1:19" x14ac:dyDescent="0.25">
      <c r="A110" s="254" t="s">
        <v>1587</v>
      </c>
      <c r="B110" s="254" t="s">
        <v>1587</v>
      </c>
      <c r="C110" s="254">
        <v>4600018665</v>
      </c>
      <c r="D110" s="254" t="s">
        <v>1204</v>
      </c>
      <c r="E110" s="254"/>
      <c r="F110" s="254" t="s">
        <v>1588</v>
      </c>
      <c r="G110" s="255" t="s">
        <v>1589</v>
      </c>
      <c r="H110" s="256" t="s">
        <v>1476</v>
      </c>
      <c r="I110" s="254" t="s">
        <v>45</v>
      </c>
      <c r="J110" s="254" t="s">
        <v>1590</v>
      </c>
      <c r="K110" s="254" t="s">
        <v>1591</v>
      </c>
      <c r="L110" s="254">
        <v>1009673290</v>
      </c>
      <c r="M110" s="257">
        <v>78.33</v>
      </c>
      <c r="N110" s="258" t="s">
        <v>1592</v>
      </c>
      <c r="O110" s="254" t="s">
        <v>1605</v>
      </c>
      <c r="P110" s="254" t="str">
        <f t="shared" si="1"/>
        <v>RS-2402304EME1.I.0065</v>
      </c>
      <c r="Q110" s="254" t="s">
        <v>1594</v>
      </c>
      <c r="R110" s="254" t="s">
        <v>1591</v>
      </c>
      <c r="S110" s="264"/>
    </row>
    <row r="111" spans="1:19" x14ac:dyDescent="0.25">
      <c r="A111" s="254" t="s">
        <v>1587</v>
      </c>
      <c r="B111" s="254" t="s">
        <v>1587</v>
      </c>
      <c r="C111" s="254">
        <v>4600018665</v>
      </c>
      <c r="D111" s="254" t="s">
        <v>1204</v>
      </c>
      <c r="E111" s="254"/>
      <c r="F111" s="254" t="s">
        <v>1588</v>
      </c>
      <c r="G111" s="255" t="s">
        <v>1589</v>
      </c>
      <c r="H111" s="256" t="s">
        <v>1476</v>
      </c>
      <c r="I111" s="254" t="s">
        <v>45</v>
      </c>
      <c r="J111" s="254" t="s">
        <v>1590</v>
      </c>
      <c r="K111" s="254" t="s">
        <v>1591</v>
      </c>
      <c r="L111" s="254">
        <v>1009673291</v>
      </c>
      <c r="M111" s="257">
        <v>78.33</v>
      </c>
      <c r="N111" s="258" t="s">
        <v>1592</v>
      </c>
      <c r="O111" s="254" t="s">
        <v>1606</v>
      </c>
      <c r="P111" s="254" t="str">
        <f t="shared" si="1"/>
        <v>RS-2402304EME1.I.0066</v>
      </c>
      <c r="Q111" s="254" t="s">
        <v>1594</v>
      </c>
      <c r="R111" s="254" t="s">
        <v>1591</v>
      </c>
      <c r="S111" s="264"/>
    </row>
    <row r="112" spans="1:19" x14ac:dyDescent="0.25">
      <c r="A112" s="254" t="s">
        <v>1587</v>
      </c>
      <c r="B112" s="254" t="s">
        <v>1587</v>
      </c>
      <c r="C112" s="254">
        <v>4600018665</v>
      </c>
      <c r="D112" s="254" t="s">
        <v>1204</v>
      </c>
      <c r="E112" s="254"/>
      <c r="F112" s="254" t="s">
        <v>1588</v>
      </c>
      <c r="G112" s="255" t="s">
        <v>1589</v>
      </c>
      <c r="H112" s="256" t="s">
        <v>1476</v>
      </c>
      <c r="I112" s="254" t="s">
        <v>45</v>
      </c>
      <c r="J112" s="254" t="s">
        <v>1590</v>
      </c>
      <c r="K112" s="254" t="s">
        <v>1591</v>
      </c>
      <c r="L112" s="254">
        <v>1009673295</v>
      </c>
      <c r="M112" s="257">
        <v>783.45</v>
      </c>
      <c r="N112" s="258" t="s">
        <v>1592</v>
      </c>
      <c r="O112" s="254" t="s">
        <v>1607</v>
      </c>
      <c r="P112" s="254" t="str">
        <f t="shared" si="1"/>
        <v>RS-2402304EME1.I.0119</v>
      </c>
      <c r="Q112" s="254" t="s">
        <v>1594</v>
      </c>
      <c r="R112" s="254" t="s">
        <v>1591</v>
      </c>
      <c r="S112" s="264"/>
    </row>
    <row r="113" spans="1:19" x14ac:dyDescent="0.25">
      <c r="A113" s="254" t="s">
        <v>1587</v>
      </c>
      <c r="B113" s="254" t="s">
        <v>1587</v>
      </c>
      <c r="C113" s="254">
        <v>4600018665</v>
      </c>
      <c r="D113" s="254" t="s">
        <v>1204</v>
      </c>
      <c r="E113" s="254"/>
      <c r="F113" s="254" t="s">
        <v>1588</v>
      </c>
      <c r="G113" s="255" t="s">
        <v>1589</v>
      </c>
      <c r="H113" s="256" t="s">
        <v>1476</v>
      </c>
      <c r="I113" s="254" t="s">
        <v>45</v>
      </c>
      <c r="J113" s="254" t="s">
        <v>1590</v>
      </c>
      <c r="K113" s="254" t="s">
        <v>1591</v>
      </c>
      <c r="L113" s="254">
        <v>1009673308</v>
      </c>
      <c r="M113" s="257">
        <v>78.33</v>
      </c>
      <c r="N113" s="258" t="s">
        <v>1592</v>
      </c>
      <c r="O113" s="254" t="s">
        <v>1608</v>
      </c>
      <c r="P113" s="254" t="str">
        <f t="shared" si="1"/>
        <v>RS-2402304EME1.I.0166</v>
      </c>
      <c r="Q113" s="254" t="s">
        <v>1594</v>
      </c>
      <c r="R113" s="254" t="s">
        <v>1591</v>
      </c>
      <c r="S113" s="264"/>
    </row>
    <row r="114" spans="1:19" x14ac:dyDescent="0.25">
      <c r="A114" s="254" t="s">
        <v>1587</v>
      </c>
      <c r="B114" s="254" t="s">
        <v>1587</v>
      </c>
      <c r="C114" s="254">
        <v>4600018665</v>
      </c>
      <c r="D114" s="254" t="s">
        <v>1204</v>
      </c>
      <c r="E114" s="254"/>
      <c r="F114" s="254" t="s">
        <v>1588</v>
      </c>
      <c r="G114" s="255" t="s">
        <v>1589</v>
      </c>
      <c r="H114" s="256" t="s">
        <v>1476</v>
      </c>
      <c r="I114" s="254" t="s">
        <v>45</v>
      </c>
      <c r="J114" s="254" t="s">
        <v>1590</v>
      </c>
      <c r="K114" s="254" t="s">
        <v>1591</v>
      </c>
      <c r="L114" s="254">
        <v>1009673312</v>
      </c>
      <c r="M114" s="257">
        <v>78.33</v>
      </c>
      <c r="N114" s="258" t="s">
        <v>1592</v>
      </c>
      <c r="O114" s="254" t="s">
        <v>1609</v>
      </c>
      <c r="P114" s="254" t="str">
        <f t="shared" si="1"/>
        <v>RS-2402304EME1.I.0192</v>
      </c>
      <c r="Q114" s="254" t="s">
        <v>1594</v>
      </c>
      <c r="R114" s="254" t="s">
        <v>1591</v>
      </c>
      <c r="S114" s="264"/>
    </row>
    <row r="115" spans="1:19" x14ac:dyDescent="0.25">
      <c r="A115" s="254" t="s">
        <v>1587</v>
      </c>
      <c r="B115" s="254" t="s">
        <v>1587</v>
      </c>
      <c r="C115" s="254">
        <v>4600018665</v>
      </c>
      <c r="D115" s="254" t="s">
        <v>1204</v>
      </c>
      <c r="E115" s="254"/>
      <c r="F115" s="254" t="s">
        <v>1588</v>
      </c>
      <c r="G115" s="255" t="s">
        <v>1589</v>
      </c>
      <c r="H115" s="256" t="s">
        <v>1476</v>
      </c>
      <c r="I115" s="254" t="s">
        <v>45</v>
      </c>
      <c r="J115" s="254" t="s">
        <v>1590</v>
      </c>
      <c r="K115" s="254" t="s">
        <v>1591</v>
      </c>
      <c r="L115" s="254">
        <v>1009673313</v>
      </c>
      <c r="M115" s="257">
        <v>783.45</v>
      </c>
      <c r="N115" s="258" t="s">
        <v>1592</v>
      </c>
      <c r="O115" s="254" t="s">
        <v>1610</v>
      </c>
      <c r="P115" s="254" t="str">
        <f t="shared" si="1"/>
        <v>RS-2402304EME1.I.0220</v>
      </c>
      <c r="Q115" s="254" t="s">
        <v>1594</v>
      </c>
      <c r="R115" s="254" t="s">
        <v>1591</v>
      </c>
      <c r="S115" s="264"/>
    </row>
    <row r="116" spans="1:19" x14ac:dyDescent="0.25">
      <c r="A116" s="254" t="s">
        <v>1587</v>
      </c>
      <c r="B116" s="254" t="s">
        <v>1587</v>
      </c>
      <c r="C116" s="254">
        <v>4600018665</v>
      </c>
      <c r="D116" s="254" t="s">
        <v>1204</v>
      </c>
      <c r="E116" s="254"/>
      <c r="F116" s="254" t="s">
        <v>1588</v>
      </c>
      <c r="G116" s="255" t="s">
        <v>1589</v>
      </c>
      <c r="H116" s="256" t="s">
        <v>1476</v>
      </c>
      <c r="I116" s="254" t="s">
        <v>45</v>
      </c>
      <c r="J116" s="254" t="s">
        <v>1590</v>
      </c>
      <c r="K116" s="254" t="s">
        <v>1591</v>
      </c>
      <c r="L116" s="254">
        <v>1009673316</v>
      </c>
      <c r="M116" s="257">
        <v>78.33</v>
      </c>
      <c r="N116" s="258" t="s">
        <v>1592</v>
      </c>
      <c r="O116" s="254" t="s">
        <v>1611</v>
      </c>
      <c r="P116" s="254" t="str">
        <f t="shared" si="1"/>
        <v>RS-2402304EME1.I.0252</v>
      </c>
      <c r="Q116" s="254" t="s">
        <v>1594</v>
      </c>
      <c r="R116" s="254" t="s">
        <v>1591</v>
      </c>
      <c r="S116" s="264"/>
    </row>
    <row r="117" spans="1:19" x14ac:dyDescent="0.25">
      <c r="A117" s="254" t="s">
        <v>1587</v>
      </c>
      <c r="B117" s="254" t="s">
        <v>1587</v>
      </c>
      <c r="C117" s="254">
        <v>4600018665</v>
      </c>
      <c r="D117" s="254" t="s">
        <v>1204</v>
      </c>
      <c r="E117" s="254"/>
      <c r="F117" s="254" t="s">
        <v>1588</v>
      </c>
      <c r="G117" s="255" t="s">
        <v>1589</v>
      </c>
      <c r="H117" s="256" t="s">
        <v>1476</v>
      </c>
      <c r="I117" s="254" t="s">
        <v>45</v>
      </c>
      <c r="J117" s="254" t="s">
        <v>1590</v>
      </c>
      <c r="K117" s="254" t="s">
        <v>1591</v>
      </c>
      <c r="L117" s="254">
        <v>1009673318</v>
      </c>
      <c r="M117" s="257">
        <v>78.33</v>
      </c>
      <c r="N117" s="258" t="s">
        <v>1592</v>
      </c>
      <c r="O117" s="254" t="s">
        <v>1612</v>
      </c>
      <c r="P117" s="254" t="str">
        <f t="shared" si="1"/>
        <v>RS-2402304EME1.I.0268</v>
      </c>
      <c r="Q117" s="254" t="s">
        <v>1594</v>
      </c>
      <c r="R117" s="254" t="s">
        <v>1591</v>
      </c>
      <c r="S117" s="264"/>
    </row>
    <row r="118" spans="1:19" x14ac:dyDescent="0.25">
      <c r="A118" s="254" t="s">
        <v>1587</v>
      </c>
      <c r="B118" s="254" t="s">
        <v>1587</v>
      </c>
      <c r="C118" s="254">
        <v>4600018665</v>
      </c>
      <c r="D118" s="254" t="s">
        <v>1204</v>
      </c>
      <c r="E118" s="254"/>
      <c r="F118" s="254" t="s">
        <v>1588</v>
      </c>
      <c r="G118" s="255" t="s">
        <v>1589</v>
      </c>
      <c r="H118" s="256" t="s">
        <v>1476</v>
      </c>
      <c r="I118" s="254" t="s">
        <v>45</v>
      </c>
      <c r="J118" s="254" t="s">
        <v>1590</v>
      </c>
      <c r="K118" s="254" t="s">
        <v>1591</v>
      </c>
      <c r="L118" s="254">
        <v>1009673334</v>
      </c>
      <c r="M118" s="257">
        <v>78.33</v>
      </c>
      <c r="N118" s="258" t="s">
        <v>1592</v>
      </c>
      <c r="O118" s="254" t="s">
        <v>1613</v>
      </c>
      <c r="P118" s="254" t="str">
        <f t="shared" si="1"/>
        <v>RS-2402304EME1.J.0009</v>
      </c>
      <c r="Q118" s="254" t="s">
        <v>1594</v>
      </c>
      <c r="R118" s="254" t="s">
        <v>1591</v>
      </c>
      <c r="S118" s="264"/>
    </row>
    <row r="119" spans="1:19" x14ac:dyDescent="0.25">
      <c r="A119" s="254" t="s">
        <v>1587</v>
      </c>
      <c r="B119" s="254" t="s">
        <v>1587</v>
      </c>
      <c r="C119" s="254">
        <v>4600018665</v>
      </c>
      <c r="D119" s="254" t="s">
        <v>1204</v>
      </c>
      <c r="E119" s="254"/>
      <c r="F119" s="254" t="s">
        <v>1588</v>
      </c>
      <c r="G119" s="255" t="s">
        <v>1589</v>
      </c>
      <c r="H119" s="256" t="s">
        <v>1476</v>
      </c>
      <c r="I119" s="254" t="s">
        <v>45</v>
      </c>
      <c r="J119" s="254" t="s">
        <v>1590</v>
      </c>
      <c r="K119" s="254" t="s">
        <v>1591</v>
      </c>
      <c r="L119" s="254">
        <v>1009673339</v>
      </c>
      <c r="M119" s="257">
        <v>78.33</v>
      </c>
      <c r="N119" s="258" t="s">
        <v>1592</v>
      </c>
      <c r="O119" s="254" t="s">
        <v>1614</v>
      </c>
      <c r="P119" s="254" t="str">
        <f t="shared" si="1"/>
        <v>RS-2402304EME1.J.0048</v>
      </c>
      <c r="Q119" s="254" t="s">
        <v>1594</v>
      </c>
      <c r="R119" s="254" t="s">
        <v>1591</v>
      </c>
      <c r="S119" s="264"/>
    </row>
    <row r="120" spans="1:19" x14ac:dyDescent="0.25">
      <c r="A120" s="254" t="s">
        <v>1587</v>
      </c>
      <c r="B120" s="254" t="s">
        <v>1587</v>
      </c>
      <c r="C120" s="254">
        <v>4600018665</v>
      </c>
      <c r="D120" s="254" t="s">
        <v>1204</v>
      </c>
      <c r="E120" s="254"/>
      <c r="F120" s="254" t="s">
        <v>1588</v>
      </c>
      <c r="G120" s="255" t="s">
        <v>1589</v>
      </c>
      <c r="H120" s="256" t="s">
        <v>1476</v>
      </c>
      <c r="I120" s="254" t="s">
        <v>45</v>
      </c>
      <c r="J120" s="254" t="s">
        <v>1590</v>
      </c>
      <c r="K120" s="254" t="s">
        <v>1591</v>
      </c>
      <c r="L120" s="254">
        <v>1009673569</v>
      </c>
      <c r="M120" s="257">
        <v>261.14999999999998</v>
      </c>
      <c r="N120" s="258" t="s">
        <v>1592</v>
      </c>
      <c r="O120" s="254" t="s">
        <v>1615</v>
      </c>
      <c r="P120" s="254" t="str">
        <f t="shared" si="1"/>
        <v>RS-2402304EME1.J.0271</v>
      </c>
      <c r="Q120" s="254" t="s">
        <v>1594</v>
      </c>
      <c r="R120" s="254" t="s">
        <v>1591</v>
      </c>
      <c r="S120" s="264"/>
    </row>
    <row r="121" spans="1:19" x14ac:dyDescent="0.25">
      <c r="A121" s="254" t="s">
        <v>1587</v>
      </c>
      <c r="B121" s="254" t="s">
        <v>1587</v>
      </c>
      <c r="C121" s="254">
        <v>4600018665</v>
      </c>
      <c r="D121" s="254" t="s">
        <v>1204</v>
      </c>
      <c r="E121" s="254"/>
      <c r="F121" s="254" t="s">
        <v>1588</v>
      </c>
      <c r="G121" s="255" t="s">
        <v>1589</v>
      </c>
      <c r="H121" s="256" t="s">
        <v>1476</v>
      </c>
      <c r="I121" s="254" t="s">
        <v>64</v>
      </c>
      <c r="J121" s="254" t="s">
        <v>1590</v>
      </c>
      <c r="K121" s="254" t="s">
        <v>1591</v>
      </c>
      <c r="L121" s="254">
        <v>1009673282</v>
      </c>
      <c r="M121" s="257">
        <v>78.33</v>
      </c>
      <c r="N121" s="258" t="s">
        <v>1592</v>
      </c>
      <c r="O121" s="254" t="s">
        <v>1616</v>
      </c>
      <c r="P121" s="254" t="str">
        <f t="shared" si="1"/>
        <v>RS-2402304EME1.I.0056</v>
      </c>
      <c r="Q121" s="254" t="s">
        <v>1594</v>
      </c>
      <c r="R121" s="254" t="s">
        <v>1591</v>
      </c>
      <c r="S121" s="264"/>
    </row>
    <row r="122" spans="1:19" x14ac:dyDescent="0.25">
      <c r="A122" s="254" t="s">
        <v>1587</v>
      </c>
      <c r="B122" s="254" t="s">
        <v>1587</v>
      </c>
      <c r="C122" s="254">
        <v>4600018665</v>
      </c>
      <c r="D122" s="254" t="s">
        <v>1204</v>
      </c>
      <c r="E122" s="254"/>
      <c r="F122" s="254" t="s">
        <v>1588</v>
      </c>
      <c r="G122" s="255" t="s">
        <v>1589</v>
      </c>
      <c r="H122" s="256" t="s">
        <v>1476</v>
      </c>
      <c r="I122" s="254" t="s">
        <v>64</v>
      </c>
      <c r="J122" s="254" t="s">
        <v>1590</v>
      </c>
      <c r="K122" s="254" t="s">
        <v>1591</v>
      </c>
      <c r="L122" s="254">
        <v>1009673283</v>
      </c>
      <c r="M122" s="257">
        <v>78.33</v>
      </c>
      <c r="N122" s="258" t="s">
        <v>1592</v>
      </c>
      <c r="O122" s="254" t="s">
        <v>1617</v>
      </c>
      <c r="P122" s="254" t="str">
        <f t="shared" si="1"/>
        <v>RS-2402304EME1.I.0057</v>
      </c>
      <c r="Q122" s="254" t="s">
        <v>1594</v>
      </c>
      <c r="R122" s="254" t="s">
        <v>1591</v>
      </c>
      <c r="S122" s="264"/>
    </row>
    <row r="123" spans="1:19" x14ac:dyDescent="0.25">
      <c r="A123" s="254" t="s">
        <v>1587</v>
      </c>
      <c r="B123" s="254" t="s">
        <v>1587</v>
      </c>
      <c r="C123" s="254">
        <v>4600018665</v>
      </c>
      <c r="D123" s="254" t="s">
        <v>1204</v>
      </c>
      <c r="E123" s="254"/>
      <c r="F123" s="254" t="s">
        <v>1588</v>
      </c>
      <c r="G123" s="255" t="s">
        <v>1589</v>
      </c>
      <c r="H123" s="256" t="s">
        <v>1476</v>
      </c>
      <c r="I123" s="254" t="s">
        <v>64</v>
      </c>
      <c r="J123" s="254" t="s">
        <v>1590</v>
      </c>
      <c r="K123" s="254" t="s">
        <v>1591</v>
      </c>
      <c r="L123" s="254">
        <v>1009673337</v>
      </c>
      <c r="M123" s="257">
        <v>78.33</v>
      </c>
      <c r="N123" s="258" t="s">
        <v>1592</v>
      </c>
      <c r="O123" s="254" t="s">
        <v>1618</v>
      </c>
      <c r="P123" s="254" t="str">
        <f t="shared" si="1"/>
        <v>RS-2402304EME1.J.0010</v>
      </c>
      <c r="Q123" s="254" t="s">
        <v>1594</v>
      </c>
      <c r="R123" s="254" t="s">
        <v>1591</v>
      </c>
      <c r="S123" s="264"/>
    </row>
    <row r="124" spans="1:19" x14ac:dyDescent="0.25">
      <c r="A124" s="254" t="s">
        <v>1587</v>
      </c>
      <c r="B124" s="254" t="s">
        <v>1587</v>
      </c>
      <c r="C124" s="254">
        <v>4600018665</v>
      </c>
      <c r="D124" s="254" t="s">
        <v>1204</v>
      </c>
      <c r="E124" s="254"/>
      <c r="F124" s="254" t="s">
        <v>1588</v>
      </c>
      <c r="G124" s="255" t="s">
        <v>1589</v>
      </c>
      <c r="H124" s="256" t="s">
        <v>1476</v>
      </c>
      <c r="I124" s="254" t="s">
        <v>64</v>
      </c>
      <c r="J124" s="254" t="s">
        <v>1590</v>
      </c>
      <c r="K124" s="254" t="s">
        <v>1591</v>
      </c>
      <c r="L124" s="254">
        <v>1009673340</v>
      </c>
      <c r="M124" s="257">
        <v>78.33</v>
      </c>
      <c r="N124" s="258" t="s">
        <v>1592</v>
      </c>
      <c r="O124" s="254" t="s">
        <v>1619</v>
      </c>
      <c r="P124" s="254" t="str">
        <f t="shared" si="1"/>
        <v>RS-2402304EME1.J.0085</v>
      </c>
      <c r="Q124" s="254" t="s">
        <v>1594</v>
      </c>
      <c r="R124" s="254" t="s">
        <v>1591</v>
      </c>
      <c r="S124" s="264"/>
    </row>
    <row r="125" spans="1:19" x14ac:dyDescent="0.25">
      <c r="A125" s="254" t="s">
        <v>1587</v>
      </c>
      <c r="B125" s="254" t="s">
        <v>1587</v>
      </c>
      <c r="C125" s="254">
        <v>4600018665</v>
      </c>
      <c r="D125" s="254" t="s">
        <v>1620</v>
      </c>
      <c r="E125" s="254"/>
      <c r="F125" s="254" t="s">
        <v>1588</v>
      </c>
      <c r="G125" s="255" t="s">
        <v>1589</v>
      </c>
      <c r="H125" s="256" t="s">
        <v>1476</v>
      </c>
      <c r="I125" s="254" t="s">
        <v>137</v>
      </c>
      <c r="J125" s="254" t="s">
        <v>1590</v>
      </c>
      <c r="K125" s="254" t="s">
        <v>1591</v>
      </c>
      <c r="L125" s="254">
        <v>1009674501</v>
      </c>
      <c r="M125" s="257">
        <v>1362.29</v>
      </c>
      <c r="N125" s="258" t="s">
        <v>1621</v>
      </c>
      <c r="O125" s="254" t="s">
        <v>1622</v>
      </c>
      <c r="P125" s="254" t="str">
        <f t="shared" si="1"/>
        <v>RS-2402304EME1.I.0067</v>
      </c>
      <c r="Q125" s="254" t="s">
        <v>1594</v>
      </c>
      <c r="R125" s="254" t="s">
        <v>1591</v>
      </c>
      <c r="S125" s="264"/>
    </row>
    <row r="126" spans="1:19" x14ac:dyDescent="0.25">
      <c r="A126" s="254" t="s">
        <v>1587</v>
      </c>
      <c r="B126" s="254" t="s">
        <v>1587</v>
      </c>
      <c r="C126" s="254">
        <v>4600018665</v>
      </c>
      <c r="D126" s="254" t="s">
        <v>1620</v>
      </c>
      <c r="E126" s="254"/>
      <c r="F126" s="254" t="s">
        <v>1588</v>
      </c>
      <c r="G126" s="255" t="s">
        <v>1589</v>
      </c>
      <c r="H126" s="256" t="s">
        <v>1476</v>
      </c>
      <c r="I126" s="254" t="s">
        <v>137</v>
      </c>
      <c r="J126" s="254" t="s">
        <v>1590</v>
      </c>
      <c r="K126" s="254" t="s">
        <v>1591</v>
      </c>
      <c r="L126" s="254">
        <v>1009674522</v>
      </c>
      <c r="M126" s="257">
        <v>2850.82</v>
      </c>
      <c r="N126" s="258" t="s">
        <v>1621</v>
      </c>
      <c r="O126" s="254" t="s">
        <v>1623</v>
      </c>
      <c r="P126" s="254" t="str">
        <f t="shared" si="1"/>
        <v>RS-2402304EME1.I.0067</v>
      </c>
      <c r="Q126" s="254" t="s">
        <v>1594</v>
      </c>
      <c r="R126" s="254" t="s">
        <v>1591</v>
      </c>
      <c r="S126" s="264"/>
    </row>
    <row r="127" spans="1:19" x14ac:dyDescent="0.25">
      <c r="A127" s="254" t="s">
        <v>1587</v>
      </c>
      <c r="B127" s="254" t="s">
        <v>1587</v>
      </c>
      <c r="C127" s="254">
        <v>4600018665</v>
      </c>
      <c r="D127" s="254" t="s">
        <v>1620</v>
      </c>
      <c r="E127" s="254"/>
      <c r="F127" s="254" t="s">
        <v>1588</v>
      </c>
      <c r="G127" s="255" t="s">
        <v>1589</v>
      </c>
      <c r="H127" s="256" t="s">
        <v>1476</v>
      </c>
      <c r="I127" s="254" t="s">
        <v>122</v>
      </c>
      <c r="J127" s="254" t="s">
        <v>1590</v>
      </c>
      <c r="K127" s="254" t="s">
        <v>1591</v>
      </c>
      <c r="L127" s="254">
        <v>1009674326</v>
      </c>
      <c r="M127" s="257">
        <v>1362.29</v>
      </c>
      <c r="N127" s="258" t="s">
        <v>1621</v>
      </c>
      <c r="O127" s="254" t="s">
        <v>1624</v>
      </c>
      <c r="P127" s="254" t="str">
        <f t="shared" si="1"/>
        <v>RS-2402304EME1.F.0152</v>
      </c>
      <c r="Q127" s="254" t="s">
        <v>1594</v>
      </c>
      <c r="R127" s="254" t="s">
        <v>1591</v>
      </c>
      <c r="S127" s="264"/>
    </row>
    <row r="128" spans="1:19" x14ac:dyDescent="0.25">
      <c r="A128" s="254" t="s">
        <v>1587</v>
      </c>
      <c r="B128" s="254" t="s">
        <v>1587</v>
      </c>
      <c r="C128" s="254">
        <v>4600018665</v>
      </c>
      <c r="D128" s="254" t="s">
        <v>1620</v>
      </c>
      <c r="E128" s="254"/>
      <c r="F128" s="254" t="s">
        <v>1588</v>
      </c>
      <c r="G128" s="255" t="s">
        <v>1589</v>
      </c>
      <c r="H128" s="256" t="s">
        <v>1476</v>
      </c>
      <c r="I128" s="254" t="s">
        <v>122</v>
      </c>
      <c r="J128" s="254" t="s">
        <v>1590</v>
      </c>
      <c r="K128" s="254" t="s">
        <v>1591</v>
      </c>
      <c r="L128" s="254">
        <v>1009674327</v>
      </c>
      <c r="M128" s="257">
        <v>2850.82</v>
      </c>
      <c r="N128" s="258" t="s">
        <v>1621</v>
      </c>
      <c r="O128" s="254" t="s">
        <v>1625</v>
      </c>
      <c r="P128" s="254" t="str">
        <f t="shared" si="1"/>
        <v>RS-2402304EME1.F.0152</v>
      </c>
      <c r="Q128" s="254" t="s">
        <v>1594</v>
      </c>
      <c r="R128" s="254" t="s">
        <v>1591</v>
      </c>
      <c r="S128" s="264"/>
    </row>
    <row r="129" spans="1:19" x14ac:dyDescent="0.25">
      <c r="A129" s="254" t="s">
        <v>1587</v>
      </c>
      <c r="B129" s="254" t="s">
        <v>1587</v>
      </c>
      <c r="C129" s="254">
        <v>4600018665</v>
      </c>
      <c r="D129" s="254" t="s">
        <v>1620</v>
      </c>
      <c r="E129" s="254"/>
      <c r="F129" s="254" t="s">
        <v>1588</v>
      </c>
      <c r="G129" s="255" t="s">
        <v>1589</v>
      </c>
      <c r="H129" s="256" t="s">
        <v>1476</v>
      </c>
      <c r="I129" s="254" t="s">
        <v>122</v>
      </c>
      <c r="J129" s="254" t="s">
        <v>1590</v>
      </c>
      <c r="K129" s="254" t="s">
        <v>1591</v>
      </c>
      <c r="L129" s="254">
        <v>1009674399</v>
      </c>
      <c r="M129" s="257">
        <v>1571.21</v>
      </c>
      <c r="N129" s="258" t="s">
        <v>1621</v>
      </c>
      <c r="O129" s="254" t="s">
        <v>1626</v>
      </c>
      <c r="P129" s="254" t="str">
        <f t="shared" si="1"/>
        <v>RS-2402304EME1.G.0267</v>
      </c>
      <c r="Q129" s="254" t="s">
        <v>1594</v>
      </c>
      <c r="R129" s="254" t="s">
        <v>1591</v>
      </c>
      <c r="S129" s="264"/>
    </row>
    <row r="130" spans="1:19" x14ac:dyDescent="0.25">
      <c r="A130" s="254" t="s">
        <v>1587</v>
      </c>
      <c r="B130" s="254" t="s">
        <v>1587</v>
      </c>
      <c r="C130" s="254">
        <v>4600018665</v>
      </c>
      <c r="D130" s="254" t="s">
        <v>1620</v>
      </c>
      <c r="E130" s="254"/>
      <c r="F130" s="254" t="s">
        <v>1588</v>
      </c>
      <c r="G130" s="255" t="s">
        <v>1589</v>
      </c>
      <c r="H130" s="256" t="s">
        <v>1476</v>
      </c>
      <c r="I130" s="254" t="s">
        <v>122</v>
      </c>
      <c r="J130" s="254" t="s">
        <v>1590</v>
      </c>
      <c r="K130" s="254" t="s">
        <v>1591</v>
      </c>
      <c r="L130" s="254">
        <v>1009674402</v>
      </c>
      <c r="M130" s="257">
        <v>3360.04</v>
      </c>
      <c r="N130" s="258" t="s">
        <v>1621</v>
      </c>
      <c r="O130" s="254" t="s">
        <v>1627</v>
      </c>
      <c r="P130" s="254" t="str">
        <f t="shared" si="1"/>
        <v>RS-2402304EME1.G.0267</v>
      </c>
      <c r="Q130" s="254" t="s">
        <v>1594</v>
      </c>
      <c r="R130" s="254" t="s">
        <v>1591</v>
      </c>
      <c r="S130" s="264"/>
    </row>
    <row r="131" spans="1:19" x14ac:dyDescent="0.25">
      <c r="A131" s="254" t="s">
        <v>1587</v>
      </c>
      <c r="B131" s="254" t="s">
        <v>1587</v>
      </c>
      <c r="C131" s="254">
        <v>4600018665</v>
      </c>
      <c r="D131" s="254" t="s">
        <v>1620</v>
      </c>
      <c r="E131" s="254"/>
      <c r="F131" s="254" t="s">
        <v>1588</v>
      </c>
      <c r="G131" s="255" t="s">
        <v>1589</v>
      </c>
      <c r="H131" s="256" t="s">
        <v>1476</v>
      </c>
      <c r="I131" s="254" t="s">
        <v>84</v>
      </c>
      <c r="J131" s="254" t="s">
        <v>1590</v>
      </c>
      <c r="K131" s="254" t="s">
        <v>1591</v>
      </c>
      <c r="L131" s="254">
        <v>1009674525</v>
      </c>
      <c r="M131" s="257">
        <v>1192.55</v>
      </c>
      <c r="N131" s="258" t="s">
        <v>1621</v>
      </c>
      <c r="O131" s="254" t="s">
        <v>1628</v>
      </c>
      <c r="P131" s="254" t="str">
        <f t="shared" ref="P131:P194" si="2">IF(OR(RIGHT(SUBSTITUTE(O131,"MED_ÚNICA&gt;",""),2)=".I",RIGHT(SUBSTITUTE(O131,"MED_ÚNICA&gt;",""),2)=".D",RIGHT(SUBSTITUTE(O131,"MED_ÚNICA&gt;",""),2)=".M"),LEFT(SUBSTITUTE(O131,"MED_ÚNICA&gt;",""),LEN(SUBSTITUTE(O131,"MED_ÚNICA&gt;",""))-2),SUBSTITUTE(O131,"MED_ÚNICA&gt;",""))</f>
        <v>RS-2402304EME1.I.0079</v>
      </c>
      <c r="Q131" s="254" t="s">
        <v>1594</v>
      </c>
      <c r="R131" s="254" t="s">
        <v>1591</v>
      </c>
      <c r="S131" s="264"/>
    </row>
    <row r="132" spans="1:19" x14ac:dyDescent="0.25">
      <c r="A132" s="254" t="s">
        <v>1587</v>
      </c>
      <c r="B132" s="254" t="s">
        <v>1587</v>
      </c>
      <c r="C132" s="254">
        <v>4600018665</v>
      </c>
      <c r="D132" s="254" t="s">
        <v>1620</v>
      </c>
      <c r="E132" s="254"/>
      <c r="F132" s="254" t="s">
        <v>1588</v>
      </c>
      <c r="G132" s="255" t="s">
        <v>1589</v>
      </c>
      <c r="H132" s="256" t="s">
        <v>1476</v>
      </c>
      <c r="I132" s="254" t="s">
        <v>84</v>
      </c>
      <c r="J132" s="254" t="s">
        <v>1590</v>
      </c>
      <c r="K132" s="254" t="s">
        <v>1591</v>
      </c>
      <c r="L132" s="254">
        <v>1009674527</v>
      </c>
      <c r="M132" s="257">
        <v>2419.9299999999998</v>
      </c>
      <c r="N132" s="258" t="s">
        <v>1621</v>
      </c>
      <c r="O132" s="254" t="s">
        <v>1629</v>
      </c>
      <c r="P132" s="254" t="str">
        <f t="shared" si="2"/>
        <v>RS-2402304EME1.I.0079</v>
      </c>
      <c r="Q132" s="254" t="s">
        <v>1594</v>
      </c>
      <c r="R132" s="254" t="s">
        <v>1591</v>
      </c>
      <c r="S132" s="264"/>
    </row>
    <row r="133" spans="1:19" x14ac:dyDescent="0.25">
      <c r="A133" s="254" t="s">
        <v>1587</v>
      </c>
      <c r="B133" s="254" t="s">
        <v>1587</v>
      </c>
      <c r="C133" s="254">
        <v>4600018665</v>
      </c>
      <c r="D133" s="254" t="s">
        <v>1620</v>
      </c>
      <c r="E133" s="254"/>
      <c r="F133" s="254" t="s">
        <v>1588</v>
      </c>
      <c r="G133" s="255" t="s">
        <v>1589</v>
      </c>
      <c r="H133" s="256" t="s">
        <v>1476</v>
      </c>
      <c r="I133" s="254" t="s">
        <v>84</v>
      </c>
      <c r="J133" s="254" t="s">
        <v>1590</v>
      </c>
      <c r="K133" s="254" t="s">
        <v>1591</v>
      </c>
      <c r="L133" s="254">
        <v>1009674568</v>
      </c>
      <c r="M133" s="257">
        <v>1192.55</v>
      </c>
      <c r="N133" s="258" t="s">
        <v>1621</v>
      </c>
      <c r="O133" s="254" t="s">
        <v>1630</v>
      </c>
      <c r="P133" s="254" t="str">
        <f t="shared" si="2"/>
        <v>RS-2402304EME1.I.0120</v>
      </c>
      <c r="Q133" s="254" t="s">
        <v>1594</v>
      </c>
      <c r="R133" s="254" t="s">
        <v>1591</v>
      </c>
      <c r="S133" s="264"/>
    </row>
    <row r="134" spans="1:19" x14ac:dyDescent="0.25">
      <c r="A134" s="254" t="s">
        <v>1587</v>
      </c>
      <c r="B134" s="254" t="s">
        <v>1587</v>
      </c>
      <c r="C134" s="254">
        <v>4600018665</v>
      </c>
      <c r="D134" s="254" t="s">
        <v>1620</v>
      </c>
      <c r="E134" s="254"/>
      <c r="F134" s="254" t="s">
        <v>1588</v>
      </c>
      <c r="G134" s="255" t="s">
        <v>1589</v>
      </c>
      <c r="H134" s="256" t="s">
        <v>1476</v>
      </c>
      <c r="I134" s="254" t="s">
        <v>84</v>
      </c>
      <c r="J134" s="254" t="s">
        <v>1590</v>
      </c>
      <c r="K134" s="254" t="s">
        <v>1591</v>
      </c>
      <c r="L134" s="254">
        <v>1009674570</v>
      </c>
      <c r="M134" s="257">
        <v>2419.9299999999998</v>
      </c>
      <c r="N134" s="258" t="s">
        <v>1621</v>
      </c>
      <c r="O134" s="254" t="s">
        <v>1631</v>
      </c>
      <c r="P134" s="254" t="str">
        <f t="shared" si="2"/>
        <v>RS-2402304EME1.I.0120</v>
      </c>
      <c r="Q134" s="254" t="s">
        <v>1594</v>
      </c>
      <c r="R134" s="254" t="s">
        <v>1591</v>
      </c>
      <c r="S134" s="264"/>
    </row>
    <row r="135" spans="1:19" x14ac:dyDescent="0.25">
      <c r="A135" s="254" t="s">
        <v>1587</v>
      </c>
      <c r="B135" s="254" t="s">
        <v>1587</v>
      </c>
      <c r="C135" s="254">
        <v>4600018665</v>
      </c>
      <c r="D135" s="254" t="s">
        <v>1620</v>
      </c>
      <c r="E135" s="254"/>
      <c r="F135" s="254" t="s">
        <v>1588</v>
      </c>
      <c r="G135" s="255" t="s">
        <v>1589</v>
      </c>
      <c r="H135" s="256" t="s">
        <v>1476</v>
      </c>
      <c r="I135" s="254" t="s">
        <v>84</v>
      </c>
      <c r="J135" s="254" t="s">
        <v>1590</v>
      </c>
      <c r="K135" s="254" t="s">
        <v>1591</v>
      </c>
      <c r="L135" s="254">
        <v>1009674714</v>
      </c>
      <c r="M135" s="257">
        <v>1192.55</v>
      </c>
      <c r="N135" s="258" t="s">
        <v>1621</v>
      </c>
      <c r="O135" s="254" t="s">
        <v>1632</v>
      </c>
      <c r="P135" s="254" t="str">
        <f t="shared" si="2"/>
        <v>RS-2402304EME1.J.0017</v>
      </c>
      <c r="Q135" s="254" t="s">
        <v>1594</v>
      </c>
      <c r="R135" s="254" t="s">
        <v>1591</v>
      </c>
      <c r="S135" s="264"/>
    </row>
    <row r="136" spans="1:19" x14ac:dyDescent="0.25">
      <c r="A136" s="254" t="s">
        <v>1587</v>
      </c>
      <c r="B136" s="254" t="s">
        <v>1587</v>
      </c>
      <c r="C136" s="254">
        <v>4600018665</v>
      </c>
      <c r="D136" s="254" t="s">
        <v>1620</v>
      </c>
      <c r="E136" s="254"/>
      <c r="F136" s="254" t="s">
        <v>1588</v>
      </c>
      <c r="G136" s="255" t="s">
        <v>1589</v>
      </c>
      <c r="H136" s="256" t="s">
        <v>1476</v>
      </c>
      <c r="I136" s="254" t="s">
        <v>84</v>
      </c>
      <c r="J136" s="254" t="s">
        <v>1590</v>
      </c>
      <c r="K136" s="254" t="s">
        <v>1591</v>
      </c>
      <c r="L136" s="254">
        <v>1009674716</v>
      </c>
      <c r="M136" s="257">
        <v>2419.9299999999998</v>
      </c>
      <c r="N136" s="258" t="s">
        <v>1621</v>
      </c>
      <c r="O136" s="254" t="s">
        <v>1633</v>
      </c>
      <c r="P136" s="254" t="str">
        <f t="shared" si="2"/>
        <v>RS-2402304EME1.J.0017</v>
      </c>
      <c r="Q136" s="254" t="s">
        <v>1594</v>
      </c>
      <c r="R136" s="254" t="s">
        <v>1591</v>
      </c>
      <c r="S136" s="264"/>
    </row>
    <row r="137" spans="1:19" x14ac:dyDescent="0.25">
      <c r="A137" s="254" t="s">
        <v>1587</v>
      </c>
      <c r="B137" s="254" t="s">
        <v>1587</v>
      </c>
      <c r="C137" s="254">
        <v>4600018665</v>
      </c>
      <c r="D137" s="254" t="s">
        <v>1620</v>
      </c>
      <c r="E137" s="254"/>
      <c r="F137" s="254" t="s">
        <v>1588</v>
      </c>
      <c r="G137" s="255" t="s">
        <v>1589</v>
      </c>
      <c r="H137" s="256" t="s">
        <v>1476</v>
      </c>
      <c r="I137" s="254" t="s">
        <v>245</v>
      </c>
      <c r="J137" s="254" t="s">
        <v>1590</v>
      </c>
      <c r="K137" s="254" t="s">
        <v>1591</v>
      </c>
      <c r="L137" s="254">
        <v>1009674272</v>
      </c>
      <c r="M137" s="257">
        <v>3048.57</v>
      </c>
      <c r="N137" s="258" t="s">
        <v>1621</v>
      </c>
      <c r="O137" s="254" t="s">
        <v>1634</v>
      </c>
      <c r="P137" s="254" t="str">
        <f t="shared" si="2"/>
        <v>RS-2402304EME1.E.0016</v>
      </c>
      <c r="Q137" s="254" t="s">
        <v>1594</v>
      </c>
      <c r="R137" s="254" t="s">
        <v>1591</v>
      </c>
      <c r="S137" s="264"/>
    </row>
    <row r="138" spans="1:19" x14ac:dyDescent="0.25">
      <c r="A138" s="254" t="s">
        <v>1587</v>
      </c>
      <c r="B138" s="254" t="s">
        <v>1587</v>
      </c>
      <c r="C138" s="254">
        <v>4600018665</v>
      </c>
      <c r="D138" s="254" t="s">
        <v>1620</v>
      </c>
      <c r="E138" s="254"/>
      <c r="F138" s="254" t="s">
        <v>1588</v>
      </c>
      <c r="G138" s="255" t="s">
        <v>1589</v>
      </c>
      <c r="H138" s="256" t="s">
        <v>1476</v>
      </c>
      <c r="I138" s="254" t="s">
        <v>245</v>
      </c>
      <c r="J138" s="254" t="s">
        <v>1590</v>
      </c>
      <c r="K138" s="254" t="s">
        <v>1591</v>
      </c>
      <c r="L138" s="254">
        <v>1009674459</v>
      </c>
      <c r="M138" s="257">
        <v>1192.55</v>
      </c>
      <c r="N138" s="258" t="s">
        <v>1621</v>
      </c>
      <c r="O138" s="254" t="s">
        <v>1635</v>
      </c>
      <c r="P138" s="254" t="str">
        <f t="shared" si="2"/>
        <v>RS-2402304EME1.I.0042</v>
      </c>
      <c r="Q138" s="254" t="s">
        <v>1594</v>
      </c>
      <c r="R138" s="254" t="s">
        <v>1591</v>
      </c>
      <c r="S138" s="264"/>
    </row>
    <row r="139" spans="1:19" x14ac:dyDescent="0.25">
      <c r="A139" s="254" t="s">
        <v>1587</v>
      </c>
      <c r="B139" s="254" t="s">
        <v>1587</v>
      </c>
      <c r="C139" s="254">
        <v>4600018665</v>
      </c>
      <c r="D139" s="254" t="s">
        <v>1620</v>
      </c>
      <c r="E139" s="254"/>
      <c r="F139" s="254" t="s">
        <v>1588</v>
      </c>
      <c r="G139" s="255" t="s">
        <v>1589</v>
      </c>
      <c r="H139" s="256" t="s">
        <v>1476</v>
      </c>
      <c r="I139" s="254" t="s">
        <v>245</v>
      </c>
      <c r="J139" s="254" t="s">
        <v>1590</v>
      </c>
      <c r="K139" s="254" t="s">
        <v>1591</v>
      </c>
      <c r="L139" s="254">
        <v>1009674481</v>
      </c>
      <c r="M139" s="257">
        <v>2419.9299999999998</v>
      </c>
      <c r="N139" s="258" t="s">
        <v>1621</v>
      </c>
      <c r="O139" s="254" t="s">
        <v>1636</v>
      </c>
      <c r="P139" s="254" t="str">
        <f t="shared" si="2"/>
        <v>RS-2402304EME1.I.0042</v>
      </c>
      <c r="Q139" s="254" t="s">
        <v>1594</v>
      </c>
      <c r="R139" s="254" t="s">
        <v>1591</v>
      </c>
      <c r="S139" s="264"/>
    </row>
    <row r="140" spans="1:19" x14ac:dyDescent="0.25">
      <c r="A140" s="254" t="s">
        <v>1587</v>
      </c>
      <c r="B140" s="254" t="s">
        <v>1587</v>
      </c>
      <c r="C140" s="254">
        <v>4600018665</v>
      </c>
      <c r="D140" s="254" t="s">
        <v>1620</v>
      </c>
      <c r="E140" s="254"/>
      <c r="F140" s="254" t="s">
        <v>1588</v>
      </c>
      <c r="G140" s="255" t="s">
        <v>1589</v>
      </c>
      <c r="H140" s="256" t="s">
        <v>1476</v>
      </c>
      <c r="I140" s="254" t="s">
        <v>117</v>
      </c>
      <c r="J140" s="254" t="s">
        <v>1590</v>
      </c>
      <c r="K140" s="254" t="s">
        <v>1591</v>
      </c>
      <c r="L140" s="254">
        <v>1009674294</v>
      </c>
      <c r="M140" s="257">
        <v>12767.08</v>
      </c>
      <c r="N140" s="258" t="s">
        <v>1621</v>
      </c>
      <c r="O140" s="254" t="s">
        <v>1637</v>
      </c>
      <c r="P140" s="254" t="str">
        <f t="shared" si="2"/>
        <v>RS-2402304EME1.F.0065</v>
      </c>
      <c r="Q140" s="254" t="s">
        <v>1594</v>
      </c>
      <c r="R140" s="254" t="s">
        <v>1591</v>
      </c>
      <c r="S140" s="264"/>
    </row>
    <row r="141" spans="1:19" x14ac:dyDescent="0.25">
      <c r="A141" s="254" t="s">
        <v>1587</v>
      </c>
      <c r="B141" s="254" t="s">
        <v>1587</v>
      </c>
      <c r="C141" s="254">
        <v>4600018665</v>
      </c>
      <c r="D141" s="254" t="s">
        <v>1620</v>
      </c>
      <c r="E141" s="254"/>
      <c r="F141" s="254" t="s">
        <v>1588</v>
      </c>
      <c r="G141" s="255" t="s">
        <v>1589</v>
      </c>
      <c r="H141" s="256" t="s">
        <v>1476</v>
      </c>
      <c r="I141" s="254" t="s">
        <v>117</v>
      </c>
      <c r="J141" s="254" t="s">
        <v>1590</v>
      </c>
      <c r="K141" s="254" t="s">
        <v>1591</v>
      </c>
      <c r="L141" s="254">
        <v>1009674295</v>
      </c>
      <c r="M141" s="257">
        <v>35939.56</v>
      </c>
      <c r="N141" s="258" t="s">
        <v>1621</v>
      </c>
      <c r="O141" s="254" t="s">
        <v>1638</v>
      </c>
      <c r="P141" s="254" t="str">
        <f t="shared" si="2"/>
        <v>RS-2402304EME1.F.0065</v>
      </c>
      <c r="Q141" s="254" t="s">
        <v>1594</v>
      </c>
      <c r="R141" s="254" t="s">
        <v>1591</v>
      </c>
      <c r="S141" s="264"/>
    </row>
    <row r="142" spans="1:19" x14ac:dyDescent="0.25">
      <c r="A142" s="254" t="s">
        <v>1587</v>
      </c>
      <c r="B142" s="254" t="s">
        <v>1587</v>
      </c>
      <c r="C142" s="254">
        <v>4600018665</v>
      </c>
      <c r="D142" s="254" t="s">
        <v>1620</v>
      </c>
      <c r="E142" s="254"/>
      <c r="F142" s="254" t="s">
        <v>1588</v>
      </c>
      <c r="G142" s="255" t="s">
        <v>1589</v>
      </c>
      <c r="H142" s="256" t="s">
        <v>1476</v>
      </c>
      <c r="I142" s="254" t="s">
        <v>117</v>
      </c>
      <c r="J142" s="254" t="s">
        <v>1590</v>
      </c>
      <c r="K142" s="254" t="s">
        <v>1591</v>
      </c>
      <c r="L142" s="254">
        <v>1009674370</v>
      </c>
      <c r="M142" s="257">
        <v>3843.02</v>
      </c>
      <c r="N142" s="258" t="s">
        <v>1621</v>
      </c>
      <c r="O142" s="254" t="s">
        <v>1639</v>
      </c>
      <c r="P142" s="254" t="str">
        <f t="shared" si="2"/>
        <v>RS-2402304EME1.G.0095</v>
      </c>
      <c r="Q142" s="254" t="s">
        <v>1594</v>
      </c>
      <c r="R142" s="254" t="s">
        <v>1591</v>
      </c>
      <c r="S142" s="264"/>
    </row>
    <row r="143" spans="1:19" x14ac:dyDescent="0.25">
      <c r="A143" s="254" t="s">
        <v>1587</v>
      </c>
      <c r="B143" s="254" t="s">
        <v>1587</v>
      </c>
      <c r="C143" s="254">
        <v>4600018665</v>
      </c>
      <c r="D143" s="254" t="s">
        <v>1620</v>
      </c>
      <c r="E143" s="254"/>
      <c r="F143" s="254" t="s">
        <v>1588</v>
      </c>
      <c r="G143" s="255" t="s">
        <v>1589</v>
      </c>
      <c r="H143" s="256" t="s">
        <v>1476</v>
      </c>
      <c r="I143" s="254" t="s">
        <v>117</v>
      </c>
      <c r="J143" s="254" t="s">
        <v>1590</v>
      </c>
      <c r="K143" s="254" t="s">
        <v>1591</v>
      </c>
      <c r="L143" s="254">
        <v>1009674371</v>
      </c>
      <c r="M143" s="257">
        <v>12177.53</v>
      </c>
      <c r="N143" s="258" t="s">
        <v>1621</v>
      </c>
      <c r="O143" s="254" t="s">
        <v>1640</v>
      </c>
      <c r="P143" s="254" t="str">
        <f t="shared" si="2"/>
        <v>RS-2402304EME1.G.0095</v>
      </c>
      <c r="Q143" s="254" t="s">
        <v>1594</v>
      </c>
      <c r="R143" s="254" t="s">
        <v>1591</v>
      </c>
      <c r="S143" s="264"/>
    </row>
    <row r="144" spans="1:19" x14ac:dyDescent="0.25">
      <c r="A144" s="254" t="s">
        <v>1587</v>
      </c>
      <c r="B144" s="254" t="s">
        <v>1587</v>
      </c>
      <c r="C144" s="254">
        <v>4600018665</v>
      </c>
      <c r="D144" s="254" t="s">
        <v>1620</v>
      </c>
      <c r="E144" s="254"/>
      <c r="F144" s="254" t="s">
        <v>1588</v>
      </c>
      <c r="G144" s="255" t="s">
        <v>1589</v>
      </c>
      <c r="H144" s="256" t="s">
        <v>1476</v>
      </c>
      <c r="I144" s="254" t="s">
        <v>117</v>
      </c>
      <c r="J144" s="254" t="s">
        <v>1590</v>
      </c>
      <c r="K144" s="254" t="s">
        <v>1591</v>
      </c>
      <c r="L144" s="254">
        <v>1009674404</v>
      </c>
      <c r="M144" s="257">
        <v>3798.98</v>
      </c>
      <c r="N144" s="258" t="s">
        <v>1621</v>
      </c>
      <c r="O144" s="254" t="s">
        <v>1641</v>
      </c>
      <c r="P144" s="254" t="str">
        <f t="shared" si="2"/>
        <v>RS-2402304EME1.G.0272</v>
      </c>
      <c r="Q144" s="254" t="s">
        <v>1594</v>
      </c>
      <c r="R144" s="254" t="s">
        <v>1591</v>
      </c>
      <c r="S144" s="264"/>
    </row>
    <row r="145" spans="1:19" x14ac:dyDescent="0.25">
      <c r="A145" s="254" t="s">
        <v>1587</v>
      </c>
      <c r="B145" s="254" t="s">
        <v>1587</v>
      </c>
      <c r="C145" s="254">
        <v>4600018665</v>
      </c>
      <c r="D145" s="254" t="s">
        <v>1620</v>
      </c>
      <c r="E145" s="254"/>
      <c r="F145" s="254" t="s">
        <v>1588</v>
      </c>
      <c r="G145" s="255" t="s">
        <v>1589</v>
      </c>
      <c r="H145" s="256" t="s">
        <v>1476</v>
      </c>
      <c r="I145" s="254" t="s">
        <v>117</v>
      </c>
      <c r="J145" s="254" t="s">
        <v>1590</v>
      </c>
      <c r="K145" s="254" t="s">
        <v>1591</v>
      </c>
      <c r="L145" s="254">
        <v>1009674406</v>
      </c>
      <c r="M145" s="257">
        <v>11444.55</v>
      </c>
      <c r="N145" s="258" t="s">
        <v>1621</v>
      </c>
      <c r="O145" s="254" t="s">
        <v>1642</v>
      </c>
      <c r="P145" s="254" t="str">
        <f t="shared" si="2"/>
        <v>RS-2402304EME1.G.0272</v>
      </c>
      <c r="Q145" s="254" t="s">
        <v>1594</v>
      </c>
      <c r="R145" s="254" t="s">
        <v>1591</v>
      </c>
      <c r="S145" s="264"/>
    </row>
    <row r="146" spans="1:19" x14ac:dyDescent="0.25">
      <c r="A146" s="254" t="s">
        <v>1587</v>
      </c>
      <c r="B146" s="254" t="s">
        <v>1587</v>
      </c>
      <c r="C146" s="254">
        <v>4600018665</v>
      </c>
      <c r="D146" s="254" t="s">
        <v>1620</v>
      </c>
      <c r="E146" s="254"/>
      <c r="F146" s="254" t="s">
        <v>1588</v>
      </c>
      <c r="G146" s="255" t="s">
        <v>1589</v>
      </c>
      <c r="H146" s="256" t="s">
        <v>1476</v>
      </c>
      <c r="I146" s="254" t="s">
        <v>117</v>
      </c>
      <c r="J146" s="254" t="s">
        <v>1590</v>
      </c>
      <c r="K146" s="254" t="s">
        <v>1591</v>
      </c>
      <c r="L146" s="254">
        <v>1009674700</v>
      </c>
      <c r="M146" s="257">
        <v>3692.18</v>
      </c>
      <c r="N146" s="258" t="s">
        <v>1621</v>
      </c>
      <c r="O146" s="254" t="s">
        <v>1643</v>
      </c>
      <c r="P146" s="254" t="str">
        <f t="shared" si="2"/>
        <v>RS-2402304EME1.I.0283</v>
      </c>
      <c r="Q146" s="254" t="s">
        <v>1594</v>
      </c>
      <c r="R146" s="254" t="s">
        <v>1591</v>
      </c>
      <c r="S146" s="264"/>
    </row>
    <row r="147" spans="1:19" x14ac:dyDescent="0.25">
      <c r="A147" s="254" t="s">
        <v>1587</v>
      </c>
      <c r="B147" s="254" t="s">
        <v>1587</v>
      </c>
      <c r="C147" s="254">
        <v>4600018665</v>
      </c>
      <c r="D147" s="254" t="s">
        <v>1620</v>
      </c>
      <c r="E147" s="254"/>
      <c r="F147" s="254" t="s">
        <v>1588</v>
      </c>
      <c r="G147" s="255" t="s">
        <v>1589</v>
      </c>
      <c r="H147" s="256" t="s">
        <v>1476</v>
      </c>
      <c r="I147" s="254" t="s">
        <v>117</v>
      </c>
      <c r="J147" s="254" t="s">
        <v>1590</v>
      </c>
      <c r="K147" s="254" t="s">
        <v>1591</v>
      </c>
      <c r="L147" s="254">
        <v>1009674703</v>
      </c>
      <c r="M147" s="257">
        <v>9376.33</v>
      </c>
      <c r="N147" s="258" t="s">
        <v>1621</v>
      </c>
      <c r="O147" s="254" t="s">
        <v>1644</v>
      </c>
      <c r="P147" s="254" t="str">
        <f t="shared" si="2"/>
        <v>RS-2402304EME1.I.0283</v>
      </c>
      <c r="Q147" s="254" t="s">
        <v>1594</v>
      </c>
      <c r="R147" s="254" t="s">
        <v>1591</v>
      </c>
      <c r="S147" s="264"/>
    </row>
    <row r="148" spans="1:19" x14ac:dyDescent="0.25">
      <c r="A148" s="254" t="s">
        <v>1587</v>
      </c>
      <c r="B148" s="254" t="s">
        <v>1587</v>
      </c>
      <c r="C148" s="254">
        <v>4600018665</v>
      </c>
      <c r="D148" s="254" t="s">
        <v>1620</v>
      </c>
      <c r="E148" s="254"/>
      <c r="F148" s="254" t="s">
        <v>1588</v>
      </c>
      <c r="G148" s="255" t="s">
        <v>1589</v>
      </c>
      <c r="H148" s="256" t="s">
        <v>1476</v>
      </c>
      <c r="I148" s="254" t="s">
        <v>80</v>
      </c>
      <c r="J148" s="254" t="s">
        <v>1590</v>
      </c>
      <c r="K148" s="254" t="s">
        <v>1591</v>
      </c>
      <c r="L148" s="254">
        <v>1009674217</v>
      </c>
      <c r="M148" s="257">
        <v>3177.79</v>
      </c>
      <c r="N148" s="258" t="s">
        <v>1621</v>
      </c>
      <c r="O148" s="254" t="s">
        <v>1645</v>
      </c>
      <c r="P148" s="254" t="str">
        <f t="shared" si="2"/>
        <v>RS-2402304EME1.A.0252</v>
      </c>
      <c r="Q148" s="254" t="s">
        <v>1594</v>
      </c>
      <c r="R148" s="254" t="s">
        <v>1591</v>
      </c>
      <c r="S148" s="264"/>
    </row>
    <row r="149" spans="1:19" x14ac:dyDescent="0.25">
      <c r="A149" s="254" t="s">
        <v>1587</v>
      </c>
      <c r="B149" s="254" t="s">
        <v>1587</v>
      </c>
      <c r="C149" s="254">
        <v>4600018665</v>
      </c>
      <c r="D149" s="254" t="s">
        <v>1620</v>
      </c>
      <c r="E149" s="254"/>
      <c r="F149" s="254" t="s">
        <v>1588</v>
      </c>
      <c r="G149" s="255" t="s">
        <v>1589</v>
      </c>
      <c r="H149" s="256" t="s">
        <v>1476</v>
      </c>
      <c r="I149" s="254" t="s">
        <v>80</v>
      </c>
      <c r="J149" s="254" t="s">
        <v>1590</v>
      </c>
      <c r="K149" s="254" t="s">
        <v>1591</v>
      </c>
      <c r="L149" s="254">
        <v>1009674218</v>
      </c>
      <c r="M149" s="257">
        <v>12432.99</v>
      </c>
      <c r="N149" s="258" t="s">
        <v>1621</v>
      </c>
      <c r="O149" s="254" t="s">
        <v>1646</v>
      </c>
      <c r="P149" s="254" t="str">
        <f t="shared" si="2"/>
        <v>RS-2402304EME1.A.0252</v>
      </c>
      <c r="Q149" s="254" t="s">
        <v>1594</v>
      </c>
      <c r="R149" s="254" t="s">
        <v>1591</v>
      </c>
      <c r="S149" s="264"/>
    </row>
    <row r="150" spans="1:19" x14ac:dyDescent="0.25">
      <c r="A150" s="254" t="s">
        <v>1587</v>
      </c>
      <c r="B150" s="254" t="s">
        <v>1587</v>
      </c>
      <c r="C150" s="254">
        <v>4600018665</v>
      </c>
      <c r="D150" s="254" t="s">
        <v>1620</v>
      </c>
      <c r="E150" s="254"/>
      <c r="F150" s="254" t="s">
        <v>1588</v>
      </c>
      <c r="G150" s="255" t="s">
        <v>1589</v>
      </c>
      <c r="H150" s="256" t="s">
        <v>1476</v>
      </c>
      <c r="I150" s="254" t="s">
        <v>80</v>
      </c>
      <c r="J150" s="254" t="s">
        <v>1590</v>
      </c>
      <c r="K150" s="254" t="s">
        <v>1591</v>
      </c>
      <c r="L150" s="254">
        <v>1009674308</v>
      </c>
      <c r="M150" s="257">
        <v>1192.55</v>
      </c>
      <c r="N150" s="258" t="s">
        <v>1621</v>
      </c>
      <c r="O150" s="254" t="s">
        <v>1647</v>
      </c>
      <c r="P150" s="254" t="str">
        <f t="shared" si="2"/>
        <v>RS-2402304EME1.F.0102</v>
      </c>
      <c r="Q150" s="254" t="s">
        <v>1594</v>
      </c>
      <c r="R150" s="254" t="s">
        <v>1591</v>
      </c>
      <c r="S150" s="264"/>
    </row>
    <row r="151" spans="1:19" x14ac:dyDescent="0.25">
      <c r="A151" s="254" t="s">
        <v>1587</v>
      </c>
      <c r="B151" s="254" t="s">
        <v>1587</v>
      </c>
      <c r="C151" s="254">
        <v>4600018665</v>
      </c>
      <c r="D151" s="254" t="s">
        <v>1620</v>
      </c>
      <c r="E151" s="254"/>
      <c r="F151" s="254" t="s">
        <v>1588</v>
      </c>
      <c r="G151" s="255" t="s">
        <v>1589</v>
      </c>
      <c r="H151" s="256" t="s">
        <v>1476</v>
      </c>
      <c r="I151" s="254" t="s">
        <v>80</v>
      </c>
      <c r="J151" s="254" t="s">
        <v>1590</v>
      </c>
      <c r="K151" s="254" t="s">
        <v>1591</v>
      </c>
      <c r="L151" s="254">
        <v>1009674309</v>
      </c>
      <c r="M151" s="257">
        <v>2419.9299999999998</v>
      </c>
      <c r="N151" s="258" t="s">
        <v>1621</v>
      </c>
      <c r="O151" s="254" t="s">
        <v>1648</v>
      </c>
      <c r="P151" s="254" t="str">
        <f t="shared" si="2"/>
        <v>RS-2402304EME1.F.0102</v>
      </c>
      <c r="Q151" s="254" t="s">
        <v>1594</v>
      </c>
      <c r="R151" s="254" t="s">
        <v>1591</v>
      </c>
      <c r="S151" s="264"/>
    </row>
    <row r="152" spans="1:19" x14ac:dyDescent="0.25">
      <c r="A152" s="254" t="s">
        <v>1587</v>
      </c>
      <c r="B152" s="254" t="s">
        <v>1587</v>
      </c>
      <c r="C152" s="254">
        <v>4600018665</v>
      </c>
      <c r="D152" s="254" t="s">
        <v>1620</v>
      </c>
      <c r="E152" s="254"/>
      <c r="F152" s="254" t="s">
        <v>1588</v>
      </c>
      <c r="G152" s="255" t="s">
        <v>1589</v>
      </c>
      <c r="H152" s="256" t="s">
        <v>1476</v>
      </c>
      <c r="I152" s="254" t="s">
        <v>80</v>
      </c>
      <c r="J152" s="254" t="s">
        <v>1590</v>
      </c>
      <c r="K152" s="254" t="s">
        <v>1591</v>
      </c>
      <c r="L152" s="254">
        <v>1009674354</v>
      </c>
      <c r="M152" s="257">
        <v>1192.55</v>
      </c>
      <c r="N152" s="258" t="s">
        <v>1621</v>
      </c>
      <c r="O152" s="254" t="s">
        <v>1649</v>
      </c>
      <c r="P152" s="254" t="str">
        <f t="shared" si="2"/>
        <v>RS-2402304EME1.G.0040</v>
      </c>
      <c r="Q152" s="254" t="s">
        <v>1594</v>
      </c>
      <c r="R152" s="254" t="s">
        <v>1591</v>
      </c>
      <c r="S152" s="264"/>
    </row>
    <row r="153" spans="1:19" x14ac:dyDescent="0.25">
      <c r="A153" s="254" t="s">
        <v>1587</v>
      </c>
      <c r="B153" s="254" t="s">
        <v>1587</v>
      </c>
      <c r="C153" s="254">
        <v>4600018665</v>
      </c>
      <c r="D153" s="254" t="s">
        <v>1620</v>
      </c>
      <c r="E153" s="254"/>
      <c r="F153" s="254" t="s">
        <v>1588</v>
      </c>
      <c r="G153" s="255" t="s">
        <v>1589</v>
      </c>
      <c r="H153" s="256" t="s">
        <v>1476</v>
      </c>
      <c r="I153" s="254" t="s">
        <v>80</v>
      </c>
      <c r="J153" s="254" t="s">
        <v>1590</v>
      </c>
      <c r="K153" s="254" t="s">
        <v>1591</v>
      </c>
      <c r="L153" s="254">
        <v>1009674365</v>
      </c>
      <c r="M153" s="257">
        <v>2419.9299999999998</v>
      </c>
      <c r="N153" s="258" t="s">
        <v>1621</v>
      </c>
      <c r="O153" s="254" t="s">
        <v>1650</v>
      </c>
      <c r="P153" s="254" t="str">
        <f t="shared" si="2"/>
        <v>RS-2402304EME1.G.0040</v>
      </c>
      <c r="Q153" s="254" t="s">
        <v>1594</v>
      </c>
      <c r="R153" s="254" t="s">
        <v>1591</v>
      </c>
      <c r="S153" s="264"/>
    </row>
    <row r="154" spans="1:19" x14ac:dyDescent="0.25">
      <c r="A154" s="254" t="s">
        <v>1587</v>
      </c>
      <c r="B154" s="254" t="s">
        <v>1587</v>
      </c>
      <c r="C154" s="254">
        <v>4600018665</v>
      </c>
      <c r="D154" s="254" t="s">
        <v>1620</v>
      </c>
      <c r="E154" s="254"/>
      <c r="F154" s="254" t="s">
        <v>1588</v>
      </c>
      <c r="G154" s="255" t="s">
        <v>1589</v>
      </c>
      <c r="H154" s="256" t="s">
        <v>1476</v>
      </c>
      <c r="I154" s="254" t="s">
        <v>80</v>
      </c>
      <c r="J154" s="254" t="s">
        <v>1590</v>
      </c>
      <c r="K154" s="254" t="s">
        <v>1591</v>
      </c>
      <c r="L154" s="254">
        <v>1009674366</v>
      </c>
      <c r="M154" s="257">
        <v>1629.98</v>
      </c>
      <c r="N154" s="258" t="s">
        <v>1621</v>
      </c>
      <c r="O154" s="254" t="s">
        <v>1651</v>
      </c>
      <c r="P154" s="254" t="str">
        <f t="shared" si="2"/>
        <v>RS-2402304EME1.G.0066</v>
      </c>
      <c r="Q154" s="254" t="s">
        <v>1594</v>
      </c>
      <c r="R154" s="254" t="s">
        <v>1591</v>
      </c>
      <c r="S154" s="264"/>
    </row>
    <row r="155" spans="1:19" x14ac:dyDescent="0.25">
      <c r="A155" s="254" t="s">
        <v>1587</v>
      </c>
      <c r="B155" s="254" t="s">
        <v>1587</v>
      </c>
      <c r="C155" s="254">
        <v>4600018665</v>
      </c>
      <c r="D155" s="254" t="s">
        <v>1620</v>
      </c>
      <c r="E155" s="254"/>
      <c r="F155" s="254" t="s">
        <v>1588</v>
      </c>
      <c r="G155" s="255" t="s">
        <v>1589</v>
      </c>
      <c r="H155" s="256" t="s">
        <v>1476</v>
      </c>
      <c r="I155" s="254" t="s">
        <v>80</v>
      </c>
      <c r="J155" s="254" t="s">
        <v>1590</v>
      </c>
      <c r="K155" s="254" t="s">
        <v>1591</v>
      </c>
      <c r="L155" s="254">
        <v>1009674367</v>
      </c>
      <c r="M155" s="257">
        <v>3523.27</v>
      </c>
      <c r="N155" s="258" t="s">
        <v>1621</v>
      </c>
      <c r="O155" s="254" t="s">
        <v>1652</v>
      </c>
      <c r="P155" s="254" t="str">
        <f t="shared" si="2"/>
        <v>RS-2402304EME1.G.0066</v>
      </c>
      <c r="Q155" s="254" t="s">
        <v>1594</v>
      </c>
      <c r="R155" s="254" t="s">
        <v>1591</v>
      </c>
      <c r="S155" s="264"/>
    </row>
    <row r="156" spans="1:19" x14ac:dyDescent="0.25">
      <c r="A156" s="254" t="s">
        <v>1587</v>
      </c>
      <c r="B156" s="254" t="s">
        <v>1587</v>
      </c>
      <c r="C156" s="254">
        <v>4600018665</v>
      </c>
      <c r="D156" s="254" t="s">
        <v>1620</v>
      </c>
      <c r="E156" s="254"/>
      <c r="F156" s="254" t="s">
        <v>1588</v>
      </c>
      <c r="G156" s="255" t="s">
        <v>1589</v>
      </c>
      <c r="H156" s="256" t="s">
        <v>1476</v>
      </c>
      <c r="I156" s="254" t="s">
        <v>80</v>
      </c>
      <c r="J156" s="254" t="s">
        <v>1590</v>
      </c>
      <c r="K156" s="254" t="s">
        <v>1591</v>
      </c>
      <c r="L156" s="254">
        <v>1009674372</v>
      </c>
      <c r="M156" s="257">
        <v>387.75</v>
      </c>
      <c r="N156" s="258" t="s">
        <v>1621</v>
      </c>
      <c r="O156" s="254" t="s">
        <v>1653</v>
      </c>
      <c r="P156" s="254" t="str">
        <f t="shared" si="2"/>
        <v>RS-2402304EME1.G.0127</v>
      </c>
      <c r="Q156" s="254" t="s">
        <v>1594</v>
      </c>
      <c r="R156" s="254" t="s">
        <v>1591</v>
      </c>
      <c r="S156" s="264"/>
    </row>
    <row r="157" spans="1:19" x14ac:dyDescent="0.25">
      <c r="A157" s="254" t="s">
        <v>1587</v>
      </c>
      <c r="B157" s="254" t="s">
        <v>1587</v>
      </c>
      <c r="C157" s="254">
        <v>4600018665</v>
      </c>
      <c r="D157" s="254" t="s">
        <v>1620</v>
      </c>
      <c r="E157" s="254"/>
      <c r="F157" s="254" t="s">
        <v>1588</v>
      </c>
      <c r="G157" s="255" t="s">
        <v>1589</v>
      </c>
      <c r="H157" s="256" t="s">
        <v>1476</v>
      </c>
      <c r="I157" s="254" t="s">
        <v>80</v>
      </c>
      <c r="J157" s="254" t="s">
        <v>1590</v>
      </c>
      <c r="K157" s="254" t="s">
        <v>1591</v>
      </c>
      <c r="L157" s="254">
        <v>1009674393</v>
      </c>
      <c r="M157" s="257">
        <v>695.84</v>
      </c>
      <c r="N157" s="258" t="s">
        <v>1621</v>
      </c>
      <c r="O157" s="254" t="s">
        <v>1653</v>
      </c>
      <c r="P157" s="254" t="str">
        <f t="shared" si="2"/>
        <v>RS-2402304EME1.G.0127</v>
      </c>
      <c r="Q157" s="254" t="s">
        <v>1594</v>
      </c>
      <c r="R157" s="254" t="s">
        <v>1591</v>
      </c>
      <c r="S157" s="264"/>
    </row>
    <row r="158" spans="1:19" x14ac:dyDescent="0.25">
      <c r="A158" s="254" t="s">
        <v>1587</v>
      </c>
      <c r="B158" s="254" t="s">
        <v>1587</v>
      </c>
      <c r="C158" s="254">
        <v>4600018665</v>
      </c>
      <c r="D158" s="254" t="s">
        <v>1620</v>
      </c>
      <c r="E158" s="254"/>
      <c r="F158" s="254" t="s">
        <v>1588</v>
      </c>
      <c r="G158" s="255" t="s">
        <v>1589</v>
      </c>
      <c r="H158" s="256" t="s">
        <v>1476</v>
      </c>
      <c r="I158" s="254" t="s">
        <v>80</v>
      </c>
      <c r="J158" s="254" t="s">
        <v>1590</v>
      </c>
      <c r="K158" s="254" t="s">
        <v>1591</v>
      </c>
      <c r="L158" s="254">
        <v>1009674396</v>
      </c>
      <c r="M158" s="257">
        <v>967.79</v>
      </c>
      <c r="N158" s="258" t="s">
        <v>1621</v>
      </c>
      <c r="O158" s="254" t="s">
        <v>1654</v>
      </c>
      <c r="P158" s="254" t="str">
        <f t="shared" si="2"/>
        <v>RS-2402304EME1.G.0127</v>
      </c>
      <c r="Q158" s="254" t="s">
        <v>1594</v>
      </c>
      <c r="R158" s="254" t="s">
        <v>1591</v>
      </c>
      <c r="S158" s="264"/>
    </row>
    <row r="159" spans="1:19" x14ac:dyDescent="0.25">
      <c r="A159" s="254" t="s">
        <v>1587</v>
      </c>
      <c r="B159" s="254" t="s">
        <v>1587</v>
      </c>
      <c r="C159" s="254">
        <v>4600018665</v>
      </c>
      <c r="D159" s="254" t="s">
        <v>1620</v>
      </c>
      <c r="E159" s="254"/>
      <c r="F159" s="254" t="s">
        <v>1588</v>
      </c>
      <c r="G159" s="255" t="s">
        <v>1589</v>
      </c>
      <c r="H159" s="256" t="s">
        <v>1476</v>
      </c>
      <c r="I159" s="254" t="s">
        <v>80</v>
      </c>
      <c r="J159" s="254" t="s">
        <v>1590</v>
      </c>
      <c r="K159" s="254" t="s">
        <v>1591</v>
      </c>
      <c r="L159" s="254">
        <v>1009674397</v>
      </c>
      <c r="M159" s="257">
        <v>2293.46</v>
      </c>
      <c r="N159" s="258" t="s">
        <v>1621</v>
      </c>
      <c r="O159" s="254" t="s">
        <v>1654</v>
      </c>
      <c r="P159" s="254" t="str">
        <f t="shared" si="2"/>
        <v>RS-2402304EME1.G.0127</v>
      </c>
      <c r="Q159" s="254" t="s">
        <v>1594</v>
      </c>
      <c r="R159" s="254" t="s">
        <v>1591</v>
      </c>
      <c r="S159" s="264"/>
    </row>
    <row r="160" spans="1:19" x14ac:dyDescent="0.25">
      <c r="A160" s="254" t="s">
        <v>1587</v>
      </c>
      <c r="B160" s="254" t="s">
        <v>1587</v>
      </c>
      <c r="C160" s="254">
        <v>4600018665</v>
      </c>
      <c r="D160" s="254" t="s">
        <v>1620</v>
      </c>
      <c r="E160" s="254"/>
      <c r="F160" s="254" t="s">
        <v>1588</v>
      </c>
      <c r="G160" s="255" t="s">
        <v>1589</v>
      </c>
      <c r="H160" s="256" t="s">
        <v>1476</v>
      </c>
      <c r="I160" s="254" t="s">
        <v>80</v>
      </c>
      <c r="J160" s="254" t="s">
        <v>1590</v>
      </c>
      <c r="K160" s="254" t="s">
        <v>1591</v>
      </c>
      <c r="L160" s="254">
        <v>1009674408</v>
      </c>
      <c r="M160" s="257">
        <v>1192.55</v>
      </c>
      <c r="N160" s="258" t="s">
        <v>1621</v>
      </c>
      <c r="O160" s="254" t="s">
        <v>1655</v>
      </c>
      <c r="P160" s="254" t="str">
        <f t="shared" si="2"/>
        <v>RS-2402304EME1.H.0045</v>
      </c>
      <c r="Q160" s="254" t="s">
        <v>1594</v>
      </c>
      <c r="R160" s="254" t="s">
        <v>1591</v>
      </c>
      <c r="S160" s="264"/>
    </row>
    <row r="161" spans="1:19" x14ac:dyDescent="0.25">
      <c r="A161" s="254" t="s">
        <v>1587</v>
      </c>
      <c r="B161" s="254" t="s">
        <v>1587</v>
      </c>
      <c r="C161" s="254">
        <v>4600018665</v>
      </c>
      <c r="D161" s="254" t="s">
        <v>1620</v>
      </c>
      <c r="E161" s="254"/>
      <c r="F161" s="254" t="s">
        <v>1588</v>
      </c>
      <c r="G161" s="255" t="s">
        <v>1589</v>
      </c>
      <c r="H161" s="256" t="s">
        <v>1476</v>
      </c>
      <c r="I161" s="254" t="s">
        <v>80</v>
      </c>
      <c r="J161" s="254" t="s">
        <v>1590</v>
      </c>
      <c r="K161" s="254" t="s">
        <v>1591</v>
      </c>
      <c r="L161" s="254">
        <v>1009674410</v>
      </c>
      <c r="M161" s="257">
        <v>2419.9299999999998</v>
      </c>
      <c r="N161" s="258" t="s">
        <v>1621</v>
      </c>
      <c r="O161" s="254" t="s">
        <v>1656</v>
      </c>
      <c r="P161" s="254" t="str">
        <f t="shared" si="2"/>
        <v>RS-2402304EME1.H.0045</v>
      </c>
      <c r="Q161" s="254" t="s">
        <v>1594</v>
      </c>
      <c r="R161" s="254" t="s">
        <v>1591</v>
      </c>
      <c r="S161" s="264"/>
    </row>
    <row r="162" spans="1:19" x14ac:dyDescent="0.25">
      <c r="A162" s="254" t="s">
        <v>1587</v>
      </c>
      <c r="B162" s="254" t="s">
        <v>1587</v>
      </c>
      <c r="C162" s="254">
        <v>4600018665</v>
      </c>
      <c r="D162" s="254" t="s">
        <v>1620</v>
      </c>
      <c r="E162" s="254"/>
      <c r="F162" s="254" t="s">
        <v>1588</v>
      </c>
      <c r="G162" s="255" t="s">
        <v>1589</v>
      </c>
      <c r="H162" s="256" t="s">
        <v>1476</v>
      </c>
      <c r="I162" s="254" t="s">
        <v>80</v>
      </c>
      <c r="J162" s="254" t="s">
        <v>1590</v>
      </c>
      <c r="K162" s="254" t="s">
        <v>1591</v>
      </c>
      <c r="L162" s="254">
        <v>1009674412</v>
      </c>
      <c r="M162" s="257">
        <v>1192.55</v>
      </c>
      <c r="N162" s="258" t="s">
        <v>1621</v>
      </c>
      <c r="O162" s="254" t="s">
        <v>1657</v>
      </c>
      <c r="P162" s="254" t="str">
        <f t="shared" si="2"/>
        <v>RS-2402304EME1.H.0112</v>
      </c>
      <c r="Q162" s="254" t="s">
        <v>1594</v>
      </c>
      <c r="R162" s="254" t="s">
        <v>1591</v>
      </c>
      <c r="S162" s="264"/>
    </row>
    <row r="163" spans="1:19" x14ac:dyDescent="0.25">
      <c r="A163" s="254" t="s">
        <v>1587</v>
      </c>
      <c r="B163" s="254" t="s">
        <v>1587</v>
      </c>
      <c r="C163" s="254">
        <v>4600018665</v>
      </c>
      <c r="D163" s="254" t="s">
        <v>1620</v>
      </c>
      <c r="E163" s="254"/>
      <c r="F163" s="254" t="s">
        <v>1588</v>
      </c>
      <c r="G163" s="255" t="s">
        <v>1589</v>
      </c>
      <c r="H163" s="256" t="s">
        <v>1476</v>
      </c>
      <c r="I163" s="254" t="s">
        <v>80</v>
      </c>
      <c r="J163" s="254" t="s">
        <v>1590</v>
      </c>
      <c r="K163" s="254" t="s">
        <v>1591</v>
      </c>
      <c r="L163" s="254">
        <v>1009674439</v>
      </c>
      <c r="M163" s="257">
        <v>2419.9299999999998</v>
      </c>
      <c r="N163" s="258" t="s">
        <v>1621</v>
      </c>
      <c r="O163" s="254" t="s">
        <v>1658</v>
      </c>
      <c r="P163" s="254" t="str">
        <f t="shared" si="2"/>
        <v>RS-2402304EME1.H.0112</v>
      </c>
      <c r="Q163" s="254" t="s">
        <v>1594</v>
      </c>
      <c r="R163" s="254" t="s">
        <v>1591</v>
      </c>
      <c r="S163" s="264"/>
    </row>
    <row r="164" spans="1:19" x14ac:dyDescent="0.25">
      <c r="A164" s="254" t="s">
        <v>1587</v>
      </c>
      <c r="B164" s="254" t="s">
        <v>1587</v>
      </c>
      <c r="C164" s="254">
        <v>4600018665</v>
      </c>
      <c r="D164" s="254" t="s">
        <v>1620</v>
      </c>
      <c r="E164" s="254"/>
      <c r="F164" s="254" t="s">
        <v>1588</v>
      </c>
      <c r="G164" s="255" t="s">
        <v>1589</v>
      </c>
      <c r="H164" s="256" t="s">
        <v>1476</v>
      </c>
      <c r="I164" s="254" t="s">
        <v>80</v>
      </c>
      <c r="J164" s="254" t="s">
        <v>1590</v>
      </c>
      <c r="K164" s="254" t="s">
        <v>1591</v>
      </c>
      <c r="L164" s="254">
        <v>1009674441</v>
      </c>
      <c r="M164" s="257">
        <v>1012.02</v>
      </c>
      <c r="N164" s="258" t="s">
        <v>1621</v>
      </c>
      <c r="O164" s="254" t="s">
        <v>1659</v>
      </c>
      <c r="P164" s="254" t="str">
        <f t="shared" si="2"/>
        <v>RS-2402304EME1.H.0113</v>
      </c>
      <c r="Q164" s="254" t="s">
        <v>1594</v>
      </c>
      <c r="R164" s="254" t="s">
        <v>1591</v>
      </c>
      <c r="S164" s="264"/>
    </row>
    <row r="165" spans="1:19" x14ac:dyDescent="0.25">
      <c r="A165" s="254" t="s">
        <v>1587</v>
      </c>
      <c r="B165" s="254" t="s">
        <v>1587</v>
      </c>
      <c r="C165" s="254">
        <v>4600018665</v>
      </c>
      <c r="D165" s="254" t="s">
        <v>1620</v>
      </c>
      <c r="E165" s="254"/>
      <c r="F165" s="254" t="s">
        <v>1588</v>
      </c>
      <c r="G165" s="255" t="s">
        <v>1589</v>
      </c>
      <c r="H165" s="256" t="s">
        <v>1476</v>
      </c>
      <c r="I165" s="254" t="s">
        <v>80</v>
      </c>
      <c r="J165" s="254" t="s">
        <v>1590</v>
      </c>
      <c r="K165" s="254" t="s">
        <v>1591</v>
      </c>
      <c r="L165" s="254">
        <v>1009674444</v>
      </c>
      <c r="M165" s="257">
        <v>2953.98</v>
      </c>
      <c r="N165" s="258" t="s">
        <v>1621</v>
      </c>
      <c r="O165" s="254" t="s">
        <v>1660</v>
      </c>
      <c r="P165" s="254" t="str">
        <f t="shared" si="2"/>
        <v>RS-2402304EME1.H.0113</v>
      </c>
      <c r="Q165" s="254" t="s">
        <v>1594</v>
      </c>
      <c r="R165" s="254" t="s">
        <v>1591</v>
      </c>
      <c r="S165" s="264"/>
    </row>
    <row r="166" spans="1:19" x14ac:dyDescent="0.25">
      <c r="A166" s="254" t="s">
        <v>1587</v>
      </c>
      <c r="B166" s="254" t="s">
        <v>1587</v>
      </c>
      <c r="C166" s="254">
        <v>4600018665</v>
      </c>
      <c r="D166" s="254" t="s">
        <v>1620</v>
      </c>
      <c r="E166" s="254"/>
      <c r="F166" s="254" t="s">
        <v>1588</v>
      </c>
      <c r="G166" s="255" t="s">
        <v>1589</v>
      </c>
      <c r="H166" s="256" t="s">
        <v>1476</v>
      </c>
      <c r="I166" s="254" t="s">
        <v>80</v>
      </c>
      <c r="J166" s="254" t="s">
        <v>1590</v>
      </c>
      <c r="K166" s="254" t="s">
        <v>1591</v>
      </c>
      <c r="L166" s="254">
        <v>1009674529</v>
      </c>
      <c r="M166" s="257">
        <v>1518.13</v>
      </c>
      <c r="N166" s="258" t="s">
        <v>1621</v>
      </c>
      <c r="O166" s="254" t="s">
        <v>1661</v>
      </c>
      <c r="P166" s="254" t="str">
        <f t="shared" si="2"/>
        <v>RS-2402304EME1.I.0106</v>
      </c>
      <c r="Q166" s="254" t="s">
        <v>1594</v>
      </c>
      <c r="R166" s="254" t="s">
        <v>1591</v>
      </c>
      <c r="S166" s="264"/>
    </row>
    <row r="167" spans="1:19" x14ac:dyDescent="0.25">
      <c r="A167" s="254" t="s">
        <v>1587</v>
      </c>
      <c r="B167" s="254" t="s">
        <v>1587</v>
      </c>
      <c r="C167" s="254">
        <v>4600018665</v>
      </c>
      <c r="D167" s="254" t="s">
        <v>1620</v>
      </c>
      <c r="E167" s="254"/>
      <c r="F167" s="254" t="s">
        <v>1588</v>
      </c>
      <c r="G167" s="255" t="s">
        <v>1589</v>
      </c>
      <c r="H167" s="256" t="s">
        <v>1476</v>
      </c>
      <c r="I167" s="254" t="s">
        <v>80</v>
      </c>
      <c r="J167" s="254" t="s">
        <v>1590</v>
      </c>
      <c r="K167" s="254" t="s">
        <v>1591</v>
      </c>
      <c r="L167" s="254">
        <v>1009674532</v>
      </c>
      <c r="M167" s="257">
        <v>4772.38</v>
      </c>
      <c r="N167" s="258" t="s">
        <v>1621</v>
      </c>
      <c r="O167" s="254" t="s">
        <v>1662</v>
      </c>
      <c r="P167" s="254" t="str">
        <f t="shared" si="2"/>
        <v>RS-2402304EME1.I.0106</v>
      </c>
      <c r="Q167" s="254" t="s">
        <v>1594</v>
      </c>
      <c r="R167" s="254" t="s">
        <v>1591</v>
      </c>
      <c r="S167" s="264"/>
    </row>
    <row r="168" spans="1:19" x14ac:dyDescent="0.25">
      <c r="A168" s="254" t="s">
        <v>1587</v>
      </c>
      <c r="B168" s="254" t="s">
        <v>1587</v>
      </c>
      <c r="C168" s="254">
        <v>4600018665</v>
      </c>
      <c r="D168" s="254" t="s">
        <v>1620</v>
      </c>
      <c r="E168" s="254"/>
      <c r="F168" s="254" t="s">
        <v>1588</v>
      </c>
      <c r="G168" s="255" t="s">
        <v>1589</v>
      </c>
      <c r="H168" s="256" t="s">
        <v>1476</v>
      </c>
      <c r="I168" s="254" t="s">
        <v>80</v>
      </c>
      <c r="J168" s="254" t="s">
        <v>1590</v>
      </c>
      <c r="K168" s="254" t="s">
        <v>1591</v>
      </c>
      <c r="L168" s="254">
        <v>1009674540</v>
      </c>
      <c r="M168" s="257">
        <v>695.23</v>
      </c>
      <c r="N168" s="258" t="s">
        <v>1621</v>
      </c>
      <c r="O168" s="254" t="s">
        <v>1663</v>
      </c>
      <c r="P168" s="254" t="str">
        <f t="shared" si="2"/>
        <v>RS-2402304EME1.I.0118</v>
      </c>
      <c r="Q168" s="254" t="s">
        <v>1594</v>
      </c>
      <c r="R168" s="254" t="s">
        <v>1591</v>
      </c>
      <c r="S168" s="264"/>
    </row>
    <row r="169" spans="1:19" x14ac:dyDescent="0.25">
      <c r="A169" s="254" t="s">
        <v>1587</v>
      </c>
      <c r="B169" s="254" t="s">
        <v>1587</v>
      </c>
      <c r="C169" s="254">
        <v>4600018665</v>
      </c>
      <c r="D169" s="254" t="s">
        <v>1620</v>
      </c>
      <c r="E169" s="254"/>
      <c r="F169" s="254" t="s">
        <v>1588</v>
      </c>
      <c r="G169" s="255" t="s">
        <v>1589</v>
      </c>
      <c r="H169" s="256" t="s">
        <v>1476</v>
      </c>
      <c r="I169" s="254" t="s">
        <v>80</v>
      </c>
      <c r="J169" s="254" t="s">
        <v>1590</v>
      </c>
      <c r="K169" s="254" t="s">
        <v>1591</v>
      </c>
      <c r="L169" s="254">
        <v>1009674542</v>
      </c>
      <c r="M169" s="257">
        <v>2793.96</v>
      </c>
      <c r="N169" s="258" t="s">
        <v>1621</v>
      </c>
      <c r="O169" s="254" t="s">
        <v>1664</v>
      </c>
      <c r="P169" s="254" t="str">
        <f t="shared" si="2"/>
        <v>RS-2402304EME1.I.0118</v>
      </c>
      <c r="Q169" s="254" t="s">
        <v>1594</v>
      </c>
      <c r="R169" s="254" t="s">
        <v>1591</v>
      </c>
      <c r="S169" s="264"/>
    </row>
    <row r="170" spans="1:19" x14ac:dyDescent="0.25">
      <c r="A170" s="254" t="s">
        <v>1587</v>
      </c>
      <c r="B170" s="254" t="s">
        <v>1587</v>
      </c>
      <c r="C170" s="254">
        <v>4600018665</v>
      </c>
      <c r="D170" s="254" t="s">
        <v>1620</v>
      </c>
      <c r="E170" s="254"/>
      <c r="F170" s="254" t="s">
        <v>1588</v>
      </c>
      <c r="G170" s="255" t="s">
        <v>1589</v>
      </c>
      <c r="H170" s="256" t="s">
        <v>1476</v>
      </c>
      <c r="I170" s="254" t="s">
        <v>80</v>
      </c>
      <c r="J170" s="254" t="s">
        <v>1590</v>
      </c>
      <c r="K170" s="254" t="s">
        <v>1591</v>
      </c>
      <c r="L170" s="254">
        <v>1009674578</v>
      </c>
      <c r="M170" s="257">
        <v>950.33</v>
      </c>
      <c r="N170" s="258" t="s">
        <v>1621</v>
      </c>
      <c r="O170" s="254" t="s">
        <v>1665</v>
      </c>
      <c r="P170" s="254" t="str">
        <f t="shared" si="2"/>
        <v>RS-2402304EME1.I.0137</v>
      </c>
      <c r="Q170" s="254" t="s">
        <v>1594</v>
      </c>
      <c r="R170" s="254" t="s">
        <v>1591</v>
      </c>
      <c r="S170" s="264"/>
    </row>
    <row r="171" spans="1:19" x14ac:dyDescent="0.25">
      <c r="A171" s="254" t="s">
        <v>1587</v>
      </c>
      <c r="B171" s="254" t="s">
        <v>1587</v>
      </c>
      <c r="C171" s="254">
        <v>4600018665</v>
      </c>
      <c r="D171" s="254" t="s">
        <v>1620</v>
      </c>
      <c r="E171" s="254"/>
      <c r="F171" s="254" t="s">
        <v>1588</v>
      </c>
      <c r="G171" s="255" t="s">
        <v>1589</v>
      </c>
      <c r="H171" s="256" t="s">
        <v>1476</v>
      </c>
      <c r="I171" s="254" t="s">
        <v>80</v>
      </c>
      <c r="J171" s="254" t="s">
        <v>1590</v>
      </c>
      <c r="K171" s="254" t="s">
        <v>1591</v>
      </c>
      <c r="L171" s="254">
        <v>1009674580</v>
      </c>
      <c r="M171" s="257">
        <v>3085.49</v>
      </c>
      <c r="N171" s="258" t="s">
        <v>1621</v>
      </c>
      <c r="O171" s="254" t="s">
        <v>1666</v>
      </c>
      <c r="P171" s="254" t="str">
        <f t="shared" si="2"/>
        <v>RS-2402304EME1.I.0137</v>
      </c>
      <c r="Q171" s="254" t="s">
        <v>1594</v>
      </c>
      <c r="R171" s="254" t="s">
        <v>1591</v>
      </c>
      <c r="S171" s="264"/>
    </row>
    <row r="172" spans="1:19" x14ac:dyDescent="0.25">
      <c r="A172" s="254" t="s">
        <v>1587</v>
      </c>
      <c r="B172" s="254" t="s">
        <v>1587</v>
      </c>
      <c r="C172" s="254">
        <v>4600018665</v>
      </c>
      <c r="D172" s="254" t="s">
        <v>1620</v>
      </c>
      <c r="E172" s="254"/>
      <c r="F172" s="254" t="s">
        <v>1588</v>
      </c>
      <c r="G172" s="255" t="s">
        <v>1589</v>
      </c>
      <c r="H172" s="256" t="s">
        <v>1476</v>
      </c>
      <c r="I172" s="254" t="s">
        <v>147</v>
      </c>
      <c r="J172" s="254" t="s">
        <v>1590</v>
      </c>
      <c r="K172" s="254" t="s">
        <v>1591</v>
      </c>
      <c r="L172" s="254">
        <v>1009674330</v>
      </c>
      <c r="M172" s="257">
        <v>4104.92</v>
      </c>
      <c r="N172" s="258" t="s">
        <v>1621</v>
      </c>
      <c r="O172" s="254" t="s">
        <v>1667</v>
      </c>
      <c r="P172" s="254" t="str">
        <f t="shared" si="2"/>
        <v>RS-2402304EME1.F.0169</v>
      </c>
      <c r="Q172" s="254" t="s">
        <v>1594</v>
      </c>
      <c r="R172" s="254" t="s">
        <v>1591</v>
      </c>
      <c r="S172" s="264"/>
    </row>
    <row r="173" spans="1:19" x14ac:dyDescent="0.25">
      <c r="A173" s="254" t="s">
        <v>1587</v>
      </c>
      <c r="B173" s="254" t="s">
        <v>1587</v>
      </c>
      <c r="C173" s="254">
        <v>4600018665</v>
      </c>
      <c r="D173" s="254" t="s">
        <v>1620</v>
      </c>
      <c r="E173" s="254"/>
      <c r="F173" s="254" t="s">
        <v>1588</v>
      </c>
      <c r="G173" s="255" t="s">
        <v>1589</v>
      </c>
      <c r="H173" s="256" t="s">
        <v>1476</v>
      </c>
      <c r="I173" s="254" t="s">
        <v>147</v>
      </c>
      <c r="J173" s="254" t="s">
        <v>1590</v>
      </c>
      <c r="K173" s="254" t="s">
        <v>1591</v>
      </c>
      <c r="L173" s="254">
        <v>1009674331</v>
      </c>
      <c r="M173" s="257">
        <v>16656.099999999999</v>
      </c>
      <c r="N173" s="258" t="s">
        <v>1621</v>
      </c>
      <c r="O173" s="254" t="s">
        <v>1668</v>
      </c>
      <c r="P173" s="254" t="str">
        <f t="shared" si="2"/>
        <v>RS-2402304EME1.F.0169</v>
      </c>
      <c r="Q173" s="254" t="s">
        <v>1594</v>
      </c>
      <c r="R173" s="254" t="s">
        <v>1591</v>
      </c>
      <c r="S173" s="264"/>
    </row>
    <row r="174" spans="1:19" x14ac:dyDescent="0.25">
      <c r="A174" s="254" t="s">
        <v>1587</v>
      </c>
      <c r="B174" s="254" t="s">
        <v>1587</v>
      </c>
      <c r="C174" s="254">
        <v>4600018665</v>
      </c>
      <c r="D174" s="254" t="s">
        <v>1620</v>
      </c>
      <c r="E174" s="254"/>
      <c r="F174" s="254" t="s">
        <v>1588</v>
      </c>
      <c r="G174" s="255" t="s">
        <v>1589</v>
      </c>
      <c r="H174" s="256" t="s">
        <v>1476</v>
      </c>
      <c r="I174" s="254" t="s">
        <v>467</v>
      </c>
      <c r="J174" s="254" t="s">
        <v>1590</v>
      </c>
      <c r="K174" s="254" t="s">
        <v>1591</v>
      </c>
      <c r="L174" s="254">
        <v>1009674446</v>
      </c>
      <c r="M174" s="257">
        <v>5351.76</v>
      </c>
      <c r="N174" s="258" t="s">
        <v>1621</v>
      </c>
      <c r="O174" s="254" t="s">
        <v>1669</v>
      </c>
      <c r="P174" s="254" t="str">
        <f t="shared" si="2"/>
        <v>RS-2402304EME1.H.0122</v>
      </c>
      <c r="Q174" s="254" t="s">
        <v>1594</v>
      </c>
      <c r="R174" s="254" t="s">
        <v>1591</v>
      </c>
      <c r="S174" s="264"/>
    </row>
    <row r="175" spans="1:19" x14ac:dyDescent="0.25">
      <c r="A175" s="254" t="s">
        <v>1587</v>
      </c>
      <c r="B175" s="254" t="s">
        <v>1587</v>
      </c>
      <c r="C175" s="254">
        <v>4600018665</v>
      </c>
      <c r="D175" s="254" t="s">
        <v>1620</v>
      </c>
      <c r="E175" s="254"/>
      <c r="F175" s="254" t="s">
        <v>1588</v>
      </c>
      <c r="G175" s="255" t="s">
        <v>1589</v>
      </c>
      <c r="H175" s="256" t="s">
        <v>1476</v>
      </c>
      <c r="I175" s="254" t="s">
        <v>467</v>
      </c>
      <c r="J175" s="254" t="s">
        <v>1590</v>
      </c>
      <c r="K175" s="254" t="s">
        <v>1591</v>
      </c>
      <c r="L175" s="254">
        <v>1009675129</v>
      </c>
      <c r="M175" s="257">
        <v>20480.89</v>
      </c>
      <c r="N175" s="258" t="s">
        <v>1621</v>
      </c>
      <c r="O175" s="254" t="s">
        <v>1670</v>
      </c>
      <c r="P175" s="254" t="str">
        <f t="shared" si="2"/>
        <v>RS-2402304EME1.H.0122</v>
      </c>
      <c r="Q175" s="254" t="s">
        <v>1594</v>
      </c>
      <c r="R175" s="254" t="s">
        <v>1591</v>
      </c>
      <c r="S175" s="264"/>
    </row>
    <row r="176" spans="1:19" x14ac:dyDescent="0.25">
      <c r="A176" s="254" t="s">
        <v>1587</v>
      </c>
      <c r="B176" s="254" t="s">
        <v>1587</v>
      </c>
      <c r="C176" s="254">
        <v>4600018665</v>
      </c>
      <c r="D176" s="254" t="s">
        <v>1620</v>
      </c>
      <c r="E176" s="254"/>
      <c r="F176" s="254" t="s">
        <v>1588</v>
      </c>
      <c r="G176" s="255" t="s">
        <v>1589</v>
      </c>
      <c r="H176" s="256" t="s">
        <v>1476</v>
      </c>
      <c r="I176" s="254" t="s">
        <v>45</v>
      </c>
      <c r="J176" s="254" t="s">
        <v>1590</v>
      </c>
      <c r="K176" s="254" t="s">
        <v>1591</v>
      </c>
      <c r="L176" s="254">
        <v>1009674296</v>
      </c>
      <c r="M176" s="257">
        <v>1192.55</v>
      </c>
      <c r="N176" s="258" t="s">
        <v>1621</v>
      </c>
      <c r="O176" s="254" t="s">
        <v>1671</v>
      </c>
      <c r="P176" s="254" t="str">
        <f t="shared" si="2"/>
        <v>RS-2402304EME1.F.0092</v>
      </c>
      <c r="Q176" s="254" t="s">
        <v>1594</v>
      </c>
      <c r="R176" s="254" t="s">
        <v>1591</v>
      </c>
      <c r="S176" s="264"/>
    </row>
    <row r="177" spans="1:19" x14ac:dyDescent="0.25">
      <c r="A177" s="254" t="s">
        <v>1587</v>
      </c>
      <c r="B177" s="254" t="s">
        <v>1587</v>
      </c>
      <c r="C177" s="254">
        <v>4600018665</v>
      </c>
      <c r="D177" s="254" t="s">
        <v>1620</v>
      </c>
      <c r="E177" s="254"/>
      <c r="F177" s="254" t="s">
        <v>1588</v>
      </c>
      <c r="G177" s="255" t="s">
        <v>1589</v>
      </c>
      <c r="H177" s="256" t="s">
        <v>1476</v>
      </c>
      <c r="I177" s="254" t="s">
        <v>45</v>
      </c>
      <c r="J177" s="254" t="s">
        <v>1590</v>
      </c>
      <c r="K177" s="254" t="s">
        <v>1591</v>
      </c>
      <c r="L177" s="254">
        <v>1009674307</v>
      </c>
      <c r="M177" s="257">
        <v>2419.9299999999998</v>
      </c>
      <c r="N177" s="258" t="s">
        <v>1621</v>
      </c>
      <c r="O177" s="254" t="s">
        <v>1672</v>
      </c>
      <c r="P177" s="254" t="str">
        <f t="shared" si="2"/>
        <v>RS-2402304EME1.F.0092</v>
      </c>
      <c r="Q177" s="254" t="s">
        <v>1594</v>
      </c>
      <c r="R177" s="254" t="s">
        <v>1591</v>
      </c>
      <c r="S177" s="264"/>
    </row>
    <row r="178" spans="1:19" x14ac:dyDescent="0.25">
      <c r="A178" s="254" t="s">
        <v>1587</v>
      </c>
      <c r="B178" s="254" t="s">
        <v>1587</v>
      </c>
      <c r="C178" s="254">
        <v>4600018665</v>
      </c>
      <c r="D178" s="254" t="s">
        <v>1620</v>
      </c>
      <c r="E178" s="254"/>
      <c r="F178" s="254" t="s">
        <v>1588</v>
      </c>
      <c r="G178" s="255" t="s">
        <v>1589</v>
      </c>
      <c r="H178" s="256" t="s">
        <v>1476</v>
      </c>
      <c r="I178" s="254" t="s">
        <v>45</v>
      </c>
      <c r="J178" s="254" t="s">
        <v>1590</v>
      </c>
      <c r="K178" s="254" t="s">
        <v>1591</v>
      </c>
      <c r="L178" s="254">
        <v>1009674312</v>
      </c>
      <c r="M178" s="257">
        <v>1192.55</v>
      </c>
      <c r="N178" s="258" t="s">
        <v>1621</v>
      </c>
      <c r="O178" s="254" t="s">
        <v>1673</v>
      </c>
      <c r="P178" s="254" t="str">
        <f t="shared" si="2"/>
        <v>RS-2402304EME1.F.0126</v>
      </c>
      <c r="Q178" s="254" t="s">
        <v>1594</v>
      </c>
      <c r="R178" s="254" t="s">
        <v>1591</v>
      </c>
      <c r="S178" s="264"/>
    </row>
    <row r="179" spans="1:19" x14ac:dyDescent="0.25">
      <c r="A179" s="254" t="s">
        <v>1587</v>
      </c>
      <c r="B179" s="254" t="s">
        <v>1587</v>
      </c>
      <c r="C179" s="254">
        <v>4600018665</v>
      </c>
      <c r="D179" s="254" t="s">
        <v>1620</v>
      </c>
      <c r="E179" s="254"/>
      <c r="F179" s="254" t="s">
        <v>1588</v>
      </c>
      <c r="G179" s="255" t="s">
        <v>1589</v>
      </c>
      <c r="H179" s="256" t="s">
        <v>1476</v>
      </c>
      <c r="I179" s="254" t="s">
        <v>45</v>
      </c>
      <c r="J179" s="254" t="s">
        <v>1590</v>
      </c>
      <c r="K179" s="254" t="s">
        <v>1591</v>
      </c>
      <c r="L179" s="254">
        <v>1009674313</v>
      </c>
      <c r="M179" s="257">
        <v>2419.9299999999998</v>
      </c>
      <c r="N179" s="258" t="s">
        <v>1621</v>
      </c>
      <c r="O179" s="254" t="s">
        <v>1674</v>
      </c>
      <c r="P179" s="254" t="str">
        <f t="shared" si="2"/>
        <v>RS-2402304EME1.F.0126</v>
      </c>
      <c r="Q179" s="254" t="s">
        <v>1594</v>
      </c>
      <c r="R179" s="254" t="s">
        <v>1591</v>
      </c>
      <c r="S179" s="264"/>
    </row>
    <row r="180" spans="1:19" x14ac:dyDescent="0.25">
      <c r="A180" s="254" t="s">
        <v>1587</v>
      </c>
      <c r="B180" s="254" t="s">
        <v>1587</v>
      </c>
      <c r="C180" s="254">
        <v>4600018665</v>
      </c>
      <c r="D180" s="254" t="s">
        <v>1620</v>
      </c>
      <c r="E180" s="254"/>
      <c r="F180" s="254" t="s">
        <v>1588</v>
      </c>
      <c r="G180" s="255" t="s">
        <v>1589</v>
      </c>
      <c r="H180" s="256" t="s">
        <v>1476</v>
      </c>
      <c r="I180" s="254" t="s">
        <v>45</v>
      </c>
      <c r="J180" s="254" t="s">
        <v>1590</v>
      </c>
      <c r="K180" s="254" t="s">
        <v>1591</v>
      </c>
      <c r="L180" s="254">
        <v>1009674352</v>
      </c>
      <c r="M180" s="257">
        <v>1192.55</v>
      </c>
      <c r="N180" s="258" t="s">
        <v>1621</v>
      </c>
      <c r="O180" s="254" t="s">
        <v>1675</v>
      </c>
      <c r="P180" s="254" t="str">
        <f t="shared" si="2"/>
        <v>RS-2402304EME1.G.0032</v>
      </c>
      <c r="Q180" s="254" t="s">
        <v>1594</v>
      </c>
      <c r="R180" s="254" t="s">
        <v>1591</v>
      </c>
      <c r="S180" s="264"/>
    </row>
    <row r="181" spans="1:19" x14ac:dyDescent="0.25">
      <c r="A181" s="254" t="s">
        <v>1587</v>
      </c>
      <c r="B181" s="254" t="s">
        <v>1587</v>
      </c>
      <c r="C181" s="254">
        <v>4600018665</v>
      </c>
      <c r="D181" s="254" t="s">
        <v>1620</v>
      </c>
      <c r="E181" s="254"/>
      <c r="F181" s="254" t="s">
        <v>1588</v>
      </c>
      <c r="G181" s="255" t="s">
        <v>1589</v>
      </c>
      <c r="H181" s="256" t="s">
        <v>1476</v>
      </c>
      <c r="I181" s="254" t="s">
        <v>45</v>
      </c>
      <c r="J181" s="254" t="s">
        <v>1590</v>
      </c>
      <c r="K181" s="254" t="s">
        <v>1591</v>
      </c>
      <c r="L181" s="254">
        <v>1009674353</v>
      </c>
      <c r="M181" s="257">
        <v>2419.9299999999998</v>
      </c>
      <c r="N181" s="258" t="s">
        <v>1621</v>
      </c>
      <c r="O181" s="254" t="s">
        <v>1676</v>
      </c>
      <c r="P181" s="254" t="str">
        <f t="shared" si="2"/>
        <v>RS-2402304EME1.G.0032</v>
      </c>
      <c r="Q181" s="254" t="s">
        <v>1594</v>
      </c>
      <c r="R181" s="254" t="s">
        <v>1591</v>
      </c>
      <c r="S181" s="264"/>
    </row>
    <row r="182" spans="1:19" x14ac:dyDescent="0.25">
      <c r="A182" s="254" t="s">
        <v>1587</v>
      </c>
      <c r="B182" s="254" t="s">
        <v>1587</v>
      </c>
      <c r="C182" s="254">
        <v>4600018665</v>
      </c>
      <c r="D182" s="254" t="s">
        <v>1620</v>
      </c>
      <c r="E182" s="254"/>
      <c r="F182" s="254" t="s">
        <v>1588</v>
      </c>
      <c r="G182" s="255" t="s">
        <v>1589</v>
      </c>
      <c r="H182" s="256" t="s">
        <v>1476</v>
      </c>
      <c r="I182" s="254" t="s">
        <v>45</v>
      </c>
      <c r="J182" s="254" t="s">
        <v>1590</v>
      </c>
      <c r="K182" s="254" t="s">
        <v>1591</v>
      </c>
      <c r="L182" s="254">
        <v>1009674368</v>
      </c>
      <c r="M182" s="257">
        <v>736.81</v>
      </c>
      <c r="N182" s="258" t="s">
        <v>1621</v>
      </c>
      <c r="O182" s="254" t="s">
        <v>1677</v>
      </c>
      <c r="P182" s="254" t="str">
        <f t="shared" si="2"/>
        <v>RS-2402304EME1.G.0068</v>
      </c>
      <c r="Q182" s="254" t="s">
        <v>1594</v>
      </c>
      <c r="R182" s="254" t="s">
        <v>1591</v>
      </c>
      <c r="S182" s="264"/>
    </row>
    <row r="183" spans="1:19" x14ac:dyDescent="0.25">
      <c r="A183" s="254" t="s">
        <v>1587</v>
      </c>
      <c r="B183" s="254" t="s">
        <v>1587</v>
      </c>
      <c r="C183" s="254">
        <v>4600018665</v>
      </c>
      <c r="D183" s="254" t="s">
        <v>1620</v>
      </c>
      <c r="E183" s="254"/>
      <c r="F183" s="254" t="s">
        <v>1588</v>
      </c>
      <c r="G183" s="255" t="s">
        <v>1589</v>
      </c>
      <c r="H183" s="256" t="s">
        <v>1476</v>
      </c>
      <c r="I183" s="254" t="s">
        <v>45</v>
      </c>
      <c r="J183" s="254" t="s">
        <v>1590</v>
      </c>
      <c r="K183" s="254" t="s">
        <v>1591</v>
      </c>
      <c r="L183" s="254">
        <v>1009674369</v>
      </c>
      <c r="M183" s="257">
        <v>2589.2399999999998</v>
      </c>
      <c r="N183" s="258" t="s">
        <v>1621</v>
      </c>
      <c r="O183" s="254" t="s">
        <v>1678</v>
      </c>
      <c r="P183" s="254" t="str">
        <f t="shared" si="2"/>
        <v>RS-2402304EME1.G.0068</v>
      </c>
      <c r="Q183" s="254" t="s">
        <v>1594</v>
      </c>
      <c r="R183" s="254" t="s">
        <v>1591</v>
      </c>
      <c r="S183" s="264"/>
    </row>
    <row r="184" spans="1:19" x14ac:dyDescent="0.25">
      <c r="A184" s="254" t="s">
        <v>1587</v>
      </c>
      <c r="B184" s="254" t="s">
        <v>1587</v>
      </c>
      <c r="C184" s="254">
        <v>4600018665</v>
      </c>
      <c r="D184" s="254" t="s">
        <v>1620</v>
      </c>
      <c r="E184" s="254"/>
      <c r="F184" s="254" t="s">
        <v>1588</v>
      </c>
      <c r="G184" s="255" t="s">
        <v>1589</v>
      </c>
      <c r="H184" s="256" t="s">
        <v>1476</v>
      </c>
      <c r="I184" s="254" t="s">
        <v>45</v>
      </c>
      <c r="J184" s="254" t="s">
        <v>1590</v>
      </c>
      <c r="K184" s="254" t="s">
        <v>1591</v>
      </c>
      <c r="L184" s="254">
        <v>1009674449</v>
      </c>
      <c r="M184" s="257">
        <v>988.19</v>
      </c>
      <c r="N184" s="258" t="s">
        <v>1621</v>
      </c>
      <c r="O184" s="254" t="s">
        <v>1679</v>
      </c>
      <c r="P184" s="254" t="str">
        <f t="shared" si="2"/>
        <v>RS-2402304EME1.I.0021</v>
      </c>
      <c r="Q184" s="254" t="s">
        <v>1594</v>
      </c>
      <c r="R184" s="254" t="s">
        <v>1591</v>
      </c>
      <c r="S184" s="264"/>
    </row>
    <row r="185" spans="1:19" x14ac:dyDescent="0.25">
      <c r="A185" s="254" t="s">
        <v>1587</v>
      </c>
      <c r="B185" s="254" t="s">
        <v>1587</v>
      </c>
      <c r="C185" s="254">
        <v>4600018665</v>
      </c>
      <c r="D185" s="254" t="s">
        <v>1620</v>
      </c>
      <c r="E185" s="254"/>
      <c r="F185" s="254" t="s">
        <v>1588</v>
      </c>
      <c r="G185" s="255" t="s">
        <v>1589</v>
      </c>
      <c r="H185" s="256" t="s">
        <v>1476</v>
      </c>
      <c r="I185" s="254" t="s">
        <v>45</v>
      </c>
      <c r="J185" s="254" t="s">
        <v>1590</v>
      </c>
      <c r="K185" s="254" t="s">
        <v>1591</v>
      </c>
      <c r="L185" s="254">
        <v>1009674452</v>
      </c>
      <c r="M185" s="257">
        <v>3742.2</v>
      </c>
      <c r="N185" s="258" t="s">
        <v>1621</v>
      </c>
      <c r="O185" s="254" t="s">
        <v>1680</v>
      </c>
      <c r="P185" s="254" t="str">
        <f t="shared" si="2"/>
        <v>RS-2402304EME1.I.0021</v>
      </c>
      <c r="Q185" s="254" t="s">
        <v>1594</v>
      </c>
      <c r="R185" s="254" t="s">
        <v>1591</v>
      </c>
      <c r="S185" s="264"/>
    </row>
    <row r="186" spans="1:19" x14ac:dyDescent="0.25">
      <c r="A186" s="254" t="s">
        <v>1587</v>
      </c>
      <c r="B186" s="254" t="s">
        <v>1587</v>
      </c>
      <c r="C186" s="254">
        <v>4600018665</v>
      </c>
      <c r="D186" s="254" t="s">
        <v>1620</v>
      </c>
      <c r="E186" s="254"/>
      <c r="F186" s="254" t="s">
        <v>1588</v>
      </c>
      <c r="G186" s="255" t="s">
        <v>1589</v>
      </c>
      <c r="H186" s="256" t="s">
        <v>1476</v>
      </c>
      <c r="I186" s="254" t="s">
        <v>45</v>
      </c>
      <c r="J186" s="254" t="s">
        <v>1590</v>
      </c>
      <c r="K186" s="254" t="s">
        <v>1591</v>
      </c>
      <c r="L186" s="254">
        <v>1009674454</v>
      </c>
      <c r="M186" s="257">
        <v>1362.29</v>
      </c>
      <c r="N186" s="258" t="s">
        <v>1621</v>
      </c>
      <c r="O186" s="254" t="s">
        <v>1681</v>
      </c>
      <c r="P186" s="254" t="str">
        <f t="shared" si="2"/>
        <v>RS-2402304EME1.I.0028</v>
      </c>
      <c r="Q186" s="254" t="s">
        <v>1594</v>
      </c>
      <c r="R186" s="254" t="s">
        <v>1591</v>
      </c>
      <c r="S186" s="264"/>
    </row>
    <row r="187" spans="1:19" x14ac:dyDescent="0.25">
      <c r="A187" s="254" t="s">
        <v>1587</v>
      </c>
      <c r="B187" s="254" t="s">
        <v>1587</v>
      </c>
      <c r="C187" s="254">
        <v>4600018665</v>
      </c>
      <c r="D187" s="254" t="s">
        <v>1620</v>
      </c>
      <c r="E187" s="254"/>
      <c r="F187" s="254" t="s">
        <v>1588</v>
      </c>
      <c r="G187" s="255" t="s">
        <v>1589</v>
      </c>
      <c r="H187" s="256" t="s">
        <v>1476</v>
      </c>
      <c r="I187" s="254" t="s">
        <v>45</v>
      </c>
      <c r="J187" s="254" t="s">
        <v>1590</v>
      </c>
      <c r="K187" s="254" t="s">
        <v>1591</v>
      </c>
      <c r="L187" s="254">
        <v>1009674456</v>
      </c>
      <c r="M187" s="257">
        <v>3014.05</v>
      </c>
      <c r="N187" s="258" t="s">
        <v>1621</v>
      </c>
      <c r="O187" s="254" t="s">
        <v>1682</v>
      </c>
      <c r="P187" s="254" t="str">
        <f t="shared" si="2"/>
        <v>RS-2402304EME1.I.0028</v>
      </c>
      <c r="Q187" s="254" t="s">
        <v>1594</v>
      </c>
      <c r="R187" s="254" t="s">
        <v>1591</v>
      </c>
      <c r="S187" s="264"/>
    </row>
    <row r="188" spans="1:19" x14ac:dyDescent="0.25">
      <c r="A188" s="254" t="s">
        <v>1587</v>
      </c>
      <c r="B188" s="254" t="s">
        <v>1587</v>
      </c>
      <c r="C188" s="254">
        <v>4600018665</v>
      </c>
      <c r="D188" s="254" t="s">
        <v>1620</v>
      </c>
      <c r="E188" s="254"/>
      <c r="F188" s="254" t="s">
        <v>1588</v>
      </c>
      <c r="G188" s="255" t="s">
        <v>1589</v>
      </c>
      <c r="H188" s="256" t="s">
        <v>1476</v>
      </c>
      <c r="I188" s="254" t="s">
        <v>45</v>
      </c>
      <c r="J188" s="254" t="s">
        <v>1590</v>
      </c>
      <c r="K188" s="254" t="s">
        <v>1591</v>
      </c>
      <c r="L188" s="254">
        <v>1009674492</v>
      </c>
      <c r="M188" s="257">
        <v>1421.06</v>
      </c>
      <c r="N188" s="258" t="s">
        <v>1621</v>
      </c>
      <c r="O188" s="254" t="s">
        <v>1683</v>
      </c>
      <c r="P188" s="254" t="str">
        <f t="shared" si="2"/>
        <v>RS-2402304EME1.I.0065</v>
      </c>
      <c r="Q188" s="254" t="s">
        <v>1594</v>
      </c>
      <c r="R188" s="254" t="s">
        <v>1591</v>
      </c>
      <c r="S188" s="264"/>
    </row>
    <row r="189" spans="1:19" x14ac:dyDescent="0.25">
      <c r="A189" s="254" t="s">
        <v>1587</v>
      </c>
      <c r="B189" s="254" t="s">
        <v>1587</v>
      </c>
      <c r="C189" s="254">
        <v>4600018665</v>
      </c>
      <c r="D189" s="254" t="s">
        <v>1620</v>
      </c>
      <c r="E189" s="254"/>
      <c r="F189" s="254" t="s">
        <v>1588</v>
      </c>
      <c r="G189" s="255" t="s">
        <v>1589</v>
      </c>
      <c r="H189" s="256" t="s">
        <v>1476</v>
      </c>
      <c r="I189" s="254" t="s">
        <v>45</v>
      </c>
      <c r="J189" s="254" t="s">
        <v>1590</v>
      </c>
      <c r="K189" s="254" t="s">
        <v>1591</v>
      </c>
      <c r="L189" s="254">
        <v>1009674494</v>
      </c>
      <c r="M189" s="257">
        <v>3014.05</v>
      </c>
      <c r="N189" s="258" t="s">
        <v>1621</v>
      </c>
      <c r="O189" s="254" t="s">
        <v>1684</v>
      </c>
      <c r="P189" s="254" t="str">
        <f t="shared" si="2"/>
        <v>RS-2402304EME1.I.0065</v>
      </c>
      <c r="Q189" s="254" t="s">
        <v>1594</v>
      </c>
      <c r="R189" s="254" t="s">
        <v>1591</v>
      </c>
      <c r="S189" s="264"/>
    </row>
    <row r="190" spans="1:19" x14ac:dyDescent="0.25">
      <c r="A190" s="254" t="s">
        <v>1587</v>
      </c>
      <c r="B190" s="254" t="s">
        <v>1587</v>
      </c>
      <c r="C190" s="254">
        <v>4600018665</v>
      </c>
      <c r="D190" s="254" t="s">
        <v>1620</v>
      </c>
      <c r="E190" s="254"/>
      <c r="F190" s="254" t="s">
        <v>1588</v>
      </c>
      <c r="G190" s="255" t="s">
        <v>1589</v>
      </c>
      <c r="H190" s="256" t="s">
        <v>1476</v>
      </c>
      <c r="I190" s="254" t="s">
        <v>45</v>
      </c>
      <c r="J190" s="254" t="s">
        <v>1590</v>
      </c>
      <c r="K190" s="254" t="s">
        <v>1591</v>
      </c>
      <c r="L190" s="254">
        <v>1009674497</v>
      </c>
      <c r="M190" s="257">
        <v>1192.55</v>
      </c>
      <c r="N190" s="258" t="s">
        <v>1621</v>
      </c>
      <c r="O190" s="254" t="s">
        <v>1685</v>
      </c>
      <c r="P190" s="254" t="str">
        <f t="shared" si="2"/>
        <v>RS-2402304EME1.I.0066</v>
      </c>
      <c r="Q190" s="254" t="s">
        <v>1594</v>
      </c>
      <c r="R190" s="254" t="s">
        <v>1591</v>
      </c>
      <c r="S190" s="264"/>
    </row>
    <row r="191" spans="1:19" x14ac:dyDescent="0.25">
      <c r="A191" s="254" t="s">
        <v>1587</v>
      </c>
      <c r="B191" s="254" t="s">
        <v>1587</v>
      </c>
      <c r="C191" s="254">
        <v>4600018665</v>
      </c>
      <c r="D191" s="254" t="s">
        <v>1620</v>
      </c>
      <c r="E191" s="254"/>
      <c r="F191" s="254" t="s">
        <v>1588</v>
      </c>
      <c r="G191" s="255" t="s">
        <v>1589</v>
      </c>
      <c r="H191" s="256" t="s">
        <v>1476</v>
      </c>
      <c r="I191" s="254" t="s">
        <v>45</v>
      </c>
      <c r="J191" s="254" t="s">
        <v>1590</v>
      </c>
      <c r="K191" s="254" t="s">
        <v>1591</v>
      </c>
      <c r="L191" s="254">
        <v>1009674499</v>
      </c>
      <c r="M191" s="257">
        <v>2419.9299999999998</v>
      </c>
      <c r="N191" s="258" t="s">
        <v>1621</v>
      </c>
      <c r="O191" s="254" t="s">
        <v>1686</v>
      </c>
      <c r="P191" s="254" t="str">
        <f t="shared" si="2"/>
        <v>RS-2402304EME1.I.0066</v>
      </c>
      <c r="Q191" s="254" t="s">
        <v>1594</v>
      </c>
      <c r="R191" s="254" t="s">
        <v>1591</v>
      </c>
      <c r="S191" s="264"/>
    </row>
    <row r="192" spans="1:19" x14ac:dyDescent="0.25">
      <c r="A192" s="254" t="s">
        <v>1587</v>
      </c>
      <c r="B192" s="254" t="s">
        <v>1587</v>
      </c>
      <c r="C192" s="254">
        <v>4600018665</v>
      </c>
      <c r="D192" s="254" t="s">
        <v>1620</v>
      </c>
      <c r="E192" s="254"/>
      <c r="F192" s="254" t="s">
        <v>1588</v>
      </c>
      <c r="G192" s="255" t="s">
        <v>1589</v>
      </c>
      <c r="H192" s="256" t="s">
        <v>1476</v>
      </c>
      <c r="I192" s="254" t="s">
        <v>45</v>
      </c>
      <c r="J192" s="254" t="s">
        <v>1590</v>
      </c>
      <c r="K192" s="254" t="s">
        <v>1591</v>
      </c>
      <c r="L192" s="254">
        <v>1009674534</v>
      </c>
      <c r="M192" s="257">
        <v>1691.47</v>
      </c>
      <c r="N192" s="258" t="s">
        <v>1621</v>
      </c>
      <c r="O192" s="254" t="s">
        <v>1687</v>
      </c>
      <c r="P192" s="254" t="str">
        <f t="shared" si="2"/>
        <v>RS-2402304EME1.I.0109</v>
      </c>
      <c r="Q192" s="254" t="s">
        <v>1594</v>
      </c>
      <c r="R192" s="254" t="s">
        <v>1591</v>
      </c>
      <c r="S192" s="264"/>
    </row>
    <row r="193" spans="1:19" x14ac:dyDescent="0.25">
      <c r="A193" s="254" t="s">
        <v>1587</v>
      </c>
      <c r="B193" s="254" t="s">
        <v>1587</v>
      </c>
      <c r="C193" s="254">
        <v>4600018665</v>
      </c>
      <c r="D193" s="254" t="s">
        <v>1620</v>
      </c>
      <c r="E193" s="254"/>
      <c r="F193" s="254" t="s">
        <v>1588</v>
      </c>
      <c r="G193" s="255" t="s">
        <v>1589</v>
      </c>
      <c r="H193" s="256" t="s">
        <v>1476</v>
      </c>
      <c r="I193" s="254" t="s">
        <v>45</v>
      </c>
      <c r="J193" s="254" t="s">
        <v>1590</v>
      </c>
      <c r="K193" s="254" t="s">
        <v>1591</v>
      </c>
      <c r="L193" s="254">
        <v>1009674537</v>
      </c>
      <c r="M193" s="257">
        <v>3959.87</v>
      </c>
      <c r="N193" s="258" t="s">
        <v>1621</v>
      </c>
      <c r="O193" s="254" t="s">
        <v>1688</v>
      </c>
      <c r="P193" s="254" t="str">
        <f t="shared" si="2"/>
        <v>RS-2402304EME1.I.0109</v>
      </c>
      <c r="Q193" s="254" t="s">
        <v>1594</v>
      </c>
      <c r="R193" s="254" t="s">
        <v>1591</v>
      </c>
      <c r="S193" s="264"/>
    </row>
    <row r="194" spans="1:19" x14ac:dyDescent="0.25">
      <c r="A194" s="254" t="s">
        <v>1587</v>
      </c>
      <c r="B194" s="254" t="s">
        <v>1587</v>
      </c>
      <c r="C194" s="254">
        <v>4600018665</v>
      </c>
      <c r="D194" s="254" t="s">
        <v>1620</v>
      </c>
      <c r="E194" s="254"/>
      <c r="F194" s="254" t="s">
        <v>1588</v>
      </c>
      <c r="G194" s="255" t="s">
        <v>1589</v>
      </c>
      <c r="H194" s="256" t="s">
        <v>1476</v>
      </c>
      <c r="I194" s="254" t="s">
        <v>45</v>
      </c>
      <c r="J194" s="254" t="s">
        <v>1590</v>
      </c>
      <c r="K194" s="254" t="s">
        <v>1591</v>
      </c>
      <c r="L194" s="254">
        <v>1009674545</v>
      </c>
      <c r="M194" s="257">
        <v>915.01</v>
      </c>
      <c r="N194" s="258" t="s">
        <v>1621</v>
      </c>
      <c r="O194" s="254" t="s">
        <v>1689</v>
      </c>
      <c r="P194" s="254" t="str">
        <f t="shared" si="2"/>
        <v>RS-2402304EME1.I.0119</v>
      </c>
      <c r="Q194" s="254" t="s">
        <v>1594</v>
      </c>
      <c r="R194" s="254" t="s">
        <v>1591</v>
      </c>
      <c r="S194" s="264"/>
    </row>
    <row r="195" spans="1:19" x14ac:dyDescent="0.25">
      <c r="A195" s="254" t="s">
        <v>1587</v>
      </c>
      <c r="B195" s="254" t="s">
        <v>1587</v>
      </c>
      <c r="C195" s="254">
        <v>4600018665</v>
      </c>
      <c r="D195" s="254" t="s">
        <v>1620</v>
      </c>
      <c r="E195" s="254"/>
      <c r="F195" s="254" t="s">
        <v>1588</v>
      </c>
      <c r="G195" s="255" t="s">
        <v>1589</v>
      </c>
      <c r="H195" s="256" t="s">
        <v>1476</v>
      </c>
      <c r="I195" s="254" t="s">
        <v>45</v>
      </c>
      <c r="J195" s="254" t="s">
        <v>1590</v>
      </c>
      <c r="K195" s="254" t="s">
        <v>1591</v>
      </c>
      <c r="L195" s="254">
        <v>1009674566</v>
      </c>
      <c r="M195" s="257">
        <v>4242.51</v>
      </c>
      <c r="N195" s="258" t="s">
        <v>1621</v>
      </c>
      <c r="O195" s="254" t="s">
        <v>1690</v>
      </c>
      <c r="P195" s="254" t="str">
        <f t="shared" ref="P195:P257" si="3">IF(OR(RIGHT(SUBSTITUTE(O195,"MED_ÚNICA&gt;",""),2)=".I",RIGHT(SUBSTITUTE(O195,"MED_ÚNICA&gt;",""),2)=".D",RIGHT(SUBSTITUTE(O195,"MED_ÚNICA&gt;",""),2)=".M"),LEFT(SUBSTITUTE(O195,"MED_ÚNICA&gt;",""),LEN(SUBSTITUTE(O195,"MED_ÚNICA&gt;",""))-2),SUBSTITUTE(O195,"MED_ÚNICA&gt;",""))</f>
        <v>RS-2402304EME1.I.0119</v>
      </c>
      <c r="Q195" s="254" t="s">
        <v>1594</v>
      </c>
      <c r="R195" s="254" t="s">
        <v>1591</v>
      </c>
      <c r="S195" s="264"/>
    </row>
    <row r="196" spans="1:19" x14ac:dyDescent="0.25">
      <c r="A196" s="254" t="s">
        <v>1587</v>
      </c>
      <c r="B196" s="254" t="s">
        <v>1587</v>
      </c>
      <c r="C196" s="254">
        <v>4600018665</v>
      </c>
      <c r="D196" s="254" t="s">
        <v>1620</v>
      </c>
      <c r="E196" s="254"/>
      <c r="F196" s="254" t="s">
        <v>1588</v>
      </c>
      <c r="G196" s="255" t="s">
        <v>1589</v>
      </c>
      <c r="H196" s="256" t="s">
        <v>1476</v>
      </c>
      <c r="I196" s="254" t="s">
        <v>45</v>
      </c>
      <c r="J196" s="254" t="s">
        <v>1590</v>
      </c>
      <c r="K196" s="254" t="s">
        <v>1591</v>
      </c>
      <c r="L196" s="254">
        <v>1009674589</v>
      </c>
      <c r="M196" s="257">
        <v>1192.55</v>
      </c>
      <c r="N196" s="258" t="s">
        <v>1621</v>
      </c>
      <c r="O196" s="254" t="s">
        <v>1691</v>
      </c>
      <c r="P196" s="254" t="str">
        <f t="shared" si="3"/>
        <v>RS-2402304EME1.I.0166</v>
      </c>
      <c r="Q196" s="254" t="s">
        <v>1594</v>
      </c>
      <c r="R196" s="254" t="s">
        <v>1591</v>
      </c>
      <c r="S196" s="264"/>
    </row>
    <row r="197" spans="1:19" x14ac:dyDescent="0.25">
      <c r="A197" s="254" t="s">
        <v>1587</v>
      </c>
      <c r="B197" s="254" t="s">
        <v>1587</v>
      </c>
      <c r="C197" s="254">
        <v>4600018665</v>
      </c>
      <c r="D197" s="254" t="s">
        <v>1620</v>
      </c>
      <c r="E197" s="254"/>
      <c r="F197" s="254" t="s">
        <v>1588</v>
      </c>
      <c r="G197" s="255" t="s">
        <v>1589</v>
      </c>
      <c r="H197" s="256" t="s">
        <v>1476</v>
      </c>
      <c r="I197" s="254" t="s">
        <v>45</v>
      </c>
      <c r="J197" s="254" t="s">
        <v>1590</v>
      </c>
      <c r="K197" s="254" t="s">
        <v>1591</v>
      </c>
      <c r="L197" s="254">
        <v>1009674617</v>
      </c>
      <c r="M197" s="257">
        <v>2419.9299999999998</v>
      </c>
      <c r="N197" s="258" t="s">
        <v>1621</v>
      </c>
      <c r="O197" s="254" t="s">
        <v>1692</v>
      </c>
      <c r="P197" s="254" t="str">
        <f t="shared" si="3"/>
        <v>RS-2402304EME1.I.0166</v>
      </c>
      <c r="Q197" s="254" t="s">
        <v>1594</v>
      </c>
      <c r="R197" s="254" t="s">
        <v>1591</v>
      </c>
      <c r="S197" s="264"/>
    </row>
    <row r="198" spans="1:19" x14ac:dyDescent="0.25">
      <c r="A198" s="254" t="s">
        <v>1587</v>
      </c>
      <c r="B198" s="254" t="s">
        <v>1587</v>
      </c>
      <c r="C198" s="254">
        <v>4600018665</v>
      </c>
      <c r="D198" s="254" t="s">
        <v>1620</v>
      </c>
      <c r="E198" s="254"/>
      <c r="F198" s="254" t="s">
        <v>1588</v>
      </c>
      <c r="G198" s="255" t="s">
        <v>1589</v>
      </c>
      <c r="H198" s="256" t="s">
        <v>1476</v>
      </c>
      <c r="I198" s="254" t="s">
        <v>45</v>
      </c>
      <c r="J198" s="254" t="s">
        <v>1590</v>
      </c>
      <c r="K198" s="254" t="s">
        <v>1591</v>
      </c>
      <c r="L198" s="254">
        <v>1009674629</v>
      </c>
      <c r="M198" s="257">
        <v>1192.55</v>
      </c>
      <c r="N198" s="258" t="s">
        <v>1621</v>
      </c>
      <c r="O198" s="254" t="s">
        <v>1693</v>
      </c>
      <c r="P198" s="254" t="str">
        <f t="shared" si="3"/>
        <v>RS-2402304EME1.I.0192</v>
      </c>
      <c r="Q198" s="254" t="s">
        <v>1594</v>
      </c>
      <c r="R198" s="254" t="s">
        <v>1591</v>
      </c>
      <c r="S198" s="264"/>
    </row>
    <row r="199" spans="1:19" x14ac:dyDescent="0.25">
      <c r="A199" s="254" t="s">
        <v>1587</v>
      </c>
      <c r="B199" s="254" t="s">
        <v>1587</v>
      </c>
      <c r="C199" s="254">
        <v>4600018665</v>
      </c>
      <c r="D199" s="254" t="s">
        <v>1620</v>
      </c>
      <c r="E199" s="254"/>
      <c r="F199" s="254" t="s">
        <v>1588</v>
      </c>
      <c r="G199" s="255" t="s">
        <v>1589</v>
      </c>
      <c r="H199" s="256" t="s">
        <v>1476</v>
      </c>
      <c r="I199" s="254" t="s">
        <v>45</v>
      </c>
      <c r="J199" s="254" t="s">
        <v>1590</v>
      </c>
      <c r="K199" s="254" t="s">
        <v>1591</v>
      </c>
      <c r="L199" s="254">
        <v>1009674631</v>
      </c>
      <c r="M199" s="257">
        <v>2419.9299999999998</v>
      </c>
      <c r="N199" s="258" t="s">
        <v>1621</v>
      </c>
      <c r="O199" s="254" t="s">
        <v>1694</v>
      </c>
      <c r="P199" s="254" t="str">
        <f t="shared" si="3"/>
        <v>RS-2402304EME1.I.0192</v>
      </c>
      <c r="Q199" s="254" t="s">
        <v>1594</v>
      </c>
      <c r="R199" s="254" t="s">
        <v>1591</v>
      </c>
      <c r="S199" s="264"/>
    </row>
    <row r="200" spans="1:19" x14ac:dyDescent="0.25">
      <c r="A200" s="254" t="s">
        <v>1587</v>
      </c>
      <c r="B200" s="254" t="s">
        <v>1587</v>
      </c>
      <c r="C200" s="254">
        <v>4600018665</v>
      </c>
      <c r="D200" s="254" t="s">
        <v>1620</v>
      </c>
      <c r="E200" s="254"/>
      <c r="F200" s="254" t="s">
        <v>1588</v>
      </c>
      <c r="G200" s="255" t="s">
        <v>1589</v>
      </c>
      <c r="H200" s="256" t="s">
        <v>1476</v>
      </c>
      <c r="I200" s="254" t="s">
        <v>45</v>
      </c>
      <c r="J200" s="254" t="s">
        <v>1590</v>
      </c>
      <c r="K200" s="254" t="s">
        <v>1591</v>
      </c>
      <c r="L200" s="254">
        <v>1009674644</v>
      </c>
      <c r="M200" s="257">
        <v>762.98</v>
      </c>
      <c r="N200" s="258" t="s">
        <v>1621</v>
      </c>
      <c r="O200" s="254" t="s">
        <v>1695</v>
      </c>
      <c r="P200" s="254" t="str">
        <f t="shared" si="3"/>
        <v>RS-2402304EME1.I.0220</v>
      </c>
      <c r="Q200" s="254" t="s">
        <v>1594</v>
      </c>
      <c r="R200" s="254" t="s">
        <v>1591</v>
      </c>
      <c r="S200" s="264"/>
    </row>
    <row r="201" spans="1:19" x14ac:dyDescent="0.25">
      <c r="A201" s="254" t="s">
        <v>1587</v>
      </c>
      <c r="B201" s="254" t="s">
        <v>1587</v>
      </c>
      <c r="C201" s="254">
        <v>4600018665</v>
      </c>
      <c r="D201" s="254" t="s">
        <v>1620</v>
      </c>
      <c r="E201" s="254"/>
      <c r="F201" s="254" t="s">
        <v>1588</v>
      </c>
      <c r="G201" s="255" t="s">
        <v>1589</v>
      </c>
      <c r="H201" s="256" t="s">
        <v>1476</v>
      </c>
      <c r="I201" s="254" t="s">
        <v>45</v>
      </c>
      <c r="J201" s="254" t="s">
        <v>1590</v>
      </c>
      <c r="K201" s="254" t="s">
        <v>1591</v>
      </c>
      <c r="L201" s="254">
        <v>1009674663</v>
      </c>
      <c r="M201" s="257">
        <v>3498.66</v>
      </c>
      <c r="N201" s="258" t="s">
        <v>1621</v>
      </c>
      <c r="O201" s="254" t="s">
        <v>1696</v>
      </c>
      <c r="P201" s="254" t="str">
        <f t="shared" si="3"/>
        <v>RS-2402304EME1.I.0220</v>
      </c>
      <c r="Q201" s="254" t="s">
        <v>1594</v>
      </c>
      <c r="R201" s="254" t="s">
        <v>1591</v>
      </c>
      <c r="S201" s="264"/>
    </row>
    <row r="202" spans="1:19" x14ac:dyDescent="0.25">
      <c r="A202" s="254" t="s">
        <v>1587</v>
      </c>
      <c r="B202" s="254" t="s">
        <v>1587</v>
      </c>
      <c r="C202" s="254">
        <v>4600018665</v>
      </c>
      <c r="D202" s="254" t="s">
        <v>1620</v>
      </c>
      <c r="E202" s="254"/>
      <c r="F202" s="254" t="s">
        <v>1588</v>
      </c>
      <c r="G202" s="255" t="s">
        <v>1589</v>
      </c>
      <c r="H202" s="256" t="s">
        <v>1476</v>
      </c>
      <c r="I202" s="254" t="s">
        <v>45</v>
      </c>
      <c r="J202" s="254" t="s">
        <v>1590</v>
      </c>
      <c r="K202" s="254" t="s">
        <v>1591</v>
      </c>
      <c r="L202" s="254">
        <v>1009674666</v>
      </c>
      <c r="M202" s="257">
        <v>1192.55</v>
      </c>
      <c r="N202" s="258" t="s">
        <v>1621</v>
      </c>
      <c r="O202" s="254" t="s">
        <v>1697</v>
      </c>
      <c r="P202" s="254" t="str">
        <f t="shared" si="3"/>
        <v>RS-2402304EME1.I.0252</v>
      </c>
      <c r="Q202" s="254" t="s">
        <v>1594</v>
      </c>
      <c r="R202" s="254" t="s">
        <v>1591</v>
      </c>
      <c r="S202" s="264"/>
    </row>
    <row r="203" spans="1:19" x14ac:dyDescent="0.25">
      <c r="A203" s="254" t="s">
        <v>1587</v>
      </c>
      <c r="B203" s="254" t="s">
        <v>1587</v>
      </c>
      <c r="C203" s="254">
        <v>4600018665</v>
      </c>
      <c r="D203" s="254" t="s">
        <v>1620</v>
      </c>
      <c r="E203" s="254"/>
      <c r="F203" s="254" t="s">
        <v>1588</v>
      </c>
      <c r="G203" s="255" t="s">
        <v>1589</v>
      </c>
      <c r="H203" s="256" t="s">
        <v>1476</v>
      </c>
      <c r="I203" s="254" t="s">
        <v>45</v>
      </c>
      <c r="J203" s="254" t="s">
        <v>1590</v>
      </c>
      <c r="K203" s="254" t="s">
        <v>1591</v>
      </c>
      <c r="L203" s="254">
        <v>1009674668</v>
      </c>
      <c r="M203" s="257">
        <v>2419.9299999999998</v>
      </c>
      <c r="N203" s="258" t="s">
        <v>1621</v>
      </c>
      <c r="O203" s="254" t="s">
        <v>1698</v>
      </c>
      <c r="P203" s="254" t="str">
        <f t="shared" si="3"/>
        <v>RS-2402304EME1.I.0252</v>
      </c>
      <c r="Q203" s="254" t="s">
        <v>1594</v>
      </c>
      <c r="R203" s="254" t="s">
        <v>1591</v>
      </c>
      <c r="S203" s="264"/>
    </row>
    <row r="204" spans="1:19" x14ac:dyDescent="0.25">
      <c r="A204" s="254" t="s">
        <v>1587</v>
      </c>
      <c r="B204" s="254" t="s">
        <v>1587</v>
      </c>
      <c r="C204" s="254">
        <v>4600018665</v>
      </c>
      <c r="D204" s="254" t="s">
        <v>1620</v>
      </c>
      <c r="E204" s="254"/>
      <c r="F204" s="254" t="s">
        <v>1588</v>
      </c>
      <c r="G204" s="255" t="s">
        <v>1589</v>
      </c>
      <c r="H204" s="256" t="s">
        <v>1476</v>
      </c>
      <c r="I204" s="254" t="s">
        <v>45</v>
      </c>
      <c r="J204" s="254" t="s">
        <v>1590</v>
      </c>
      <c r="K204" s="254" t="s">
        <v>1591</v>
      </c>
      <c r="L204" s="254">
        <v>1009674671</v>
      </c>
      <c r="M204" s="257">
        <v>208.92</v>
      </c>
      <c r="N204" s="258" t="s">
        <v>1621</v>
      </c>
      <c r="O204" s="254" t="s">
        <v>1699</v>
      </c>
      <c r="P204" s="254" t="str">
        <f t="shared" si="3"/>
        <v>RS-2402304EME1.I.0263</v>
      </c>
      <c r="Q204" s="254" t="s">
        <v>1594</v>
      </c>
      <c r="R204" s="254" t="s">
        <v>1591</v>
      </c>
      <c r="S204" s="264"/>
    </row>
    <row r="205" spans="1:19" x14ac:dyDescent="0.25">
      <c r="A205" s="254" t="s">
        <v>1587</v>
      </c>
      <c r="B205" s="254" t="s">
        <v>1587</v>
      </c>
      <c r="C205" s="254">
        <v>4600018665</v>
      </c>
      <c r="D205" s="254" t="s">
        <v>1620</v>
      </c>
      <c r="E205" s="254"/>
      <c r="F205" s="254" t="s">
        <v>1588</v>
      </c>
      <c r="G205" s="255" t="s">
        <v>1589</v>
      </c>
      <c r="H205" s="256" t="s">
        <v>1476</v>
      </c>
      <c r="I205" s="254" t="s">
        <v>45</v>
      </c>
      <c r="J205" s="254" t="s">
        <v>1590</v>
      </c>
      <c r="K205" s="254" t="s">
        <v>1591</v>
      </c>
      <c r="L205" s="254">
        <v>1009674673</v>
      </c>
      <c r="M205" s="257">
        <v>509.22</v>
      </c>
      <c r="N205" s="258" t="s">
        <v>1621</v>
      </c>
      <c r="O205" s="254" t="s">
        <v>1700</v>
      </c>
      <c r="P205" s="254" t="str">
        <f t="shared" si="3"/>
        <v>RS-2402304EME1.I.0263</v>
      </c>
      <c r="Q205" s="254" t="s">
        <v>1594</v>
      </c>
      <c r="R205" s="254" t="s">
        <v>1591</v>
      </c>
      <c r="S205" s="264"/>
    </row>
    <row r="206" spans="1:19" x14ac:dyDescent="0.25">
      <c r="A206" s="254" t="s">
        <v>1587</v>
      </c>
      <c r="B206" s="254" t="s">
        <v>1587</v>
      </c>
      <c r="C206" s="254">
        <v>4600018665</v>
      </c>
      <c r="D206" s="254" t="s">
        <v>1620</v>
      </c>
      <c r="E206" s="254"/>
      <c r="F206" s="254" t="s">
        <v>1588</v>
      </c>
      <c r="G206" s="255" t="s">
        <v>1589</v>
      </c>
      <c r="H206" s="256" t="s">
        <v>1476</v>
      </c>
      <c r="I206" s="254" t="s">
        <v>45</v>
      </c>
      <c r="J206" s="254" t="s">
        <v>1590</v>
      </c>
      <c r="K206" s="254" t="s">
        <v>1591</v>
      </c>
      <c r="L206" s="254">
        <v>1009674675</v>
      </c>
      <c r="M206" s="257">
        <v>1192.55</v>
      </c>
      <c r="N206" s="258" t="s">
        <v>1621</v>
      </c>
      <c r="O206" s="254" t="s">
        <v>1701</v>
      </c>
      <c r="P206" s="254" t="str">
        <f t="shared" si="3"/>
        <v>RS-2402304EME1.I.0268</v>
      </c>
      <c r="Q206" s="254" t="s">
        <v>1594</v>
      </c>
      <c r="R206" s="254" t="s">
        <v>1591</v>
      </c>
      <c r="S206" s="264"/>
    </row>
    <row r="207" spans="1:19" x14ac:dyDescent="0.25">
      <c r="A207" s="254" t="s">
        <v>1587</v>
      </c>
      <c r="B207" s="254" t="s">
        <v>1587</v>
      </c>
      <c r="C207" s="254">
        <v>4600018665</v>
      </c>
      <c r="D207" s="254" t="s">
        <v>1620</v>
      </c>
      <c r="E207" s="254"/>
      <c r="F207" s="254" t="s">
        <v>1588</v>
      </c>
      <c r="G207" s="255" t="s">
        <v>1589</v>
      </c>
      <c r="H207" s="256" t="s">
        <v>1476</v>
      </c>
      <c r="I207" s="254" t="s">
        <v>45</v>
      </c>
      <c r="J207" s="254" t="s">
        <v>1590</v>
      </c>
      <c r="K207" s="254" t="s">
        <v>1591</v>
      </c>
      <c r="L207" s="254">
        <v>1009674677</v>
      </c>
      <c r="M207" s="257">
        <v>2419.9299999999998</v>
      </c>
      <c r="N207" s="258" t="s">
        <v>1621</v>
      </c>
      <c r="O207" s="254" t="s">
        <v>1702</v>
      </c>
      <c r="P207" s="254" t="str">
        <f t="shared" si="3"/>
        <v>RS-2402304EME1.I.0268</v>
      </c>
      <c r="Q207" s="254" t="s">
        <v>1594</v>
      </c>
      <c r="R207" s="254" t="s">
        <v>1591</v>
      </c>
      <c r="S207" s="264"/>
    </row>
    <row r="208" spans="1:19" x14ac:dyDescent="0.25">
      <c r="A208" s="254" t="s">
        <v>1587</v>
      </c>
      <c r="B208" s="254" t="s">
        <v>1587</v>
      </c>
      <c r="C208" s="254">
        <v>4600018665</v>
      </c>
      <c r="D208" s="254" t="s">
        <v>1620</v>
      </c>
      <c r="E208" s="254"/>
      <c r="F208" s="254" t="s">
        <v>1588</v>
      </c>
      <c r="G208" s="255" t="s">
        <v>1589</v>
      </c>
      <c r="H208" s="256" t="s">
        <v>1476</v>
      </c>
      <c r="I208" s="254" t="s">
        <v>45</v>
      </c>
      <c r="J208" s="254" t="s">
        <v>1590</v>
      </c>
      <c r="K208" s="254" t="s">
        <v>1591</v>
      </c>
      <c r="L208" s="254">
        <v>1009674705</v>
      </c>
      <c r="M208" s="257">
        <v>1192.55</v>
      </c>
      <c r="N208" s="258" t="s">
        <v>1621</v>
      </c>
      <c r="O208" s="254" t="s">
        <v>1703</v>
      </c>
      <c r="P208" s="254" t="str">
        <f t="shared" si="3"/>
        <v>RS-2402304EME1.J.0009</v>
      </c>
      <c r="Q208" s="254" t="s">
        <v>1594</v>
      </c>
      <c r="R208" s="254" t="s">
        <v>1591</v>
      </c>
      <c r="S208" s="264"/>
    </row>
    <row r="209" spans="1:19" x14ac:dyDescent="0.25">
      <c r="A209" s="254" t="s">
        <v>1587</v>
      </c>
      <c r="B209" s="254" t="s">
        <v>1587</v>
      </c>
      <c r="C209" s="254">
        <v>4600018665</v>
      </c>
      <c r="D209" s="254" t="s">
        <v>1620</v>
      </c>
      <c r="E209" s="254"/>
      <c r="F209" s="254" t="s">
        <v>1588</v>
      </c>
      <c r="G209" s="255" t="s">
        <v>1589</v>
      </c>
      <c r="H209" s="256" t="s">
        <v>1476</v>
      </c>
      <c r="I209" s="254" t="s">
        <v>45</v>
      </c>
      <c r="J209" s="254" t="s">
        <v>1590</v>
      </c>
      <c r="K209" s="254" t="s">
        <v>1591</v>
      </c>
      <c r="L209" s="254">
        <v>1009674708</v>
      </c>
      <c r="M209" s="257">
        <v>2419.9299999999998</v>
      </c>
      <c r="N209" s="258" t="s">
        <v>1621</v>
      </c>
      <c r="O209" s="254" t="s">
        <v>1704</v>
      </c>
      <c r="P209" s="254" t="str">
        <f t="shared" si="3"/>
        <v>RS-2402304EME1.J.0009</v>
      </c>
      <c r="Q209" s="254" t="s">
        <v>1594</v>
      </c>
      <c r="R209" s="254" t="s">
        <v>1591</v>
      </c>
      <c r="S209" s="264"/>
    </row>
    <row r="210" spans="1:19" x14ac:dyDescent="0.25">
      <c r="A210" s="254" t="s">
        <v>1587</v>
      </c>
      <c r="B210" s="254" t="s">
        <v>1587</v>
      </c>
      <c r="C210" s="254">
        <v>4600018665</v>
      </c>
      <c r="D210" s="254" t="s">
        <v>1620</v>
      </c>
      <c r="E210" s="254"/>
      <c r="F210" s="254" t="s">
        <v>1588</v>
      </c>
      <c r="G210" s="255" t="s">
        <v>1589</v>
      </c>
      <c r="H210" s="256" t="s">
        <v>1476</v>
      </c>
      <c r="I210" s="254" t="s">
        <v>45</v>
      </c>
      <c r="J210" s="254" t="s">
        <v>1590</v>
      </c>
      <c r="K210" s="254" t="s">
        <v>1591</v>
      </c>
      <c r="L210" s="254">
        <v>1009674733</v>
      </c>
      <c r="M210" s="257">
        <v>1192.55</v>
      </c>
      <c r="N210" s="258" t="s">
        <v>1621</v>
      </c>
      <c r="O210" s="254" t="s">
        <v>1705</v>
      </c>
      <c r="P210" s="254" t="str">
        <f t="shared" si="3"/>
        <v>RS-2402304EME1.J.0048</v>
      </c>
      <c r="Q210" s="254" t="s">
        <v>1594</v>
      </c>
      <c r="R210" s="254" t="s">
        <v>1591</v>
      </c>
      <c r="S210" s="264"/>
    </row>
    <row r="211" spans="1:19" x14ac:dyDescent="0.25">
      <c r="A211" s="254" t="s">
        <v>1587</v>
      </c>
      <c r="B211" s="254" t="s">
        <v>1587</v>
      </c>
      <c r="C211" s="254">
        <v>4600018665</v>
      </c>
      <c r="D211" s="254" t="s">
        <v>1620</v>
      </c>
      <c r="E211" s="254"/>
      <c r="F211" s="254" t="s">
        <v>1588</v>
      </c>
      <c r="G211" s="255" t="s">
        <v>1589</v>
      </c>
      <c r="H211" s="256" t="s">
        <v>1476</v>
      </c>
      <c r="I211" s="254" t="s">
        <v>45</v>
      </c>
      <c r="J211" s="254" t="s">
        <v>1590</v>
      </c>
      <c r="K211" s="254" t="s">
        <v>1591</v>
      </c>
      <c r="L211" s="254">
        <v>1009674736</v>
      </c>
      <c r="M211" s="257">
        <v>2419.9299999999998</v>
      </c>
      <c r="N211" s="258" t="s">
        <v>1621</v>
      </c>
      <c r="O211" s="254" t="s">
        <v>1706</v>
      </c>
      <c r="P211" s="254" t="str">
        <f t="shared" si="3"/>
        <v>RS-2402304EME1.J.0048</v>
      </c>
      <c r="Q211" s="254" t="s">
        <v>1594</v>
      </c>
      <c r="R211" s="254" t="s">
        <v>1591</v>
      </c>
      <c r="S211" s="264"/>
    </row>
    <row r="212" spans="1:19" x14ac:dyDescent="0.25">
      <c r="A212" s="254" t="s">
        <v>1587</v>
      </c>
      <c r="B212" s="254" t="s">
        <v>1587</v>
      </c>
      <c r="C212" s="254">
        <v>4600018665</v>
      </c>
      <c r="D212" s="254" t="s">
        <v>1620</v>
      </c>
      <c r="E212" s="254"/>
      <c r="F212" s="254" t="s">
        <v>1588</v>
      </c>
      <c r="G212" s="255" t="s">
        <v>1589</v>
      </c>
      <c r="H212" s="256" t="s">
        <v>1476</v>
      </c>
      <c r="I212" s="254" t="s">
        <v>45</v>
      </c>
      <c r="J212" s="254" t="s">
        <v>1590</v>
      </c>
      <c r="K212" s="254" t="s">
        <v>1591</v>
      </c>
      <c r="L212" s="254">
        <v>1009678666</v>
      </c>
      <c r="M212" s="257">
        <v>861.55</v>
      </c>
      <c r="N212" s="258" t="s">
        <v>1621</v>
      </c>
      <c r="O212" s="254" t="s">
        <v>1707</v>
      </c>
      <c r="P212" s="254" t="str">
        <f t="shared" si="3"/>
        <v>RS-2402304EME1.J.0178</v>
      </c>
      <c r="Q212" s="254" t="s">
        <v>1594</v>
      </c>
      <c r="R212" s="254" t="s">
        <v>1591</v>
      </c>
      <c r="S212" s="264"/>
    </row>
    <row r="213" spans="1:19" x14ac:dyDescent="0.25">
      <c r="A213" s="254" t="s">
        <v>1587</v>
      </c>
      <c r="B213" s="254" t="s">
        <v>1587</v>
      </c>
      <c r="C213" s="254">
        <v>4600018665</v>
      </c>
      <c r="D213" s="254" t="s">
        <v>1620</v>
      </c>
      <c r="E213" s="254"/>
      <c r="F213" s="254" t="s">
        <v>1588</v>
      </c>
      <c r="G213" s="255" t="s">
        <v>1589</v>
      </c>
      <c r="H213" s="256" t="s">
        <v>1476</v>
      </c>
      <c r="I213" s="254" t="s">
        <v>45</v>
      </c>
      <c r="J213" s="254" t="s">
        <v>1590</v>
      </c>
      <c r="K213" s="254" t="s">
        <v>1591</v>
      </c>
      <c r="L213" s="254">
        <v>1009678674</v>
      </c>
      <c r="M213" s="257">
        <v>4242.7</v>
      </c>
      <c r="N213" s="258" t="s">
        <v>1621</v>
      </c>
      <c r="O213" s="254" t="s">
        <v>1708</v>
      </c>
      <c r="P213" s="254" t="str">
        <f t="shared" si="3"/>
        <v>RS-2402304EME1.J.0178</v>
      </c>
      <c r="Q213" s="254" t="s">
        <v>1594</v>
      </c>
      <c r="R213" s="254" t="s">
        <v>1591</v>
      </c>
      <c r="S213" s="264"/>
    </row>
    <row r="214" spans="1:19" x14ac:dyDescent="0.25">
      <c r="A214" s="254" t="s">
        <v>1587</v>
      </c>
      <c r="B214" s="254" t="s">
        <v>1587</v>
      </c>
      <c r="C214" s="254">
        <v>4600018665</v>
      </c>
      <c r="D214" s="254" t="s">
        <v>1620</v>
      </c>
      <c r="E214" s="254"/>
      <c r="F214" s="254" t="s">
        <v>1588</v>
      </c>
      <c r="G214" s="255" t="s">
        <v>1589</v>
      </c>
      <c r="H214" s="256" t="s">
        <v>1476</v>
      </c>
      <c r="I214" s="254" t="s">
        <v>45</v>
      </c>
      <c r="J214" s="254" t="s">
        <v>1590</v>
      </c>
      <c r="K214" s="254" t="s">
        <v>1591</v>
      </c>
      <c r="L214" s="254">
        <v>1009678863</v>
      </c>
      <c r="M214" s="257">
        <v>825.91</v>
      </c>
      <c r="N214" s="258" t="s">
        <v>1621</v>
      </c>
      <c r="O214" s="254" t="s">
        <v>1709</v>
      </c>
      <c r="P214" s="254" t="str">
        <f t="shared" si="3"/>
        <v>RS-2402304EME1.J.0271</v>
      </c>
      <c r="Q214" s="254" t="s">
        <v>1594</v>
      </c>
      <c r="R214" s="254" t="s">
        <v>1591</v>
      </c>
      <c r="S214" s="264"/>
    </row>
    <row r="215" spans="1:19" x14ac:dyDescent="0.25">
      <c r="A215" s="254" t="s">
        <v>1587</v>
      </c>
      <c r="B215" s="254" t="s">
        <v>1587</v>
      </c>
      <c r="C215" s="254">
        <v>4600018665</v>
      </c>
      <c r="D215" s="254" t="s">
        <v>1620</v>
      </c>
      <c r="E215" s="254"/>
      <c r="F215" s="254" t="s">
        <v>1588</v>
      </c>
      <c r="G215" s="255" t="s">
        <v>1589</v>
      </c>
      <c r="H215" s="256" t="s">
        <v>1476</v>
      </c>
      <c r="I215" s="254" t="s">
        <v>45</v>
      </c>
      <c r="J215" s="254" t="s">
        <v>1590</v>
      </c>
      <c r="K215" s="254" t="s">
        <v>1591</v>
      </c>
      <c r="L215" s="254">
        <v>1009678867</v>
      </c>
      <c r="M215" s="257">
        <v>3655.26</v>
      </c>
      <c r="N215" s="258" t="s">
        <v>1621</v>
      </c>
      <c r="O215" s="254" t="s">
        <v>1710</v>
      </c>
      <c r="P215" s="254" t="str">
        <f t="shared" si="3"/>
        <v>RS-2402304EME1.J.0271</v>
      </c>
      <c r="Q215" s="254" t="s">
        <v>1594</v>
      </c>
      <c r="R215" s="254" t="s">
        <v>1591</v>
      </c>
      <c r="S215" s="264"/>
    </row>
    <row r="216" spans="1:19" x14ac:dyDescent="0.25">
      <c r="A216" s="254" t="s">
        <v>1587</v>
      </c>
      <c r="B216" s="254" t="s">
        <v>1587</v>
      </c>
      <c r="C216" s="254">
        <v>4600018665</v>
      </c>
      <c r="D216" s="254" t="s">
        <v>1620</v>
      </c>
      <c r="E216" s="254"/>
      <c r="F216" s="254" t="s">
        <v>1588</v>
      </c>
      <c r="G216" s="255" t="s">
        <v>1589</v>
      </c>
      <c r="H216" s="256" t="s">
        <v>1476</v>
      </c>
      <c r="I216" s="254" t="s">
        <v>221</v>
      </c>
      <c r="J216" s="254" t="s">
        <v>1590</v>
      </c>
      <c r="K216" s="254" t="s">
        <v>1591</v>
      </c>
      <c r="L216" s="254">
        <v>1009674310</v>
      </c>
      <c r="M216" s="257">
        <v>1074.4100000000001</v>
      </c>
      <c r="N216" s="258" t="s">
        <v>1621</v>
      </c>
      <c r="O216" s="254" t="s">
        <v>1711</v>
      </c>
      <c r="P216" s="254" t="str">
        <f t="shared" si="3"/>
        <v>RS-2402304EME1.F.0114</v>
      </c>
      <c r="Q216" s="254" t="s">
        <v>1594</v>
      </c>
      <c r="R216" s="254" t="s">
        <v>1591</v>
      </c>
      <c r="S216" s="264"/>
    </row>
    <row r="217" spans="1:19" x14ac:dyDescent="0.25">
      <c r="A217" s="254" t="s">
        <v>1587</v>
      </c>
      <c r="B217" s="254" t="s">
        <v>1587</v>
      </c>
      <c r="C217" s="254">
        <v>4600018665</v>
      </c>
      <c r="D217" s="254" t="s">
        <v>1620</v>
      </c>
      <c r="E217" s="254"/>
      <c r="F217" s="254" t="s">
        <v>1588</v>
      </c>
      <c r="G217" s="255" t="s">
        <v>1589</v>
      </c>
      <c r="H217" s="256" t="s">
        <v>1476</v>
      </c>
      <c r="I217" s="254" t="s">
        <v>221</v>
      </c>
      <c r="J217" s="254" t="s">
        <v>1590</v>
      </c>
      <c r="K217" s="254" t="s">
        <v>1591</v>
      </c>
      <c r="L217" s="254">
        <v>1009674311</v>
      </c>
      <c r="M217" s="257">
        <v>4350.5600000000004</v>
      </c>
      <c r="N217" s="258" t="s">
        <v>1621</v>
      </c>
      <c r="O217" s="254" t="s">
        <v>1712</v>
      </c>
      <c r="P217" s="254" t="str">
        <f t="shared" si="3"/>
        <v>RS-2402304EME1.F.0114</v>
      </c>
      <c r="Q217" s="254" t="s">
        <v>1594</v>
      </c>
      <c r="R217" s="254" t="s">
        <v>1591</v>
      </c>
      <c r="S217" s="264"/>
    </row>
    <row r="218" spans="1:19" x14ac:dyDescent="0.25">
      <c r="A218" s="254" t="s">
        <v>1587</v>
      </c>
      <c r="B218" s="254" t="s">
        <v>1587</v>
      </c>
      <c r="C218" s="254">
        <v>4600018665</v>
      </c>
      <c r="D218" s="254" t="s">
        <v>1620</v>
      </c>
      <c r="E218" s="254"/>
      <c r="F218" s="254" t="s">
        <v>1588</v>
      </c>
      <c r="G218" s="255" t="s">
        <v>1589</v>
      </c>
      <c r="H218" s="256" t="s">
        <v>1476</v>
      </c>
      <c r="I218" s="254" t="s">
        <v>64</v>
      </c>
      <c r="J218" s="254" t="s">
        <v>1590</v>
      </c>
      <c r="K218" s="254" t="s">
        <v>1591</v>
      </c>
      <c r="L218" s="254">
        <v>1009674483</v>
      </c>
      <c r="M218" s="257">
        <v>1192.55</v>
      </c>
      <c r="N218" s="258" t="s">
        <v>1621</v>
      </c>
      <c r="O218" s="254" t="s">
        <v>1713</v>
      </c>
      <c r="P218" s="254" t="str">
        <f t="shared" si="3"/>
        <v>RS-2402304EME1.I.0056</v>
      </c>
      <c r="Q218" s="254" t="s">
        <v>1594</v>
      </c>
      <c r="R218" s="254" t="s">
        <v>1591</v>
      </c>
      <c r="S218" s="264"/>
    </row>
    <row r="219" spans="1:19" x14ac:dyDescent="0.25">
      <c r="A219" s="254" t="s">
        <v>1587</v>
      </c>
      <c r="B219" s="254" t="s">
        <v>1587</v>
      </c>
      <c r="C219" s="254">
        <v>4600018665</v>
      </c>
      <c r="D219" s="254" t="s">
        <v>1620</v>
      </c>
      <c r="E219" s="254"/>
      <c r="F219" s="254" t="s">
        <v>1588</v>
      </c>
      <c r="G219" s="255" t="s">
        <v>1589</v>
      </c>
      <c r="H219" s="256" t="s">
        <v>1476</v>
      </c>
      <c r="I219" s="254" t="s">
        <v>64</v>
      </c>
      <c r="J219" s="261" t="s">
        <v>1590</v>
      </c>
      <c r="K219" s="254" t="s">
        <v>1591</v>
      </c>
      <c r="L219" s="254">
        <v>1009674485</v>
      </c>
      <c r="M219" s="257">
        <v>2419.9299999999998</v>
      </c>
      <c r="N219" s="258" t="s">
        <v>1621</v>
      </c>
      <c r="O219" s="254" t="s">
        <v>1714</v>
      </c>
      <c r="P219" s="254" t="str">
        <f t="shared" si="3"/>
        <v>RS-2402304EME1.I.0056</v>
      </c>
      <c r="Q219" s="254" t="s">
        <v>1594</v>
      </c>
      <c r="R219" s="254" t="s">
        <v>1591</v>
      </c>
      <c r="S219" s="264"/>
    </row>
    <row r="220" spans="1:19" x14ac:dyDescent="0.25">
      <c r="A220" s="254" t="s">
        <v>1587</v>
      </c>
      <c r="B220" s="254" t="s">
        <v>1587</v>
      </c>
      <c r="C220" s="254">
        <v>4600018665</v>
      </c>
      <c r="D220" s="254" t="s">
        <v>1620</v>
      </c>
      <c r="E220" s="254"/>
      <c r="F220" s="254" t="s">
        <v>1588</v>
      </c>
      <c r="G220" s="255" t="s">
        <v>1589</v>
      </c>
      <c r="H220" s="256" t="s">
        <v>1476</v>
      </c>
      <c r="I220" s="254" t="s">
        <v>64</v>
      </c>
      <c r="J220" s="254" t="s">
        <v>1590</v>
      </c>
      <c r="K220" s="254" t="s">
        <v>1591</v>
      </c>
      <c r="L220" s="254">
        <v>1009674488</v>
      </c>
      <c r="M220" s="257">
        <v>1192.55</v>
      </c>
      <c r="N220" s="258" t="s">
        <v>1621</v>
      </c>
      <c r="O220" s="254" t="s">
        <v>1715</v>
      </c>
      <c r="P220" s="254" t="str">
        <f t="shared" si="3"/>
        <v>RS-2402304EME1.I.0057</v>
      </c>
      <c r="Q220" s="254" t="s">
        <v>1594</v>
      </c>
      <c r="R220" s="254" t="s">
        <v>1591</v>
      </c>
      <c r="S220" s="264"/>
    </row>
    <row r="221" spans="1:19" x14ac:dyDescent="0.25">
      <c r="A221" s="254" t="s">
        <v>1587</v>
      </c>
      <c r="B221" s="254" t="s">
        <v>1587</v>
      </c>
      <c r="C221" s="254">
        <v>4600018665</v>
      </c>
      <c r="D221" s="254" t="s">
        <v>1620</v>
      </c>
      <c r="E221" s="254"/>
      <c r="F221" s="254" t="s">
        <v>1588</v>
      </c>
      <c r="G221" s="255" t="s">
        <v>1589</v>
      </c>
      <c r="H221" s="256" t="s">
        <v>1476</v>
      </c>
      <c r="I221" s="254" t="s">
        <v>64</v>
      </c>
      <c r="J221" s="254" t="s">
        <v>1590</v>
      </c>
      <c r="K221" s="254" t="s">
        <v>1591</v>
      </c>
      <c r="L221" s="254">
        <v>1009674490</v>
      </c>
      <c r="M221" s="257">
        <v>2419.9299999999998</v>
      </c>
      <c r="N221" s="258" t="s">
        <v>1621</v>
      </c>
      <c r="O221" s="254" t="s">
        <v>1716</v>
      </c>
      <c r="P221" s="254" t="str">
        <f t="shared" si="3"/>
        <v>RS-2402304EME1.I.0057</v>
      </c>
      <c r="Q221" s="254" t="s">
        <v>1594</v>
      </c>
      <c r="R221" s="254" t="s">
        <v>1591</v>
      </c>
      <c r="S221" s="264"/>
    </row>
    <row r="222" spans="1:19" x14ac:dyDescent="0.25">
      <c r="A222" s="254" t="s">
        <v>1587</v>
      </c>
      <c r="B222" s="254" t="s">
        <v>1587</v>
      </c>
      <c r="C222" s="254">
        <v>4600018665</v>
      </c>
      <c r="D222" s="254" t="s">
        <v>1620</v>
      </c>
      <c r="E222" s="254"/>
      <c r="F222" s="254" t="s">
        <v>1588</v>
      </c>
      <c r="G222" s="255" t="s">
        <v>1589</v>
      </c>
      <c r="H222" s="256" t="s">
        <v>1476</v>
      </c>
      <c r="I222" s="254" t="s">
        <v>64</v>
      </c>
      <c r="J222" s="254" t="s">
        <v>1590</v>
      </c>
      <c r="K222" s="254" t="s">
        <v>1591</v>
      </c>
      <c r="L222" s="254">
        <v>1009674710</v>
      </c>
      <c r="M222" s="257">
        <v>1192.55</v>
      </c>
      <c r="N222" s="258" t="s">
        <v>1621</v>
      </c>
      <c r="O222" s="254" t="s">
        <v>1717</v>
      </c>
      <c r="P222" s="254" t="str">
        <f t="shared" si="3"/>
        <v>RS-2402304EME1.J.0010</v>
      </c>
      <c r="Q222" s="254" t="s">
        <v>1594</v>
      </c>
      <c r="R222" s="254" t="s">
        <v>1591</v>
      </c>
      <c r="S222" s="264"/>
    </row>
    <row r="223" spans="1:19" x14ac:dyDescent="0.25">
      <c r="A223" s="254" t="s">
        <v>1587</v>
      </c>
      <c r="B223" s="254" t="s">
        <v>1587</v>
      </c>
      <c r="C223" s="254">
        <v>4600018665</v>
      </c>
      <c r="D223" s="254" t="s">
        <v>1620</v>
      </c>
      <c r="E223" s="254"/>
      <c r="F223" s="254" t="s">
        <v>1588</v>
      </c>
      <c r="G223" s="255" t="s">
        <v>1589</v>
      </c>
      <c r="H223" s="256" t="s">
        <v>1476</v>
      </c>
      <c r="I223" s="254" t="s">
        <v>64</v>
      </c>
      <c r="J223" s="254" t="s">
        <v>1590</v>
      </c>
      <c r="K223" s="254" t="s">
        <v>1591</v>
      </c>
      <c r="L223" s="254">
        <v>1009674712</v>
      </c>
      <c r="M223" s="257">
        <v>2419.9299999999998</v>
      </c>
      <c r="N223" s="258" t="s">
        <v>1621</v>
      </c>
      <c r="O223" s="254" t="s">
        <v>1718</v>
      </c>
      <c r="P223" s="254" t="str">
        <f t="shared" si="3"/>
        <v>RS-2402304EME1.J.0010</v>
      </c>
      <c r="Q223" s="254" t="s">
        <v>1594</v>
      </c>
      <c r="R223" s="254" t="s">
        <v>1591</v>
      </c>
      <c r="S223" s="264"/>
    </row>
    <row r="224" spans="1:19" x14ac:dyDescent="0.25">
      <c r="A224" s="254" t="s">
        <v>1587</v>
      </c>
      <c r="B224" s="254" t="s">
        <v>1587</v>
      </c>
      <c r="C224" s="254">
        <v>4600018665</v>
      </c>
      <c r="D224" s="254" t="s">
        <v>1620</v>
      </c>
      <c r="E224" s="254"/>
      <c r="F224" s="254" t="s">
        <v>1588</v>
      </c>
      <c r="G224" s="255" t="s">
        <v>1589</v>
      </c>
      <c r="H224" s="256" t="s">
        <v>1476</v>
      </c>
      <c r="I224" s="254" t="s">
        <v>64</v>
      </c>
      <c r="J224" s="254" t="s">
        <v>1590</v>
      </c>
      <c r="K224" s="254" t="s">
        <v>1591</v>
      </c>
      <c r="L224" s="254">
        <v>1009674724</v>
      </c>
      <c r="M224" s="257">
        <v>1185.6300000000001</v>
      </c>
      <c r="N224" s="258" t="s">
        <v>1621</v>
      </c>
      <c r="O224" s="254" t="s">
        <v>1719</v>
      </c>
      <c r="P224" s="254" t="str">
        <f t="shared" si="3"/>
        <v>RS-2402304EME1.J.0019</v>
      </c>
      <c r="Q224" s="254" t="s">
        <v>1594</v>
      </c>
      <c r="R224" s="254" t="s">
        <v>1591</v>
      </c>
      <c r="S224" s="264"/>
    </row>
    <row r="225" spans="1:19" x14ac:dyDescent="0.25">
      <c r="A225" s="254" t="s">
        <v>1587</v>
      </c>
      <c r="B225" s="254" t="s">
        <v>1587</v>
      </c>
      <c r="C225" s="254">
        <v>4600018665</v>
      </c>
      <c r="D225" s="254" t="s">
        <v>1620</v>
      </c>
      <c r="E225" s="254"/>
      <c r="F225" s="254" t="s">
        <v>1588</v>
      </c>
      <c r="G225" s="255" t="s">
        <v>1589</v>
      </c>
      <c r="H225" s="256" t="s">
        <v>1476</v>
      </c>
      <c r="I225" s="254" t="s">
        <v>64</v>
      </c>
      <c r="J225" s="254" t="s">
        <v>1590</v>
      </c>
      <c r="K225" s="254" t="s">
        <v>1591</v>
      </c>
      <c r="L225" s="254">
        <v>1009674729</v>
      </c>
      <c r="M225" s="257">
        <v>4524.3</v>
      </c>
      <c r="N225" s="258" t="s">
        <v>1621</v>
      </c>
      <c r="O225" s="254" t="s">
        <v>1720</v>
      </c>
      <c r="P225" s="254" t="str">
        <f t="shared" si="3"/>
        <v>RS-2402304EME1.J.0019</v>
      </c>
      <c r="Q225" s="254" t="s">
        <v>1594</v>
      </c>
      <c r="R225" s="254" t="s">
        <v>1591</v>
      </c>
      <c r="S225" s="264"/>
    </row>
    <row r="226" spans="1:19" x14ac:dyDescent="0.25">
      <c r="A226" s="254" t="s">
        <v>1587</v>
      </c>
      <c r="B226" s="254" t="s">
        <v>1587</v>
      </c>
      <c r="C226" s="254">
        <v>4600018665</v>
      </c>
      <c r="D226" s="254" t="s">
        <v>1620</v>
      </c>
      <c r="E226" s="254"/>
      <c r="F226" s="254" t="s">
        <v>1588</v>
      </c>
      <c r="G226" s="255" t="s">
        <v>1589</v>
      </c>
      <c r="H226" s="256" t="s">
        <v>1476</v>
      </c>
      <c r="I226" s="254" t="s">
        <v>64</v>
      </c>
      <c r="J226" s="254" t="s">
        <v>1590</v>
      </c>
      <c r="K226" s="254" t="s">
        <v>1591</v>
      </c>
      <c r="L226" s="254">
        <v>1009674738</v>
      </c>
      <c r="M226" s="257">
        <v>1192.55</v>
      </c>
      <c r="N226" s="258" t="s">
        <v>1621</v>
      </c>
      <c r="O226" s="254" t="s">
        <v>1721</v>
      </c>
      <c r="P226" s="254" t="str">
        <f t="shared" si="3"/>
        <v>RS-2402304EME1.J.0085</v>
      </c>
      <c r="Q226" s="254" t="s">
        <v>1594</v>
      </c>
      <c r="R226" s="254" t="s">
        <v>1591</v>
      </c>
      <c r="S226" s="264"/>
    </row>
    <row r="227" spans="1:19" x14ac:dyDescent="0.25">
      <c r="A227" s="254" t="s">
        <v>1587</v>
      </c>
      <c r="B227" s="254" t="s">
        <v>1587</v>
      </c>
      <c r="C227" s="254">
        <v>4600018665</v>
      </c>
      <c r="D227" s="254" t="s">
        <v>1620</v>
      </c>
      <c r="E227" s="254"/>
      <c r="F227" s="254" t="s">
        <v>1588</v>
      </c>
      <c r="G227" s="255" t="s">
        <v>1589</v>
      </c>
      <c r="H227" s="256" t="s">
        <v>1476</v>
      </c>
      <c r="I227" s="254" t="s">
        <v>64</v>
      </c>
      <c r="J227" s="254" t="s">
        <v>1590</v>
      </c>
      <c r="K227" s="254" t="s">
        <v>1591</v>
      </c>
      <c r="L227" s="254">
        <v>1009674741</v>
      </c>
      <c r="M227" s="257">
        <v>2419.9299999999998</v>
      </c>
      <c r="N227" s="258" t="s">
        <v>1621</v>
      </c>
      <c r="O227" s="254" t="s">
        <v>1722</v>
      </c>
      <c r="P227" s="254" t="str">
        <f t="shared" si="3"/>
        <v>RS-2402304EME1.J.0085</v>
      </c>
      <c r="Q227" s="254" t="s">
        <v>1594</v>
      </c>
      <c r="R227" s="254" t="s">
        <v>1591</v>
      </c>
      <c r="S227" s="264"/>
    </row>
    <row r="228" spans="1:19" x14ac:dyDescent="0.25">
      <c r="A228" s="254" t="s">
        <v>1723</v>
      </c>
      <c r="B228" s="254" t="s">
        <v>1724</v>
      </c>
      <c r="C228" s="254">
        <v>4600018665</v>
      </c>
      <c r="D228" s="254" t="s">
        <v>1620</v>
      </c>
      <c r="E228" s="254" t="s">
        <v>403</v>
      </c>
      <c r="F228" s="254" t="s">
        <v>1725</v>
      </c>
      <c r="G228" s="255" t="s">
        <v>1726</v>
      </c>
      <c r="H228" s="256" t="s">
        <v>1727</v>
      </c>
      <c r="I228" s="254" t="s">
        <v>45</v>
      </c>
      <c r="J228" s="254" t="s">
        <v>1728</v>
      </c>
      <c r="K228" s="254" t="s">
        <v>1729</v>
      </c>
      <c r="L228" s="254" t="s">
        <v>1730</v>
      </c>
      <c r="M228" s="257">
        <v>135569.28</v>
      </c>
      <c r="N228" s="258">
        <v>45642</v>
      </c>
      <c r="O228" s="254"/>
      <c r="P228" s="254" t="str">
        <f t="shared" si="3"/>
        <v/>
      </c>
      <c r="Q228" s="254"/>
      <c r="R228" s="254" t="s">
        <v>1729</v>
      </c>
      <c r="S228" s="264"/>
    </row>
    <row r="229" spans="1:19" x14ac:dyDescent="0.25">
      <c r="A229" s="254" t="s">
        <v>1731</v>
      </c>
      <c r="B229" s="254" t="s">
        <v>1449</v>
      </c>
      <c r="C229" s="254">
        <v>4600018665</v>
      </c>
      <c r="D229" s="254" t="s">
        <v>1620</v>
      </c>
      <c r="E229" s="254" t="s">
        <v>1732</v>
      </c>
      <c r="F229" s="254" t="s">
        <v>1725</v>
      </c>
      <c r="G229" s="255" t="s">
        <v>1733</v>
      </c>
      <c r="H229" s="256" t="s">
        <v>1734</v>
      </c>
      <c r="I229" s="254" t="s">
        <v>137</v>
      </c>
      <c r="J229" s="254" t="s">
        <v>1735</v>
      </c>
      <c r="K229" s="254" t="s">
        <v>111</v>
      </c>
      <c r="L229" s="254" t="s">
        <v>1736</v>
      </c>
      <c r="M229" s="257">
        <v>2494.98</v>
      </c>
      <c r="N229" s="258" t="s">
        <v>1737</v>
      </c>
      <c r="O229" s="254" t="s">
        <v>1419</v>
      </c>
      <c r="P229" s="254" t="str">
        <f t="shared" si="3"/>
        <v>SET&gt;NOR&gt;ALV&gt;MAN_TAT&gt;DEZ24</v>
      </c>
      <c r="Q229" s="254"/>
      <c r="R229" s="254" t="s">
        <v>111</v>
      </c>
      <c r="S229" s="264"/>
    </row>
    <row r="230" spans="1:19" x14ac:dyDescent="0.25">
      <c r="A230" s="254" t="s">
        <v>1731</v>
      </c>
      <c r="B230" s="254" t="s">
        <v>1449</v>
      </c>
      <c r="C230" s="254">
        <v>4600018665</v>
      </c>
      <c r="D230" s="254" t="s">
        <v>1620</v>
      </c>
      <c r="E230" s="254" t="s">
        <v>1732</v>
      </c>
      <c r="F230" s="254" t="s">
        <v>1725</v>
      </c>
      <c r="G230" s="255" t="s">
        <v>1733</v>
      </c>
      <c r="H230" s="256" t="s">
        <v>1734</v>
      </c>
      <c r="I230" s="254" t="s">
        <v>84</v>
      </c>
      <c r="J230" s="254" t="s">
        <v>1735</v>
      </c>
      <c r="K230" s="254" t="s">
        <v>111</v>
      </c>
      <c r="L230" s="254" t="s">
        <v>1738</v>
      </c>
      <c r="M230" s="257">
        <v>3594.47</v>
      </c>
      <c r="N230" s="258" t="s">
        <v>1737</v>
      </c>
      <c r="O230" s="254" t="s">
        <v>1420</v>
      </c>
      <c r="P230" s="254" t="str">
        <f t="shared" si="3"/>
        <v>SET&gt;NOR&gt;BUT&gt;MAN_TAT&gt;DEZ24</v>
      </c>
      <c r="Q230" s="254"/>
      <c r="R230" s="254" t="s">
        <v>111</v>
      </c>
      <c r="S230" s="264"/>
    </row>
    <row r="231" spans="1:19" x14ac:dyDescent="0.25">
      <c r="A231" s="254" t="s">
        <v>1731</v>
      </c>
      <c r="B231" s="254" t="s">
        <v>1449</v>
      </c>
      <c r="C231" s="254">
        <v>4600018665</v>
      </c>
      <c r="D231" s="254" t="s">
        <v>1620</v>
      </c>
      <c r="E231" s="254" t="s">
        <v>1732</v>
      </c>
      <c r="F231" s="254" t="s">
        <v>1725</v>
      </c>
      <c r="G231" s="255" t="s">
        <v>1733</v>
      </c>
      <c r="H231" s="256" t="s">
        <v>1734</v>
      </c>
      <c r="I231" s="254" t="s">
        <v>80</v>
      </c>
      <c r="J231" s="254" t="s">
        <v>1735</v>
      </c>
      <c r="K231" s="254" t="s">
        <v>111</v>
      </c>
      <c r="L231" s="254" t="s">
        <v>1739</v>
      </c>
      <c r="M231" s="257">
        <v>6462.78</v>
      </c>
      <c r="N231" s="258" t="s">
        <v>1737</v>
      </c>
      <c r="O231" s="254" t="s">
        <v>1421</v>
      </c>
      <c r="P231" s="254" t="str">
        <f t="shared" si="3"/>
        <v>SET&gt;NOR&gt;GUA&gt;MAN_TAT&gt;DEZ24</v>
      </c>
      <c r="Q231" s="254"/>
      <c r="R231" s="254" t="s">
        <v>111</v>
      </c>
      <c r="S231" s="264"/>
    </row>
    <row r="232" spans="1:19" x14ac:dyDescent="0.25">
      <c r="A232" s="254" t="s">
        <v>1731</v>
      </c>
      <c r="B232" s="254" t="s">
        <v>1449</v>
      </c>
      <c r="C232" s="254">
        <v>4600018665</v>
      </c>
      <c r="D232" s="254" t="s">
        <v>1620</v>
      </c>
      <c r="E232" s="254" t="s">
        <v>1732</v>
      </c>
      <c r="F232" s="254" t="s">
        <v>1725</v>
      </c>
      <c r="G232" s="255" t="s">
        <v>1733</v>
      </c>
      <c r="H232" s="256" t="s">
        <v>1734</v>
      </c>
      <c r="I232" s="254" t="s">
        <v>45</v>
      </c>
      <c r="J232" s="254" t="s">
        <v>1735</v>
      </c>
      <c r="K232" s="254" t="s">
        <v>111</v>
      </c>
      <c r="L232" s="254" t="s">
        <v>1740</v>
      </c>
      <c r="M232" s="257">
        <v>15566.43</v>
      </c>
      <c r="N232" s="258" t="s">
        <v>1737</v>
      </c>
      <c r="O232" s="254" t="s">
        <v>1422</v>
      </c>
      <c r="P232" s="254" t="str">
        <f t="shared" si="3"/>
        <v>SET&gt;NOR&gt;POA&gt;MAN_TAT&gt;DEZ24</v>
      </c>
      <c r="Q232" s="254"/>
      <c r="R232" s="254" t="s">
        <v>111</v>
      </c>
      <c r="S232" s="264"/>
    </row>
    <row r="233" spans="1:19" x14ac:dyDescent="0.25">
      <c r="A233" s="254" t="s">
        <v>1731</v>
      </c>
      <c r="B233" s="254" t="s">
        <v>1449</v>
      </c>
      <c r="C233" s="254">
        <v>4600018665</v>
      </c>
      <c r="D233" s="254" t="s">
        <v>1620</v>
      </c>
      <c r="E233" s="254" t="s">
        <v>1732</v>
      </c>
      <c r="F233" s="254" t="s">
        <v>1725</v>
      </c>
      <c r="G233" s="255" t="s">
        <v>1733</v>
      </c>
      <c r="H233" s="256" t="s">
        <v>1734</v>
      </c>
      <c r="I233" s="254" t="s">
        <v>64</v>
      </c>
      <c r="J233" s="254" t="s">
        <v>1735</v>
      </c>
      <c r="K233" s="254" t="s">
        <v>111</v>
      </c>
      <c r="L233" s="254" t="s">
        <v>1741</v>
      </c>
      <c r="M233" s="257">
        <v>17072.46</v>
      </c>
      <c r="N233" s="258" t="s">
        <v>1737</v>
      </c>
      <c r="O233" s="254" t="s">
        <v>1423</v>
      </c>
      <c r="P233" s="254" t="str">
        <f t="shared" si="3"/>
        <v>SET&gt;NOR&gt;VIA&gt;MAN_TAT&gt;DEZ24</v>
      </c>
      <c r="Q233" s="254"/>
      <c r="R233" s="254" t="s">
        <v>111</v>
      </c>
      <c r="S233" s="264"/>
    </row>
    <row r="234" spans="1:19" x14ac:dyDescent="0.25">
      <c r="A234" s="254" t="s">
        <v>1731</v>
      </c>
      <c r="B234" s="254" t="s">
        <v>1449</v>
      </c>
      <c r="C234" s="254">
        <v>4600018665</v>
      </c>
      <c r="D234" s="254" t="s">
        <v>1620</v>
      </c>
      <c r="E234" s="254" t="s">
        <v>1732</v>
      </c>
      <c r="F234" s="254" t="s">
        <v>1725</v>
      </c>
      <c r="G234" s="255" t="s">
        <v>1733</v>
      </c>
      <c r="H234" s="256" t="s">
        <v>1734</v>
      </c>
      <c r="I234" s="254" t="s">
        <v>122</v>
      </c>
      <c r="J234" s="254" t="s">
        <v>1735</v>
      </c>
      <c r="K234" s="254" t="s">
        <v>111</v>
      </c>
      <c r="L234" s="254" t="s">
        <v>1742</v>
      </c>
      <c r="M234" s="257">
        <v>150.77000000000001</v>
      </c>
      <c r="N234" s="258" t="s">
        <v>1737</v>
      </c>
      <c r="O234" s="254" t="s">
        <v>1424</v>
      </c>
      <c r="P234" s="254" t="str">
        <f t="shared" si="3"/>
        <v>SET&gt;NOR&gt;ART&gt;MAN_TAT&gt;DEZ24</v>
      </c>
      <c r="Q234" s="254"/>
      <c r="R234" s="254" t="s">
        <v>111</v>
      </c>
      <c r="S234" s="264"/>
    </row>
    <row r="235" spans="1:19" x14ac:dyDescent="0.25">
      <c r="A235" s="254" t="s">
        <v>1731</v>
      </c>
      <c r="B235" s="254" t="s">
        <v>1449</v>
      </c>
      <c r="C235" s="254">
        <v>4600018665</v>
      </c>
      <c r="D235" s="254" t="s">
        <v>1620</v>
      </c>
      <c r="E235" s="254" t="s">
        <v>1732</v>
      </c>
      <c r="F235" s="254" t="s">
        <v>1725</v>
      </c>
      <c r="G235" s="255" t="s">
        <v>1733</v>
      </c>
      <c r="H235" s="256" t="s">
        <v>1734</v>
      </c>
      <c r="I235" s="254" t="s">
        <v>117</v>
      </c>
      <c r="J235" s="254" t="s">
        <v>1735</v>
      </c>
      <c r="K235" s="254" t="s">
        <v>111</v>
      </c>
      <c r="L235" s="254" t="s">
        <v>1743</v>
      </c>
      <c r="M235" s="257">
        <v>1634.55</v>
      </c>
      <c r="N235" s="258" t="s">
        <v>1737</v>
      </c>
      <c r="O235" s="254" t="s">
        <v>1425</v>
      </c>
      <c r="P235" s="254" t="str">
        <f t="shared" si="3"/>
        <v>SET&gt;NOR&gt;ELD&gt;MAN_TAT&gt;DEZ24</v>
      </c>
      <c r="Q235" s="254"/>
      <c r="R235" s="254" t="s">
        <v>111</v>
      </c>
      <c r="S235" s="264"/>
    </row>
    <row r="236" spans="1:19" x14ac:dyDescent="0.25">
      <c r="A236" s="254" t="s">
        <v>1731</v>
      </c>
      <c r="B236" s="254" t="s">
        <v>1449</v>
      </c>
      <c r="C236" s="254">
        <v>4600018665</v>
      </c>
      <c r="D236" s="254" t="s">
        <v>1620</v>
      </c>
      <c r="E236" s="254" t="s">
        <v>1732</v>
      </c>
      <c r="F236" s="254" t="s">
        <v>1725</v>
      </c>
      <c r="G236" s="255" t="s">
        <v>1733</v>
      </c>
      <c r="H236" s="256" t="s">
        <v>1734</v>
      </c>
      <c r="I236" s="254" t="s">
        <v>117</v>
      </c>
      <c r="J236" s="254" t="s">
        <v>1735</v>
      </c>
      <c r="K236" s="254" t="s">
        <v>1744</v>
      </c>
      <c r="L236" s="254" t="s">
        <v>1745</v>
      </c>
      <c r="M236" s="257">
        <v>5239.3599999999997</v>
      </c>
      <c r="N236" s="258" t="s">
        <v>1737</v>
      </c>
      <c r="O236" s="254" t="s">
        <v>1426</v>
      </c>
      <c r="P236" s="254" t="str">
        <f t="shared" si="3"/>
        <v>SET&gt;NOR&gt;ELD&gt;MAN_LV&gt;DEZ24</v>
      </c>
      <c r="Q236" s="254"/>
      <c r="R236" s="254" t="s">
        <v>1744</v>
      </c>
      <c r="S236" s="264"/>
    </row>
    <row r="237" spans="1:19" x14ac:dyDescent="0.25">
      <c r="A237" s="254" t="s">
        <v>1731</v>
      </c>
      <c r="B237" s="254" t="s">
        <v>1449</v>
      </c>
      <c r="C237" s="254">
        <v>4600018665</v>
      </c>
      <c r="D237" s="254" t="s">
        <v>1620</v>
      </c>
      <c r="E237" s="254" t="s">
        <v>1732</v>
      </c>
      <c r="F237" s="254" t="s">
        <v>1725</v>
      </c>
      <c r="G237" s="255" t="s">
        <v>1733</v>
      </c>
      <c r="H237" s="256" t="s">
        <v>1734</v>
      </c>
      <c r="I237" s="254" t="s">
        <v>80</v>
      </c>
      <c r="J237" s="254" t="s">
        <v>1735</v>
      </c>
      <c r="K237" s="254" t="s">
        <v>1744</v>
      </c>
      <c r="L237" s="254" t="s">
        <v>1746</v>
      </c>
      <c r="M237" s="257">
        <v>16220.5</v>
      </c>
      <c r="N237" s="258" t="s">
        <v>1737</v>
      </c>
      <c r="O237" s="254" t="s">
        <v>1427</v>
      </c>
      <c r="P237" s="254" t="str">
        <f t="shared" si="3"/>
        <v>SET&gt;NOR&gt;GUA&gt;MAN_LV&gt;DEZ24</v>
      </c>
      <c r="Q237" s="254"/>
      <c r="R237" s="254" t="s">
        <v>1744</v>
      </c>
      <c r="S237" s="264"/>
    </row>
    <row r="238" spans="1:19" x14ac:dyDescent="0.25">
      <c r="A238" s="254" t="s">
        <v>1731</v>
      </c>
      <c r="B238" s="254" t="s">
        <v>1449</v>
      </c>
      <c r="C238" s="254">
        <v>4600018665</v>
      </c>
      <c r="D238" s="254" t="s">
        <v>1620</v>
      </c>
      <c r="E238" s="254" t="s">
        <v>1732</v>
      </c>
      <c r="F238" s="254" t="s">
        <v>1725</v>
      </c>
      <c r="G238" s="255" t="s">
        <v>1733</v>
      </c>
      <c r="H238" s="256" t="s">
        <v>1734</v>
      </c>
      <c r="I238" s="254" t="s">
        <v>64</v>
      </c>
      <c r="J238" s="254" t="s">
        <v>1735</v>
      </c>
      <c r="K238" s="254" t="s">
        <v>1744</v>
      </c>
      <c r="L238" s="254" t="s">
        <v>1747</v>
      </c>
      <c r="M238" s="257">
        <v>10068.85</v>
      </c>
      <c r="N238" s="258" t="s">
        <v>1737</v>
      </c>
      <c r="O238" s="254" t="s">
        <v>1428</v>
      </c>
      <c r="P238" s="254" t="str">
        <f t="shared" si="3"/>
        <v>SET&gt;NOR&gt;VIA&gt;MAN_LV&gt;DEZ24</v>
      </c>
      <c r="Q238" s="254"/>
      <c r="R238" s="254" t="s">
        <v>1744</v>
      </c>
      <c r="S238" s="264"/>
    </row>
    <row r="239" spans="1:19" x14ac:dyDescent="0.25">
      <c r="A239" s="254" t="s">
        <v>1731</v>
      </c>
      <c r="B239" s="254" t="s">
        <v>1449</v>
      </c>
      <c r="C239" s="254">
        <v>4600018665</v>
      </c>
      <c r="D239" s="254" t="s">
        <v>1620</v>
      </c>
      <c r="E239" s="254" t="s">
        <v>1732</v>
      </c>
      <c r="F239" s="254" t="s">
        <v>1725</v>
      </c>
      <c r="G239" s="255" t="s">
        <v>1733</v>
      </c>
      <c r="H239" s="256" t="s">
        <v>1734</v>
      </c>
      <c r="I239" s="254" t="s">
        <v>137</v>
      </c>
      <c r="J239" s="254" t="s">
        <v>1735</v>
      </c>
      <c r="K239" s="254" t="s">
        <v>1744</v>
      </c>
      <c r="L239" s="254" t="s">
        <v>1748</v>
      </c>
      <c r="M239" s="257">
        <v>785.06</v>
      </c>
      <c r="N239" s="258" t="s">
        <v>1737</v>
      </c>
      <c r="O239" s="254" t="s">
        <v>1429</v>
      </c>
      <c r="P239" s="254" t="str">
        <f t="shared" si="3"/>
        <v>SET&gt;NOR&gt;ALV&gt;MAN_LV&gt;DEZ24</v>
      </c>
      <c r="Q239" s="254"/>
      <c r="R239" s="254" t="s">
        <v>1744</v>
      </c>
      <c r="S239" s="264"/>
    </row>
    <row r="240" spans="1:19" x14ac:dyDescent="0.25">
      <c r="A240" s="254" t="s">
        <v>1731</v>
      </c>
      <c r="B240" s="254" t="s">
        <v>1449</v>
      </c>
      <c r="C240" s="254">
        <v>4600018665</v>
      </c>
      <c r="D240" s="254" t="s">
        <v>1620</v>
      </c>
      <c r="E240" s="254" t="s">
        <v>1732</v>
      </c>
      <c r="F240" s="254" t="s">
        <v>1725</v>
      </c>
      <c r="G240" s="255" t="s">
        <v>1733</v>
      </c>
      <c r="H240" s="256" t="s">
        <v>1734</v>
      </c>
      <c r="I240" s="254" t="s">
        <v>122</v>
      </c>
      <c r="J240" s="254" t="s">
        <v>1735</v>
      </c>
      <c r="K240" s="254" t="s">
        <v>1744</v>
      </c>
      <c r="L240" s="254" t="s">
        <v>1749</v>
      </c>
      <c r="M240" s="257">
        <v>1306.29</v>
      </c>
      <c r="N240" s="258" t="s">
        <v>1737</v>
      </c>
      <c r="O240" s="254" t="s">
        <v>1430</v>
      </c>
      <c r="P240" s="254" t="str">
        <f t="shared" si="3"/>
        <v>SET&gt;NOR&gt;ART&gt;MAN_LV&gt;DEZ24</v>
      </c>
      <c r="Q240" s="254"/>
      <c r="R240" s="254" t="s">
        <v>1744</v>
      </c>
      <c r="S240" s="264"/>
    </row>
    <row r="241" spans="1:19" x14ac:dyDescent="0.25">
      <c r="A241" s="254" t="s">
        <v>1731</v>
      </c>
      <c r="B241" s="254" t="s">
        <v>1449</v>
      </c>
      <c r="C241" s="254">
        <v>4600018665</v>
      </c>
      <c r="D241" s="254" t="s">
        <v>1620</v>
      </c>
      <c r="E241" s="254" t="s">
        <v>1732</v>
      </c>
      <c r="F241" s="254" t="s">
        <v>1725</v>
      </c>
      <c r="G241" s="255" t="s">
        <v>1733</v>
      </c>
      <c r="H241" s="256" t="s">
        <v>1734</v>
      </c>
      <c r="I241" s="254" t="s">
        <v>105</v>
      </c>
      <c r="J241" s="254" t="s">
        <v>1735</v>
      </c>
      <c r="K241" s="254" t="s">
        <v>1744</v>
      </c>
      <c r="L241" s="254" t="s">
        <v>1750</v>
      </c>
      <c r="M241" s="257">
        <v>967.79</v>
      </c>
      <c r="N241" s="258" t="s">
        <v>1737</v>
      </c>
      <c r="O241" s="254" t="s">
        <v>1431</v>
      </c>
      <c r="P241" s="254" t="str">
        <f t="shared" si="3"/>
        <v>SET&gt;NOR&gt;BRI&gt;MAN_LV&gt;DEZ24</v>
      </c>
      <c r="Q241" s="254"/>
      <c r="R241" s="254" t="s">
        <v>1744</v>
      </c>
      <c r="S241" s="264"/>
    </row>
    <row r="242" spans="1:19" x14ac:dyDescent="0.25">
      <c r="A242" s="254" t="s">
        <v>1731</v>
      </c>
      <c r="B242" s="254" t="s">
        <v>1449</v>
      </c>
      <c r="C242" s="254">
        <v>4600018665</v>
      </c>
      <c r="D242" s="254" t="s">
        <v>1620</v>
      </c>
      <c r="E242" s="254" t="s">
        <v>1732</v>
      </c>
      <c r="F242" s="254" t="s">
        <v>1725</v>
      </c>
      <c r="G242" s="255" t="s">
        <v>1733</v>
      </c>
      <c r="H242" s="256" t="s">
        <v>1734</v>
      </c>
      <c r="I242" s="254" t="s">
        <v>245</v>
      </c>
      <c r="J242" s="254" t="s">
        <v>1735</v>
      </c>
      <c r="K242" s="254" t="s">
        <v>1744</v>
      </c>
      <c r="L242" s="254" t="s">
        <v>1751</v>
      </c>
      <c r="M242" s="257">
        <v>1200.24</v>
      </c>
      <c r="N242" s="258" t="s">
        <v>1737</v>
      </c>
      <c r="O242" s="254" t="s">
        <v>1432</v>
      </c>
      <c r="P242" s="254" t="str">
        <f t="shared" si="3"/>
        <v>SET&gt;NOR&gt;CHA&gt;MAN_LV&gt;DEZ24</v>
      </c>
      <c r="Q242" s="254"/>
      <c r="R242" s="254" t="s">
        <v>1744</v>
      </c>
      <c r="S242" s="264"/>
    </row>
    <row r="243" spans="1:19" x14ac:dyDescent="0.25">
      <c r="A243" s="254" t="s">
        <v>1731</v>
      </c>
      <c r="B243" s="254" t="s">
        <v>1449</v>
      </c>
      <c r="C243" s="254">
        <v>4600018665</v>
      </c>
      <c r="D243" s="254" t="s">
        <v>1620</v>
      </c>
      <c r="E243" s="254" t="s">
        <v>1732</v>
      </c>
      <c r="F243" s="254" t="s">
        <v>1725</v>
      </c>
      <c r="G243" s="255" t="s">
        <v>1733</v>
      </c>
      <c r="H243" s="256" t="s">
        <v>1734</v>
      </c>
      <c r="I243" s="254" t="s">
        <v>467</v>
      </c>
      <c r="J243" s="254" t="s">
        <v>1735</v>
      </c>
      <c r="K243" s="254" t="s">
        <v>1744</v>
      </c>
      <c r="L243" s="254" t="s">
        <v>1752</v>
      </c>
      <c r="M243" s="257">
        <v>1355.54</v>
      </c>
      <c r="N243" s="258" t="s">
        <v>1737</v>
      </c>
      <c r="O243" s="254" t="s">
        <v>1433</v>
      </c>
      <c r="P243" s="254" t="str">
        <f t="shared" si="3"/>
        <v>SET&gt;NOR&gt;PGR&gt;MAN_LV&gt;DEZ24</v>
      </c>
      <c r="Q243" s="254"/>
      <c r="R243" s="254" t="s">
        <v>1744</v>
      </c>
      <c r="S243" s="264"/>
    </row>
    <row r="244" spans="1:19" x14ac:dyDescent="0.25">
      <c r="A244" s="254" t="s">
        <v>1731</v>
      </c>
      <c r="B244" s="254" t="s">
        <v>1449</v>
      </c>
      <c r="C244" s="254">
        <v>4600018665</v>
      </c>
      <c r="D244" s="254" t="s">
        <v>1620</v>
      </c>
      <c r="E244" s="254" t="s">
        <v>1732</v>
      </c>
      <c r="F244" s="254" t="s">
        <v>1725</v>
      </c>
      <c r="G244" s="255" t="s">
        <v>1733</v>
      </c>
      <c r="H244" s="256" t="s">
        <v>1734</v>
      </c>
      <c r="I244" s="254" t="s">
        <v>45</v>
      </c>
      <c r="J244" s="254" t="s">
        <v>1735</v>
      </c>
      <c r="K244" s="254" t="s">
        <v>1744</v>
      </c>
      <c r="L244" s="254" t="s">
        <v>1753</v>
      </c>
      <c r="M244" s="257">
        <v>126211.14</v>
      </c>
      <c r="N244" s="258" t="s">
        <v>1737</v>
      </c>
      <c r="O244" s="254" t="s">
        <v>1434</v>
      </c>
      <c r="P244" s="254" t="str">
        <f t="shared" si="3"/>
        <v>SET&gt;NOR&gt;POA&gt;MAN_LV&gt;DEZ24</v>
      </c>
      <c r="Q244" s="254"/>
      <c r="R244" s="254" t="s">
        <v>1744</v>
      </c>
      <c r="S244" s="264"/>
    </row>
    <row r="245" spans="1:19" x14ac:dyDescent="0.25">
      <c r="A245" s="254" t="s">
        <v>1731</v>
      </c>
      <c r="B245" s="254" t="s">
        <v>1449</v>
      </c>
      <c r="C245" s="254">
        <v>4600018665</v>
      </c>
      <c r="D245" s="254" t="s">
        <v>1620</v>
      </c>
      <c r="E245" s="254" t="s">
        <v>1732</v>
      </c>
      <c r="F245" s="254" t="s">
        <v>1725</v>
      </c>
      <c r="G245" s="255" t="s">
        <v>1733</v>
      </c>
      <c r="H245" s="256" t="s">
        <v>1734</v>
      </c>
      <c r="I245" s="254" t="s">
        <v>137</v>
      </c>
      <c r="J245" s="254" t="s">
        <v>1735</v>
      </c>
      <c r="K245" s="254" t="s">
        <v>1754</v>
      </c>
      <c r="L245" s="254" t="s">
        <v>1755</v>
      </c>
      <c r="M245" s="257">
        <v>4874.6499999999996</v>
      </c>
      <c r="N245" s="258" t="s">
        <v>1737</v>
      </c>
      <c r="O245" s="254" t="s">
        <v>1435</v>
      </c>
      <c r="P245" s="254" t="str">
        <f t="shared" si="3"/>
        <v>SET&gt;NOR&gt;ALV&gt;MAN_LM&gt;DEZ24</v>
      </c>
      <c r="Q245" s="254"/>
      <c r="R245" s="254" t="s">
        <v>1754</v>
      </c>
      <c r="S245" s="264"/>
    </row>
    <row r="246" spans="1:19" x14ac:dyDescent="0.25">
      <c r="A246" s="254" t="s">
        <v>1731</v>
      </c>
      <c r="B246" s="254" t="s">
        <v>1449</v>
      </c>
      <c r="C246" s="254">
        <v>4600018665</v>
      </c>
      <c r="D246" s="254" t="s">
        <v>1620</v>
      </c>
      <c r="E246" s="254" t="s">
        <v>1732</v>
      </c>
      <c r="F246" s="254" t="s">
        <v>1725</v>
      </c>
      <c r="G246" s="255" t="s">
        <v>1733</v>
      </c>
      <c r="H246" s="256" t="s">
        <v>1734</v>
      </c>
      <c r="I246" s="254" t="s">
        <v>105</v>
      </c>
      <c r="J246" s="254" t="s">
        <v>1735</v>
      </c>
      <c r="K246" s="254" t="s">
        <v>1754</v>
      </c>
      <c r="L246" s="254" t="s">
        <v>1756</v>
      </c>
      <c r="M246" s="257">
        <v>3899.72</v>
      </c>
      <c r="N246" s="258" t="s">
        <v>1737</v>
      </c>
      <c r="O246" s="254" t="s">
        <v>1436</v>
      </c>
      <c r="P246" s="254" t="str">
        <f t="shared" si="3"/>
        <v>SET&gt;NOR&gt;BRI&gt;MAN_LM&gt;DEZ24</v>
      </c>
      <c r="Q246" s="254"/>
      <c r="R246" s="254" t="s">
        <v>1754</v>
      </c>
      <c r="S246" s="264"/>
    </row>
    <row r="247" spans="1:19" x14ac:dyDescent="0.25">
      <c r="A247" s="254" t="s">
        <v>1731</v>
      </c>
      <c r="B247" s="254" t="s">
        <v>1449</v>
      </c>
      <c r="C247" s="254">
        <v>4600018665</v>
      </c>
      <c r="D247" s="254" t="s">
        <v>1620</v>
      </c>
      <c r="E247" s="254" t="s">
        <v>1732</v>
      </c>
      <c r="F247" s="254" t="s">
        <v>1725</v>
      </c>
      <c r="G247" s="255" t="s">
        <v>1733</v>
      </c>
      <c r="H247" s="256" t="s">
        <v>1734</v>
      </c>
      <c r="I247" s="254" t="s">
        <v>117</v>
      </c>
      <c r="J247" s="254" t="s">
        <v>1735</v>
      </c>
      <c r="K247" s="254" t="s">
        <v>1754</v>
      </c>
      <c r="L247" s="254" t="s">
        <v>1757</v>
      </c>
      <c r="M247" s="257">
        <v>16238.68</v>
      </c>
      <c r="N247" s="258" t="s">
        <v>1737</v>
      </c>
      <c r="O247" s="254" t="s">
        <v>1437</v>
      </c>
      <c r="P247" s="254" t="str">
        <f t="shared" si="3"/>
        <v>SET&gt;NOR&gt;ELD&gt;MAN_LM&gt;DEZ24</v>
      </c>
      <c r="Q247" s="254"/>
      <c r="R247" s="254" t="s">
        <v>1754</v>
      </c>
      <c r="S247" s="264"/>
    </row>
    <row r="248" spans="1:19" x14ac:dyDescent="0.25">
      <c r="A248" s="254" t="s">
        <v>1731</v>
      </c>
      <c r="B248" s="254" t="s">
        <v>1449</v>
      </c>
      <c r="C248" s="254">
        <v>4600018665</v>
      </c>
      <c r="D248" s="254" t="s">
        <v>1620</v>
      </c>
      <c r="E248" s="254" t="s">
        <v>1732</v>
      </c>
      <c r="F248" s="254" t="s">
        <v>1725</v>
      </c>
      <c r="G248" s="255" t="s">
        <v>1733</v>
      </c>
      <c r="H248" s="256" t="s">
        <v>1734</v>
      </c>
      <c r="I248" s="254" t="s">
        <v>80</v>
      </c>
      <c r="J248" s="254" t="s">
        <v>1735</v>
      </c>
      <c r="K248" s="254" t="s">
        <v>1754</v>
      </c>
      <c r="L248" s="254" t="s">
        <v>1758</v>
      </c>
      <c r="M248" s="257">
        <v>12674.09</v>
      </c>
      <c r="N248" s="258" t="s">
        <v>1737</v>
      </c>
      <c r="O248" s="254" t="s">
        <v>1438</v>
      </c>
      <c r="P248" s="254" t="str">
        <f t="shared" si="3"/>
        <v>SET&gt;NOR&gt;GUA&gt;MAN_LM&gt;DEZ24</v>
      </c>
      <c r="Q248" s="254"/>
      <c r="R248" s="254" t="s">
        <v>1754</v>
      </c>
      <c r="S248" s="264"/>
    </row>
    <row r="249" spans="1:19" x14ac:dyDescent="0.25">
      <c r="A249" s="254" t="s">
        <v>1731</v>
      </c>
      <c r="B249" s="254" t="s">
        <v>1449</v>
      </c>
      <c r="C249" s="254">
        <v>4600018665</v>
      </c>
      <c r="D249" s="254" t="s">
        <v>1620</v>
      </c>
      <c r="E249" s="254" t="s">
        <v>1732</v>
      </c>
      <c r="F249" s="254" t="s">
        <v>1725</v>
      </c>
      <c r="G249" s="255" t="s">
        <v>1733</v>
      </c>
      <c r="H249" s="256" t="s">
        <v>1734</v>
      </c>
      <c r="I249" s="254" t="s">
        <v>45</v>
      </c>
      <c r="J249" s="254" t="s">
        <v>1735</v>
      </c>
      <c r="K249" s="254" t="s">
        <v>1754</v>
      </c>
      <c r="L249" s="254" t="s">
        <v>1759</v>
      </c>
      <c r="M249" s="257">
        <v>32500.09</v>
      </c>
      <c r="N249" s="258" t="s">
        <v>1737</v>
      </c>
      <c r="O249" s="254" t="s">
        <v>1439</v>
      </c>
      <c r="P249" s="254" t="str">
        <f t="shared" si="3"/>
        <v>SET&gt;NOR&gt;POA&gt;MAN_LM&gt;DEZ24</v>
      </c>
      <c r="Q249" s="254"/>
      <c r="R249" s="254" t="s">
        <v>1754</v>
      </c>
      <c r="S249" s="264"/>
    </row>
    <row r="250" spans="1:19" x14ac:dyDescent="0.25">
      <c r="A250" s="254" t="s">
        <v>1731</v>
      </c>
      <c r="B250" s="254" t="s">
        <v>1449</v>
      </c>
      <c r="C250" s="254">
        <v>4600018665</v>
      </c>
      <c r="D250" s="254" t="s">
        <v>1620</v>
      </c>
      <c r="E250" s="254" t="s">
        <v>1732</v>
      </c>
      <c r="F250" s="254" t="s">
        <v>1725</v>
      </c>
      <c r="G250" s="255" t="s">
        <v>1733</v>
      </c>
      <c r="H250" s="256" t="s">
        <v>1734</v>
      </c>
      <c r="I250" s="254" t="s">
        <v>64</v>
      </c>
      <c r="J250" s="254" t="s">
        <v>1735</v>
      </c>
      <c r="K250" s="254" t="s">
        <v>1754</v>
      </c>
      <c r="L250" s="254" t="s">
        <v>1760</v>
      </c>
      <c r="M250" s="257">
        <v>7799.44</v>
      </c>
      <c r="N250" s="258" t="s">
        <v>1737</v>
      </c>
      <c r="O250" s="254" t="s">
        <v>1440</v>
      </c>
      <c r="P250" s="254" t="str">
        <f t="shared" si="3"/>
        <v>SET&gt;NOR&gt;VIA&gt;MAN_LM&gt;DEZ24</v>
      </c>
      <c r="Q250" s="254"/>
      <c r="R250" s="254" t="s">
        <v>1754</v>
      </c>
      <c r="S250" s="264"/>
    </row>
    <row r="251" spans="1:19" x14ac:dyDescent="0.25">
      <c r="A251" s="254" t="s">
        <v>1731</v>
      </c>
      <c r="B251" s="254" t="s">
        <v>1449</v>
      </c>
      <c r="C251" s="254">
        <v>4600018665</v>
      </c>
      <c r="D251" s="254" t="s">
        <v>1620</v>
      </c>
      <c r="E251" s="254" t="s">
        <v>1732</v>
      </c>
      <c r="F251" s="254" t="s">
        <v>1725</v>
      </c>
      <c r="G251" s="255" t="s">
        <v>1733</v>
      </c>
      <c r="H251" s="256" t="s">
        <v>1734</v>
      </c>
      <c r="I251" s="254" t="s">
        <v>221</v>
      </c>
      <c r="J251" s="254" t="s">
        <v>1735</v>
      </c>
      <c r="K251" s="254" t="s">
        <v>1754</v>
      </c>
      <c r="L251" s="254" t="s">
        <v>1761</v>
      </c>
      <c r="M251" s="257">
        <v>974.93</v>
      </c>
      <c r="N251" s="258" t="s">
        <v>1737</v>
      </c>
      <c r="O251" s="254" t="s">
        <v>1441</v>
      </c>
      <c r="P251" s="254" t="str">
        <f t="shared" si="3"/>
        <v>SET&gt;NOR&gt;SJE&gt;MAN_LM&gt;DEZ24</v>
      </c>
      <c r="Q251" s="254"/>
      <c r="R251" s="254" t="s">
        <v>1754</v>
      </c>
      <c r="S251" s="264"/>
    </row>
    <row r="252" spans="1:19" x14ac:dyDescent="0.25">
      <c r="A252" s="254" t="s">
        <v>1723</v>
      </c>
      <c r="B252" s="254" t="s">
        <v>1724</v>
      </c>
      <c r="C252" s="254">
        <v>4600018665</v>
      </c>
      <c r="D252" s="254" t="s">
        <v>1204</v>
      </c>
      <c r="E252" s="254" t="s">
        <v>403</v>
      </c>
      <c r="F252" s="254" t="s">
        <v>1725</v>
      </c>
      <c r="G252" s="255" t="s">
        <v>1762</v>
      </c>
      <c r="H252" s="256" t="s">
        <v>1727</v>
      </c>
      <c r="I252" s="254" t="s">
        <v>45</v>
      </c>
      <c r="J252" s="254" t="s">
        <v>1728</v>
      </c>
      <c r="K252" s="254" t="s">
        <v>1763</v>
      </c>
      <c r="L252" s="254">
        <v>1009668504</v>
      </c>
      <c r="M252" s="262">
        <v>16806.54</v>
      </c>
      <c r="N252" s="258">
        <v>45637</v>
      </c>
      <c r="O252" s="254"/>
      <c r="P252" s="254" t="str">
        <f t="shared" si="3"/>
        <v/>
      </c>
      <c r="Q252" s="254"/>
      <c r="R252" s="254" t="s">
        <v>1763</v>
      </c>
      <c r="S252" s="264"/>
    </row>
    <row r="253" spans="1:19" x14ac:dyDescent="0.25">
      <c r="A253" s="254" t="s">
        <v>1723</v>
      </c>
      <c r="B253" s="254" t="s">
        <v>1724</v>
      </c>
      <c r="C253" s="254">
        <v>4600018665</v>
      </c>
      <c r="D253" s="254" t="s">
        <v>1204</v>
      </c>
      <c r="E253" s="254" t="s">
        <v>403</v>
      </c>
      <c r="F253" s="254" t="s">
        <v>1725</v>
      </c>
      <c r="G253" s="255" t="s">
        <v>1762</v>
      </c>
      <c r="H253" s="256" t="s">
        <v>1727</v>
      </c>
      <c r="I253" s="254" t="s">
        <v>45</v>
      </c>
      <c r="J253" s="254" t="s">
        <v>1728</v>
      </c>
      <c r="K253" s="254" t="s">
        <v>1764</v>
      </c>
      <c r="L253" s="254">
        <v>1009668522</v>
      </c>
      <c r="M253" s="262">
        <v>287404.7</v>
      </c>
      <c r="N253" s="258">
        <v>45637</v>
      </c>
      <c r="O253" s="254"/>
      <c r="P253" s="254" t="str">
        <f t="shared" si="3"/>
        <v/>
      </c>
      <c r="Q253" s="254"/>
      <c r="R253" s="254" t="s">
        <v>1764</v>
      </c>
      <c r="S253" s="264"/>
    </row>
    <row r="254" spans="1:19" x14ac:dyDescent="0.25">
      <c r="A254" s="254" t="s">
        <v>1723</v>
      </c>
      <c r="B254" s="254" t="s">
        <v>1724</v>
      </c>
      <c r="C254" s="254">
        <v>4600018665</v>
      </c>
      <c r="D254" s="254" t="s">
        <v>1204</v>
      </c>
      <c r="E254" s="254" t="s">
        <v>403</v>
      </c>
      <c r="F254" s="254" t="s">
        <v>1725</v>
      </c>
      <c r="G254" s="255" t="s">
        <v>1762</v>
      </c>
      <c r="H254" s="256" t="s">
        <v>1727</v>
      </c>
      <c r="I254" s="254" t="s">
        <v>45</v>
      </c>
      <c r="J254" s="254" t="s">
        <v>1728</v>
      </c>
      <c r="K254" s="254" t="s">
        <v>1765</v>
      </c>
      <c r="L254" s="254">
        <v>1009668532</v>
      </c>
      <c r="M254" s="262">
        <v>23750.48</v>
      </c>
      <c r="N254" s="258">
        <v>45637</v>
      </c>
      <c r="O254" s="254"/>
      <c r="P254" s="254" t="str">
        <f t="shared" si="3"/>
        <v/>
      </c>
      <c r="Q254" s="254"/>
      <c r="R254" s="254" t="s">
        <v>1765</v>
      </c>
      <c r="S254" s="264"/>
    </row>
    <row r="255" spans="1:19" x14ac:dyDescent="0.25">
      <c r="A255" s="254" t="s">
        <v>1475</v>
      </c>
      <c r="B255" s="254" t="s">
        <v>1766</v>
      </c>
      <c r="C255" s="254">
        <v>4600018665</v>
      </c>
      <c r="D255" s="254" t="s">
        <v>1204</v>
      </c>
      <c r="E255" s="254"/>
      <c r="F255" s="254"/>
      <c r="G255" s="255" t="s">
        <v>165</v>
      </c>
      <c r="H255" s="256" t="s">
        <v>1476</v>
      </c>
      <c r="I255" s="254" t="s">
        <v>1767</v>
      </c>
      <c r="J255" s="254"/>
      <c r="K255" s="254" t="s">
        <v>1478</v>
      </c>
      <c r="L255" s="254">
        <v>1009668450</v>
      </c>
      <c r="M255" s="262">
        <v>800.14</v>
      </c>
      <c r="N255" s="258" t="s">
        <v>1768</v>
      </c>
      <c r="O255" s="254">
        <v>6000687830</v>
      </c>
      <c r="P255" s="254" t="str">
        <f t="shared" si="3"/>
        <v>6000687830</v>
      </c>
      <c r="Q255" s="254" t="s">
        <v>1479</v>
      </c>
      <c r="R255" s="254" t="s">
        <v>1478</v>
      </c>
      <c r="S255" s="264"/>
    </row>
    <row r="256" spans="1:19" x14ac:dyDescent="0.25">
      <c r="A256" s="254" t="s">
        <v>1475</v>
      </c>
      <c r="B256" s="254" t="s">
        <v>1766</v>
      </c>
      <c r="C256" s="254">
        <v>4600018665</v>
      </c>
      <c r="D256" s="254" t="s">
        <v>1204</v>
      </c>
      <c r="E256" s="254"/>
      <c r="F256" s="254"/>
      <c r="G256" s="255" t="s">
        <v>165</v>
      </c>
      <c r="H256" s="256" t="s">
        <v>1476</v>
      </c>
      <c r="I256" s="254" t="s">
        <v>1481</v>
      </c>
      <c r="J256" s="254"/>
      <c r="K256" s="254" t="s">
        <v>1478</v>
      </c>
      <c r="L256" s="254">
        <v>1009668330</v>
      </c>
      <c r="M256" s="262">
        <v>1027.97</v>
      </c>
      <c r="N256" s="258" t="s">
        <v>1768</v>
      </c>
      <c r="O256" s="254">
        <v>6000699512</v>
      </c>
      <c r="P256" s="254" t="str">
        <f t="shared" si="3"/>
        <v>6000699512</v>
      </c>
      <c r="Q256" s="254" t="s">
        <v>1479</v>
      </c>
      <c r="R256" s="254" t="s">
        <v>1478</v>
      </c>
      <c r="S256" s="264"/>
    </row>
    <row r="257" spans="1:19" x14ac:dyDescent="0.25">
      <c r="A257" s="254" t="s">
        <v>1475</v>
      </c>
      <c r="B257" s="254" t="s">
        <v>1766</v>
      </c>
      <c r="C257" s="254">
        <v>4600018665</v>
      </c>
      <c r="D257" s="254" t="s">
        <v>1204</v>
      </c>
      <c r="E257" s="254"/>
      <c r="F257" s="254"/>
      <c r="G257" s="255" t="s">
        <v>165</v>
      </c>
      <c r="H257" s="256" t="s">
        <v>1476</v>
      </c>
      <c r="I257" s="254" t="s">
        <v>1481</v>
      </c>
      <c r="J257" s="254"/>
      <c r="K257" s="254" t="s">
        <v>1478</v>
      </c>
      <c r="L257" s="254">
        <v>1009668486</v>
      </c>
      <c r="M257" s="262">
        <v>600.12</v>
      </c>
      <c r="N257" s="258" t="s">
        <v>1768</v>
      </c>
      <c r="O257" s="254">
        <v>6000699509</v>
      </c>
      <c r="P257" s="254" t="str">
        <f t="shared" si="3"/>
        <v>6000699509</v>
      </c>
      <c r="Q257" s="254" t="s">
        <v>1479</v>
      </c>
      <c r="R257" s="254" t="s">
        <v>1478</v>
      </c>
      <c r="S257" s="264"/>
    </row>
  </sheetData>
  <autoFilter ref="A1:R257" xr:uid="{68EE1453-D611-4C39-A7EF-D95F331AFD40}"/>
  <conditionalFormatting sqref="L1:L257">
    <cfRule type="duplicateValues" dxfId="600" priority="5"/>
    <cfRule type="duplicateValues" dxfId="599" priority="6"/>
    <cfRule type="duplicateValues" dxfId="598" priority="7"/>
    <cfRule type="duplicateValues" dxfId="597" priority="8"/>
    <cfRule type="duplicateValues" dxfId="596" priority="9"/>
    <cfRule type="duplicateValues" dxfId="595" priority="10"/>
  </conditionalFormatting>
  <conditionalFormatting sqref="L1:L257">
    <cfRule type="duplicateValues" dxfId="594" priority="1"/>
    <cfRule type="duplicateValues" dxfId="593" priority="2"/>
    <cfRule type="duplicateValues" dxfId="592" priority="3"/>
  </conditionalFormatting>
  <conditionalFormatting sqref="L1:L257">
    <cfRule type="duplicateValues" dxfId="591" priority="4"/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095FA-3402-484E-99EC-D999ACCD0964}">
  <dimension ref="A2:E398"/>
  <sheetViews>
    <sheetView topLeftCell="A377" workbookViewId="0">
      <selection activeCell="D398" sqref="D398"/>
    </sheetView>
  </sheetViews>
  <sheetFormatPr defaultRowHeight="15" x14ac:dyDescent="0.25"/>
  <cols>
    <col min="1" max="1" width="22.42578125" bestFit="1" customWidth="1"/>
    <col min="2" max="2" width="23.140625" style="239" bestFit="1" customWidth="1"/>
    <col min="3" max="3" width="14.140625" bestFit="1" customWidth="1"/>
    <col min="4" max="5" width="15.85546875" bestFit="1" customWidth="1"/>
  </cols>
  <sheetData>
    <row r="2" spans="1:5" x14ac:dyDescent="0.25">
      <c r="A2" t="s">
        <v>1414</v>
      </c>
      <c r="B2" s="239" t="s">
        <v>1416</v>
      </c>
      <c r="C2" t="s">
        <v>1783</v>
      </c>
      <c r="D2" t="s">
        <v>1780</v>
      </c>
      <c r="E2" t="s">
        <v>1781</v>
      </c>
    </row>
    <row r="3" spans="1:5" x14ac:dyDescent="0.25">
      <c r="A3">
        <v>6000668923</v>
      </c>
      <c r="B3" s="239">
        <v>308.91000000000003</v>
      </c>
      <c r="C3" t="str">
        <f>VLOOKUP(A3,Tabela5[[PEP/ORDEM]:[PI]],4,0)</f>
        <v>Custeio</v>
      </c>
      <c r="D3" s="239">
        <f>IFERROR(VLOOKUP(A3,'O que foi pago'!A:B,2,0),0)</f>
        <v>0</v>
      </c>
      <c r="E3" s="248">
        <f t="shared" ref="E3:E66" si="0">D3-B3</f>
        <v>-308.91000000000003</v>
      </c>
    </row>
    <row r="4" spans="1:5" x14ac:dyDescent="0.25">
      <c r="A4">
        <v>6000675457</v>
      </c>
      <c r="B4" s="239">
        <v>419.2</v>
      </c>
      <c r="C4" t="str">
        <f>VLOOKUP(A4,Tabela5[[PEP/ORDEM]:[PI]],4,0)</f>
        <v>Custeio</v>
      </c>
      <c r="D4" s="239">
        <f>IFERROR(VLOOKUP(A4,'O que foi pago'!A:B,2,0),0)</f>
        <v>0</v>
      </c>
      <c r="E4" s="248">
        <f t="shared" si="0"/>
        <v>-419.2</v>
      </c>
    </row>
    <row r="5" spans="1:5" x14ac:dyDescent="0.25">
      <c r="A5">
        <v>6000676008</v>
      </c>
      <c r="B5" s="239">
        <v>456.01</v>
      </c>
      <c r="C5" t="str">
        <f>VLOOKUP(A5,Tabela5[[PEP/ORDEM]:[PI]],4,0)</f>
        <v>Custeio</v>
      </c>
      <c r="D5" s="239">
        <f>IFERROR(VLOOKUP(A5,'O que foi pago'!A:B,2,0),0)</f>
        <v>0</v>
      </c>
      <c r="E5" s="248">
        <f t="shared" si="0"/>
        <v>-456.01</v>
      </c>
    </row>
    <row r="6" spans="1:5" x14ac:dyDescent="0.25">
      <c r="A6">
        <v>6000677000</v>
      </c>
      <c r="B6" s="239">
        <v>1600.28</v>
      </c>
      <c r="C6" t="str">
        <f>VLOOKUP(A6,Tabela5[[PEP/ORDEM]:[PI]],4,0)</f>
        <v>Custeio</v>
      </c>
      <c r="D6" s="239">
        <f>IFERROR(VLOOKUP(A6,'O que foi pago'!A:B,2,0),0)</f>
        <v>1600.28</v>
      </c>
      <c r="E6" s="248">
        <f t="shared" si="0"/>
        <v>0</v>
      </c>
    </row>
    <row r="7" spans="1:5" x14ac:dyDescent="0.25">
      <c r="A7">
        <v>6000677005</v>
      </c>
      <c r="B7" s="239">
        <v>775.91</v>
      </c>
      <c r="C7" t="str">
        <f>VLOOKUP(A7,Tabela5[[PEP/ORDEM]:[PI]],4,0)</f>
        <v>Custeio</v>
      </c>
      <c r="D7" s="239">
        <f>IFERROR(VLOOKUP(A7,'O que foi pago'!A:B,2,0),0)</f>
        <v>775.91</v>
      </c>
      <c r="E7" s="248">
        <f t="shared" si="0"/>
        <v>0</v>
      </c>
    </row>
    <row r="8" spans="1:5" x14ac:dyDescent="0.25">
      <c r="A8">
        <v>6000677006</v>
      </c>
      <c r="B8" s="239">
        <v>1200.21</v>
      </c>
      <c r="C8" t="str">
        <f>VLOOKUP(A8,Tabela5[[PEP/ORDEM]:[PI]],4,0)</f>
        <v>Custeio</v>
      </c>
      <c r="D8" s="239">
        <f>IFERROR(VLOOKUP(A8,'O que foi pago'!A:B,2,0),0)</f>
        <v>1200.21</v>
      </c>
      <c r="E8" s="248">
        <f t="shared" si="0"/>
        <v>0</v>
      </c>
    </row>
    <row r="9" spans="1:5" x14ac:dyDescent="0.25">
      <c r="A9">
        <v>6000681459</v>
      </c>
      <c r="B9" s="239">
        <v>4751.22</v>
      </c>
      <c r="C9" t="str">
        <f>VLOOKUP(A9,Tabela5[[PEP/ORDEM]:[PI]],4,0)</f>
        <v>Custeio</v>
      </c>
      <c r="D9" s="239">
        <f>IFERROR(VLOOKUP(A9,'O que foi pago'!A:B,2,0),0)</f>
        <v>4751.22</v>
      </c>
      <c r="E9" s="248">
        <f t="shared" si="0"/>
        <v>0</v>
      </c>
    </row>
    <row r="10" spans="1:5" x14ac:dyDescent="0.25">
      <c r="A10">
        <v>6000771047</v>
      </c>
      <c r="B10" s="239">
        <v>671.07</v>
      </c>
      <c r="C10" t="str">
        <f>VLOOKUP(A10,Tabela5[[PEP/ORDEM]:[PI]],4,0)</f>
        <v>Custeio</v>
      </c>
      <c r="D10" s="239">
        <f>IFERROR(VLOOKUP(A10,'O que foi pago'!A:B,2,0),0)</f>
        <v>0</v>
      </c>
      <c r="E10" s="248">
        <f t="shared" si="0"/>
        <v>-671.07</v>
      </c>
    </row>
    <row r="11" spans="1:5" x14ac:dyDescent="0.25">
      <c r="A11">
        <v>6000779535</v>
      </c>
      <c r="B11" s="239">
        <v>171902.56000000003</v>
      </c>
      <c r="C11" t="str">
        <f>VLOOKUP(A11,Tabela5[[PEP/ORDEM]:[PI]],4,0)</f>
        <v>Custeio</v>
      </c>
      <c r="D11" s="239">
        <f>IFERROR(VLOOKUP(A11,'O que foi pago'!A:B,2,0),0)</f>
        <v>142372.43</v>
      </c>
      <c r="E11" s="248">
        <f t="shared" si="0"/>
        <v>-29530.130000000034</v>
      </c>
    </row>
    <row r="12" spans="1:5" x14ac:dyDescent="0.25">
      <c r="A12">
        <v>6000781312</v>
      </c>
      <c r="B12" s="239">
        <v>2374.38</v>
      </c>
      <c r="C12" t="str">
        <f>VLOOKUP(A12,Tabela5[[PEP/ORDEM]:[PI]],4,0)</f>
        <v>Custeio</v>
      </c>
      <c r="D12" s="239">
        <f>IFERROR(VLOOKUP(A12,'O que foi pago'!A:B,2,0),0)</f>
        <v>0</v>
      </c>
      <c r="E12" s="248">
        <f t="shared" si="0"/>
        <v>-2374.38</v>
      </c>
    </row>
    <row r="13" spans="1:5" x14ac:dyDescent="0.25">
      <c r="A13">
        <v>6000781313</v>
      </c>
      <c r="B13" s="239">
        <v>323.62</v>
      </c>
      <c r="C13" t="str">
        <f>VLOOKUP(A13,Tabela5[[PEP/ORDEM]:[PI]],4,0)</f>
        <v>Custeio</v>
      </c>
      <c r="D13" s="239">
        <f>IFERROR(VLOOKUP(A13,'O que foi pago'!A:B,2,0),0)</f>
        <v>0</v>
      </c>
      <c r="E13" s="248">
        <f t="shared" si="0"/>
        <v>-323.62</v>
      </c>
    </row>
    <row r="14" spans="1:5" x14ac:dyDescent="0.25">
      <c r="A14">
        <v>6000783799</v>
      </c>
      <c r="B14" s="239">
        <v>49536.78</v>
      </c>
      <c r="C14" t="str">
        <f>VLOOKUP(A14,Tabela5[[PEP/ORDEM]:[PI]],4,0)</f>
        <v>Custeio</v>
      </c>
      <c r="D14" s="239">
        <f>IFERROR(VLOOKUP(A14,'O que foi pago'!A:B,2,0),0)</f>
        <v>48914</v>
      </c>
      <c r="E14" s="248">
        <f t="shared" si="0"/>
        <v>-622.77999999999884</v>
      </c>
    </row>
    <row r="15" spans="1:5" x14ac:dyDescent="0.25">
      <c r="A15">
        <v>6000800623</v>
      </c>
      <c r="B15" s="239">
        <v>4238.42</v>
      </c>
      <c r="C15" t="str">
        <f>VLOOKUP(A15,Tabela5[[PEP/ORDEM]:[PI]],4,0)</f>
        <v>Custeio</v>
      </c>
      <c r="D15" s="239">
        <f>IFERROR(VLOOKUP(A15,'O que foi pago'!A:B,2,0),0)</f>
        <v>0</v>
      </c>
      <c r="E15" s="248">
        <f t="shared" si="0"/>
        <v>-4238.42</v>
      </c>
    </row>
    <row r="16" spans="1:5" x14ac:dyDescent="0.25">
      <c r="A16">
        <v>6000804659</v>
      </c>
      <c r="B16" s="239">
        <v>6138.35</v>
      </c>
      <c r="C16" t="str">
        <f>VLOOKUP(A16,Tabela5[[PEP/ORDEM]:[PI]],4,0)</f>
        <v>Custeio</v>
      </c>
      <c r="D16" s="239">
        <f>IFERROR(VLOOKUP(A16,'O que foi pago'!A:B,2,0),0)</f>
        <v>6138.35</v>
      </c>
      <c r="E16" s="248">
        <f t="shared" si="0"/>
        <v>0</v>
      </c>
    </row>
    <row r="17" spans="1:5" x14ac:dyDescent="0.25">
      <c r="A17">
        <v>6000805472</v>
      </c>
      <c r="B17" s="239">
        <v>98072.320000000007</v>
      </c>
      <c r="C17" t="str">
        <f>VLOOKUP(A17,Tabela5[[PEP/ORDEM]:[PI]],4,0)</f>
        <v>Custeio</v>
      </c>
      <c r="D17" s="239">
        <f>IFERROR(VLOOKUP(A17,'O que foi pago'!A:B,2,0),0)</f>
        <v>0</v>
      </c>
      <c r="E17" s="248">
        <f t="shared" si="0"/>
        <v>-98072.320000000007</v>
      </c>
    </row>
    <row r="18" spans="1:5" x14ac:dyDescent="0.25">
      <c r="A18">
        <v>6000805473</v>
      </c>
      <c r="B18" s="239">
        <v>180242.4</v>
      </c>
      <c r="C18" t="str">
        <f>VLOOKUP(A18,Tabela5[[PEP/ORDEM]:[PI]],4,0)</f>
        <v>Custeio</v>
      </c>
      <c r="D18" s="239">
        <f>IFERROR(VLOOKUP(A18,'O que foi pago'!A:B,2,0),0)</f>
        <v>0</v>
      </c>
      <c r="E18" s="248">
        <f t="shared" si="0"/>
        <v>-180242.4</v>
      </c>
    </row>
    <row r="19" spans="1:5" x14ac:dyDescent="0.25">
      <c r="A19">
        <v>6000806418</v>
      </c>
      <c r="B19" s="239">
        <v>169011.20000000001</v>
      </c>
      <c r="C19" t="str">
        <f>VLOOKUP(A19,Tabela5[[PEP/ORDEM]:[PI]],4,0)</f>
        <v>Custeio</v>
      </c>
      <c r="D19" s="239">
        <f>IFERROR(VLOOKUP(A19,'O que foi pago'!A:B,2,0),0)</f>
        <v>0</v>
      </c>
      <c r="E19" s="248">
        <f t="shared" si="0"/>
        <v>-169011.20000000001</v>
      </c>
    </row>
    <row r="20" spans="1:5" x14ac:dyDescent="0.25">
      <c r="A20">
        <v>6000806419</v>
      </c>
      <c r="B20" s="239">
        <v>39443.040000000001</v>
      </c>
      <c r="C20" t="str">
        <f>VLOOKUP(A20,Tabela5[[PEP/ORDEM]:[PI]],4,0)</f>
        <v>Custeio</v>
      </c>
      <c r="D20" s="239">
        <f>IFERROR(VLOOKUP(A20,'O que foi pago'!A:B,2,0),0)</f>
        <v>0</v>
      </c>
      <c r="E20" s="248">
        <f t="shared" si="0"/>
        <v>-39443.040000000001</v>
      </c>
    </row>
    <row r="21" spans="1:5" x14ac:dyDescent="0.25">
      <c r="A21">
        <v>6000806613</v>
      </c>
      <c r="B21" s="239">
        <v>549.74</v>
      </c>
      <c r="C21" t="str">
        <f>VLOOKUP(A21,Tabela5[[PEP/ORDEM]:[PI]],4,0)</f>
        <v>Custeio</v>
      </c>
      <c r="D21" s="239">
        <f>IFERROR(VLOOKUP(A21,'O que foi pago'!A:B,2,0),0)</f>
        <v>0</v>
      </c>
      <c r="E21" s="248">
        <f t="shared" si="0"/>
        <v>-549.74</v>
      </c>
    </row>
    <row r="22" spans="1:5" x14ac:dyDescent="0.25">
      <c r="A22">
        <v>6000806617</v>
      </c>
      <c r="B22" s="239">
        <v>356.71</v>
      </c>
      <c r="C22" t="str">
        <f>VLOOKUP(A22,Tabela5[[PEP/ORDEM]:[PI]],4,0)</f>
        <v>Custeio</v>
      </c>
      <c r="D22" s="239">
        <f>IFERROR(VLOOKUP(A22,'O que foi pago'!A:B,2,0),0)</f>
        <v>0</v>
      </c>
      <c r="E22" s="248">
        <f t="shared" si="0"/>
        <v>-356.71</v>
      </c>
    </row>
    <row r="23" spans="1:5" x14ac:dyDescent="0.25">
      <c r="A23">
        <v>6000806618</v>
      </c>
      <c r="B23" s="239">
        <v>922.93999999999994</v>
      </c>
      <c r="C23" t="str">
        <f>VLOOKUP(A23,Tabela5[[PEP/ORDEM]:[PI]],4,0)</f>
        <v>Custeio</v>
      </c>
      <c r="D23" s="239">
        <f>IFERROR(VLOOKUP(A23,'O que foi pago'!A:B,2,0),0)</f>
        <v>0</v>
      </c>
      <c r="E23" s="248">
        <f t="shared" si="0"/>
        <v>-922.93999999999994</v>
      </c>
    </row>
    <row r="24" spans="1:5" x14ac:dyDescent="0.25">
      <c r="A24">
        <v>6000806630</v>
      </c>
      <c r="B24" s="239">
        <v>356.67</v>
      </c>
      <c r="C24" t="str">
        <f>VLOOKUP(A24,Tabela5[[PEP/ORDEM]:[PI]],4,0)</f>
        <v>Custeio</v>
      </c>
      <c r="D24" s="239">
        <f>IFERROR(VLOOKUP(A24,'O que foi pago'!A:B,2,0),0)</f>
        <v>0</v>
      </c>
      <c r="E24" s="248">
        <f t="shared" si="0"/>
        <v>-356.67</v>
      </c>
    </row>
    <row r="25" spans="1:5" x14ac:dyDescent="0.25">
      <c r="A25">
        <v>6000807001</v>
      </c>
      <c r="B25" s="239">
        <v>2428.9</v>
      </c>
      <c r="C25" t="str">
        <f>VLOOKUP(A25,Tabela5[[PEP/ORDEM]:[PI]],4,0)</f>
        <v>Custeio</v>
      </c>
      <c r="D25" s="239">
        <f>IFERROR(VLOOKUP(A25,'O que foi pago'!A:B,2,0),0)</f>
        <v>2428.9</v>
      </c>
      <c r="E25" s="248">
        <f t="shared" si="0"/>
        <v>0</v>
      </c>
    </row>
    <row r="26" spans="1:5" x14ac:dyDescent="0.25">
      <c r="A26">
        <v>6000809402</v>
      </c>
      <c r="B26" s="239">
        <v>5926.62</v>
      </c>
      <c r="C26" t="str">
        <f>VLOOKUP(A26,Tabela5[[PEP/ORDEM]:[PI]],4,0)</f>
        <v>Custeio</v>
      </c>
      <c r="D26" s="239">
        <f>IFERROR(VLOOKUP(A26,'O que foi pago'!A:B,2,0),0)</f>
        <v>5926.62</v>
      </c>
      <c r="E26" s="248">
        <f t="shared" si="0"/>
        <v>0</v>
      </c>
    </row>
    <row r="27" spans="1:5" x14ac:dyDescent="0.25">
      <c r="A27">
        <v>6000814328</v>
      </c>
      <c r="B27" s="239">
        <v>5908.05</v>
      </c>
      <c r="C27" t="str">
        <f>VLOOKUP(A27,Tabela5[[PEP/ORDEM]:[PI]],4,0)</f>
        <v>Custeio</v>
      </c>
      <c r="D27" s="239">
        <f>IFERROR(VLOOKUP(A27,'O que foi pago'!A:B,2,0),0)</f>
        <v>5950</v>
      </c>
      <c r="E27" s="248">
        <f t="shared" si="0"/>
        <v>41.949999999999818</v>
      </c>
    </row>
    <row r="28" spans="1:5" x14ac:dyDescent="0.25">
      <c r="A28">
        <v>6000816843</v>
      </c>
      <c r="B28" s="239">
        <v>7293.82</v>
      </c>
      <c r="C28" t="str">
        <f>VLOOKUP(A28,Tabela5[[PEP/ORDEM]:[PI]],4,0)</f>
        <v>Custeio</v>
      </c>
      <c r="D28" s="239">
        <f>IFERROR(VLOOKUP(A28,'O que foi pago'!A:B,2,0),0)</f>
        <v>7345.62</v>
      </c>
      <c r="E28" s="248">
        <f t="shared" si="0"/>
        <v>51.800000000000182</v>
      </c>
    </row>
    <row r="29" spans="1:5" x14ac:dyDescent="0.25">
      <c r="A29">
        <v>6000816845</v>
      </c>
      <c r="B29" s="239">
        <v>5008.3500000000004</v>
      </c>
      <c r="C29" t="str">
        <f>VLOOKUP(A29,Tabela5[[PEP/ORDEM]:[PI]],4,0)</f>
        <v>Custeio</v>
      </c>
      <c r="D29" s="239">
        <f>IFERROR(VLOOKUP(A29,'O que foi pago'!A:B,2,0),0)</f>
        <v>5008.3500000000004</v>
      </c>
      <c r="E29" s="248">
        <f t="shared" si="0"/>
        <v>0</v>
      </c>
    </row>
    <row r="30" spans="1:5" x14ac:dyDescent="0.25">
      <c r="A30">
        <v>6000817637</v>
      </c>
      <c r="B30" s="239">
        <v>7547.59</v>
      </c>
      <c r="C30" t="str">
        <f>VLOOKUP(A30,Tabela5[[PEP/ORDEM]:[PI]],4,0)</f>
        <v>Custeio</v>
      </c>
      <c r="D30" s="239">
        <f>IFERROR(VLOOKUP(A30,'O que foi pago'!A:B,2,0),0)</f>
        <v>7473.34</v>
      </c>
      <c r="E30" s="248">
        <f t="shared" si="0"/>
        <v>-74.25</v>
      </c>
    </row>
    <row r="31" spans="1:5" x14ac:dyDescent="0.25">
      <c r="A31">
        <v>6000817651</v>
      </c>
      <c r="B31" s="239">
        <v>29451.39</v>
      </c>
      <c r="C31" t="str">
        <f>VLOOKUP(A31,Tabela5[[PEP/ORDEM]:[PI]],4,0)</f>
        <v>Custeio</v>
      </c>
      <c r="D31" s="239">
        <f>IFERROR(VLOOKUP(A31,'O que foi pago'!A:B,2,0),0)</f>
        <v>29402.2</v>
      </c>
      <c r="E31" s="248">
        <f t="shared" si="0"/>
        <v>-49.18999999999869</v>
      </c>
    </row>
    <row r="32" spans="1:5" x14ac:dyDescent="0.25">
      <c r="A32">
        <v>6000817672</v>
      </c>
      <c r="B32" s="239">
        <v>8422.16</v>
      </c>
      <c r="C32" t="str">
        <f>VLOOKUP(A32,Tabela5[[PEP/ORDEM]:[PI]],4,0)</f>
        <v>Custeio</v>
      </c>
      <c r="D32" s="239">
        <f>IFERROR(VLOOKUP(A32,'O que foi pago'!A:B,2,0),0)</f>
        <v>8347.91</v>
      </c>
      <c r="E32" s="248">
        <f t="shared" si="0"/>
        <v>-74.25</v>
      </c>
    </row>
    <row r="33" spans="1:5" x14ac:dyDescent="0.25">
      <c r="A33">
        <v>6000817768</v>
      </c>
      <c r="B33" s="239">
        <v>6208.16</v>
      </c>
      <c r="C33" t="str">
        <f>VLOOKUP(A33,Tabela5[[PEP/ORDEM]:[PI]],4,0)</f>
        <v>Custeio</v>
      </c>
      <c r="D33" s="239">
        <f>IFERROR(VLOOKUP(A33,'O que foi pago'!A:B,2,0),0)</f>
        <v>6252.26</v>
      </c>
      <c r="E33" s="248">
        <f t="shared" si="0"/>
        <v>44.100000000000364</v>
      </c>
    </row>
    <row r="34" spans="1:5" x14ac:dyDescent="0.25">
      <c r="A34">
        <v>6000822785</v>
      </c>
      <c r="B34" s="239">
        <v>1787.16</v>
      </c>
      <c r="C34" t="str">
        <f>VLOOKUP(A34,Tabela5[[PEP/ORDEM]:[PI]],4,0)</f>
        <v>Custeio</v>
      </c>
      <c r="D34" s="239">
        <f>IFERROR(VLOOKUP(A34,'O que foi pago'!A:B,2,0),0)</f>
        <v>0</v>
      </c>
      <c r="E34" s="248">
        <f t="shared" si="0"/>
        <v>-1787.16</v>
      </c>
    </row>
    <row r="35" spans="1:5" x14ac:dyDescent="0.25">
      <c r="A35">
        <v>6000826351</v>
      </c>
      <c r="B35" s="239">
        <v>7524.06</v>
      </c>
      <c r="C35" t="str">
        <f>VLOOKUP(A35,Tabela5[[PEP/ORDEM]:[PI]],4,0)</f>
        <v>Custeio</v>
      </c>
      <c r="D35" s="239">
        <f>IFERROR(VLOOKUP(A35,'O que foi pago'!A:B,2,0),0)</f>
        <v>7524.06</v>
      </c>
      <c r="E35" s="248">
        <f t="shared" si="0"/>
        <v>0</v>
      </c>
    </row>
    <row r="36" spans="1:5" x14ac:dyDescent="0.25">
      <c r="A36">
        <v>6000827264</v>
      </c>
      <c r="B36" s="239">
        <v>1200.21</v>
      </c>
      <c r="C36" t="str">
        <f>VLOOKUP(A36,Tabela5[[PEP/ORDEM]:[PI]],4,0)</f>
        <v>Custeio</v>
      </c>
      <c r="D36" s="239">
        <f>IFERROR(VLOOKUP(A36,'O que foi pago'!A:B,2,0),0)</f>
        <v>1200.21</v>
      </c>
      <c r="E36" s="248">
        <f t="shared" si="0"/>
        <v>0</v>
      </c>
    </row>
    <row r="37" spans="1:5" x14ac:dyDescent="0.25">
      <c r="A37">
        <v>6000827301</v>
      </c>
      <c r="B37" s="239">
        <v>13166.12</v>
      </c>
      <c r="C37" t="str">
        <f>VLOOKUP(A37,Tabela5[[PEP/ORDEM]:[PI]],4,0)</f>
        <v>Custeio</v>
      </c>
      <c r="D37" s="239">
        <f>IFERROR(VLOOKUP(A37,'O que foi pago'!A:B,2,0),0)</f>
        <v>0</v>
      </c>
      <c r="E37" s="248">
        <f t="shared" si="0"/>
        <v>-13166.12</v>
      </c>
    </row>
    <row r="38" spans="1:5" x14ac:dyDescent="0.25">
      <c r="A38">
        <v>6000829140</v>
      </c>
      <c r="B38" s="239">
        <v>5959.01</v>
      </c>
      <c r="C38" t="str">
        <f>VLOOKUP(A38,Tabela5[[PEP/ORDEM]:[PI]],4,0)</f>
        <v>Custeio</v>
      </c>
      <c r="D38" s="239">
        <f>IFERROR(VLOOKUP(A38,'O que foi pago'!A:B,2,0),0)</f>
        <v>5959.0106999999998</v>
      </c>
      <c r="E38" s="248">
        <f t="shared" si="0"/>
        <v>6.9999999959691195E-4</v>
      </c>
    </row>
    <row r="39" spans="1:5" x14ac:dyDescent="0.25">
      <c r="A39">
        <v>6000829141</v>
      </c>
      <c r="B39" s="239">
        <v>2947.1</v>
      </c>
      <c r="C39" t="str">
        <f>VLOOKUP(A39,Tabela5[[PEP/ORDEM]:[PI]],4,0)</f>
        <v>Custeio</v>
      </c>
      <c r="D39" s="239">
        <f>IFERROR(VLOOKUP(A39,'O que foi pago'!A:B,2,0),0)</f>
        <v>2947.1</v>
      </c>
      <c r="E39" s="248">
        <f t="shared" si="0"/>
        <v>0</v>
      </c>
    </row>
    <row r="40" spans="1:5" x14ac:dyDescent="0.25">
      <c r="A40">
        <v>6000829147</v>
      </c>
      <c r="B40" s="239">
        <v>7673.51</v>
      </c>
      <c r="C40" t="str">
        <f>VLOOKUP(A40,Tabela5[[PEP/ORDEM]:[PI]],4,0)</f>
        <v>Custeio</v>
      </c>
      <c r="D40" s="239">
        <f>IFERROR(VLOOKUP(A40,'O que foi pago'!A:B,2,0),0)</f>
        <v>7673.51</v>
      </c>
      <c r="E40" s="248">
        <f t="shared" si="0"/>
        <v>0</v>
      </c>
    </row>
    <row r="41" spans="1:5" x14ac:dyDescent="0.25">
      <c r="A41">
        <v>6000829502</v>
      </c>
      <c r="B41" s="239">
        <v>4883.67</v>
      </c>
      <c r="C41" t="str">
        <f>VLOOKUP(A41,Tabela5[[PEP/ORDEM]:[PI]],4,0)</f>
        <v>Custeio</v>
      </c>
      <c r="D41" s="239">
        <f>IFERROR(VLOOKUP(A41,'O que foi pago'!A:B,2,0),0)</f>
        <v>0</v>
      </c>
      <c r="E41" s="248">
        <f t="shared" si="0"/>
        <v>-4883.67</v>
      </c>
    </row>
    <row r="42" spans="1:5" x14ac:dyDescent="0.25">
      <c r="A42">
        <v>6000829509</v>
      </c>
      <c r="B42" s="239">
        <v>5285.65</v>
      </c>
      <c r="C42" t="str">
        <f>VLOOKUP(A42,Tabela5[[PEP/ORDEM]:[PI]],4,0)</f>
        <v>Custeio</v>
      </c>
      <c r="D42" s="239">
        <f>IFERROR(VLOOKUP(A42,'O que foi pago'!A:B,2,0),0)</f>
        <v>0</v>
      </c>
      <c r="E42" s="248">
        <f t="shared" si="0"/>
        <v>-5285.65</v>
      </c>
    </row>
    <row r="43" spans="1:5" x14ac:dyDescent="0.25">
      <c r="A43">
        <v>6000829516</v>
      </c>
      <c r="B43" s="239">
        <v>583.44000000000005</v>
      </c>
      <c r="C43" t="str">
        <f>VLOOKUP(A43,Tabela5[[PEP/ORDEM]:[PI]],4,0)</f>
        <v>Custeio</v>
      </c>
      <c r="D43" s="239">
        <f>IFERROR(VLOOKUP(A43,'O que foi pago'!A:B,2,0),0)</f>
        <v>0</v>
      </c>
      <c r="E43" s="248">
        <f t="shared" si="0"/>
        <v>-583.44000000000005</v>
      </c>
    </row>
    <row r="44" spans="1:5" x14ac:dyDescent="0.25">
      <c r="A44">
        <v>6000829569</v>
      </c>
      <c r="B44" s="239">
        <v>1102.23</v>
      </c>
      <c r="C44" t="str">
        <f>VLOOKUP(A44,Tabela5[[PEP/ORDEM]:[PI]],4,0)</f>
        <v>Custeio</v>
      </c>
      <c r="D44" s="239">
        <f>IFERROR(VLOOKUP(A44,'O que foi pago'!A:B,2,0),0)</f>
        <v>0</v>
      </c>
      <c r="E44" s="248">
        <f t="shared" si="0"/>
        <v>-1102.23</v>
      </c>
    </row>
    <row r="45" spans="1:5" x14ac:dyDescent="0.25">
      <c r="A45">
        <v>6000829625</v>
      </c>
      <c r="B45" s="239">
        <v>497.28</v>
      </c>
      <c r="C45" t="str">
        <f>VLOOKUP(A45,Tabela5[[PEP/ORDEM]:[PI]],4,0)</f>
        <v>Custeio</v>
      </c>
      <c r="D45" s="239">
        <f>IFERROR(VLOOKUP(A45,'O que foi pago'!A:B,2,0),0)</f>
        <v>497.28</v>
      </c>
      <c r="E45" s="248">
        <f t="shared" si="0"/>
        <v>0</v>
      </c>
    </row>
    <row r="46" spans="1:5" x14ac:dyDescent="0.25">
      <c r="A46">
        <v>6000829628</v>
      </c>
      <c r="B46" s="239">
        <v>775.91</v>
      </c>
      <c r="C46" t="str">
        <f>VLOOKUP(A46,Tabela5[[PEP/ORDEM]:[PI]],4,0)</f>
        <v>Custeio</v>
      </c>
      <c r="D46" s="239">
        <f>IFERROR(VLOOKUP(A46,'O que foi pago'!A:B,2,0),0)</f>
        <v>775.91</v>
      </c>
      <c r="E46" s="248">
        <f t="shared" si="0"/>
        <v>0</v>
      </c>
    </row>
    <row r="47" spans="1:5" x14ac:dyDescent="0.25">
      <c r="A47">
        <v>6000829629</v>
      </c>
      <c r="B47" s="239">
        <v>1294.17</v>
      </c>
      <c r="C47" t="str">
        <f>VLOOKUP(A47,Tabela5[[PEP/ORDEM]:[PI]],4,0)</f>
        <v>Custeio</v>
      </c>
      <c r="D47" s="239">
        <f>IFERROR(VLOOKUP(A47,'O que foi pago'!A:B,2,0),0)</f>
        <v>1294.17</v>
      </c>
      <c r="E47" s="248">
        <f t="shared" si="0"/>
        <v>0</v>
      </c>
    </row>
    <row r="48" spans="1:5" x14ac:dyDescent="0.25">
      <c r="A48">
        <v>6000830022</v>
      </c>
      <c r="B48" s="239">
        <v>583.44000000000005</v>
      </c>
      <c r="C48" t="str">
        <f>VLOOKUP(A48,Tabela5[[PEP/ORDEM]:[PI]],4,0)</f>
        <v>Custeio</v>
      </c>
      <c r="D48" s="239">
        <f>IFERROR(VLOOKUP(A48,'O que foi pago'!A:B,2,0),0)</f>
        <v>0</v>
      </c>
      <c r="E48" s="248">
        <f t="shared" si="0"/>
        <v>-583.44000000000005</v>
      </c>
    </row>
    <row r="49" spans="1:5" x14ac:dyDescent="0.25">
      <c r="A49">
        <v>6000830231</v>
      </c>
      <c r="B49" s="239">
        <v>978.08</v>
      </c>
      <c r="C49" t="str">
        <f>VLOOKUP(A49,Tabela5[[PEP/ORDEM]:[PI]],4,0)</f>
        <v>Custeio</v>
      </c>
      <c r="D49" s="239">
        <f>IFERROR(VLOOKUP(A49,'O que foi pago'!A:B,2,0),0)</f>
        <v>0</v>
      </c>
      <c r="E49" s="248">
        <f t="shared" si="0"/>
        <v>-978.08</v>
      </c>
    </row>
    <row r="50" spans="1:5" x14ac:dyDescent="0.25">
      <c r="A50">
        <v>6000830232</v>
      </c>
      <c r="B50" s="239">
        <v>88.26</v>
      </c>
      <c r="C50" t="str">
        <f>VLOOKUP(A50,Tabela5[[PEP/ORDEM]:[PI]],4,0)</f>
        <v>Custeio</v>
      </c>
      <c r="D50" s="239">
        <f>IFERROR(VLOOKUP(A50,'O que foi pago'!A:B,2,0),0)</f>
        <v>0</v>
      </c>
      <c r="E50" s="248">
        <f t="shared" si="0"/>
        <v>-88.26</v>
      </c>
    </row>
    <row r="51" spans="1:5" x14ac:dyDescent="0.25">
      <c r="A51">
        <v>6000830429</v>
      </c>
      <c r="B51" s="239">
        <v>338.33</v>
      </c>
      <c r="C51" t="str">
        <f>VLOOKUP(A51,Tabela5[[PEP/ORDEM]:[PI]],4,0)</f>
        <v>Custeio</v>
      </c>
      <c r="D51" s="239">
        <f>IFERROR(VLOOKUP(A51,'O que foi pago'!A:B,2,0),0)</f>
        <v>0</v>
      </c>
      <c r="E51" s="248">
        <f t="shared" si="0"/>
        <v>-338.33</v>
      </c>
    </row>
    <row r="52" spans="1:5" x14ac:dyDescent="0.25">
      <c r="A52">
        <v>6000830682</v>
      </c>
      <c r="B52" s="239">
        <v>129.25</v>
      </c>
      <c r="C52" t="str">
        <f>VLOOKUP(A52,Tabela5[[PEP/ORDEM]:[PI]],4,0)</f>
        <v>Custeio</v>
      </c>
      <c r="D52" s="239">
        <f>IFERROR(VLOOKUP(A52,'O que foi pago'!A:B,2,0),0)</f>
        <v>130.16999999999999</v>
      </c>
      <c r="E52" s="248">
        <f t="shared" si="0"/>
        <v>0.91999999999998749</v>
      </c>
    </row>
    <row r="53" spans="1:5" x14ac:dyDescent="0.25">
      <c r="A53">
        <v>6000830684</v>
      </c>
      <c r="B53" s="239">
        <v>110.35</v>
      </c>
      <c r="C53" t="str">
        <f>VLOOKUP(A53,Tabela5[[PEP/ORDEM]:[PI]],4,0)</f>
        <v>Custeio</v>
      </c>
      <c r="D53" s="239">
        <f>IFERROR(VLOOKUP(A53,'O que foi pago'!A:B,2,0),0)</f>
        <v>111.15</v>
      </c>
      <c r="E53" s="248">
        <f t="shared" si="0"/>
        <v>0.80000000000001137</v>
      </c>
    </row>
    <row r="54" spans="1:5" x14ac:dyDescent="0.25">
      <c r="A54">
        <v>6000830722</v>
      </c>
      <c r="B54" s="239">
        <v>513.79999999999995</v>
      </c>
      <c r="C54" t="str">
        <f>VLOOKUP(A54,Tabela5[[PEP/ORDEM]:[PI]],4,0)</f>
        <v>Custeio</v>
      </c>
      <c r="D54" s="239">
        <f>IFERROR(VLOOKUP(A54,'O que foi pago'!A:B,2,0),0)</f>
        <v>0</v>
      </c>
      <c r="E54" s="248">
        <f t="shared" si="0"/>
        <v>-513.79999999999995</v>
      </c>
    </row>
    <row r="55" spans="1:5" x14ac:dyDescent="0.25">
      <c r="A55">
        <v>6000830779</v>
      </c>
      <c r="B55" s="239">
        <v>963.37</v>
      </c>
      <c r="C55" t="str">
        <f>VLOOKUP(A55,Tabela5[[PEP/ORDEM]:[PI]],4,0)</f>
        <v>Custeio</v>
      </c>
      <c r="D55" s="239">
        <f>IFERROR(VLOOKUP(A55,'O que foi pago'!A:B,2,0),0)</f>
        <v>0</v>
      </c>
      <c r="E55" s="248">
        <f t="shared" si="0"/>
        <v>-963.37</v>
      </c>
    </row>
    <row r="56" spans="1:5" x14ac:dyDescent="0.25">
      <c r="A56">
        <v>6000830800</v>
      </c>
      <c r="B56" s="239">
        <v>963.37</v>
      </c>
      <c r="C56" t="str">
        <f>VLOOKUP(A56,Tabela5[[PEP/ORDEM]:[PI]],4,0)</f>
        <v>Custeio</v>
      </c>
      <c r="D56" s="239">
        <f>IFERROR(VLOOKUP(A56,'O que foi pago'!A:B,2,0),0)</f>
        <v>0</v>
      </c>
      <c r="E56" s="248">
        <f t="shared" si="0"/>
        <v>-963.37</v>
      </c>
    </row>
    <row r="57" spans="1:5" x14ac:dyDescent="0.25">
      <c r="A57">
        <v>6000830801</v>
      </c>
      <c r="B57" s="239">
        <v>963.37</v>
      </c>
      <c r="C57" t="str">
        <f>VLOOKUP(A57,Tabela5[[PEP/ORDEM]:[PI]],4,0)</f>
        <v>Custeio</v>
      </c>
      <c r="D57" s="239">
        <f>IFERROR(VLOOKUP(A57,'O que foi pago'!A:B,2,0),0)</f>
        <v>0</v>
      </c>
      <c r="E57" s="248">
        <f t="shared" si="0"/>
        <v>-963.37</v>
      </c>
    </row>
    <row r="58" spans="1:5" x14ac:dyDescent="0.25">
      <c r="A58">
        <v>6000830811</v>
      </c>
      <c r="B58" s="239">
        <v>104.8</v>
      </c>
      <c r="C58" t="str">
        <f>VLOOKUP(A58,Tabela5[[PEP/ORDEM]:[PI]],4,0)</f>
        <v>Custeio</v>
      </c>
      <c r="D58" s="239">
        <f>IFERROR(VLOOKUP(A58,'O que foi pago'!A:B,2,0),0)</f>
        <v>0</v>
      </c>
      <c r="E58" s="248">
        <f t="shared" si="0"/>
        <v>-104.8</v>
      </c>
    </row>
    <row r="59" spans="1:5" x14ac:dyDescent="0.25">
      <c r="A59">
        <v>6000830819</v>
      </c>
      <c r="B59" s="239">
        <v>963.37</v>
      </c>
      <c r="C59" t="str">
        <f>VLOOKUP(A59,Tabela5[[PEP/ORDEM]:[PI]],4,0)</f>
        <v>Custeio</v>
      </c>
      <c r="D59" s="239">
        <f>IFERROR(VLOOKUP(A59,'O que foi pago'!A:B,2,0),0)</f>
        <v>0</v>
      </c>
      <c r="E59" s="248">
        <f t="shared" si="0"/>
        <v>-963.37</v>
      </c>
    </row>
    <row r="60" spans="1:5" x14ac:dyDescent="0.25">
      <c r="A60">
        <v>6000830832</v>
      </c>
      <c r="B60" s="239">
        <v>1658.79</v>
      </c>
      <c r="C60" t="str">
        <f>VLOOKUP(A60,Tabela5[[PEP/ORDEM]:[PI]],4,0)</f>
        <v>Custeio</v>
      </c>
      <c r="D60" s="239">
        <f>IFERROR(VLOOKUP(A60,'O que foi pago'!A:B,2,0),0)</f>
        <v>0</v>
      </c>
      <c r="E60" s="248">
        <f t="shared" si="0"/>
        <v>-1658.79</v>
      </c>
    </row>
    <row r="61" spans="1:5" x14ac:dyDescent="0.25">
      <c r="A61">
        <v>6000830840</v>
      </c>
      <c r="B61" s="239">
        <v>963.37</v>
      </c>
      <c r="C61" t="str">
        <f>VLOOKUP(A61,Tabela5[[PEP/ORDEM]:[PI]],4,0)</f>
        <v>Custeio</v>
      </c>
      <c r="D61" s="239">
        <f>IFERROR(VLOOKUP(A61,'O que foi pago'!A:B,2,0),0)</f>
        <v>0</v>
      </c>
      <c r="E61" s="248">
        <f t="shared" si="0"/>
        <v>-963.37</v>
      </c>
    </row>
    <row r="62" spans="1:5" x14ac:dyDescent="0.25">
      <c r="A62">
        <v>6000831076</v>
      </c>
      <c r="B62" s="239">
        <v>469.76</v>
      </c>
      <c r="C62" t="str">
        <f>VLOOKUP(A62,Tabela5[[PEP/ORDEM]:[PI]],4,0)</f>
        <v>Custeio</v>
      </c>
      <c r="D62" s="239">
        <f>IFERROR(VLOOKUP(A62,'O que foi pago'!A:B,2,0),0)</f>
        <v>0</v>
      </c>
      <c r="E62" s="248">
        <f t="shared" si="0"/>
        <v>-469.76</v>
      </c>
    </row>
    <row r="63" spans="1:5" x14ac:dyDescent="0.25">
      <c r="A63">
        <v>6000831085</v>
      </c>
      <c r="B63" s="239">
        <v>177.93</v>
      </c>
      <c r="C63" t="str">
        <f>VLOOKUP(A63,Tabela5[[PEP/ORDEM]:[PI]],4,0)</f>
        <v>Custeio</v>
      </c>
      <c r="D63" s="239">
        <f>IFERROR(VLOOKUP(A63,'O que foi pago'!A:B,2,0),0)</f>
        <v>179.2</v>
      </c>
      <c r="E63" s="248">
        <f t="shared" si="0"/>
        <v>1.2699999999999818</v>
      </c>
    </row>
    <row r="64" spans="1:5" x14ac:dyDescent="0.25">
      <c r="A64">
        <v>6000831127</v>
      </c>
      <c r="B64" s="239">
        <v>7832.16</v>
      </c>
      <c r="C64" t="str">
        <f>VLOOKUP(A64,Tabela5[[PEP/ORDEM]:[PI]],4,0)</f>
        <v>Custeio</v>
      </c>
      <c r="D64" s="239">
        <f>IFERROR(VLOOKUP(A64,'O que foi pago'!A:B,2,0),0)</f>
        <v>0</v>
      </c>
      <c r="E64" s="248">
        <f t="shared" si="0"/>
        <v>-7832.16</v>
      </c>
    </row>
    <row r="65" spans="1:5" x14ac:dyDescent="0.25">
      <c r="A65">
        <v>6000831128</v>
      </c>
      <c r="B65" s="239">
        <v>1382.16</v>
      </c>
      <c r="C65" t="str">
        <f>VLOOKUP(A65,Tabela5[[PEP/ORDEM]:[PI]],4,0)</f>
        <v>Custeio</v>
      </c>
      <c r="D65" s="239">
        <f>IFERROR(VLOOKUP(A65,'O que foi pago'!A:B,2,0),0)</f>
        <v>0</v>
      </c>
      <c r="E65" s="248">
        <f t="shared" si="0"/>
        <v>-1382.16</v>
      </c>
    </row>
    <row r="66" spans="1:5" x14ac:dyDescent="0.25">
      <c r="A66">
        <v>6000831842</v>
      </c>
      <c r="B66" s="239">
        <v>963.37</v>
      </c>
      <c r="C66" t="str">
        <f>VLOOKUP(A66,Tabela5[[PEP/ORDEM]:[PI]],4,0)</f>
        <v>Custeio</v>
      </c>
      <c r="D66" s="239">
        <f>IFERROR(VLOOKUP(A66,'O que foi pago'!A:B,2,0),0)</f>
        <v>0</v>
      </c>
      <c r="E66" s="248">
        <f t="shared" si="0"/>
        <v>-963.37</v>
      </c>
    </row>
    <row r="67" spans="1:5" x14ac:dyDescent="0.25">
      <c r="A67">
        <v>6000831843</v>
      </c>
      <c r="B67" s="239">
        <v>963.37</v>
      </c>
      <c r="C67" t="str">
        <f>VLOOKUP(A67,Tabela5[[PEP/ORDEM]:[PI]],4,0)</f>
        <v>Custeio</v>
      </c>
      <c r="D67" s="239">
        <f>IFERROR(VLOOKUP(A67,'O que foi pago'!A:B,2,0),0)</f>
        <v>0</v>
      </c>
      <c r="E67" s="248">
        <f t="shared" ref="E67:E130" si="1">D67-B67</f>
        <v>-963.37</v>
      </c>
    </row>
    <row r="68" spans="1:5" x14ac:dyDescent="0.25">
      <c r="A68">
        <v>6000831844</v>
      </c>
      <c r="B68" s="239">
        <v>963.37</v>
      </c>
      <c r="C68" t="str">
        <f>VLOOKUP(A68,Tabela5[[PEP/ORDEM]:[PI]],4,0)</f>
        <v>Custeio</v>
      </c>
      <c r="D68" s="239">
        <f>IFERROR(VLOOKUP(A68,'O que foi pago'!A:B,2,0),0)</f>
        <v>0</v>
      </c>
      <c r="E68" s="248">
        <f t="shared" si="1"/>
        <v>-963.37</v>
      </c>
    </row>
    <row r="69" spans="1:5" x14ac:dyDescent="0.25">
      <c r="A69">
        <v>6000831846</v>
      </c>
      <c r="B69" s="239">
        <v>963.37</v>
      </c>
      <c r="C69" t="str">
        <f>VLOOKUP(A69,Tabela5[[PEP/ORDEM]:[PI]],4,0)</f>
        <v>Custeio</v>
      </c>
      <c r="D69" s="239">
        <f>IFERROR(VLOOKUP(A69,'O que foi pago'!A:B,2,0),0)</f>
        <v>0</v>
      </c>
      <c r="E69" s="248">
        <f t="shared" si="1"/>
        <v>-963.37</v>
      </c>
    </row>
    <row r="70" spans="1:5" x14ac:dyDescent="0.25">
      <c r="A70">
        <v>6000831848</v>
      </c>
      <c r="B70" s="239">
        <v>963.37</v>
      </c>
      <c r="C70" t="str">
        <f>VLOOKUP(A70,Tabela5[[PEP/ORDEM]:[PI]],4,0)</f>
        <v>Custeio</v>
      </c>
      <c r="D70" s="239">
        <f>IFERROR(VLOOKUP(A70,'O que foi pago'!A:B,2,0),0)</f>
        <v>0</v>
      </c>
      <c r="E70" s="248">
        <f t="shared" si="1"/>
        <v>-963.37</v>
      </c>
    </row>
    <row r="71" spans="1:5" x14ac:dyDescent="0.25">
      <c r="A71">
        <v>6000832013</v>
      </c>
      <c r="B71" s="239">
        <v>6029.26</v>
      </c>
      <c r="C71" t="str">
        <f>VLOOKUP(A71,Tabela5[[PEP/ORDEM]:[PI]],4,0)</f>
        <v>Custeio</v>
      </c>
      <c r="D71" s="239">
        <f>IFERROR(VLOOKUP(A71,'O que foi pago'!A:B,2,0),0)</f>
        <v>6029.26</v>
      </c>
      <c r="E71" s="248">
        <f t="shared" si="1"/>
        <v>0</v>
      </c>
    </row>
    <row r="72" spans="1:5" x14ac:dyDescent="0.25">
      <c r="A72">
        <v>6000832015</v>
      </c>
      <c r="B72" s="239">
        <v>7204.84</v>
      </c>
      <c r="C72" t="str">
        <f>VLOOKUP(A72,Tabela5[[PEP/ORDEM]:[PI]],4,0)</f>
        <v>Custeio</v>
      </c>
      <c r="D72" s="239">
        <f>IFERROR(VLOOKUP(A72,'O que foi pago'!A:B,2,0),0)</f>
        <v>7255.97</v>
      </c>
      <c r="E72" s="248">
        <f t="shared" si="1"/>
        <v>51.130000000000109</v>
      </c>
    </row>
    <row r="73" spans="1:5" x14ac:dyDescent="0.25">
      <c r="A73">
        <v>6000832019</v>
      </c>
      <c r="B73" s="239">
        <v>10671.65</v>
      </c>
      <c r="C73" t="str">
        <f>VLOOKUP(A73,Tabela5[[PEP/ORDEM]:[PI]],4,0)</f>
        <v>Custeio</v>
      </c>
      <c r="D73" s="239">
        <f>IFERROR(VLOOKUP(A73,'O que foi pago'!A:B,2,0),0)</f>
        <v>10671.65</v>
      </c>
      <c r="E73" s="248">
        <f t="shared" si="1"/>
        <v>0</v>
      </c>
    </row>
    <row r="74" spans="1:5" x14ac:dyDescent="0.25">
      <c r="A74">
        <v>6000832146</v>
      </c>
      <c r="B74" s="239">
        <v>44.14</v>
      </c>
      <c r="C74" t="str">
        <f>VLOOKUP(A74,Tabela5[[PEP/ORDEM]:[PI]],4,0)</f>
        <v>Custeio</v>
      </c>
      <c r="D74" s="239">
        <f>IFERROR(VLOOKUP(A74,'O que foi pago'!A:B,2,0),0)</f>
        <v>44.46</v>
      </c>
      <c r="E74" s="248">
        <f t="shared" si="1"/>
        <v>0.32000000000000028</v>
      </c>
    </row>
    <row r="75" spans="1:5" x14ac:dyDescent="0.25">
      <c r="A75">
        <v>6000832147</v>
      </c>
      <c r="B75" s="239">
        <v>2475.2600000000002</v>
      </c>
      <c r="C75" t="str">
        <f>VLOOKUP(A75,Tabela5[[PEP/ORDEM]:[PI]],4,0)</f>
        <v>Custeio</v>
      </c>
      <c r="D75" s="239">
        <f>IFERROR(VLOOKUP(A75,'O que foi pago'!A:B,2,0),0)</f>
        <v>2490.68174</v>
      </c>
      <c r="E75" s="248">
        <f t="shared" si="1"/>
        <v>15.421739999999772</v>
      </c>
    </row>
    <row r="76" spans="1:5" x14ac:dyDescent="0.25">
      <c r="A76">
        <v>6000832204</v>
      </c>
      <c r="B76" s="239">
        <v>157.63</v>
      </c>
      <c r="C76" t="str">
        <f>VLOOKUP(A76,Tabela5[[PEP/ORDEM]:[PI]],4,0)</f>
        <v>Custeio</v>
      </c>
      <c r="D76" s="239">
        <f>IFERROR(VLOOKUP(A76,'O que foi pago'!A:B,2,0),0)</f>
        <v>157.63120000000001</v>
      </c>
      <c r="E76" s="248">
        <f t="shared" si="1"/>
        <v>1.2000000000114142E-3</v>
      </c>
    </row>
    <row r="77" spans="1:5" x14ac:dyDescent="0.25">
      <c r="A77">
        <v>6000832368</v>
      </c>
      <c r="B77" s="239">
        <v>42.21</v>
      </c>
      <c r="C77" t="str">
        <f>VLOOKUP(A77,Tabela5[[PEP/ORDEM]:[PI]],4,0)</f>
        <v>Custeio</v>
      </c>
      <c r="D77" s="239">
        <f>IFERROR(VLOOKUP(A77,'O que foi pago'!A:B,2,0),0)</f>
        <v>0</v>
      </c>
      <c r="E77" s="248">
        <f t="shared" si="1"/>
        <v>-42.21</v>
      </c>
    </row>
    <row r="78" spans="1:5" x14ac:dyDescent="0.25">
      <c r="A78">
        <v>6000832915</v>
      </c>
      <c r="B78" s="239">
        <v>963.37</v>
      </c>
      <c r="C78" t="str">
        <f>VLOOKUP(A78,Tabela5[[PEP/ORDEM]:[PI]],4,0)</f>
        <v>Custeio</v>
      </c>
      <c r="D78" s="239">
        <f>IFERROR(VLOOKUP(A78,'O que foi pago'!A:B,2,0),0)</f>
        <v>0</v>
      </c>
      <c r="E78" s="248">
        <f t="shared" si="1"/>
        <v>-963.37</v>
      </c>
    </row>
    <row r="79" spans="1:5" x14ac:dyDescent="0.25">
      <c r="A79">
        <v>6000832917</v>
      </c>
      <c r="B79" s="239">
        <v>963.37</v>
      </c>
      <c r="C79" t="str">
        <f>VLOOKUP(A79,Tabela5[[PEP/ORDEM]:[PI]],4,0)</f>
        <v>Custeio</v>
      </c>
      <c r="D79" s="239">
        <f>IFERROR(VLOOKUP(A79,'O que foi pago'!A:B,2,0),0)</f>
        <v>0</v>
      </c>
      <c r="E79" s="248">
        <f t="shared" si="1"/>
        <v>-963.37</v>
      </c>
    </row>
    <row r="80" spans="1:5" x14ac:dyDescent="0.25">
      <c r="A80">
        <v>6000832930</v>
      </c>
      <c r="B80" s="239">
        <v>963.37</v>
      </c>
      <c r="C80" t="str">
        <f>VLOOKUP(A80,Tabela5[[PEP/ORDEM]:[PI]],4,0)</f>
        <v>Custeio</v>
      </c>
      <c r="D80" s="239">
        <f>IFERROR(VLOOKUP(A80,'O que foi pago'!A:B,2,0),0)</f>
        <v>0</v>
      </c>
      <c r="E80" s="248">
        <f t="shared" si="1"/>
        <v>-963.37</v>
      </c>
    </row>
    <row r="81" spans="1:5" x14ac:dyDescent="0.25">
      <c r="A81">
        <v>6000832931</v>
      </c>
      <c r="B81" s="239">
        <v>963.37</v>
      </c>
      <c r="C81" t="str">
        <f>VLOOKUP(A81,Tabela5[[PEP/ORDEM]:[PI]],4,0)</f>
        <v>Custeio</v>
      </c>
      <c r="D81" s="239">
        <f>IFERROR(VLOOKUP(A81,'O que foi pago'!A:B,2,0),0)</f>
        <v>0</v>
      </c>
      <c r="E81" s="248">
        <f t="shared" si="1"/>
        <v>-963.37</v>
      </c>
    </row>
    <row r="82" spans="1:5" x14ac:dyDescent="0.25">
      <c r="A82">
        <v>6000832968</v>
      </c>
      <c r="B82" s="239">
        <v>939.52</v>
      </c>
      <c r="C82" t="str">
        <f>VLOOKUP(A82,Tabela5[[PEP/ORDEM]:[PI]],4,0)</f>
        <v>Custeio</v>
      </c>
      <c r="D82" s="239">
        <f>IFERROR(VLOOKUP(A82,'O que foi pago'!A:B,2,0),0)</f>
        <v>0</v>
      </c>
      <c r="E82" s="248">
        <f t="shared" si="1"/>
        <v>-939.52</v>
      </c>
    </row>
    <row r="83" spans="1:5" x14ac:dyDescent="0.25">
      <c r="A83">
        <v>6000832969</v>
      </c>
      <c r="B83" s="239">
        <v>322.95999999999998</v>
      </c>
      <c r="C83" t="str">
        <f>VLOOKUP(A83,Tabela5[[PEP/ORDEM]:[PI]],4,0)</f>
        <v>Custeio</v>
      </c>
      <c r="D83" s="239">
        <f>IFERROR(VLOOKUP(A83,'O que foi pago'!A:B,2,0),0)</f>
        <v>0</v>
      </c>
      <c r="E83" s="248">
        <f t="shared" si="1"/>
        <v>-322.95999999999998</v>
      </c>
    </row>
    <row r="84" spans="1:5" x14ac:dyDescent="0.25">
      <c r="A84">
        <v>6000832970</v>
      </c>
      <c r="B84" s="239">
        <v>148.93</v>
      </c>
      <c r="C84" t="str">
        <f>VLOOKUP(A84,Tabela5[[PEP/ORDEM]:[PI]],4,0)</f>
        <v>Custeio</v>
      </c>
      <c r="D84" s="239">
        <f>IFERROR(VLOOKUP(A84,'O que foi pago'!A:B,2,0),0)</f>
        <v>0</v>
      </c>
      <c r="E84" s="248">
        <f t="shared" si="1"/>
        <v>-148.93</v>
      </c>
    </row>
    <row r="85" spans="1:5" x14ac:dyDescent="0.25">
      <c r="A85">
        <v>6000833034</v>
      </c>
      <c r="B85" s="239">
        <v>1619.41</v>
      </c>
      <c r="C85" t="str">
        <f>VLOOKUP(A85,Tabela5[[PEP/ORDEM]:[PI]],4,0)</f>
        <v>Custeio</v>
      </c>
      <c r="D85" s="239">
        <f>IFERROR(VLOOKUP(A85,'O que foi pago'!A:B,2,0),0)</f>
        <v>0</v>
      </c>
      <c r="E85" s="248">
        <f t="shared" si="1"/>
        <v>-1619.41</v>
      </c>
    </row>
    <row r="86" spans="1:5" x14ac:dyDescent="0.25">
      <c r="A86">
        <v>6000833076</v>
      </c>
      <c r="B86" s="239">
        <v>963.37</v>
      </c>
      <c r="C86" t="str">
        <f>VLOOKUP(A86,Tabela5[[PEP/ORDEM]:[PI]],4,0)</f>
        <v>Custeio</v>
      </c>
      <c r="D86" s="239">
        <f>IFERROR(VLOOKUP(A86,'O que foi pago'!A:B,2,0),0)</f>
        <v>0</v>
      </c>
      <c r="E86" s="248">
        <f t="shared" si="1"/>
        <v>-963.37</v>
      </c>
    </row>
    <row r="87" spans="1:5" x14ac:dyDescent="0.25">
      <c r="A87">
        <v>6000833103</v>
      </c>
      <c r="B87" s="239">
        <v>963.37</v>
      </c>
      <c r="C87" t="str">
        <f>VLOOKUP(A87,Tabela5[[PEP/ORDEM]:[PI]],4,0)</f>
        <v>Custeio</v>
      </c>
      <c r="D87" s="239">
        <f>IFERROR(VLOOKUP(A87,'O que foi pago'!A:B,2,0),0)</f>
        <v>0</v>
      </c>
      <c r="E87" s="248">
        <f t="shared" si="1"/>
        <v>-963.37</v>
      </c>
    </row>
    <row r="88" spans="1:5" x14ac:dyDescent="0.25">
      <c r="A88">
        <v>6000833118</v>
      </c>
      <c r="B88" s="239">
        <v>214.36</v>
      </c>
      <c r="C88" t="str">
        <f>VLOOKUP(A88,Tabela5[[PEP/ORDEM]:[PI]],4,0)</f>
        <v>Custeio</v>
      </c>
      <c r="D88" s="239">
        <f>IFERROR(VLOOKUP(A88,'O que foi pago'!A:B,2,0),0)</f>
        <v>215.88</v>
      </c>
      <c r="E88" s="248">
        <f t="shared" si="1"/>
        <v>1.5199999999999818</v>
      </c>
    </row>
    <row r="89" spans="1:5" x14ac:dyDescent="0.25">
      <c r="A89">
        <v>6000833119</v>
      </c>
      <c r="B89" s="239">
        <v>66.209999999999994</v>
      </c>
      <c r="C89" t="str">
        <f>VLOOKUP(A89,Tabela5[[PEP/ORDEM]:[PI]],4,0)</f>
        <v>Custeio</v>
      </c>
      <c r="D89" s="239">
        <f>IFERROR(VLOOKUP(A89,'O que foi pago'!A:B,2,0),0)</f>
        <v>66.69</v>
      </c>
      <c r="E89" s="248">
        <f t="shared" si="1"/>
        <v>0.48000000000000398</v>
      </c>
    </row>
    <row r="90" spans="1:5" x14ac:dyDescent="0.25">
      <c r="A90">
        <v>6000833372</v>
      </c>
      <c r="B90" s="239">
        <v>5446.8</v>
      </c>
      <c r="C90" t="str">
        <f>VLOOKUP(A90,Tabela5[[PEP/ORDEM]:[PI]],4,0)</f>
        <v>Custeio</v>
      </c>
      <c r="D90" s="239">
        <f>IFERROR(VLOOKUP(A90,'O que foi pago'!A:B,2,0),0)</f>
        <v>0</v>
      </c>
      <c r="E90" s="248">
        <f t="shared" si="1"/>
        <v>-5446.8</v>
      </c>
    </row>
    <row r="91" spans="1:5" x14ac:dyDescent="0.25">
      <c r="A91">
        <v>6000833472</v>
      </c>
      <c r="B91" s="239">
        <v>10439.33</v>
      </c>
      <c r="C91" t="str">
        <f>VLOOKUP(A91,Tabela5[[PEP/ORDEM]:[PI]],4,0)</f>
        <v>Custeio</v>
      </c>
      <c r="D91" s="239">
        <f>IFERROR(VLOOKUP(A91,'O que foi pago'!A:B,2,0),0)</f>
        <v>10439.33</v>
      </c>
      <c r="E91" s="248">
        <f t="shared" si="1"/>
        <v>0</v>
      </c>
    </row>
    <row r="92" spans="1:5" x14ac:dyDescent="0.25">
      <c r="A92">
        <v>6000833474</v>
      </c>
      <c r="B92" s="239">
        <v>963.37</v>
      </c>
      <c r="C92" t="str">
        <f>VLOOKUP(A92,Tabela5[[PEP/ORDEM]:[PI]],4,0)</f>
        <v>Custeio</v>
      </c>
      <c r="D92" s="239">
        <f>IFERROR(VLOOKUP(A92,'O que foi pago'!A:B,2,0),0)</f>
        <v>0</v>
      </c>
      <c r="E92" s="248">
        <f t="shared" si="1"/>
        <v>-963.37</v>
      </c>
    </row>
    <row r="93" spans="1:5" x14ac:dyDescent="0.25">
      <c r="A93">
        <v>6000833475</v>
      </c>
      <c r="B93" s="239">
        <v>963.37</v>
      </c>
      <c r="C93" t="str">
        <f>VLOOKUP(A93,Tabela5[[PEP/ORDEM]:[PI]],4,0)</f>
        <v>Custeio</v>
      </c>
      <c r="D93" s="239">
        <f>IFERROR(VLOOKUP(A93,'O que foi pago'!A:B,2,0),0)</f>
        <v>0</v>
      </c>
      <c r="E93" s="248">
        <f t="shared" si="1"/>
        <v>-963.37</v>
      </c>
    </row>
    <row r="94" spans="1:5" x14ac:dyDescent="0.25">
      <c r="A94">
        <v>6000833476</v>
      </c>
      <c r="B94" s="239">
        <v>963.37</v>
      </c>
      <c r="C94" t="str">
        <f>VLOOKUP(A94,Tabela5[[PEP/ORDEM]:[PI]],4,0)</f>
        <v>Custeio</v>
      </c>
      <c r="D94" s="239">
        <f>IFERROR(VLOOKUP(A94,'O que foi pago'!A:B,2,0),0)</f>
        <v>0</v>
      </c>
      <c r="E94" s="248">
        <f t="shared" si="1"/>
        <v>-963.37</v>
      </c>
    </row>
    <row r="95" spans="1:5" x14ac:dyDescent="0.25">
      <c r="A95">
        <v>6000833637</v>
      </c>
      <c r="B95" s="239">
        <v>3601</v>
      </c>
      <c r="C95" t="str">
        <f>VLOOKUP(A95,Tabela5[[PEP/ORDEM]:[PI]],4,0)</f>
        <v>Custeio</v>
      </c>
      <c r="D95" s="239">
        <f>IFERROR(VLOOKUP(A95,'O que foi pago'!A:B,2,0),0)</f>
        <v>0</v>
      </c>
      <c r="E95" s="248">
        <f t="shared" si="1"/>
        <v>-3601</v>
      </c>
    </row>
    <row r="96" spans="1:5" x14ac:dyDescent="0.25">
      <c r="A96">
        <v>6000835199</v>
      </c>
      <c r="B96" s="239">
        <v>974.93</v>
      </c>
      <c r="C96" t="str">
        <f>VLOOKUP(A96,Tabela5[[PEP/ORDEM]:[PI]],4,0)</f>
        <v>Custeio</v>
      </c>
      <c r="D96" s="239">
        <f>IFERROR(VLOOKUP(A96,'O que foi pago'!A:B,2,0),0)</f>
        <v>0</v>
      </c>
      <c r="E96" s="248">
        <f t="shared" si="1"/>
        <v>-974.93</v>
      </c>
    </row>
    <row r="97" spans="1:5" x14ac:dyDescent="0.25">
      <c r="A97">
        <v>6000838060</v>
      </c>
      <c r="B97" s="239">
        <v>974.93</v>
      </c>
      <c r="C97" t="str">
        <f>VLOOKUP(A97,Tabela5[[PEP/ORDEM]:[PI]],4,0)</f>
        <v>Custeio</v>
      </c>
      <c r="D97" s="239">
        <f>IFERROR(VLOOKUP(A97,'O que foi pago'!A:B,2,0),0)</f>
        <v>0</v>
      </c>
      <c r="E97" s="248">
        <f t="shared" si="1"/>
        <v>-974.93</v>
      </c>
    </row>
    <row r="98" spans="1:5" x14ac:dyDescent="0.25">
      <c r="A98">
        <v>6000838068</v>
      </c>
      <c r="B98" s="239">
        <v>974.93</v>
      </c>
      <c r="C98" t="str">
        <f>VLOOKUP(A98,Tabela5[[PEP/ORDEM]:[PI]],4,0)</f>
        <v>Custeio</v>
      </c>
      <c r="D98" s="239">
        <f>IFERROR(VLOOKUP(A98,'O que foi pago'!A:B,2,0),0)</f>
        <v>0</v>
      </c>
      <c r="E98" s="248">
        <f t="shared" si="1"/>
        <v>-974.93</v>
      </c>
    </row>
    <row r="99" spans="1:5" x14ac:dyDescent="0.25">
      <c r="A99">
        <v>6000838074</v>
      </c>
      <c r="B99" s="239">
        <v>974.93</v>
      </c>
      <c r="C99" t="str">
        <f>VLOOKUP(A99,Tabela5[[PEP/ORDEM]:[PI]],4,0)</f>
        <v>Custeio</v>
      </c>
      <c r="D99" s="239">
        <f>IFERROR(VLOOKUP(A99,'O que foi pago'!A:B,2,0),0)</f>
        <v>0</v>
      </c>
      <c r="E99" s="248">
        <f t="shared" si="1"/>
        <v>-974.93</v>
      </c>
    </row>
    <row r="100" spans="1:5" x14ac:dyDescent="0.25">
      <c r="A100">
        <v>6000838191</v>
      </c>
      <c r="B100" s="239">
        <v>2448.83</v>
      </c>
      <c r="C100" t="str">
        <f>VLOOKUP(A100,Tabela5[[PEP/ORDEM]:[PI]],4,0)</f>
        <v>Custeio</v>
      </c>
      <c r="D100" s="239">
        <f>IFERROR(VLOOKUP(A100,'O que foi pago'!A:B,2,0),0)</f>
        <v>0</v>
      </c>
      <c r="E100" s="248">
        <f t="shared" si="1"/>
        <v>-2448.83</v>
      </c>
    </row>
    <row r="101" spans="1:5" x14ac:dyDescent="0.25">
      <c r="A101">
        <v>6000838192</v>
      </c>
      <c r="B101" s="239">
        <v>2158.08</v>
      </c>
      <c r="C101" t="str">
        <f>VLOOKUP(A101,Tabela5[[PEP/ORDEM]:[PI]],4,0)</f>
        <v>Custeio</v>
      </c>
      <c r="D101" s="239">
        <f>IFERROR(VLOOKUP(A101,'O que foi pago'!A:B,2,0),0)</f>
        <v>0</v>
      </c>
      <c r="E101" s="248">
        <f t="shared" si="1"/>
        <v>-2158.08</v>
      </c>
    </row>
    <row r="102" spans="1:5" x14ac:dyDescent="0.25">
      <c r="A102">
        <v>6000838196</v>
      </c>
      <c r="B102" s="239">
        <v>974.93</v>
      </c>
      <c r="C102" t="str">
        <f>VLOOKUP(A102,Tabela5[[PEP/ORDEM]:[PI]],4,0)</f>
        <v>Custeio</v>
      </c>
      <c r="D102" s="239">
        <f>IFERROR(VLOOKUP(A102,'O que foi pago'!A:B,2,0),0)</f>
        <v>0</v>
      </c>
      <c r="E102" s="248">
        <f t="shared" si="1"/>
        <v>-974.93</v>
      </c>
    </row>
    <row r="103" spans="1:5" x14ac:dyDescent="0.25">
      <c r="A103">
        <v>6000838198</v>
      </c>
      <c r="B103" s="239">
        <v>974.93</v>
      </c>
      <c r="C103" t="str">
        <f>VLOOKUP(A103,Tabela5[[PEP/ORDEM]:[PI]],4,0)</f>
        <v>Custeio</v>
      </c>
      <c r="D103" s="239">
        <f>IFERROR(VLOOKUP(A103,'O que foi pago'!A:B,2,0),0)</f>
        <v>0</v>
      </c>
      <c r="E103" s="248">
        <f t="shared" si="1"/>
        <v>-974.93</v>
      </c>
    </row>
    <row r="104" spans="1:5" x14ac:dyDescent="0.25">
      <c r="A104">
        <v>6000838440</v>
      </c>
      <c r="B104" s="239">
        <v>974.93</v>
      </c>
      <c r="C104" t="str">
        <f>VLOOKUP(A104,Tabela5[[PEP/ORDEM]:[PI]],4,0)</f>
        <v>Custeio</v>
      </c>
      <c r="D104" s="239">
        <f>IFERROR(VLOOKUP(A104,'O que foi pago'!A:B,2,0),0)</f>
        <v>0</v>
      </c>
      <c r="E104" s="248">
        <f t="shared" si="1"/>
        <v>-974.93</v>
      </c>
    </row>
    <row r="105" spans="1:5" x14ac:dyDescent="0.25">
      <c r="A105">
        <v>6000838442</v>
      </c>
      <c r="B105" s="239">
        <v>974.93</v>
      </c>
      <c r="C105" t="str">
        <f>VLOOKUP(A105,Tabela5[[PEP/ORDEM]:[PI]],4,0)</f>
        <v>Custeio</v>
      </c>
      <c r="D105" s="239">
        <f>IFERROR(VLOOKUP(A105,'O que foi pago'!A:B,2,0),0)</f>
        <v>0</v>
      </c>
      <c r="E105" s="248">
        <f t="shared" si="1"/>
        <v>-974.93</v>
      </c>
    </row>
    <row r="106" spans="1:5" x14ac:dyDescent="0.25">
      <c r="A106">
        <v>6000838909</v>
      </c>
      <c r="B106" s="239">
        <v>691.37</v>
      </c>
      <c r="C106" t="str">
        <f>VLOOKUP(A106,Tabela5[[PEP/ORDEM]:[PI]],4,0)</f>
        <v>Custeio</v>
      </c>
      <c r="D106" s="239">
        <f>IFERROR(VLOOKUP(A106,'O que foi pago'!A:B,2,0),0)</f>
        <v>0</v>
      </c>
      <c r="E106" s="248">
        <f t="shared" si="1"/>
        <v>-691.37</v>
      </c>
    </row>
    <row r="107" spans="1:5" x14ac:dyDescent="0.25">
      <c r="A107">
        <v>6000838910</v>
      </c>
      <c r="B107" s="239">
        <v>544.27</v>
      </c>
      <c r="C107" t="str">
        <f>VLOOKUP(A107,Tabela5[[PEP/ORDEM]:[PI]],4,0)</f>
        <v>Custeio</v>
      </c>
      <c r="D107" s="239">
        <f>IFERROR(VLOOKUP(A107,'O que foi pago'!A:B,2,0),0)</f>
        <v>0</v>
      </c>
      <c r="E107" s="248">
        <f t="shared" si="1"/>
        <v>-544.27</v>
      </c>
    </row>
    <row r="108" spans="1:5" x14ac:dyDescent="0.25">
      <c r="A108">
        <v>6000839024</v>
      </c>
      <c r="B108" s="239">
        <v>1355.54</v>
      </c>
      <c r="C108" t="str">
        <f>VLOOKUP(A108,Tabela5[[PEP/ORDEM]:[PI]],4,0)</f>
        <v>Custeio</v>
      </c>
      <c r="D108" s="239">
        <f>IFERROR(VLOOKUP(A108,'O que foi pago'!A:B,2,0),0)</f>
        <v>0</v>
      </c>
      <c r="E108" s="248">
        <f t="shared" si="1"/>
        <v>-1355.54</v>
      </c>
    </row>
    <row r="109" spans="1:5" x14ac:dyDescent="0.25">
      <c r="A109">
        <v>6000839028</v>
      </c>
      <c r="B109" s="239">
        <v>2711.08</v>
      </c>
      <c r="C109" t="str">
        <f>VLOOKUP(A109,Tabela5[[PEP/ORDEM]:[PI]],4,0)</f>
        <v>Custeio</v>
      </c>
      <c r="D109" s="239">
        <f>IFERROR(VLOOKUP(A109,'O que foi pago'!A:B,2,0),0)</f>
        <v>0</v>
      </c>
      <c r="E109" s="248">
        <f t="shared" si="1"/>
        <v>-2711.08</v>
      </c>
    </row>
    <row r="110" spans="1:5" x14ac:dyDescent="0.25">
      <c r="A110">
        <v>6000839168</v>
      </c>
      <c r="B110" s="239">
        <v>974.93</v>
      </c>
      <c r="C110" t="str">
        <f>VLOOKUP(A110,Tabela5[[PEP/ORDEM]:[PI]],4,0)</f>
        <v>Custeio</v>
      </c>
      <c r="D110" s="239">
        <f>IFERROR(VLOOKUP(A110,'O que foi pago'!A:B,2,0),0)</f>
        <v>0</v>
      </c>
      <c r="E110" s="248">
        <f t="shared" si="1"/>
        <v>-974.93</v>
      </c>
    </row>
    <row r="111" spans="1:5" x14ac:dyDescent="0.25">
      <c r="A111">
        <v>6000839296</v>
      </c>
      <c r="B111" s="239">
        <v>2924.79</v>
      </c>
      <c r="C111" t="str">
        <f>VLOOKUP(A111,Tabela5[[PEP/ORDEM]:[PI]],4,0)</f>
        <v>Custeio</v>
      </c>
      <c r="D111" s="239">
        <f>IFERROR(VLOOKUP(A111,'O que foi pago'!A:B,2,0),0)</f>
        <v>0</v>
      </c>
      <c r="E111" s="248">
        <f t="shared" si="1"/>
        <v>-2924.79</v>
      </c>
    </row>
    <row r="112" spans="1:5" x14ac:dyDescent="0.25">
      <c r="A112">
        <v>6000839298</v>
      </c>
      <c r="B112" s="239">
        <v>974.93</v>
      </c>
      <c r="C112" t="str">
        <f>VLOOKUP(A112,Tabela5[[PEP/ORDEM]:[PI]],4,0)</f>
        <v>Custeio</v>
      </c>
      <c r="D112" s="239">
        <f>IFERROR(VLOOKUP(A112,'O que foi pago'!A:B,2,0),0)</f>
        <v>0</v>
      </c>
      <c r="E112" s="248">
        <f t="shared" si="1"/>
        <v>-974.93</v>
      </c>
    </row>
    <row r="113" spans="1:5" x14ac:dyDescent="0.25">
      <c r="A113">
        <v>6000839454</v>
      </c>
      <c r="B113" s="239">
        <v>974.93</v>
      </c>
      <c r="C113" t="str">
        <f>VLOOKUP(A113,Tabela5[[PEP/ORDEM]:[PI]],4,0)</f>
        <v>Custeio</v>
      </c>
      <c r="D113" s="239">
        <f>IFERROR(VLOOKUP(A113,'O que foi pago'!A:B,2,0),0)</f>
        <v>0</v>
      </c>
      <c r="E113" s="248">
        <f t="shared" si="1"/>
        <v>-974.93</v>
      </c>
    </row>
    <row r="114" spans="1:5" x14ac:dyDescent="0.25">
      <c r="A114">
        <v>6000840045</v>
      </c>
      <c r="B114" s="239">
        <v>1908.57</v>
      </c>
      <c r="C114" t="str">
        <f>VLOOKUP(A114,Tabela5[[PEP/ORDEM]:[PI]],4,0)</f>
        <v>Custeio</v>
      </c>
      <c r="D114" s="239">
        <f>IFERROR(VLOOKUP(A114,'O que foi pago'!A:B,2,0),0)</f>
        <v>0</v>
      </c>
      <c r="E114" s="248">
        <f t="shared" si="1"/>
        <v>-1908.57</v>
      </c>
    </row>
    <row r="115" spans="1:5" x14ac:dyDescent="0.25">
      <c r="A115">
        <v>6000840046</v>
      </c>
      <c r="B115" s="239">
        <v>540.57000000000005</v>
      </c>
      <c r="C115" t="str">
        <f>VLOOKUP(A115,Tabela5[[PEP/ORDEM]:[PI]],4,0)</f>
        <v>Custeio</v>
      </c>
      <c r="D115" s="239">
        <f>IFERROR(VLOOKUP(A115,'O que foi pago'!A:B,2,0),0)</f>
        <v>0</v>
      </c>
      <c r="E115" s="248">
        <f t="shared" si="1"/>
        <v>-540.57000000000005</v>
      </c>
    </row>
    <row r="116" spans="1:5" x14ac:dyDescent="0.25">
      <c r="A116">
        <v>6000840048</v>
      </c>
      <c r="B116" s="239">
        <v>974.93</v>
      </c>
      <c r="C116" t="str">
        <f>VLOOKUP(A116,Tabela5[[PEP/ORDEM]:[PI]],4,0)</f>
        <v>Custeio</v>
      </c>
      <c r="D116" s="239">
        <f>IFERROR(VLOOKUP(A116,'O que foi pago'!A:B,2,0),0)</f>
        <v>0</v>
      </c>
      <c r="E116" s="248">
        <f t="shared" si="1"/>
        <v>-974.93</v>
      </c>
    </row>
    <row r="117" spans="1:5" x14ac:dyDescent="0.25">
      <c r="A117">
        <v>6000840050</v>
      </c>
      <c r="B117" s="239">
        <v>974.93</v>
      </c>
      <c r="C117" t="str">
        <f>VLOOKUP(A117,Tabela5[[PEP/ORDEM]:[PI]],4,0)</f>
        <v>Custeio</v>
      </c>
      <c r="D117" s="239">
        <f>IFERROR(VLOOKUP(A117,'O que foi pago'!A:B,2,0),0)</f>
        <v>0</v>
      </c>
      <c r="E117" s="248">
        <f t="shared" si="1"/>
        <v>-974.93</v>
      </c>
    </row>
    <row r="118" spans="1:5" x14ac:dyDescent="0.25">
      <c r="A118">
        <v>6000840315</v>
      </c>
      <c r="B118" s="239">
        <v>974.93</v>
      </c>
      <c r="C118" t="str">
        <f>VLOOKUP(A118,Tabela5[[PEP/ORDEM]:[PI]],4,0)</f>
        <v>Custeio</v>
      </c>
      <c r="D118" s="239">
        <f>IFERROR(VLOOKUP(A118,'O que foi pago'!A:B,2,0),0)</f>
        <v>0</v>
      </c>
      <c r="E118" s="248">
        <f t="shared" si="1"/>
        <v>-974.93</v>
      </c>
    </row>
    <row r="119" spans="1:5" x14ac:dyDescent="0.25">
      <c r="A119">
        <v>6000840316</v>
      </c>
      <c r="B119" s="239">
        <v>974.93</v>
      </c>
      <c r="C119" t="str">
        <f>VLOOKUP(A119,Tabela5[[PEP/ORDEM]:[PI]],4,0)</f>
        <v>Custeio</v>
      </c>
      <c r="D119" s="239">
        <f>IFERROR(VLOOKUP(A119,'O que foi pago'!A:B,2,0),0)</f>
        <v>0</v>
      </c>
      <c r="E119" s="248">
        <f t="shared" si="1"/>
        <v>-974.93</v>
      </c>
    </row>
    <row r="120" spans="1:5" x14ac:dyDescent="0.25">
      <c r="A120">
        <v>6000840317</v>
      </c>
      <c r="B120" s="239">
        <v>974.93</v>
      </c>
      <c r="C120" t="str">
        <f>VLOOKUP(A120,Tabela5[[PEP/ORDEM]:[PI]],4,0)</f>
        <v>Custeio</v>
      </c>
      <c r="D120" s="239">
        <f>IFERROR(VLOOKUP(A120,'O que foi pago'!A:B,2,0),0)</f>
        <v>0</v>
      </c>
      <c r="E120" s="248">
        <f t="shared" si="1"/>
        <v>-974.93</v>
      </c>
    </row>
    <row r="121" spans="1:5" x14ac:dyDescent="0.25">
      <c r="A121">
        <v>6000840318</v>
      </c>
      <c r="B121" s="239">
        <v>974.93</v>
      </c>
      <c r="C121" t="str">
        <f>VLOOKUP(A121,Tabela5[[PEP/ORDEM]:[PI]],4,0)</f>
        <v>Custeio</v>
      </c>
      <c r="D121" s="239">
        <f>IFERROR(VLOOKUP(A121,'O que foi pago'!A:B,2,0),0)</f>
        <v>0</v>
      </c>
      <c r="E121" s="248">
        <f t="shared" si="1"/>
        <v>-974.93</v>
      </c>
    </row>
    <row r="122" spans="1:5" x14ac:dyDescent="0.25">
      <c r="A122">
        <v>6000840569</v>
      </c>
      <c r="B122" s="239">
        <v>3780.64</v>
      </c>
      <c r="C122" t="str">
        <f>VLOOKUP(A122,Tabela5[[PEP/ORDEM]:[PI]],4,0)</f>
        <v>Custeio</v>
      </c>
      <c r="D122" s="239">
        <f>IFERROR(VLOOKUP(A122,'O que foi pago'!A:B,2,0),0)</f>
        <v>0</v>
      </c>
      <c r="E122" s="248">
        <f t="shared" si="1"/>
        <v>-3780.64</v>
      </c>
    </row>
    <row r="123" spans="1:5" x14ac:dyDescent="0.25">
      <c r="A123">
        <v>6000840570</v>
      </c>
      <c r="B123" s="239">
        <v>1355.54</v>
      </c>
      <c r="C123" t="str">
        <f>VLOOKUP(A123,Tabela5[[PEP/ORDEM]:[PI]],4,0)</f>
        <v>Custeio</v>
      </c>
      <c r="D123" s="239">
        <f>IFERROR(VLOOKUP(A123,'O que foi pago'!A:B,2,0),0)</f>
        <v>0</v>
      </c>
      <c r="E123" s="248">
        <f t="shared" si="1"/>
        <v>-1355.54</v>
      </c>
    </row>
    <row r="124" spans="1:5" x14ac:dyDescent="0.25">
      <c r="A124">
        <v>6000840576</v>
      </c>
      <c r="B124" s="239">
        <v>974.93</v>
      </c>
      <c r="C124" t="str">
        <f>VLOOKUP(A124,Tabela5[[PEP/ORDEM]:[PI]],4,0)</f>
        <v>Custeio</v>
      </c>
      <c r="D124" s="239">
        <f>IFERROR(VLOOKUP(A124,'O que foi pago'!A:B,2,0),0)</f>
        <v>0</v>
      </c>
      <c r="E124" s="248">
        <f t="shared" si="1"/>
        <v>-974.93</v>
      </c>
    </row>
    <row r="125" spans="1:5" x14ac:dyDescent="0.25">
      <c r="A125">
        <v>6000840889</v>
      </c>
      <c r="B125" s="239">
        <v>327.39999999999998</v>
      </c>
      <c r="C125" t="str">
        <f>VLOOKUP(A125,Tabela5[[PEP/ORDEM]:[PI]],4,0)</f>
        <v>Custeio</v>
      </c>
      <c r="D125" s="239">
        <f>IFERROR(VLOOKUP(A125,'O que foi pago'!A:B,2,0),0)</f>
        <v>0</v>
      </c>
      <c r="E125" s="248">
        <f t="shared" si="1"/>
        <v>-327.39999999999998</v>
      </c>
    </row>
    <row r="126" spans="1:5" x14ac:dyDescent="0.25">
      <c r="A126">
        <v>6000840893</v>
      </c>
      <c r="B126" s="239">
        <v>713.34</v>
      </c>
      <c r="C126" t="str">
        <f>VLOOKUP(A126,Tabela5[[PEP/ORDEM]:[PI]],4,0)</f>
        <v>Custeio</v>
      </c>
      <c r="D126" s="239">
        <f>IFERROR(VLOOKUP(A126,'O que foi pago'!A:B,2,0),0)</f>
        <v>0</v>
      </c>
      <c r="E126" s="248">
        <f t="shared" si="1"/>
        <v>-713.34</v>
      </c>
    </row>
    <row r="127" spans="1:5" x14ac:dyDescent="0.25">
      <c r="A127">
        <v>6000840929</v>
      </c>
      <c r="B127" s="239">
        <v>713.34</v>
      </c>
      <c r="C127" t="str">
        <f>VLOOKUP(A127,Tabela5[[PEP/ORDEM]:[PI]],4,0)</f>
        <v>Custeio</v>
      </c>
      <c r="D127" s="239">
        <f>IFERROR(VLOOKUP(A127,'O que foi pago'!A:B,2,0),0)</f>
        <v>0</v>
      </c>
      <c r="E127" s="248">
        <f t="shared" si="1"/>
        <v>-713.34</v>
      </c>
    </row>
    <row r="128" spans="1:5" x14ac:dyDescent="0.25">
      <c r="A128">
        <v>6000840947</v>
      </c>
      <c r="B128" s="239">
        <v>279.49</v>
      </c>
      <c r="C128" t="str">
        <f>VLOOKUP(A128,Tabela5[[PEP/ORDEM]:[PI]],4,0)</f>
        <v>Custeio</v>
      </c>
      <c r="D128" s="239">
        <f>IFERROR(VLOOKUP(A128,'O que foi pago'!A:B,2,0),0)</f>
        <v>0</v>
      </c>
      <c r="E128" s="248">
        <f t="shared" si="1"/>
        <v>-279.49</v>
      </c>
    </row>
    <row r="129" spans="1:5" x14ac:dyDescent="0.25">
      <c r="A129">
        <v>6000840948</v>
      </c>
      <c r="B129" s="239">
        <v>540.29999999999995</v>
      </c>
      <c r="C129" t="str">
        <f>VLOOKUP(A129,Tabela5[[PEP/ORDEM]:[PI]],4,0)</f>
        <v>Custeio</v>
      </c>
      <c r="D129" s="239">
        <f>IFERROR(VLOOKUP(A129,'O que foi pago'!A:B,2,0),0)</f>
        <v>0</v>
      </c>
      <c r="E129" s="248">
        <f t="shared" si="1"/>
        <v>-540.29999999999995</v>
      </c>
    </row>
    <row r="130" spans="1:5" x14ac:dyDescent="0.25">
      <c r="A130">
        <v>6000841189</v>
      </c>
      <c r="B130" s="239">
        <v>1880.27</v>
      </c>
      <c r="C130" t="str">
        <f>VLOOKUP(A130,Tabela5[[PEP/ORDEM]:[PI]],4,0)</f>
        <v>Custeio</v>
      </c>
      <c r="D130" s="239">
        <f>IFERROR(VLOOKUP(A130,'O que foi pago'!A:B,2,0),0)</f>
        <v>1880.27</v>
      </c>
      <c r="E130" s="248">
        <f t="shared" si="1"/>
        <v>0</v>
      </c>
    </row>
    <row r="131" spans="1:5" x14ac:dyDescent="0.25">
      <c r="A131">
        <v>6000841342</v>
      </c>
      <c r="B131" s="239">
        <v>489.05999999999995</v>
      </c>
      <c r="C131" t="str">
        <f>VLOOKUP(A131,Tabela5[[PEP/ORDEM]:[PI]],4,0)</f>
        <v>Custeio</v>
      </c>
      <c r="D131" s="239">
        <f>IFERROR(VLOOKUP(A131,'O que foi pago'!A:B,2,0),0)</f>
        <v>0</v>
      </c>
      <c r="E131" s="248">
        <f t="shared" ref="E131:E194" si="2">D131-B131</f>
        <v>-489.05999999999995</v>
      </c>
    </row>
    <row r="132" spans="1:5" x14ac:dyDescent="0.25">
      <c r="A132">
        <v>6000841520</v>
      </c>
      <c r="B132" s="239">
        <v>776.35</v>
      </c>
      <c r="C132" t="str">
        <f>VLOOKUP(A132,Tabela5[[PEP/ORDEM]:[PI]],4,0)</f>
        <v>Custeio</v>
      </c>
      <c r="D132" s="239">
        <f>IFERROR(VLOOKUP(A132,'O que foi pago'!A:B,2,0),0)</f>
        <v>0</v>
      </c>
      <c r="E132" s="248">
        <f t="shared" si="2"/>
        <v>-776.35</v>
      </c>
    </row>
    <row r="133" spans="1:5" x14ac:dyDescent="0.25">
      <c r="A133">
        <v>6000841521</v>
      </c>
      <c r="B133" s="239">
        <v>606.78</v>
      </c>
      <c r="C133" t="str">
        <f>VLOOKUP(A133,Tabela5[[PEP/ORDEM]:[PI]],4,0)</f>
        <v>Custeio</v>
      </c>
      <c r="D133" s="239">
        <f>IFERROR(VLOOKUP(A133,'O que foi pago'!A:B,2,0),0)</f>
        <v>0</v>
      </c>
      <c r="E133" s="248">
        <f t="shared" si="2"/>
        <v>-606.78</v>
      </c>
    </row>
    <row r="134" spans="1:5" x14ac:dyDescent="0.25">
      <c r="A134">
        <v>6000841525</v>
      </c>
      <c r="B134" s="239">
        <v>1482.09</v>
      </c>
      <c r="C134" t="str">
        <f>VLOOKUP(A134,Tabela5[[PEP/ORDEM]:[PI]],4,0)</f>
        <v>Custeio</v>
      </c>
      <c r="D134" s="239">
        <f>IFERROR(VLOOKUP(A134,'O que foi pago'!A:B,2,0),0)</f>
        <v>1482.09</v>
      </c>
      <c r="E134" s="248">
        <f t="shared" si="2"/>
        <v>0</v>
      </c>
    </row>
    <row r="135" spans="1:5" x14ac:dyDescent="0.25">
      <c r="A135">
        <v>6000841627</v>
      </c>
      <c r="B135" s="239">
        <v>463.35</v>
      </c>
      <c r="C135" t="str">
        <f>VLOOKUP(A135,Tabela5[[PEP/ORDEM]:[PI]],4,0)</f>
        <v>Custeio</v>
      </c>
      <c r="D135" s="239">
        <f>IFERROR(VLOOKUP(A135,'O que foi pago'!A:B,2,0),0)</f>
        <v>0</v>
      </c>
      <c r="E135" s="248">
        <f t="shared" si="2"/>
        <v>-463.35</v>
      </c>
    </row>
    <row r="136" spans="1:5" x14ac:dyDescent="0.25">
      <c r="A136">
        <v>6000841709</v>
      </c>
      <c r="B136" s="239">
        <v>794.52</v>
      </c>
      <c r="C136" t="str">
        <f>VLOOKUP(A136,Tabela5[[PEP/ORDEM]:[PI]],4,0)</f>
        <v>Custeio</v>
      </c>
      <c r="D136" s="239">
        <f>IFERROR(VLOOKUP(A136,'O que foi pago'!A:B,2,0),0)</f>
        <v>800.28</v>
      </c>
      <c r="E136" s="248">
        <f t="shared" si="2"/>
        <v>5.7599999999999909</v>
      </c>
    </row>
    <row r="137" spans="1:5" x14ac:dyDescent="0.25">
      <c r="A137">
        <v>6000841870</v>
      </c>
      <c r="B137" s="239">
        <v>558.98</v>
      </c>
      <c r="C137" t="str">
        <f>VLOOKUP(A137,Tabela5[[PEP/ORDEM]:[PI]],4,0)</f>
        <v>Custeio</v>
      </c>
      <c r="D137" s="239">
        <f>IFERROR(VLOOKUP(A137,'O que foi pago'!A:B,2,0),0)</f>
        <v>0</v>
      </c>
      <c r="E137" s="248">
        <f t="shared" si="2"/>
        <v>-558.98</v>
      </c>
    </row>
    <row r="138" spans="1:5" x14ac:dyDescent="0.25">
      <c r="A138">
        <v>6000841872</v>
      </c>
      <c r="B138" s="239">
        <v>430.26</v>
      </c>
      <c r="C138" t="str">
        <f>VLOOKUP(A138,Tabela5[[PEP/ORDEM]:[PI]],4,0)</f>
        <v>Custeio</v>
      </c>
      <c r="D138" s="239">
        <f>IFERROR(VLOOKUP(A138,'O que foi pago'!A:B,2,0),0)</f>
        <v>0</v>
      </c>
      <c r="E138" s="248">
        <f t="shared" si="2"/>
        <v>-430.26</v>
      </c>
    </row>
    <row r="139" spans="1:5" x14ac:dyDescent="0.25">
      <c r="A139">
        <v>6000841873</v>
      </c>
      <c r="B139" s="239">
        <v>884.38</v>
      </c>
      <c r="C139" t="str">
        <f>VLOOKUP(A139,Tabela5[[PEP/ORDEM]:[PI]],4,0)</f>
        <v>Custeio</v>
      </c>
      <c r="D139" s="239">
        <f>IFERROR(VLOOKUP(A139,'O que foi pago'!A:B,2,0),0)</f>
        <v>0</v>
      </c>
      <c r="E139" s="248">
        <f t="shared" si="2"/>
        <v>-884.38</v>
      </c>
    </row>
    <row r="140" spans="1:5" x14ac:dyDescent="0.25">
      <c r="A140">
        <v>6000841877</v>
      </c>
      <c r="B140" s="239">
        <v>558.98</v>
      </c>
      <c r="C140" t="str">
        <f>VLOOKUP(A140,Tabela5[[PEP/ORDEM]:[PI]],4,0)</f>
        <v>Custeio</v>
      </c>
      <c r="D140" s="239">
        <f>IFERROR(VLOOKUP(A140,'O que foi pago'!A:B,2,0),0)</f>
        <v>0</v>
      </c>
      <c r="E140" s="248">
        <f t="shared" si="2"/>
        <v>-558.98</v>
      </c>
    </row>
    <row r="141" spans="1:5" x14ac:dyDescent="0.25">
      <c r="A141">
        <v>6000841878</v>
      </c>
      <c r="B141" s="239">
        <v>106.64</v>
      </c>
      <c r="C141" t="str">
        <f>VLOOKUP(A141,Tabela5[[PEP/ORDEM]:[PI]],4,0)</f>
        <v>Custeio</v>
      </c>
      <c r="D141" s="239">
        <f>IFERROR(VLOOKUP(A141,'O que foi pago'!A:B,2,0),0)</f>
        <v>0</v>
      </c>
      <c r="E141" s="248">
        <f t="shared" si="2"/>
        <v>-106.64</v>
      </c>
    </row>
    <row r="142" spans="1:5" x14ac:dyDescent="0.25">
      <c r="A142">
        <v>6000842027</v>
      </c>
      <c r="B142" s="239">
        <v>1011.25</v>
      </c>
      <c r="C142" t="str">
        <f>VLOOKUP(A142,Tabela5[[PEP/ORDEM]:[PI]],4,0)</f>
        <v>Custeio</v>
      </c>
      <c r="D142" s="239">
        <f>IFERROR(VLOOKUP(A142,'O que foi pago'!A:B,2,0),0)</f>
        <v>0</v>
      </c>
      <c r="E142" s="248">
        <f t="shared" si="2"/>
        <v>-1011.25</v>
      </c>
    </row>
    <row r="143" spans="1:5" x14ac:dyDescent="0.25">
      <c r="A143">
        <v>6000842068</v>
      </c>
      <c r="B143" s="239">
        <v>974.93</v>
      </c>
      <c r="C143" t="str">
        <f>VLOOKUP(A143,Tabela5[[PEP/ORDEM]:[PI]],4,0)</f>
        <v>Custeio</v>
      </c>
      <c r="D143" s="239">
        <f>IFERROR(VLOOKUP(A143,'O que foi pago'!A:B,2,0),0)</f>
        <v>0</v>
      </c>
      <c r="E143" s="248">
        <f t="shared" si="2"/>
        <v>-974.93</v>
      </c>
    </row>
    <row r="144" spans="1:5" x14ac:dyDescent="0.25">
      <c r="A144">
        <v>6000842069</v>
      </c>
      <c r="B144" s="239">
        <v>974.93</v>
      </c>
      <c r="C144" t="str">
        <f>VLOOKUP(A144,Tabela5[[PEP/ORDEM]:[PI]],4,0)</f>
        <v>Custeio</v>
      </c>
      <c r="D144" s="239">
        <f>IFERROR(VLOOKUP(A144,'O que foi pago'!A:B,2,0),0)</f>
        <v>0</v>
      </c>
      <c r="E144" s="248">
        <f t="shared" si="2"/>
        <v>-974.93</v>
      </c>
    </row>
    <row r="145" spans="1:5" x14ac:dyDescent="0.25">
      <c r="A145">
        <v>6000843261</v>
      </c>
      <c r="B145" s="239">
        <v>2226.4</v>
      </c>
      <c r="C145" t="str">
        <f>VLOOKUP(A145,Tabela5[[PEP/ORDEM]:[PI]],4,0)</f>
        <v>Custeio</v>
      </c>
      <c r="D145" s="239">
        <f>IFERROR(VLOOKUP(A145,'O que foi pago'!A:B,2,0),0)</f>
        <v>0</v>
      </c>
      <c r="E145" s="248">
        <f t="shared" si="2"/>
        <v>-2226.4</v>
      </c>
    </row>
    <row r="146" spans="1:5" x14ac:dyDescent="0.25">
      <c r="A146">
        <v>6000843262</v>
      </c>
      <c r="B146" s="239">
        <v>2480.65</v>
      </c>
      <c r="C146" t="str">
        <f>VLOOKUP(A146,Tabela5[[PEP/ORDEM]:[PI]],4,0)</f>
        <v>Custeio</v>
      </c>
      <c r="D146" s="239">
        <f>IFERROR(VLOOKUP(A146,'O que foi pago'!A:B,2,0),0)</f>
        <v>0</v>
      </c>
      <c r="E146" s="248">
        <f t="shared" si="2"/>
        <v>-2480.65</v>
      </c>
    </row>
    <row r="147" spans="1:5" x14ac:dyDescent="0.25">
      <c r="A147">
        <v>6000843263</v>
      </c>
      <c r="B147" s="239">
        <v>1306.29</v>
      </c>
      <c r="C147" t="str">
        <f>VLOOKUP(A147,Tabela5[[PEP/ORDEM]:[PI]],4,0)</f>
        <v>Custeio</v>
      </c>
      <c r="D147" s="239">
        <f>IFERROR(VLOOKUP(A147,'O que foi pago'!A:B,2,0),0)</f>
        <v>0</v>
      </c>
      <c r="E147" s="248">
        <f t="shared" si="2"/>
        <v>-1306.29</v>
      </c>
    </row>
    <row r="148" spans="1:5" x14ac:dyDescent="0.25">
      <c r="A148">
        <v>6000843267</v>
      </c>
      <c r="B148" s="239">
        <v>4874.6499999999996</v>
      </c>
      <c r="C148" t="str">
        <f>VLOOKUP(A148,Tabela5[[PEP/ORDEM]:[PI]],4,0)</f>
        <v>Custeio</v>
      </c>
      <c r="D148" s="239">
        <f>IFERROR(VLOOKUP(A148,'O que foi pago'!A:B,2,0),0)</f>
        <v>0</v>
      </c>
      <c r="E148" s="248">
        <f t="shared" si="2"/>
        <v>-4874.6499999999996</v>
      </c>
    </row>
    <row r="149" spans="1:5" x14ac:dyDescent="0.25">
      <c r="A149">
        <v>6000843298</v>
      </c>
      <c r="B149" s="239">
        <v>1257.5999999999999</v>
      </c>
      <c r="C149" t="str">
        <f>VLOOKUP(A149,Tabela5[[PEP/ORDEM]:[PI]],4,0)</f>
        <v>Custeio</v>
      </c>
      <c r="D149" s="239">
        <f>IFERROR(VLOOKUP(A149,'O que foi pago'!A:B,2,0),0)</f>
        <v>0</v>
      </c>
      <c r="E149" s="248">
        <f t="shared" si="2"/>
        <v>-1257.5999999999999</v>
      </c>
    </row>
    <row r="150" spans="1:5" x14ac:dyDescent="0.25">
      <c r="A150">
        <v>6000843299</v>
      </c>
      <c r="B150" s="239">
        <v>922.94</v>
      </c>
      <c r="C150" t="str">
        <f>VLOOKUP(A150,Tabela5[[PEP/ORDEM]:[PI]],4,0)</f>
        <v>Custeio</v>
      </c>
      <c r="D150" s="239">
        <f>IFERROR(VLOOKUP(A150,'O que foi pago'!A:B,2,0),0)</f>
        <v>0</v>
      </c>
      <c r="E150" s="248">
        <f t="shared" si="2"/>
        <v>-922.94</v>
      </c>
    </row>
    <row r="151" spans="1:5" x14ac:dyDescent="0.25">
      <c r="A151">
        <v>6000844555</v>
      </c>
      <c r="B151" s="239">
        <v>974.93</v>
      </c>
      <c r="C151" t="str">
        <f>VLOOKUP(A151,Tabela5[[PEP/ORDEM]:[PI]],4,0)</f>
        <v>Custeio</v>
      </c>
      <c r="D151" s="239">
        <f>IFERROR(VLOOKUP(A151,'O que foi pago'!A:B,2,0),0)</f>
        <v>0</v>
      </c>
      <c r="E151" s="248">
        <f t="shared" si="2"/>
        <v>-974.93</v>
      </c>
    </row>
    <row r="152" spans="1:5" x14ac:dyDescent="0.25">
      <c r="A152">
        <v>6000844556</v>
      </c>
      <c r="B152" s="239">
        <v>974.93</v>
      </c>
      <c r="C152" t="str">
        <f>VLOOKUP(A152,Tabela5[[PEP/ORDEM]:[PI]],4,0)</f>
        <v>Custeio</v>
      </c>
      <c r="D152" s="239">
        <f>IFERROR(VLOOKUP(A152,'O que foi pago'!A:B,2,0),0)</f>
        <v>0</v>
      </c>
      <c r="E152" s="248">
        <f t="shared" si="2"/>
        <v>-974.93</v>
      </c>
    </row>
    <row r="153" spans="1:5" x14ac:dyDescent="0.25">
      <c r="A153">
        <v>6000844557</v>
      </c>
      <c r="B153" s="239">
        <v>974.93</v>
      </c>
      <c r="C153" t="str">
        <f>VLOOKUP(A153,Tabela5[[PEP/ORDEM]:[PI]],4,0)</f>
        <v>Custeio</v>
      </c>
      <c r="D153" s="239">
        <f>IFERROR(VLOOKUP(A153,'O que foi pago'!A:B,2,0),0)</f>
        <v>0</v>
      </c>
      <c r="E153" s="248">
        <f t="shared" si="2"/>
        <v>-974.93</v>
      </c>
    </row>
    <row r="154" spans="1:5" x14ac:dyDescent="0.25">
      <c r="A154">
        <v>6000844558</v>
      </c>
      <c r="B154" s="239">
        <v>974.93</v>
      </c>
      <c r="C154" t="str">
        <f>VLOOKUP(A154,Tabela5[[PEP/ORDEM]:[PI]],4,0)</f>
        <v>Custeio</v>
      </c>
      <c r="D154" s="239">
        <f>IFERROR(VLOOKUP(A154,'O que foi pago'!A:B,2,0),0)</f>
        <v>0</v>
      </c>
      <c r="E154" s="248">
        <f t="shared" si="2"/>
        <v>-974.93</v>
      </c>
    </row>
    <row r="155" spans="1:5" x14ac:dyDescent="0.25">
      <c r="A155">
        <v>6000844560</v>
      </c>
      <c r="B155" s="239">
        <v>1949.86</v>
      </c>
      <c r="C155" t="str">
        <f>VLOOKUP(A155,Tabela5[[PEP/ORDEM]:[PI]],4,0)</f>
        <v>Custeio</v>
      </c>
      <c r="D155" s="239">
        <f>IFERROR(VLOOKUP(A155,'O que foi pago'!A:B,2,0),0)</f>
        <v>0</v>
      </c>
      <c r="E155" s="248">
        <f t="shared" si="2"/>
        <v>-1949.86</v>
      </c>
    </row>
    <row r="156" spans="1:5" x14ac:dyDescent="0.25">
      <c r="A156">
        <v>6000844561</v>
      </c>
      <c r="B156" s="239">
        <v>639.26</v>
      </c>
      <c r="C156" t="str">
        <f>VLOOKUP(A156,Tabela5[[PEP/ORDEM]:[PI]],4,0)</f>
        <v>Custeio</v>
      </c>
      <c r="D156" s="239">
        <f>IFERROR(VLOOKUP(A156,'O que foi pago'!A:B,2,0),0)</f>
        <v>0</v>
      </c>
      <c r="E156" s="248">
        <f t="shared" si="2"/>
        <v>-639.26</v>
      </c>
    </row>
    <row r="157" spans="1:5" x14ac:dyDescent="0.25">
      <c r="A157">
        <v>6000844702</v>
      </c>
      <c r="B157" s="239">
        <v>2480.65</v>
      </c>
      <c r="C157" t="str">
        <f>VLOOKUP(A157,Tabela5[[PEP/ORDEM]:[PI]],4,0)</f>
        <v>Custeio</v>
      </c>
      <c r="D157" s="239">
        <f>IFERROR(VLOOKUP(A157,'O que foi pago'!A:B,2,0),0)</f>
        <v>0</v>
      </c>
      <c r="E157" s="248">
        <f t="shared" si="2"/>
        <v>-2480.65</v>
      </c>
    </row>
    <row r="158" spans="1:5" x14ac:dyDescent="0.25">
      <c r="A158">
        <v>6000844825</v>
      </c>
      <c r="B158" s="239">
        <v>2770.57</v>
      </c>
      <c r="C158" t="str">
        <f>VLOOKUP(A158,Tabela5[[PEP/ORDEM]:[PI]],4,0)</f>
        <v>Custeio</v>
      </c>
      <c r="D158" s="239">
        <f>IFERROR(VLOOKUP(A158,'O que foi pago'!A:B,2,0),0)</f>
        <v>0</v>
      </c>
      <c r="E158" s="248">
        <f t="shared" si="2"/>
        <v>-2770.57</v>
      </c>
    </row>
    <row r="159" spans="1:5" x14ac:dyDescent="0.25">
      <c r="A159">
        <v>6000844826</v>
      </c>
      <c r="B159" s="239">
        <v>954.18</v>
      </c>
      <c r="C159" t="str">
        <f>VLOOKUP(A159,Tabela5[[PEP/ORDEM]:[PI]],4,0)</f>
        <v>Custeio</v>
      </c>
      <c r="D159" s="239">
        <f>IFERROR(VLOOKUP(A159,'O que foi pago'!A:B,2,0),0)</f>
        <v>0</v>
      </c>
      <c r="E159" s="248">
        <f t="shared" si="2"/>
        <v>-954.18</v>
      </c>
    </row>
    <row r="160" spans="1:5" x14ac:dyDescent="0.25">
      <c r="A160">
        <v>6000844827</v>
      </c>
      <c r="B160" s="239">
        <v>1259.3499999999999</v>
      </c>
      <c r="C160" t="str">
        <f>VLOOKUP(A160,Tabela5[[PEP/ORDEM]:[PI]],4,0)</f>
        <v>Custeio</v>
      </c>
      <c r="D160" s="239">
        <f>IFERROR(VLOOKUP(A160,'O que foi pago'!A:B,2,0),0)</f>
        <v>0</v>
      </c>
      <c r="E160" s="248">
        <f t="shared" si="2"/>
        <v>-1259.3499999999999</v>
      </c>
    </row>
    <row r="161" spans="1:5" x14ac:dyDescent="0.25">
      <c r="A161">
        <v>6000844828</v>
      </c>
      <c r="B161" s="239">
        <v>883.54</v>
      </c>
      <c r="C161" t="str">
        <f>VLOOKUP(A161,Tabela5[[PEP/ORDEM]:[PI]],4,0)</f>
        <v>Custeio</v>
      </c>
      <c r="D161" s="239">
        <f>IFERROR(VLOOKUP(A161,'O que foi pago'!A:B,2,0),0)</f>
        <v>0</v>
      </c>
      <c r="E161" s="248">
        <f t="shared" si="2"/>
        <v>-883.54</v>
      </c>
    </row>
    <row r="162" spans="1:5" x14ac:dyDescent="0.25">
      <c r="A162">
        <v>6000844829</v>
      </c>
      <c r="B162" s="239">
        <v>1355.54</v>
      </c>
      <c r="C162" t="str">
        <f>VLOOKUP(A162,Tabela5[[PEP/ORDEM]:[PI]],4,0)</f>
        <v>Custeio</v>
      </c>
      <c r="D162" s="239">
        <f>IFERROR(VLOOKUP(A162,'O que foi pago'!A:B,2,0),0)</f>
        <v>0</v>
      </c>
      <c r="E162" s="248">
        <f t="shared" si="2"/>
        <v>-1355.54</v>
      </c>
    </row>
    <row r="163" spans="1:5" x14ac:dyDescent="0.25">
      <c r="A163">
        <v>6000844830</v>
      </c>
      <c r="B163" s="239">
        <v>2259.81</v>
      </c>
      <c r="C163" t="str">
        <f>VLOOKUP(A163,Tabela5[[PEP/ORDEM]:[PI]],4,0)</f>
        <v>Custeio</v>
      </c>
      <c r="D163" s="239">
        <f>IFERROR(VLOOKUP(A163,'O que foi pago'!A:B,2,0),0)</f>
        <v>0</v>
      </c>
      <c r="E163" s="248">
        <f t="shared" si="2"/>
        <v>-2259.81</v>
      </c>
    </row>
    <row r="164" spans="1:5" x14ac:dyDescent="0.25">
      <c r="A164">
        <v>6000844831</v>
      </c>
      <c r="B164" s="239">
        <v>7667.63</v>
      </c>
      <c r="C164" t="str">
        <f>VLOOKUP(A164,Tabela5[[PEP/ORDEM]:[PI]],4,0)</f>
        <v>Custeio</v>
      </c>
      <c r="D164" s="239">
        <f>IFERROR(VLOOKUP(A164,'O que foi pago'!A:B,2,0),0)</f>
        <v>0</v>
      </c>
      <c r="E164" s="248">
        <f t="shared" si="2"/>
        <v>-7667.63</v>
      </c>
    </row>
    <row r="165" spans="1:5" x14ac:dyDescent="0.25">
      <c r="A165">
        <v>6000844832</v>
      </c>
      <c r="B165" s="239">
        <v>5415.82</v>
      </c>
      <c r="C165" t="str">
        <f>VLOOKUP(A165,Tabela5[[PEP/ORDEM]:[PI]],4,0)</f>
        <v>Custeio</v>
      </c>
      <c r="D165" s="239">
        <f>IFERROR(VLOOKUP(A165,'O que foi pago'!A:B,2,0),0)</f>
        <v>0</v>
      </c>
      <c r="E165" s="248">
        <f t="shared" si="2"/>
        <v>-5415.82</v>
      </c>
    </row>
    <row r="166" spans="1:5" x14ac:dyDescent="0.25">
      <c r="A166">
        <v>6000844857</v>
      </c>
      <c r="B166" s="239">
        <v>2480.65</v>
      </c>
      <c r="C166" t="str">
        <f>VLOOKUP(A166,Tabela5[[PEP/ORDEM]:[PI]],4,0)</f>
        <v>Custeio</v>
      </c>
      <c r="D166" s="239">
        <f>IFERROR(VLOOKUP(A166,'O que foi pago'!A:B,2,0),0)</f>
        <v>0</v>
      </c>
      <c r="E166" s="248">
        <f t="shared" si="2"/>
        <v>-2480.65</v>
      </c>
    </row>
    <row r="167" spans="1:5" x14ac:dyDescent="0.25">
      <c r="A167">
        <v>6000844858</v>
      </c>
      <c r="B167" s="239">
        <v>1355.54</v>
      </c>
      <c r="C167" t="str">
        <f>VLOOKUP(A167,Tabela5[[PEP/ORDEM]:[PI]],4,0)</f>
        <v>Custeio</v>
      </c>
      <c r="D167" s="239">
        <f>IFERROR(VLOOKUP(A167,'O que foi pago'!A:B,2,0),0)</f>
        <v>0</v>
      </c>
      <c r="E167" s="248">
        <f t="shared" si="2"/>
        <v>-1355.54</v>
      </c>
    </row>
    <row r="168" spans="1:5" x14ac:dyDescent="0.25">
      <c r="A168">
        <v>6000844859</v>
      </c>
      <c r="B168" s="239">
        <v>1355.54</v>
      </c>
      <c r="C168" t="str">
        <f>VLOOKUP(A168,Tabela5[[PEP/ORDEM]:[PI]],4,0)</f>
        <v>Custeio</v>
      </c>
      <c r="D168" s="239">
        <f>IFERROR(VLOOKUP(A168,'O que foi pago'!A:B,2,0),0)</f>
        <v>0</v>
      </c>
      <c r="E168" s="248">
        <f t="shared" si="2"/>
        <v>-1355.54</v>
      </c>
    </row>
    <row r="169" spans="1:5" x14ac:dyDescent="0.25">
      <c r="A169">
        <v>6000844982</v>
      </c>
      <c r="B169" s="239">
        <v>2433.2399999999998</v>
      </c>
      <c r="C169" t="str">
        <f>VLOOKUP(A169,Tabela5[[PEP/ORDEM]:[PI]],4,0)</f>
        <v>Custeio</v>
      </c>
      <c r="D169" s="239">
        <f>IFERROR(VLOOKUP(A169,'O que foi pago'!A:B,2,0),0)</f>
        <v>0</v>
      </c>
      <c r="E169" s="248">
        <f t="shared" si="2"/>
        <v>-2433.2399999999998</v>
      </c>
    </row>
    <row r="170" spans="1:5" x14ac:dyDescent="0.25">
      <c r="A170">
        <v>6000845553</v>
      </c>
      <c r="B170" s="239">
        <v>400.07</v>
      </c>
      <c r="C170" t="str">
        <f>VLOOKUP(A170,Tabela5[[PEP/ORDEM]:[PI]],4,0)</f>
        <v>Custeio</v>
      </c>
      <c r="D170" s="239">
        <f>IFERROR(VLOOKUP(A170,'O que foi pago'!A:B,2,0),0)</f>
        <v>0</v>
      </c>
      <c r="E170" s="248">
        <f t="shared" si="2"/>
        <v>-400.07</v>
      </c>
    </row>
    <row r="171" spans="1:5" x14ac:dyDescent="0.25">
      <c r="A171">
        <v>6000845554</v>
      </c>
      <c r="B171" s="239">
        <v>2162.46</v>
      </c>
      <c r="C171" t="str">
        <f>VLOOKUP(A171,Tabela5[[PEP/ORDEM]:[PI]],4,0)</f>
        <v>Custeio</v>
      </c>
      <c r="D171" s="239">
        <f>IFERROR(VLOOKUP(A171,'O que foi pago'!A:B,2,0),0)</f>
        <v>2162.46</v>
      </c>
      <c r="E171" s="248">
        <f t="shared" si="2"/>
        <v>0</v>
      </c>
    </row>
    <row r="172" spans="1:5" x14ac:dyDescent="0.25">
      <c r="A172">
        <v>6000845555</v>
      </c>
      <c r="B172" s="239">
        <v>4651.9799999999996</v>
      </c>
      <c r="C172" t="str">
        <f>VLOOKUP(A172,Tabela5[[PEP/ORDEM]:[PI]],4,0)</f>
        <v>Custeio</v>
      </c>
      <c r="D172" s="239">
        <f>IFERROR(VLOOKUP(A172,'O que foi pago'!A:B,2,0),0)</f>
        <v>4651.9799999999996</v>
      </c>
      <c r="E172" s="248">
        <f t="shared" si="2"/>
        <v>0</v>
      </c>
    </row>
    <row r="173" spans="1:5" x14ac:dyDescent="0.25">
      <c r="A173">
        <v>6000845557</v>
      </c>
      <c r="B173" s="239">
        <v>800.14</v>
      </c>
      <c r="C173" t="str">
        <f>VLOOKUP(A173,Tabela5[[PEP/ORDEM]:[PI]],4,0)</f>
        <v>Custeio</v>
      </c>
      <c r="D173" s="239">
        <f>IFERROR(VLOOKUP(A173,'O que foi pago'!A:B,2,0),0)</f>
        <v>0</v>
      </c>
      <c r="E173" s="248">
        <f t="shared" si="2"/>
        <v>-800.14</v>
      </c>
    </row>
    <row r="174" spans="1:5" x14ac:dyDescent="0.25">
      <c r="A174">
        <v>6000845558</v>
      </c>
      <c r="B174" s="239">
        <v>11.04</v>
      </c>
      <c r="C174" t="str">
        <f>VLOOKUP(A174,Tabela5[[PEP/ORDEM]:[PI]],4,0)</f>
        <v>Custeio</v>
      </c>
      <c r="D174" s="239">
        <f>IFERROR(VLOOKUP(A174,'O que foi pago'!A:B,2,0),0)</f>
        <v>0</v>
      </c>
      <c r="E174" s="248">
        <f t="shared" si="2"/>
        <v>-11.04</v>
      </c>
    </row>
    <row r="175" spans="1:5" x14ac:dyDescent="0.25">
      <c r="A175">
        <v>6000845559</v>
      </c>
      <c r="B175" s="239">
        <v>974.93</v>
      </c>
      <c r="C175" t="str">
        <f>VLOOKUP(A175,Tabela5[[PEP/ORDEM]:[PI]],4,0)</f>
        <v>Custeio</v>
      </c>
      <c r="D175" s="239">
        <f>IFERROR(VLOOKUP(A175,'O que foi pago'!A:B,2,0),0)</f>
        <v>0</v>
      </c>
      <c r="E175" s="248">
        <f t="shared" si="2"/>
        <v>-974.93</v>
      </c>
    </row>
    <row r="176" spans="1:5" x14ac:dyDescent="0.25">
      <c r="A176">
        <v>6000845600</v>
      </c>
      <c r="B176" s="239">
        <v>974.93</v>
      </c>
      <c r="C176" t="str">
        <f>VLOOKUP(A176,Tabela5[[PEP/ORDEM]:[PI]],4,0)</f>
        <v>Custeio</v>
      </c>
      <c r="D176" s="239">
        <f>IFERROR(VLOOKUP(A176,'O que foi pago'!A:B,2,0),0)</f>
        <v>0</v>
      </c>
      <c r="E176" s="248">
        <f t="shared" si="2"/>
        <v>-974.93</v>
      </c>
    </row>
    <row r="177" spans="1:5" x14ac:dyDescent="0.25">
      <c r="A177">
        <v>6000845602</v>
      </c>
      <c r="B177" s="239">
        <v>974.93</v>
      </c>
      <c r="C177" t="str">
        <f>VLOOKUP(A177,Tabela5[[PEP/ORDEM]:[PI]],4,0)</f>
        <v>Custeio</v>
      </c>
      <c r="D177" s="239">
        <f>IFERROR(VLOOKUP(A177,'O que foi pago'!A:B,2,0),0)</f>
        <v>0</v>
      </c>
      <c r="E177" s="248">
        <f t="shared" si="2"/>
        <v>-974.93</v>
      </c>
    </row>
    <row r="178" spans="1:5" x14ac:dyDescent="0.25">
      <c r="A178">
        <v>6000845605</v>
      </c>
      <c r="B178" s="239">
        <v>8945.9</v>
      </c>
      <c r="C178" t="str">
        <f>VLOOKUP(A178,Tabela5[[PEP/ORDEM]:[PI]],4,0)</f>
        <v>Custeio</v>
      </c>
      <c r="D178" s="239">
        <f>IFERROR(VLOOKUP(A178,'O que foi pago'!A:B,2,0),0)</f>
        <v>8945.9</v>
      </c>
      <c r="E178" s="248">
        <f t="shared" si="2"/>
        <v>0</v>
      </c>
    </row>
    <row r="179" spans="1:5" x14ac:dyDescent="0.25">
      <c r="A179">
        <v>6000845606</v>
      </c>
      <c r="B179" s="239">
        <v>27.78</v>
      </c>
      <c r="C179" t="str">
        <f>VLOOKUP(A179,Tabela5[[PEP/ORDEM]:[PI]],4,0)</f>
        <v>Custeio</v>
      </c>
      <c r="D179" s="239">
        <f>IFERROR(VLOOKUP(A179,'O que foi pago'!A:B,2,0),0)</f>
        <v>0</v>
      </c>
      <c r="E179" s="248">
        <f t="shared" si="2"/>
        <v>-27.78</v>
      </c>
    </row>
    <row r="180" spans="1:5" x14ac:dyDescent="0.25">
      <c r="A180">
        <v>6000845607</v>
      </c>
      <c r="B180" s="239">
        <v>113.49</v>
      </c>
      <c r="C180" t="str">
        <f>VLOOKUP(A180,Tabela5[[PEP/ORDEM]:[PI]],4,0)</f>
        <v>Custeio</v>
      </c>
      <c r="D180" s="239">
        <f>IFERROR(VLOOKUP(A180,'O que foi pago'!A:B,2,0),0)</f>
        <v>113.49</v>
      </c>
      <c r="E180" s="248">
        <f t="shared" si="2"/>
        <v>0</v>
      </c>
    </row>
    <row r="181" spans="1:5" x14ac:dyDescent="0.25">
      <c r="A181">
        <v>6000845608</v>
      </c>
      <c r="B181" s="239">
        <v>27.78</v>
      </c>
      <c r="C181" t="str">
        <f>VLOOKUP(A181,Tabela5[[PEP/ORDEM]:[PI]],4,0)</f>
        <v>Custeio</v>
      </c>
      <c r="D181" s="239">
        <f>IFERROR(VLOOKUP(A181,'O que foi pago'!A:B,2,0),0)</f>
        <v>27.78</v>
      </c>
      <c r="E181" s="248">
        <f t="shared" si="2"/>
        <v>0</v>
      </c>
    </row>
    <row r="182" spans="1:5" x14ac:dyDescent="0.25">
      <c r="A182">
        <v>6000845613</v>
      </c>
      <c r="B182" s="239">
        <v>503.56</v>
      </c>
      <c r="C182" t="str">
        <f>VLOOKUP(A182,Tabela5[[PEP/ORDEM]:[PI]],4,0)</f>
        <v>Custeio</v>
      </c>
      <c r="D182" s="239">
        <f>IFERROR(VLOOKUP(A182,'O que foi pago'!A:B,2,0),0)</f>
        <v>0</v>
      </c>
      <c r="E182" s="248">
        <f t="shared" si="2"/>
        <v>-503.56</v>
      </c>
    </row>
    <row r="183" spans="1:5" x14ac:dyDescent="0.25">
      <c r="A183">
        <v>6000845614</v>
      </c>
      <c r="B183" s="239">
        <v>42.29</v>
      </c>
      <c r="C183" t="str">
        <f>VLOOKUP(A183,Tabela5[[PEP/ORDEM]:[PI]],4,0)</f>
        <v>Custeio</v>
      </c>
      <c r="D183" s="239">
        <f>IFERROR(VLOOKUP(A183,'O que foi pago'!A:B,2,0),0)</f>
        <v>0</v>
      </c>
      <c r="E183" s="248">
        <f t="shared" si="2"/>
        <v>-42.29</v>
      </c>
    </row>
    <row r="184" spans="1:5" x14ac:dyDescent="0.25">
      <c r="A184">
        <v>6000845615</v>
      </c>
      <c r="B184" s="239">
        <v>3101.32</v>
      </c>
      <c r="C184" t="str">
        <f>VLOOKUP(A184,Tabela5[[PEP/ORDEM]:[PI]],4,0)</f>
        <v>Custeio</v>
      </c>
      <c r="D184" s="239">
        <f>IFERROR(VLOOKUP(A184,'O que foi pago'!A:B,2,0),0)</f>
        <v>3101.32</v>
      </c>
      <c r="E184" s="248">
        <f t="shared" si="2"/>
        <v>0</v>
      </c>
    </row>
    <row r="185" spans="1:5" x14ac:dyDescent="0.25">
      <c r="A185">
        <v>6000846155</v>
      </c>
      <c r="B185" s="239">
        <v>974.93</v>
      </c>
      <c r="C185" t="str">
        <f>VLOOKUP(A185,Tabela5[[PEP/ORDEM]:[PI]],4,0)</f>
        <v>Custeio</v>
      </c>
      <c r="D185" s="239">
        <f>IFERROR(VLOOKUP(A185,'O que foi pago'!A:B,2,0),0)</f>
        <v>0</v>
      </c>
      <c r="E185" s="248">
        <f t="shared" si="2"/>
        <v>-974.93</v>
      </c>
    </row>
    <row r="186" spans="1:5" x14ac:dyDescent="0.25">
      <c r="A186">
        <v>6000846156</v>
      </c>
      <c r="B186" s="239">
        <v>974.93</v>
      </c>
      <c r="C186" t="str">
        <f>VLOOKUP(A186,Tabela5[[PEP/ORDEM]:[PI]],4,0)</f>
        <v>Custeio</v>
      </c>
      <c r="D186" s="239">
        <f>IFERROR(VLOOKUP(A186,'O que foi pago'!A:B,2,0),0)</f>
        <v>0</v>
      </c>
      <c r="E186" s="248">
        <f t="shared" si="2"/>
        <v>-974.93</v>
      </c>
    </row>
    <row r="187" spans="1:5" x14ac:dyDescent="0.25">
      <c r="A187">
        <v>6000846158</v>
      </c>
      <c r="B187" s="239">
        <v>543.49</v>
      </c>
      <c r="C187" t="str">
        <f>VLOOKUP(A187,Tabela5[[PEP/ORDEM]:[PI]],4,0)</f>
        <v>Custeio</v>
      </c>
      <c r="D187" s="239">
        <f>IFERROR(VLOOKUP(A187,'O que foi pago'!A:B,2,0),0)</f>
        <v>0</v>
      </c>
      <c r="E187" s="248">
        <f t="shared" si="2"/>
        <v>-543.49</v>
      </c>
    </row>
    <row r="188" spans="1:5" x14ac:dyDescent="0.25">
      <c r="A188">
        <v>6000846159</v>
      </c>
      <c r="B188" s="239">
        <v>12.71</v>
      </c>
      <c r="C188" t="str">
        <f>VLOOKUP(A188,Tabela5[[PEP/ORDEM]:[PI]],4,0)</f>
        <v>Custeio</v>
      </c>
      <c r="D188" s="239">
        <f>IFERROR(VLOOKUP(A188,'O que foi pago'!A:B,2,0),0)</f>
        <v>0</v>
      </c>
      <c r="E188" s="248">
        <f t="shared" si="2"/>
        <v>-12.71</v>
      </c>
    </row>
    <row r="189" spans="1:5" x14ac:dyDescent="0.25">
      <c r="A189">
        <v>6000846428</v>
      </c>
      <c r="B189" s="239">
        <v>894.67</v>
      </c>
      <c r="C189" t="str">
        <f>VLOOKUP(A189,Tabela5[[PEP/ORDEM]:[PI]],4,0)</f>
        <v>Custeio</v>
      </c>
      <c r="D189" s="239">
        <f>IFERROR(VLOOKUP(A189,'O que foi pago'!A:B,2,0),0)</f>
        <v>0</v>
      </c>
      <c r="E189" s="248">
        <f t="shared" si="2"/>
        <v>-894.67</v>
      </c>
    </row>
    <row r="190" spans="1:5" x14ac:dyDescent="0.25">
      <c r="A190">
        <v>6000846433</v>
      </c>
      <c r="B190" s="239">
        <v>435.43</v>
      </c>
      <c r="C190" t="str">
        <f>VLOOKUP(A190,Tabela5[[PEP/ORDEM]:[PI]],4,0)</f>
        <v>Custeio</v>
      </c>
      <c r="D190" s="239">
        <f>IFERROR(VLOOKUP(A190,'O que foi pago'!A:B,2,0),0)</f>
        <v>0</v>
      </c>
      <c r="E190" s="248">
        <f t="shared" si="2"/>
        <v>-435.43</v>
      </c>
    </row>
    <row r="191" spans="1:5" x14ac:dyDescent="0.25">
      <c r="A191">
        <v>6000846443</v>
      </c>
      <c r="B191" s="239">
        <v>731.01</v>
      </c>
      <c r="C191" t="str">
        <f>VLOOKUP(A191,Tabela5[[PEP/ORDEM]:[PI]],4,0)</f>
        <v>Custeio</v>
      </c>
      <c r="D191" s="239">
        <f>IFERROR(VLOOKUP(A191,'O que foi pago'!A:B,2,0),0)</f>
        <v>0</v>
      </c>
      <c r="E191" s="248">
        <f t="shared" si="2"/>
        <v>-731.01</v>
      </c>
    </row>
    <row r="192" spans="1:5" x14ac:dyDescent="0.25">
      <c r="A192">
        <v>6000846448</v>
      </c>
      <c r="B192" s="239">
        <v>11.04</v>
      </c>
      <c r="C192" t="str">
        <f>VLOOKUP(A192,Tabela5[[PEP/ORDEM]:[PI]],4,0)</f>
        <v>Custeio</v>
      </c>
      <c r="D192" s="239">
        <f>IFERROR(VLOOKUP(A192,'O que foi pago'!A:B,2,0),0)</f>
        <v>0</v>
      </c>
      <c r="E192" s="248">
        <f t="shared" si="2"/>
        <v>-11.04</v>
      </c>
    </row>
    <row r="193" spans="1:5" x14ac:dyDescent="0.25">
      <c r="A193">
        <v>6000846449</v>
      </c>
      <c r="B193" s="239">
        <v>1048.8699999999999</v>
      </c>
      <c r="C193" t="str">
        <f>VLOOKUP(A193,Tabela5[[PEP/ORDEM]:[PI]],4,0)</f>
        <v>Custeio</v>
      </c>
      <c r="D193" s="239">
        <f>IFERROR(VLOOKUP(A193,'O que foi pago'!A:B,2,0),0)</f>
        <v>0</v>
      </c>
      <c r="E193" s="248">
        <f t="shared" si="2"/>
        <v>-1048.8699999999999</v>
      </c>
    </row>
    <row r="194" spans="1:5" x14ac:dyDescent="0.25">
      <c r="A194">
        <v>6000846452</v>
      </c>
      <c r="B194" s="239">
        <v>242.72</v>
      </c>
      <c r="C194" t="str">
        <f>VLOOKUP(A194,Tabela5[[PEP/ORDEM]:[PI]],4,0)</f>
        <v>Custeio</v>
      </c>
      <c r="D194" s="239">
        <f>IFERROR(VLOOKUP(A194,'O que foi pago'!A:B,2,0),0)</f>
        <v>0</v>
      </c>
      <c r="E194" s="248">
        <f t="shared" si="2"/>
        <v>-242.72</v>
      </c>
    </row>
    <row r="195" spans="1:5" x14ac:dyDescent="0.25">
      <c r="A195">
        <v>6000846454</v>
      </c>
      <c r="B195" s="239">
        <v>1949.86</v>
      </c>
      <c r="C195" t="str">
        <f>VLOOKUP(A195,Tabela5[[PEP/ORDEM]:[PI]],4,0)</f>
        <v>Custeio</v>
      </c>
      <c r="D195" s="239">
        <f>IFERROR(VLOOKUP(A195,'O que foi pago'!A:B,2,0),0)</f>
        <v>0</v>
      </c>
      <c r="E195" s="248">
        <f t="shared" ref="E195:E258" si="3">D195-B195</f>
        <v>-1949.86</v>
      </c>
    </row>
    <row r="196" spans="1:5" x14ac:dyDescent="0.25">
      <c r="A196">
        <v>6000846456</v>
      </c>
      <c r="B196" s="239">
        <v>4382.1499999999996</v>
      </c>
      <c r="C196" t="str">
        <f>VLOOKUP(A196,Tabela5[[PEP/ORDEM]:[PI]],4,0)</f>
        <v>Custeio</v>
      </c>
      <c r="D196" s="239">
        <f>IFERROR(VLOOKUP(A196,'O que foi pago'!A:B,2,0),0)</f>
        <v>4382.1521400000001</v>
      </c>
      <c r="E196" s="248">
        <f t="shared" si="3"/>
        <v>2.140000000508735E-3</v>
      </c>
    </row>
    <row r="197" spans="1:5" x14ac:dyDescent="0.25">
      <c r="A197">
        <v>6000846457</v>
      </c>
      <c r="B197" s="239">
        <v>16.670000000000002</v>
      </c>
      <c r="C197" t="str">
        <f>VLOOKUP(A197,Tabela5[[PEP/ORDEM]:[PI]],4,0)</f>
        <v>Custeio</v>
      </c>
      <c r="D197" s="239">
        <f>IFERROR(VLOOKUP(A197,'O que foi pago'!A:B,2,0),0)</f>
        <v>0</v>
      </c>
      <c r="E197" s="248">
        <f t="shared" si="3"/>
        <v>-16.670000000000002</v>
      </c>
    </row>
    <row r="198" spans="1:5" x14ac:dyDescent="0.25">
      <c r="A198">
        <v>6000846458</v>
      </c>
      <c r="B198" s="239">
        <v>1250.22</v>
      </c>
      <c r="C198" t="str">
        <f>VLOOKUP(A198,Tabela5[[PEP/ORDEM]:[PI]],4,0)</f>
        <v>Custeio</v>
      </c>
      <c r="D198" s="239">
        <f>IFERROR(VLOOKUP(A198,'O que foi pago'!A:B,2,0),0)</f>
        <v>0</v>
      </c>
      <c r="E198" s="248">
        <f t="shared" si="3"/>
        <v>-1250.22</v>
      </c>
    </row>
    <row r="199" spans="1:5" x14ac:dyDescent="0.25">
      <c r="A199">
        <v>6000846459</v>
      </c>
      <c r="B199" s="239">
        <v>2638.35</v>
      </c>
      <c r="C199" t="str">
        <f>VLOOKUP(A199,Tabela5[[PEP/ORDEM]:[PI]],4,0)</f>
        <v>Custeio</v>
      </c>
      <c r="D199" s="239">
        <f>IFERROR(VLOOKUP(A199,'O que foi pago'!A:B,2,0),0)</f>
        <v>2638.35</v>
      </c>
      <c r="E199" s="248">
        <f t="shared" si="3"/>
        <v>0</v>
      </c>
    </row>
    <row r="200" spans="1:5" x14ac:dyDescent="0.25">
      <c r="A200">
        <v>6000846480</v>
      </c>
      <c r="B200" s="239">
        <v>3129.04</v>
      </c>
      <c r="C200" t="str">
        <f>VLOOKUP(A200,Tabela5[[PEP/ORDEM]:[PI]],4,0)</f>
        <v>Custeio</v>
      </c>
      <c r="D200" s="239">
        <f>IFERROR(VLOOKUP(A200,'O que foi pago'!A:B,2,0),0)</f>
        <v>0</v>
      </c>
      <c r="E200" s="248">
        <f t="shared" si="3"/>
        <v>-3129.04</v>
      </c>
    </row>
    <row r="201" spans="1:5" x14ac:dyDescent="0.25">
      <c r="A201">
        <v>6000846481</v>
      </c>
      <c r="B201" s="239">
        <v>785.06</v>
      </c>
      <c r="C201" t="str">
        <f>VLOOKUP(A201,Tabela5[[PEP/ORDEM]:[PI]],4,0)</f>
        <v>Custeio</v>
      </c>
      <c r="D201" s="239">
        <f>IFERROR(VLOOKUP(A201,'O que foi pago'!A:B,2,0),0)</f>
        <v>0</v>
      </c>
      <c r="E201" s="248">
        <f t="shared" si="3"/>
        <v>-785.06</v>
      </c>
    </row>
    <row r="202" spans="1:5" x14ac:dyDescent="0.25">
      <c r="A202">
        <v>6000846495</v>
      </c>
      <c r="B202" s="239">
        <v>2146.98</v>
      </c>
      <c r="C202" t="str">
        <f>VLOOKUP(A202,Tabela5[[PEP/ORDEM]:[PI]],4,0)</f>
        <v>Custeio</v>
      </c>
      <c r="D202" s="239">
        <f>IFERROR(VLOOKUP(A202,'O que foi pago'!A:B,2,0),0)</f>
        <v>2146.96</v>
      </c>
      <c r="E202" s="248">
        <f t="shared" si="3"/>
        <v>-1.999999999998181E-2</v>
      </c>
    </row>
    <row r="203" spans="1:5" x14ac:dyDescent="0.25">
      <c r="A203">
        <v>6000846496</v>
      </c>
      <c r="B203" s="239">
        <v>775.35</v>
      </c>
      <c r="C203" t="str">
        <f>VLOOKUP(A203,Tabela5[[PEP/ORDEM]:[PI]],4,0)</f>
        <v>Custeio</v>
      </c>
      <c r="D203" s="239">
        <f>IFERROR(VLOOKUP(A203,'O que foi pago'!A:B,2,0),0)</f>
        <v>0</v>
      </c>
      <c r="E203" s="248">
        <f t="shared" si="3"/>
        <v>-775.35</v>
      </c>
    </row>
    <row r="204" spans="1:5" x14ac:dyDescent="0.25">
      <c r="A204">
        <v>6000846497</v>
      </c>
      <c r="B204" s="239">
        <v>571.49</v>
      </c>
      <c r="C204" t="str">
        <f>VLOOKUP(A204,Tabela5[[PEP/ORDEM]:[PI]],4,0)</f>
        <v>Custeio</v>
      </c>
      <c r="D204" s="239">
        <f>IFERROR(VLOOKUP(A204,'O que foi pago'!A:B,2,0),0)</f>
        <v>571.49</v>
      </c>
      <c r="E204" s="248">
        <f t="shared" si="3"/>
        <v>0</v>
      </c>
    </row>
    <row r="205" spans="1:5" x14ac:dyDescent="0.25">
      <c r="A205">
        <v>6000846624</v>
      </c>
      <c r="B205" s="239">
        <v>97.49</v>
      </c>
      <c r="C205" t="str">
        <f>VLOOKUP(A205,Tabela5[[PEP/ORDEM]:[PI]],4,0)</f>
        <v>Custeio</v>
      </c>
      <c r="D205" s="239">
        <f>IFERROR(VLOOKUP(A205,'O que foi pago'!A:B,2,0),0)</f>
        <v>0</v>
      </c>
      <c r="E205" s="248">
        <f t="shared" si="3"/>
        <v>-97.49</v>
      </c>
    </row>
    <row r="206" spans="1:5" x14ac:dyDescent="0.25">
      <c r="A206">
        <v>6000846868</v>
      </c>
      <c r="B206" s="239">
        <v>251.87</v>
      </c>
      <c r="C206" t="str">
        <f>VLOOKUP(A206,Tabela5[[PEP/ORDEM]:[PI]],4,0)</f>
        <v>Custeio</v>
      </c>
      <c r="D206" s="239">
        <f>IFERROR(VLOOKUP(A206,'O que foi pago'!A:B,2,0),0)</f>
        <v>0</v>
      </c>
      <c r="E206" s="248">
        <f t="shared" si="3"/>
        <v>-251.87</v>
      </c>
    </row>
    <row r="207" spans="1:5" x14ac:dyDescent="0.25">
      <c r="A207">
        <v>6000846869</v>
      </c>
      <c r="B207" s="239">
        <v>242.7</v>
      </c>
      <c r="C207" t="str">
        <f>VLOOKUP(A207,Tabela5[[PEP/ORDEM]:[PI]],4,0)</f>
        <v>Custeio</v>
      </c>
      <c r="D207" s="239">
        <f>IFERROR(VLOOKUP(A207,'O que foi pago'!A:B,2,0),0)</f>
        <v>0</v>
      </c>
      <c r="E207" s="248">
        <f t="shared" si="3"/>
        <v>-242.7</v>
      </c>
    </row>
    <row r="208" spans="1:5" x14ac:dyDescent="0.25">
      <c r="A208">
        <v>6000846946</v>
      </c>
      <c r="B208" s="239">
        <v>974.93</v>
      </c>
      <c r="C208" t="str">
        <f>VLOOKUP(A208,Tabela5[[PEP/ORDEM]:[PI]],4,0)</f>
        <v>Custeio</v>
      </c>
      <c r="D208" s="239">
        <f>IFERROR(VLOOKUP(A208,'O que foi pago'!A:B,2,0),0)</f>
        <v>0</v>
      </c>
      <c r="E208" s="248">
        <f t="shared" si="3"/>
        <v>-974.93</v>
      </c>
    </row>
    <row r="209" spans="1:5" x14ac:dyDescent="0.25">
      <c r="A209">
        <v>6000846947</v>
      </c>
      <c r="B209" s="239">
        <v>3600.63</v>
      </c>
      <c r="C209" t="str">
        <f>VLOOKUP(A209,Tabela5[[PEP/ORDEM]:[PI]],4,0)</f>
        <v>Custeio</v>
      </c>
      <c r="D209" s="239">
        <f>IFERROR(VLOOKUP(A209,'O que foi pago'!A:B,2,0),0)</f>
        <v>3600.63</v>
      </c>
      <c r="E209" s="248">
        <f t="shared" si="3"/>
        <v>0</v>
      </c>
    </row>
    <row r="210" spans="1:5" x14ac:dyDescent="0.25">
      <c r="A210">
        <v>6000846950</v>
      </c>
      <c r="B210" s="239">
        <v>1039.31</v>
      </c>
      <c r="C210" t="str">
        <f>VLOOKUP(A210,Tabela5[[PEP/ORDEM]:[PI]],4,0)</f>
        <v>Custeio</v>
      </c>
      <c r="D210" s="239">
        <f>IFERROR(VLOOKUP(A210,'O que foi pago'!A:B,2,0),0)</f>
        <v>0</v>
      </c>
      <c r="E210" s="248">
        <f t="shared" si="3"/>
        <v>-1039.31</v>
      </c>
    </row>
    <row r="211" spans="1:5" x14ac:dyDescent="0.25">
      <c r="A211">
        <v>6000846951</v>
      </c>
      <c r="B211" s="239">
        <v>2355.1799999999998</v>
      </c>
      <c r="C211" t="str">
        <f>VLOOKUP(A211,Tabela5[[PEP/ORDEM]:[PI]],4,0)</f>
        <v>Custeio</v>
      </c>
      <c r="D211" s="239">
        <f>IFERROR(VLOOKUP(A211,'O que foi pago'!A:B,2,0),0)</f>
        <v>0</v>
      </c>
      <c r="E211" s="248">
        <f t="shared" si="3"/>
        <v>-2355.1799999999998</v>
      </c>
    </row>
    <row r="212" spans="1:5" x14ac:dyDescent="0.25">
      <c r="A212">
        <v>6000846952</v>
      </c>
      <c r="B212" s="239">
        <v>4791.28</v>
      </c>
      <c r="C212" t="str">
        <f>VLOOKUP(A212,Tabela5[[PEP/ORDEM]:[PI]],4,0)</f>
        <v>Custeio</v>
      </c>
      <c r="D212" s="239">
        <f>IFERROR(VLOOKUP(A212,'O que foi pago'!A:B,2,0),0)</f>
        <v>0</v>
      </c>
      <c r="E212" s="248">
        <f t="shared" si="3"/>
        <v>-4791.28</v>
      </c>
    </row>
    <row r="213" spans="1:5" x14ac:dyDescent="0.25">
      <c r="A213">
        <v>6000846953</v>
      </c>
      <c r="B213" s="239">
        <v>4514.26</v>
      </c>
      <c r="C213" t="str">
        <f>VLOOKUP(A213,Tabela5[[PEP/ORDEM]:[PI]],4,0)</f>
        <v>Custeio</v>
      </c>
      <c r="D213" s="239">
        <f>IFERROR(VLOOKUP(A213,'O que foi pago'!A:B,2,0),0)</f>
        <v>4514.26</v>
      </c>
      <c r="E213" s="248">
        <f t="shared" si="3"/>
        <v>0</v>
      </c>
    </row>
    <row r="214" spans="1:5" x14ac:dyDescent="0.25">
      <c r="A214">
        <v>6000847020</v>
      </c>
      <c r="B214" s="239">
        <v>3431.87</v>
      </c>
      <c r="C214" t="str">
        <f>VLOOKUP(A214,Tabela5[[PEP/ORDEM]:[PI]],4,0)</f>
        <v>Custeio</v>
      </c>
      <c r="D214" s="239">
        <f>IFERROR(VLOOKUP(A214,'O que foi pago'!A:B,2,0),0)</f>
        <v>0</v>
      </c>
      <c r="E214" s="248">
        <f t="shared" si="3"/>
        <v>-3431.87</v>
      </c>
    </row>
    <row r="215" spans="1:5" x14ac:dyDescent="0.25">
      <c r="A215">
        <v>6000847021</v>
      </c>
      <c r="B215" s="239">
        <v>1587.76</v>
      </c>
      <c r="C215" t="str">
        <f>VLOOKUP(A215,Tabela5[[PEP/ORDEM]:[PI]],4,0)</f>
        <v>Custeio</v>
      </c>
      <c r="D215" s="239">
        <f>IFERROR(VLOOKUP(A215,'O que foi pago'!A:B,2,0),0)</f>
        <v>0</v>
      </c>
      <c r="E215" s="248">
        <f t="shared" si="3"/>
        <v>-1587.76</v>
      </c>
    </row>
    <row r="216" spans="1:5" x14ac:dyDescent="0.25">
      <c r="A216">
        <v>6000847022</v>
      </c>
      <c r="B216" s="239">
        <v>468.79</v>
      </c>
      <c r="C216" t="str">
        <f>VLOOKUP(A216,Tabela5[[PEP/ORDEM]:[PI]],4,0)</f>
        <v>Custeio</v>
      </c>
      <c r="D216" s="239">
        <f>IFERROR(VLOOKUP(A216,'O que foi pago'!A:B,2,0),0)</f>
        <v>0</v>
      </c>
      <c r="E216" s="248">
        <f t="shared" si="3"/>
        <v>-468.79</v>
      </c>
    </row>
    <row r="217" spans="1:5" x14ac:dyDescent="0.25">
      <c r="A217">
        <v>6000847025</v>
      </c>
      <c r="B217" s="239">
        <v>1236.3599999999999</v>
      </c>
      <c r="C217" t="str">
        <f>VLOOKUP(A217,Tabela5[[PEP/ORDEM]:[PI]],4,0)</f>
        <v>Custeio</v>
      </c>
      <c r="D217" s="239">
        <f>IFERROR(VLOOKUP(A217,'O que foi pago'!A:B,2,0),0)</f>
        <v>0</v>
      </c>
      <c r="E217" s="248">
        <f t="shared" si="3"/>
        <v>-1236.3599999999999</v>
      </c>
    </row>
    <row r="218" spans="1:5" x14ac:dyDescent="0.25">
      <c r="A218">
        <v>6000847180</v>
      </c>
      <c r="B218" s="239">
        <v>3211.9</v>
      </c>
      <c r="C218" t="str">
        <f>VLOOKUP(A218,Tabela5[[PEP/ORDEM]:[PI]],4,0)</f>
        <v>Custeio</v>
      </c>
      <c r="D218" s="239">
        <f>IFERROR(VLOOKUP(A218,'O que foi pago'!A:B,2,0),0)</f>
        <v>3211.84</v>
      </c>
      <c r="E218" s="248">
        <f t="shared" si="3"/>
        <v>-5.999999999994543E-2</v>
      </c>
    </row>
    <row r="219" spans="1:5" x14ac:dyDescent="0.25">
      <c r="A219">
        <v>6000847182</v>
      </c>
      <c r="B219" s="239">
        <v>1832.62</v>
      </c>
      <c r="C219" t="str">
        <f>VLOOKUP(A219,Tabela5[[PEP/ORDEM]:[PI]],4,0)</f>
        <v>Custeio</v>
      </c>
      <c r="D219" s="239">
        <f>IFERROR(VLOOKUP(A219,'O que foi pago'!A:B,2,0),0)</f>
        <v>1832.6</v>
      </c>
      <c r="E219" s="248">
        <f t="shared" si="3"/>
        <v>-1.999999999998181E-2</v>
      </c>
    </row>
    <row r="220" spans="1:5" x14ac:dyDescent="0.25">
      <c r="A220">
        <v>6000847183</v>
      </c>
      <c r="B220" s="239">
        <v>3904.53</v>
      </c>
      <c r="C220" t="str">
        <f>VLOOKUP(A220,Tabela5[[PEP/ORDEM]:[PI]],4,0)</f>
        <v>Custeio</v>
      </c>
      <c r="D220" s="239">
        <f>IFERROR(VLOOKUP(A220,'O que foi pago'!A:B,2,0),0)</f>
        <v>3904.43</v>
      </c>
      <c r="E220" s="248">
        <f t="shared" si="3"/>
        <v>-0.1000000000003638</v>
      </c>
    </row>
    <row r="221" spans="1:5" x14ac:dyDescent="0.25">
      <c r="A221">
        <v>6000847308</v>
      </c>
      <c r="B221" s="239">
        <v>2775.68</v>
      </c>
      <c r="C221" t="str">
        <f>VLOOKUP(A221,Tabela5[[PEP/ORDEM]:[PI]],4,0)</f>
        <v>Custeio</v>
      </c>
      <c r="D221" s="239">
        <f>IFERROR(VLOOKUP(A221,'O que foi pago'!A:B,2,0),0)</f>
        <v>2775.68</v>
      </c>
      <c r="E221" s="248">
        <f t="shared" si="3"/>
        <v>0</v>
      </c>
    </row>
    <row r="222" spans="1:5" x14ac:dyDescent="0.25">
      <c r="A222">
        <v>6000849199</v>
      </c>
      <c r="B222" s="239">
        <v>3682.04</v>
      </c>
      <c r="C222" t="str">
        <f>VLOOKUP(A222,Tabela5[[PEP/ORDEM]:[PI]],4,0)</f>
        <v>Custeio</v>
      </c>
      <c r="D222" s="239">
        <f>IFERROR(VLOOKUP(A222,'O que foi pago'!A:B,2,0),0)</f>
        <v>0</v>
      </c>
      <c r="E222" s="248">
        <f t="shared" si="3"/>
        <v>-3682.04</v>
      </c>
    </row>
    <row r="223" spans="1:5" x14ac:dyDescent="0.25">
      <c r="A223">
        <v>6000849760</v>
      </c>
      <c r="B223" s="239">
        <v>1546.26</v>
      </c>
      <c r="C223" t="str">
        <f>VLOOKUP(A223,Tabela5[[PEP/ORDEM]:[PI]],4,0)</f>
        <v>Custeio</v>
      </c>
      <c r="D223" s="239">
        <f>IFERROR(VLOOKUP(A223,'O que foi pago'!A:B,2,0),0)</f>
        <v>0</v>
      </c>
      <c r="E223" s="248">
        <f t="shared" si="3"/>
        <v>-1546.26</v>
      </c>
    </row>
    <row r="224" spans="1:5" x14ac:dyDescent="0.25">
      <c r="A224">
        <v>6000849763</v>
      </c>
      <c r="B224" s="239">
        <v>2327.9499999999998</v>
      </c>
      <c r="C224" t="str">
        <f>VLOOKUP(A224,Tabela5[[PEP/ORDEM]:[PI]],4,0)</f>
        <v>Custeio</v>
      </c>
      <c r="D224" s="239">
        <f>IFERROR(VLOOKUP(A224,'O que foi pago'!A:B,2,0),0)</f>
        <v>0</v>
      </c>
      <c r="E224" s="248">
        <f t="shared" si="3"/>
        <v>-2327.9499999999998</v>
      </c>
    </row>
    <row r="225" spans="1:5" x14ac:dyDescent="0.25">
      <c r="A225">
        <v>6000849764</v>
      </c>
      <c r="B225" s="239">
        <v>1044.07</v>
      </c>
      <c r="C225" t="str">
        <f>VLOOKUP(A225,Tabela5[[PEP/ORDEM]:[PI]],4,0)</f>
        <v>Custeio</v>
      </c>
      <c r="D225" s="239">
        <f>IFERROR(VLOOKUP(A225,'O que foi pago'!A:B,2,0),0)</f>
        <v>0</v>
      </c>
      <c r="E225" s="248">
        <f t="shared" si="3"/>
        <v>-1044.07</v>
      </c>
    </row>
    <row r="226" spans="1:5" x14ac:dyDescent="0.25">
      <c r="A226">
        <v>6000849765</v>
      </c>
      <c r="B226" s="239">
        <v>977.31</v>
      </c>
      <c r="C226" t="str">
        <f>VLOOKUP(A226,Tabela5[[PEP/ORDEM]:[PI]],4,0)</f>
        <v>Custeio</v>
      </c>
      <c r="D226" s="239">
        <f>IFERROR(VLOOKUP(A226,'O que foi pago'!A:B,2,0),0)</f>
        <v>0</v>
      </c>
      <c r="E226" s="248">
        <f t="shared" si="3"/>
        <v>-977.31</v>
      </c>
    </row>
    <row r="227" spans="1:5" x14ac:dyDescent="0.25">
      <c r="A227">
        <v>6000849766</v>
      </c>
      <c r="B227" s="239">
        <v>651.54</v>
      </c>
      <c r="C227" t="str">
        <f>VLOOKUP(A227,Tabela5[[PEP/ORDEM]:[PI]],4,0)</f>
        <v>Custeio</v>
      </c>
      <c r="D227" s="239">
        <f>IFERROR(VLOOKUP(A227,'O que foi pago'!A:B,2,0),0)</f>
        <v>0</v>
      </c>
      <c r="E227" s="248">
        <f t="shared" si="3"/>
        <v>-651.54</v>
      </c>
    </row>
    <row r="228" spans="1:5" x14ac:dyDescent="0.25">
      <c r="A228">
        <v>6000849776</v>
      </c>
      <c r="B228" s="239">
        <v>2711.08</v>
      </c>
      <c r="C228" t="str">
        <f>VLOOKUP(A228,Tabela5[[PEP/ORDEM]:[PI]],4,0)</f>
        <v>Custeio</v>
      </c>
      <c r="D228" s="239">
        <f>IFERROR(VLOOKUP(A228,'O que foi pago'!A:B,2,0),0)</f>
        <v>0</v>
      </c>
      <c r="E228" s="248">
        <f t="shared" si="3"/>
        <v>-2711.08</v>
      </c>
    </row>
    <row r="229" spans="1:5" x14ac:dyDescent="0.25">
      <c r="A229">
        <v>6000850671</v>
      </c>
      <c r="B229" s="239">
        <v>1404.81</v>
      </c>
      <c r="C229" t="str">
        <f>VLOOKUP(A229,Tabela5[[PEP/ORDEM]:[PI]],4,0)</f>
        <v>Custeio</v>
      </c>
      <c r="D229" s="239">
        <f>IFERROR(VLOOKUP(A229,'O que foi pago'!A:B,2,0),0)</f>
        <v>0</v>
      </c>
      <c r="E229" s="248">
        <f t="shared" si="3"/>
        <v>-1404.81</v>
      </c>
    </row>
    <row r="230" spans="1:5" x14ac:dyDescent="0.25">
      <c r="A230">
        <v>6000850875</v>
      </c>
      <c r="B230" s="239">
        <v>2661.83</v>
      </c>
      <c r="C230" t="str">
        <f>VLOOKUP(A230,Tabela5[[PEP/ORDEM]:[PI]],4,0)</f>
        <v>Custeio</v>
      </c>
      <c r="D230" s="239">
        <f>IFERROR(VLOOKUP(A230,'O que foi pago'!A:B,2,0),0)</f>
        <v>0</v>
      </c>
      <c r="E230" s="248">
        <f t="shared" si="3"/>
        <v>-2661.83</v>
      </c>
    </row>
    <row r="231" spans="1:5" x14ac:dyDescent="0.25">
      <c r="A231">
        <v>6000850877</v>
      </c>
      <c r="B231" s="239">
        <v>731.01</v>
      </c>
      <c r="C231" t="str">
        <f>VLOOKUP(A231,Tabela5[[PEP/ORDEM]:[PI]],4,0)</f>
        <v>Custeio</v>
      </c>
      <c r="D231" s="239">
        <f>IFERROR(VLOOKUP(A231,'O que foi pago'!A:B,2,0),0)</f>
        <v>0</v>
      </c>
      <c r="E231" s="248">
        <f t="shared" si="3"/>
        <v>-731.01</v>
      </c>
    </row>
    <row r="232" spans="1:5" x14ac:dyDescent="0.25">
      <c r="A232">
        <v>6000850880</v>
      </c>
      <c r="B232" s="239">
        <v>3453.26</v>
      </c>
      <c r="C232" t="str">
        <f>VLOOKUP(A232,Tabela5[[PEP/ORDEM]:[PI]],4,0)</f>
        <v>Custeio</v>
      </c>
      <c r="D232" s="239">
        <f>IFERROR(VLOOKUP(A232,'O que foi pago'!A:B,2,0),0)</f>
        <v>0</v>
      </c>
      <c r="E232" s="248">
        <f t="shared" si="3"/>
        <v>-3453.26</v>
      </c>
    </row>
    <row r="233" spans="1:5" x14ac:dyDescent="0.25">
      <c r="A233">
        <v>6000850922</v>
      </c>
      <c r="B233" s="239">
        <v>508.52</v>
      </c>
      <c r="C233" t="str">
        <f>VLOOKUP(A233,Tabela5[[PEP/ORDEM]:[PI]],4,0)</f>
        <v>Custeio</v>
      </c>
      <c r="D233" s="239">
        <f>IFERROR(VLOOKUP(A233,'O que foi pago'!A:B,2,0),0)</f>
        <v>0</v>
      </c>
      <c r="E233" s="248">
        <f t="shared" si="3"/>
        <v>-508.52</v>
      </c>
    </row>
    <row r="234" spans="1:5" x14ac:dyDescent="0.25">
      <c r="A234">
        <v>6000850925</v>
      </c>
      <c r="B234" s="239">
        <v>2711.08</v>
      </c>
      <c r="C234" t="str">
        <f>VLOOKUP(A234,Tabela5[[PEP/ORDEM]:[PI]],4,0)</f>
        <v>Custeio</v>
      </c>
      <c r="D234" s="239">
        <f>IFERROR(VLOOKUP(A234,'O que foi pago'!A:B,2,0),0)</f>
        <v>0</v>
      </c>
      <c r="E234" s="248">
        <f t="shared" si="3"/>
        <v>-2711.08</v>
      </c>
    </row>
    <row r="235" spans="1:5" x14ac:dyDescent="0.25">
      <c r="A235">
        <v>6000850932</v>
      </c>
      <c r="B235" s="239">
        <v>3836.19</v>
      </c>
      <c r="C235" t="str">
        <f>VLOOKUP(A235,Tabela5[[PEP/ORDEM]:[PI]],4,0)</f>
        <v>Custeio</v>
      </c>
      <c r="D235" s="239">
        <f>IFERROR(VLOOKUP(A235,'O que foi pago'!A:B,2,0),0)</f>
        <v>0</v>
      </c>
      <c r="E235" s="248">
        <f t="shared" si="3"/>
        <v>-3836.19</v>
      </c>
    </row>
    <row r="236" spans="1:5" x14ac:dyDescent="0.25">
      <c r="A236">
        <v>6000851250</v>
      </c>
      <c r="B236" s="239">
        <v>150.77000000000001</v>
      </c>
      <c r="C236" t="str">
        <f>VLOOKUP(A236,Tabela5[[PEP/ORDEM]:[PI]],4,0)</f>
        <v>Custeio</v>
      </c>
      <c r="D236" s="239">
        <f>IFERROR(VLOOKUP(A236,'O que foi pago'!A:B,2,0),0)</f>
        <v>0</v>
      </c>
      <c r="E236" s="248">
        <f t="shared" si="3"/>
        <v>-150.77000000000001</v>
      </c>
    </row>
    <row r="237" spans="1:5" x14ac:dyDescent="0.25">
      <c r="A237">
        <v>6000851258</v>
      </c>
      <c r="B237" s="239">
        <v>3569.24</v>
      </c>
      <c r="C237" t="str">
        <f>VLOOKUP(A237,Tabela5[[PEP/ORDEM]:[PI]],4,0)</f>
        <v>Custeio</v>
      </c>
      <c r="D237" s="239">
        <f>IFERROR(VLOOKUP(A237,'O que foi pago'!A:B,2,0),0)</f>
        <v>0</v>
      </c>
      <c r="E237" s="248">
        <f t="shared" si="3"/>
        <v>-3569.24</v>
      </c>
    </row>
    <row r="238" spans="1:5" x14ac:dyDescent="0.25">
      <c r="A238">
        <v>6000851259</v>
      </c>
      <c r="B238" s="239">
        <v>795.69</v>
      </c>
      <c r="C238" t="str">
        <f>VLOOKUP(A238,Tabela5[[PEP/ORDEM]:[PI]],4,0)</f>
        <v>Custeio</v>
      </c>
      <c r="D238" s="239">
        <f>IFERROR(VLOOKUP(A238,'O que foi pago'!A:B,2,0),0)</f>
        <v>0</v>
      </c>
      <c r="E238" s="248">
        <f t="shared" si="3"/>
        <v>-795.69</v>
      </c>
    </row>
    <row r="239" spans="1:5" x14ac:dyDescent="0.25">
      <c r="A239">
        <v>6000851260</v>
      </c>
      <c r="B239" s="239">
        <v>3836.19</v>
      </c>
      <c r="C239" t="str">
        <f>VLOOKUP(A239,Tabela5[[PEP/ORDEM]:[PI]],4,0)</f>
        <v>Custeio</v>
      </c>
      <c r="D239" s="239">
        <f>IFERROR(VLOOKUP(A239,'O que foi pago'!A:B,2,0),0)</f>
        <v>0</v>
      </c>
      <c r="E239" s="248">
        <f t="shared" si="3"/>
        <v>-3836.19</v>
      </c>
    </row>
    <row r="240" spans="1:5" x14ac:dyDescent="0.25">
      <c r="A240">
        <v>6000851262</v>
      </c>
      <c r="B240" s="239">
        <v>1387.13</v>
      </c>
      <c r="C240" t="str">
        <f>VLOOKUP(A240,Tabela5[[PEP/ORDEM]:[PI]],4,0)</f>
        <v>Custeio</v>
      </c>
      <c r="D240" s="239">
        <f>IFERROR(VLOOKUP(A240,'O que foi pago'!A:B,2,0),0)</f>
        <v>1387.13</v>
      </c>
      <c r="E240" s="248">
        <f t="shared" si="3"/>
        <v>0</v>
      </c>
    </row>
    <row r="241" spans="1:5" x14ac:dyDescent="0.25">
      <c r="A241">
        <v>6000851263</v>
      </c>
      <c r="B241" s="239">
        <v>4400.7700000000004</v>
      </c>
      <c r="C241" t="str">
        <f>VLOOKUP(A241,Tabela5[[PEP/ORDEM]:[PI]],4,0)</f>
        <v>Custeio</v>
      </c>
      <c r="D241" s="239">
        <f>IFERROR(VLOOKUP(A241,'O que foi pago'!A:B,2,0),0)</f>
        <v>4400.7700000000004</v>
      </c>
      <c r="E241" s="248">
        <f t="shared" si="3"/>
        <v>0</v>
      </c>
    </row>
    <row r="242" spans="1:5" x14ac:dyDescent="0.25">
      <c r="A242">
        <v>6000851265</v>
      </c>
      <c r="B242" s="239">
        <v>800.14</v>
      </c>
      <c r="C242" t="str">
        <f>VLOOKUP(A242,Tabela5[[PEP/ORDEM]:[PI]],4,0)</f>
        <v>Custeio</v>
      </c>
      <c r="D242" s="239">
        <f>IFERROR(VLOOKUP(A242,'O que foi pago'!A:B,2,0),0)</f>
        <v>800.14</v>
      </c>
      <c r="E242" s="248">
        <f t="shared" si="3"/>
        <v>0</v>
      </c>
    </row>
    <row r="243" spans="1:5" x14ac:dyDescent="0.25">
      <c r="A243">
        <v>6000851301</v>
      </c>
      <c r="B243" s="239">
        <v>4224.3900000000003</v>
      </c>
      <c r="C243" t="str">
        <f>VLOOKUP(A243,Tabela5[[PEP/ORDEM]:[PI]],4,0)</f>
        <v>Custeio</v>
      </c>
      <c r="D243" s="239">
        <f>IFERROR(VLOOKUP(A243,'O que foi pago'!A:B,2,0),0)</f>
        <v>0</v>
      </c>
      <c r="E243" s="248">
        <f t="shared" si="3"/>
        <v>-4224.3900000000003</v>
      </c>
    </row>
    <row r="244" spans="1:5" x14ac:dyDescent="0.25">
      <c r="A244">
        <v>6000851609</v>
      </c>
      <c r="B244" s="239">
        <v>974.93</v>
      </c>
      <c r="C244" t="str">
        <f>VLOOKUP(A244,Tabela5[[PEP/ORDEM]:[PI]],4,0)</f>
        <v>Custeio</v>
      </c>
      <c r="D244" s="239">
        <f>IFERROR(VLOOKUP(A244,'O que foi pago'!A:B,2,0),0)</f>
        <v>0</v>
      </c>
      <c r="E244" s="248">
        <f t="shared" si="3"/>
        <v>-974.93</v>
      </c>
    </row>
    <row r="245" spans="1:5" x14ac:dyDescent="0.25">
      <c r="A245">
        <v>6000851610</v>
      </c>
      <c r="B245" s="239">
        <v>974.93</v>
      </c>
      <c r="C245" t="str">
        <f>VLOOKUP(A245,Tabela5[[PEP/ORDEM]:[PI]],4,0)</f>
        <v>Custeio</v>
      </c>
      <c r="D245" s="239">
        <f>IFERROR(VLOOKUP(A245,'O que foi pago'!A:B,2,0),0)</f>
        <v>0</v>
      </c>
      <c r="E245" s="248">
        <f t="shared" si="3"/>
        <v>-974.93</v>
      </c>
    </row>
    <row r="246" spans="1:5" x14ac:dyDescent="0.25">
      <c r="A246">
        <v>6000851613</v>
      </c>
      <c r="B246" s="239">
        <v>974.93</v>
      </c>
      <c r="C246" t="str">
        <f>VLOOKUP(A246,Tabela5[[PEP/ORDEM]:[PI]],4,0)</f>
        <v>Custeio</v>
      </c>
      <c r="D246" s="239">
        <f>IFERROR(VLOOKUP(A246,'O que foi pago'!A:B,2,0),0)</f>
        <v>0</v>
      </c>
      <c r="E246" s="248">
        <f t="shared" si="3"/>
        <v>-974.93</v>
      </c>
    </row>
    <row r="247" spans="1:5" x14ac:dyDescent="0.25">
      <c r="A247">
        <v>6000851614</v>
      </c>
      <c r="B247" s="239">
        <v>974.93</v>
      </c>
      <c r="C247" t="str">
        <f>VLOOKUP(A247,Tabela5[[PEP/ORDEM]:[PI]],4,0)</f>
        <v>Custeio</v>
      </c>
      <c r="D247" s="239">
        <f>IFERROR(VLOOKUP(A247,'O que foi pago'!A:B,2,0),0)</f>
        <v>0</v>
      </c>
      <c r="E247" s="248">
        <f t="shared" si="3"/>
        <v>-974.93</v>
      </c>
    </row>
    <row r="248" spans="1:5" x14ac:dyDescent="0.25">
      <c r="A248">
        <v>6000851650</v>
      </c>
      <c r="B248" s="239">
        <v>250.07</v>
      </c>
      <c r="C248" t="str">
        <f>VLOOKUP(A248,Tabela5[[PEP/ORDEM]:[PI]],4,0)</f>
        <v>Custeio</v>
      </c>
      <c r="D248" s="239">
        <f>IFERROR(VLOOKUP(A248,'O que foi pago'!A:B,2,0),0)</f>
        <v>0</v>
      </c>
      <c r="E248" s="248">
        <f t="shared" si="3"/>
        <v>-250.07</v>
      </c>
    </row>
    <row r="249" spans="1:5" x14ac:dyDescent="0.25">
      <c r="A249">
        <v>6000851806</v>
      </c>
      <c r="B249" s="239">
        <v>1355.54</v>
      </c>
      <c r="C249" t="str">
        <f>VLOOKUP(A249,Tabela5[[PEP/ORDEM]:[PI]],4,0)</f>
        <v>Custeio</v>
      </c>
      <c r="D249" s="239">
        <f>IFERROR(VLOOKUP(A249,'O que foi pago'!A:B,2,0),0)</f>
        <v>0</v>
      </c>
      <c r="E249" s="248">
        <f t="shared" si="3"/>
        <v>-1355.54</v>
      </c>
    </row>
    <row r="250" spans="1:5" x14ac:dyDescent="0.25">
      <c r="A250">
        <v>6000851902</v>
      </c>
      <c r="B250" s="239">
        <v>435.42</v>
      </c>
      <c r="C250" t="str">
        <f>VLOOKUP(A250,Tabela5[[PEP/ORDEM]:[PI]],4,0)</f>
        <v>Custeio</v>
      </c>
      <c r="D250" s="239">
        <f>IFERROR(VLOOKUP(A250,'O que foi pago'!A:B,2,0),0)</f>
        <v>0</v>
      </c>
      <c r="E250" s="248">
        <f t="shared" si="3"/>
        <v>-435.42</v>
      </c>
    </row>
    <row r="251" spans="1:5" x14ac:dyDescent="0.25">
      <c r="A251">
        <v>6000851903</v>
      </c>
      <c r="B251" s="239">
        <v>1050.01</v>
      </c>
      <c r="C251" t="str">
        <f>VLOOKUP(A251,Tabela5[[PEP/ORDEM]:[PI]],4,0)</f>
        <v>Custeio</v>
      </c>
      <c r="D251" s="239">
        <f>IFERROR(VLOOKUP(A251,'O que foi pago'!A:B,2,0),0)</f>
        <v>0</v>
      </c>
      <c r="E251" s="248">
        <f t="shared" si="3"/>
        <v>-1050.01</v>
      </c>
    </row>
    <row r="252" spans="1:5" x14ac:dyDescent="0.25">
      <c r="A252">
        <v>6000851906</v>
      </c>
      <c r="B252" s="239">
        <v>2480.65</v>
      </c>
      <c r="C252" t="str">
        <f>VLOOKUP(A252,Tabela5[[PEP/ORDEM]:[PI]],4,0)</f>
        <v>Custeio</v>
      </c>
      <c r="D252" s="239">
        <f>IFERROR(VLOOKUP(A252,'O que foi pago'!A:B,2,0),0)</f>
        <v>0</v>
      </c>
      <c r="E252" s="248">
        <f t="shared" si="3"/>
        <v>-2480.65</v>
      </c>
    </row>
    <row r="253" spans="1:5" x14ac:dyDescent="0.25">
      <c r="A253">
        <v>6000851907</v>
      </c>
      <c r="B253" s="239">
        <v>435.43</v>
      </c>
      <c r="C253" t="str">
        <f>VLOOKUP(A253,Tabela5[[PEP/ORDEM]:[PI]],4,0)</f>
        <v>Custeio</v>
      </c>
      <c r="D253" s="239">
        <f>IFERROR(VLOOKUP(A253,'O que foi pago'!A:B,2,0),0)</f>
        <v>0</v>
      </c>
      <c r="E253" s="248">
        <f t="shared" si="3"/>
        <v>-435.43</v>
      </c>
    </row>
    <row r="254" spans="1:5" x14ac:dyDescent="0.25">
      <c r="A254">
        <v>6000852050</v>
      </c>
      <c r="B254" s="239">
        <v>4114.7700000000004</v>
      </c>
      <c r="C254" t="str">
        <f>VLOOKUP(A254,Tabela5[[PEP/ORDEM]:[PI]],4,0)</f>
        <v>Custeio</v>
      </c>
      <c r="D254" s="239">
        <f>IFERROR(VLOOKUP(A254,'O que foi pago'!A:B,2,0),0)</f>
        <v>4114.7700000000004</v>
      </c>
      <c r="E254" s="248">
        <f t="shared" si="3"/>
        <v>0</v>
      </c>
    </row>
    <row r="255" spans="1:5" x14ac:dyDescent="0.25">
      <c r="A255">
        <v>6000852054</v>
      </c>
      <c r="B255" s="239">
        <v>2750.87</v>
      </c>
      <c r="C255" t="str">
        <f>VLOOKUP(A255,Tabela5[[PEP/ORDEM]:[PI]],4,0)</f>
        <v>Custeio</v>
      </c>
      <c r="D255" s="239">
        <f>IFERROR(VLOOKUP(A255,'O que foi pago'!A:B,2,0),0)</f>
        <v>2750.87</v>
      </c>
      <c r="E255" s="248">
        <f t="shared" si="3"/>
        <v>0</v>
      </c>
    </row>
    <row r="256" spans="1:5" x14ac:dyDescent="0.25">
      <c r="A256">
        <v>6000852055</v>
      </c>
      <c r="B256" s="239">
        <v>3501.97</v>
      </c>
      <c r="C256" t="str">
        <f>VLOOKUP(A256,Tabela5[[PEP/ORDEM]:[PI]],4,0)</f>
        <v>Custeio</v>
      </c>
      <c r="D256" s="239">
        <f>IFERROR(VLOOKUP(A256,'O que foi pago'!A:B,2,0),0)</f>
        <v>3501.97</v>
      </c>
      <c r="E256" s="248">
        <f t="shared" si="3"/>
        <v>0</v>
      </c>
    </row>
    <row r="257" spans="1:5" x14ac:dyDescent="0.25">
      <c r="A257">
        <v>6000852082</v>
      </c>
      <c r="B257" s="239">
        <v>974.93</v>
      </c>
      <c r="C257" t="str">
        <f>VLOOKUP(A257,Tabela5[[PEP/ORDEM]:[PI]],4,0)</f>
        <v>Custeio</v>
      </c>
      <c r="D257" s="239">
        <f>IFERROR(VLOOKUP(A257,'O que foi pago'!A:B,2,0),0)</f>
        <v>0</v>
      </c>
      <c r="E257" s="248">
        <f t="shared" si="3"/>
        <v>-974.93</v>
      </c>
    </row>
    <row r="258" spans="1:5" x14ac:dyDescent="0.25">
      <c r="A258">
        <v>6000852736</v>
      </c>
      <c r="B258" s="239">
        <v>974.93</v>
      </c>
      <c r="C258" t="str">
        <f>VLOOKUP(A258,Tabela5[[PEP/ORDEM]:[PI]],4,0)</f>
        <v>Custeio</v>
      </c>
      <c r="D258" s="239">
        <f>IFERROR(VLOOKUP(A258,'O que foi pago'!A:B,2,0),0)</f>
        <v>0</v>
      </c>
      <c r="E258" s="248">
        <f t="shared" si="3"/>
        <v>-974.93</v>
      </c>
    </row>
    <row r="259" spans="1:5" x14ac:dyDescent="0.25">
      <c r="A259">
        <v>6000852737</v>
      </c>
      <c r="B259" s="239">
        <v>2924.79</v>
      </c>
      <c r="C259" t="str">
        <f>VLOOKUP(A259,Tabela5[[PEP/ORDEM]:[PI]],4,0)</f>
        <v>Custeio</v>
      </c>
      <c r="D259" s="239">
        <f>IFERROR(VLOOKUP(A259,'O que foi pago'!A:B,2,0),0)</f>
        <v>0</v>
      </c>
      <c r="E259" s="248">
        <f t="shared" ref="E259:E322" si="4">D259-B259</f>
        <v>-2924.79</v>
      </c>
    </row>
    <row r="260" spans="1:5" x14ac:dyDescent="0.25">
      <c r="A260">
        <v>6000852760</v>
      </c>
      <c r="B260" s="239">
        <v>974.93</v>
      </c>
      <c r="C260" t="str">
        <f>VLOOKUP(A260,Tabela5[[PEP/ORDEM]:[PI]],4,0)</f>
        <v>Custeio</v>
      </c>
      <c r="D260" s="239">
        <f>IFERROR(VLOOKUP(A260,'O que foi pago'!A:B,2,0),0)</f>
        <v>0</v>
      </c>
      <c r="E260" s="248">
        <f t="shared" si="4"/>
        <v>-974.93</v>
      </c>
    </row>
    <row r="261" spans="1:5" x14ac:dyDescent="0.25">
      <c r="A261">
        <v>6000852761</v>
      </c>
      <c r="B261" s="239">
        <v>974.93</v>
      </c>
      <c r="C261" t="str">
        <f>VLOOKUP(A261,Tabela5[[PEP/ORDEM]:[PI]],4,0)</f>
        <v>Custeio</v>
      </c>
      <c r="D261" s="239">
        <f>IFERROR(VLOOKUP(A261,'O que foi pago'!A:B,2,0),0)</f>
        <v>0</v>
      </c>
      <c r="E261" s="248">
        <f t="shared" si="4"/>
        <v>-974.93</v>
      </c>
    </row>
    <row r="262" spans="1:5" x14ac:dyDescent="0.25">
      <c r="A262">
        <v>6000852762</v>
      </c>
      <c r="B262" s="239">
        <v>974.93</v>
      </c>
      <c r="C262" t="str">
        <f>VLOOKUP(A262,Tabela5[[PEP/ORDEM]:[PI]],4,0)</f>
        <v>Custeio</v>
      </c>
      <c r="D262" s="239">
        <f>IFERROR(VLOOKUP(A262,'O que foi pago'!A:B,2,0),0)</f>
        <v>0</v>
      </c>
      <c r="E262" s="248">
        <f t="shared" si="4"/>
        <v>-974.93</v>
      </c>
    </row>
    <row r="263" spans="1:5" x14ac:dyDescent="0.25">
      <c r="A263">
        <v>6000852764</v>
      </c>
      <c r="B263" s="239">
        <v>974.93</v>
      </c>
      <c r="C263" t="str">
        <f>VLOOKUP(A263,Tabela5[[PEP/ORDEM]:[PI]],4,0)</f>
        <v>Custeio</v>
      </c>
      <c r="D263" s="239">
        <f>IFERROR(VLOOKUP(A263,'O que foi pago'!A:B,2,0),0)</f>
        <v>0</v>
      </c>
      <c r="E263" s="248">
        <f t="shared" si="4"/>
        <v>-974.93</v>
      </c>
    </row>
    <row r="264" spans="1:5" x14ac:dyDescent="0.25">
      <c r="A264">
        <v>6000852820</v>
      </c>
      <c r="B264" s="239">
        <v>11827</v>
      </c>
      <c r="C264" t="str">
        <f>VLOOKUP(A264,Tabela5[[PEP/ORDEM]:[PI]],4,0)</f>
        <v>Custeio</v>
      </c>
      <c r="D264" s="239">
        <f>IFERROR(VLOOKUP(A264,'O que foi pago'!A:B,2,0),0)</f>
        <v>11827</v>
      </c>
      <c r="E264" s="248">
        <f t="shared" si="4"/>
        <v>0</v>
      </c>
    </row>
    <row r="265" spans="1:5" x14ac:dyDescent="0.25">
      <c r="A265">
        <v>6000853043</v>
      </c>
      <c r="B265" s="239">
        <v>209.6</v>
      </c>
      <c r="C265" t="str">
        <f>VLOOKUP(A265,Tabela5[[PEP/ORDEM]:[PI]],4,0)</f>
        <v>Custeio</v>
      </c>
      <c r="D265" s="239">
        <f>IFERROR(VLOOKUP(A265,'O que foi pago'!A:B,2,0),0)</f>
        <v>0</v>
      </c>
      <c r="E265" s="248">
        <f t="shared" si="4"/>
        <v>-209.6</v>
      </c>
    </row>
    <row r="266" spans="1:5" x14ac:dyDescent="0.25">
      <c r="A266">
        <v>6000853044</v>
      </c>
      <c r="B266" s="239">
        <v>733.6</v>
      </c>
      <c r="C266" t="str">
        <f>VLOOKUP(A266,Tabela5[[PEP/ORDEM]:[PI]],4,0)</f>
        <v>Custeio</v>
      </c>
      <c r="D266" s="239">
        <f>IFERROR(VLOOKUP(A266,'O que foi pago'!A:B,2,0),0)</f>
        <v>0</v>
      </c>
      <c r="E266" s="248">
        <f t="shared" si="4"/>
        <v>-733.6</v>
      </c>
    </row>
    <row r="267" spans="1:5" x14ac:dyDescent="0.25">
      <c r="A267">
        <v>6000853045</v>
      </c>
      <c r="B267" s="239">
        <v>671.07</v>
      </c>
      <c r="C267" t="str">
        <f>VLOOKUP(A267,Tabela5[[PEP/ORDEM]:[PI]],4,0)</f>
        <v>Custeio</v>
      </c>
      <c r="D267" s="239">
        <f>IFERROR(VLOOKUP(A267,'O que foi pago'!A:B,2,0),0)</f>
        <v>0</v>
      </c>
      <c r="E267" s="248">
        <f t="shared" si="4"/>
        <v>-671.07</v>
      </c>
    </row>
    <row r="268" spans="1:5" x14ac:dyDescent="0.25">
      <c r="A268">
        <v>6000853046</v>
      </c>
      <c r="B268" s="239">
        <v>566.27</v>
      </c>
      <c r="C268" t="str">
        <f>VLOOKUP(A268,Tabela5[[PEP/ORDEM]:[PI]],4,0)</f>
        <v>Custeio</v>
      </c>
      <c r="D268" s="239">
        <f>IFERROR(VLOOKUP(A268,'O que foi pago'!A:B,2,0),0)</f>
        <v>0</v>
      </c>
      <c r="E268" s="248">
        <f t="shared" si="4"/>
        <v>-566.27</v>
      </c>
    </row>
    <row r="269" spans="1:5" x14ac:dyDescent="0.25">
      <c r="A269">
        <v>6000853047</v>
      </c>
      <c r="B269" s="239">
        <v>488.11</v>
      </c>
      <c r="C269" t="str">
        <f>VLOOKUP(A269,Tabela5[[PEP/ORDEM]:[PI]],4,0)</f>
        <v>Custeio</v>
      </c>
      <c r="D269" s="239">
        <f>IFERROR(VLOOKUP(A269,'O que foi pago'!A:B,2,0),0)</f>
        <v>0</v>
      </c>
      <c r="E269" s="248">
        <f t="shared" si="4"/>
        <v>-488.11</v>
      </c>
    </row>
    <row r="270" spans="1:5" x14ac:dyDescent="0.25">
      <c r="A270">
        <v>6000853244</v>
      </c>
      <c r="B270" s="239">
        <v>687.64</v>
      </c>
      <c r="C270" t="str">
        <f>VLOOKUP(A270,Tabela5[[PEP/ORDEM]:[PI]],4,0)</f>
        <v>Custeio</v>
      </c>
      <c r="D270" s="239">
        <f>IFERROR(VLOOKUP(A270,'O que foi pago'!A:B,2,0),0)</f>
        <v>0</v>
      </c>
      <c r="E270" s="248">
        <f t="shared" si="4"/>
        <v>-687.64</v>
      </c>
    </row>
    <row r="271" spans="1:5" x14ac:dyDescent="0.25">
      <c r="A271">
        <v>6000853245</v>
      </c>
      <c r="B271" s="239">
        <v>77.22</v>
      </c>
      <c r="C271" t="str">
        <f>VLOOKUP(A271,Tabela5[[PEP/ORDEM]:[PI]],4,0)</f>
        <v>Custeio</v>
      </c>
      <c r="D271" s="239">
        <f>IFERROR(VLOOKUP(A271,'O que foi pago'!A:B,2,0),0)</f>
        <v>0</v>
      </c>
      <c r="E271" s="248">
        <f t="shared" si="4"/>
        <v>-77.22</v>
      </c>
    </row>
    <row r="272" spans="1:5" x14ac:dyDescent="0.25">
      <c r="A272">
        <v>6000853376</v>
      </c>
      <c r="B272" s="239">
        <v>1573.75</v>
      </c>
      <c r="C272" t="str">
        <f>VLOOKUP(A272,Tabela5[[PEP/ORDEM]:[PI]],4,0)</f>
        <v>Custeio</v>
      </c>
      <c r="D272" s="239">
        <f>IFERROR(VLOOKUP(A272,'O que foi pago'!A:B,2,0),0)</f>
        <v>0</v>
      </c>
      <c r="E272" s="248">
        <f t="shared" si="4"/>
        <v>-1573.75</v>
      </c>
    </row>
    <row r="273" spans="1:5" x14ac:dyDescent="0.25">
      <c r="A273">
        <v>6000853377</v>
      </c>
      <c r="B273" s="239">
        <v>755.61</v>
      </c>
      <c r="C273" t="str">
        <f>VLOOKUP(A273,Tabela5[[PEP/ORDEM]:[PI]],4,0)</f>
        <v>Custeio</v>
      </c>
      <c r="D273" s="239">
        <f>IFERROR(VLOOKUP(A273,'O que foi pago'!A:B,2,0),0)</f>
        <v>0</v>
      </c>
      <c r="E273" s="248">
        <f t="shared" si="4"/>
        <v>-755.61</v>
      </c>
    </row>
    <row r="274" spans="1:5" x14ac:dyDescent="0.25">
      <c r="A274">
        <v>6000853378</v>
      </c>
      <c r="B274" s="239">
        <v>154.44</v>
      </c>
      <c r="C274" t="str">
        <f>VLOOKUP(A274,Tabela5[[PEP/ORDEM]:[PI]],4,0)</f>
        <v>Custeio</v>
      </c>
      <c r="D274" s="239">
        <f>IFERROR(VLOOKUP(A274,'O que foi pago'!A:B,2,0),0)</f>
        <v>0</v>
      </c>
      <c r="E274" s="248">
        <f t="shared" si="4"/>
        <v>-154.44</v>
      </c>
    </row>
    <row r="275" spans="1:5" x14ac:dyDescent="0.25">
      <c r="A275">
        <v>6000853379</v>
      </c>
      <c r="B275" s="239">
        <v>2800.49</v>
      </c>
      <c r="C275" t="str">
        <f>VLOOKUP(A275,Tabela5[[PEP/ORDEM]:[PI]],4,0)</f>
        <v>Custeio</v>
      </c>
      <c r="D275" s="239">
        <f>IFERROR(VLOOKUP(A275,'O que foi pago'!A:B,2,0),0)</f>
        <v>0</v>
      </c>
      <c r="E275" s="248">
        <f t="shared" si="4"/>
        <v>-2800.49</v>
      </c>
    </row>
    <row r="276" spans="1:5" x14ac:dyDescent="0.25">
      <c r="A276">
        <v>6000853380</v>
      </c>
      <c r="B276" s="239">
        <v>2266.83</v>
      </c>
      <c r="C276" t="str">
        <f>VLOOKUP(A276,Tabela5[[PEP/ORDEM]:[PI]],4,0)</f>
        <v>Custeio</v>
      </c>
      <c r="D276" s="239">
        <f>IFERROR(VLOOKUP(A276,'O que foi pago'!A:B,2,0),0)</f>
        <v>0</v>
      </c>
      <c r="E276" s="248">
        <f t="shared" si="4"/>
        <v>-2266.83</v>
      </c>
    </row>
    <row r="277" spans="1:5" x14ac:dyDescent="0.25">
      <c r="A277">
        <v>6000853381</v>
      </c>
      <c r="B277" s="239">
        <v>224.32</v>
      </c>
      <c r="C277" t="str">
        <f>VLOOKUP(A277,Tabela5[[PEP/ORDEM]:[PI]],4,0)</f>
        <v>Custeio</v>
      </c>
      <c r="D277" s="239">
        <f>IFERROR(VLOOKUP(A277,'O que foi pago'!A:B,2,0),0)</f>
        <v>0</v>
      </c>
      <c r="E277" s="248">
        <f t="shared" si="4"/>
        <v>-224.32</v>
      </c>
    </row>
    <row r="278" spans="1:5" x14ac:dyDescent="0.25">
      <c r="A278">
        <v>6000853433</v>
      </c>
      <c r="B278" s="239">
        <v>667.44</v>
      </c>
      <c r="C278" t="str">
        <f>VLOOKUP(A278,Tabela5[[PEP/ORDEM]:[PI]],4,0)</f>
        <v>Custeio</v>
      </c>
      <c r="D278" s="239">
        <f>IFERROR(VLOOKUP(A278,'O que foi pago'!A:B,2,0),0)</f>
        <v>0</v>
      </c>
      <c r="E278" s="248">
        <f t="shared" si="4"/>
        <v>-667.44</v>
      </c>
    </row>
    <row r="279" spans="1:5" x14ac:dyDescent="0.25">
      <c r="A279">
        <v>6000853702</v>
      </c>
      <c r="B279" s="239">
        <v>7354.37</v>
      </c>
      <c r="C279" t="str">
        <f>VLOOKUP(A279,Tabela5[[PEP/ORDEM]:[PI]],4,0)</f>
        <v>Custeio</v>
      </c>
      <c r="D279" s="239">
        <f>IFERROR(VLOOKUP(A279,'O que foi pago'!A:B,2,0),0)</f>
        <v>0</v>
      </c>
      <c r="E279" s="248">
        <f t="shared" si="4"/>
        <v>-7354.37</v>
      </c>
    </row>
    <row r="280" spans="1:5" x14ac:dyDescent="0.25">
      <c r="A280">
        <v>6000853703</v>
      </c>
      <c r="B280" s="239">
        <v>861.34</v>
      </c>
      <c r="C280" t="str">
        <f>VLOOKUP(A280,Tabela5[[PEP/ORDEM]:[PI]],4,0)</f>
        <v>Custeio</v>
      </c>
      <c r="D280" s="239">
        <f>IFERROR(VLOOKUP(A280,'O que foi pago'!A:B,2,0),0)</f>
        <v>0</v>
      </c>
      <c r="E280" s="248">
        <f t="shared" si="4"/>
        <v>-861.34</v>
      </c>
    </row>
    <row r="281" spans="1:5" x14ac:dyDescent="0.25">
      <c r="A281">
        <v>6000853704</v>
      </c>
      <c r="B281" s="239">
        <v>8954.82</v>
      </c>
      <c r="C281" t="str">
        <f>VLOOKUP(A281,Tabela5[[PEP/ORDEM]:[PI]],4,0)</f>
        <v>Custeio</v>
      </c>
      <c r="D281" s="239">
        <f>IFERROR(VLOOKUP(A281,'O que foi pago'!A:B,2,0),0)</f>
        <v>0</v>
      </c>
      <c r="E281" s="248">
        <f t="shared" si="4"/>
        <v>-8954.82</v>
      </c>
    </row>
    <row r="282" spans="1:5" x14ac:dyDescent="0.25">
      <c r="A282">
        <v>6000853705</v>
      </c>
      <c r="B282" s="239">
        <v>2045.25</v>
      </c>
      <c r="C282" t="str">
        <f>VLOOKUP(A282,Tabela5[[PEP/ORDEM]:[PI]],4,0)</f>
        <v>Custeio</v>
      </c>
      <c r="D282" s="239">
        <f>IFERROR(VLOOKUP(A282,'O que foi pago'!A:B,2,0),0)</f>
        <v>0</v>
      </c>
      <c r="E282" s="248">
        <f t="shared" si="4"/>
        <v>-2045.25</v>
      </c>
    </row>
    <row r="283" spans="1:5" x14ac:dyDescent="0.25">
      <c r="A283">
        <v>6000853706</v>
      </c>
      <c r="B283" s="239">
        <v>1471.58</v>
      </c>
      <c r="C283" t="str">
        <f>VLOOKUP(A283,Tabela5[[PEP/ORDEM]:[PI]],4,0)</f>
        <v>Custeio</v>
      </c>
      <c r="D283" s="239">
        <f>IFERROR(VLOOKUP(A283,'O que foi pago'!A:B,2,0),0)</f>
        <v>0</v>
      </c>
      <c r="E283" s="248">
        <f t="shared" si="4"/>
        <v>-1471.58</v>
      </c>
    </row>
    <row r="284" spans="1:5" x14ac:dyDescent="0.25">
      <c r="A284">
        <v>6000853749</v>
      </c>
      <c r="B284" s="239">
        <v>18.38</v>
      </c>
      <c r="C284" t="str">
        <f>VLOOKUP(A284,Tabela5[[PEP/ORDEM]:[PI]],4,0)</f>
        <v>Custeio</v>
      </c>
      <c r="D284" s="239">
        <f>IFERROR(VLOOKUP(A284,'O que foi pago'!A:B,2,0),0)</f>
        <v>0</v>
      </c>
      <c r="E284" s="248">
        <f t="shared" si="4"/>
        <v>-18.38</v>
      </c>
    </row>
    <row r="285" spans="1:5" x14ac:dyDescent="0.25">
      <c r="A285">
        <v>6000853750</v>
      </c>
      <c r="B285" s="239">
        <v>2711.08</v>
      </c>
      <c r="C285" t="str">
        <f>VLOOKUP(A285,Tabela5[[PEP/ORDEM]:[PI]],4,0)</f>
        <v>Custeio</v>
      </c>
      <c r="D285" s="239">
        <f>IFERROR(VLOOKUP(A285,'O que foi pago'!A:B,2,0),0)</f>
        <v>0</v>
      </c>
      <c r="E285" s="248">
        <f t="shared" si="4"/>
        <v>-2711.08</v>
      </c>
    </row>
    <row r="286" spans="1:5" x14ac:dyDescent="0.25">
      <c r="A286">
        <v>6000853751</v>
      </c>
      <c r="B286" s="239">
        <v>1633.6</v>
      </c>
      <c r="C286" t="str">
        <f>VLOOKUP(A286,Tabela5[[PEP/ORDEM]:[PI]],4,0)</f>
        <v>Custeio</v>
      </c>
      <c r="D286" s="239">
        <f>IFERROR(VLOOKUP(A286,'O que foi pago'!A:B,2,0),0)</f>
        <v>0</v>
      </c>
      <c r="E286" s="248">
        <f t="shared" si="4"/>
        <v>-1633.6</v>
      </c>
    </row>
    <row r="287" spans="1:5" x14ac:dyDescent="0.25">
      <c r="A287">
        <v>6000853752</v>
      </c>
      <c r="B287" s="239">
        <v>465.35</v>
      </c>
      <c r="C287" t="str">
        <f>VLOOKUP(A287,Tabela5[[PEP/ORDEM]:[PI]],4,0)</f>
        <v>Custeio</v>
      </c>
      <c r="D287" s="239">
        <f>IFERROR(VLOOKUP(A287,'O que foi pago'!A:B,2,0),0)</f>
        <v>465.35</v>
      </c>
      <c r="E287" s="248">
        <f t="shared" si="4"/>
        <v>0</v>
      </c>
    </row>
    <row r="288" spans="1:5" x14ac:dyDescent="0.25">
      <c r="A288">
        <v>6000853753</v>
      </c>
      <c r="B288" s="239">
        <v>83.36</v>
      </c>
      <c r="C288" t="str">
        <f>VLOOKUP(A288,Tabela5[[PEP/ORDEM]:[PI]],4,0)</f>
        <v>Custeio</v>
      </c>
      <c r="D288" s="239">
        <f>IFERROR(VLOOKUP(A288,'O que foi pago'!A:B,2,0),0)</f>
        <v>55.56</v>
      </c>
      <c r="E288" s="248">
        <f t="shared" si="4"/>
        <v>-27.799999999999997</v>
      </c>
    </row>
    <row r="289" spans="1:5" x14ac:dyDescent="0.25">
      <c r="A289">
        <v>6000853820</v>
      </c>
      <c r="B289" s="239">
        <v>1940.36</v>
      </c>
      <c r="C289" t="str">
        <f>VLOOKUP(A289,Tabela5[[PEP/ORDEM]:[PI]],4,0)</f>
        <v>Custeio</v>
      </c>
      <c r="D289" s="239">
        <f>IFERROR(VLOOKUP(A289,'O que foi pago'!A:B,2,0),0)</f>
        <v>0</v>
      </c>
      <c r="E289" s="248">
        <f t="shared" si="4"/>
        <v>-1940.36</v>
      </c>
    </row>
    <row r="290" spans="1:5" x14ac:dyDescent="0.25">
      <c r="A290">
        <v>6000854239</v>
      </c>
      <c r="B290" s="239">
        <v>974.93</v>
      </c>
      <c r="C290" t="str">
        <f>VLOOKUP(A290,Tabela5[[PEP/ORDEM]:[PI]],4,0)</f>
        <v>Custeio</v>
      </c>
      <c r="D290" s="239">
        <f>IFERROR(VLOOKUP(A290,'O que foi pago'!A:B,2,0),0)</f>
        <v>0</v>
      </c>
      <c r="E290" s="248">
        <f t="shared" si="4"/>
        <v>-974.93</v>
      </c>
    </row>
    <row r="291" spans="1:5" x14ac:dyDescent="0.25">
      <c r="A291">
        <v>6000854396</v>
      </c>
      <c r="B291" s="239">
        <v>3346.72</v>
      </c>
      <c r="C291" t="str">
        <f>VLOOKUP(A291,Tabela5[[PEP/ORDEM]:[PI]],4,0)</f>
        <v>Custeio</v>
      </c>
      <c r="D291" s="239">
        <f>IFERROR(VLOOKUP(A291,'O que foi pago'!A:B,2,0),0)</f>
        <v>0</v>
      </c>
      <c r="E291" s="248">
        <f t="shared" si="4"/>
        <v>-3346.72</v>
      </c>
    </row>
    <row r="292" spans="1:5" x14ac:dyDescent="0.25">
      <c r="A292">
        <v>6000854397</v>
      </c>
      <c r="B292" s="239">
        <v>222.48</v>
      </c>
      <c r="C292" t="str">
        <f>VLOOKUP(A292,Tabela5[[PEP/ORDEM]:[PI]],4,0)</f>
        <v>Custeio</v>
      </c>
      <c r="D292" s="239">
        <f>IFERROR(VLOOKUP(A292,'O que foi pago'!A:B,2,0),0)</f>
        <v>0</v>
      </c>
      <c r="E292" s="248">
        <f t="shared" si="4"/>
        <v>-222.48</v>
      </c>
    </row>
    <row r="293" spans="1:5" x14ac:dyDescent="0.25">
      <c r="A293">
        <v>6000854398</v>
      </c>
      <c r="B293" s="239">
        <v>7565.23</v>
      </c>
      <c r="C293" t="str">
        <f>VLOOKUP(A293,Tabela5[[PEP/ORDEM]:[PI]],4,0)</f>
        <v>Custeio</v>
      </c>
      <c r="D293" s="239">
        <f>IFERROR(VLOOKUP(A293,'O que foi pago'!A:B,2,0),0)</f>
        <v>7565.23</v>
      </c>
      <c r="E293" s="248">
        <f t="shared" si="4"/>
        <v>0</v>
      </c>
    </row>
    <row r="294" spans="1:5" x14ac:dyDescent="0.25">
      <c r="A294">
        <v>6000854402</v>
      </c>
      <c r="B294" s="239">
        <v>2162.46</v>
      </c>
      <c r="C294" t="str">
        <f>VLOOKUP(A294,Tabela5[[PEP/ORDEM]:[PI]],4,0)</f>
        <v>Custeio</v>
      </c>
      <c r="D294" s="239">
        <f>IFERROR(VLOOKUP(A294,'O que foi pago'!A:B,2,0),0)</f>
        <v>2162.46</v>
      </c>
      <c r="E294" s="248">
        <f t="shared" si="4"/>
        <v>0</v>
      </c>
    </row>
    <row r="295" spans="1:5" x14ac:dyDescent="0.25">
      <c r="A295">
        <v>6000854403</v>
      </c>
      <c r="B295" s="239">
        <v>1414.93</v>
      </c>
      <c r="C295" t="str">
        <f>VLOOKUP(A295,Tabela5[[PEP/ORDEM]:[PI]],4,0)</f>
        <v>Custeio</v>
      </c>
      <c r="D295" s="239">
        <f>IFERROR(VLOOKUP(A295,'O que foi pago'!A:B,2,0),0)</f>
        <v>1387.13</v>
      </c>
      <c r="E295" s="248">
        <f t="shared" si="4"/>
        <v>-27.799999999999955</v>
      </c>
    </row>
    <row r="296" spans="1:5" x14ac:dyDescent="0.25">
      <c r="A296">
        <v>6000854404</v>
      </c>
      <c r="B296" s="239">
        <v>559.4</v>
      </c>
      <c r="C296" t="str">
        <f>VLOOKUP(A296,Tabela5[[PEP/ORDEM]:[PI]],4,0)</f>
        <v>Custeio</v>
      </c>
      <c r="D296" s="239">
        <f>IFERROR(VLOOKUP(A296,'O que foi pago'!A:B,2,0),0)</f>
        <v>559.40279999999996</v>
      </c>
      <c r="E296" s="248">
        <f t="shared" si="4"/>
        <v>2.7999999999792635E-3</v>
      </c>
    </row>
    <row r="297" spans="1:5" x14ac:dyDescent="0.25">
      <c r="A297">
        <v>6000854405</v>
      </c>
      <c r="B297" s="239">
        <v>461.47</v>
      </c>
      <c r="C297" t="str">
        <f>VLOOKUP(A297,Tabela5[[PEP/ORDEM]:[PI]],4,0)</f>
        <v>Custeio</v>
      </c>
      <c r="D297" s="239">
        <f>IFERROR(VLOOKUP(A297,'O que foi pago'!A:B,2,0),0)</f>
        <v>0</v>
      </c>
      <c r="E297" s="248">
        <f t="shared" si="4"/>
        <v>-461.47</v>
      </c>
    </row>
    <row r="298" spans="1:5" x14ac:dyDescent="0.25">
      <c r="A298">
        <v>6000854406</v>
      </c>
      <c r="B298" s="239">
        <v>1070.01</v>
      </c>
      <c r="C298" t="str">
        <f>VLOOKUP(A298,Tabela5[[PEP/ORDEM]:[PI]],4,0)</f>
        <v>Custeio</v>
      </c>
      <c r="D298" s="239">
        <f>IFERROR(VLOOKUP(A298,'O que foi pago'!A:B,2,0),0)</f>
        <v>0</v>
      </c>
      <c r="E298" s="248">
        <f t="shared" si="4"/>
        <v>-1070.01</v>
      </c>
    </row>
    <row r="299" spans="1:5" x14ac:dyDescent="0.25">
      <c r="A299">
        <v>6000854551</v>
      </c>
      <c r="B299" s="239">
        <v>498.99</v>
      </c>
      <c r="C299" t="str">
        <f>VLOOKUP(A299,Tabela5[[PEP/ORDEM]:[PI]],4,0)</f>
        <v>Custeio</v>
      </c>
      <c r="D299" s="239">
        <f>IFERROR(VLOOKUP(A299,'O que foi pago'!A:B,2,0),0)</f>
        <v>0</v>
      </c>
      <c r="E299" s="248">
        <f t="shared" si="4"/>
        <v>-498.99</v>
      </c>
    </row>
    <row r="300" spans="1:5" x14ac:dyDescent="0.25">
      <c r="A300">
        <v>6000854557</v>
      </c>
      <c r="B300" s="239">
        <v>15259.81</v>
      </c>
      <c r="C300" t="str">
        <f>VLOOKUP(A300,Tabela5[[PEP/ORDEM]:[PI]],4,0)</f>
        <v>Custeio</v>
      </c>
      <c r="D300" s="239">
        <f>IFERROR(VLOOKUP(A300,'O que foi pago'!A:B,2,0),0)</f>
        <v>15259.81</v>
      </c>
      <c r="E300" s="248">
        <f t="shared" si="4"/>
        <v>0</v>
      </c>
    </row>
    <row r="301" spans="1:5" x14ac:dyDescent="0.25">
      <c r="A301">
        <v>6000854558</v>
      </c>
      <c r="B301" s="239">
        <v>19799.310000000001</v>
      </c>
      <c r="C301" t="str">
        <f>VLOOKUP(A301,Tabela5[[PEP/ORDEM]:[PI]],4,0)</f>
        <v>Custeio</v>
      </c>
      <c r="D301" s="239">
        <f>IFERROR(VLOOKUP(A301,'O que foi pago'!A:B,2,0),0)</f>
        <v>19799.310000000001</v>
      </c>
      <c r="E301" s="248">
        <f t="shared" si="4"/>
        <v>0</v>
      </c>
    </row>
    <row r="302" spans="1:5" x14ac:dyDescent="0.25">
      <c r="A302">
        <v>6000854559</v>
      </c>
      <c r="B302" s="239">
        <v>7839.01</v>
      </c>
      <c r="C302" t="str">
        <f>VLOOKUP(A302,Tabela5[[PEP/ORDEM]:[PI]],4,0)</f>
        <v>Custeio</v>
      </c>
      <c r="D302" s="239">
        <f>IFERROR(VLOOKUP(A302,'O que foi pago'!A:B,2,0),0)</f>
        <v>8153.37</v>
      </c>
      <c r="E302" s="248">
        <f t="shared" si="4"/>
        <v>314.35999999999967</v>
      </c>
    </row>
    <row r="303" spans="1:5" x14ac:dyDescent="0.25">
      <c r="A303">
        <v>6000854660</v>
      </c>
      <c r="B303" s="239">
        <v>2750.87</v>
      </c>
      <c r="C303" t="str">
        <f>VLOOKUP(A303,Tabela5[[PEP/ORDEM]:[PI]],4,0)</f>
        <v>Custeio</v>
      </c>
      <c r="D303" s="239">
        <f>IFERROR(VLOOKUP(A303,'O que foi pago'!A:B,2,0),0)</f>
        <v>2750.87</v>
      </c>
      <c r="E303" s="248">
        <f t="shared" si="4"/>
        <v>0</v>
      </c>
    </row>
    <row r="304" spans="1:5" x14ac:dyDescent="0.25">
      <c r="A304">
        <v>6000854661</v>
      </c>
      <c r="B304" s="239">
        <v>3199.13</v>
      </c>
      <c r="C304" t="str">
        <f>VLOOKUP(A304,Tabela5[[PEP/ORDEM]:[PI]],4,0)</f>
        <v>Custeio</v>
      </c>
      <c r="D304" s="239">
        <f>IFERROR(VLOOKUP(A304,'O que foi pago'!A:B,2,0),0)</f>
        <v>3199.13</v>
      </c>
      <c r="E304" s="248">
        <f t="shared" si="4"/>
        <v>0</v>
      </c>
    </row>
    <row r="305" spans="1:5" x14ac:dyDescent="0.25">
      <c r="A305">
        <v>6000855078</v>
      </c>
      <c r="B305" s="239">
        <v>2325.9899999999998</v>
      </c>
      <c r="C305" t="str">
        <f>VLOOKUP(A305,Tabela5[[PEP/ORDEM]:[PI]],4,0)</f>
        <v>Custeio</v>
      </c>
      <c r="D305" s="239">
        <f>IFERROR(VLOOKUP(A305,'O que foi pago'!A:B,2,0),0)</f>
        <v>2325.9899999999998</v>
      </c>
      <c r="E305" s="248">
        <f t="shared" si="4"/>
        <v>0</v>
      </c>
    </row>
    <row r="306" spans="1:5" x14ac:dyDescent="0.25">
      <c r="A306">
        <v>6000855093</v>
      </c>
      <c r="B306" s="239">
        <v>503.74</v>
      </c>
      <c r="C306" t="str">
        <f>VLOOKUP(A306,Tabela5[[PEP/ORDEM]:[PI]],4,0)</f>
        <v>Custeio</v>
      </c>
      <c r="D306" s="239">
        <f>IFERROR(VLOOKUP(A306,'O que foi pago'!A:B,2,0),0)</f>
        <v>0</v>
      </c>
      <c r="E306" s="248">
        <f t="shared" si="4"/>
        <v>-503.74</v>
      </c>
    </row>
    <row r="307" spans="1:5" x14ac:dyDescent="0.25">
      <c r="A307">
        <v>6000855095</v>
      </c>
      <c r="B307" s="239">
        <v>1259.3499999999999</v>
      </c>
      <c r="C307" t="str">
        <f>VLOOKUP(A307,Tabela5[[PEP/ORDEM]:[PI]],4,0)</f>
        <v>Custeio</v>
      </c>
      <c r="D307" s="239">
        <f>IFERROR(VLOOKUP(A307,'O que foi pago'!A:B,2,0),0)</f>
        <v>0</v>
      </c>
      <c r="E307" s="248">
        <f t="shared" si="4"/>
        <v>-1259.3499999999999</v>
      </c>
    </row>
    <row r="308" spans="1:5" x14ac:dyDescent="0.25">
      <c r="A308">
        <v>6000855096</v>
      </c>
      <c r="B308" s="239">
        <v>251.87</v>
      </c>
      <c r="C308" t="str">
        <f>VLOOKUP(A308,Tabela5[[PEP/ORDEM]:[PI]],4,0)</f>
        <v>Custeio</v>
      </c>
      <c r="D308" s="239">
        <f>IFERROR(VLOOKUP(A308,'O que foi pago'!A:B,2,0),0)</f>
        <v>0</v>
      </c>
      <c r="E308" s="248">
        <f t="shared" si="4"/>
        <v>-251.87</v>
      </c>
    </row>
    <row r="309" spans="1:5" x14ac:dyDescent="0.25">
      <c r="A309">
        <v>6000855169</v>
      </c>
      <c r="B309" s="239">
        <v>4162.8100000000004</v>
      </c>
      <c r="C309" t="str">
        <f>VLOOKUP(A309,Tabela5[[PEP/ORDEM]:[PI]],4,0)</f>
        <v>Custeio</v>
      </c>
      <c r="D309" s="239">
        <f>IFERROR(VLOOKUP(A309,'O que foi pago'!A:B,2,0),0)</f>
        <v>4162.8100000000004</v>
      </c>
      <c r="E309" s="248">
        <f t="shared" si="4"/>
        <v>0</v>
      </c>
    </row>
    <row r="310" spans="1:5" x14ac:dyDescent="0.25">
      <c r="A310">
        <v>6000855357</v>
      </c>
      <c r="B310" s="239">
        <v>3899.72</v>
      </c>
      <c r="C310" t="str">
        <f>VLOOKUP(A310,Tabela5[[PEP/ORDEM]:[PI]],4,0)</f>
        <v>Custeio</v>
      </c>
      <c r="D310" s="239">
        <f>IFERROR(VLOOKUP(A310,'O que foi pago'!A:B,2,0),0)</f>
        <v>0</v>
      </c>
      <c r="E310" s="248">
        <f t="shared" si="4"/>
        <v>-3899.72</v>
      </c>
    </row>
    <row r="311" spans="1:5" x14ac:dyDescent="0.25">
      <c r="A311">
        <v>6000855358</v>
      </c>
      <c r="B311" s="239">
        <v>974.93</v>
      </c>
      <c r="C311" t="str">
        <f>VLOOKUP(A311,Tabela5[[PEP/ORDEM]:[PI]],4,0)</f>
        <v>Custeio</v>
      </c>
      <c r="D311" s="239">
        <f>IFERROR(VLOOKUP(A311,'O que foi pago'!A:B,2,0),0)</f>
        <v>0</v>
      </c>
      <c r="E311" s="248">
        <f t="shared" si="4"/>
        <v>-974.93</v>
      </c>
    </row>
    <row r="312" spans="1:5" x14ac:dyDescent="0.25">
      <c r="A312">
        <v>6000856129</v>
      </c>
      <c r="B312" s="239">
        <v>1575.47</v>
      </c>
      <c r="C312" t="str">
        <f>VLOOKUP(A312,Tabela5[[PEP/ORDEM]:[PI]],4,0)</f>
        <v>Custeio</v>
      </c>
      <c r="D312" s="239">
        <f>IFERROR(VLOOKUP(A312,'O que foi pago'!A:B,2,0),0)</f>
        <v>1575.47</v>
      </c>
      <c r="E312" s="248">
        <f t="shared" si="4"/>
        <v>0</v>
      </c>
    </row>
    <row r="313" spans="1:5" x14ac:dyDescent="0.25">
      <c r="A313">
        <v>6000856130</v>
      </c>
      <c r="B313" s="239">
        <v>12772.93</v>
      </c>
      <c r="C313" t="str">
        <f>VLOOKUP(A313,Tabela5[[PEP/ORDEM]:[PI]],4,0)</f>
        <v>Custeio</v>
      </c>
      <c r="D313" s="239">
        <f>IFERROR(VLOOKUP(A313,'O que foi pago'!A:B,2,0),0)</f>
        <v>12772.93</v>
      </c>
      <c r="E313" s="248">
        <f t="shared" si="4"/>
        <v>0</v>
      </c>
    </row>
    <row r="314" spans="1:5" x14ac:dyDescent="0.25">
      <c r="A314">
        <v>6000856131</v>
      </c>
      <c r="B314" s="239">
        <v>10320.32</v>
      </c>
      <c r="C314" t="str">
        <f>VLOOKUP(A314,Tabela5[[PEP/ORDEM]:[PI]],4,0)</f>
        <v>Custeio</v>
      </c>
      <c r="D314" s="239">
        <f>IFERROR(VLOOKUP(A314,'O que foi pago'!A:B,2,0),0)</f>
        <v>10320.32</v>
      </c>
      <c r="E314" s="248">
        <f t="shared" si="4"/>
        <v>0</v>
      </c>
    </row>
    <row r="315" spans="1:5" x14ac:dyDescent="0.25">
      <c r="A315">
        <v>6000856132</v>
      </c>
      <c r="B315" s="239">
        <v>5374.3</v>
      </c>
      <c r="C315" t="str">
        <f>VLOOKUP(A315,Tabela5[[PEP/ORDEM]:[PI]],4,0)</f>
        <v>Custeio</v>
      </c>
      <c r="D315" s="239">
        <f>IFERROR(VLOOKUP(A315,'O que foi pago'!A:B,2,0),0)</f>
        <v>5374.3</v>
      </c>
      <c r="E315" s="248">
        <f t="shared" si="4"/>
        <v>0</v>
      </c>
    </row>
    <row r="316" spans="1:5" x14ac:dyDescent="0.25">
      <c r="A316">
        <v>6000856133</v>
      </c>
      <c r="B316" s="239">
        <v>1387.13</v>
      </c>
      <c r="C316" t="str">
        <f>VLOOKUP(A316,Tabela5[[PEP/ORDEM]:[PI]],4,0)</f>
        <v>Custeio</v>
      </c>
      <c r="D316" s="239">
        <f>IFERROR(VLOOKUP(A316,'O que foi pago'!A:B,2,0),0)</f>
        <v>1387.13</v>
      </c>
      <c r="E316" s="248">
        <f t="shared" si="4"/>
        <v>0</v>
      </c>
    </row>
    <row r="317" spans="1:5" x14ac:dyDescent="0.25">
      <c r="A317">
        <v>6000856136</v>
      </c>
      <c r="B317" s="239">
        <v>566.27</v>
      </c>
      <c r="C317" t="str">
        <f>VLOOKUP(A317,Tabela5[[PEP/ORDEM]:[PI]],4,0)</f>
        <v>Custeio</v>
      </c>
      <c r="D317" s="239">
        <f>IFERROR(VLOOKUP(A317,'O que foi pago'!A:B,2,0),0)</f>
        <v>0</v>
      </c>
      <c r="E317" s="248">
        <f t="shared" si="4"/>
        <v>-566.27</v>
      </c>
    </row>
    <row r="318" spans="1:5" x14ac:dyDescent="0.25">
      <c r="A318">
        <v>6000856137</v>
      </c>
      <c r="B318" s="239">
        <v>1664.74</v>
      </c>
      <c r="C318" t="str">
        <f>VLOOKUP(A318,Tabela5[[PEP/ORDEM]:[PI]],4,0)</f>
        <v>Custeio</v>
      </c>
      <c r="D318" s="239">
        <f>IFERROR(VLOOKUP(A318,'O que foi pago'!A:B,2,0),0)</f>
        <v>0</v>
      </c>
      <c r="E318" s="248">
        <f t="shared" si="4"/>
        <v>-1664.74</v>
      </c>
    </row>
    <row r="319" spans="1:5" x14ac:dyDescent="0.25">
      <c r="A319">
        <v>6000857096</v>
      </c>
      <c r="B319" s="239">
        <v>3526.2</v>
      </c>
      <c r="C319" t="str">
        <f>VLOOKUP(A319,Tabela5[[PEP/ORDEM]:[PI]],4,0)</f>
        <v>Custeio</v>
      </c>
      <c r="D319" s="239">
        <f>IFERROR(VLOOKUP(A319,'O que foi pago'!A:B,2,0),0)</f>
        <v>3526.2</v>
      </c>
      <c r="E319" s="248">
        <f t="shared" si="4"/>
        <v>0</v>
      </c>
    </row>
    <row r="320" spans="1:5" x14ac:dyDescent="0.25">
      <c r="A320">
        <v>6000857097</v>
      </c>
      <c r="B320" s="239">
        <v>3928.01</v>
      </c>
      <c r="C320" t="str">
        <f>VLOOKUP(A320,Tabela5[[PEP/ORDEM]:[PI]],4,0)</f>
        <v>Custeio</v>
      </c>
      <c r="D320" s="239">
        <f>IFERROR(VLOOKUP(A320,'O que foi pago'!A:B,2,0),0)</f>
        <v>3928.01</v>
      </c>
      <c r="E320" s="248">
        <f t="shared" si="4"/>
        <v>0</v>
      </c>
    </row>
    <row r="321" spans="1:5" x14ac:dyDescent="0.25">
      <c r="A321">
        <v>6000857098</v>
      </c>
      <c r="B321" s="239">
        <v>5877</v>
      </c>
      <c r="C321" t="str">
        <f>VLOOKUP(A321,Tabela5[[PEP/ORDEM]:[PI]],4,0)</f>
        <v>Custeio</v>
      </c>
      <c r="D321" s="239">
        <f>IFERROR(VLOOKUP(A321,'O que foi pago'!A:B,2,0),0)</f>
        <v>5877</v>
      </c>
      <c r="E321" s="248">
        <f t="shared" si="4"/>
        <v>0</v>
      </c>
    </row>
    <row r="322" spans="1:5" x14ac:dyDescent="0.25">
      <c r="A322">
        <v>6000857120</v>
      </c>
      <c r="B322" s="239">
        <v>587.99</v>
      </c>
      <c r="C322" t="str">
        <f>VLOOKUP(A322,Tabela5[[PEP/ORDEM]:[PI]],4,0)</f>
        <v>Custeio</v>
      </c>
      <c r="D322" s="239">
        <f>IFERROR(VLOOKUP(A322,'O que foi pago'!A:B,2,0),0)</f>
        <v>587.99</v>
      </c>
      <c r="E322" s="248">
        <f t="shared" si="4"/>
        <v>0</v>
      </c>
    </row>
    <row r="323" spans="1:5" x14ac:dyDescent="0.25">
      <c r="A323">
        <v>6000857121</v>
      </c>
      <c r="B323" s="239">
        <v>1600.28</v>
      </c>
      <c r="C323" t="str">
        <f>VLOOKUP(A323,Tabela5[[PEP/ORDEM]:[PI]],4,0)</f>
        <v>Custeio</v>
      </c>
      <c r="D323" s="239">
        <f>IFERROR(VLOOKUP(A323,'O que foi pago'!A:B,2,0),0)</f>
        <v>1600.28</v>
      </c>
      <c r="E323" s="248">
        <f t="shared" ref="E323:E386" si="5">D323-B323</f>
        <v>0</v>
      </c>
    </row>
    <row r="324" spans="1:5" x14ac:dyDescent="0.25">
      <c r="A324">
        <v>6000857122</v>
      </c>
      <c r="B324" s="239">
        <v>5151.29</v>
      </c>
      <c r="C324" t="str">
        <f>VLOOKUP(A324,Tabela5[[PEP/ORDEM]:[PI]],4,0)</f>
        <v>Custeio</v>
      </c>
      <c r="D324" s="239">
        <f>IFERROR(VLOOKUP(A324,'O que foi pago'!A:B,2,0),0)</f>
        <v>5151.29</v>
      </c>
      <c r="E324" s="248">
        <f t="shared" si="5"/>
        <v>0</v>
      </c>
    </row>
    <row r="325" spans="1:5" x14ac:dyDescent="0.25">
      <c r="A325">
        <v>6000857123</v>
      </c>
      <c r="B325" s="239">
        <v>3962.36</v>
      </c>
      <c r="C325" t="str">
        <f>VLOOKUP(A325,Tabela5[[PEP/ORDEM]:[PI]],4,0)</f>
        <v>Custeio</v>
      </c>
      <c r="D325" s="239">
        <f>IFERROR(VLOOKUP(A325,'O que foi pago'!A:B,2,0),0)</f>
        <v>3962.36</v>
      </c>
      <c r="E325" s="248">
        <f t="shared" si="5"/>
        <v>0</v>
      </c>
    </row>
    <row r="326" spans="1:5" x14ac:dyDescent="0.25">
      <c r="A326">
        <v>6000857124</v>
      </c>
      <c r="B326" s="239">
        <v>1269.3599999999999</v>
      </c>
      <c r="C326" t="str">
        <f>VLOOKUP(A326,Tabela5[[PEP/ORDEM]:[PI]],4,0)</f>
        <v>Custeio</v>
      </c>
      <c r="D326" s="239">
        <f>IFERROR(VLOOKUP(A326,'O que foi pago'!A:B,2,0),0)</f>
        <v>1269.3599999999999</v>
      </c>
      <c r="E326" s="248">
        <f t="shared" si="5"/>
        <v>0</v>
      </c>
    </row>
    <row r="327" spans="1:5" x14ac:dyDescent="0.25">
      <c r="A327">
        <v>6000857126</v>
      </c>
      <c r="B327" s="239">
        <v>1550.66</v>
      </c>
      <c r="C327" t="str">
        <f>VLOOKUP(A327,Tabela5[[PEP/ORDEM]:[PI]],4,0)</f>
        <v>Custeio</v>
      </c>
      <c r="D327" s="239">
        <f>IFERROR(VLOOKUP(A327,'O que foi pago'!A:B,2,0),0)</f>
        <v>1550.66</v>
      </c>
      <c r="E327" s="248">
        <f t="shared" si="5"/>
        <v>0</v>
      </c>
    </row>
    <row r="328" spans="1:5" x14ac:dyDescent="0.25">
      <c r="A328">
        <v>6000857127</v>
      </c>
      <c r="B328" s="239">
        <v>1763.39</v>
      </c>
      <c r="C328" t="str">
        <f>VLOOKUP(A328,Tabela5[[PEP/ORDEM]:[PI]],4,0)</f>
        <v>Custeio</v>
      </c>
      <c r="D328" s="239">
        <f>IFERROR(VLOOKUP(A328,'O que foi pago'!A:B,2,0),0)</f>
        <v>1763.39</v>
      </c>
      <c r="E328" s="248">
        <f t="shared" si="5"/>
        <v>0</v>
      </c>
    </row>
    <row r="329" spans="1:5" x14ac:dyDescent="0.25">
      <c r="A329">
        <v>6000857175</v>
      </c>
      <c r="B329" s="239">
        <v>3236.65</v>
      </c>
      <c r="C329" t="str">
        <f>VLOOKUP(A329,Tabela5[[PEP/ORDEM]:[PI]],4,0)</f>
        <v>Custeio</v>
      </c>
      <c r="D329" s="239">
        <f>IFERROR(VLOOKUP(A329,'O que foi pago'!A:B,2,0),0)</f>
        <v>3236.65</v>
      </c>
      <c r="E329" s="248">
        <f t="shared" si="5"/>
        <v>0</v>
      </c>
    </row>
    <row r="330" spans="1:5" x14ac:dyDescent="0.25">
      <c r="A330">
        <v>6000857176</v>
      </c>
      <c r="B330" s="239">
        <v>3724.24</v>
      </c>
      <c r="C330" t="str">
        <f>VLOOKUP(A330,Tabela5[[PEP/ORDEM]:[PI]],4,0)</f>
        <v>Custeio</v>
      </c>
      <c r="D330" s="239">
        <f>IFERROR(VLOOKUP(A330,'O que foi pago'!A:B,2,0),0)</f>
        <v>3724.24</v>
      </c>
      <c r="E330" s="248">
        <f t="shared" si="5"/>
        <v>0</v>
      </c>
    </row>
    <row r="331" spans="1:5" x14ac:dyDescent="0.25">
      <c r="A331">
        <v>6000857178</v>
      </c>
      <c r="B331" s="239">
        <v>104.8</v>
      </c>
      <c r="C331" t="str">
        <f>VLOOKUP(A331,Tabela5[[PEP/ORDEM]:[PI]],4,0)</f>
        <v>Custeio</v>
      </c>
      <c r="D331" s="239">
        <f>IFERROR(VLOOKUP(A331,'O que foi pago'!A:B,2,0),0)</f>
        <v>0</v>
      </c>
      <c r="E331" s="248">
        <f t="shared" si="5"/>
        <v>-104.8</v>
      </c>
    </row>
    <row r="332" spans="1:5" x14ac:dyDescent="0.25">
      <c r="A332">
        <v>6000857364</v>
      </c>
      <c r="B332" s="239">
        <v>2073.8000000000002</v>
      </c>
      <c r="C332" t="str">
        <f>VLOOKUP(A332,Tabela5[[PEP/ORDEM]:[PI]],4,0)</f>
        <v>Custeio</v>
      </c>
      <c r="D332" s="239">
        <f>IFERROR(VLOOKUP(A332,'O que foi pago'!A:B,2,0),0)</f>
        <v>0</v>
      </c>
      <c r="E332" s="248">
        <f t="shared" si="5"/>
        <v>-2073.8000000000002</v>
      </c>
    </row>
    <row r="333" spans="1:5" x14ac:dyDescent="0.25">
      <c r="A333">
        <v>6000858117</v>
      </c>
      <c r="B333" s="239">
        <v>50144.19</v>
      </c>
      <c r="C333" t="str">
        <f>VLOOKUP(A333,Tabela5[[PEP/ORDEM]:[PI]],4,0)</f>
        <v>Custeio</v>
      </c>
      <c r="D333" s="239">
        <f>IFERROR(VLOOKUP(A333,'O que foi pago'!A:B,2,0),0)</f>
        <v>32969.025000000001</v>
      </c>
      <c r="E333" s="248">
        <f t="shared" si="5"/>
        <v>-17175.165000000001</v>
      </c>
    </row>
    <row r="334" spans="1:5" x14ac:dyDescent="0.25">
      <c r="A334">
        <v>6000858200</v>
      </c>
      <c r="B334" s="239">
        <v>20041.330000000002</v>
      </c>
      <c r="C334" t="str">
        <f>VLOOKUP(A334,Tabela5[[PEP/ORDEM]:[PI]],4,0)</f>
        <v>Custeio</v>
      </c>
      <c r="D334" s="239">
        <f>IFERROR(VLOOKUP(A334,'O que foi pago'!A:B,2,0),0)</f>
        <v>11585.25</v>
      </c>
      <c r="E334" s="248">
        <f t="shared" si="5"/>
        <v>-8456.0800000000017</v>
      </c>
    </row>
    <row r="335" spans="1:5" x14ac:dyDescent="0.25">
      <c r="A335">
        <v>6000858208</v>
      </c>
      <c r="B335" s="239">
        <v>133357.84</v>
      </c>
      <c r="C335" t="str">
        <f>VLOOKUP(A335,Tabela5[[PEP/ORDEM]:[PI]],4,0)</f>
        <v>Custeio</v>
      </c>
      <c r="D335" s="239">
        <f>IFERROR(VLOOKUP(A335,'O que foi pago'!A:B,2,0),0)</f>
        <v>0</v>
      </c>
      <c r="E335" s="248">
        <f t="shared" si="5"/>
        <v>-133357.84</v>
      </c>
    </row>
    <row r="336" spans="1:5" x14ac:dyDescent="0.25">
      <c r="A336">
        <v>6000858209</v>
      </c>
      <c r="B336" s="239">
        <v>85578.240000000005</v>
      </c>
      <c r="C336" t="str">
        <f>VLOOKUP(A336,Tabela5[[PEP/ORDEM]:[PI]],4,0)</f>
        <v>Custeio</v>
      </c>
      <c r="D336" s="239">
        <f>IFERROR(VLOOKUP(A336,'O que foi pago'!A:B,2,0),0)</f>
        <v>76501.759999999995</v>
      </c>
      <c r="E336" s="248">
        <f t="shared" si="5"/>
        <v>-9076.4800000000105</v>
      </c>
    </row>
    <row r="337" spans="1:5" x14ac:dyDescent="0.25">
      <c r="A337">
        <v>6000858210</v>
      </c>
      <c r="B337" s="239">
        <v>38006.400000000001</v>
      </c>
      <c r="C337" t="str">
        <f>VLOOKUP(A337,Tabela5[[PEP/ORDEM]:[PI]],4,0)</f>
        <v>Custeio</v>
      </c>
      <c r="D337" s="239">
        <f>IFERROR(VLOOKUP(A337,'O que foi pago'!A:B,2,0),0)</f>
        <v>36422.800000000003</v>
      </c>
      <c r="E337" s="248">
        <f t="shared" si="5"/>
        <v>-1583.5999999999985</v>
      </c>
    </row>
    <row r="338" spans="1:5" x14ac:dyDescent="0.25">
      <c r="A338" t="s">
        <v>1064</v>
      </c>
      <c r="B338" s="239">
        <v>16394.23</v>
      </c>
      <c r="C338" t="str">
        <f>VLOOKUP(A338,Tabela5[[PEP/ORDEM]:[PI]],4,0)</f>
        <v>EME</v>
      </c>
      <c r="D338" s="239">
        <f>IFERROR(VLOOKUP(A338,'O que foi pago'!A:B,2,0),0)</f>
        <v>16394.23</v>
      </c>
      <c r="E338" s="248">
        <f t="shared" si="5"/>
        <v>0</v>
      </c>
    </row>
    <row r="339" spans="1:5" x14ac:dyDescent="0.25">
      <c r="A339" t="s">
        <v>1065</v>
      </c>
      <c r="B339" s="239">
        <v>3048.57</v>
      </c>
      <c r="C339" t="str">
        <f>VLOOKUP(A339,Tabela5[[PEP/ORDEM]:[PI]],4,0)</f>
        <v>EME</v>
      </c>
      <c r="D339" s="239">
        <f>IFERROR(VLOOKUP(A339,'O que foi pago'!A:B,2,0),0)</f>
        <v>3048.57</v>
      </c>
      <c r="E339" s="248">
        <f t="shared" si="5"/>
        <v>0</v>
      </c>
    </row>
    <row r="340" spans="1:5" x14ac:dyDescent="0.25">
      <c r="A340" t="s">
        <v>346</v>
      </c>
      <c r="B340" s="239">
        <v>48706.64</v>
      </c>
      <c r="C340" t="str">
        <f>VLOOKUP(A340,Tabela5[[PEP/ORDEM]:[PI]],4,0)</f>
        <v>EME</v>
      </c>
      <c r="D340" s="239">
        <f>IFERROR(VLOOKUP(A340,'O que foi pago'!A:B,2,0),0)</f>
        <v>48706.64</v>
      </c>
      <c r="E340" s="248">
        <f t="shared" si="5"/>
        <v>0</v>
      </c>
    </row>
    <row r="341" spans="1:5" x14ac:dyDescent="0.25">
      <c r="A341" t="s">
        <v>1081</v>
      </c>
      <c r="B341" s="239">
        <v>3612.48</v>
      </c>
      <c r="C341" t="str">
        <f>VLOOKUP(A341,Tabela5[[PEP/ORDEM]:[PI]],4,0)</f>
        <v>EME</v>
      </c>
      <c r="D341" s="239">
        <f>IFERROR(VLOOKUP(A341,'O que foi pago'!A:B,2,0),0)</f>
        <v>3612.4799999999996</v>
      </c>
      <c r="E341" s="248">
        <f t="shared" si="5"/>
        <v>0</v>
      </c>
    </row>
    <row r="342" spans="1:5" x14ac:dyDescent="0.25">
      <c r="A342" t="s">
        <v>1082</v>
      </c>
      <c r="B342" s="239">
        <v>3612.48</v>
      </c>
      <c r="C342" t="str">
        <f>VLOOKUP(A342,Tabela5[[PEP/ORDEM]:[PI]],4,0)</f>
        <v>EME</v>
      </c>
      <c r="D342" s="239">
        <f>IFERROR(VLOOKUP(A342,'O que foi pago'!A:B,2,0),0)</f>
        <v>3612.4799999999996</v>
      </c>
      <c r="E342" s="248">
        <f t="shared" si="5"/>
        <v>0</v>
      </c>
    </row>
    <row r="343" spans="1:5" x14ac:dyDescent="0.25">
      <c r="A343" t="s">
        <v>1083</v>
      </c>
      <c r="B343" s="239">
        <v>3612.48</v>
      </c>
      <c r="C343" t="str">
        <f>VLOOKUP(A343,Tabela5[[PEP/ORDEM]:[PI]],4,0)</f>
        <v>EME</v>
      </c>
      <c r="D343" s="239">
        <f>IFERROR(VLOOKUP(A343,'O que foi pago'!A:B,2,0),0)</f>
        <v>3612.4799999999996</v>
      </c>
      <c r="E343" s="248">
        <f t="shared" si="5"/>
        <v>0</v>
      </c>
    </row>
    <row r="344" spans="1:5" x14ac:dyDescent="0.25">
      <c r="A344" t="s">
        <v>1069</v>
      </c>
      <c r="B344" s="239">
        <v>4213.1099999999997</v>
      </c>
      <c r="C344" t="str">
        <f>VLOOKUP(A344,Tabela5[[PEP/ORDEM]:[PI]],4,0)</f>
        <v>EME</v>
      </c>
      <c r="D344" s="239">
        <f>IFERROR(VLOOKUP(A344,'O que foi pago'!A:B,2,0),0)</f>
        <v>4213.1100000000006</v>
      </c>
      <c r="E344" s="248">
        <f t="shared" si="5"/>
        <v>0</v>
      </c>
    </row>
    <row r="345" spans="1:5" x14ac:dyDescent="0.25">
      <c r="A345" t="s">
        <v>357</v>
      </c>
      <c r="B345" s="239">
        <v>20514.650000000001</v>
      </c>
      <c r="C345" t="str">
        <f>VLOOKUP(A345,Tabela5[[PEP/ORDEM]:[PI]],4,0)</f>
        <v>EME</v>
      </c>
      <c r="D345" s="239">
        <f>IFERROR(VLOOKUP(A345,'O que foi pago'!A:B,2,0),0)</f>
        <v>20761.019999999997</v>
      </c>
      <c r="E345" s="248">
        <f t="shared" si="5"/>
        <v>246.36999999999534</v>
      </c>
    </row>
    <row r="346" spans="1:5" x14ac:dyDescent="0.25">
      <c r="A346" t="s">
        <v>1070</v>
      </c>
      <c r="B346" s="239">
        <v>3612.48</v>
      </c>
      <c r="C346" t="str">
        <f>VLOOKUP(A346,Tabela5[[PEP/ORDEM]:[PI]],4,0)</f>
        <v>EME</v>
      </c>
      <c r="D346" s="239">
        <f>IFERROR(VLOOKUP(A346,'O que foi pago'!A:B,2,0),0)</f>
        <v>3612.4799999999996</v>
      </c>
      <c r="E346" s="248">
        <f t="shared" si="5"/>
        <v>0</v>
      </c>
    </row>
    <row r="347" spans="1:5" x14ac:dyDescent="0.25">
      <c r="A347" t="s">
        <v>1071</v>
      </c>
      <c r="B347" s="239">
        <v>3612.48</v>
      </c>
      <c r="C347" t="str">
        <f>VLOOKUP(A347,Tabela5[[PEP/ORDEM]:[PI]],4,0)</f>
        <v>EME</v>
      </c>
      <c r="D347" s="239">
        <f>IFERROR(VLOOKUP(A347,'O que foi pago'!A:B,2,0),0)</f>
        <v>3612.4799999999996</v>
      </c>
      <c r="E347" s="248">
        <f t="shared" si="5"/>
        <v>0</v>
      </c>
    </row>
    <row r="348" spans="1:5" x14ac:dyDescent="0.25">
      <c r="A348" t="s">
        <v>1126</v>
      </c>
      <c r="B348" s="239">
        <v>4556.8599999999997</v>
      </c>
      <c r="C348" t="str">
        <f>VLOOKUP(A348,Tabela5[[PEP/ORDEM]:[PI]],4,0)</f>
        <v>EME</v>
      </c>
      <c r="D348" s="239">
        <f>IFERROR(VLOOKUP(A348,'O que foi pago'!A:B,2,0),0)</f>
        <v>0</v>
      </c>
      <c r="E348" s="248">
        <f t="shared" si="5"/>
        <v>-4556.8599999999997</v>
      </c>
    </row>
    <row r="349" spans="1:5" x14ac:dyDescent="0.25">
      <c r="A349" t="s">
        <v>1084</v>
      </c>
      <c r="B349" s="239">
        <v>5153.25</v>
      </c>
      <c r="C349" t="str">
        <f>VLOOKUP(A349,Tabela5[[PEP/ORDEM]:[PI]],4,0)</f>
        <v>EME</v>
      </c>
      <c r="D349" s="239">
        <f>IFERROR(VLOOKUP(A349,'O que foi pago'!A:B,2,0),0)</f>
        <v>5153.25</v>
      </c>
      <c r="E349" s="248">
        <f t="shared" si="5"/>
        <v>0</v>
      </c>
    </row>
    <row r="350" spans="1:5" x14ac:dyDescent="0.25">
      <c r="A350" t="s">
        <v>328</v>
      </c>
      <c r="B350" s="239">
        <v>3286.5</v>
      </c>
      <c r="C350" t="str">
        <f>VLOOKUP(A350,Tabela5[[PEP/ORDEM]:[PI]],4,0)</f>
        <v>EME</v>
      </c>
      <c r="D350" s="239">
        <f>IFERROR(VLOOKUP(A350,'O que foi pago'!A:B,2,0),0)</f>
        <v>3326.0499999999997</v>
      </c>
      <c r="E350" s="248">
        <f t="shared" si="5"/>
        <v>39.549999999999727</v>
      </c>
    </row>
    <row r="351" spans="1:5" x14ac:dyDescent="0.25">
      <c r="A351" t="s">
        <v>381</v>
      </c>
      <c r="B351" s="239">
        <v>17326.3</v>
      </c>
      <c r="C351" t="str">
        <f>VLOOKUP(A351,Tabela5[[PEP/ORDEM]:[PI]],4,0)</f>
        <v>EME</v>
      </c>
      <c r="D351" s="239">
        <f>IFERROR(VLOOKUP(A351,'O que foi pago'!A:B,2,0),0)</f>
        <v>17326.300000000003</v>
      </c>
      <c r="E351" s="248">
        <f t="shared" si="5"/>
        <v>0</v>
      </c>
    </row>
    <row r="352" spans="1:5" x14ac:dyDescent="0.25">
      <c r="A352" t="s">
        <v>164</v>
      </c>
      <c r="B352" s="239">
        <v>3488.94</v>
      </c>
      <c r="C352" t="str">
        <f>VLOOKUP(A352,Tabela5[[PEP/ORDEM]:[PI]],4,0)</f>
        <v>EME</v>
      </c>
      <c r="D352" s="239">
        <f>IFERROR(VLOOKUP(A352,'O que foi pago'!A:B,2,0),0)</f>
        <v>4344.84</v>
      </c>
      <c r="E352" s="248">
        <f t="shared" si="5"/>
        <v>855.90000000000009</v>
      </c>
    </row>
    <row r="353" spans="1:5" x14ac:dyDescent="0.25">
      <c r="A353" t="s">
        <v>1085</v>
      </c>
      <c r="B353" s="239">
        <v>4931.25</v>
      </c>
      <c r="C353" t="str">
        <f>VLOOKUP(A353,Tabela5[[PEP/ORDEM]:[PI]],4,0)</f>
        <v>EME</v>
      </c>
      <c r="D353" s="239">
        <f>IFERROR(VLOOKUP(A353,'O que foi pago'!A:B,2,0),0)</f>
        <v>4931.25</v>
      </c>
      <c r="E353" s="248">
        <f t="shared" si="5"/>
        <v>0</v>
      </c>
    </row>
    <row r="354" spans="1:5" x14ac:dyDescent="0.25">
      <c r="A354" t="s">
        <v>1086</v>
      </c>
      <c r="B354" s="239">
        <v>15243.53</v>
      </c>
      <c r="C354" t="str">
        <f>VLOOKUP(A354,Tabela5[[PEP/ORDEM]:[PI]],4,0)</f>
        <v>EME</v>
      </c>
      <c r="D354" s="239">
        <f>IFERROR(VLOOKUP(A354,'O que foi pago'!A:B,2,0),0)</f>
        <v>15243.529999999999</v>
      </c>
      <c r="E354" s="248">
        <f t="shared" si="5"/>
        <v>0</v>
      </c>
    </row>
    <row r="355" spans="1:5" x14ac:dyDescent="0.25">
      <c r="A355" t="s">
        <v>1072</v>
      </c>
      <c r="B355" s="239">
        <v>3612.48</v>
      </c>
      <c r="C355" t="str">
        <f>VLOOKUP(A355,Tabela5[[PEP/ORDEM]:[PI]],4,0)</f>
        <v>EME</v>
      </c>
      <c r="D355" s="239">
        <f>IFERROR(VLOOKUP(A355,'O que foi pago'!A:B,2,0),0)</f>
        <v>3612.4799999999996</v>
      </c>
      <c r="E355" s="248">
        <f t="shared" si="5"/>
        <v>0</v>
      </c>
    </row>
    <row r="356" spans="1:5" x14ac:dyDescent="0.25">
      <c r="A356" t="s">
        <v>535</v>
      </c>
      <c r="B356" s="239">
        <v>3866.41</v>
      </c>
      <c r="C356" t="str">
        <f>VLOOKUP(A356,Tabela5[[PEP/ORDEM]:[PI]],4,0)</f>
        <v>EME</v>
      </c>
      <c r="D356" s="239">
        <f>IFERROR(VLOOKUP(A356,'O que foi pago'!A:B,2,0),0)</f>
        <v>3690.8099999999995</v>
      </c>
      <c r="E356" s="248">
        <f t="shared" si="5"/>
        <v>-175.60000000000036</v>
      </c>
    </row>
    <row r="357" spans="1:5" x14ac:dyDescent="0.25">
      <c r="A357" t="s">
        <v>495</v>
      </c>
      <c r="B357" s="239">
        <v>3772.07</v>
      </c>
      <c r="C357" t="str">
        <f>VLOOKUP(A357,Tabela5[[PEP/ORDEM]:[PI]],4,0)</f>
        <v>EME</v>
      </c>
      <c r="D357" s="239">
        <f>IFERROR(VLOOKUP(A357,'O que foi pago'!A:B,2,0),0)</f>
        <v>3966</v>
      </c>
      <c r="E357" s="248">
        <f t="shared" si="5"/>
        <v>193.92999999999984</v>
      </c>
    </row>
    <row r="358" spans="1:5" x14ac:dyDescent="0.25">
      <c r="A358" t="s">
        <v>1073</v>
      </c>
      <c r="B358" s="239">
        <v>25832.65</v>
      </c>
      <c r="C358" t="str">
        <f>VLOOKUP(A358,Tabela5[[PEP/ORDEM]:[PI]],4,0)</f>
        <v>EME</v>
      </c>
      <c r="D358" s="239">
        <f>IFERROR(VLOOKUP(A358,'O que foi pago'!A:B,2,0),0)</f>
        <v>25832.65</v>
      </c>
      <c r="E358" s="248">
        <f t="shared" si="5"/>
        <v>0</v>
      </c>
    </row>
    <row r="359" spans="1:5" x14ac:dyDescent="0.25">
      <c r="A359" t="s">
        <v>449</v>
      </c>
      <c r="B359" s="239">
        <v>4730.3900000000003</v>
      </c>
      <c r="C359" t="str">
        <f>VLOOKUP(A359,Tabela5[[PEP/ORDEM]:[PI]],4,0)</f>
        <v>EME</v>
      </c>
      <c r="D359" s="239">
        <f>IFERROR(VLOOKUP(A359,'O que foi pago'!A:B,2,0),0)</f>
        <v>4730.3899999999994</v>
      </c>
      <c r="E359" s="248">
        <f t="shared" si="5"/>
        <v>0</v>
      </c>
    </row>
    <row r="360" spans="1:5" x14ac:dyDescent="0.25">
      <c r="A360" t="s">
        <v>447</v>
      </c>
      <c r="B360" s="239">
        <v>4454.67</v>
      </c>
      <c r="C360" t="str">
        <f>VLOOKUP(A360,Tabela5[[PEP/ORDEM]:[PI]],4,0)</f>
        <v>EME</v>
      </c>
      <c r="D360" s="239">
        <f>IFERROR(VLOOKUP(A360,'O que foi pago'!A:B,2,0),0)</f>
        <v>4454.67</v>
      </c>
      <c r="E360" s="248">
        <f t="shared" si="5"/>
        <v>0</v>
      </c>
    </row>
    <row r="361" spans="1:5" x14ac:dyDescent="0.25">
      <c r="A361" t="s">
        <v>445</v>
      </c>
      <c r="B361" s="239">
        <v>3866.41</v>
      </c>
      <c r="C361" t="str">
        <f>VLOOKUP(A361,Tabela5[[PEP/ORDEM]:[PI]],4,0)</f>
        <v>EME</v>
      </c>
      <c r="D361" s="239">
        <f>IFERROR(VLOOKUP(A361,'O que foi pago'!A:B,2,0),0)</f>
        <v>3690.8099999999995</v>
      </c>
      <c r="E361" s="248">
        <f t="shared" si="5"/>
        <v>-175.60000000000036</v>
      </c>
    </row>
    <row r="362" spans="1:5" x14ac:dyDescent="0.25">
      <c r="A362" t="s">
        <v>435</v>
      </c>
      <c r="B362" s="239">
        <v>3690.81</v>
      </c>
      <c r="C362" t="str">
        <f>VLOOKUP(A362,Tabela5[[PEP/ORDEM]:[PI]],4,0)</f>
        <v>EME</v>
      </c>
      <c r="D362" s="239">
        <f>IFERROR(VLOOKUP(A362,'O que foi pago'!A:B,2,0),0)</f>
        <v>3690.8099999999995</v>
      </c>
      <c r="E362" s="248">
        <f t="shared" si="5"/>
        <v>0</v>
      </c>
    </row>
    <row r="363" spans="1:5" x14ac:dyDescent="0.25">
      <c r="A363" t="s">
        <v>431</v>
      </c>
      <c r="B363" s="239">
        <v>3690.81</v>
      </c>
      <c r="C363" t="str">
        <f>VLOOKUP(A363,Tabela5[[PEP/ORDEM]:[PI]],4,0)</f>
        <v>EME</v>
      </c>
      <c r="D363" s="239">
        <f>IFERROR(VLOOKUP(A363,'O que foi pago'!A:B,2,0),0)</f>
        <v>3690.8099999999995</v>
      </c>
      <c r="E363" s="248">
        <f t="shared" si="5"/>
        <v>0</v>
      </c>
    </row>
    <row r="364" spans="1:5" x14ac:dyDescent="0.25">
      <c r="A364" t="s">
        <v>429</v>
      </c>
      <c r="B364" s="239">
        <v>4456.8599999999997</v>
      </c>
      <c r="C364" t="str">
        <f>VLOOKUP(A364,Tabela5[[PEP/ORDEM]:[PI]],4,0)</f>
        <v>EME</v>
      </c>
      <c r="D364" s="239">
        <f>IFERROR(VLOOKUP(A364,'O que foi pago'!A:B,2,0),0)</f>
        <v>4513.4400000000005</v>
      </c>
      <c r="E364" s="248">
        <f t="shared" si="5"/>
        <v>56.580000000000837</v>
      </c>
    </row>
    <row r="365" spans="1:5" x14ac:dyDescent="0.25">
      <c r="A365" t="s">
        <v>428</v>
      </c>
      <c r="B365" s="239">
        <v>3690.81</v>
      </c>
      <c r="C365" t="str">
        <f>VLOOKUP(A365,Tabela5[[PEP/ORDEM]:[PI]],4,0)</f>
        <v>EME</v>
      </c>
      <c r="D365" s="239">
        <f>IFERROR(VLOOKUP(A365,'O que foi pago'!A:B,2,0),0)</f>
        <v>3690.8099999999995</v>
      </c>
      <c r="E365" s="248">
        <f t="shared" si="5"/>
        <v>0</v>
      </c>
    </row>
    <row r="366" spans="1:5" x14ac:dyDescent="0.25">
      <c r="A366" t="s">
        <v>427</v>
      </c>
      <c r="B366" s="239">
        <v>4291.4399999999996</v>
      </c>
      <c r="C366" t="str">
        <f>VLOOKUP(A366,Tabela5[[PEP/ORDEM]:[PI]],4,0)</f>
        <v>EME</v>
      </c>
      <c r="D366" s="239">
        <f>IFERROR(VLOOKUP(A366,'O que foi pago'!A:B,2,0),0)</f>
        <v>4291.4400000000005</v>
      </c>
      <c r="E366" s="248">
        <f t="shared" si="5"/>
        <v>0</v>
      </c>
    </row>
    <row r="367" spans="1:5" x14ac:dyDescent="0.25">
      <c r="A367" t="s">
        <v>417</v>
      </c>
      <c r="B367" s="239">
        <v>3690.81</v>
      </c>
      <c r="C367" t="str">
        <f>VLOOKUP(A367,Tabela5[[PEP/ORDEM]:[PI]],4,0)</f>
        <v>EME</v>
      </c>
      <c r="D367" s="239">
        <f>IFERROR(VLOOKUP(A367,'O que foi pago'!A:B,2,0),0)</f>
        <v>3690.8099999999995</v>
      </c>
      <c r="E367" s="248">
        <f t="shared" si="5"/>
        <v>0</v>
      </c>
    </row>
    <row r="368" spans="1:5" x14ac:dyDescent="0.25">
      <c r="A368" t="s">
        <v>1123</v>
      </c>
      <c r="B368" s="239">
        <v>799.88</v>
      </c>
      <c r="C368" t="str">
        <f>VLOOKUP(A368,Tabela5[[PEP/ORDEM]:[PI]],4,0)</f>
        <v>EME</v>
      </c>
      <c r="D368" s="239">
        <f>IFERROR(VLOOKUP(A368,'O que foi pago'!A:B,2,0),0)</f>
        <v>0</v>
      </c>
      <c r="E368" s="248">
        <f t="shared" si="5"/>
        <v>-799.88</v>
      </c>
    </row>
    <row r="369" spans="1:5" x14ac:dyDescent="0.25">
      <c r="A369" t="s">
        <v>654</v>
      </c>
      <c r="B369" s="239">
        <v>6233.51</v>
      </c>
      <c r="C369" t="str">
        <f>VLOOKUP(A369,Tabela5[[PEP/ORDEM]:[PI]],4,0)</f>
        <v>EME</v>
      </c>
      <c r="D369" s="239">
        <f>IFERROR(VLOOKUP(A369,'O que foi pago'!A:B,2,0),0)</f>
        <v>6290.51</v>
      </c>
      <c r="E369" s="248">
        <f t="shared" si="5"/>
        <v>57</v>
      </c>
    </row>
    <row r="370" spans="1:5" x14ac:dyDescent="0.25">
      <c r="A370" t="s">
        <v>292</v>
      </c>
      <c r="B370" s="239">
        <v>5521.91</v>
      </c>
      <c r="C370" t="str">
        <f>VLOOKUP(A370,Tabela5[[PEP/ORDEM]:[PI]],4,0)</f>
        <v>EME</v>
      </c>
      <c r="D370" s="239">
        <f>IFERROR(VLOOKUP(A370,'O que foi pago'!A:B,2,0),0)</f>
        <v>5651.34</v>
      </c>
      <c r="E370" s="248">
        <f t="shared" si="5"/>
        <v>129.43000000000029</v>
      </c>
    </row>
    <row r="371" spans="1:5" x14ac:dyDescent="0.25">
      <c r="A371" t="s">
        <v>648</v>
      </c>
      <c r="B371" s="239">
        <v>3750.34</v>
      </c>
      <c r="C371" t="str">
        <f>VLOOKUP(A371,Tabela5[[PEP/ORDEM]:[PI]],4,0)</f>
        <v>EME</v>
      </c>
      <c r="D371" s="239">
        <f>IFERROR(VLOOKUP(A371,'O que foi pago'!A:B,2,0),0)</f>
        <v>3750.34</v>
      </c>
      <c r="E371" s="248">
        <f t="shared" si="5"/>
        <v>0</v>
      </c>
    </row>
    <row r="372" spans="1:5" x14ac:dyDescent="0.25">
      <c r="A372" t="s">
        <v>649</v>
      </c>
      <c r="B372" s="239">
        <v>5940.97</v>
      </c>
      <c r="C372" t="str">
        <f>VLOOKUP(A372,Tabela5[[PEP/ORDEM]:[PI]],4,0)</f>
        <v>EME</v>
      </c>
      <c r="D372" s="239">
        <f>IFERROR(VLOOKUP(A372,'O que foi pago'!A:B,2,0),0)</f>
        <v>5940.97</v>
      </c>
      <c r="E372" s="248">
        <f t="shared" si="5"/>
        <v>0</v>
      </c>
    </row>
    <row r="373" spans="1:5" x14ac:dyDescent="0.25">
      <c r="A373" t="s">
        <v>666</v>
      </c>
      <c r="B373" s="239">
        <v>3647.05</v>
      </c>
      <c r="C373" t="str">
        <f>VLOOKUP(A373,Tabela5[[PEP/ORDEM]:[PI]],4,0)</f>
        <v>EME</v>
      </c>
      <c r="D373" s="239">
        <f>IFERROR(VLOOKUP(A373,'O que foi pago'!A:B,2,0),0)</f>
        <v>3690.8099999999995</v>
      </c>
      <c r="E373" s="248">
        <f t="shared" si="5"/>
        <v>43.759999999999309</v>
      </c>
    </row>
    <row r="374" spans="1:5" x14ac:dyDescent="0.25">
      <c r="A374" t="s">
        <v>672</v>
      </c>
      <c r="B374" s="239">
        <v>9527.86</v>
      </c>
      <c r="C374" t="str">
        <f>VLOOKUP(A374,Tabela5[[PEP/ORDEM]:[PI]],4,0)</f>
        <v>EME</v>
      </c>
      <c r="D374" s="239">
        <f>IFERROR(VLOOKUP(A374,'O que foi pago'!A:B,2,0),0)</f>
        <v>0</v>
      </c>
      <c r="E374" s="248">
        <f t="shared" si="5"/>
        <v>-9527.86</v>
      </c>
    </row>
    <row r="375" spans="1:5" x14ac:dyDescent="0.25">
      <c r="A375" t="s">
        <v>692</v>
      </c>
      <c r="B375" s="239">
        <v>4957.72</v>
      </c>
      <c r="C375" t="str">
        <f>VLOOKUP(A375,Tabela5[[PEP/ORDEM]:[PI]],4,0)</f>
        <v>EME</v>
      </c>
      <c r="D375" s="239">
        <f>IFERROR(VLOOKUP(A375,'O que foi pago'!A:B,2,0),0)</f>
        <v>5191.3899999999994</v>
      </c>
      <c r="E375" s="248">
        <f t="shared" si="5"/>
        <v>233.66999999999916</v>
      </c>
    </row>
    <row r="376" spans="1:5" x14ac:dyDescent="0.25">
      <c r="A376" t="s">
        <v>717</v>
      </c>
      <c r="B376" s="239">
        <v>3690.81</v>
      </c>
      <c r="C376" t="str">
        <f>VLOOKUP(A376,Tabela5[[PEP/ORDEM]:[PI]],4,0)</f>
        <v>EME</v>
      </c>
      <c r="D376" s="239">
        <f>IFERROR(VLOOKUP(A376,'O que foi pago'!A:B,2,0),0)</f>
        <v>3690.8099999999995</v>
      </c>
      <c r="E376" s="248">
        <f t="shared" si="5"/>
        <v>0</v>
      </c>
    </row>
    <row r="377" spans="1:5" x14ac:dyDescent="0.25">
      <c r="A377" t="s">
        <v>719</v>
      </c>
      <c r="B377" s="239">
        <v>3912.81</v>
      </c>
      <c r="C377" t="str">
        <f>VLOOKUP(A377,Tabela5[[PEP/ORDEM]:[PI]],4,0)</f>
        <v>EME</v>
      </c>
      <c r="D377" s="239">
        <f>IFERROR(VLOOKUP(A377,'O que foi pago'!A:B,2,0),0)</f>
        <v>3690.8099999999995</v>
      </c>
      <c r="E377" s="248">
        <f t="shared" si="5"/>
        <v>-222.00000000000045</v>
      </c>
    </row>
    <row r="378" spans="1:5" x14ac:dyDescent="0.25">
      <c r="A378" t="s">
        <v>739</v>
      </c>
      <c r="B378" s="239">
        <v>5045.09</v>
      </c>
      <c r="C378" t="str">
        <f>VLOOKUP(A378,Tabela5[[PEP/ORDEM]:[PI]],4,0)</f>
        <v>EME</v>
      </c>
      <c r="D378" s="239">
        <f>IFERROR(VLOOKUP(A378,'O que foi pago'!A:B,2,0),0)</f>
        <v>5045.09</v>
      </c>
      <c r="E378" s="248">
        <f t="shared" si="5"/>
        <v>0</v>
      </c>
    </row>
    <row r="379" spans="1:5" x14ac:dyDescent="0.25">
      <c r="A379" t="s">
        <v>758</v>
      </c>
      <c r="B379" s="239">
        <v>3690.81</v>
      </c>
      <c r="C379" t="str">
        <f>VLOOKUP(A379,Tabela5[[PEP/ORDEM]:[PI]],4,0)</f>
        <v>EME</v>
      </c>
      <c r="D379" s="239">
        <f>IFERROR(VLOOKUP(A379,'O que foi pago'!A:B,2,0),0)</f>
        <v>3690.8099999999995</v>
      </c>
      <c r="E379" s="248">
        <f t="shared" si="5"/>
        <v>0</v>
      </c>
    </row>
    <row r="380" spans="1:5" x14ac:dyDescent="0.25">
      <c r="A380" t="s">
        <v>772</v>
      </c>
      <c r="B380" s="239">
        <v>718.14</v>
      </c>
      <c r="C380" t="str">
        <f>VLOOKUP(A380,Tabela5[[PEP/ORDEM]:[PI]],4,0)</f>
        <v>EME</v>
      </c>
      <c r="D380" s="239">
        <f>IFERROR(VLOOKUP(A380,'O que foi pago'!A:B,2,0),0)</f>
        <v>718.14</v>
      </c>
      <c r="E380" s="248">
        <f t="shared" si="5"/>
        <v>0</v>
      </c>
    </row>
    <row r="381" spans="1:5" x14ac:dyDescent="0.25">
      <c r="A381" t="s">
        <v>784</v>
      </c>
      <c r="B381" s="239">
        <v>3690.81</v>
      </c>
      <c r="C381" t="str">
        <f>VLOOKUP(A381,Tabela5[[PEP/ORDEM]:[PI]],4,0)</f>
        <v>EME</v>
      </c>
      <c r="D381" s="239">
        <f>IFERROR(VLOOKUP(A381,'O que foi pago'!A:B,2,0),0)</f>
        <v>3690.8099999999995</v>
      </c>
      <c r="E381" s="248">
        <f t="shared" si="5"/>
        <v>0</v>
      </c>
    </row>
    <row r="382" spans="1:5" x14ac:dyDescent="0.25">
      <c r="A382" t="s">
        <v>869</v>
      </c>
      <c r="B382" s="239">
        <v>3690.81</v>
      </c>
      <c r="C382" t="str">
        <f>VLOOKUP(A382,Tabela5[[PEP/ORDEM]:[PI]],4,0)</f>
        <v>EME</v>
      </c>
      <c r="D382" s="239">
        <f>IFERROR(VLOOKUP(A382,'O que foi pago'!A:B,2,0),0)</f>
        <v>3690.8099999999995</v>
      </c>
      <c r="E382" s="248">
        <f t="shared" si="5"/>
        <v>0</v>
      </c>
    </row>
    <row r="383" spans="1:5" x14ac:dyDescent="0.25">
      <c r="A383" t="s">
        <v>806</v>
      </c>
      <c r="B383" s="239">
        <v>3690.81</v>
      </c>
      <c r="C383" t="str">
        <f>VLOOKUP(A383,Tabela5[[PEP/ORDEM]:[PI]],4,0)</f>
        <v>EME</v>
      </c>
      <c r="D383" s="239">
        <f>IFERROR(VLOOKUP(A383,'O que foi pago'!A:B,2,0),0)</f>
        <v>3690.8099999999995</v>
      </c>
      <c r="E383" s="248">
        <f t="shared" si="5"/>
        <v>0</v>
      </c>
    </row>
    <row r="384" spans="1:5" x14ac:dyDescent="0.25">
      <c r="A384" t="s">
        <v>821</v>
      </c>
      <c r="B384" s="239">
        <v>3690.81</v>
      </c>
      <c r="C384" t="str">
        <f>VLOOKUP(A384,Tabela5[[PEP/ORDEM]:[PI]],4,0)</f>
        <v>EME</v>
      </c>
      <c r="D384" s="239">
        <f>IFERROR(VLOOKUP(A384,'O que foi pago'!A:B,2,0),0)</f>
        <v>3690.8099999999995</v>
      </c>
      <c r="E384" s="248">
        <f t="shared" si="5"/>
        <v>0</v>
      </c>
    </row>
    <row r="385" spans="1:5" x14ac:dyDescent="0.25">
      <c r="A385" t="s">
        <v>803</v>
      </c>
      <c r="B385" s="239">
        <v>5709.93</v>
      </c>
      <c r="C385" t="str">
        <f>VLOOKUP(A385,Tabela5[[PEP/ORDEM]:[PI]],4,0)</f>
        <v>EME</v>
      </c>
      <c r="D385" s="239">
        <f>IFERROR(VLOOKUP(A385,'O que foi pago'!A:B,2,0),0)</f>
        <v>5709.93</v>
      </c>
      <c r="E385" s="248">
        <f t="shared" si="5"/>
        <v>0</v>
      </c>
    </row>
    <row r="386" spans="1:5" x14ac:dyDescent="0.25">
      <c r="A386" t="s">
        <v>811</v>
      </c>
      <c r="B386" s="239">
        <v>3690.81</v>
      </c>
      <c r="C386" t="str">
        <f>VLOOKUP(A386,Tabela5[[PEP/ORDEM]:[PI]],4,0)</f>
        <v>EME</v>
      </c>
      <c r="D386" s="239">
        <f>IFERROR(VLOOKUP(A386,'O que foi pago'!A:B,2,0),0)</f>
        <v>3690.8099999999995</v>
      </c>
      <c r="E386" s="248">
        <f t="shared" si="5"/>
        <v>0</v>
      </c>
    </row>
    <row r="387" spans="1:5" x14ac:dyDescent="0.25">
      <c r="A387" t="s">
        <v>847</v>
      </c>
      <c r="B387" s="239">
        <v>3690.81</v>
      </c>
      <c r="C387" t="str">
        <f>VLOOKUP(A387,Tabela5[[PEP/ORDEM]:[PI]],4,0)</f>
        <v>EME</v>
      </c>
      <c r="D387" s="239">
        <f>IFERROR(VLOOKUP(A387,'O que foi pago'!A:B,2,0),0)</f>
        <v>3690.8099999999995</v>
      </c>
      <c r="E387" s="248">
        <f t="shared" ref="E387:E396" si="6">D387-B387</f>
        <v>0</v>
      </c>
    </row>
    <row r="388" spans="1:5" x14ac:dyDescent="0.25">
      <c r="A388" t="s">
        <v>956</v>
      </c>
      <c r="B388" s="239">
        <v>5239.17</v>
      </c>
      <c r="C388" t="str">
        <f>VLOOKUP(A388,Tabela5[[PEP/ORDEM]:[PI]],4,0)</f>
        <v>EME</v>
      </c>
      <c r="D388" s="239">
        <f>IFERROR(VLOOKUP(A388,'O que foi pago'!A:B,2,0),0)</f>
        <v>5104.25</v>
      </c>
      <c r="E388" s="248">
        <f t="shared" si="6"/>
        <v>-134.92000000000007</v>
      </c>
    </row>
    <row r="389" spans="1:5" x14ac:dyDescent="0.25">
      <c r="A389" t="s">
        <v>1015</v>
      </c>
      <c r="B389" s="239">
        <v>4742.32</v>
      </c>
      <c r="C389" t="str">
        <f>VLOOKUP(A389,Tabela5[[PEP/ORDEM]:[PI]],4,0)</f>
        <v>EME</v>
      </c>
      <c r="D389" s="239">
        <f>IFERROR(VLOOKUP(A389,'O que foi pago'!A:B,2,0),0)</f>
        <v>4742.32</v>
      </c>
      <c r="E389" s="248">
        <f t="shared" si="6"/>
        <v>0</v>
      </c>
    </row>
    <row r="390" spans="1:5" x14ac:dyDescent="0.25">
      <c r="A390" t="s">
        <v>1080</v>
      </c>
      <c r="B390" s="239">
        <v>23045.62</v>
      </c>
      <c r="C390" t="str">
        <f>VLOOKUP(A390,Tabela5[[PEP/ORDEM]:[PI]],4,0)</f>
        <v>ERD</v>
      </c>
      <c r="D390" s="239">
        <f>IFERROR(VLOOKUP(A390,'O que foi pago'!A:B,2,0),0)</f>
        <v>0</v>
      </c>
      <c r="E390" s="248">
        <f t="shared" si="6"/>
        <v>-23045.62</v>
      </c>
    </row>
    <row r="391" spans="1:5" x14ac:dyDescent="0.25">
      <c r="A391" t="s">
        <v>364</v>
      </c>
      <c r="B391" s="239">
        <v>4808.6499999999996</v>
      </c>
      <c r="C391" t="str">
        <f>VLOOKUP(A391,Tabela5[[PEP/ORDEM]:[PI]],4,0)</f>
        <v>ERD</v>
      </c>
      <c r="D391" s="239">
        <f>IFERROR(VLOOKUP(A391,'O que foi pago'!A:B,2,0),0)</f>
        <v>0</v>
      </c>
      <c r="E391" s="248">
        <f t="shared" si="6"/>
        <v>-4808.6499999999996</v>
      </c>
    </row>
    <row r="392" spans="1:5" x14ac:dyDescent="0.25">
      <c r="A392" t="s">
        <v>1079</v>
      </c>
      <c r="B392" s="239">
        <v>2607.09</v>
      </c>
      <c r="C392" t="str">
        <f>VLOOKUP(A392,Tabela5[[PEP/ORDEM]:[PI]],4,0)</f>
        <v>ERD</v>
      </c>
      <c r="D392" s="239">
        <f>IFERROR(VLOOKUP(A392,'O que foi pago'!A:B,2,0),0)</f>
        <v>0</v>
      </c>
      <c r="E392" s="248">
        <f t="shared" si="6"/>
        <v>-2607.09</v>
      </c>
    </row>
    <row r="393" spans="1:5" x14ac:dyDescent="0.25">
      <c r="A393" t="s">
        <v>1078</v>
      </c>
      <c r="B393" s="239">
        <v>8793.43</v>
      </c>
      <c r="C393" t="str">
        <f>VLOOKUP(A393,Tabela5[[PEP/ORDEM]:[PI]],4,0)</f>
        <v>ERD</v>
      </c>
      <c r="D393" s="239">
        <f>IFERROR(VLOOKUP(A393,'O que foi pago'!A:B,2,0),0)</f>
        <v>0</v>
      </c>
      <c r="E393" s="248">
        <f t="shared" si="6"/>
        <v>-8793.43</v>
      </c>
    </row>
    <row r="394" spans="1:5" x14ac:dyDescent="0.25">
      <c r="A394" t="s">
        <v>1077</v>
      </c>
      <c r="B394" s="239">
        <v>13170.13</v>
      </c>
      <c r="C394" t="str">
        <f>VLOOKUP(A394,Tabela5[[PEP/ORDEM]:[PI]],4,0)</f>
        <v>ERD</v>
      </c>
      <c r="D394" s="239">
        <f>IFERROR(VLOOKUP(A394,'O que foi pago'!A:B,2,0),0)</f>
        <v>0</v>
      </c>
      <c r="E394" s="248">
        <f t="shared" si="6"/>
        <v>-13170.13</v>
      </c>
    </row>
    <row r="395" spans="1:5" x14ac:dyDescent="0.25">
      <c r="A395" t="s">
        <v>1076</v>
      </c>
      <c r="B395" s="239">
        <v>1893.3</v>
      </c>
      <c r="C395" t="str">
        <f>VLOOKUP(A395,Tabela5[[PEP/ORDEM]:[PI]],4,0)</f>
        <v>ERD</v>
      </c>
      <c r="D395" s="239">
        <f>IFERROR(VLOOKUP(A395,'O que foi pago'!A:B,2,0),0)</f>
        <v>0</v>
      </c>
      <c r="E395" s="248">
        <f t="shared" si="6"/>
        <v>-1893.3</v>
      </c>
    </row>
    <row r="396" spans="1:5" x14ac:dyDescent="0.25">
      <c r="A396" t="s">
        <v>1075</v>
      </c>
      <c r="B396" s="239">
        <v>2504.4899999999998</v>
      </c>
      <c r="C396" t="str">
        <f>VLOOKUP(A396,Tabela5[[PEP/ORDEM]:[PI]],4,0)</f>
        <v>ERD</v>
      </c>
      <c r="D396" s="239">
        <f>IFERROR(VLOOKUP(A396,'O que foi pago'!A:B,2,0),0)</f>
        <v>0</v>
      </c>
      <c r="E396" s="248">
        <f t="shared" si="6"/>
        <v>-2504.4899999999998</v>
      </c>
    </row>
    <row r="397" spans="1:5" x14ac:dyDescent="0.25">
      <c r="A397" t="s">
        <v>1415</v>
      </c>
      <c r="B397" s="239">
        <v>2134950.0300000021</v>
      </c>
      <c r="D397" s="239">
        <f>SUM(D3:D396)</f>
        <v>1044119.8735800009</v>
      </c>
      <c r="E397" s="248">
        <f>D397-B397</f>
        <v>-1090830.1564200013</v>
      </c>
    </row>
    <row r="398" spans="1:5" x14ac:dyDescent="0.25">
      <c r="C398" t="s">
        <v>1782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5FAC3-47D0-4B9A-B392-46FD78171DF8}">
  <dimension ref="A1:D251"/>
  <sheetViews>
    <sheetView workbookViewId="0">
      <selection activeCell="C17" sqref="C17"/>
    </sheetView>
  </sheetViews>
  <sheetFormatPr defaultColWidth="9.28515625" defaultRowHeight="15" x14ac:dyDescent="0.25"/>
  <cols>
    <col min="1" max="1" width="14.140625" bestFit="1" customWidth="1"/>
    <col min="2" max="2" width="13.7109375" style="239" bestFit="1" customWidth="1"/>
    <col min="3" max="3" width="30.5703125" bestFit="1" customWidth="1"/>
    <col min="4" max="4" width="14.28515625" style="239" bestFit="1" customWidth="1"/>
  </cols>
  <sheetData>
    <row r="1" spans="1:4" x14ac:dyDescent="0.25">
      <c r="A1" t="s">
        <v>1447</v>
      </c>
      <c r="B1" s="239" t="s">
        <v>1448</v>
      </c>
      <c r="C1" t="s">
        <v>1443</v>
      </c>
      <c r="D1" s="239" t="s">
        <v>1418</v>
      </c>
    </row>
    <row r="2" spans="1:4" x14ac:dyDescent="0.25">
      <c r="A2" t="s">
        <v>76</v>
      </c>
      <c r="B2" s="239" t="s">
        <v>1449</v>
      </c>
      <c r="C2">
        <v>6000807001</v>
      </c>
      <c r="D2" s="239">
        <v>2428.9</v>
      </c>
    </row>
    <row r="3" spans="1:4" x14ac:dyDescent="0.25">
      <c r="A3" t="s">
        <v>76</v>
      </c>
      <c r="B3" s="239" t="s">
        <v>1449</v>
      </c>
      <c r="C3">
        <v>6000814328</v>
      </c>
      <c r="D3" s="239">
        <v>5950</v>
      </c>
    </row>
    <row r="4" spans="1:4" x14ac:dyDescent="0.25">
      <c r="A4" t="s">
        <v>76</v>
      </c>
      <c r="B4" s="239" t="s">
        <v>1449</v>
      </c>
      <c r="C4">
        <v>6000816845</v>
      </c>
      <c r="D4" s="239">
        <v>5008.3500000000004</v>
      </c>
    </row>
    <row r="5" spans="1:4" x14ac:dyDescent="0.25">
      <c r="A5" t="s">
        <v>76</v>
      </c>
      <c r="B5" s="239" t="s">
        <v>1449</v>
      </c>
      <c r="C5">
        <v>6000817768</v>
      </c>
      <c r="D5" s="239">
        <v>6252.26</v>
      </c>
    </row>
    <row r="6" spans="1:4" x14ac:dyDescent="0.25">
      <c r="A6" t="s">
        <v>76</v>
      </c>
      <c r="B6" s="239" t="s">
        <v>1449</v>
      </c>
      <c r="C6">
        <v>6000816843</v>
      </c>
      <c r="D6" s="239">
        <v>7345.62</v>
      </c>
    </row>
    <row r="7" spans="1:4" x14ac:dyDescent="0.25">
      <c r="A7" t="s">
        <v>76</v>
      </c>
      <c r="B7" s="239" t="s">
        <v>1449</v>
      </c>
      <c r="C7">
        <v>6000817651</v>
      </c>
      <c r="D7" s="239">
        <v>29402.2</v>
      </c>
    </row>
    <row r="8" spans="1:4" x14ac:dyDescent="0.25">
      <c r="A8" t="s">
        <v>76</v>
      </c>
      <c r="B8" s="239" t="s">
        <v>1449</v>
      </c>
      <c r="C8">
        <v>6000846953</v>
      </c>
      <c r="D8" s="239">
        <v>4514.26</v>
      </c>
    </row>
    <row r="9" spans="1:4" x14ac:dyDescent="0.25">
      <c r="A9" t="s">
        <v>76</v>
      </c>
      <c r="B9" s="239" t="s">
        <v>1449</v>
      </c>
      <c r="C9">
        <v>6000846947</v>
      </c>
      <c r="D9" s="239">
        <v>3600.63</v>
      </c>
    </row>
    <row r="10" spans="1:4" x14ac:dyDescent="0.25">
      <c r="A10" t="s">
        <v>76</v>
      </c>
      <c r="B10" s="239" t="s">
        <v>1449</v>
      </c>
      <c r="C10">
        <v>6000847182</v>
      </c>
      <c r="D10" s="239">
        <v>1832.6</v>
      </c>
    </row>
    <row r="11" spans="1:4" x14ac:dyDescent="0.25">
      <c r="A11" t="s">
        <v>76</v>
      </c>
      <c r="B11" s="239" t="s">
        <v>1449</v>
      </c>
      <c r="C11">
        <v>6000847183</v>
      </c>
      <c r="D11" s="239">
        <v>3904.43</v>
      </c>
    </row>
    <row r="12" spans="1:4" x14ac:dyDescent="0.25">
      <c r="A12" t="s">
        <v>76</v>
      </c>
      <c r="B12" s="239" t="s">
        <v>1449</v>
      </c>
      <c r="C12">
        <v>6000846456</v>
      </c>
      <c r="D12" s="239">
        <v>4382.1521400000001</v>
      </c>
    </row>
    <row r="13" spans="1:4" x14ac:dyDescent="0.25">
      <c r="A13" t="s">
        <v>76</v>
      </c>
      <c r="B13" s="239" t="s">
        <v>1449</v>
      </c>
      <c r="C13">
        <v>6000829628</v>
      </c>
      <c r="D13" s="239">
        <v>775.91</v>
      </c>
    </row>
    <row r="14" spans="1:4" x14ac:dyDescent="0.25">
      <c r="A14" t="s">
        <v>76</v>
      </c>
      <c r="B14" s="239" t="s">
        <v>1449</v>
      </c>
      <c r="C14">
        <v>6000851265</v>
      </c>
      <c r="D14" s="239">
        <v>800.14</v>
      </c>
    </row>
    <row r="15" spans="1:4" x14ac:dyDescent="0.25">
      <c r="A15" t="s">
        <v>76</v>
      </c>
      <c r="B15" s="239" t="s">
        <v>1449</v>
      </c>
      <c r="C15">
        <v>6000851263</v>
      </c>
      <c r="D15" s="239">
        <v>4400.7700000000004</v>
      </c>
    </row>
    <row r="16" spans="1:4" x14ac:dyDescent="0.25">
      <c r="A16" t="s">
        <v>76</v>
      </c>
      <c r="B16" s="239" t="s">
        <v>1449</v>
      </c>
      <c r="C16">
        <v>6000851262</v>
      </c>
      <c r="D16" s="239">
        <v>1387.13</v>
      </c>
    </row>
    <row r="17" spans="1:4" x14ac:dyDescent="0.25">
      <c r="A17" t="s">
        <v>76</v>
      </c>
      <c r="B17" s="239" t="s">
        <v>1449</v>
      </c>
      <c r="C17">
        <v>6000852050</v>
      </c>
      <c r="D17" s="239">
        <v>4114.7700000000004</v>
      </c>
    </row>
    <row r="18" spans="1:4" x14ac:dyDescent="0.25">
      <c r="A18" t="s">
        <v>76</v>
      </c>
      <c r="B18" s="239" t="s">
        <v>1449</v>
      </c>
      <c r="C18">
        <v>6000677000</v>
      </c>
      <c r="D18" s="239">
        <v>1600.28</v>
      </c>
    </row>
    <row r="19" spans="1:4" x14ac:dyDescent="0.25">
      <c r="A19" t="s">
        <v>76</v>
      </c>
      <c r="B19" s="239" t="s">
        <v>1449</v>
      </c>
      <c r="C19">
        <v>6000829625</v>
      </c>
      <c r="D19" s="239">
        <v>497.28</v>
      </c>
    </row>
    <row r="20" spans="1:4" x14ac:dyDescent="0.25">
      <c r="A20" t="s">
        <v>76</v>
      </c>
      <c r="B20" s="239" t="s">
        <v>1449</v>
      </c>
      <c r="C20">
        <v>6000829629</v>
      </c>
      <c r="D20" s="239">
        <v>1294.17</v>
      </c>
    </row>
    <row r="21" spans="1:4" x14ac:dyDescent="0.25">
      <c r="A21" t="s">
        <v>76</v>
      </c>
      <c r="B21" s="239" t="s">
        <v>1449</v>
      </c>
      <c r="C21">
        <v>6000852055</v>
      </c>
      <c r="D21" s="239">
        <v>3501.97</v>
      </c>
    </row>
    <row r="22" spans="1:4" x14ac:dyDescent="0.25">
      <c r="A22" t="s">
        <v>76</v>
      </c>
      <c r="B22" s="239" t="s">
        <v>1449</v>
      </c>
      <c r="C22">
        <v>6000852054</v>
      </c>
      <c r="D22" s="239">
        <v>2750.87</v>
      </c>
    </row>
    <row r="23" spans="1:4" x14ac:dyDescent="0.25">
      <c r="A23" t="s">
        <v>76</v>
      </c>
      <c r="B23" s="239" t="s">
        <v>1449</v>
      </c>
      <c r="C23">
        <v>6000847308</v>
      </c>
      <c r="D23" s="239">
        <v>2775.68</v>
      </c>
    </row>
    <row r="24" spans="1:4" x14ac:dyDescent="0.25">
      <c r="A24" t="s">
        <v>76</v>
      </c>
      <c r="B24" s="239" t="s">
        <v>1449</v>
      </c>
      <c r="C24">
        <v>6000852820</v>
      </c>
      <c r="D24" s="239">
        <v>11827</v>
      </c>
    </row>
    <row r="25" spans="1:4" x14ac:dyDescent="0.25">
      <c r="A25" t="s">
        <v>76</v>
      </c>
      <c r="B25" s="239" t="s">
        <v>1449</v>
      </c>
      <c r="C25">
        <v>6000677005</v>
      </c>
      <c r="D25" s="239">
        <v>775.91</v>
      </c>
    </row>
    <row r="26" spans="1:4" x14ac:dyDescent="0.25">
      <c r="A26" t="s">
        <v>76</v>
      </c>
      <c r="B26" s="239" t="s">
        <v>1449</v>
      </c>
      <c r="C26">
        <v>6000677006</v>
      </c>
      <c r="D26" s="239">
        <v>1200.21</v>
      </c>
    </row>
    <row r="27" spans="1:4" x14ac:dyDescent="0.25">
      <c r="A27" t="s">
        <v>76</v>
      </c>
      <c r="B27" s="239" t="s">
        <v>1449</v>
      </c>
      <c r="C27">
        <v>6000827264</v>
      </c>
      <c r="D27" s="239">
        <v>1200.21</v>
      </c>
    </row>
    <row r="28" spans="1:4" x14ac:dyDescent="0.25">
      <c r="A28" t="s">
        <v>76</v>
      </c>
      <c r="B28" s="239" t="s">
        <v>1449</v>
      </c>
      <c r="C28">
        <v>6000853752</v>
      </c>
      <c r="D28" s="239">
        <v>465.35</v>
      </c>
    </row>
    <row r="29" spans="1:4" x14ac:dyDescent="0.25">
      <c r="A29" t="s">
        <v>76</v>
      </c>
      <c r="B29" s="239" t="s">
        <v>1449</v>
      </c>
      <c r="C29">
        <v>6000854398</v>
      </c>
      <c r="D29" s="239">
        <v>7565.23</v>
      </c>
    </row>
    <row r="30" spans="1:4" x14ac:dyDescent="0.25">
      <c r="A30" t="s">
        <v>76</v>
      </c>
      <c r="B30" s="239" t="s">
        <v>1449</v>
      </c>
      <c r="C30">
        <v>6000804659</v>
      </c>
      <c r="D30" s="239">
        <v>6138.35</v>
      </c>
    </row>
    <row r="31" spans="1:4" x14ac:dyDescent="0.25">
      <c r="A31" t="s">
        <v>76</v>
      </c>
      <c r="B31" s="239" t="s">
        <v>1449</v>
      </c>
      <c r="C31">
        <v>6000817637</v>
      </c>
      <c r="D31" s="239">
        <v>7473.34</v>
      </c>
    </row>
    <row r="32" spans="1:4" x14ac:dyDescent="0.25">
      <c r="A32" t="s">
        <v>76</v>
      </c>
      <c r="B32" s="239" t="s">
        <v>1449</v>
      </c>
      <c r="C32">
        <v>6000817672</v>
      </c>
      <c r="D32" s="239">
        <v>8347.91</v>
      </c>
    </row>
    <row r="33" spans="1:4" x14ac:dyDescent="0.25">
      <c r="A33" t="s">
        <v>76</v>
      </c>
      <c r="B33" s="239" t="s">
        <v>1449</v>
      </c>
      <c r="C33">
        <v>6000783799</v>
      </c>
      <c r="D33" s="239">
        <v>48914</v>
      </c>
    </row>
    <row r="34" spans="1:4" x14ac:dyDescent="0.25">
      <c r="A34" t="s">
        <v>76</v>
      </c>
      <c r="B34" s="239" t="s">
        <v>1449</v>
      </c>
      <c r="C34">
        <v>6000826351</v>
      </c>
      <c r="D34" s="239">
        <v>7524.06</v>
      </c>
    </row>
    <row r="35" spans="1:4" x14ac:dyDescent="0.25">
      <c r="A35" t="s">
        <v>76</v>
      </c>
      <c r="B35" s="239" t="s">
        <v>1449</v>
      </c>
      <c r="C35">
        <v>6000779535</v>
      </c>
      <c r="D35" s="239">
        <v>142372.43</v>
      </c>
    </row>
    <row r="36" spans="1:4" x14ac:dyDescent="0.25">
      <c r="A36" t="s">
        <v>76</v>
      </c>
      <c r="B36" s="239" t="s">
        <v>1449</v>
      </c>
      <c r="C36">
        <v>6000830682</v>
      </c>
      <c r="D36" s="239">
        <v>130.16999999999999</v>
      </c>
    </row>
    <row r="37" spans="1:4" x14ac:dyDescent="0.25">
      <c r="A37" t="s">
        <v>76</v>
      </c>
      <c r="B37" s="239" t="s">
        <v>1449</v>
      </c>
      <c r="C37">
        <v>6000830684</v>
      </c>
      <c r="D37" s="239">
        <v>111.15</v>
      </c>
    </row>
    <row r="38" spans="1:4" x14ac:dyDescent="0.25">
      <c r="A38" t="s">
        <v>76</v>
      </c>
      <c r="B38" s="239" t="s">
        <v>1449</v>
      </c>
      <c r="C38">
        <v>6000831085</v>
      </c>
      <c r="D38" s="239">
        <v>179.2</v>
      </c>
    </row>
    <row r="39" spans="1:4" x14ac:dyDescent="0.25">
      <c r="A39" t="s">
        <v>76</v>
      </c>
      <c r="B39" s="239" t="s">
        <v>1449</v>
      </c>
      <c r="C39">
        <v>6000829140</v>
      </c>
      <c r="D39" s="239">
        <v>5959.0106999999998</v>
      </c>
    </row>
    <row r="40" spans="1:4" x14ac:dyDescent="0.25">
      <c r="A40" t="s">
        <v>76</v>
      </c>
      <c r="B40" s="239" t="s">
        <v>1449</v>
      </c>
      <c r="C40">
        <v>6000829141</v>
      </c>
      <c r="D40" s="239">
        <v>2947.1</v>
      </c>
    </row>
    <row r="41" spans="1:4" x14ac:dyDescent="0.25">
      <c r="A41" t="s">
        <v>76</v>
      </c>
      <c r="B41" s="239" t="s">
        <v>1449</v>
      </c>
      <c r="C41">
        <v>6000853753</v>
      </c>
      <c r="D41" s="239">
        <v>55.56</v>
      </c>
    </row>
    <row r="42" spans="1:4" x14ac:dyDescent="0.25">
      <c r="A42" t="s">
        <v>76</v>
      </c>
      <c r="B42" s="239" t="s">
        <v>1449</v>
      </c>
      <c r="C42">
        <v>6000829147</v>
      </c>
      <c r="D42" s="239">
        <v>7673.51</v>
      </c>
    </row>
    <row r="43" spans="1:4" x14ac:dyDescent="0.25">
      <c r="A43" t="s">
        <v>76</v>
      </c>
      <c r="B43" s="239" t="s">
        <v>1449</v>
      </c>
      <c r="C43">
        <v>6000854404</v>
      </c>
      <c r="D43" s="239">
        <v>559.40279999999996</v>
      </c>
    </row>
    <row r="44" spans="1:4" x14ac:dyDescent="0.25">
      <c r="A44" t="s">
        <v>76</v>
      </c>
      <c r="B44" s="239" t="s">
        <v>1449</v>
      </c>
      <c r="C44">
        <v>6000854402</v>
      </c>
      <c r="D44" s="239">
        <v>2162.46</v>
      </c>
    </row>
    <row r="45" spans="1:4" x14ac:dyDescent="0.25">
      <c r="A45" t="s">
        <v>76</v>
      </c>
      <c r="B45" s="239" t="s">
        <v>1449</v>
      </c>
      <c r="C45">
        <v>6000681459</v>
      </c>
      <c r="D45" s="239">
        <v>4751.22</v>
      </c>
    </row>
    <row r="46" spans="1:4" x14ac:dyDescent="0.25">
      <c r="A46" t="s">
        <v>76</v>
      </c>
      <c r="B46" s="239" t="s">
        <v>1449</v>
      </c>
      <c r="C46">
        <v>6000854403</v>
      </c>
      <c r="D46" s="239">
        <v>1387.13</v>
      </c>
    </row>
    <row r="47" spans="1:4" x14ac:dyDescent="0.25">
      <c r="A47" t="s">
        <v>76</v>
      </c>
      <c r="B47" s="239" t="s">
        <v>1449</v>
      </c>
      <c r="C47">
        <v>6000854557</v>
      </c>
      <c r="D47" s="239">
        <v>15259.81</v>
      </c>
    </row>
    <row r="48" spans="1:4" x14ac:dyDescent="0.25">
      <c r="A48" t="s">
        <v>76</v>
      </c>
      <c r="B48" s="239" t="s">
        <v>1449</v>
      </c>
      <c r="C48">
        <v>6000854558</v>
      </c>
      <c r="D48" s="239">
        <v>19799.310000000001</v>
      </c>
    </row>
    <row r="49" spans="1:4" x14ac:dyDescent="0.25">
      <c r="A49" t="s">
        <v>76</v>
      </c>
      <c r="B49" s="239" t="s">
        <v>1449</v>
      </c>
      <c r="C49">
        <v>6000854559</v>
      </c>
      <c r="D49" s="239">
        <v>8153.37</v>
      </c>
    </row>
    <row r="50" spans="1:4" x14ac:dyDescent="0.25">
      <c r="A50" t="s">
        <v>76</v>
      </c>
      <c r="B50" s="239" t="s">
        <v>1449</v>
      </c>
      <c r="C50">
        <v>6000854660</v>
      </c>
      <c r="D50" s="239">
        <v>2750.87</v>
      </c>
    </row>
    <row r="51" spans="1:4" x14ac:dyDescent="0.25">
      <c r="A51" t="s">
        <v>76</v>
      </c>
      <c r="B51" s="239" t="s">
        <v>1449</v>
      </c>
      <c r="C51">
        <v>6000854661</v>
      </c>
      <c r="D51" s="239">
        <v>3199.13</v>
      </c>
    </row>
    <row r="52" spans="1:4" x14ac:dyDescent="0.25">
      <c r="A52" t="s">
        <v>76</v>
      </c>
      <c r="B52" s="239" t="s">
        <v>1449</v>
      </c>
      <c r="C52">
        <v>6000855169</v>
      </c>
      <c r="D52" s="239">
        <v>4162.8100000000004</v>
      </c>
    </row>
    <row r="53" spans="1:4" x14ac:dyDescent="0.25">
      <c r="A53" t="s">
        <v>76</v>
      </c>
      <c r="B53" s="239" t="s">
        <v>1449</v>
      </c>
      <c r="C53">
        <v>6000855078</v>
      </c>
      <c r="D53" s="239">
        <v>2325.9899999999998</v>
      </c>
    </row>
    <row r="54" spans="1:4" x14ac:dyDescent="0.25">
      <c r="A54" t="s">
        <v>76</v>
      </c>
      <c r="B54" s="239" t="s">
        <v>1449</v>
      </c>
      <c r="C54">
        <v>6000856129</v>
      </c>
      <c r="D54" s="239">
        <v>1575.47</v>
      </c>
    </row>
    <row r="55" spans="1:4" x14ac:dyDescent="0.25">
      <c r="A55" t="s">
        <v>76</v>
      </c>
      <c r="B55" s="239" t="s">
        <v>1449</v>
      </c>
      <c r="C55">
        <v>6000856132</v>
      </c>
      <c r="D55" s="239">
        <v>5374.3</v>
      </c>
    </row>
    <row r="56" spans="1:4" x14ac:dyDescent="0.25">
      <c r="A56" t="s">
        <v>76</v>
      </c>
      <c r="B56" s="239" t="s">
        <v>1449</v>
      </c>
      <c r="C56">
        <v>6000856133</v>
      </c>
      <c r="D56" s="239">
        <v>1387.13</v>
      </c>
    </row>
    <row r="57" spans="1:4" x14ac:dyDescent="0.25">
      <c r="A57" t="s">
        <v>76</v>
      </c>
      <c r="B57" s="239" t="s">
        <v>1449</v>
      </c>
      <c r="C57">
        <v>6000856131</v>
      </c>
      <c r="D57" s="239">
        <v>10320.32</v>
      </c>
    </row>
    <row r="58" spans="1:4" x14ac:dyDescent="0.25">
      <c r="A58" t="s">
        <v>76</v>
      </c>
      <c r="B58" s="239" t="s">
        <v>1449</v>
      </c>
      <c r="C58">
        <v>6000856130</v>
      </c>
      <c r="D58" s="239">
        <v>12772.93</v>
      </c>
    </row>
    <row r="59" spans="1:4" x14ac:dyDescent="0.25">
      <c r="A59" t="s">
        <v>76</v>
      </c>
      <c r="B59" s="239" t="s">
        <v>1449</v>
      </c>
      <c r="C59">
        <v>6000857127</v>
      </c>
      <c r="D59" s="239">
        <v>1763.39</v>
      </c>
    </row>
    <row r="60" spans="1:4" x14ac:dyDescent="0.25">
      <c r="A60" t="s">
        <v>76</v>
      </c>
      <c r="B60" s="239" t="s">
        <v>1449</v>
      </c>
      <c r="C60">
        <v>6000832147</v>
      </c>
      <c r="D60" s="239">
        <v>2490.68174</v>
      </c>
    </row>
    <row r="61" spans="1:4" x14ac:dyDescent="0.25">
      <c r="A61" t="s">
        <v>76</v>
      </c>
      <c r="B61" s="239" t="s">
        <v>1449</v>
      </c>
      <c r="C61">
        <v>6000832015</v>
      </c>
      <c r="D61" s="239">
        <v>7255.97</v>
      </c>
    </row>
    <row r="62" spans="1:4" x14ac:dyDescent="0.25">
      <c r="A62" t="s">
        <v>76</v>
      </c>
      <c r="B62" s="239" t="s">
        <v>1449</v>
      </c>
      <c r="C62">
        <v>6000832019</v>
      </c>
      <c r="D62" s="239">
        <v>10671.65</v>
      </c>
    </row>
    <row r="63" spans="1:4" x14ac:dyDescent="0.25">
      <c r="A63" t="s">
        <v>76</v>
      </c>
      <c r="B63" s="239" t="s">
        <v>1449</v>
      </c>
      <c r="C63">
        <v>6000832013</v>
      </c>
      <c r="D63" s="239">
        <v>6029.26</v>
      </c>
    </row>
    <row r="64" spans="1:4" x14ac:dyDescent="0.25">
      <c r="A64" t="s">
        <v>76</v>
      </c>
      <c r="B64" s="239" t="s">
        <v>1449</v>
      </c>
      <c r="C64">
        <v>6000832146</v>
      </c>
      <c r="D64" s="239">
        <v>44.46</v>
      </c>
    </row>
    <row r="65" spans="1:4" x14ac:dyDescent="0.25">
      <c r="A65" t="s">
        <v>76</v>
      </c>
      <c r="B65" s="239" t="s">
        <v>1449</v>
      </c>
      <c r="C65">
        <v>6000833472</v>
      </c>
      <c r="D65" s="239">
        <v>10439.33</v>
      </c>
    </row>
    <row r="66" spans="1:4" x14ac:dyDescent="0.25">
      <c r="A66" t="s">
        <v>76</v>
      </c>
      <c r="B66" s="239" t="s">
        <v>1449</v>
      </c>
      <c r="C66">
        <v>6000857126</v>
      </c>
      <c r="D66" s="239">
        <v>1550.66</v>
      </c>
    </row>
    <row r="67" spans="1:4" x14ac:dyDescent="0.25">
      <c r="A67" t="s">
        <v>76</v>
      </c>
      <c r="B67" s="239" t="s">
        <v>1449</v>
      </c>
      <c r="C67">
        <v>6000857120</v>
      </c>
      <c r="D67" s="239">
        <v>587.99</v>
      </c>
    </row>
    <row r="68" spans="1:4" x14ac:dyDescent="0.25">
      <c r="A68" t="s">
        <v>76</v>
      </c>
      <c r="B68" s="239" t="s">
        <v>1449</v>
      </c>
      <c r="C68">
        <v>6000857121</v>
      </c>
      <c r="D68" s="239">
        <v>1600.28</v>
      </c>
    </row>
    <row r="69" spans="1:4" x14ac:dyDescent="0.25">
      <c r="A69" t="s">
        <v>76</v>
      </c>
      <c r="B69" s="239" t="s">
        <v>1449</v>
      </c>
      <c r="C69">
        <v>6000857123</v>
      </c>
      <c r="D69" s="239">
        <v>3962.36</v>
      </c>
    </row>
    <row r="70" spans="1:4" x14ac:dyDescent="0.25">
      <c r="A70" t="s">
        <v>76</v>
      </c>
      <c r="B70" s="239" t="s">
        <v>1449</v>
      </c>
      <c r="C70">
        <v>6000857175</v>
      </c>
      <c r="D70" s="239">
        <v>3236.65</v>
      </c>
    </row>
    <row r="71" spans="1:4" x14ac:dyDescent="0.25">
      <c r="A71" t="s">
        <v>76</v>
      </c>
      <c r="B71" s="239" t="s">
        <v>1449</v>
      </c>
      <c r="C71">
        <v>6000857096</v>
      </c>
      <c r="D71" s="239">
        <v>3526.2</v>
      </c>
    </row>
    <row r="72" spans="1:4" x14ac:dyDescent="0.25">
      <c r="A72" t="s">
        <v>76</v>
      </c>
      <c r="B72" s="239" t="s">
        <v>1449</v>
      </c>
      <c r="C72">
        <v>6000857122</v>
      </c>
      <c r="D72" s="239">
        <v>5151.29</v>
      </c>
    </row>
    <row r="73" spans="1:4" x14ac:dyDescent="0.25">
      <c r="A73" t="s">
        <v>76</v>
      </c>
      <c r="B73" s="239" t="s">
        <v>1449</v>
      </c>
      <c r="C73">
        <v>6000857176</v>
      </c>
      <c r="D73" s="239">
        <v>3724.24</v>
      </c>
    </row>
    <row r="74" spans="1:4" x14ac:dyDescent="0.25">
      <c r="A74" t="s">
        <v>76</v>
      </c>
      <c r="B74" s="239" t="s">
        <v>1449</v>
      </c>
      <c r="C74">
        <v>6000857097</v>
      </c>
      <c r="D74" s="239">
        <v>3928.01</v>
      </c>
    </row>
    <row r="75" spans="1:4" x14ac:dyDescent="0.25">
      <c r="A75" t="s">
        <v>76</v>
      </c>
      <c r="B75" s="239" t="s">
        <v>1449</v>
      </c>
      <c r="C75">
        <v>6000857098</v>
      </c>
      <c r="D75" s="239">
        <v>5877</v>
      </c>
    </row>
    <row r="76" spans="1:4" x14ac:dyDescent="0.25">
      <c r="A76" t="s">
        <v>76</v>
      </c>
      <c r="B76" s="239" t="s">
        <v>1449</v>
      </c>
      <c r="C76">
        <v>6000857124</v>
      </c>
      <c r="D76" s="239">
        <v>1269.3599999999999</v>
      </c>
    </row>
    <row r="77" spans="1:4" x14ac:dyDescent="0.25">
      <c r="A77" t="s">
        <v>76</v>
      </c>
      <c r="B77" s="239" t="s">
        <v>1449</v>
      </c>
      <c r="C77">
        <v>6000832204</v>
      </c>
      <c r="D77" s="239">
        <v>157.63120000000001</v>
      </c>
    </row>
    <row r="78" spans="1:4" x14ac:dyDescent="0.25">
      <c r="A78" t="s">
        <v>76</v>
      </c>
      <c r="B78" s="239" t="s">
        <v>1449</v>
      </c>
      <c r="C78">
        <v>6000833118</v>
      </c>
      <c r="D78" s="239">
        <v>215.88</v>
      </c>
    </row>
    <row r="79" spans="1:4" x14ac:dyDescent="0.25">
      <c r="A79" t="s">
        <v>76</v>
      </c>
      <c r="B79" s="239" t="s">
        <v>1449</v>
      </c>
      <c r="C79">
        <v>6000833119</v>
      </c>
      <c r="D79" s="239">
        <v>66.69</v>
      </c>
    </row>
    <row r="80" spans="1:4" x14ac:dyDescent="0.25">
      <c r="A80" t="s">
        <v>76</v>
      </c>
      <c r="B80" s="239" t="s">
        <v>1449</v>
      </c>
      <c r="C80">
        <v>6000833416</v>
      </c>
      <c r="D80" s="239">
        <v>29736.35</v>
      </c>
    </row>
    <row r="81" spans="1:4" x14ac:dyDescent="0.25">
      <c r="A81" t="s">
        <v>76</v>
      </c>
      <c r="B81" s="239" t="s">
        <v>1449</v>
      </c>
      <c r="C81">
        <v>6000841189</v>
      </c>
      <c r="D81" s="239">
        <v>1880.27</v>
      </c>
    </row>
    <row r="82" spans="1:4" x14ac:dyDescent="0.25">
      <c r="A82" t="s">
        <v>76</v>
      </c>
      <c r="B82" s="239" t="s">
        <v>1449</v>
      </c>
      <c r="C82">
        <v>6000841709</v>
      </c>
      <c r="D82" s="239">
        <v>800.28</v>
      </c>
    </row>
    <row r="83" spans="1:4" x14ac:dyDescent="0.25">
      <c r="A83" t="s">
        <v>76</v>
      </c>
      <c r="B83" s="239" t="s">
        <v>1449</v>
      </c>
      <c r="C83">
        <v>6000809402</v>
      </c>
      <c r="D83" s="239">
        <v>5926.62</v>
      </c>
    </row>
    <row r="84" spans="1:4" x14ac:dyDescent="0.25">
      <c r="A84" t="s">
        <v>76</v>
      </c>
      <c r="B84" s="239" t="s">
        <v>1449</v>
      </c>
      <c r="C84">
        <v>6000845605</v>
      </c>
      <c r="D84" s="239">
        <v>8945.9</v>
      </c>
    </row>
    <row r="85" spans="1:4" x14ac:dyDescent="0.25">
      <c r="A85" t="s">
        <v>76</v>
      </c>
      <c r="B85" s="239" t="s">
        <v>1449</v>
      </c>
      <c r="C85">
        <v>6000845554</v>
      </c>
      <c r="D85" s="239">
        <v>2162.46</v>
      </c>
    </row>
    <row r="86" spans="1:4" x14ac:dyDescent="0.25">
      <c r="A86" t="s">
        <v>76</v>
      </c>
      <c r="B86" s="239" t="s">
        <v>1449</v>
      </c>
      <c r="C86">
        <v>6000845555</v>
      </c>
      <c r="D86" s="239">
        <v>4651.9799999999996</v>
      </c>
    </row>
    <row r="87" spans="1:4" x14ac:dyDescent="0.25">
      <c r="A87" t="s">
        <v>76</v>
      </c>
      <c r="B87" s="239" t="s">
        <v>1449</v>
      </c>
      <c r="C87">
        <v>6000845607</v>
      </c>
      <c r="D87" s="239">
        <v>113.49</v>
      </c>
    </row>
    <row r="88" spans="1:4" x14ac:dyDescent="0.25">
      <c r="A88" t="s">
        <v>76</v>
      </c>
      <c r="B88" s="239" t="s">
        <v>1449</v>
      </c>
      <c r="C88">
        <v>6000845608</v>
      </c>
      <c r="D88" s="239">
        <v>27.78</v>
      </c>
    </row>
    <row r="89" spans="1:4" x14ac:dyDescent="0.25">
      <c r="A89" t="s">
        <v>76</v>
      </c>
      <c r="B89" s="239" t="s">
        <v>1449</v>
      </c>
      <c r="C89">
        <v>6000845615</v>
      </c>
      <c r="D89" s="239">
        <v>3101.32</v>
      </c>
    </row>
    <row r="90" spans="1:4" x14ac:dyDescent="0.25">
      <c r="A90" t="s">
        <v>76</v>
      </c>
      <c r="B90" s="239" t="s">
        <v>1449</v>
      </c>
      <c r="C90">
        <v>6000846495</v>
      </c>
      <c r="D90" s="239">
        <v>2146.96</v>
      </c>
    </row>
    <row r="91" spans="1:4" x14ac:dyDescent="0.25">
      <c r="A91" t="s">
        <v>76</v>
      </c>
      <c r="B91" s="239" t="s">
        <v>1449</v>
      </c>
      <c r="C91">
        <v>6000846497</v>
      </c>
      <c r="D91" s="239">
        <v>571.49</v>
      </c>
    </row>
    <row r="92" spans="1:4" x14ac:dyDescent="0.25">
      <c r="A92" t="s">
        <v>76</v>
      </c>
      <c r="B92" s="239" t="s">
        <v>1449</v>
      </c>
      <c r="C92">
        <v>6000841525</v>
      </c>
      <c r="D92" s="239">
        <v>1482.09</v>
      </c>
    </row>
    <row r="93" spans="1:4" x14ac:dyDescent="0.25">
      <c r="A93" t="s">
        <v>76</v>
      </c>
      <c r="B93" s="239" t="s">
        <v>1449</v>
      </c>
      <c r="C93">
        <v>6000846459</v>
      </c>
      <c r="D93" s="239">
        <v>2638.35</v>
      </c>
    </row>
    <row r="94" spans="1:4" x14ac:dyDescent="0.25">
      <c r="A94" t="s">
        <v>76</v>
      </c>
      <c r="B94" s="239" t="s">
        <v>1449</v>
      </c>
      <c r="C94">
        <v>6000847180</v>
      </c>
      <c r="D94" s="239">
        <v>3211.84</v>
      </c>
    </row>
    <row r="95" spans="1:4" x14ac:dyDescent="0.25">
      <c r="A95" t="s">
        <v>1450</v>
      </c>
      <c r="B95" s="239" t="s">
        <v>1449</v>
      </c>
      <c r="C95">
        <v>6000858200</v>
      </c>
      <c r="D95" s="239">
        <v>11585.25</v>
      </c>
    </row>
    <row r="96" spans="1:4" x14ac:dyDescent="0.25">
      <c r="A96" t="s">
        <v>1450</v>
      </c>
      <c r="B96" s="239" t="s">
        <v>1449</v>
      </c>
      <c r="C96">
        <v>6000858209</v>
      </c>
      <c r="D96" s="239">
        <v>76501.759999999995</v>
      </c>
    </row>
    <row r="97" spans="1:4" x14ac:dyDescent="0.25">
      <c r="A97" t="s">
        <v>1450</v>
      </c>
      <c r="B97" s="239" t="s">
        <v>1449</v>
      </c>
      <c r="C97">
        <v>6000858117</v>
      </c>
      <c r="D97" s="239">
        <v>32969.025000000001</v>
      </c>
    </row>
    <row r="98" spans="1:4" x14ac:dyDescent="0.25">
      <c r="A98" t="s">
        <v>1450</v>
      </c>
      <c r="B98" s="239" t="s">
        <v>1449</v>
      </c>
      <c r="C98">
        <v>6000858210</v>
      </c>
      <c r="D98" s="239">
        <v>36422.800000000003</v>
      </c>
    </row>
    <row r="99" spans="1:4" x14ac:dyDescent="0.25">
      <c r="A99" t="s">
        <v>1450</v>
      </c>
      <c r="B99" s="239" t="s">
        <v>1449</v>
      </c>
      <c r="C99" t="s">
        <v>427</v>
      </c>
      <c r="D99" s="239">
        <v>78.33</v>
      </c>
    </row>
    <row r="100" spans="1:4" x14ac:dyDescent="0.25">
      <c r="A100" t="s">
        <v>1450</v>
      </c>
      <c r="B100" s="239" t="s">
        <v>1449</v>
      </c>
      <c r="C100" t="s">
        <v>417</v>
      </c>
      <c r="D100" s="239">
        <v>78.33</v>
      </c>
    </row>
    <row r="101" spans="1:4" x14ac:dyDescent="0.25">
      <c r="A101" t="s">
        <v>1450</v>
      </c>
      <c r="B101" s="239" t="s">
        <v>1449</v>
      </c>
      <c r="C101" t="s">
        <v>666</v>
      </c>
      <c r="D101" s="239">
        <v>78.33</v>
      </c>
    </row>
    <row r="102" spans="1:4" x14ac:dyDescent="0.25">
      <c r="A102" t="s">
        <v>1450</v>
      </c>
      <c r="B102" s="239" t="s">
        <v>1449</v>
      </c>
      <c r="C102" t="s">
        <v>821</v>
      </c>
      <c r="D102" s="239">
        <v>78.33</v>
      </c>
    </row>
    <row r="103" spans="1:4" x14ac:dyDescent="0.25">
      <c r="A103" t="s">
        <v>1450</v>
      </c>
      <c r="B103" s="239" t="s">
        <v>1449</v>
      </c>
      <c r="C103" t="s">
        <v>445</v>
      </c>
      <c r="D103" s="239">
        <v>78.33</v>
      </c>
    </row>
    <row r="104" spans="1:4" x14ac:dyDescent="0.25">
      <c r="A104" t="s">
        <v>1450</v>
      </c>
      <c r="B104" s="239" t="s">
        <v>1449</v>
      </c>
      <c r="C104" t="s">
        <v>381</v>
      </c>
      <c r="D104" s="239">
        <v>1305.75</v>
      </c>
    </row>
    <row r="105" spans="1:4" x14ac:dyDescent="0.25">
      <c r="A105" t="s">
        <v>1450</v>
      </c>
      <c r="B105" s="239" t="s">
        <v>1449</v>
      </c>
      <c r="C105" t="s">
        <v>1064</v>
      </c>
      <c r="D105" s="239">
        <v>783.45</v>
      </c>
    </row>
    <row r="106" spans="1:4" x14ac:dyDescent="0.25">
      <c r="A106" t="s">
        <v>1450</v>
      </c>
      <c r="B106" s="239" t="s">
        <v>1449</v>
      </c>
      <c r="C106" t="s">
        <v>535</v>
      </c>
      <c r="D106" s="239">
        <v>78.33</v>
      </c>
    </row>
    <row r="107" spans="1:4" x14ac:dyDescent="0.25">
      <c r="A107" t="s">
        <v>1450</v>
      </c>
      <c r="B107" s="239" t="s">
        <v>1449</v>
      </c>
      <c r="C107" t="s">
        <v>648</v>
      </c>
      <c r="D107" s="239">
        <v>261.14999999999998</v>
      </c>
    </row>
    <row r="108" spans="1:4" x14ac:dyDescent="0.25">
      <c r="A108" t="s">
        <v>1450</v>
      </c>
      <c r="B108" s="239" t="s">
        <v>1449</v>
      </c>
      <c r="C108" t="s">
        <v>692</v>
      </c>
      <c r="D108" s="239">
        <v>1155.57</v>
      </c>
    </row>
    <row r="109" spans="1:4" x14ac:dyDescent="0.25">
      <c r="A109" t="s">
        <v>1450</v>
      </c>
      <c r="B109" s="239" t="s">
        <v>1449</v>
      </c>
      <c r="C109" t="s">
        <v>447</v>
      </c>
      <c r="D109" s="239">
        <v>78.33</v>
      </c>
    </row>
    <row r="110" spans="1:4" x14ac:dyDescent="0.25">
      <c r="A110" t="s">
        <v>1450</v>
      </c>
      <c r="B110" s="239" t="s">
        <v>1449</v>
      </c>
      <c r="C110" t="s">
        <v>429</v>
      </c>
      <c r="D110" s="239">
        <v>78.33</v>
      </c>
    </row>
    <row r="111" spans="1:4" x14ac:dyDescent="0.25">
      <c r="A111" t="s">
        <v>1450</v>
      </c>
      <c r="B111" s="239" t="s">
        <v>1449</v>
      </c>
      <c r="C111" t="s">
        <v>428</v>
      </c>
      <c r="D111" s="239">
        <v>78.33</v>
      </c>
    </row>
    <row r="112" spans="1:4" x14ac:dyDescent="0.25">
      <c r="A112" t="s">
        <v>1450</v>
      </c>
      <c r="B112" s="239" t="s">
        <v>1449</v>
      </c>
      <c r="C112" t="s">
        <v>649</v>
      </c>
      <c r="D112" s="239">
        <v>783.45</v>
      </c>
    </row>
    <row r="113" spans="1:4" x14ac:dyDescent="0.25">
      <c r="A113" t="s">
        <v>1450</v>
      </c>
      <c r="B113" s="239" t="s">
        <v>1449</v>
      </c>
      <c r="C113" t="s">
        <v>717</v>
      </c>
      <c r="D113" s="239">
        <v>78.33</v>
      </c>
    </row>
    <row r="114" spans="1:4" x14ac:dyDescent="0.25">
      <c r="A114" t="s">
        <v>1450</v>
      </c>
      <c r="B114" s="239" t="s">
        <v>1449</v>
      </c>
      <c r="C114" t="s">
        <v>719</v>
      </c>
      <c r="D114" s="239">
        <v>78.33</v>
      </c>
    </row>
    <row r="115" spans="1:4" x14ac:dyDescent="0.25">
      <c r="A115" t="s">
        <v>1450</v>
      </c>
      <c r="B115" s="239" t="s">
        <v>1449</v>
      </c>
      <c r="C115" t="s">
        <v>739</v>
      </c>
      <c r="D115" s="239">
        <v>783.45</v>
      </c>
    </row>
    <row r="116" spans="1:4" x14ac:dyDescent="0.25">
      <c r="A116" t="s">
        <v>1450</v>
      </c>
      <c r="B116" s="239" t="s">
        <v>1449</v>
      </c>
      <c r="C116" t="s">
        <v>758</v>
      </c>
      <c r="D116" s="239">
        <v>78.33</v>
      </c>
    </row>
    <row r="117" spans="1:4" x14ac:dyDescent="0.25">
      <c r="A117" t="s">
        <v>1450</v>
      </c>
      <c r="B117" s="239" t="s">
        <v>1449</v>
      </c>
      <c r="C117" t="s">
        <v>784</v>
      </c>
      <c r="D117" s="239">
        <v>78.33</v>
      </c>
    </row>
    <row r="118" spans="1:4" x14ac:dyDescent="0.25">
      <c r="A118" t="s">
        <v>1450</v>
      </c>
      <c r="B118" s="239" t="s">
        <v>1449</v>
      </c>
      <c r="C118" t="s">
        <v>869</v>
      </c>
      <c r="D118" s="239">
        <v>78.33</v>
      </c>
    </row>
    <row r="119" spans="1:4" x14ac:dyDescent="0.25">
      <c r="A119" t="s">
        <v>1450</v>
      </c>
      <c r="B119" s="239" t="s">
        <v>1449</v>
      </c>
      <c r="C119" t="s">
        <v>811</v>
      </c>
      <c r="D119" s="239">
        <v>78.33</v>
      </c>
    </row>
    <row r="120" spans="1:4" x14ac:dyDescent="0.25">
      <c r="A120" t="s">
        <v>1450</v>
      </c>
      <c r="B120" s="239" t="s">
        <v>1449</v>
      </c>
      <c r="C120" t="s">
        <v>1015</v>
      </c>
      <c r="D120" s="239">
        <v>261.14999999999998</v>
      </c>
    </row>
    <row r="121" spans="1:4" x14ac:dyDescent="0.25">
      <c r="A121" t="s">
        <v>1450</v>
      </c>
      <c r="B121" s="239" t="s">
        <v>1449</v>
      </c>
      <c r="C121" t="s">
        <v>435</v>
      </c>
      <c r="D121" s="239">
        <v>78.33</v>
      </c>
    </row>
    <row r="122" spans="1:4" x14ac:dyDescent="0.25">
      <c r="A122" t="s">
        <v>1450</v>
      </c>
      <c r="B122" s="239" t="s">
        <v>1449</v>
      </c>
      <c r="C122" t="s">
        <v>431</v>
      </c>
      <c r="D122" s="239">
        <v>78.33</v>
      </c>
    </row>
    <row r="123" spans="1:4" x14ac:dyDescent="0.25">
      <c r="A123" t="s">
        <v>1450</v>
      </c>
      <c r="B123" s="239" t="s">
        <v>1449</v>
      </c>
      <c r="C123" t="s">
        <v>806</v>
      </c>
      <c r="D123" s="239">
        <v>78.33</v>
      </c>
    </row>
    <row r="124" spans="1:4" x14ac:dyDescent="0.25">
      <c r="A124" t="s">
        <v>1450</v>
      </c>
      <c r="B124" s="239" t="s">
        <v>1449</v>
      </c>
      <c r="C124" t="s">
        <v>847</v>
      </c>
      <c r="D124" s="239">
        <v>78.33</v>
      </c>
    </row>
    <row r="125" spans="1:4" x14ac:dyDescent="0.25">
      <c r="A125" t="s">
        <v>1450</v>
      </c>
      <c r="B125" s="239" t="s">
        <v>1449</v>
      </c>
      <c r="C125" t="s">
        <v>427</v>
      </c>
      <c r="D125" s="239">
        <v>1362.29</v>
      </c>
    </row>
    <row r="126" spans="1:4" x14ac:dyDescent="0.25">
      <c r="A126" t="s">
        <v>1450</v>
      </c>
      <c r="B126" s="239" t="s">
        <v>1449</v>
      </c>
      <c r="C126" t="s">
        <v>427</v>
      </c>
      <c r="D126" s="239">
        <v>2850.82</v>
      </c>
    </row>
    <row r="127" spans="1:4" x14ac:dyDescent="0.25">
      <c r="A127" t="s">
        <v>1450</v>
      </c>
      <c r="B127" s="239" t="s">
        <v>1449</v>
      </c>
      <c r="C127" t="s">
        <v>1069</v>
      </c>
      <c r="D127" s="239">
        <v>1362.29</v>
      </c>
    </row>
    <row r="128" spans="1:4" x14ac:dyDescent="0.25">
      <c r="A128" t="s">
        <v>1450</v>
      </c>
      <c r="B128" s="239" t="s">
        <v>1449</v>
      </c>
      <c r="C128" t="s">
        <v>1069</v>
      </c>
      <c r="D128" s="239">
        <v>2850.82</v>
      </c>
    </row>
    <row r="129" spans="1:4" x14ac:dyDescent="0.25">
      <c r="A129" t="s">
        <v>1450</v>
      </c>
      <c r="B129" s="239" t="s">
        <v>1449</v>
      </c>
      <c r="C129" t="s">
        <v>1085</v>
      </c>
      <c r="D129" s="239">
        <v>1571.21</v>
      </c>
    </row>
    <row r="130" spans="1:4" x14ac:dyDescent="0.25">
      <c r="A130" t="s">
        <v>1450</v>
      </c>
      <c r="B130" s="239" t="s">
        <v>1449</v>
      </c>
      <c r="C130" t="s">
        <v>1085</v>
      </c>
      <c r="D130" s="239">
        <v>3360.04</v>
      </c>
    </row>
    <row r="131" spans="1:4" x14ac:dyDescent="0.25">
      <c r="A131" t="s">
        <v>1450</v>
      </c>
      <c r="B131" s="239" t="s">
        <v>1449</v>
      </c>
      <c r="C131" t="s">
        <v>417</v>
      </c>
      <c r="D131" s="239">
        <v>1192.55</v>
      </c>
    </row>
    <row r="132" spans="1:4" x14ac:dyDescent="0.25">
      <c r="A132" t="s">
        <v>1450</v>
      </c>
      <c r="B132" s="239" t="s">
        <v>1449</v>
      </c>
      <c r="C132" t="s">
        <v>417</v>
      </c>
      <c r="D132" s="239">
        <v>2419.9299999999998</v>
      </c>
    </row>
    <row r="133" spans="1:4" x14ac:dyDescent="0.25">
      <c r="A133" t="s">
        <v>1450</v>
      </c>
      <c r="B133" s="239" t="s">
        <v>1449</v>
      </c>
      <c r="C133" t="s">
        <v>666</v>
      </c>
      <c r="D133" s="239">
        <v>1192.55</v>
      </c>
    </row>
    <row r="134" spans="1:4" x14ac:dyDescent="0.25">
      <c r="A134" t="s">
        <v>1450</v>
      </c>
      <c r="B134" s="239" t="s">
        <v>1449</v>
      </c>
      <c r="C134" t="s">
        <v>666</v>
      </c>
      <c r="D134" s="239">
        <v>2419.9299999999998</v>
      </c>
    </row>
    <row r="135" spans="1:4" x14ac:dyDescent="0.25">
      <c r="A135" t="s">
        <v>1450</v>
      </c>
      <c r="B135" s="239" t="s">
        <v>1449</v>
      </c>
      <c r="C135" t="s">
        <v>821</v>
      </c>
      <c r="D135" s="239">
        <v>1192.55</v>
      </c>
    </row>
    <row r="136" spans="1:4" x14ac:dyDescent="0.25">
      <c r="A136" t="s">
        <v>1450</v>
      </c>
      <c r="B136" s="239" t="s">
        <v>1449</v>
      </c>
      <c r="C136" t="s">
        <v>821</v>
      </c>
      <c r="D136" s="239">
        <v>2419.9299999999998</v>
      </c>
    </row>
    <row r="137" spans="1:4" x14ac:dyDescent="0.25">
      <c r="A137" t="s">
        <v>1450</v>
      </c>
      <c r="B137" s="239" t="s">
        <v>1449</v>
      </c>
      <c r="C137" t="s">
        <v>1065</v>
      </c>
      <c r="D137" s="239">
        <v>3048.57</v>
      </c>
    </row>
    <row r="138" spans="1:4" x14ac:dyDescent="0.25">
      <c r="A138" t="s">
        <v>1450</v>
      </c>
      <c r="B138" s="239" t="s">
        <v>1449</v>
      </c>
      <c r="C138" t="s">
        <v>445</v>
      </c>
      <c r="D138" s="239">
        <v>1192.55</v>
      </c>
    </row>
    <row r="139" spans="1:4" x14ac:dyDescent="0.25">
      <c r="A139" t="s">
        <v>1450</v>
      </c>
      <c r="B139" s="239" t="s">
        <v>1449</v>
      </c>
      <c r="C139" t="s">
        <v>445</v>
      </c>
      <c r="D139" s="239">
        <v>2419.9299999999998</v>
      </c>
    </row>
    <row r="140" spans="1:4" x14ac:dyDescent="0.25">
      <c r="A140" t="s">
        <v>1450</v>
      </c>
      <c r="B140" s="239" t="s">
        <v>1449</v>
      </c>
      <c r="C140" t="s">
        <v>346</v>
      </c>
      <c r="D140" s="239">
        <v>12767.08</v>
      </c>
    </row>
    <row r="141" spans="1:4" x14ac:dyDescent="0.25">
      <c r="A141" t="s">
        <v>1450</v>
      </c>
      <c r="B141" s="239" t="s">
        <v>1449</v>
      </c>
      <c r="C141" t="s">
        <v>346</v>
      </c>
      <c r="D141" s="239">
        <v>35939.56</v>
      </c>
    </row>
    <row r="142" spans="1:4" x14ac:dyDescent="0.25">
      <c r="A142" t="s">
        <v>1450</v>
      </c>
      <c r="B142" s="239" t="s">
        <v>1449</v>
      </c>
      <c r="C142" t="s">
        <v>381</v>
      </c>
      <c r="D142" s="239">
        <v>3843.02</v>
      </c>
    </row>
    <row r="143" spans="1:4" x14ac:dyDescent="0.25">
      <c r="A143" t="s">
        <v>1450</v>
      </c>
      <c r="B143" s="239" t="s">
        <v>1449</v>
      </c>
      <c r="C143" t="s">
        <v>381</v>
      </c>
      <c r="D143" s="239">
        <v>12177.53</v>
      </c>
    </row>
    <row r="144" spans="1:4" x14ac:dyDescent="0.25">
      <c r="A144" t="s">
        <v>1450</v>
      </c>
      <c r="B144" s="239" t="s">
        <v>1449</v>
      </c>
      <c r="C144" t="s">
        <v>1086</v>
      </c>
      <c r="D144" s="239">
        <v>3798.98</v>
      </c>
    </row>
    <row r="145" spans="1:4" x14ac:dyDescent="0.25">
      <c r="A145" t="s">
        <v>1450</v>
      </c>
      <c r="B145" s="239" t="s">
        <v>1449</v>
      </c>
      <c r="C145" t="s">
        <v>1086</v>
      </c>
      <c r="D145" s="239">
        <v>11444.55</v>
      </c>
    </row>
    <row r="146" spans="1:4" x14ac:dyDescent="0.25">
      <c r="A146" t="s">
        <v>1450</v>
      </c>
      <c r="B146" s="239" t="s">
        <v>1449</v>
      </c>
      <c r="C146" t="s">
        <v>1444</v>
      </c>
      <c r="D146" s="239">
        <v>3692.18</v>
      </c>
    </row>
    <row r="147" spans="1:4" x14ac:dyDescent="0.25">
      <c r="A147" t="s">
        <v>1450</v>
      </c>
      <c r="B147" s="239" t="s">
        <v>1449</v>
      </c>
      <c r="C147" t="s">
        <v>1444</v>
      </c>
      <c r="D147" s="239">
        <v>9376.33</v>
      </c>
    </row>
    <row r="148" spans="1:4" x14ac:dyDescent="0.25">
      <c r="A148" t="s">
        <v>1450</v>
      </c>
      <c r="B148" s="239" t="s">
        <v>1449</v>
      </c>
      <c r="C148" t="s">
        <v>1064</v>
      </c>
      <c r="D148" s="239">
        <v>3177.79</v>
      </c>
    </row>
    <row r="149" spans="1:4" x14ac:dyDescent="0.25">
      <c r="A149" t="s">
        <v>1450</v>
      </c>
      <c r="B149" s="239" t="s">
        <v>1449</v>
      </c>
      <c r="C149" t="s">
        <v>1064</v>
      </c>
      <c r="D149" s="239">
        <v>12432.99</v>
      </c>
    </row>
    <row r="150" spans="1:4" x14ac:dyDescent="0.25">
      <c r="A150" t="s">
        <v>1450</v>
      </c>
      <c r="B150" s="239" t="s">
        <v>1449</v>
      </c>
      <c r="C150" t="s">
        <v>1082</v>
      </c>
      <c r="D150" s="239">
        <v>1192.55</v>
      </c>
    </row>
    <row r="151" spans="1:4" x14ac:dyDescent="0.25">
      <c r="A151" t="s">
        <v>1450</v>
      </c>
      <c r="B151" s="239" t="s">
        <v>1449</v>
      </c>
      <c r="C151" t="s">
        <v>1082</v>
      </c>
      <c r="D151" s="239">
        <v>2419.9299999999998</v>
      </c>
    </row>
    <row r="152" spans="1:4" x14ac:dyDescent="0.25">
      <c r="A152" t="s">
        <v>1450</v>
      </c>
      <c r="B152" s="239" t="s">
        <v>1449</v>
      </c>
      <c r="C152" t="s">
        <v>1071</v>
      </c>
      <c r="D152" s="239">
        <v>1192.55</v>
      </c>
    </row>
    <row r="153" spans="1:4" x14ac:dyDescent="0.25">
      <c r="A153" t="s">
        <v>1450</v>
      </c>
      <c r="B153" s="239" t="s">
        <v>1449</v>
      </c>
      <c r="C153" t="s">
        <v>1071</v>
      </c>
      <c r="D153" s="239">
        <v>2419.9299999999998</v>
      </c>
    </row>
    <row r="154" spans="1:4" x14ac:dyDescent="0.25">
      <c r="A154" t="s">
        <v>1450</v>
      </c>
      <c r="B154" s="239" t="s">
        <v>1449</v>
      </c>
      <c r="C154" t="s">
        <v>1084</v>
      </c>
      <c r="D154" s="239">
        <v>1629.98</v>
      </c>
    </row>
    <row r="155" spans="1:4" x14ac:dyDescent="0.25">
      <c r="A155" t="s">
        <v>1450</v>
      </c>
      <c r="B155" s="239" t="s">
        <v>1449</v>
      </c>
      <c r="C155" t="s">
        <v>1084</v>
      </c>
      <c r="D155" s="239">
        <v>3523.27</v>
      </c>
    </row>
    <row r="156" spans="1:4" x14ac:dyDescent="0.25">
      <c r="A156" t="s">
        <v>1450</v>
      </c>
      <c r="B156" s="239" t="s">
        <v>1449</v>
      </c>
      <c r="C156" t="s">
        <v>164</v>
      </c>
      <c r="D156" s="239">
        <v>387.75</v>
      </c>
    </row>
    <row r="157" spans="1:4" x14ac:dyDescent="0.25">
      <c r="A157" t="s">
        <v>1450</v>
      </c>
      <c r="B157" s="239" t="s">
        <v>1449</v>
      </c>
      <c r="C157" t="s">
        <v>164</v>
      </c>
      <c r="D157" s="239">
        <v>695.84</v>
      </c>
    </row>
    <row r="158" spans="1:4" x14ac:dyDescent="0.25">
      <c r="A158" t="s">
        <v>1450</v>
      </c>
      <c r="B158" s="239" t="s">
        <v>1449</v>
      </c>
      <c r="C158" t="s">
        <v>164</v>
      </c>
      <c r="D158" s="239">
        <v>967.79</v>
      </c>
    </row>
    <row r="159" spans="1:4" x14ac:dyDescent="0.25">
      <c r="A159" t="s">
        <v>1450</v>
      </c>
      <c r="B159" s="239" t="s">
        <v>1449</v>
      </c>
      <c r="C159" t="s">
        <v>164</v>
      </c>
      <c r="D159" s="239">
        <v>2293.46</v>
      </c>
    </row>
    <row r="160" spans="1:4" x14ac:dyDescent="0.25">
      <c r="A160" t="s">
        <v>1450</v>
      </c>
      <c r="B160" s="239" t="s">
        <v>1449</v>
      </c>
      <c r="C160" t="s">
        <v>1072</v>
      </c>
      <c r="D160" s="239">
        <v>1192.55</v>
      </c>
    </row>
    <row r="161" spans="1:4" x14ac:dyDescent="0.25">
      <c r="A161" t="s">
        <v>1450</v>
      </c>
      <c r="B161" s="239" t="s">
        <v>1449</v>
      </c>
      <c r="C161" t="s">
        <v>1072</v>
      </c>
      <c r="D161" s="239">
        <v>2419.9299999999998</v>
      </c>
    </row>
    <row r="162" spans="1:4" x14ac:dyDescent="0.25">
      <c r="A162" t="s">
        <v>1450</v>
      </c>
      <c r="B162" s="239" t="s">
        <v>1449</v>
      </c>
      <c r="C162" t="s">
        <v>535</v>
      </c>
      <c r="D162" s="239">
        <v>1192.55</v>
      </c>
    </row>
    <row r="163" spans="1:4" x14ac:dyDescent="0.25">
      <c r="A163" t="s">
        <v>1450</v>
      </c>
      <c r="B163" s="239" t="s">
        <v>1449</v>
      </c>
      <c r="C163" t="s">
        <v>535</v>
      </c>
      <c r="D163" s="239">
        <v>2419.9299999999998</v>
      </c>
    </row>
    <row r="164" spans="1:4" x14ac:dyDescent="0.25">
      <c r="A164" t="s">
        <v>1450</v>
      </c>
      <c r="B164" s="239" t="s">
        <v>1449</v>
      </c>
      <c r="C164" t="s">
        <v>495</v>
      </c>
      <c r="D164" s="239">
        <v>1012.02</v>
      </c>
    </row>
    <row r="165" spans="1:4" x14ac:dyDescent="0.25">
      <c r="A165" t="s">
        <v>1450</v>
      </c>
      <c r="B165" s="239" t="s">
        <v>1449</v>
      </c>
      <c r="C165" t="s">
        <v>495</v>
      </c>
      <c r="D165" s="239">
        <v>2953.98</v>
      </c>
    </row>
    <row r="166" spans="1:4" x14ac:dyDescent="0.25">
      <c r="A166" t="s">
        <v>1450</v>
      </c>
      <c r="B166" s="239" t="s">
        <v>1449</v>
      </c>
      <c r="C166" t="s">
        <v>654</v>
      </c>
      <c r="D166" s="239">
        <v>1518.13</v>
      </c>
    </row>
    <row r="167" spans="1:4" x14ac:dyDescent="0.25">
      <c r="A167" t="s">
        <v>1450</v>
      </c>
      <c r="B167" s="239" t="s">
        <v>1449</v>
      </c>
      <c r="C167" t="s">
        <v>654</v>
      </c>
      <c r="D167" s="239">
        <v>4772.38</v>
      </c>
    </row>
    <row r="168" spans="1:4" x14ac:dyDescent="0.25">
      <c r="A168" t="s">
        <v>1450</v>
      </c>
      <c r="B168" s="239" t="s">
        <v>1449</v>
      </c>
      <c r="C168" t="s">
        <v>648</v>
      </c>
      <c r="D168" s="239">
        <v>695.23</v>
      </c>
    </row>
    <row r="169" spans="1:4" x14ac:dyDescent="0.25">
      <c r="A169" t="s">
        <v>1450</v>
      </c>
      <c r="B169" s="239" t="s">
        <v>1449</v>
      </c>
      <c r="C169" t="s">
        <v>648</v>
      </c>
      <c r="D169" s="239">
        <v>2793.96</v>
      </c>
    </row>
    <row r="170" spans="1:4" x14ac:dyDescent="0.25">
      <c r="A170" t="s">
        <v>1450</v>
      </c>
      <c r="B170" s="239" t="s">
        <v>1449</v>
      </c>
      <c r="C170" t="s">
        <v>692</v>
      </c>
      <c r="D170" s="239">
        <v>950.33</v>
      </c>
    </row>
    <row r="171" spans="1:4" x14ac:dyDescent="0.25">
      <c r="A171" t="s">
        <v>1450</v>
      </c>
      <c r="B171" s="239" t="s">
        <v>1449</v>
      </c>
      <c r="C171" t="s">
        <v>692</v>
      </c>
      <c r="D171" s="239">
        <v>3085.49</v>
      </c>
    </row>
    <row r="172" spans="1:4" x14ac:dyDescent="0.25">
      <c r="A172" t="s">
        <v>1450</v>
      </c>
      <c r="B172" s="239" t="s">
        <v>1449</v>
      </c>
      <c r="C172" t="s">
        <v>357</v>
      </c>
      <c r="D172" s="239">
        <v>4104.92</v>
      </c>
    </row>
    <row r="173" spans="1:4" x14ac:dyDescent="0.25">
      <c r="A173" t="s">
        <v>1450</v>
      </c>
      <c r="B173" s="239" t="s">
        <v>1449</v>
      </c>
      <c r="C173" t="s">
        <v>357</v>
      </c>
      <c r="D173" s="239">
        <v>16656.099999999999</v>
      </c>
    </row>
    <row r="174" spans="1:4" x14ac:dyDescent="0.25">
      <c r="A174" t="s">
        <v>1450</v>
      </c>
      <c r="B174" s="239" t="s">
        <v>1449</v>
      </c>
      <c r="C174" t="s">
        <v>1073</v>
      </c>
      <c r="D174" s="239">
        <v>5351.76</v>
      </c>
    </row>
    <row r="175" spans="1:4" x14ac:dyDescent="0.25">
      <c r="A175" t="s">
        <v>1450</v>
      </c>
      <c r="B175" s="239" t="s">
        <v>1449</v>
      </c>
      <c r="C175" t="s">
        <v>1073</v>
      </c>
      <c r="D175" s="239">
        <v>20480.89</v>
      </c>
    </row>
    <row r="176" spans="1:4" x14ac:dyDescent="0.25">
      <c r="A176" t="s">
        <v>1450</v>
      </c>
      <c r="B176" s="239" t="s">
        <v>1449</v>
      </c>
      <c r="C176" t="s">
        <v>1081</v>
      </c>
      <c r="D176" s="239">
        <v>1192.55</v>
      </c>
    </row>
    <row r="177" spans="1:4" x14ac:dyDescent="0.25">
      <c r="A177" t="s">
        <v>1450</v>
      </c>
      <c r="B177" s="239" t="s">
        <v>1449</v>
      </c>
      <c r="C177" t="s">
        <v>1081</v>
      </c>
      <c r="D177" s="239">
        <v>2419.9299999999998</v>
      </c>
    </row>
    <row r="178" spans="1:4" x14ac:dyDescent="0.25">
      <c r="A178" t="s">
        <v>1450</v>
      </c>
      <c r="B178" s="239" t="s">
        <v>1449</v>
      </c>
      <c r="C178" t="s">
        <v>1083</v>
      </c>
      <c r="D178" s="239">
        <v>1192.55</v>
      </c>
    </row>
    <row r="179" spans="1:4" x14ac:dyDescent="0.25">
      <c r="A179" t="s">
        <v>1450</v>
      </c>
      <c r="B179" s="239" t="s">
        <v>1449</v>
      </c>
      <c r="C179" t="s">
        <v>1083</v>
      </c>
      <c r="D179" s="239">
        <v>2419.9299999999998</v>
      </c>
    </row>
    <row r="180" spans="1:4" x14ac:dyDescent="0.25">
      <c r="A180" t="s">
        <v>1450</v>
      </c>
      <c r="B180" s="239" t="s">
        <v>1449</v>
      </c>
      <c r="C180" t="s">
        <v>1070</v>
      </c>
      <c r="D180" s="239">
        <v>1192.55</v>
      </c>
    </row>
    <row r="181" spans="1:4" x14ac:dyDescent="0.25">
      <c r="A181" t="s">
        <v>1450</v>
      </c>
      <c r="B181" s="239" t="s">
        <v>1449</v>
      </c>
      <c r="C181" t="s">
        <v>1070</v>
      </c>
      <c r="D181" s="239">
        <v>2419.9299999999998</v>
      </c>
    </row>
    <row r="182" spans="1:4" x14ac:dyDescent="0.25">
      <c r="A182" t="s">
        <v>1450</v>
      </c>
      <c r="B182" s="239" t="s">
        <v>1449</v>
      </c>
      <c r="C182" t="s">
        <v>328</v>
      </c>
      <c r="D182" s="239">
        <v>736.81</v>
      </c>
    </row>
    <row r="183" spans="1:4" x14ac:dyDescent="0.25">
      <c r="A183" t="s">
        <v>1450</v>
      </c>
      <c r="B183" s="239" t="s">
        <v>1449</v>
      </c>
      <c r="C183" t="s">
        <v>328</v>
      </c>
      <c r="D183" s="239">
        <v>2589.2399999999998</v>
      </c>
    </row>
    <row r="184" spans="1:4" x14ac:dyDescent="0.25">
      <c r="A184" t="s">
        <v>1450</v>
      </c>
      <c r="B184" s="239" t="s">
        <v>1449</v>
      </c>
      <c r="C184" t="s">
        <v>449</v>
      </c>
      <c r="D184" s="239">
        <v>988.19</v>
      </c>
    </row>
    <row r="185" spans="1:4" x14ac:dyDescent="0.25">
      <c r="A185" t="s">
        <v>1450</v>
      </c>
      <c r="B185" s="239" t="s">
        <v>1449</v>
      </c>
      <c r="C185" t="s">
        <v>449</v>
      </c>
      <c r="D185" s="239">
        <v>3742.2</v>
      </c>
    </row>
    <row r="186" spans="1:4" x14ac:dyDescent="0.25">
      <c r="A186" t="s">
        <v>1450</v>
      </c>
      <c r="B186" s="239" t="s">
        <v>1449</v>
      </c>
      <c r="C186" t="s">
        <v>447</v>
      </c>
      <c r="D186" s="239">
        <v>1362.29</v>
      </c>
    </row>
    <row r="187" spans="1:4" x14ac:dyDescent="0.25">
      <c r="A187" t="s">
        <v>1450</v>
      </c>
      <c r="B187" s="239" t="s">
        <v>1449</v>
      </c>
      <c r="C187" t="s">
        <v>447</v>
      </c>
      <c r="D187" s="239">
        <v>3014.05</v>
      </c>
    </row>
    <row r="188" spans="1:4" x14ac:dyDescent="0.25">
      <c r="A188" t="s">
        <v>1450</v>
      </c>
      <c r="B188" s="239" t="s">
        <v>1449</v>
      </c>
      <c r="C188" t="s">
        <v>429</v>
      </c>
      <c r="D188" s="239">
        <v>1421.06</v>
      </c>
    </row>
    <row r="189" spans="1:4" x14ac:dyDescent="0.25">
      <c r="A189" t="s">
        <v>1450</v>
      </c>
      <c r="B189" s="239" t="s">
        <v>1449</v>
      </c>
      <c r="C189" t="s">
        <v>429</v>
      </c>
      <c r="D189" s="239">
        <v>3014.05</v>
      </c>
    </row>
    <row r="190" spans="1:4" x14ac:dyDescent="0.25">
      <c r="A190" t="s">
        <v>1450</v>
      </c>
      <c r="B190" s="239" t="s">
        <v>1449</v>
      </c>
      <c r="C190" t="s">
        <v>428</v>
      </c>
      <c r="D190" s="239">
        <v>1192.55</v>
      </c>
    </row>
    <row r="191" spans="1:4" x14ac:dyDescent="0.25">
      <c r="A191" t="s">
        <v>1450</v>
      </c>
      <c r="B191" s="239" t="s">
        <v>1449</v>
      </c>
      <c r="C191" t="s">
        <v>428</v>
      </c>
      <c r="D191" s="239">
        <v>2419.9299999999998</v>
      </c>
    </row>
    <row r="192" spans="1:4" x14ac:dyDescent="0.25">
      <c r="A192" t="s">
        <v>1450</v>
      </c>
      <c r="B192" s="239" t="s">
        <v>1449</v>
      </c>
      <c r="C192" t="s">
        <v>292</v>
      </c>
      <c r="D192" s="239">
        <v>1691.47</v>
      </c>
    </row>
    <row r="193" spans="1:4" x14ac:dyDescent="0.25">
      <c r="A193" t="s">
        <v>1450</v>
      </c>
      <c r="B193" s="239" t="s">
        <v>1449</v>
      </c>
      <c r="C193" t="s">
        <v>292</v>
      </c>
      <c r="D193" s="239">
        <v>3959.87</v>
      </c>
    </row>
    <row r="194" spans="1:4" x14ac:dyDescent="0.25">
      <c r="A194" t="s">
        <v>1450</v>
      </c>
      <c r="B194" s="239" t="s">
        <v>1449</v>
      </c>
      <c r="C194" t="s">
        <v>649</v>
      </c>
      <c r="D194" s="239">
        <v>915.01</v>
      </c>
    </row>
    <row r="195" spans="1:4" x14ac:dyDescent="0.25">
      <c r="A195" t="s">
        <v>1450</v>
      </c>
      <c r="B195" s="239" t="s">
        <v>1449</v>
      </c>
      <c r="C195" t="s">
        <v>649</v>
      </c>
      <c r="D195" s="239">
        <v>4242.51</v>
      </c>
    </row>
    <row r="196" spans="1:4" x14ac:dyDescent="0.25">
      <c r="A196" t="s">
        <v>1450</v>
      </c>
      <c r="B196" s="239" t="s">
        <v>1449</v>
      </c>
      <c r="C196" t="s">
        <v>717</v>
      </c>
      <c r="D196" s="239">
        <v>1192.55</v>
      </c>
    </row>
    <row r="197" spans="1:4" x14ac:dyDescent="0.25">
      <c r="A197" t="s">
        <v>1450</v>
      </c>
      <c r="B197" s="239" t="s">
        <v>1449</v>
      </c>
      <c r="C197" t="s">
        <v>717</v>
      </c>
      <c r="D197" s="239">
        <v>2419.9299999999998</v>
      </c>
    </row>
    <row r="198" spans="1:4" x14ac:dyDescent="0.25">
      <c r="A198" t="s">
        <v>1450</v>
      </c>
      <c r="B198" s="239" t="s">
        <v>1449</v>
      </c>
      <c r="C198" t="s">
        <v>719</v>
      </c>
      <c r="D198" s="239">
        <v>1192.55</v>
      </c>
    </row>
    <row r="199" spans="1:4" x14ac:dyDescent="0.25">
      <c r="A199" t="s">
        <v>1450</v>
      </c>
      <c r="B199" s="239" t="s">
        <v>1449</v>
      </c>
      <c r="C199" t="s">
        <v>719</v>
      </c>
      <c r="D199" s="239">
        <v>2419.9299999999998</v>
      </c>
    </row>
    <row r="200" spans="1:4" x14ac:dyDescent="0.25">
      <c r="A200" t="s">
        <v>1450</v>
      </c>
      <c r="B200" s="239" t="s">
        <v>1449</v>
      </c>
      <c r="C200" t="s">
        <v>739</v>
      </c>
      <c r="D200" s="239">
        <v>762.98</v>
      </c>
    </row>
    <row r="201" spans="1:4" x14ac:dyDescent="0.25">
      <c r="A201" t="s">
        <v>1450</v>
      </c>
      <c r="B201" s="239" t="s">
        <v>1449</v>
      </c>
      <c r="C201" t="s">
        <v>739</v>
      </c>
      <c r="D201" s="239">
        <v>3498.66</v>
      </c>
    </row>
    <row r="202" spans="1:4" x14ac:dyDescent="0.25">
      <c r="A202" t="s">
        <v>1450</v>
      </c>
      <c r="B202" s="239" t="s">
        <v>1449</v>
      </c>
      <c r="C202" t="s">
        <v>758</v>
      </c>
      <c r="D202" s="239">
        <v>1192.55</v>
      </c>
    </row>
    <row r="203" spans="1:4" x14ac:dyDescent="0.25">
      <c r="A203" t="s">
        <v>1450</v>
      </c>
      <c r="B203" s="239" t="s">
        <v>1449</v>
      </c>
      <c r="C203" t="s">
        <v>758</v>
      </c>
      <c r="D203" s="239">
        <v>2419.9299999999998</v>
      </c>
    </row>
    <row r="204" spans="1:4" x14ac:dyDescent="0.25">
      <c r="A204" t="s">
        <v>1450</v>
      </c>
      <c r="B204" s="239" t="s">
        <v>1449</v>
      </c>
      <c r="C204" t="s">
        <v>772</v>
      </c>
      <c r="D204" s="239">
        <v>208.92</v>
      </c>
    </row>
    <row r="205" spans="1:4" x14ac:dyDescent="0.25">
      <c r="A205" t="s">
        <v>1450</v>
      </c>
      <c r="B205" s="239" t="s">
        <v>1449</v>
      </c>
      <c r="C205" t="s">
        <v>772</v>
      </c>
      <c r="D205" s="239">
        <v>509.22</v>
      </c>
    </row>
    <row r="206" spans="1:4" x14ac:dyDescent="0.25">
      <c r="A206" t="s">
        <v>1450</v>
      </c>
      <c r="B206" s="239" t="s">
        <v>1449</v>
      </c>
      <c r="C206" t="s">
        <v>784</v>
      </c>
      <c r="D206" s="239">
        <v>1192.55</v>
      </c>
    </row>
    <row r="207" spans="1:4" x14ac:dyDescent="0.25">
      <c r="A207" t="s">
        <v>1450</v>
      </c>
      <c r="B207" s="239" t="s">
        <v>1449</v>
      </c>
      <c r="C207" t="s">
        <v>784</v>
      </c>
      <c r="D207" s="239">
        <v>2419.9299999999998</v>
      </c>
    </row>
    <row r="208" spans="1:4" x14ac:dyDescent="0.25">
      <c r="A208" t="s">
        <v>1450</v>
      </c>
      <c r="B208" s="239" t="s">
        <v>1449</v>
      </c>
      <c r="C208" t="s">
        <v>869</v>
      </c>
      <c r="D208" s="239">
        <v>1192.55</v>
      </c>
    </row>
    <row r="209" spans="1:4" x14ac:dyDescent="0.25">
      <c r="A209" t="s">
        <v>1450</v>
      </c>
      <c r="B209" s="239" t="s">
        <v>1449</v>
      </c>
      <c r="C209" t="s">
        <v>869</v>
      </c>
      <c r="D209" s="239">
        <v>2419.9299999999998</v>
      </c>
    </row>
    <row r="210" spans="1:4" x14ac:dyDescent="0.25">
      <c r="A210" t="s">
        <v>1450</v>
      </c>
      <c r="B210" s="239" t="s">
        <v>1449</v>
      </c>
      <c r="C210" t="s">
        <v>811</v>
      </c>
      <c r="D210" s="239">
        <v>1192.55</v>
      </c>
    </row>
    <row r="211" spans="1:4" x14ac:dyDescent="0.25">
      <c r="A211" t="s">
        <v>1450</v>
      </c>
      <c r="B211" s="239" t="s">
        <v>1449</v>
      </c>
      <c r="C211" t="s">
        <v>811</v>
      </c>
      <c r="D211" s="239">
        <v>2419.9299999999998</v>
      </c>
    </row>
    <row r="212" spans="1:4" x14ac:dyDescent="0.25">
      <c r="A212" t="s">
        <v>1450</v>
      </c>
      <c r="B212" s="239" t="s">
        <v>1449</v>
      </c>
      <c r="C212" t="s">
        <v>956</v>
      </c>
      <c r="D212" s="239">
        <v>861.55</v>
      </c>
    </row>
    <row r="213" spans="1:4" x14ac:dyDescent="0.25">
      <c r="A213" t="s">
        <v>1450</v>
      </c>
      <c r="B213" s="239" t="s">
        <v>1449</v>
      </c>
      <c r="C213" t="s">
        <v>956</v>
      </c>
      <c r="D213" s="239">
        <v>4242.7</v>
      </c>
    </row>
    <row r="214" spans="1:4" x14ac:dyDescent="0.25">
      <c r="A214" t="s">
        <v>1450</v>
      </c>
      <c r="B214" s="239" t="s">
        <v>1449</v>
      </c>
      <c r="C214" t="s">
        <v>1015</v>
      </c>
      <c r="D214" s="239">
        <v>825.91</v>
      </c>
    </row>
    <row r="215" spans="1:4" x14ac:dyDescent="0.25">
      <c r="A215" t="s">
        <v>1450</v>
      </c>
      <c r="B215" s="239" t="s">
        <v>1449</v>
      </c>
      <c r="C215" t="s">
        <v>1015</v>
      </c>
      <c r="D215" s="239">
        <v>3655.26</v>
      </c>
    </row>
    <row r="216" spans="1:4" x14ac:dyDescent="0.25">
      <c r="A216" t="s">
        <v>1450</v>
      </c>
      <c r="B216" s="239" t="s">
        <v>1449</v>
      </c>
      <c r="C216" t="s">
        <v>1445</v>
      </c>
      <c r="D216" s="239">
        <v>1074.4100000000001</v>
      </c>
    </row>
    <row r="217" spans="1:4" x14ac:dyDescent="0.25">
      <c r="A217" t="s">
        <v>1450</v>
      </c>
      <c r="B217" s="239" t="s">
        <v>1449</v>
      </c>
      <c r="C217" t="s">
        <v>1445</v>
      </c>
      <c r="D217" s="239">
        <v>4350.5600000000004</v>
      </c>
    </row>
    <row r="218" spans="1:4" x14ac:dyDescent="0.25">
      <c r="A218" t="s">
        <v>1450</v>
      </c>
      <c r="B218" s="239" t="s">
        <v>1449</v>
      </c>
      <c r="C218" t="s">
        <v>435</v>
      </c>
      <c r="D218" s="239">
        <v>1192.55</v>
      </c>
    </row>
    <row r="219" spans="1:4" x14ac:dyDescent="0.25">
      <c r="A219" t="s">
        <v>1450</v>
      </c>
      <c r="B219" s="239" t="s">
        <v>1449</v>
      </c>
      <c r="C219" t="s">
        <v>435</v>
      </c>
      <c r="D219" s="239">
        <v>2419.9299999999998</v>
      </c>
    </row>
    <row r="220" spans="1:4" x14ac:dyDescent="0.25">
      <c r="A220" t="s">
        <v>1450</v>
      </c>
      <c r="B220" s="239" t="s">
        <v>1449</v>
      </c>
      <c r="C220" t="s">
        <v>431</v>
      </c>
      <c r="D220" s="239">
        <v>1192.55</v>
      </c>
    </row>
    <row r="221" spans="1:4" x14ac:dyDescent="0.25">
      <c r="A221" t="s">
        <v>1450</v>
      </c>
      <c r="B221" s="239" t="s">
        <v>1449</v>
      </c>
      <c r="C221" t="s">
        <v>431</v>
      </c>
      <c r="D221" s="239">
        <v>2419.9299999999998</v>
      </c>
    </row>
    <row r="222" spans="1:4" x14ac:dyDescent="0.25">
      <c r="A222" t="s">
        <v>1450</v>
      </c>
      <c r="B222" s="239" t="s">
        <v>1449</v>
      </c>
      <c r="C222" t="s">
        <v>806</v>
      </c>
      <c r="D222" s="239">
        <v>1192.55</v>
      </c>
    </row>
    <row r="223" spans="1:4" x14ac:dyDescent="0.25">
      <c r="A223" t="s">
        <v>1450</v>
      </c>
      <c r="B223" s="239" t="s">
        <v>1449</v>
      </c>
      <c r="C223" t="s">
        <v>806</v>
      </c>
      <c r="D223" s="239">
        <v>2419.9299999999998</v>
      </c>
    </row>
    <row r="224" spans="1:4" x14ac:dyDescent="0.25">
      <c r="A224" t="s">
        <v>1450</v>
      </c>
      <c r="B224" s="239" t="s">
        <v>1449</v>
      </c>
      <c r="C224" t="s">
        <v>803</v>
      </c>
      <c r="D224" s="239">
        <v>1185.6300000000001</v>
      </c>
    </row>
    <row r="225" spans="1:4" x14ac:dyDescent="0.25">
      <c r="A225" t="s">
        <v>1450</v>
      </c>
      <c r="B225" s="239" t="s">
        <v>1449</v>
      </c>
      <c r="C225" t="s">
        <v>803</v>
      </c>
      <c r="D225" s="239">
        <v>4524.3</v>
      </c>
    </row>
    <row r="226" spans="1:4" x14ac:dyDescent="0.25">
      <c r="A226" t="s">
        <v>1450</v>
      </c>
      <c r="B226" s="239" t="s">
        <v>1449</v>
      </c>
      <c r="C226" t="s">
        <v>847</v>
      </c>
      <c r="D226" s="239">
        <v>1192.55</v>
      </c>
    </row>
    <row r="227" spans="1:4" x14ac:dyDescent="0.25">
      <c r="A227" t="s">
        <v>1450</v>
      </c>
      <c r="B227" s="239" t="s">
        <v>1449</v>
      </c>
      <c r="C227" t="s">
        <v>847</v>
      </c>
      <c r="D227" s="239">
        <v>2419.9299999999998</v>
      </c>
    </row>
    <row r="228" spans="1:4" x14ac:dyDescent="0.25">
      <c r="A228" t="s">
        <v>1450</v>
      </c>
      <c r="B228" s="239" t="s">
        <v>1449</v>
      </c>
      <c r="D228" s="239">
        <v>135569.28</v>
      </c>
    </row>
    <row r="229" spans="1:4" x14ac:dyDescent="0.25">
      <c r="A229" t="s">
        <v>1450</v>
      </c>
      <c r="B229" s="239" t="s">
        <v>1449</v>
      </c>
      <c r="C229" t="s">
        <v>1419</v>
      </c>
      <c r="D229" s="239">
        <v>2494.98</v>
      </c>
    </row>
    <row r="230" spans="1:4" x14ac:dyDescent="0.25">
      <c r="A230" t="s">
        <v>1450</v>
      </c>
      <c r="B230" s="239" t="s">
        <v>1449</v>
      </c>
      <c r="C230" t="s">
        <v>1420</v>
      </c>
      <c r="D230" s="239">
        <v>3594.47</v>
      </c>
    </row>
    <row r="231" spans="1:4" x14ac:dyDescent="0.25">
      <c r="A231" t="s">
        <v>1450</v>
      </c>
      <c r="B231" s="239" t="s">
        <v>1449</v>
      </c>
      <c r="C231" t="s">
        <v>1421</v>
      </c>
      <c r="D231" s="239">
        <v>6462.78</v>
      </c>
    </row>
    <row r="232" spans="1:4" x14ac:dyDescent="0.25">
      <c r="A232" t="s">
        <v>1450</v>
      </c>
      <c r="B232" s="239" t="s">
        <v>1449</v>
      </c>
      <c r="C232" t="s">
        <v>1422</v>
      </c>
      <c r="D232" s="239">
        <v>15566.43</v>
      </c>
    </row>
    <row r="233" spans="1:4" x14ac:dyDescent="0.25">
      <c r="A233" t="s">
        <v>1450</v>
      </c>
      <c r="B233" s="239" t="s">
        <v>1449</v>
      </c>
      <c r="C233" t="s">
        <v>1423</v>
      </c>
      <c r="D233" s="239">
        <v>17072.46</v>
      </c>
    </row>
    <row r="234" spans="1:4" x14ac:dyDescent="0.25">
      <c r="A234" t="s">
        <v>1450</v>
      </c>
      <c r="B234" s="239" t="s">
        <v>1449</v>
      </c>
      <c r="C234" t="s">
        <v>1424</v>
      </c>
      <c r="D234" s="239">
        <v>150.77000000000001</v>
      </c>
    </row>
    <row r="235" spans="1:4" x14ac:dyDescent="0.25">
      <c r="A235" t="s">
        <v>1450</v>
      </c>
      <c r="B235" s="239" t="s">
        <v>1449</v>
      </c>
      <c r="C235" t="s">
        <v>1425</v>
      </c>
      <c r="D235" s="239">
        <v>1634.55</v>
      </c>
    </row>
    <row r="236" spans="1:4" x14ac:dyDescent="0.25">
      <c r="A236" t="s">
        <v>1450</v>
      </c>
      <c r="B236" s="239" t="s">
        <v>1449</v>
      </c>
      <c r="C236" t="s">
        <v>1426</v>
      </c>
      <c r="D236" s="239">
        <v>5239.3599999999997</v>
      </c>
    </row>
    <row r="237" spans="1:4" x14ac:dyDescent="0.25">
      <c r="A237" t="s">
        <v>1450</v>
      </c>
      <c r="B237" s="239" t="s">
        <v>1449</v>
      </c>
      <c r="C237" t="s">
        <v>1427</v>
      </c>
      <c r="D237" s="239">
        <v>16220.5</v>
      </c>
    </row>
    <row r="238" spans="1:4" x14ac:dyDescent="0.25">
      <c r="A238" t="s">
        <v>1450</v>
      </c>
      <c r="B238" s="239" t="s">
        <v>1449</v>
      </c>
      <c r="C238" t="s">
        <v>1428</v>
      </c>
      <c r="D238" s="239">
        <v>10068.85</v>
      </c>
    </row>
    <row r="239" spans="1:4" x14ac:dyDescent="0.25">
      <c r="A239" t="s">
        <v>1450</v>
      </c>
      <c r="B239" s="239" t="s">
        <v>1449</v>
      </c>
      <c r="C239" t="s">
        <v>1429</v>
      </c>
      <c r="D239" s="239">
        <v>785.06</v>
      </c>
    </row>
    <row r="240" spans="1:4" x14ac:dyDescent="0.25">
      <c r="A240" t="s">
        <v>1450</v>
      </c>
      <c r="B240" s="239" t="s">
        <v>1449</v>
      </c>
      <c r="C240" t="s">
        <v>1430</v>
      </c>
      <c r="D240" s="239">
        <v>1306.29</v>
      </c>
    </row>
    <row r="241" spans="1:4" x14ac:dyDescent="0.25">
      <c r="A241" t="s">
        <v>1450</v>
      </c>
      <c r="B241" s="239" t="s">
        <v>1449</v>
      </c>
      <c r="C241" t="s">
        <v>1431</v>
      </c>
      <c r="D241" s="239">
        <v>967.79</v>
      </c>
    </row>
    <row r="242" spans="1:4" x14ac:dyDescent="0.25">
      <c r="A242" t="s">
        <v>1450</v>
      </c>
      <c r="B242" s="239" t="s">
        <v>1449</v>
      </c>
      <c r="C242" t="s">
        <v>1432</v>
      </c>
      <c r="D242" s="239">
        <v>1200.24</v>
      </c>
    </row>
    <row r="243" spans="1:4" x14ac:dyDescent="0.25">
      <c r="A243" t="s">
        <v>1450</v>
      </c>
      <c r="B243" s="239" t="s">
        <v>1449</v>
      </c>
      <c r="C243" t="s">
        <v>1433</v>
      </c>
      <c r="D243" s="239">
        <v>1355.54</v>
      </c>
    </row>
    <row r="244" spans="1:4" x14ac:dyDescent="0.25">
      <c r="A244" t="s">
        <v>1450</v>
      </c>
      <c r="B244" s="239" t="s">
        <v>1449</v>
      </c>
      <c r="C244" t="s">
        <v>1434</v>
      </c>
      <c r="D244" s="239">
        <v>126211.14</v>
      </c>
    </row>
    <row r="245" spans="1:4" x14ac:dyDescent="0.25">
      <c r="A245" t="s">
        <v>1450</v>
      </c>
      <c r="B245" s="239" t="s">
        <v>1449</v>
      </c>
      <c r="C245" t="s">
        <v>1435</v>
      </c>
      <c r="D245" s="239">
        <v>4874.6499999999996</v>
      </c>
    </row>
    <row r="246" spans="1:4" x14ac:dyDescent="0.25">
      <c r="A246" t="s">
        <v>1450</v>
      </c>
      <c r="B246" s="239" t="s">
        <v>1449</v>
      </c>
      <c r="C246" t="s">
        <v>1436</v>
      </c>
      <c r="D246" s="239">
        <v>3899.72</v>
      </c>
    </row>
    <row r="247" spans="1:4" x14ac:dyDescent="0.25">
      <c r="A247" t="s">
        <v>1450</v>
      </c>
      <c r="B247" s="239" t="s">
        <v>1449</v>
      </c>
      <c r="C247" t="s">
        <v>1437</v>
      </c>
      <c r="D247" s="239">
        <v>16238.68</v>
      </c>
    </row>
    <row r="248" spans="1:4" x14ac:dyDescent="0.25">
      <c r="A248" t="s">
        <v>1450</v>
      </c>
      <c r="B248" s="239" t="s">
        <v>1449</v>
      </c>
      <c r="C248" t="s">
        <v>1438</v>
      </c>
      <c r="D248" s="239">
        <v>12674.09</v>
      </c>
    </row>
    <row r="249" spans="1:4" x14ac:dyDescent="0.25">
      <c r="A249" t="s">
        <v>1450</v>
      </c>
      <c r="B249" s="239" t="s">
        <v>1449</v>
      </c>
      <c r="C249" t="s">
        <v>1439</v>
      </c>
      <c r="D249" s="239">
        <v>32500.09</v>
      </c>
    </row>
    <row r="250" spans="1:4" x14ac:dyDescent="0.25">
      <c r="A250" t="s">
        <v>1450</v>
      </c>
      <c r="B250" s="239" t="s">
        <v>1449</v>
      </c>
      <c r="C250" t="s">
        <v>1440</v>
      </c>
      <c r="D250" s="239">
        <v>7799.44</v>
      </c>
    </row>
    <row r="251" spans="1:4" x14ac:dyDescent="0.25">
      <c r="A251" t="s">
        <v>1450</v>
      </c>
      <c r="B251" s="239" t="s">
        <v>1449</v>
      </c>
      <c r="C251" t="s">
        <v>1441</v>
      </c>
      <c r="D251" s="239">
        <v>974.93</v>
      </c>
    </row>
  </sheetData>
  <autoFilter ref="A1:D251" xr:uid="{2625FAC3-47D0-4B9A-B392-46FD78171DF8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095C2-3017-4A05-A4AD-562DDB417D32}">
  <dimension ref="A1:M1943"/>
  <sheetViews>
    <sheetView tabSelected="1" topLeftCell="G4" workbookViewId="0">
      <selection activeCell="I14" sqref="I7:I17"/>
      <pivotSelection pane="bottomRight" showHeader="1" axis="axisRow" activeRow="13" activeCol="8" previousRow="13" previousCol="8" click="1" r:id="rId1">
        <pivotArea dataOnly="0" labelOnly="1" fieldPosition="0">
          <references count="1">
            <reference field="10" count="0"/>
          </references>
        </pivotArea>
      </pivotSelection>
    </sheetView>
  </sheetViews>
  <sheetFormatPr defaultRowHeight="15" x14ac:dyDescent="0.25"/>
  <cols>
    <col min="1" max="1" width="22.42578125" bestFit="1" customWidth="1"/>
    <col min="2" max="2" width="23.28515625" style="239" bestFit="1" customWidth="1"/>
    <col min="3" max="3" width="44.140625" style="244" bestFit="1" customWidth="1"/>
    <col min="4" max="4" width="34.42578125" bestFit="1" customWidth="1"/>
    <col min="6" max="6" width="30.5703125" bestFit="1" customWidth="1"/>
    <col min="7" max="7" width="31.5703125" style="239" bestFit="1" customWidth="1"/>
    <col min="8" max="8" width="24.28515625" bestFit="1" customWidth="1"/>
    <col min="9" max="9" width="67.85546875" bestFit="1" customWidth="1"/>
    <col min="10" max="10" width="19.5703125" bestFit="1" customWidth="1"/>
    <col min="11" max="12" width="14.28515625" bestFit="1" customWidth="1"/>
    <col min="13" max="13" width="15.85546875" bestFit="1" customWidth="1"/>
  </cols>
  <sheetData>
    <row r="1" spans="1:13" x14ac:dyDescent="0.25">
      <c r="A1" s="246" t="s">
        <v>0</v>
      </c>
      <c r="B1" s="241" t="s">
        <v>1417</v>
      </c>
    </row>
    <row r="2" spans="1:13" x14ac:dyDescent="0.25">
      <c r="A2" s="246" t="s">
        <v>18</v>
      </c>
      <c r="B2" s="241" t="s">
        <v>165</v>
      </c>
    </row>
    <row r="4" spans="1:13" x14ac:dyDescent="0.25">
      <c r="A4" s="273" t="s">
        <v>1414</v>
      </c>
      <c r="B4" s="270" t="s">
        <v>1416</v>
      </c>
      <c r="C4" s="277" t="s">
        <v>1451</v>
      </c>
      <c r="D4" s="277" t="s">
        <v>1452</v>
      </c>
      <c r="F4" s="278" t="s">
        <v>1770</v>
      </c>
      <c r="G4" s="279"/>
    </row>
    <row r="5" spans="1:13" x14ac:dyDescent="0.25">
      <c r="A5" s="270">
        <v>6000668923</v>
      </c>
      <c r="B5" s="274">
        <v>308.91000000000003</v>
      </c>
      <c r="C5" s="267">
        <f>IFERROR(VLOOKUP(A5,'O que foi pago'!A:B,2,0),0)</f>
        <v>0</v>
      </c>
      <c r="D5" s="275">
        <f t="shared" ref="D5:D68" si="0">C5-B5</f>
        <v>-308.91000000000003</v>
      </c>
      <c r="F5" s="272" t="s">
        <v>1435</v>
      </c>
      <c r="G5" s="271">
        <v>4874.6499999999996</v>
      </c>
      <c r="I5" s="237" t="s">
        <v>1442</v>
      </c>
      <c r="J5" s="237" t="s">
        <v>1769</v>
      </c>
    </row>
    <row r="6" spans="1:13" x14ac:dyDescent="0.25">
      <c r="A6" s="270">
        <v>6000675457</v>
      </c>
      <c r="B6" s="274">
        <v>419.2</v>
      </c>
      <c r="C6" s="267">
        <f>IFERROR(VLOOKUP(A6,'O que foi pago'!A:B,2,0),0)</f>
        <v>0</v>
      </c>
      <c r="D6" s="275">
        <f t="shared" si="0"/>
        <v>-419.2</v>
      </c>
      <c r="F6" s="272" t="s">
        <v>1429</v>
      </c>
      <c r="G6" s="271">
        <v>785.06</v>
      </c>
      <c r="I6" s="265" t="s">
        <v>1772</v>
      </c>
      <c r="J6" s="242" t="s">
        <v>1594</v>
      </c>
      <c r="K6" s="242" t="s">
        <v>1479</v>
      </c>
      <c r="L6" s="242" t="s">
        <v>1446</v>
      </c>
      <c r="M6" s="242" t="s">
        <v>1415</v>
      </c>
    </row>
    <row r="7" spans="1:13" x14ac:dyDescent="0.25">
      <c r="A7" s="270">
        <v>6000676008</v>
      </c>
      <c r="B7" s="274">
        <v>456.01</v>
      </c>
      <c r="C7" s="267">
        <f>IFERROR(VLOOKUP(A7,'O que foi pago'!A:B,2,0),0)</f>
        <v>0</v>
      </c>
      <c r="D7" s="275">
        <f t="shared" si="0"/>
        <v>-456.01</v>
      </c>
      <c r="F7" s="272" t="s">
        <v>1419</v>
      </c>
      <c r="G7" s="271">
        <v>2494.98</v>
      </c>
      <c r="I7" s="242" t="s">
        <v>1581</v>
      </c>
      <c r="J7" s="242"/>
      <c r="K7" s="242">
        <v>112924.56</v>
      </c>
      <c r="L7" s="242"/>
      <c r="M7" s="242">
        <v>112924.56</v>
      </c>
    </row>
    <row r="8" spans="1:13" x14ac:dyDescent="0.25">
      <c r="A8" s="270">
        <v>6000677000</v>
      </c>
      <c r="B8" s="274">
        <v>1600.28</v>
      </c>
      <c r="C8" s="267">
        <f>IFERROR(VLOOKUP(A8,'O que foi pago'!A:B,2,0),0)</f>
        <v>1600.28</v>
      </c>
      <c r="D8" s="275">
        <f t="shared" si="0"/>
        <v>0</v>
      </c>
      <c r="F8" s="272" t="s">
        <v>1430</v>
      </c>
      <c r="G8" s="271">
        <v>1306.29</v>
      </c>
      <c r="I8" s="242" t="s">
        <v>1591</v>
      </c>
      <c r="J8" s="242">
        <v>338602.97999999952</v>
      </c>
      <c r="K8" s="242"/>
      <c r="L8" s="242"/>
      <c r="M8" s="242">
        <v>338602.97999999952</v>
      </c>
    </row>
    <row r="9" spans="1:13" x14ac:dyDescent="0.25">
      <c r="A9" s="270">
        <v>6000677005</v>
      </c>
      <c r="B9" s="274">
        <v>775.91</v>
      </c>
      <c r="C9" s="267">
        <f>IFERROR(VLOOKUP(A9,'O que foi pago'!A:B,2,0),0)</f>
        <v>775.91</v>
      </c>
      <c r="D9" s="275">
        <f t="shared" si="0"/>
        <v>0</v>
      </c>
      <c r="F9" s="272" t="s">
        <v>1424</v>
      </c>
      <c r="G9" s="271">
        <v>150.77000000000001</v>
      </c>
      <c r="I9" s="242" t="s">
        <v>1754</v>
      </c>
      <c r="J9" s="242"/>
      <c r="K9" s="242"/>
      <c r="L9" s="242">
        <v>78961.599999999991</v>
      </c>
      <c r="M9" s="242">
        <v>78961.599999999991</v>
      </c>
    </row>
    <row r="10" spans="1:13" x14ac:dyDescent="0.25">
      <c r="A10" s="270">
        <v>6000677006</v>
      </c>
      <c r="B10" s="274">
        <v>1200.21</v>
      </c>
      <c r="C10" s="267">
        <f>IFERROR(VLOOKUP(A10,'O que foi pago'!A:B,2,0),0)</f>
        <v>1200.21</v>
      </c>
      <c r="D10" s="275">
        <f t="shared" si="0"/>
        <v>0</v>
      </c>
      <c r="F10" s="272" t="s">
        <v>1436</v>
      </c>
      <c r="G10" s="271">
        <v>3899.72</v>
      </c>
      <c r="I10" s="242" t="s">
        <v>1744</v>
      </c>
      <c r="J10" s="242"/>
      <c r="K10" s="242"/>
      <c r="L10" s="242">
        <v>163354.76999999999</v>
      </c>
      <c r="M10" s="242">
        <v>163354.76999999999</v>
      </c>
    </row>
    <row r="11" spans="1:13" x14ac:dyDescent="0.25">
      <c r="A11" s="270">
        <v>6000681459</v>
      </c>
      <c r="B11" s="274">
        <v>4751.22</v>
      </c>
      <c r="C11" s="267">
        <f>IFERROR(VLOOKUP(A11,'O que foi pago'!A:B,2,0),0)</f>
        <v>4751.22</v>
      </c>
      <c r="D11" s="275">
        <f t="shared" si="0"/>
        <v>0</v>
      </c>
      <c r="F11" s="272" t="s">
        <v>1431</v>
      </c>
      <c r="G11" s="271">
        <v>967.79</v>
      </c>
      <c r="I11" s="242" t="s">
        <v>1478</v>
      </c>
      <c r="J11" s="242"/>
      <c r="K11" s="242">
        <v>598696.11857999966</v>
      </c>
      <c r="L11" s="242"/>
      <c r="M11" s="242">
        <v>598696.11857999966</v>
      </c>
    </row>
    <row r="12" spans="1:13" x14ac:dyDescent="0.25">
      <c r="A12" s="270">
        <v>6000771047</v>
      </c>
      <c r="B12" s="274">
        <v>671.07</v>
      </c>
      <c r="C12" s="267">
        <f>IFERROR(VLOOKUP(A12,'O que foi pago'!A:B,2,0),0)</f>
        <v>0</v>
      </c>
      <c r="D12" s="275">
        <f t="shared" si="0"/>
        <v>-671.07</v>
      </c>
      <c r="F12" s="272" t="s">
        <v>1420</v>
      </c>
      <c r="G12" s="271">
        <v>3594.47</v>
      </c>
      <c r="I12" s="242" t="s">
        <v>1729</v>
      </c>
      <c r="J12" s="242"/>
      <c r="K12" s="242"/>
      <c r="L12" s="242">
        <v>135569.28</v>
      </c>
      <c r="M12" s="242">
        <v>135569.28</v>
      </c>
    </row>
    <row r="13" spans="1:13" x14ac:dyDescent="0.25">
      <c r="A13" s="270">
        <v>6000779535</v>
      </c>
      <c r="B13" s="274">
        <v>171902.56000000003</v>
      </c>
      <c r="C13" s="267">
        <f>IFERROR(VLOOKUP(A13,'O que foi pago'!A:B,2,0),0)</f>
        <v>142372.43</v>
      </c>
      <c r="D13" s="275">
        <f t="shared" si="0"/>
        <v>-29530.130000000034</v>
      </c>
      <c r="F13" s="272" t="s">
        <v>1432</v>
      </c>
      <c r="G13" s="271">
        <v>1200.24</v>
      </c>
      <c r="I13" s="242" t="s">
        <v>1763</v>
      </c>
      <c r="J13" s="242"/>
      <c r="K13" s="242"/>
      <c r="L13" s="242">
        <v>16806.54</v>
      </c>
      <c r="M13" s="242">
        <v>16806.54</v>
      </c>
    </row>
    <row r="14" spans="1:13" x14ac:dyDescent="0.25">
      <c r="A14" s="270">
        <v>6000781312</v>
      </c>
      <c r="B14" s="274">
        <v>2374.38</v>
      </c>
      <c r="C14" s="267">
        <f>IFERROR(VLOOKUP(A14,'O que foi pago'!A:B,2,0),0)</f>
        <v>0</v>
      </c>
      <c r="D14" s="275">
        <f t="shared" si="0"/>
        <v>-2374.38</v>
      </c>
      <c r="F14" s="272" t="s">
        <v>1437</v>
      </c>
      <c r="G14" s="271">
        <v>16238.68</v>
      </c>
      <c r="I14" s="242" t="s">
        <v>1764</v>
      </c>
      <c r="J14" s="242"/>
      <c r="K14" s="242"/>
      <c r="L14" s="242">
        <v>287404.7</v>
      </c>
      <c r="M14" s="242">
        <v>287404.7</v>
      </c>
    </row>
    <row r="15" spans="1:13" x14ac:dyDescent="0.25">
      <c r="A15" s="270">
        <v>6000781313</v>
      </c>
      <c r="B15" s="274">
        <v>323.62</v>
      </c>
      <c r="C15" s="267">
        <f>IFERROR(VLOOKUP(A15,'O que foi pago'!A:B,2,0),0)</f>
        <v>0</v>
      </c>
      <c r="D15" s="275">
        <f t="shared" si="0"/>
        <v>-323.62</v>
      </c>
      <c r="F15" s="272" t="s">
        <v>1426</v>
      </c>
      <c r="G15" s="271">
        <v>5239.3599999999997</v>
      </c>
      <c r="I15" s="242" t="s">
        <v>1765</v>
      </c>
      <c r="J15" s="242"/>
      <c r="K15" s="242"/>
      <c r="L15" s="242">
        <v>23750.48</v>
      </c>
      <c r="M15" s="242">
        <v>23750.48</v>
      </c>
    </row>
    <row r="16" spans="1:13" x14ac:dyDescent="0.25">
      <c r="A16" s="270">
        <v>6000783799</v>
      </c>
      <c r="B16" s="274">
        <v>49536.78</v>
      </c>
      <c r="C16" s="267">
        <f>IFERROR(VLOOKUP(A16,'O que foi pago'!A:B,2,0),0)</f>
        <v>48914</v>
      </c>
      <c r="D16" s="275">
        <f t="shared" si="0"/>
        <v>-622.77999999999884</v>
      </c>
      <c r="F16" s="272" t="s">
        <v>1425</v>
      </c>
      <c r="G16" s="271">
        <v>1634.55</v>
      </c>
      <c r="I16" s="242" t="s">
        <v>1578</v>
      </c>
      <c r="J16" s="242"/>
      <c r="K16" s="242">
        <v>44554.275000000001</v>
      </c>
      <c r="L16" s="242"/>
      <c r="M16" s="242">
        <v>44554.275000000001</v>
      </c>
    </row>
    <row r="17" spans="1:13" x14ac:dyDescent="0.25">
      <c r="A17" s="270">
        <v>6000800623</v>
      </c>
      <c r="B17" s="274">
        <v>4238.42</v>
      </c>
      <c r="C17" s="267">
        <f>IFERROR(VLOOKUP(A17,'O que foi pago'!A:B,2,0),0)</f>
        <v>0</v>
      </c>
      <c r="D17" s="275">
        <f t="shared" si="0"/>
        <v>-4238.42</v>
      </c>
      <c r="F17" s="272" t="s">
        <v>1438</v>
      </c>
      <c r="G17" s="271">
        <v>12674.09</v>
      </c>
      <c r="I17" s="242" t="s">
        <v>111</v>
      </c>
      <c r="J17" s="242"/>
      <c r="K17" s="242"/>
      <c r="L17" s="242">
        <v>46976.439999999995</v>
      </c>
      <c r="M17" s="242">
        <v>46976.439999999995</v>
      </c>
    </row>
    <row r="18" spans="1:13" x14ac:dyDescent="0.25">
      <c r="A18" s="270">
        <v>6000804659</v>
      </c>
      <c r="B18" s="274">
        <v>6138.35</v>
      </c>
      <c r="C18" s="267">
        <f>IFERROR(VLOOKUP(A18,'O que foi pago'!A:B,2,0),0)</f>
        <v>6138.35</v>
      </c>
      <c r="D18" s="275">
        <f t="shared" si="0"/>
        <v>0</v>
      </c>
      <c r="F18" s="272" t="s">
        <v>1427</v>
      </c>
      <c r="G18" s="271">
        <v>16220.5</v>
      </c>
      <c r="I18" s="242" t="s">
        <v>1415</v>
      </c>
      <c r="J18" s="242">
        <v>338602.97999999952</v>
      </c>
      <c r="K18" s="242">
        <v>756174.95357999962</v>
      </c>
      <c r="L18" s="242">
        <v>752823.80999999994</v>
      </c>
      <c r="M18" s="242">
        <v>1847601.7435799991</v>
      </c>
    </row>
    <row r="19" spans="1:13" x14ac:dyDescent="0.25">
      <c r="A19" s="270">
        <v>6000805472</v>
      </c>
      <c r="B19" s="274">
        <v>98072.320000000007</v>
      </c>
      <c r="C19" s="267">
        <f>IFERROR(VLOOKUP(A19,'O que foi pago'!A:B,2,0),0)</f>
        <v>0</v>
      </c>
      <c r="D19" s="275">
        <f t="shared" si="0"/>
        <v>-98072.320000000007</v>
      </c>
      <c r="F19" s="272" t="s">
        <v>1421</v>
      </c>
      <c r="G19" s="271">
        <v>6462.78</v>
      </c>
    </row>
    <row r="20" spans="1:13" x14ac:dyDescent="0.25">
      <c r="A20" s="270">
        <v>6000805473</v>
      </c>
      <c r="B20" s="274">
        <v>180242.4</v>
      </c>
      <c r="C20" s="267">
        <f>IFERROR(VLOOKUP(A20,'O que foi pago'!A:B,2,0),0)</f>
        <v>0</v>
      </c>
      <c r="D20" s="275">
        <f t="shared" si="0"/>
        <v>-180242.4</v>
      </c>
      <c r="F20" s="272" t="s">
        <v>1433</v>
      </c>
      <c r="G20" s="271">
        <v>1355.54</v>
      </c>
    </row>
    <row r="21" spans="1:13" x14ac:dyDescent="0.25">
      <c r="A21" s="270">
        <v>6000806418</v>
      </c>
      <c r="B21" s="274">
        <v>169011.20000000001</v>
      </c>
      <c r="C21" s="267">
        <f>IFERROR(VLOOKUP(A21,'O que foi pago'!A:B,2,0),0)</f>
        <v>0</v>
      </c>
      <c r="D21" s="275">
        <f t="shared" si="0"/>
        <v>-169011.20000000001</v>
      </c>
      <c r="F21" s="272" t="s">
        <v>1439</v>
      </c>
      <c r="G21" s="271">
        <v>32500.09</v>
      </c>
    </row>
    <row r="22" spans="1:13" x14ac:dyDescent="0.25">
      <c r="A22" s="270">
        <v>6000806419</v>
      </c>
      <c r="B22" s="274">
        <v>39443.040000000001</v>
      </c>
      <c r="C22" s="267">
        <f>IFERROR(VLOOKUP(A22,'O que foi pago'!A:B,2,0),0)</f>
        <v>0</v>
      </c>
      <c r="D22" s="275">
        <f t="shared" si="0"/>
        <v>-39443.040000000001</v>
      </c>
      <c r="F22" s="272" t="s">
        <v>1434</v>
      </c>
      <c r="G22" s="271">
        <v>126211.14</v>
      </c>
    </row>
    <row r="23" spans="1:13" x14ac:dyDescent="0.25">
      <c r="A23" s="270">
        <v>6000806613</v>
      </c>
      <c r="B23" s="274">
        <v>549.74</v>
      </c>
      <c r="C23" s="267">
        <f>IFERROR(VLOOKUP(A23,'O que foi pago'!A:B,2,0),0)</f>
        <v>0</v>
      </c>
      <c r="D23" s="275">
        <f t="shared" si="0"/>
        <v>-549.74</v>
      </c>
      <c r="F23" s="272" t="s">
        <v>1422</v>
      </c>
      <c r="G23" s="271">
        <v>15566.43</v>
      </c>
    </row>
    <row r="24" spans="1:13" x14ac:dyDescent="0.25">
      <c r="A24" s="270">
        <v>6000806617</v>
      </c>
      <c r="B24" s="274">
        <v>356.71</v>
      </c>
      <c r="C24" s="267">
        <f>IFERROR(VLOOKUP(A24,'O que foi pago'!A:B,2,0),0)</f>
        <v>0</v>
      </c>
      <c r="D24" s="275">
        <f t="shared" si="0"/>
        <v>-356.71</v>
      </c>
      <c r="F24" s="272" t="s">
        <v>1441</v>
      </c>
      <c r="G24" s="271">
        <v>974.93</v>
      </c>
    </row>
    <row r="25" spans="1:13" x14ac:dyDescent="0.25">
      <c r="A25" s="270">
        <v>6000806618</v>
      </c>
      <c r="B25" s="274">
        <v>922.93999999999994</v>
      </c>
      <c r="C25" s="267">
        <f>IFERROR(VLOOKUP(A25,'O que foi pago'!A:B,2,0),0)</f>
        <v>0</v>
      </c>
      <c r="D25" s="275">
        <f t="shared" si="0"/>
        <v>-922.93999999999994</v>
      </c>
      <c r="F25" s="272" t="s">
        <v>1440</v>
      </c>
      <c r="G25" s="271">
        <v>7799.44</v>
      </c>
    </row>
    <row r="26" spans="1:13" x14ac:dyDescent="0.25">
      <c r="A26" s="270">
        <v>6000806630</v>
      </c>
      <c r="B26" s="274">
        <v>356.67</v>
      </c>
      <c r="C26" s="267">
        <f>IFERROR(VLOOKUP(A26,'O que foi pago'!A:B,2,0),0)</f>
        <v>0</v>
      </c>
      <c r="D26" s="275">
        <f t="shared" si="0"/>
        <v>-356.67</v>
      </c>
      <c r="F26" s="272" t="s">
        <v>1428</v>
      </c>
      <c r="G26" s="271">
        <v>10068.85</v>
      </c>
    </row>
    <row r="27" spans="1:13" x14ac:dyDescent="0.25">
      <c r="A27" s="270">
        <v>6000807001</v>
      </c>
      <c r="B27" s="274">
        <v>2428.9</v>
      </c>
      <c r="C27" s="267">
        <f>IFERROR(VLOOKUP(A27,'O que foi pago'!A:B,2,0),0)</f>
        <v>2428.9</v>
      </c>
      <c r="D27" s="275">
        <f t="shared" si="0"/>
        <v>0</v>
      </c>
      <c r="F27" s="272" t="s">
        <v>1423</v>
      </c>
      <c r="G27" s="271">
        <v>17072.46</v>
      </c>
    </row>
    <row r="28" spans="1:13" x14ac:dyDescent="0.25">
      <c r="A28" s="270">
        <v>6000809402</v>
      </c>
      <c r="B28" s="274">
        <v>5926.62</v>
      </c>
      <c r="C28" s="267">
        <f>IFERROR(VLOOKUP(A28,'O que foi pago'!A:B,2,0),0)</f>
        <v>5926.62</v>
      </c>
      <c r="D28" s="275">
        <f t="shared" si="0"/>
        <v>0</v>
      </c>
      <c r="F28" s="272" t="s">
        <v>1773</v>
      </c>
      <c r="G28" s="271">
        <f>SUM(G5:G27)</f>
        <v>289292.81</v>
      </c>
    </row>
    <row r="29" spans="1:13" ht="15.75" thickBot="1" x14ac:dyDescent="0.3">
      <c r="A29" s="270">
        <v>6000814328</v>
      </c>
      <c r="B29" s="274">
        <v>5908.05</v>
      </c>
      <c r="C29" s="267">
        <f>IFERROR(VLOOKUP(A29,'O que foi pago'!A:B,2,0),0)</f>
        <v>5950</v>
      </c>
      <c r="D29" s="275">
        <f t="shared" si="0"/>
        <v>41.949999999999818</v>
      </c>
    </row>
    <row r="30" spans="1:13" x14ac:dyDescent="0.25">
      <c r="A30" s="270">
        <v>6000816843</v>
      </c>
      <c r="B30" s="274">
        <v>7293.82</v>
      </c>
      <c r="C30" s="267">
        <f>IFERROR(VLOOKUP(A30,'O que foi pago'!A:B,2,0),0)</f>
        <v>7345.62</v>
      </c>
      <c r="D30" s="275">
        <f t="shared" si="0"/>
        <v>51.800000000000182</v>
      </c>
      <c r="F30" s="268" t="s">
        <v>1774</v>
      </c>
      <c r="G30" s="269" t="s">
        <v>1778</v>
      </c>
    </row>
    <row r="31" spans="1:13" x14ac:dyDescent="0.25">
      <c r="A31" s="270">
        <v>6000816845</v>
      </c>
      <c r="B31" s="274">
        <v>5008.3500000000004</v>
      </c>
      <c r="C31" s="267">
        <f>IFERROR(VLOOKUP(A31,'O que foi pago'!A:B,2,0),0)</f>
        <v>5008.3500000000004</v>
      </c>
      <c r="D31" s="275">
        <f t="shared" si="0"/>
        <v>0</v>
      </c>
      <c r="F31" s="266" t="s">
        <v>1775</v>
      </c>
      <c r="G31" s="267">
        <v>2134950.0300000021</v>
      </c>
    </row>
    <row r="32" spans="1:13" x14ac:dyDescent="0.25">
      <c r="A32" s="270">
        <v>6000817637</v>
      </c>
      <c r="B32" s="274">
        <v>7547.59</v>
      </c>
      <c r="C32" s="267">
        <f>IFERROR(VLOOKUP(A32,'O que foi pago'!A:B,2,0),0)</f>
        <v>7473.34</v>
      </c>
      <c r="D32" s="275">
        <f t="shared" si="0"/>
        <v>-74.25</v>
      </c>
      <c r="F32" s="266" t="s">
        <v>1776</v>
      </c>
      <c r="G32" s="267">
        <v>1333412.6835800009</v>
      </c>
    </row>
    <row r="33" spans="1:7" x14ac:dyDescent="0.25">
      <c r="A33" s="270">
        <v>6000817651</v>
      </c>
      <c r="B33" s="274">
        <v>29451.39</v>
      </c>
      <c r="C33" s="267">
        <f>IFERROR(VLOOKUP(A33,'O que foi pago'!A:B,2,0),0)</f>
        <v>29402.2</v>
      </c>
      <c r="D33" s="275">
        <f t="shared" si="0"/>
        <v>-49.18999999999869</v>
      </c>
      <c r="F33" s="266" t="s">
        <v>1777</v>
      </c>
      <c r="G33" s="267">
        <f>G32-G31</f>
        <v>-801537.34642000124</v>
      </c>
    </row>
    <row r="34" spans="1:7" x14ac:dyDescent="0.25">
      <c r="A34" s="270">
        <v>6000817672</v>
      </c>
      <c r="B34" s="274">
        <v>8422.16</v>
      </c>
      <c r="C34" s="267">
        <f>IFERROR(VLOOKUP(A34,'O que foi pago'!A:B,2,0),0)</f>
        <v>8347.91</v>
      </c>
      <c r="D34" s="275">
        <f t="shared" si="0"/>
        <v>-74.25</v>
      </c>
    </row>
    <row r="35" spans="1:7" x14ac:dyDescent="0.25">
      <c r="A35" s="270">
        <v>6000817768</v>
      </c>
      <c r="B35" s="274">
        <v>6208.16</v>
      </c>
      <c r="C35" s="267">
        <f>IFERROR(VLOOKUP(A35,'O que foi pago'!A:B,2,0),0)</f>
        <v>6252.26</v>
      </c>
      <c r="D35" s="275">
        <f t="shared" si="0"/>
        <v>44.100000000000364</v>
      </c>
    </row>
    <row r="36" spans="1:7" x14ac:dyDescent="0.25">
      <c r="A36" s="270">
        <v>6000822785</v>
      </c>
      <c r="B36" s="274">
        <v>1787.16</v>
      </c>
      <c r="C36" s="267">
        <f>IFERROR(VLOOKUP(A36,'O que foi pago'!A:B,2,0),0)</f>
        <v>0</v>
      </c>
      <c r="D36" s="275">
        <f t="shared" si="0"/>
        <v>-1787.16</v>
      </c>
    </row>
    <row r="37" spans="1:7" x14ac:dyDescent="0.25">
      <c r="A37" s="270">
        <v>6000826351</v>
      </c>
      <c r="B37" s="274">
        <v>7524.06</v>
      </c>
      <c r="C37" s="267">
        <f>IFERROR(VLOOKUP(A37,'O que foi pago'!A:B,2,0),0)</f>
        <v>7524.06</v>
      </c>
      <c r="D37" s="275">
        <f t="shared" si="0"/>
        <v>0</v>
      </c>
    </row>
    <row r="38" spans="1:7" x14ac:dyDescent="0.25">
      <c r="A38" s="270">
        <v>6000827264</v>
      </c>
      <c r="B38" s="274">
        <v>1200.21</v>
      </c>
      <c r="C38" s="267">
        <f>IFERROR(VLOOKUP(A38,'O que foi pago'!A:B,2,0),0)</f>
        <v>1200.21</v>
      </c>
      <c r="D38" s="275">
        <f t="shared" si="0"/>
        <v>0</v>
      </c>
    </row>
    <row r="39" spans="1:7" x14ac:dyDescent="0.25">
      <c r="A39" s="270">
        <v>6000827301</v>
      </c>
      <c r="B39" s="274">
        <v>13166.12</v>
      </c>
      <c r="C39" s="267">
        <f>IFERROR(VLOOKUP(A39,'O que foi pago'!A:B,2,0),0)</f>
        <v>0</v>
      </c>
      <c r="D39" s="275">
        <f t="shared" si="0"/>
        <v>-13166.12</v>
      </c>
    </row>
    <row r="40" spans="1:7" x14ac:dyDescent="0.25">
      <c r="A40" s="270">
        <v>6000829140</v>
      </c>
      <c r="B40" s="274">
        <v>5959.01</v>
      </c>
      <c r="C40" s="267">
        <f>IFERROR(VLOOKUP(A40,'O que foi pago'!A:B,2,0),0)</f>
        <v>5959.0106999999998</v>
      </c>
      <c r="D40" s="275">
        <f t="shared" si="0"/>
        <v>6.9999999959691195E-4</v>
      </c>
    </row>
    <row r="41" spans="1:7" x14ac:dyDescent="0.25">
      <c r="A41" s="270">
        <v>6000829141</v>
      </c>
      <c r="B41" s="274">
        <v>2947.1</v>
      </c>
      <c r="C41" s="267">
        <f>IFERROR(VLOOKUP(A41,'O que foi pago'!A:B,2,0),0)</f>
        <v>2947.1</v>
      </c>
      <c r="D41" s="275">
        <f t="shared" si="0"/>
        <v>0</v>
      </c>
    </row>
    <row r="42" spans="1:7" x14ac:dyDescent="0.25">
      <c r="A42" s="270">
        <v>6000829147</v>
      </c>
      <c r="B42" s="274">
        <v>7673.51</v>
      </c>
      <c r="C42" s="267">
        <f>IFERROR(VLOOKUP(A42,'O que foi pago'!A:B,2,0),0)</f>
        <v>7673.51</v>
      </c>
      <c r="D42" s="275">
        <f t="shared" si="0"/>
        <v>0</v>
      </c>
    </row>
    <row r="43" spans="1:7" x14ac:dyDescent="0.25">
      <c r="A43" s="270">
        <v>6000829502</v>
      </c>
      <c r="B43" s="274">
        <v>4883.67</v>
      </c>
      <c r="C43" s="267">
        <f>IFERROR(VLOOKUP(A43,'O que foi pago'!A:B,2,0),0)</f>
        <v>0</v>
      </c>
      <c r="D43" s="275">
        <f t="shared" si="0"/>
        <v>-4883.67</v>
      </c>
    </row>
    <row r="44" spans="1:7" x14ac:dyDescent="0.25">
      <c r="A44" s="270">
        <v>6000829509</v>
      </c>
      <c r="B44" s="274">
        <v>5285.65</v>
      </c>
      <c r="C44" s="267">
        <f>IFERROR(VLOOKUP(A44,'O que foi pago'!A:B,2,0),0)</f>
        <v>0</v>
      </c>
      <c r="D44" s="275">
        <f t="shared" si="0"/>
        <v>-5285.65</v>
      </c>
    </row>
    <row r="45" spans="1:7" x14ac:dyDescent="0.25">
      <c r="A45" s="270">
        <v>6000829516</v>
      </c>
      <c r="B45" s="274">
        <v>583.44000000000005</v>
      </c>
      <c r="C45" s="267">
        <f>IFERROR(VLOOKUP(A45,'O que foi pago'!A:B,2,0),0)</f>
        <v>0</v>
      </c>
      <c r="D45" s="275">
        <f t="shared" si="0"/>
        <v>-583.44000000000005</v>
      </c>
    </row>
    <row r="46" spans="1:7" x14ac:dyDescent="0.25">
      <c r="A46" s="270">
        <v>6000829569</v>
      </c>
      <c r="B46" s="274">
        <v>1102.23</v>
      </c>
      <c r="C46" s="267">
        <f>IFERROR(VLOOKUP(A46,'O que foi pago'!A:B,2,0),0)</f>
        <v>0</v>
      </c>
      <c r="D46" s="275">
        <f t="shared" si="0"/>
        <v>-1102.23</v>
      </c>
    </row>
    <row r="47" spans="1:7" x14ac:dyDescent="0.25">
      <c r="A47" s="270">
        <v>6000829625</v>
      </c>
      <c r="B47" s="274">
        <v>497.28</v>
      </c>
      <c r="C47" s="267">
        <f>IFERROR(VLOOKUP(A47,'O que foi pago'!A:B,2,0),0)</f>
        <v>497.28</v>
      </c>
      <c r="D47" s="275">
        <f t="shared" si="0"/>
        <v>0</v>
      </c>
    </row>
    <row r="48" spans="1:7" x14ac:dyDescent="0.25">
      <c r="A48" s="270">
        <v>6000829628</v>
      </c>
      <c r="B48" s="274">
        <v>775.91</v>
      </c>
      <c r="C48" s="267">
        <f>IFERROR(VLOOKUP(A48,'O que foi pago'!A:B,2,0),0)</f>
        <v>775.91</v>
      </c>
      <c r="D48" s="275">
        <f t="shared" si="0"/>
        <v>0</v>
      </c>
    </row>
    <row r="49" spans="1:4" x14ac:dyDescent="0.25">
      <c r="A49" s="270">
        <v>6000829629</v>
      </c>
      <c r="B49" s="274">
        <v>1294.17</v>
      </c>
      <c r="C49" s="267">
        <f>IFERROR(VLOOKUP(A49,'O que foi pago'!A:B,2,0),0)</f>
        <v>1294.17</v>
      </c>
      <c r="D49" s="275">
        <f t="shared" si="0"/>
        <v>0</v>
      </c>
    </row>
    <row r="50" spans="1:4" x14ac:dyDescent="0.25">
      <c r="A50" s="270">
        <v>6000830022</v>
      </c>
      <c r="B50" s="274">
        <v>583.44000000000005</v>
      </c>
      <c r="C50" s="267">
        <f>IFERROR(VLOOKUP(A50,'O que foi pago'!A:B,2,0),0)</f>
        <v>0</v>
      </c>
      <c r="D50" s="275">
        <f t="shared" si="0"/>
        <v>-583.44000000000005</v>
      </c>
    </row>
    <row r="51" spans="1:4" x14ac:dyDescent="0.25">
      <c r="A51" s="270">
        <v>6000830231</v>
      </c>
      <c r="B51" s="274">
        <v>978.08</v>
      </c>
      <c r="C51" s="267">
        <f>IFERROR(VLOOKUP(A51,'O que foi pago'!A:B,2,0),0)</f>
        <v>0</v>
      </c>
      <c r="D51" s="275">
        <f t="shared" si="0"/>
        <v>-978.08</v>
      </c>
    </row>
    <row r="52" spans="1:4" x14ac:dyDescent="0.25">
      <c r="A52" s="270">
        <v>6000830232</v>
      </c>
      <c r="B52" s="274">
        <v>88.26</v>
      </c>
      <c r="C52" s="267">
        <f>IFERROR(VLOOKUP(A52,'O que foi pago'!A:B,2,0),0)</f>
        <v>0</v>
      </c>
      <c r="D52" s="275">
        <f t="shared" si="0"/>
        <v>-88.26</v>
      </c>
    </row>
    <row r="53" spans="1:4" x14ac:dyDescent="0.25">
      <c r="A53" s="270">
        <v>6000830429</v>
      </c>
      <c r="B53" s="274">
        <v>338.33</v>
      </c>
      <c r="C53" s="267">
        <f>IFERROR(VLOOKUP(A53,'O que foi pago'!A:B,2,0),0)</f>
        <v>0</v>
      </c>
      <c r="D53" s="275">
        <f t="shared" si="0"/>
        <v>-338.33</v>
      </c>
    </row>
    <row r="54" spans="1:4" x14ac:dyDescent="0.25">
      <c r="A54" s="270">
        <v>6000830682</v>
      </c>
      <c r="B54" s="274">
        <v>129.25</v>
      </c>
      <c r="C54" s="267">
        <f>IFERROR(VLOOKUP(A54,'O que foi pago'!A:B,2,0),0)</f>
        <v>130.16999999999999</v>
      </c>
      <c r="D54" s="275">
        <f t="shared" si="0"/>
        <v>0.91999999999998749</v>
      </c>
    </row>
    <row r="55" spans="1:4" x14ac:dyDescent="0.25">
      <c r="A55" s="270">
        <v>6000830684</v>
      </c>
      <c r="B55" s="274">
        <v>110.35</v>
      </c>
      <c r="C55" s="267">
        <f>IFERROR(VLOOKUP(A55,'O que foi pago'!A:B,2,0),0)</f>
        <v>111.15</v>
      </c>
      <c r="D55" s="275">
        <f t="shared" si="0"/>
        <v>0.80000000000001137</v>
      </c>
    </row>
    <row r="56" spans="1:4" x14ac:dyDescent="0.25">
      <c r="A56" s="270">
        <v>6000830722</v>
      </c>
      <c r="B56" s="274">
        <v>513.79999999999995</v>
      </c>
      <c r="C56" s="267">
        <f>IFERROR(VLOOKUP(A56,'O que foi pago'!A:B,2,0),0)</f>
        <v>0</v>
      </c>
      <c r="D56" s="275">
        <f t="shared" si="0"/>
        <v>-513.79999999999995</v>
      </c>
    </row>
    <row r="57" spans="1:4" x14ac:dyDescent="0.25">
      <c r="A57" s="270">
        <v>6000830779</v>
      </c>
      <c r="B57" s="274">
        <v>963.37</v>
      </c>
      <c r="C57" s="267">
        <f>IFERROR(VLOOKUP(A57,'O que foi pago'!A:B,2,0),0)</f>
        <v>0</v>
      </c>
      <c r="D57" s="275">
        <f t="shared" si="0"/>
        <v>-963.37</v>
      </c>
    </row>
    <row r="58" spans="1:4" x14ac:dyDescent="0.25">
      <c r="A58" s="270">
        <v>6000830800</v>
      </c>
      <c r="B58" s="274">
        <v>963.37</v>
      </c>
      <c r="C58" s="267">
        <f>IFERROR(VLOOKUP(A58,'O que foi pago'!A:B,2,0),0)</f>
        <v>0</v>
      </c>
      <c r="D58" s="275">
        <f t="shared" si="0"/>
        <v>-963.37</v>
      </c>
    </row>
    <row r="59" spans="1:4" x14ac:dyDescent="0.25">
      <c r="A59" s="270">
        <v>6000830801</v>
      </c>
      <c r="B59" s="274">
        <v>963.37</v>
      </c>
      <c r="C59" s="267">
        <f>IFERROR(VLOOKUP(A59,'O que foi pago'!A:B,2,0),0)</f>
        <v>0</v>
      </c>
      <c r="D59" s="275">
        <f t="shared" si="0"/>
        <v>-963.37</v>
      </c>
    </row>
    <row r="60" spans="1:4" x14ac:dyDescent="0.25">
      <c r="A60" s="270">
        <v>6000830811</v>
      </c>
      <c r="B60" s="274">
        <v>104.8</v>
      </c>
      <c r="C60" s="267">
        <f>IFERROR(VLOOKUP(A60,'O que foi pago'!A:B,2,0),0)</f>
        <v>0</v>
      </c>
      <c r="D60" s="275">
        <f t="shared" si="0"/>
        <v>-104.8</v>
      </c>
    </row>
    <row r="61" spans="1:4" x14ac:dyDescent="0.25">
      <c r="A61" s="270">
        <v>6000830819</v>
      </c>
      <c r="B61" s="274">
        <v>963.37</v>
      </c>
      <c r="C61" s="267">
        <f>IFERROR(VLOOKUP(A61,'O que foi pago'!A:B,2,0),0)</f>
        <v>0</v>
      </c>
      <c r="D61" s="275">
        <f t="shared" si="0"/>
        <v>-963.37</v>
      </c>
    </row>
    <row r="62" spans="1:4" x14ac:dyDescent="0.25">
      <c r="A62" s="270">
        <v>6000830832</v>
      </c>
      <c r="B62" s="274">
        <v>1658.79</v>
      </c>
      <c r="C62" s="267">
        <f>IFERROR(VLOOKUP(A62,'O que foi pago'!A:B,2,0),0)</f>
        <v>0</v>
      </c>
      <c r="D62" s="275">
        <f t="shared" si="0"/>
        <v>-1658.79</v>
      </c>
    </row>
    <row r="63" spans="1:4" x14ac:dyDescent="0.25">
      <c r="A63" s="270">
        <v>6000830840</v>
      </c>
      <c r="B63" s="274">
        <v>963.37</v>
      </c>
      <c r="C63" s="267">
        <f>IFERROR(VLOOKUP(A63,'O que foi pago'!A:B,2,0),0)</f>
        <v>0</v>
      </c>
      <c r="D63" s="275">
        <f t="shared" si="0"/>
        <v>-963.37</v>
      </c>
    </row>
    <row r="64" spans="1:4" x14ac:dyDescent="0.25">
      <c r="A64" s="270">
        <v>6000831076</v>
      </c>
      <c r="B64" s="274">
        <v>469.76</v>
      </c>
      <c r="C64" s="267">
        <f>IFERROR(VLOOKUP(A64,'O que foi pago'!A:B,2,0),0)</f>
        <v>0</v>
      </c>
      <c r="D64" s="275">
        <f t="shared" si="0"/>
        <v>-469.76</v>
      </c>
    </row>
    <row r="65" spans="1:4" x14ac:dyDescent="0.25">
      <c r="A65" s="270">
        <v>6000831085</v>
      </c>
      <c r="B65" s="274">
        <v>177.93</v>
      </c>
      <c r="C65" s="267">
        <f>IFERROR(VLOOKUP(A65,'O que foi pago'!A:B,2,0),0)</f>
        <v>179.2</v>
      </c>
      <c r="D65" s="275">
        <f t="shared" si="0"/>
        <v>1.2699999999999818</v>
      </c>
    </row>
    <row r="66" spans="1:4" x14ac:dyDescent="0.25">
      <c r="A66" s="270">
        <v>6000831127</v>
      </c>
      <c r="B66" s="274">
        <v>7832.16</v>
      </c>
      <c r="C66" s="267">
        <f>IFERROR(VLOOKUP(A66,'O que foi pago'!A:B,2,0),0)</f>
        <v>0</v>
      </c>
      <c r="D66" s="275">
        <f t="shared" si="0"/>
        <v>-7832.16</v>
      </c>
    </row>
    <row r="67" spans="1:4" x14ac:dyDescent="0.25">
      <c r="A67" s="270">
        <v>6000831128</v>
      </c>
      <c r="B67" s="274">
        <v>1382.16</v>
      </c>
      <c r="C67" s="267">
        <f>IFERROR(VLOOKUP(A67,'O que foi pago'!A:B,2,0),0)</f>
        <v>0</v>
      </c>
      <c r="D67" s="275">
        <f t="shared" si="0"/>
        <v>-1382.16</v>
      </c>
    </row>
    <row r="68" spans="1:4" x14ac:dyDescent="0.25">
      <c r="A68" s="270">
        <v>6000831842</v>
      </c>
      <c r="B68" s="274">
        <v>963.37</v>
      </c>
      <c r="C68" s="267">
        <f>IFERROR(VLOOKUP(A68,'O que foi pago'!A:B,2,0),0)</f>
        <v>0</v>
      </c>
      <c r="D68" s="275">
        <f t="shared" si="0"/>
        <v>-963.37</v>
      </c>
    </row>
    <row r="69" spans="1:4" x14ac:dyDescent="0.25">
      <c r="A69" s="270">
        <v>6000831843</v>
      </c>
      <c r="B69" s="274">
        <v>963.37</v>
      </c>
      <c r="C69" s="267">
        <f>IFERROR(VLOOKUP(A69,'O que foi pago'!A:B,2,0),0)</f>
        <v>0</v>
      </c>
      <c r="D69" s="275">
        <f t="shared" ref="D69:D132" si="1">C69-B69</f>
        <v>-963.37</v>
      </c>
    </row>
    <row r="70" spans="1:4" x14ac:dyDescent="0.25">
      <c r="A70" s="270">
        <v>6000831844</v>
      </c>
      <c r="B70" s="274">
        <v>963.37</v>
      </c>
      <c r="C70" s="267">
        <f>IFERROR(VLOOKUP(A70,'O que foi pago'!A:B,2,0),0)</f>
        <v>0</v>
      </c>
      <c r="D70" s="275">
        <f t="shared" si="1"/>
        <v>-963.37</v>
      </c>
    </row>
    <row r="71" spans="1:4" x14ac:dyDescent="0.25">
      <c r="A71" s="270">
        <v>6000831846</v>
      </c>
      <c r="B71" s="274">
        <v>963.37</v>
      </c>
      <c r="C71" s="267">
        <f>IFERROR(VLOOKUP(A71,'O que foi pago'!A:B,2,0),0)</f>
        <v>0</v>
      </c>
      <c r="D71" s="275">
        <f t="shared" si="1"/>
        <v>-963.37</v>
      </c>
    </row>
    <row r="72" spans="1:4" x14ac:dyDescent="0.25">
      <c r="A72" s="270">
        <v>6000831848</v>
      </c>
      <c r="B72" s="274">
        <v>963.37</v>
      </c>
      <c r="C72" s="267">
        <f>IFERROR(VLOOKUP(A72,'O que foi pago'!A:B,2,0),0)</f>
        <v>0</v>
      </c>
      <c r="D72" s="275">
        <f t="shared" si="1"/>
        <v>-963.37</v>
      </c>
    </row>
    <row r="73" spans="1:4" x14ac:dyDescent="0.25">
      <c r="A73" s="270">
        <v>6000832013</v>
      </c>
      <c r="B73" s="274">
        <v>6029.26</v>
      </c>
      <c r="C73" s="267">
        <f>IFERROR(VLOOKUP(A73,'O que foi pago'!A:B,2,0),0)</f>
        <v>6029.26</v>
      </c>
      <c r="D73" s="275">
        <f t="shared" si="1"/>
        <v>0</v>
      </c>
    </row>
    <row r="74" spans="1:4" x14ac:dyDescent="0.25">
      <c r="A74" s="270">
        <v>6000832015</v>
      </c>
      <c r="B74" s="274">
        <v>7204.84</v>
      </c>
      <c r="C74" s="267">
        <f>IFERROR(VLOOKUP(A74,'O que foi pago'!A:B,2,0),0)</f>
        <v>7255.97</v>
      </c>
      <c r="D74" s="275">
        <f t="shared" si="1"/>
        <v>51.130000000000109</v>
      </c>
    </row>
    <row r="75" spans="1:4" x14ac:dyDescent="0.25">
      <c r="A75" s="270">
        <v>6000832019</v>
      </c>
      <c r="B75" s="274">
        <v>10671.65</v>
      </c>
      <c r="C75" s="267">
        <f>IFERROR(VLOOKUP(A75,'O que foi pago'!A:B,2,0),0)</f>
        <v>10671.65</v>
      </c>
      <c r="D75" s="275">
        <f t="shared" si="1"/>
        <v>0</v>
      </c>
    </row>
    <row r="76" spans="1:4" x14ac:dyDescent="0.25">
      <c r="A76" s="270">
        <v>6000832146</v>
      </c>
      <c r="B76" s="274">
        <v>44.14</v>
      </c>
      <c r="C76" s="267">
        <f>IFERROR(VLOOKUP(A76,'O que foi pago'!A:B,2,0),0)</f>
        <v>44.46</v>
      </c>
      <c r="D76" s="275">
        <f t="shared" si="1"/>
        <v>0.32000000000000028</v>
      </c>
    </row>
    <row r="77" spans="1:4" x14ac:dyDescent="0.25">
      <c r="A77" s="270">
        <v>6000832147</v>
      </c>
      <c r="B77" s="274">
        <v>2475.2600000000002</v>
      </c>
      <c r="C77" s="267">
        <f>IFERROR(VLOOKUP(A77,'O que foi pago'!A:B,2,0),0)</f>
        <v>2490.68174</v>
      </c>
      <c r="D77" s="275">
        <f t="shared" si="1"/>
        <v>15.421739999999772</v>
      </c>
    </row>
    <row r="78" spans="1:4" x14ac:dyDescent="0.25">
      <c r="A78" s="270">
        <v>6000832204</v>
      </c>
      <c r="B78" s="274">
        <v>157.63</v>
      </c>
      <c r="C78" s="267">
        <f>IFERROR(VLOOKUP(A78,'O que foi pago'!A:B,2,0),0)</f>
        <v>157.63120000000001</v>
      </c>
      <c r="D78" s="275">
        <f t="shared" si="1"/>
        <v>1.2000000000114142E-3</v>
      </c>
    </row>
    <row r="79" spans="1:4" x14ac:dyDescent="0.25">
      <c r="A79" s="270">
        <v>6000832368</v>
      </c>
      <c r="B79" s="274">
        <v>42.21</v>
      </c>
      <c r="C79" s="267">
        <f>IFERROR(VLOOKUP(A79,'O que foi pago'!A:B,2,0),0)</f>
        <v>0</v>
      </c>
      <c r="D79" s="275">
        <f t="shared" si="1"/>
        <v>-42.21</v>
      </c>
    </row>
    <row r="80" spans="1:4" x14ac:dyDescent="0.25">
      <c r="A80" s="270">
        <v>6000832915</v>
      </c>
      <c r="B80" s="274">
        <v>963.37</v>
      </c>
      <c r="C80" s="267">
        <f>IFERROR(VLOOKUP(A80,'O que foi pago'!A:B,2,0),0)</f>
        <v>0</v>
      </c>
      <c r="D80" s="275">
        <f t="shared" si="1"/>
        <v>-963.37</v>
      </c>
    </row>
    <row r="81" spans="1:4" x14ac:dyDescent="0.25">
      <c r="A81" s="270">
        <v>6000832917</v>
      </c>
      <c r="B81" s="274">
        <v>963.37</v>
      </c>
      <c r="C81" s="267">
        <f>IFERROR(VLOOKUP(A81,'O que foi pago'!A:B,2,0),0)</f>
        <v>0</v>
      </c>
      <c r="D81" s="275">
        <f t="shared" si="1"/>
        <v>-963.37</v>
      </c>
    </row>
    <row r="82" spans="1:4" x14ac:dyDescent="0.25">
      <c r="A82" s="270">
        <v>6000832930</v>
      </c>
      <c r="B82" s="274">
        <v>963.37</v>
      </c>
      <c r="C82" s="267">
        <f>IFERROR(VLOOKUP(A82,'O que foi pago'!A:B,2,0),0)</f>
        <v>0</v>
      </c>
      <c r="D82" s="275">
        <f t="shared" si="1"/>
        <v>-963.37</v>
      </c>
    </row>
    <row r="83" spans="1:4" x14ac:dyDescent="0.25">
      <c r="A83" s="270">
        <v>6000832931</v>
      </c>
      <c r="B83" s="274">
        <v>963.37</v>
      </c>
      <c r="C83" s="267">
        <f>IFERROR(VLOOKUP(A83,'O que foi pago'!A:B,2,0),0)</f>
        <v>0</v>
      </c>
      <c r="D83" s="275">
        <f t="shared" si="1"/>
        <v>-963.37</v>
      </c>
    </row>
    <row r="84" spans="1:4" x14ac:dyDescent="0.25">
      <c r="A84" s="270">
        <v>6000832968</v>
      </c>
      <c r="B84" s="274">
        <v>939.52</v>
      </c>
      <c r="C84" s="267">
        <f>IFERROR(VLOOKUP(A84,'O que foi pago'!A:B,2,0),0)</f>
        <v>0</v>
      </c>
      <c r="D84" s="275">
        <f t="shared" si="1"/>
        <v>-939.52</v>
      </c>
    </row>
    <row r="85" spans="1:4" x14ac:dyDescent="0.25">
      <c r="A85" s="270">
        <v>6000832969</v>
      </c>
      <c r="B85" s="274">
        <v>322.95999999999998</v>
      </c>
      <c r="C85" s="267">
        <f>IFERROR(VLOOKUP(A85,'O que foi pago'!A:B,2,0),0)</f>
        <v>0</v>
      </c>
      <c r="D85" s="275">
        <f t="shared" si="1"/>
        <v>-322.95999999999998</v>
      </c>
    </row>
    <row r="86" spans="1:4" x14ac:dyDescent="0.25">
      <c r="A86" s="270">
        <v>6000832970</v>
      </c>
      <c r="B86" s="274">
        <v>148.93</v>
      </c>
      <c r="C86" s="267">
        <f>IFERROR(VLOOKUP(A86,'O que foi pago'!A:B,2,0),0)</f>
        <v>0</v>
      </c>
      <c r="D86" s="275">
        <f t="shared" si="1"/>
        <v>-148.93</v>
      </c>
    </row>
    <row r="87" spans="1:4" x14ac:dyDescent="0.25">
      <c r="A87" s="270">
        <v>6000833034</v>
      </c>
      <c r="B87" s="274">
        <v>1619.41</v>
      </c>
      <c r="C87" s="267">
        <f>IFERROR(VLOOKUP(A87,'O que foi pago'!A:B,2,0),0)</f>
        <v>0</v>
      </c>
      <c r="D87" s="275">
        <f t="shared" si="1"/>
        <v>-1619.41</v>
      </c>
    </row>
    <row r="88" spans="1:4" x14ac:dyDescent="0.25">
      <c r="A88" s="270">
        <v>6000833076</v>
      </c>
      <c r="B88" s="274">
        <v>963.37</v>
      </c>
      <c r="C88" s="267">
        <f>IFERROR(VLOOKUP(A88,'O que foi pago'!A:B,2,0),0)</f>
        <v>0</v>
      </c>
      <c r="D88" s="275">
        <f t="shared" si="1"/>
        <v>-963.37</v>
      </c>
    </row>
    <row r="89" spans="1:4" x14ac:dyDescent="0.25">
      <c r="A89" s="270">
        <v>6000833103</v>
      </c>
      <c r="B89" s="274">
        <v>963.37</v>
      </c>
      <c r="C89" s="267">
        <f>IFERROR(VLOOKUP(A89,'O que foi pago'!A:B,2,0),0)</f>
        <v>0</v>
      </c>
      <c r="D89" s="275">
        <f t="shared" si="1"/>
        <v>-963.37</v>
      </c>
    </row>
    <row r="90" spans="1:4" x14ac:dyDescent="0.25">
      <c r="A90" s="270">
        <v>6000833118</v>
      </c>
      <c r="B90" s="274">
        <v>214.36</v>
      </c>
      <c r="C90" s="267">
        <f>IFERROR(VLOOKUP(A90,'O que foi pago'!A:B,2,0),0)</f>
        <v>215.88</v>
      </c>
      <c r="D90" s="275">
        <f t="shared" si="1"/>
        <v>1.5199999999999818</v>
      </c>
    </row>
    <row r="91" spans="1:4" x14ac:dyDescent="0.25">
      <c r="A91" s="270">
        <v>6000833119</v>
      </c>
      <c r="B91" s="274">
        <v>66.209999999999994</v>
      </c>
      <c r="C91" s="267">
        <f>IFERROR(VLOOKUP(A91,'O que foi pago'!A:B,2,0),0)</f>
        <v>66.69</v>
      </c>
      <c r="D91" s="275">
        <f t="shared" si="1"/>
        <v>0.48000000000000398</v>
      </c>
    </row>
    <row r="92" spans="1:4" x14ac:dyDescent="0.25">
      <c r="A92" s="270">
        <v>6000833372</v>
      </c>
      <c r="B92" s="274">
        <v>5446.8</v>
      </c>
      <c r="C92" s="267">
        <f>IFERROR(VLOOKUP(A92,'O que foi pago'!A:B,2,0),0)</f>
        <v>0</v>
      </c>
      <c r="D92" s="275">
        <f t="shared" si="1"/>
        <v>-5446.8</v>
      </c>
    </row>
    <row r="93" spans="1:4" x14ac:dyDescent="0.25">
      <c r="A93" s="270">
        <v>6000833472</v>
      </c>
      <c r="B93" s="274">
        <v>10439.33</v>
      </c>
      <c r="C93" s="267">
        <f>IFERROR(VLOOKUP(A93,'O que foi pago'!A:B,2,0),0)</f>
        <v>10439.33</v>
      </c>
      <c r="D93" s="275">
        <f t="shared" si="1"/>
        <v>0</v>
      </c>
    </row>
    <row r="94" spans="1:4" x14ac:dyDescent="0.25">
      <c r="A94" s="270">
        <v>6000833474</v>
      </c>
      <c r="B94" s="274">
        <v>963.37</v>
      </c>
      <c r="C94" s="267">
        <f>IFERROR(VLOOKUP(A94,'O que foi pago'!A:B,2,0),0)</f>
        <v>0</v>
      </c>
      <c r="D94" s="275">
        <f t="shared" si="1"/>
        <v>-963.37</v>
      </c>
    </row>
    <row r="95" spans="1:4" x14ac:dyDescent="0.25">
      <c r="A95" s="270">
        <v>6000833475</v>
      </c>
      <c r="B95" s="274">
        <v>963.37</v>
      </c>
      <c r="C95" s="267">
        <f>IFERROR(VLOOKUP(A95,'O que foi pago'!A:B,2,0),0)</f>
        <v>0</v>
      </c>
      <c r="D95" s="275">
        <f t="shared" si="1"/>
        <v>-963.37</v>
      </c>
    </row>
    <row r="96" spans="1:4" x14ac:dyDescent="0.25">
      <c r="A96" s="270">
        <v>6000833476</v>
      </c>
      <c r="B96" s="274">
        <v>963.37</v>
      </c>
      <c r="C96" s="267">
        <f>IFERROR(VLOOKUP(A96,'O que foi pago'!A:B,2,0),0)</f>
        <v>0</v>
      </c>
      <c r="D96" s="275">
        <f t="shared" si="1"/>
        <v>-963.37</v>
      </c>
    </row>
    <row r="97" spans="1:4" x14ac:dyDescent="0.25">
      <c r="A97" s="270">
        <v>6000833637</v>
      </c>
      <c r="B97" s="274">
        <v>3601</v>
      </c>
      <c r="C97" s="267">
        <f>IFERROR(VLOOKUP(A97,'O que foi pago'!A:B,2,0),0)</f>
        <v>0</v>
      </c>
      <c r="D97" s="275">
        <f t="shared" si="1"/>
        <v>-3601</v>
      </c>
    </row>
    <row r="98" spans="1:4" x14ac:dyDescent="0.25">
      <c r="A98" s="270">
        <v>6000835199</v>
      </c>
      <c r="B98" s="274">
        <v>974.93</v>
      </c>
      <c r="C98" s="267">
        <f>IFERROR(VLOOKUP(A98,'O que foi pago'!A:B,2,0),0)</f>
        <v>0</v>
      </c>
      <c r="D98" s="275">
        <f t="shared" si="1"/>
        <v>-974.93</v>
      </c>
    </row>
    <row r="99" spans="1:4" x14ac:dyDescent="0.25">
      <c r="A99" s="270">
        <v>6000838060</v>
      </c>
      <c r="B99" s="274">
        <v>974.93</v>
      </c>
      <c r="C99" s="267">
        <f>IFERROR(VLOOKUP(A99,'O que foi pago'!A:B,2,0),0)</f>
        <v>0</v>
      </c>
      <c r="D99" s="275">
        <f t="shared" si="1"/>
        <v>-974.93</v>
      </c>
    </row>
    <row r="100" spans="1:4" x14ac:dyDescent="0.25">
      <c r="A100" s="270">
        <v>6000838068</v>
      </c>
      <c r="B100" s="274">
        <v>974.93</v>
      </c>
      <c r="C100" s="267">
        <f>IFERROR(VLOOKUP(A100,'O que foi pago'!A:B,2,0),0)</f>
        <v>0</v>
      </c>
      <c r="D100" s="275">
        <f t="shared" si="1"/>
        <v>-974.93</v>
      </c>
    </row>
    <row r="101" spans="1:4" x14ac:dyDescent="0.25">
      <c r="A101" s="270">
        <v>6000838074</v>
      </c>
      <c r="B101" s="274">
        <v>974.93</v>
      </c>
      <c r="C101" s="267">
        <f>IFERROR(VLOOKUP(A101,'O que foi pago'!A:B,2,0),0)</f>
        <v>0</v>
      </c>
      <c r="D101" s="275">
        <f t="shared" si="1"/>
        <v>-974.93</v>
      </c>
    </row>
    <row r="102" spans="1:4" x14ac:dyDescent="0.25">
      <c r="A102" s="270">
        <v>6000838191</v>
      </c>
      <c r="B102" s="274">
        <v>2448.83</v>
      </c>
      <c r="C102" s="267">
        <f>IFERROR(VLOOKUP(A102,'O que foi pago'!A:B,2,0),0)</f>
        <v>0</v>
      </c>
      <c r="D102" s="275">
        <f t="shared" si="1"/>
        <v>-2448.83</v>
      </c>
    </row>
    <row r="103" spans="1:4" x14ac:dyDescent="0.25">
      <c r="A103" s="270">
        <v>6000838192</v>
      </c>
      <c r="B103" s="274">
        <v>2158.08</v>
      </c>
      <c r="C103" s="267">
        <f>IFERROR(VLOOKUP(A103,'O que foi pago'!A:B,2,0),0)</f>
        <v>0</v>
      </c>
      <c r="D103" s="275">
        <f t="shared" si="1"/>
        <v>-2158.08</v>
      </c>
    </row>
    <row r="104" spans="1:4" x14ac:dyDescent="0.25">
      <c r="A104" s="270">
        <v>6000838196</v>
      </c>
      <c r="B104" s="274">
        <v>974.93</v>
      </c>
      <c r="C104" s="267">
        <f>IFERROR(VLOOKUP(A104,'O que foi pago'!A:B,2,0),0)</f>
        <v>0</v>
      </c>
      <c r="D104" s="275">
        <f t="shared" si="1"/>
        <v>-974.93</v>
      </c>
    </row>
    <row r="105" spans="1:4" x14ac:dyDescent="0.25">
      <c r="A105" s="270">
        <v>6000838198</v>
      </c>
      <c r="B105" s="274">
        <v>974.93</v>
      </c>
      <c r="C105" s="267">
        <f>IFERROR(VLOOKUP(A105,'O que foi pago'!A:B,2,0),0)</f>
        <v>0</v>
      </c>
      <c r="D105" s="275">
        <f t="shared" si="1"/>
        <v>-974.93</v>
      </c>
    </row>
    <row r="106" spans="1:4" x14ac:dyDescent="0.25">
      <c r="A106" s="270">
        <v>6000838440</v>
      </c>
      <c r="B106" s="274">
        <v>974.93</v>
      </c>
      <c r="C106" s="267">
        <f>IFERROR(VLOOKUP(A106,'O que foi pago'!A:B,2,0),0)</f>
        <v>0</v>
      </c>
      <c r="D106" s="275">
        <f t="shared" si="1"/>
        <v>-974.93</v>
      </c>
    </row>
    <row r="107" spans="1:4" x14ac:dyDescent="0.25">
      <c r="A107" s="270">
        <v>6000838442</v>
      </c>
      <c r="B107" s="274">
        <v>974.93</v>
      </c>
      <c r="C107" s="267">
        <f>IFERROR(VLOOKUP(A107,'O que foi pago'!A:B,2,0),0)</f>
        <v>0</v>
      </c>
      <c r="D107" s="275">
        <f t="shared" si="1"/>
        <v>-974.93</v>
      </c>
    </row>
    <row r="108" spans="1:4" x14ac:dyDescent="0.25">
      <c r="A108" s="270">
        <v>6000838909</v>
      </c>
      <c r="B108" s="274">
        <v>691.37</v>
      </c>
      <c r="C108" s="267">
        <f>IFERROR(VLOOKUP(A108,'O que foi pago'!A:B,2,0),0)</f>
        <v>0</v>
      </c>
      <c r="D108" s="275">
        <f t="shared" si="1"/>
        <v>-691.37</v>
      </c>
    </row>
    <row r="109" spans="1:4" x14ac:dyDescent="0.25">
      <c r="A109" s="270">
        <v>6000838910</v>
      </c>
      <c r="B109" s="274">
        <v>544.27</v>
      </c>
      <c r="C109" s="267">
        <f>IFERROR(VLOOKUP(A109,'O que foi pago'!A:B,2,0),0)</f>
        <v>0</v>
      </c>
      <c r="D109" s="275">
        <f t="shared" si="1"/>
        <v>-544.27</v>
      </c>
    </row>
    <row r="110" spans="1:4" x14ac:dyDescent="0.25">
      <c r="A110" s="270">
        <v>6000839024</v>
      </c>
      <c r="B110" s="274">
        <v>1355.54</v>
      </c>
      <c r="C110" s="267">
        <f>IFERROR(VLOOKUP(A110,'O que foi pago'!A:B,2,0),0)</f>
        <v>0</v>
      </c>
      <c r="D110" s="275">
        <f t="shared" si="1"/>
        <v>-1355.54</v>
      </c>
    </row>
    <row r="111" spans="1:4" x14ac:dyDescent="0.25">
      <c r="A111" s="270">
        <v>6000839028</v>
      </c>
      <c r="B111" s="274">
        <v>2711.08</v>
      </c>
      <c r="C111" s="267">
        <f>IFERROR(VLOOKUP(A111,'O que foi pago'!A:B,2,0),0)</f>
        <v>0</v>
      </c>
      <c r="D111" s="275">
        <f t="shared" si="1"/>
        <v>-2711.08</v>
      </c>
    </row>
    <row r="112" spans="1:4" x14ac:dyDescent="0.25">
      <c r="A112" s="270">
        <v>6000839168</v>
      </c>
      <c r="B112" s="274">
        <v>974.93</v>
      </c>
      <c r="C112" s="267">
        <f>IFERROR(VLOOKUP(A112,'O que foi pago'!A:B,2,0),0)</f>
        <v>0</v>
      </c>
      <c r="D112" s="275">
        <f t="shared" si="1"/>
        <v>-974.93</v>
      </c>
    </row>
    <row r="113" spans="1:4" x14ac:dyDescent="0.25">
      <c r="A113" s="270">
        <v>6000839296</v>
      </c>
      <c r="B113" s="274">
        <v>2924.79</v>
      </c>
      <c r="C113" s="267">
        <f>IFERROR(VLOOKUP(A113,'O que foi pago'!A:B,2,0),0)</f>
        <v>0</v>
      </c>
      <c r="D113" s="275">
        <f t="shared" si="1"/>
        <v>-2924.79</v>
      </c>
    </row>
    <row r="114" spans="1:4" x14ac:dyDescent="0.25">
      <c r="A114" s="270">
        <v>6000839298</v>
      </c>
      <c r="B114" s="274">
        <v>974.93</v>
      </c>
      <c r="C114" s="267">
        <f>IFERROR(VLOOKUP(A114,'O que foi pago'!A:B,2,0),0)</f>
        <v>0</v>
      </c>
      <c r="D114" s="275">
        <f t="shared" si="1"/>
        <v>-974.93</v>
      </c>
    </row>
    <row r="115" spans="1:4" x14ac:dyDescent="0.25">
      <c r="A115" s="270">
        <v>6000839454</v>
      </c>
      <c r="B115" s="274">
        <v>974.93</v>
      </c>
      <c r="C115" s="267">
        <f>IFERROR(VLOOKUP(A115,'O que foi pago'!A:B,2,0),0)</f>
        <v>0</v>
      </c>
      <c r="D115" s="275">
        <f t="shared" si="1"/>
        <v>-974.93</v>
      </c>
    </row>
    <row r="116" spans="1:4" x14ac:dyDescent="0.25">
      <c r="A116" s="270">
        <v>6000840045</v>
      </c>
      <c r="B116" s="274">
        <v>1908.57</v>
      </c>
      <c r="C116" s="267">
        <f>IFERROR(VLOOKUP(A116,'O que foi pago'!A:B,2,0),0)</f>
        <v>0</v>
      </c>
      <c r="D116" s="275">
        <f t="shared" si="1"/>
        <v>-1908.57</v>
      </c>
    </row>
    <row r="117" spans="1:4" x14ac:dyDescent="0.25">
      <c r="A117" s="270">
        <v>6000840046</v>
      </c>
      <c r="B117" s="274">
        <v>540.57000000000005</v>
      </c>
      <c r="C117" s="267">
        <f>IFERROR(VLOOKUP(A117,'O que foi pago'!A:B,2,0),0)</f>
        <v>0</v>
      </c>
      <c r="D117" s="275">
        <f t="shared" si="1"/>
        <v>-540.57000000000005</v>
      </c>
    </row>
    <row r="118" spans="1:4" x14ac:dyDescent="0.25">
      <c r="A118" s="270">
        <v>6000840048</v>
      </c>
      <c r="B118" s="274">
        <v>974.93</v>
      </c>
      <c r="C118" s="267">
        <f>IFERROR(VLOOKUP(A118,'O que foi pago'!A:B,2,0),0)</f>
        <v>0</v>
      </c>
      <c r="D118" s="275">
        <f t="shared" si="1"/>
        <v>-974.93</v>
      </c>
    </row>
    <row r="119" spans="1:4" x14ac:dyDescent="0.25">
      <c r="A119" s="270">
        <v>6000840050</v>
      </c>
      <c r="B119" s="274">
        <v>974.93</v>
      </c>
      <c r="C119" s="267">
        <f>IFERROR(VLOOKUP(A119,'O que foi pago'!A:B,2,0),0)</f>
        <v>0</v>
      </c>
      <c r="D119" s="275">
        <f t="shared" si="1"/>
        <v>-974.93</v>
      </c>
    </row>
    <row r="120" spans="1:4" x14ac:dyDescent="0.25">
      <c r="A120" s="270">
        <v>6000840315</v>
      </c>
      <c r="B120" s="274">
        <v>974.93</v>
      </c>
      <c r="C120" s="267">
        <f>IFERROR(VLOOKUP(A120,'O que foi pago'!A:B,2,0),0)</f>
        <v>0</v>
      </c>
      <c r="D120" s="275">
        <f t="shared" si="1"/>
        <v>-974.93</v>
      </c>
    </row>
    <row r="121" spans="1:4" x14ac:dyDescent="0.25">
      <c r="A121" s="270">
        <v>6000840316</v>
      </c>
      <c r="B121" s="274">
        <v>974.93</v>
      </c>
      <c r="C121" s="267">
        <f>IFERROR(VLOOKUP(A121,'O que foi pago'!A:B,2,0),0)</f>
        <v>0</v>
      </c>
      <c r="D121" s="275">
        <f t="shared" si="1"/>
        <v>-974.93</v>
      </c>
    </row>
    <row r="122" spans="1:4" x14ac:dyDescent="0.25">
      <c r="A122" s="270">
        <v>6000840317</v>
      </c>
      <c r="B122" s="274">
        <v>974.93</v>
      </c>
      <c r="C122" s="267">
        <f>IFERROR(VLOOKUP(A122,'O que foi pago'!A:B,2,0),0)</f>
        <v>0</v>
      </c>
      <c r="D122" s="275">
        <f t="shared" si="1"/>
        <v>-974.93</v>
      </c>
    </row>
    <row r="123" spans="1:4" x14ac:dyDescent="0.25">
      <c r="A123" s="270">
        <v>6000840318</v>
      </c>
      <c r="B123" s="274">
        <v>974.93</v>
      </c>
      <c r="C123" s="267">
        <f>IFERROR(VLOOKUP(A123,'O que foi pago'!A:B,2,0),0)</f>
        <v>0</v>
      </c>
      <c r="D123" s="275">
        <f t="shared" si="1"/>
        <v>-974.93</v>
      </c>
    </row>
    <row r="124" spans="1:4" x14ac:dyDescent="0.25">
      <c r="A124" s="270">
        <v>6000840569</v>
      </c>
      <c r="B124" s="274">
        <v>3780.64</v>
      </c>
      <c r="C124" s="267">
        <f>IFERROR(VLOOKUP(A124,'O que foi pago'!A:B,2,0),0)</f>
        <v>0</v>
      </c>
      <c r="D124" s="275">
        <f t="shared" si="1"/>
        <v>-3780.64</v>
      </c>
    </row>
    <row r="125" spans="1:4" x14ac:dyDescent="0.25">
      <c r="A125" s="270">
        <v>6000840570</v>
      </c>
      <c r="B125" s="274">
        <v>1355.54</v>
      </c>
      <c r="C125" s="267">
        <f>IFERROR(VLOOKUP(A125,'O que foi pago'!A:B,2,0),0)</f>
        <v>0</v>
      </c>
      <c r="D125" s="275">
        <f t="shared" si="1"/>
        <v>-1355.54</v>
      </c>
    </row>
    <row r="126" spans="1:4" x14ac:dyDescent="0.25">
      <c r="A126" s="270">
        <v>6000840576</v>
      </c>
      <c r="B126" s="274">
        <v>974.93</v>
      </c>
      <c r="C126" s="267">
        <f>IFERROR(VLOOKUP(A126,'O que foi pago'!A:B,2,0),0)</f>
        <v>0</v>
      </c>
      <c r="D126" s="275">
        <f t="shared" si="1"/>
        <v>-974.93</v>
      </c>
    </row>
    <row r="127" spans="1:4" x14ac:dyDescent="0.25">
      <c r="A127" s="270">
        <v>6000840889</v>
      </c>
      <c r="B127" s="274">
        <v>327.39999999999998</v>
      </c>
      <c r="C127" s="267">
        <f>IFERROR(VLOOKUP(A127,'O que foi pago'!A:B,2,0),0)</f>
        <v>0</v>
      </c>
      <c r="D127" s="275">
        <f t="shared" si="1"/>
        <v>-327.39999999999998</v>
      </c>
    </row>
    <row r="128" spans="1:4" x14ac:dyDescent="0.25">
      <c r="A128" s="270">
        <v>6000840893</v>
      </c>
      <c r="B128" s="274">
        <v>713.34</v>
      </c>
      <c r="C128" s="267">
        <f>IFERROR(VLOOKUP(A128,'O que foi pago'!A:B,2,0),0)</f>
        <v>0</v>
      </c>
      <c r="D128" s="275">
        <f t="shared" si="1"/>
        <v>-713.34</v>
      </c>
    </row>
    <row r="129" spans="1:4" x14ac:dyDescent="0.25">
      <c r="A129" s="270">
        <v>6000840929</v>
      </c>
      <c r="B129" s="274">
        <v>713.34</v>
      </c>
      <c r="C129" s="267">
        <f>IFERROR(VLOOKUP(A129,'O que foi pago'!A:B,2,0),0)</f>
        <v>0</v>
      </c>
      <c r="D129" s="275">
        <f t="shared" si="1"/>
        <v>-713.34</v>
      </c>
    </row>
    <row r="130" spans="1:4" x14ac:dyDescent="0.25">
      <c r="A130" s="270">
        <v>6000840947</v>
      </c>
      <c r="B130" s="274">
        <v>279.49</v>
      </c>
      <c r="C130" s="267">
        <f>IFERROR(VLOOKUP(A130,'O que foi pago'!A:B,2,0),0)</f>
        <v>0</v>
      </c>
      <c r="D130" s="275">
        <f t="shared" si="1"/>
        <v>-279.49</v>
      </c>
    </row>
    <row r="131" spans="1:4" x14ac:dyDescent="0.25">
      <c r="A131" s="270">
        <v>6000840948</v>
      </c>
      <c r="B131" s="274">
        <v>540.29999999999995</v>
      </c>
      <c r="C131" s="267">
        <f>IFERROR(VLOOKUP(A131,'O que foi pago'!A:B,2,0),0)</f>
        <v>0</v>
      </c>
      <c r="D131" s="275">
        <f t="shared" si="1"/>
        <v>-540.29999999999995</v>
      </c>
    </row>
    <row r="132" spans="1:4" x14ac:dyDescent="0.25">
      <c r="A132" s="270">
        <v>6000841189</v>
      </c>
      <c r="B132" s="274">
        <v>1880.27</v>
      </c>
      <c r="C132" s="267">
        <f>IFERROR(VLOOKUP(A132,'O que foi pago'!A:B,2,0),0)</f>
        <v>1880.27</v>
      </c>
      <c r="D132" s="275">
        <f t="shared" si="1"/>
        <v>0</v>
      </c>
    </row>
    <row r="133" spans="1:4" x14ac:dyDescent="0.25">
      <c r="A133" s="270">
        <v>6000841342</v>
      </c>
      <c r="B133" s="274">
        <v>489.05999999999995</v>
      </c>
      <c r="C133" s="267">
        <f>IFERROR(VLOOKUP(A133,'O que foi pago'!A:B,2,0),0)</f>
        <v>0</v>
      </c>
      <c r="D133" s="275">
        <f t="shared" ref="D133:D196" si="2">C133-B133</f>
        <v>-489.05999999999995</v>
      </c>
    </row>
    <row r="134" spans="1:4" x14ac:dyDescent="0.25">
      <c r="A134" s="270">
        <v>6000841520</v>
      </c>
      <c r="B134" s="274">
        <v>776.35</v>
      </c>
      <c r="C134" s="267">
        <f>IFERROR(VLOOKUP(A134,'O que foi pago'!A:B,2,0),0)</f>
        <v>0</v>
      </c>
      <c r="D134" s="275">
        <f t="shared" si="2"/>
        <v>-776.35</v>
      </c>
    </row>
    <row r="135" spans="1:4" x14ac:dyDescent="0.25">
      <c r="A135" s="270">
        <v>6000841521</v>
      </c>
      <c r="B135" s="274">
        <v>606.78</v>
      </c>
      <c r="C135" s="267">
        <f>IFERROR(VLOOKUP(A135,'O que foi pago'!A:B,2,0),0)</f>
        <v>0</v>
      </c>
      <c r="D135" s="275">
        <f t="shared" si="2"/>
        <v>-606.78</v>
      </c>
    </row>
    <row r="136" spans="1:4" x14ac:dyDescent="0.25">
      <c r="A136" s="270">
        <v>6000841525</v>
      </c>
      <c r="B136" s="274">
        <v>1482.09</v>
      </c>
      <c r="C136" s="267">
        <f>IFERROR(VLOOKUP(A136,'O que foi pago'!A:B,2,0),0)</f>
        <v>1482.09</v>
      </c>
      <c r="D136" s="275">
        <f t="shared" si="2"/>
        <v>0</v>
      </c>
    </row>
    <row r="137" spans="1:4" x14ac:dyDescent="0.25">
      <c r="A137" s="270">
        <v>6000841627</v>
      </c>
      <c r="B137" s="274">
        <v>463.35</v>
      </c>
      <c r="C137" s="267">
        <f>IFERROR(VLOOKUP(A137,'O que foi pago'!A:B,2,0),0)</f>
        <v>0</v>
      </c>
      <c r="D137" s="275">
        <f t="shared" si="2"/>
        <v>-463.35</v>
      </c>
    </row>
    <row r="138" spans="1:4" x14ac:dyDescent="0.25">
      <c r="A138" s="270">
        <v>6000841709</v>
      </c>
      <c r="B138" s="274">
        <v>794.52</v>
      </c>
      <c r="C138" s="267">
        <f>IFERROR(VLOOKUP(A138,'O que foi pago'!A:B,2,0),0)</f>
        <v>800.28</v>
      </c>
      <c r="D138" s="275">
        <f t="shared" si="2"/>
        <v>5.7599999999999909</v>
      </c>
    </row>
    <row r="139" spans="1:4" x14ac:dyDescent="0.25">
      <c r="A139" s="270">
        <v>6000841870</v>
      </c>
      <c r="B139" s="274">
        <v>558.98</v>
      </c>
      <c r="C139" s="267">
        <f>IFERROR(VLOOKUP(A139,'O que foi pago'!A:B,2,0),0)</f>
        <v>0</v>
      </c>
      <c r="D139" s="275">
        <f t="shared" si="2"/>
        <v>-558.98</v>
      </c>
    </row>
    <row r="140" spans="1:4" x14ac:dyDescent="0.25">
      <c r="A140" s="270">
        <v>6000841872</v>
      </c>
      <c r="B140" s="274">
        <v>430.26</v>
      </c>
      <c r="C140" s="267">
        <f>IFERROR(VLOOKUP(A140,'O que foi pago'!A:B,2,0),0)</f>
        <v>0</v>
      </c>
      <c r="D140" s="275">
        <f t="shared" si="2"/>
        <v>-430.26</v>
      </c>
    </row>
    <row r="141" spans="1:4" x14ac:dyDescent="0.25">
      <c r="A141" s="270">
        <v>6000841873</v>
      </c>
      <c r="B141" s="274">
        <v>884.38</v>
      </c>
      <c r="C141" s="267">
        <f>IFERROR(VLOOKUP(A141,'O que foi pago'!A:B,2,0),0)</f>
        <v>0</v>
      </c>
      <c r="D141" s="275">
        <f t="shared" si="2"/>
        <v>-884.38</v>
      </c>
    </row>
    <row r="142" spans="1:4" x14ac:dyDescent="0.25">
      <c r="A142" s="270">
        <v>6000841877</v>
      </c>
      <c r="B142" s="274">
        <v>558.98</v>
      </c>
      <c r="C142" s="267">
        <f>IFERROR(VLOOKUP(A142,'O que foi pago'!A:B,2,0),0)</f>
        <v>0</v>
      </c>
      <c r="D142" s="275">
        <f t="shared" si="2"/>
        <v>-558.98</v>
      </c>
    </row>
    <row r="143" spans="1:4" x14ac:dyDescent="0.25">
      <c r="A143" s="270">
        <v>6000841878</v>
      </c>
      <c r="B143" s="274">
        <v>106.64</v>
      </c>
      <c r="C143" s="267">
        <f>IFERROR(VLOOKUP(A143,'O que foi pago'!A:B,2,0),0)</f>
        <v>0</v>
      </c>
      <c r="D143" s="275">
        <f t="shared" si="2"/>
        <v>-106.64</v>
      </c>
    </row>
    <row r="144" spans="1:4" x14ac:dyDescent="0.25">
      <c r="A144" s="270">
        <v>6000842027</v>
      </c>
      <c r="B144" s="274">
        <v>1011.25</v>
      </c>
      <c r="C144" s="267">
        <f>IFERROR(VLOOKUP(A144,'O que foi pago'!A:B,2,0),0)</f>
        <v>0</v>
      </c>
      <c r="D144" s="275">
        <f t="shared" si="2"/>
        <v>-1011.25</v>
      </c>
    </row>
    <row r="145" spans="1:4" x14ac:dyDescent="0.25">
      <c r="A145" s="270">
        <v>6000842068</v>
      </c>
      <c r="B145" s="274">
        <v>974.93</v>
      </c>
      <c r="C145" s="267">
        <f>IFERROR(VLOOKUP(A145,'O que foi pago'!A:B,2,0),0)</f>
        <v>0</v>
      </c>
      <c r="D145" s="275">
        <f t="shared" si="2"/>
        <v>-974.93</v>
      </c>
    </row>
    <row r="146" spans="1:4" x14ac:dyDescent="0.25">
      <c r="A146" s="270">
        <v>6000842069</v>
      </c>
      <c r="B146" s="274">
        <v>974.93</v>
      </c>
      <c r="C146" s="267">
        <f>IFERROR(VLOOKUP(A146,'O que foi pago'!A:B,2,0),0)</f>
        <v>0</v>
      </c>
      <c r="D146" s="275">
        <f t="shared" si="2"/>
        <v>-974.93</v>
      </c>
    </row>
    <row r="147" spans="1:4" x14ac:dyDescent="0.25">
      <c r="A147" s="270">
        <v>6000843261</v>
      </c>
      <c r="B147" s="274">
        <v>2226.4</v>
      </c>
      <c r="C147" s="267">
        <f>IFERROR(VLOOKUP(A147,'O que foi pago'!A:B,2,0),0)</f>
        <v>0</v>
      </c>
      <c r="D147" s="275">
        <f t="shared" si="2"/>
        <v>-2226.4</v>
      </c>
    </row>
    <row r="148" spans="1:4" x14ac:dyDescent="0.25">
      <c r="A148" s="270">
        <v>6000843262</v>
      </c>
      <c r="B148" s="274">
        <v>2480.65</v>
      </c>
      <c r="C148" s="267">
        <f>IFERROR(VLOOKUP(A148,'O que foi pago'!A:B,2,0),0)</f>
        <v>0</v>
      </c>
      <c r="D148" s="275">
        <f t="shared" si="2"/>
        <v>-2480.65</v>
      </c>
    </row>
    <row r="149" spans="1:4" x14ac:dyDescent="0.25">
      <c r="A149" s="270">
        <v>6000843263</v>
      </c>
      <c r="B149" s="274">
        <v>1306.29</v>
      </c>
      <c r="C149" s="267">
        <f>IFERROR(VLOOKUP(A149,'O que foi pago'!A:B,2,0),0)</f>
        <v>0</v>
      </c>
      <c r="D149" s="275">
        <f t="shared" si="2"/>
        <v>-1306.29</v>
      </c>
    </row>
    <row r="150" spans="1:4" x14ac:dyDescent="0.25">
      <c r="A150" s="270">
        <v>6000843267</v>
      </c>
      <c r="B150" s="274">
        <v>4874.6499999999996</v>
      </c>
      <c r="C150" s="267">
        <f>IFERROR(VLOOKUP(A150,'O que foi pago'!A:B,2,0),0)</f>
        <v>0</v>
      </c>
      <c r="D150" s="275">
        <f t="shared" si="2"/>
        <v>-4874.6499999999996</v>
      </c>
    </row>
    <row r="151" spans="1:4" x14ac:dyDescent="0.25">
      <c r="A151" s="270">
        <v>6000843298</v>
      </c>
      <c r="B151" s="274">
        <v>1257.5999999999999</v>
      </c>
      <c r="C151" s="267">
        <f>IFERROR(VLOOKUP(A151,'O que foi pago'!A:B,2,0),0)</f>
        <v>0</v>
      </c>
      <c r="D151" s="275">
        <f t="shared" si="2"/>
        <v>-1257.5999999999999</v>
      </c>
    </row>
    <row r="152" spans="1:4" x14ac:dyDescent="0.25">
      <c r="A152" s="270">
        <v>6000843299</v>
      </c>
      <c r="B152" s="274">
        <v>922.94</v>
      </c>
      <c r="C152" s="267">
        <f>IFERROR(VLOOKUP(A152,'O que foi pago'!A:B,2,0),0)</f>
        <v>0</v>
      </c>
      <c r="D152" s="275">
        <f t="shared" si="2"/>
        <v>-922.94</v>
      </c>
    </row>
    <row r="153" spans="1:4" x14ac:dyDescent="0.25">
      <c r="A153" s="270">
        <v>6000844555</v>
      </c>
      <c r="B153" s="274">
        <v>974.93</v>
      </c>
      <c r="C153" s="267">
        <f>IFERROR(VLOOKUP(A153,'O que foi pago'!A:B,2,0),0)</f>
        <v>0</v>
      </c>
      <c r="D153" s="275">
        <f t="shared" si="2"/>
        <v>-974.93</v>
      </c>
    </row>
    <row r="154" spans="1:4" x14ac:dyDescent="0.25">
      <c r="A154" s="270">
        <v>6000844556</v>
      </c>
      <c r="B154" s="274">
        <v>974.93</v>
      </c>
      <c r="C154" s="267">
        <f>IFERROR(VLOOKUP(A154,'O que foi pago'!A:B,2,0),0)</f>
        <v>0</v>
      </c>
      <c r="D154" s="275">
        <f t="shared" si="2"/>
        <v>-974.93</v>
      </c>
    </row>
    <row r="155" spans="1:4" x14ac:dyDescent="0.25">
      <c r="A155" s="270">
        <v>6000844557</v>
      </c>
      <c r="B155" s="274">
        <v>974.93</v>
      </c>
      <c r="C155" s="267">
        <f>IFERROR(VLOOKUP(A155,'O que foi pago'!A:B,2,0),0)</f>
        <v>0</v>
      </c>
      <c r="D155" s="275">
        <f t="shared" si="2"/>
        <v>-974.93</v>
      </c>
    </row>
    <row r="156" spans="1:4" x14ac:dyDescent="0.25">
      <c r="A156" s="270">
        <v>6000844558</v>
      </c>
      <c r="B156" s="274">
        <v>974.93</v>
      </c>
      <c r="C156" s="267">
        <f>IFERROR(VLOOKUP(A156,'O que foi pago'!A:B,2,0),0)</f>
        <v>0</v>
      </c>
      <c r="D156" s="275">
        <f t="shared" si="2"/>
        <v>-974.93</v>
      </c>
    </row>
    <row r="157" spans="1:4" x14ac:dyDescent="0.25">
      <c r="A157" s="270">
        <v>6000844560</v>
      </c>
      <c r="B157" s="274">
        <v>1949.86</v>
      </c>
      <c r="C157" s="267">
        <f>IFERROR(VLOOKUP(A157,'O que foi pago'!A:B,2,0),0)</f>
        <v>0</v>
      </c>
      <c r="D157" s="275">
        <f t="shared" si="2"/>
        <v>-1949.86</v>
      </c>
    </row>
    <row r="158" spans="1:4" x14ac:dyDescent="0.25">
      <c r="A158" s="270">
        <v>6000844561</v>
      </c>
      <c r="B158" s="274">
        <v>639.26</v>
      </c>
      <c r="C158" s="267">
        <f>IFERROR(VLOOKUP(A158,'O que foi pago'!A:B,2,0),0)</f>
        <v>0</v>
      </c>
      <c r="D158" s="275">
        <f t="shared" si="2"/>
        <v>-639.26</v>
      </c>
    </row>
    <row r="159" spans="1:4" x14ac:dyDescent="0.25">
      <c r="A159" s="270">
        <v>6000844702</v>
      </c>
      <c r="B159" s="274">
        <v>2480.65</v>
      </c>
      <c r="C159" s="267">
        <f>IFERROR(VLOOKUP(A159,'O que foi pago'!A:B,2,0),0)</f>
        <v>0</v>
      </c>
      <c r="D159" s="275">
        <f t="shared" si="2"/>
        <v>-2480.65</v>
      </c>
    </row>
    <row r="160" spans="1:4" x14ac:dyDescent="0.25">
      <c r="A160" s="270">
        <v>6000844825</v>
      </c>
      <c r="B160" s="274">
        <v>2770.57</v>
      </c>
      <c r="C160" s="267">
        <f>IFERROR(VLOOKUP(A160,'O que foi pago'!A:B,2,0),0)</f>
        <v>0</v>
      </c>
      <c r="D160" s="275">
        <f t="shared" si="2"/>
        <v>-2770.57</v>
      </c>
    </row>
    <row r="161" spans="1:4" x14ac:dyDescent="0.25">
      <c r="A161" s="270">
        <v>6000844826</v>
      </c>
      <c r="B161" s="274">
        <v>954.18</v>
      </c>
      <c r="C161" s="267">
        <f>IFERROR(VLOOKUP(A161,'O que foi pago'!A:B,2,0),0)</f>
        <v>0</v>
      </c>
      <c r="D161" s="275">
        <f t="shared" si="2"/>
        <v>-954.18</v>
      </c>
    </row>
    <row r="162" spans="1:4" x14ac:dyDescent="0.25">
      <c r="A162" s="270">
        <v>6000844827</v>
      </c>
      <c r="B162" s="274">
        <v>1259.3499999999999</v>
      </c>
      <c r="C162" s="267">
        <f>IFERROR(VLOOKUP(A162,'O que foi pago'!A:B,2,0),0)</f>
        <v>0</v>
      </c>
      <c r="D162" s="275">
        <f t="shared" si="2"/>
        <v>-1259.3499999999999</v>
      </c>
    </row>
    <row r="163" spans="1:4" x14ac:dyDescent="0.25">
      <c r="A163" s="270">
        <v>6000844828</v>
      </c>
      <c r="B163" s="274">
        <v>883.54</v>
      </c>
      <c r="C163" s="267">
        <f>IFERROR(VLOOKUP(A163,'O que foi pago'!A:B,2,0),0)</f>
        <v>0</v>
      </c>
      <c r="D163" s="275">
        <f t="shared" si="2"/>
        <v>-883.54</v>
      </c>
    </row>
    <row r="164" spans="1:4" x14ac:dyDescent="0.25">
      <c r="A164" s="270">
        <v>6000844829</v>
      </c>
      <c r="B164" s="274">
        <v>1355.54</v>
      </c>
      <c r="C164" s="267">
        <f>IFERROR(VLOOKUP(A164,'O que foi pago'!A:B,2,0),0)</f>
        <v>0</v>
      </c>
      <c r="D164" s="275">
        <f t="shared" si="2"/>
        <v>-1355.54</v>
      </c>
    </row>
    <row r="165" spans="1:4" x14ac:dyDescent="0.25">
      <c r="A165" s="270">
        <v>6000844830</v>
      </c>
      <c r="B165" s="274">
        <v>2259.81</v>
      </c>
      <c r="C165" s="267">
        <f>IFERROR(VLOOKUP(A165,'O que foi pago'!A:B,2,0),0)</f>
        <v>0</v>
      </c>
      <c r="D165" s="275">
        <f t="shared" si="2"/>
        <v>-2259.81</v>
      </c>
    </row>
    <row r="166" spans="1:4" x14ac:dyDescent="0.25">
      <c r="A166" s="270">
        <v>6000844831</v>
      </c>
      <c r="B166" s="274">
        <v>7667.63</v>
      </c>
      <c r="C166" s="267">
        <f>IFERROR(VLOOKUP(A166,'O que foi pago'!A:B,2,0),0)</f>
        <v>0</v>
      </c>
      <c r="D166" s="275">
        <f t="shared" si="2"/>
        <v>-7667.63</v>
      </c>
    </row>
    <row r="167" spans="1:4" x14ac:dyDescent="0.25">
      <c r="A167" s="270">
        <v>6000844832</v>
      </c>
      <c r="B167" s="274">
        <v>5415.82</v>
      </c>
      <c r="C167" s="267">
        <f>IFERROR(VLOOKUP(A167,'O que foi pago'!A:B,2,0),0)</f>
        <v>0</v>
      </c>
      <c r="D167" s="275">
        <f t="shared" si="2"/>
        <v>-5415.82</v>
      </c>
    </row>
    <row r="168" spans="1:4" x14ac:dyDescent="0.25">
      <c r="A168" s="270">
        <v>6000844857</v>
      </c>
      <c r="B168" s="274">
        <v>2480.65</v>
      </c>
      <c r="C168" s="267">
        <f>IFERROR(VLOOKUP(A168,'O que foi pago'!A:B,2,0),0)</f>
        <v>0</v>
      </c>
      <c r="D168" s="275">
        <f t="shared" si="2"/>
        <v>-2480.65</v>
      </c>
    </row>
    <row r="169" spans="1:4" x14ac:dyDescent="0.25">
      <c r="A169" s="270">
        <v>6000844858</v>
      </c>
      <c r="B169" s="274">
        <v>1355.54</v>
      </c>
      <c r="C169" s="267">
        <f>IFERROR(VLOOKUP(A169,'O que foi pago'!A:B,2,0),0)</f>
        <v>0</v>
      </c>
      <c r="D169" s="275">
        <f t="shared" si="2"/>
        <v>-1355.54</v>
      </c>
    </row>
    <row r="170" spans="1:4" x14ac:dyDescent="0.25">
      <c r="A170" s="270">
        <v>6000844859</v>
      </c>
      <c r="B170" s="274">
        <v>1355.54</v>
      </c>
      <c r="C170" s="267">
        <f>IFERROR(VLOOKUP(A170,'O que foi pago'!A:B,2,0),0)</f>
        <v>0</v>
      </c>
      <c r="D170" s="275">
        <f t="shared" si="2"/>
        <v>-1355.54</v>
      </c>
    </row>
    <row r="171" spans="1:4" x14ac:dyDescent="0.25">
      <c r="A171" s="270">
        <v>6000844982</v>
      </c>
      <c r="B171" s="274">
        <v>2433.2399999999998</v>
      </c>
      <c r="C171" s="267">
        <f>IFERROR(VLOOKUP(A171,'O que foi pago'!A:B,2,0),0)</f>
        <v>0</v>
      </c>
      <c r="D171" s="275">
        <f t="shared" si="2"/>
        <v>-2433.2399999999998</v>
      </c>
    </row>
    <row r="172" spans="1:4" x14ac:dyDescent="0.25">
      <c r="A172" s="270">
        <v>6000845553</v>
      </c>
      <c r="B172" s="274">
        <v>400.07</v>
      </c>
      <c r="C172" s="267">
        <f>IFERROR(VLOOKUP(A172,'O que foi pago'!A:B,2,0),0)</f>
        <v>0</v>
      </c>
      <c r="D172" s="275">
        <f t="shared" si="2"/>
        <v>-400.07</v>
      </c>
    </row>
    <row r="173" spans="1:4" x14ac:dyDescent="0.25">
      <c r="A173" s="270">
        <v>6000845554</v>
      </c>
      <c r="B173" s="274">
        <v>2162.46</v>
      </c>
      <c r="C173" s="267">
        <f>IFERROR(VLOOKUP(A173,'O que foi pago'!A:B,2,0),0)</f>
        <v>2162.46</v>
      </c>
      <c r="D173" s="275">
        <f t="shared" si="2"/>
        <v>0</v>
      </c>
    </row>
    <row r="174" spans="1:4" x14ac:dyDescent="0.25">
      <c r="A174" s="270">
        <v>6000845555</v>
      </c>
      <c r="B174" s="274">
        <v>4651.9799999999996</v>
      </c>
      <c r="C174" s="267">
        <f>IFERROR(VLOOKUP(A174,'O que foi pago'!A:B,2,0),0)</f>
        <v>4651.9799999999996</v>
      </c>
      <c r="D174" s="275">
        <f t="shared" si="2"/>
        <v>0</v>
      </c>
    </row>
    <row r="175" spans="1:4" x14ac:dyDescent="0.25">
      <c r="A175" s="270">
        <v>6000845557</v>
      </c>
      <c r="B175" s="274">
        <v>800.14</v>
      </c>
      <c r="C175" s="267">
        <f>IFERROR(VLOOKUP(A175,'O que foi pago'!A:B,2,0),0)</f>
        <v>0</v>
      </c>
      <c r="D175" s="275">
        <f t="shared" si="2"/>
        <v>-800.14</v>
      </c>
    </row>
    <row r="176" spans="1:4" x14ac:dyDescent="0.25">
      <c r="A176" s="270">
        <v>6000845558</v>
      </c>
      <c r="B176" s="274">
        <v>11.04</v>
      </c>
      <c r="C176" s="267">
        <f>IFERROR(VLOOKUP(A176,'O que foi pago'!A:B,2,0),0)</f>
        <v>0</v>
      </c>
      <c r="D176" s="275">
        <f t="shared" si="2"/>
        <v>-11.04</v>
      </c>
    </row>
    <row r="177" spans="1:4" x14ac:dyDescent="0.25">
      <c r="A177" s="270">
        <v>6000845559</v>
      </c>
      <c r="B177" s="274">
        <v>974.93</v>
      </c>
      <c r="C177" s="267">
        <f>IFERROR(VLOOKUP(A177,'O que foi pago'!A:B,2,0),0)</f>
        <v>0</v>
      </c>
      <c r="D177" s="275">
        <f t="shared" si="2"/>
        <v>-974.93</v>
      </c>
    </row>
    <row r="178" spans="1:4" x14ac:dyDescent="0.25">
      <c r="A178" s="270">
        <v>6000845600</v>
      </c>
      <c r="B178" s="274">
        <v>974.93</v>
      </c>
      <c r="C178" s="267">
        <f>IFERROR(VLOOKUP(A178,'O que foi pago'!A:B,2,0),0)</f>
        <v>0</v>
      </c>
      <c r="D178" s="275">
        <f t="shared" si="2"/>
        <v>-974.93</v>
      </c>
    </row>
    <row r="179" spans="1:4" x14ac:dyDescent="0.25">
      <c r="A179" s="270">
        <v>6000845602</v>
      </c>
      <c r="B179" s="274">
        <v>974.93</v>
      </c>
      <c r="C179" s="267">
        <f>IFERROR(VLOOKUP(A179,'O que foi pago'!A:B,2,0),0)</f>
        <v>0</v>
      </c>
      <c r="D179" s="275">
        <f t="shared" si="2"/>
        <v>-974.93</v>
      </c>
    </row>
    <row r="180" spans="1:4" x14ac:dyDescent="0.25">
      <c r="A180" s="270">
        <v>6000845605</v>
      </c>
      <c r="B180" s="274">
        <v>8945.9</v>
      </c>
      <c r="C180" s="267">
        <f>IFERROR(VLOOKUP(A180,'O que foi pago'!A:B,2,0),0)</f>
        <v>8945.9</v>
      </c>
      <c r="D180" s="275">
        <f t="shared" si="2"/>
        <v>0</v>
      </c>
    </row>
    <row r="181" spans="1:4" x14ac:dyDescent="0.25">
      <c r="A181" s="270">
        <v>6000845606</v>
      </c>
      <c r="B181" s="274">
        <v>27.78</v>
      </c>
      <c r="C181" s="267">
        <f>IFERROR(VLOOKUP(A181,'O que foi pago'!A:B,2,0),0)</f>
        <v>0</v>
      </c>
      <c r="D181" s="275">
        <f t="shared" si="2"/>
        <v>-27.78</v>
      </c>
    </row>
    <row r="182" spans="1:4" x14ac:dyDescent="0.25">
      <c r="A182" s="270">
        <v>6000845607</v>
      </c>
      <c r="B182" s="274">
        <v>113.49</v>
      </c>
      <c r="C182" s="267">
        <f>IFERROR(VLOOKUP(A182,'O que foi pago'!A:B,2,0),0)</f>
        <v>113.49</v>
      </c>
      <c r="D182" s="275">
        <f t="shared" si="2"/>
        <v>0</v>
      </c>
    </row>
    <row r="183" spans="1:4" x14ac:dyDescent="0.25">
      <c r="A183" s="270">
        <v>6000845608</v>
      </c>
      <c r="B183" s="274">
        <v>27.78</v>
      </c>
      <c r="C183" s="267">
        <f>IFERROR(VLOOKUP(A183,'O que foi pago'!A:B,2,0),0)</f>
        <v>27.78</v>
      </c>
      <c r="D183" s="275">
        <f t="shared" si="2"/>
        <v>0</v>
      </c>
    </row>
    <row r="184" spans="1:4" x14ac:dyDescent="0.25">
      <c r="A184" s="270">
        <v>6000845613</v>
      </c>
      <c r="B184" s="274">
        <v>503.56</v>
      </c>
      <c r="C184" s="267">
        <f>IFERROR(VLOOKUP(A184,'O que foi pago'!A:B,2,0),0)</f>
        <v>0</v>
      </c>
      <c r="D184" s="275">
        <f t="shared" si="2"/>
        <v>-503.56</v>
      </c>
    </row>
    <row r="185" spans="1:4" x14ac:dyDescent="0.25">
      <c r="A185" s="270">
        <v>6000845614</v>
      </c>
      <c r="B185" s="274">
        <v>42.29</v>
      </c>
      <c r="C185" s="267">
        <f>IFERROR(VLOOKUP(A185,'O que foi pago'!A:B,2,0),0)</f>
        <v>0</v>
      </c>
      <c r="D185" s="275">
        <f t="shared" si="2"/>
        <v>-42.29</v>
      </c>
    </row>
    <row r="186" spans="1:4" x14ac:dyDescent="0.25">
      <c r="A186" s="270">
        <v>6000845615</v>
      </c>
      <c r="B186" s="274">
        <v>3101.32</v>
      </c>
      <c r="C186" s="267">
        <f>IFERROR(VLOOKUP(A186,'O que foi pago'!A:B,2,0),0)</f>
        <v>3101.32</v>
      </c>
      <c r="D186" s="275">
        <f t="shared" si="2"/>
        <v>0</v>
      </c>
    </row>
    <row r="187" spans="1:4" x14ac:dyDescent="0.25">
      <c r="A187" s="270">
        <v>6000846155</v>
      </c>
      <c r="B187" s="274">
        <v>974.93</v>
      </c>
      <c r="C187" s="267">
        <f>IFERROR(VLOOKUP(A187,'O que foi pago'!A:B,2,0),0)</f>
        <v>0</v>
      </c>
      <c r="D187" s="275">
        <f t="shared" si="2"/>
        <v>-974.93</v>
      </c>
    </row>
    <row r="188" spans="1:4" x14ac:dyDescent="0.25">
      <c r="A188" s="270">
        <v>6000846156</v>
      </c>
      <c r="B188" s="274">
        <v>974.93</v>
      </c>
      <c r="C188" s="267">
        <f>IFERROR(VLOOKUP(A188,'O que foi pago'!A:B,2,0),0)</f>
        <v>0</v>
      </c>
      <c r="D188" s="275">
        <f t="shared" si="2"/>
        <v>-974.93</v>
      </c>
    </row>
    <row r="189" spans="1:4" x14ac:dyDescent="0.25">
      <c r="A189" s="270">
        <v>6000846158</v>
      </c>
      <c r="B189" s="274">
        <v>543.49</v>
      </c>
      <c r="C189" s="267">
        <f>IFERROR(VLOOKUP(A189,'O que foi pago'!A:B,2,0),0)</f>
        <v>0</v>
      </c>
      <c r="D189" s="275">
        <f t="shared" si="2"/>
        <v>-543.49</v>
      </c>
    </row>
    <row r="190" spans="1:4" x14ac:dyDescent="0.25">
      <c r="A190" s="270">
        <v>6000846159</v>
      </c>
      <c r="B190" s="274">
        <v>12.71</v>
      </c>
      <c r="C190" s="267">
        <f>IFERROR(VLOOKUP(A190,'O que foi pago'!A:B,2,0),0)</f>
        <v>0</v>
      </c>
      <c r="D190" s="275">
        <f t="shared" si="2"/>
        <v>-12.71</v>
      </c>
    </row>
    <row r="191" spans="1:4" x14ac:dyDescent="0.25">
      <c r="A191" s="270">
        <v>6000846428</v>
      </c>
      <c r="B191" s="274">
        <v>894.67</v>
      </c>
      <c r="C191" s="267">
        <f>IFERROR(VLOOKUP(A191,'O que foi pago'!A:B,2,0),0)</f>
        <v>0</v>
      </c>
      <c r="D191" s="275">
        <f t="shared" si="2"/>
        <v>-894.67</v>
      </c>
    </row>
    <row r="192" spans="1:4" x14ac:dyDescent="0.25">
      <c r="A192" s="270">
        <v>6000846433</v>
      </c>
      <c r="B192" s="274">
        <v>435.43</v>
      </c>
      <c r="C192" s="267">
        <f>IFERROR(VLOOKUP(A192,'O que foi pago'!A:B,2,0),0)</f>
        <v>0</v>
      </c>
      <c r="D192" s="275">
        <f t="shared" si="2"/>
        <v>-435.43</v>
      </c>
    </row>
    <row r="193" spans="1:4" x14ac:dyDescent="0.25">
      <c r="A193" s="270">
        <v>6000846443</v>
      </c>
      <c r="B193" s="274">
        <v>731.01</v>
      </c>
      <c r="C193" s="267">
        <f>IFERROR(VLOOKUP(A193,'O que foi pago'!A:B,2,0),0)</f>
        <v>0</v>
      </c>
      <c r="D193" s="275">
        <f t="shared" si="2"/>
        <v>-731.01</v>
      </c>
    </row>
    <row r="194" spans="1:4" x14ac:dyDescent="0.25">
      <c r="A194" s="270">
        <v>6000846448</v>
      </c>
      <c r="B194" s="274">
        <v>11.04</v>
      </c>
      <c r="C194" s="267">
        <f>IFERROR(VLOOKUP(A194,'O que foi pago'!A:B,2,0),0)</f>
        <v>0</v>
      </c>
      <c r="D194" s="275">
        <f t="shared" si="2"/>
        <v>-11.04</v>
      </c>
    </row>
    <row r="195" spans="1:4" x14ac:dyDescent="0.25">
      <c r="A195" s="270">
        <v>6000846449</v>
      </c>
      <c r="B195" s="274">
        <v>1048.8699999999999</v>
      </c>
      <c r="C195" s="267">
        <f>IFERROR(VLOOKUP(A195,'O que foi pago'!A:B,2,0),0)</f>
        <v>0</v>
      </c>
      <c r="D195" s="275">
        <f t="shared" si="2"/>
        <v>-1048.8699999999999</v>
      </c>
    </row>
    <row r="196" spans="1:4" x14ac:dyDescent="0.25">
      <c r="A196" s="270">
        <v>6000846452</v>
      </c>
      <c r="B196" s="274">
        <v>242.72</v>
      </c>
      <c r="C196" s="267">
        <f>IFERROR(VLOOKUP(A196,'O que foi pago'!A:B,2,0),0)</f>
        <v>0</v>
      </c>
      <c r="D196" s="275">
        <f t="shared" si="2"/>
        <v>-242.72</v>
      </c>
    </row>
    <row r="197" spans="1:4" x14ac:dyDescent="0.25">
      <c r="A197" s="270">
        <v>6000846454</v>
      </c>
      <c r="B197" s="274">
        <v>1949.86</v>
      </c>
      <c r="C197" s="267">
        <f>IFERROR(VLOOKUP(A197,'O que foi pago'!A:B,2,0),0)</f>
        <v>0</v>
      </c>
      <c r="D197" s="275">
        <f t="shared" ref="D197:D260" si="3">C197-B197</f>
        <v>-1949.86</v>
      </c>
    </row>
    <row r="198" spans="1:4" x14ac:dyDescent="0.25">
      <c r="A198" s="270">
        <v>6000846456</v>
      </c>
      <c r="B198" s="274">
        <v>4382.1499999999996</v>
      </c>
      <c r="C198" s="267">
        <f>IFERROR(VLOOKUP(A198,'O que foi pago'!A:B,2,0),0)</f>
        <v>4382.1521400000001</v>
      </c>
      <c r="D198" s="275">
        <f t="shared" si="3"/>
        <v>2.140000000508735E-3</v>
      </c>
    </row>
    <row r="199" spans="1:4" x14ac:dyDescent="0.25">
      <c r="A199" s="270">
        <v>6000846457</v>
      </c>
      <c r="B199" s="274">
        <v>16.670000000000002</v>
      </c>
      <c r="C199" s="267">
        <f>IFERROR(VLOOKUP(A199,'O que foi pago'!A:B,2,0),0)</f>
        <v>0</v>
      </c>
      <c r="D199" s="275">
        <f t="shared" si="3"/>
        <v>-16.670000000000002</v>
      </c>
    </row>
    <row r="200" spans="1:4" x14ac:dyDescent="0.25">
      <c r="A200" s="270">
        <v>6000846458</v>
      </c>
      <c r="B200" s="274">
        <v>1250.22</v>
      </c>
      <c r="C200" s="267">
        <f>IFERROR(VLOOKUP(A200,'O que foi pago'!A:B,2,0),0)</f>
        <v>0</v>
      </c>
      <c r="D200" s="275">
        <f t="shared" si="3"/>
        <v>-1250.22</v>
      </c>
    </row>
    <row r="201" spans="1:4" x14ac:dyDescent="0.25">
      <c r="A201" s="270">
        <v>6000846459</v>
      </c>
      <c r="B201" s="274">
        <v>2638.35</v>
      </c>
      <c r="C201" s="267">
        <f>IFERROR(VLOOKUP(A201,'O que foi pago'!A:B,2,0),0)</f>
        <v>2638.35</v>
      </c>
      <c r="D201" s="275">
        <f t="shared" si="3"/>
        <v>0</v>
      </c>
    </row>
    <row r="202" spans="1:4" x14ac:dyDescent="0.25">
      <c r="A202" s="270">
        <v>6000846480</v>
      </c>
      <c r="B202" s="274">
        <v>3129.04</v>
      </c>
      <c r="C202" s="267">
        <f>IFERROR(VLOOKUP(A202,'O que foi pago'!A:B,2,0),0)</f>
        <v>0</v>
      </c>
      <c r="D202" s="275">
        <f t="shared" si="3"/>
        <v>-3129.04</v>
      </c>
    </row>
    <row r="203" spans="1:4" x14ac:dyDescent="0.25">
      <c r="A203" s="270">
        <v>6000846481</v>
      </c>
      <c r="B203" s="274">
        <v>785.06</v>
      </c>
      <c r="C203" s="267">
        <f>IFERROR(VLOOKUP(A203,'O que foi pago'!A:B,2,0),0)</f>
        <v>0</v>
      </c>
      <c r="D203" s="275">
        <f t="shared" si="3"/>
        <v>-785.06</v>
      </c>
    </row>
    <row r="204" spans="1:4" x14ac:dyDescent="0.25">
      <c r="A204" s="270">
        <v>6000846495</v>
      </c>
      <c r="B204" s="274">
        <v>2146.98</v>
      </c>
      <c r="C204" s="267">
        <f>IFERROR(VLOOKUP(A204,'O que foi pago'!A:B,2,0),0)</f>
        <v>2146.96</v>
      </c>
      <c r="D204" s="275">
        <f t="shared" si="3"/>
        <v>-1.999999999998181E-2</v>
      </c>
    </row>
    <row r="205" spans="1:4" x14ac:dyDescent="0.25">
      <c r="A205" s="270">
        <v>6000846496</v>
      </c>
      <c r="B205" s="274">
        <v>775.35</v>
      </c>
      <c r="C205" s="267">
        <f>IFERROR(VLOOKUP(A205,'O que foi pago'!A:B,2,0),0)</f>
        <v>0</v>
      </c>
      <c r="D205" s="275">
        <f t="shared" si="3"/>
        <v>-775.35</v>
      </c>
    </row>
    <row r="206" spans="1:4" x14ac:dyDescent="0.25">
      <c r="A206" s="270">
        <v>6000846497</v>
      </c>
      <c r="B206" s="274">
        <v>571.49</v>
      </c>
      <c r="C206" s="267">
        <f>IFERROR(VLOOKUP(A206,'O que foi pago'!A:B,2,0),0)</f>
        <v>571.49</v>
      </c>
      <c r="D206" s="275">
        <f t="shared" si="3"/>
        <v>0</v>
      </c>
    </row>
    <row r="207" spans="1:4" x14ac:dyDescent="0.25">
      <c r="A207" s="270">
        <v>6000846624</v>
      </c>
      <c r="B207" s="274">
        <v>97.49</v>
      </c>
      <c r="C207" s="267">
        <f>IFERROR(VLOOKUP(A207,'O que foi pago'!A:B,2,0),0)</f>
        <v>0</v>
      </c>
      <c r="D207" s="275">
        <f t="shared" si="3"/>
        <v>-97.49</v>
      </c>
    </row>
    <row r="208" spans="1:4" x14ac:dyDescent="0.25">
      <c r="A208" s="270">
        <v>6000846868</v>
      </c>
      <c r="B208" s="274">
        <v>251.87</v>
      </c>
      <c r="C208" s="267">
        <f>IFERROR(VLOOKUP(A208,'O que foi pago'!A:B,2,0),0)</f>
        <v>0</v>
      </c>
      <c r="D208" s="275">
        <f t="shared" si="3"/>
        <v>-251.87</v>
      </c>
    </row>
    <row r="209" spans="1:4" x14ac:dyDescent="0.25">
      <c r="A209" s="270">
        <v>6000846869</v>
      </c>
      <c r="B209" s="274">
        <v>242.7</v>
      </c>
      <c r="C209" s="267">
        <f>IFERROR(VLOOKUP(A209,'O que foi pago'!A:B,2,0),0)</f>
        <v>0</v>
      </c>
      <c r="D209" s="275">
        <f t="shared" si="3"/>
        <v>-242.7</v>
      </c>
    </row>
    <row r="210" spans="1:4" x14ac:dyDescent="0.25">
      <c r="A210" s="270">
        <v>6000846946</v>
      </c>
      <c r="B210" s="274">
        <v>974.93</v>
      </c>
      <c r="C210" s="267">
        <f>IFERROR(VLOOKUP(A210,'O que foi pago'!A:B,2,0),0)</f>
        <v>0</v>
      </c>
      <c r="D210" s="275">
        <f t="shared" si="3"/>
        <v>-974.93</v>
      </c>
    </row>
    <row r="211" spans="1:4" x14ac:dyDescent="0.25">
      <c r="A211" s="270">
        <v>6000846947</v>
      </c>
      <c r="B211" s="274">
        <v>3600.63</v>
      </c>
      <c r="C211" s="267">
        <f>IFERROR(VLOOKUP(A211,'O que foi pago'!A:B,2,0),0)</f>
        <v>3600.63</v>
      </c>
      <c r="D211" s="275">
        <f t="shared" si="3"/>
        <v>0</v>
      </c>
    </row>
    <row r="212" spans="1:4" x14ac:dyDescent="0.25">
      <c r="A212" s="270">
        <v>6000846950</v>
      </c>
      <c r="B212" s="274">
        <v>1039.31</v>
      </c>
      <c r="C212" s="267">
        <f>IFERROR(VLOOKUP(A212,'O que foi pago'!A:B,2,0),0)</f>
        <v>0</v>
      </c>
      <c r="D212" s="275">
        <f t="shared" si="3"/>
        <v>-1039.31</v>
      </c>
    </row>
    <row r="213" spans="1:4" x14ac:dyDescent="0.25">
      <c r="A213" s="270">
        <v>6000846951</v>
      </c>
      <c r="B213" s="274">
        <v>2355.1799999999998</v>
      </c>
      <c r="C213" s="267">
        <f>IFERROR(VLOOKUP(A213,'O que foi pago'!A:B,2,0),0)</f>
        <v>0</v>
      </c>
      <c r="D213" s="275">
        <f t="shared" si="3"/>
        <v>-2355.1799999999998</v>
      </c>
    </row>
    <row r="214" spans="1:4" x14ac:dyDescent="0.25">
      <c r="A214" s="270">
        <v>6000846952</v>
      </c>
      <c r="B214" s="274">
        <v>4791.28</v>
      </c>
      <c r="C214" s="267">
        <f>IFERROR(VLOOKUP(A214,'O que foi pago'!A:B,2,0),0)</f>
        <v>0</v>
      </c>
      <c r="D214" s="275">
        <f t="shared" si="3"/>
        <v>-4791.28</v>
      </c>
    </row>
    <row r="215" spans="1:4" x14ac:dyDescent="0.25">
      <c r="A215" s="270">
        <v>6000846953</v>
      </c>
      <c r="B215" s="274">
        <v>4514.26</v>
      </c>
      <c r="C215" s="267">
        <f>IFERROR(VLOOKUP(A215,'O que foi pago'!A:B,2,0),0)</f>
        <v>4514.26</v>
      </c>
      <c r="D215" s="275">
        <f t="shared" si="3"/>
        <v>0</v>
      </c>
    </row>
    <row r="216" spans="1:4" x14ac:dyDescent="0.25">
      <c r="A216" s="270">
        <v>6000847020</v>
      </c>
      <c r="B216" s="274">
        <v>3431.87</v>
      </c>
      <c r="C216" s="267">
        <f>IFERROR(VLOOKUP(A216,'O que foi pago'!A:B,2,0),0)</f>
        <v>0</v>
      </c>
      <c r="D216" s="275">
        <f t="shared" si="3"/>
        <v>-3431.87</v>
      </c>
    </row>
    <row r="217" spans="1:4" x14ac:dyDescent="0.25">
      <c r="A217" s="270">
        <v>6000847021</v>
      </c>
      <c r="B217" s="274">
        <v>1587.76</v>
      </c>
      <c r="C217" s="267">
        <f>IFERROR(VLOOKUP(A217,'O que foi pago'!A:B,2,0),0)</f>
        <v>0</v>
      </c>
      <c r="D217" s="275">
        <f t="shared" si="3"/>
        <v>-1587.76</v>
      </c>
    </row>
    <row r="218" spans="1:4" x14ac:dyDescent="0.25">
      <c r="A218" s="270">
        <v>6000847022</v>
      </c>
      <c r="B218" s="274">
        <v>468.79</v>
      </c>
      <c r="C218" s="267">
        <f>IFERROR(VLOOKUP(A218,'O que foi pago'!A:B,2,0),0)</f>
        <v>0</v>
      </c>
      <c r="D218" s="275">
        <f t="shared" si="3"/>
        <v>-468.79</v>
      </c>
    </row>
    <row r="219" spans="1:4" x14ac:dyDescent="0.25">
      <c r="A219" s="270">
        <v>6000847025</v>
      </c>
      <c r="B219" s="274">
        <v>1236.3599999999999</v>
      </c>
      <c r="C219" s="267">
        <f>IFERROR(VLOOKUP(A219,'O que foi pago'!A:B,2,0),0)</f>
        <v>0</v>
      </c>
      <c r="D219" s="275">
        <f t="shared" si="3"/>
        <v>-1236.3599999999999</v>
      </c>
    </row>
    <row r="220" spans="1:4" x14ac:dyDescent="0.25">
      <c r="A220" s="270">
        <v>6000847180</v>
      </c>
      <c r="B220" s="274">
        <v>3211.9</v>
      </c>
      <c r="C220" s="267">
        <f>IFERROR(VLOOKUP(A220,'O que foi pago'!A:B,2,0),0)</f>
        <v>3211.84</v>
      </c>
      <c r="D220" s="275">
        <f t="shared" si="3"/>
        <v>-5.999999999994543E-2</v>
      </c>
    </row>
    <row r="221" spans="1:4" x14ac:dyDescent="0.25">
      <c r="A221" s="270">
        <v>6000847182</v>
      </c>
      <c r="B221" s="274">
        <v>1832.62</v>
      </c>
      <c r="C221" s="267">
        <f>IFERROR(VLOOKUP(A221,'O que foi pago'!A:B,2,0),0)</f>
        <v>1832.6</v>
      </c>
      <c r="D221" s="275">
        <f t="shared" si="3"/>
        <v>-1.999999999998181E-2</v>
      </c>
    </row>
    <row r="222" spans="1:4" x14ac:dyDescent="0.25">
      <c r="A222" s="270">
        <v>6000847183</v>
      </c>
      <c r="B222" s="274">
        <v>3904.53</v>
      </c>
      <c r="C222" s="267">
        <f>IFERROR(VLOOKUP(A222,'O que foi pago'!A:B,2,0),0)</f>
        <v>3904.43</v>
      </c>
      <c r="D222" s="275">
        <f t="shared" si="3"/>
        <v>-0.1000000000003638</v>
      </c>
    </row>
    <row r="223" spans="1:4" x14ac:dyDescent="0.25">
      <c r="A223" s="270">
        <v>6000847308</v>
      </c>
      <c r="B223" s="274">
        <v>2775.68</v>
      </c>
      <c r="C223" s="267">
        <f>IFERROR(VLOOKUP(A223,'O que foi pago'!A:B,2,0),0)</f>
        <v>2775.68</v>
      </c>
      <c r="D223" s="275">
        <f t="shared" si="3"/>
        <v>0</v>
      </c>
    </row>
    <row r="224" spans="1:4" x14ac:dyDescent="0.25">
      <c r="A224" s="270">
        <v>6000849199</v>
      </c>
      <c r="B224" s="274">
        <v>3682.04</v>
      </c>
      <c r="C224" s="267">
        <f>IFERROR(VLOOKUP(A224,'O que foi pago'!A:B,2,0),0)</f>
        <v>0</v>
      </c>
      <c r="D224" s="275">
        <f t="shared" si="3"/>
        <v>-3682.04</v>
      </c>
    </row>
    <row r="225" spans="1:4" x14ac:dyDescent="0.25">
      <c r="A225" s="270">
        <v>6000849760</v>
      </c>
      <c r="B225" s="274">
        <v>1546.26</v>
      </c>
      <c r="C225" s="267">
        <f>IFERROR(VLOOKUP(A225,'O que foi pago'!A:B,2,0),0)</f>
        <v>0</v>
      </c>
      <c r="D225" s="275">
        <f t="shared" si="3"/>
        <v>-1546.26</v>
      </c>
    </row>
    <row r="226" spans="1:4" x14ac:dyDescent="0.25">
      <c r="A226" s="270">
        <v>6000849763</v>
      </c>
      <c r="B226" s="274">
        <v>2327.9499999999998</v>
      </c>
      <c r="C226" s="267">
        <f>IFERROR(VLOOKUP(A226,'O que foi pago'!A:B,2,0),0)</f>
        <v>0</v>
      </c>
      <c r="D226" s="275">
        <f t="shared" si="3"/>
        <v>-2327.9499999999998</v>
      </c>
    </row>
    <row r="227" spans="1:4" x14ac:dyDescent="0.25">
      <c r="A227" s="270">
        <v>6000849764</v>
      </c>
      <c r="B227" s="274">
        <v>1044.07</v>
      </c>
      <c r="C227" s="267">
        <f>IFERROR(VLOOKUP(A227,'O que foi pago'!A:B,2,0),0)</f>
        <v>0</v>
      </c>
      <c r="D227" s="275">
        <f t="shared" si="3"/>
        <v>-1044.07</v>
      </c>
    </row>
    <row r="228" spans="1:4" x14ac:dyDescent="0.25">
      <c r="A228" s="270">
        <v>6000849765</v>
      </c>
      <c r="B228" s="274">
        <v>977.31</v>
      </c>
      <c r="C228" s="267">
        <f>IFERROR(VLOOKUP(A228,'O que foi pago'!A:B,2,0),0)</f>
        <v>0</v>
      </c>
      <c r="D228" s="275">
        <f t="shared" si="3"/>
        <v>-977.31</v>
      </c>
    </row>
    <row r="229" spans="1:4" x14ac:dyDescent="0.25">
      <c r="A229" s="270">
        <v>6000849766</v>
      </c>
      <c r="B229" s="274">
        <v>651.54</v>
      </c>
      <c r="C229" s="267">
        <f>IFERROR(VLOOKUP(A229,'O que foi pago'!A:B,2,0),0)</f>
        <v>0</v>
      </c>
      <c r="D229" s="275">
        <f t="shared" si="3"/>
        <v>-651.54</v>
      </c>
    </row>
    <row r="230" spans="1:4" x14ac:dyDescent="0.25">
      <c r="A230" s="270">
        <v>6000849776</v>
      </c>
      <c r="B230" s="274">
        <v>2711.08</v>
      </c>
      <c r="C230" s="267">
        <f>IFERROR(VLOOKUP(A230,'O que foi pago'!A:B,2,0),0)</f>
        <v>0</v>
      </c>
      <c r="D230" s="275">
        <f t="shared" si="3"/>
        <v>-2711.08</v>
      </c>
    </row>
    <row r="231" spans="1:4" x14ac:dyDescent="0.25">
      <c r="A231" s="270">
        <v>6000850671</v>
      </c>
      <c r="B231" s="274">
        <v>1404.81</v>
      </c>
      <c r="C231" s="267">
        <f>IFERROR(VLOOKUP(A231,'O que foi pago'!A:B,2,0),0)</f>
        <v>0</v>
      </c>
      <c r="D231" s="275">
        <f t="shared" si="3"/>
        <v>-1404.81</v>
      </c>
    </row>
    <row r="232" spans="1:4" x14ac:dyDescent="0.25">
      <c r="A232" s="270">
        <v>6000850875</v>
      </c>
      <c r="B232" s="274">
        <v>2661.83</v>
      </c>
      <c r="C232" s="267">
        <f>IFERROR(VLOOKUP(A232,'O que foi pago'!A:B,2,0),0)</f>
        <v>0</v>
      </c>
      <c r="D232" s="275">
        <f t="shared" si="3"/>
        <v>-2661.83</v>
      </c>
    </row>
    <row r="233" spans="1:4" x14ac:dyDescent="0.25">
      <c r="A233" s="270">
        <v>6000850877</v>
      </c>
      <c r="B233" s="274">
        <v>731.01</v>
      </c>
      <c r="C233" s="267">
        <f>IFERROR(VLOOKUP(A233,'O que foi pago'!A:B,2,0),0)</f>
        <v>0</v>
      </c>
      <c r="D233" s="275">
        <f t="shared" si="3"/>
        <v>-731.01</v>
      </c>
    </row>
    <row r="234" spans="1:4" x14ac:dyDescent="0.25">
      <c r="A234" s="270">
        <v>6000850880</v>
      </c>
      <c r="B234" s="274">
        <v>3453.26</v>
      </c>
      <c r="C234" s="267">
        <f>IFERROR(VLOOKUP(A234,'O que foi pago'!A:B,2,0),0)</f>
        <v>0</v>
      </c>
      <c r="D234" s="275">
        <f t="shared" si="3"/>
        <v>-3453.26</v>
      </c>
    </row>
    <row r="235" spans="1:4" x14ac:dyDescent="0.25">
      <c r="A235" s="270">
        <v>6000850922</v>
      </c>
      <c r="B235" s="274">
        <v>508.52</v>
      </c>
      <c r="C235" s="267">
        <f>IFERROR(VLOOKUP(A235,'O que foi pago'!A:B,2,0),0)</f>
        <v>0</v>
      </c>
      <c r="D235" s="275">
        <f t="shared" si="3"/>
        <v>-508.52</v>
      </c>
    </row>
    <row r="236" spans="1:4" x14ac:dyDescent="0.25">
      <c r="A236" s="270">
        <v>6000850925</v>
      </c>
      <c r="B236" s="274">
        <v>2711.08</v>
      </c>
      <c r="C236" s="267">
        <f>IFERROR(VLOOKUP(A236,'O que foi pago'!A:B,2,0),0)</f>
        <v>0</v>
      </c>
      <c r="D236" s="275">
        <f t="shared" si="3"/>
        <v>-2711.08</v>
      </c>
    </row>
    <row r="237" spans="1:4" x14ac:dyDescent="0.25">
      <c r="A237" s="270">
        <v>6000850932</v>
      </c>
      <c r="B237" s="274">
        <v>3836.19</v>
      </c>
      <c r="C237" s="267">
        <f>IFERROR(VLOOKUP(A237,'O que foi pago'!A:B,2,0),0)</f>
        <v>0</v>
      </c>
      <c r="D237" s="275">
        <f t="shared" si="3"/>
        <v>-3836.19</v>
      </c>
    </row>
    <row r="238" spans="1:4" x14ac:dyDescent="0.25">
      <c r="A238" s="270">
        <v>6000851250</v>
      </c>
      <c r="B238" s="274">
        <v>150.77000000000001</v>
      </c>
      <c r="C238" s="267">
        <f>IFERROR(VLOOKUP(A238,'O que foi pago'!A:B,2,0),0)</f>
        <v>0</v>
      </c>
      <c r="D238" s="275">
        <f t="shared" si="3"/>
        <v>-150.77000000000001</v>
      </c>
    </row>
    <row r="239" spans="1:4" x14ac:dyDescent="0.25">
      <c r="A239" s="270">
        <v>6000851258</v>
      </c>
      <c r="B239" s="274">
        <v>3569.24</v>
      </c>
      <c r="C239" s="267">
        <f>IFERROR(VLOOKUP(A239,'O que foi pago'!A:B,2,0),0)</f>
        <v>0</v>
      </c>
      <c r="D239" s="275">
        <f t="shared" si="3"/>
        <v>-3569.24</v>
      </c>
    </row>
    <row r="240" spans="1:4" x14ac:dyDescent="0.25">
      <c r="A240" s="270">
        <v>6000851259</v>
      </c>
      <c r="B240" s="274">
        <v>795.69</v>
      </c>
      <c r="C240" s="267">
        <f>IFERROR(VLOOKUP(A240,'O que foi pago'!A:B,2,0),0)</f>
        <v>0</v>
      </c>
      <c r="D240" s="275">
        <f t="shared" si="3"/>
        <v>-795.69</v>
      </c>
    </row>
    <row r="241" spans="1:4" x14ac:dyDescent="0.25">
      <c r="A241" s="270">
        <v>6000851260</v>
      </c>
      <c r="B241" s="274">
        <v>3836.19</v>
      </c>
      <c r="C241" s="267">
        <f>IFERROR(VLOOKUP(A241,'O que foi pago'!A:B,2,0),0)</f>
        <v>0</v>
      </c>
      <c r="D241" s="275">
        <f t="shared" si="3"/>
        <v>-3836.19</v>
      </c>
    </row>
    <row r="242" spans="1:4" x14ac:dyDescent="0.25">
      <c r="A242" s="270">
        <v>6000851262</v>
      </c>
      <c r="B242" s="274">
        <v>1387.13</v>
      </c>
      <c r="C242" s="267">
        <f>IFERROR(VLOOKUP(A242,'O que foi pago'!A:B,2,0),0)</f>
        <v>1387.13</v>
      </c>
      <c r="D242" s="275">
        <f t="shared" si="3"/>
        <v>0</v>
      </c>
    </row>
    <row r="243" spans="1:4" x14ac:dyDescent="0.25">
      <c r="A243" s="270">
        <v>6000851263</v>
      </c>
      <c r="B243" s="274">
        <v>4400.7700000000004</v>
      </c>
      <c r="C243" s="267">
        <f>IFERROR(VLOOKUP(A243,'O que foi pago'!A:B,2,0),0)</f>
        <v>4400.7700000000004</v>
      </c>
      <c r="D243" s="275">
        <f t="shared" si="3"/>
        <v>0</v>
      </c>
    </row>
    <row r="244" spans="1:4" x14ac:dyDescent="0.25">
      <c r="A244" s="270">
        <v>6000851265</v>
      </c>
      <c r="B244" s="274">
        <v>800.14</v>
      </c>
      <c r="C244" s="267">
        <f>IFERROR(VLOOKUP(A244,'O que foi pago'!A:B,2,0),0)</f>
        <v>800.14</v>
      </c>
      <c r="D244" s="275">
        <f t="shared" si="3"/>
        <v>0</v>
      </c>
    </row>
    <row r="245" spans="1:4" x14ac:dyDescent="0.25">
      <c r="A245" s="270">
        <v>6000851301</v>
      </c>
      <c r="B245" s="274">
        <v>4224.3900000000003</v>
      </c>
      <c r="C245" s="267">
        <f>IFERROR(VLOOKUP(A245,'O que foi pago'!A:B,2,0),0)</f>
        <v>0</v>
      </c>
      <c r="D245" s="275">
        <f t="shared" si="3"/>
        <v>-4224.3900000000003</v>
      </c>
    </row>
    <row r="246" spans="1:4" x14ac:dyDescent="0.25">
      <c r="A246" s="270">
        <v>6000851609</v>
      </c>
      <c r="B246" s="274">
        <v>974.93</v>
      </c>
      <c r="C246" s="267">
        <f>IFERROR(VLOOKUP(A246,'O que foi pago'!A:B,2,0),0)</f>
        <v>0</v>
      </c>
      <c r="D246" s="275">
        <f t="shared" si="3"/>
        <v>-974.93</v>
      </c>
    </row>
    <row r="247" spans="1:4" x14ac:dyDescent="0.25">
      <c r="A247" s="270">
        <v>6000851610</v>
      </c>
      <c r="B247" s="274">
        <v>974.93</v>
      </c>
      <c r="C247" s="267">
        <f>IFERROR(VLOOKUP(A247,'O que foi pago'!A:B,2,0),0)</f>
        <v>0</v>
      </c>
      <c r="D247" s="275">
        <f t="shared" si="3"/>
        <v>-974.93</v>
      </c>
    </row>
    <row r="248" spans="1:4" x14ac:dyDescent="0.25">
      <c r="A248" s="270">
        <v>6000851613</v>
      </c>
      <c r="B248" s="274">
        <v>974.93</v>
      </c>
      <c r="C248" s="267">
        <f>IFERROR(VLOOKUP(A248,'O que foi pago'!A:B,2,0),0)</f>
        <v>0</v>
      </c>
      <c r="D248" s="275">
        <f t="shared" si="3"/>
        <v>-974.93</v>
      </c>
    </row>
    <row r="249" spans="1:4" x14ac:dyDescent="0.25">
      <c r="A249" s="270">
        <v>6000851614</v>
      </c>
      <c r="B249" s="274">
        <v>974.93</v>
      </c>
      <c r="C249" s="267">
        <f>IFERROR(VLOOKUP(A249,'O que foi pago'!A:B,2,0),0)</f>
        <v>0</v>
      </c>
      <c r="D249" s="275">
        <f t="shared" si="3"/>
        <v>-974.93</v>
      </c>
    </row>
    <row r="250" spans="1:4" x14ac:dyDescent="0.25">
      <c r="A250" s="270">
        <v>6000851650</v>
      </c>
      <c r="B250" s="274">
        <v>250.07</v>
      </c>
      <c r="C250" s="267">
        <f>IFERROR(VLOOKUP(A250,'O que foi pago'!A:B,2,0),0)</f>
        <v>0</v>
      </c>
      <c r="D250" s="275">
        <f t="shared" si="3"/>
        <v>-250.07</v>
      </c>
    </row>
    <row r="251" spans="1:4" x14ac:dyDescent="0.25">
      <c r="A251" s="270">
        <v>6000851806</v>
      </c>
      <c r="B251" s="274">
        <v>1355.54</v>
      </c>
      <c r="C251" s="267">
        <f>IFERROR(VLOOKUP(A251,'O que foi pago'!A:B,2,0),0)</f>
        <v>0</v>
      </c>
      <c r="D251" s="275">
        <f t="shared" si="3"/>
        <v>-1355.54</v>
      </c>
    </row>
    <row r="252" spans="1:4" x14ac:dyDescent="0.25">
      <c r="A252" s="270">
        <v>6000851902</v>
      </c>
      <c r="B252" s="274">
        <v>435.42</v>
      </c>
      <c r="C252" s="267">
        <f>IFERROR(VLOOKUP(A252,'O que foi pago'!A:B,2,0),0)</f>
        <v>0</v>
      </c>
      <c r="D252" s="275">
        <f t="shared" si="3"/>
        <v>-435.42</v>
      </c>
    </row>
    <row r="253" spans="1:4" x14ac:dyDescent="0.25">
      <c r="A253" s="270">
        <v>6000851903</v>
      </c>
      <c r="B253" s="274">
        <v>1050.01</v>
      </c>
      <c r="C253" s="267">
        <f>IFERROR(VLOOKUP(A253,'O que foi pago'!A:B,2,0),0)</f>
        <v>0</v>
      </c>
      <c r="D253" s="275">
        <f t="shared" si="3"/>
        <v>-1050.01</v>
      </c>
    </row>
    <row r="254" spans="1:4" x14ac:dyDescent="0.25">
      <c r="A254" s="270">
        <v>6000851906</v>
      </c>
      <c r="B254" s="274">
        <v>2480.65</v>
      </c>
      <c r="C254" s="267">
        <f>IFERROR(VLOOKUP(A254,'O que foi pago'!A:B,2,0),0)</f>
        <v>0</v>
      </c>
      <c r="D254" s="275">
        <f t="shared" si="3"/>
        <v>-2480.65</v>
      </c>
    </row>
    <row r="255" spans="1:4" x14ac:dyDescent="0.25">
      <c r="A255" s="270">
        <v>6000851907</v>
      </c>
      <c r="B255" s="274">
        <v>435.43</v>
      </c>
      <c r="C255" s="267">
        <f>IFERROR(VLOOKUP(A255,'O que foi pago'!A:B,2,0),0)</f>
        <v>0</v>
      </c>
      <c r="D255" s="275">
        <f t="shared" si="3"/>
        <v>-435.43</v>
      </c>
    </row>
    <row r="256" spans="1:4" x14ac:dyDescent="0.25">
      <c r="A256" s="270">
        <v>6000852050</v>
      </c>
      <c r="B256" s="274">
        <v>4114.7700000000004</v>
      </c>
      <c r="C256" s="267">
        <f>IFERROR(VLOOKUP(A256,'O que foi pago'!A:B,2,0),0)</f>
        <v>4114.7700000000004</v>
      </c>
      <c r="D256" s="275">
        <f t="shared" si="3"/>
        <v>0</v>
      </c>
    </row>
    <row r="257" spans="1:4" x14ac:dyDescent="0.25">
      <c r="A257" s="270">
        <v>6000852054</v>
      </c>
      <c r="B257" s="274">
        <v>2750.87</v>
      </c>
      <c r="C257" s="267">
        <f>IFERROR(VLOOKUP(A257,'O que foi pago'!A:B,2,0),0)</f>
        <v>2750.87</v>
      </c>
      <c r="D257" s="275">
        <f t="shared" si="3"/>
        <v>0</v>
      </c>
    </row>
    <row r="258" spans="1:4" x14ac:dyDescent="0.25">
      <c r="A258" s="270">
        <v>6000852055</v>
      </c>
      <c r="B258" s="274">
        <v>3501.97</v>
      </c>
      <c r="C258" s="267">
        <f>IFERROR(VLOOKUP(A258,'O que foi pago'!A:B,2,0),0)</f>
        <v>3501.97</v>
      </c>
      <c r="D258" s="275">
        <f t="shared" si="3"/>
        <v>0</v>
      </c>
    </row>
    <row r="259" spans="1:4" x14ac:dyDescent="0.25">
      <c r="A259" s="270">
        <v>6000852082</v>
      </c>
      <c r="B259" s="274">
        <v>974.93</v>
      </c>
      <c r="C259" s="267">
        <f>IFERROR(VLOOKUP(A259,'O que foi pago'!A:B,2,0),0)</f>
        <v>0</v>
      </c>
      <c r="D259" s="275">
        <f t="shared" si="3"/>
        <v>-974.93</v>
      </c>
    </row>
    <row r="260" spans="1:4" x14ac:dyDescent="0.25">
      <c r="A260" s="270">
        <v>6000852736</v>
      </c>
      <c r="B260" s="274">
        <v>974.93</v>
      </c>
      <c r="C260" s="267">
        <f>IFERROR(VLOOKUP(A260,'O que foi pago'!A:B,2,0),0)</f>
        <v>0</v>
      </c>
      <c r="D260" s="275">
        <f t="shared" si="3"/>
        <v>-974.93</v>
      </c>
    </row>
    <row r="261" spans="1:4" x14ac:dyDescent="0.25">
      <c r="A261" s="270">
        <v>6000852737</v>
      </c>
      <c r="B261" s="274">
        <v>2924.79</v>
      </c>
      <c r="C261" s="267">
        <f>IFERROR(VLOOKUP(A261,'O que foi pago'!A:B,2,0),0)</f>
        <v>0</v>
      </c>
      <c r="D261" s="275">
        <f t="shared" ref="D261:D324" si="4">C261-B261</f>
        <v>-2924.79</v>
      </c>
    </row>
    <row r="262" spans="1:4" x14ac:dyDescent="0.25">
      <c r="A262" s="270">
        <v>6000852760</v>
      </c>
      <c r="B262" s="274">
        <v>974.93</v>
      </c>
      <c r="C262" s="267">
        <f>IFERROR(VLOOKUP(A262,'O que foi pago'!A:B,2,0),0)</f>
        <v>0</v>
      </c>
      <c r="D262" s="275">
        <f t="shared" si="4"/>
        <v>-974.93</v>
      </c>
    </row>
    <row r="263" spans="1:4" x14ac:dyDescent="0.25">
      <c r="A263" s="270">
        <v>6000852761</v>
      </c>
      <c r="B263" s="274">
        <v>974.93</v>
      </c>
      <c r="C263" s="267">
        <f>IFERROR(VLOOKUP(A263,'O que foi pago'!A:B,2,0),0)</f>
        <v>0</v>
      </c>
      <c r="D263" s="275">
        <f t="shared" si="4"/>
        <v>-974.93</v>
      </c>
    </row>
    <row r="264" spans="1:4" x14ac:dyDescent="0.25">
      <c r="A264" s="270">
        <v>6000852762</v>
      </c>
      <c r="B264" s="274">
        <v>974.93</v>
      </c>
      <c r="C264" s="267">
        <f>IFERROR(VLOOKUP(A264,'O que foi pago'!A:B,2,0),0)</f>
        <v>0</v>
      </c>
      <c r="D264" s="275">
        <f t="shared" si="4"/>
        <v>-974.93</v>
      </c>
    </row>
    <row r="265" spans="1:4" x14ac:dyDescent="0.25">
      <c r="A265" s="270">
        <v>6000852764</v>
      </c>
      <c r="B265" s="274">
        <v>974.93</v>
      </c>
      <c r="C265" s="267">
        <f>IFERROR(VLOOKUP(A265,'O que foi pago'!A:B,2,0),0)</f>
        <v>0</v>
      </c>
      <c r="D265" s="275">
        <f t="shared" si="4"/>
        <v>-974.93</v>
      </c>
    </row>
    <row r="266" spans="1:4" x14ac:dyDescent="0.25">
      <c r="A266" s="270">
        <v>6000852820</v>
      </c>
      <c r="B266" s="274">
        <v>11827</v>
      </c>
      <c r="C266" s="267">
        <f>IFERROR(VLOOKUP(A266,'O que foi pago'!A:B,2,0),0)</f>
        <v>11827</v>
      </c>
      <c r="D266" s="275">
        <f t="shared" si="4"/>
        <v>0</v>
      </c>
    </row>
    <row r="267" spans="1:4" x14ac:dyDescent="0.25">
      <c r="A267" s="270">
        <v>6000853043</v>
      </c>
      <c r="B267" s="274">
        <v>209.6</v>
      </c>
      <c r="C267" s="267">
        <f>IFERROR(VLOOKUP(A267,'O que foi pago'!A:B,2,0),0)</f>
        <v>0</v>
      </c>
      <c r="D267" s="275">
        <f t="shared" si="4"/>
        <v>-209.6</v>
      </c>
    </row>
    <row r="268" spans="1:4" x14ac:dyDescent="0.25">
      <c r="A268" s="270">
        <v>6000853044</v>
      </c>
      <c r="B268" s="274">
        <v>733.6</v>
      </c>
      <c r="C268" s="267">
        <f>IFERROR(VLOOKUP(A268,'O que foi pago'!A:B,2,0),0)</f>
        <v>0</v>
      </c>
      <c r="D268" s="275">
        <f t="shared" si="4"/>
        <v>-733.6</v>
      </c>
    </row>
    <row r="269" spans="1:4" x14ac:dyDescent="0.25">
      <c r="A269" s="270">
        <v>6000853045</v>
      </c>
      <c r="B269" s="274">
        <v>671.07</v>
      </c>
      <c r="C269" s="267">
        <f>IFERROR(VLOOKUP(A269,'O que foi pago'!A:B,2,0),0)</f>
        <v>0</v>
      </c>
      <c r="D269" s="275">
        <f t="shared" si="4"/>
        <v>-671.07</v>
      </c>
    </row>
    <row r="270" spans="1:4" x14ac:dyDescent="0.25">
      <c r="A270" s="270">
        <v>6000853046</v>
      </c>
      <c r="B270" s="274">
        <v>566.27</v>
      </c>
      <c r="C270" s="267">
        <f>IFERROR(VLOOKUP(A270,'O que foi pago'!A:B,2,0),0)</f>
        <v>0</v>
      </c>
      <c r="D270" s="275">
        <f t="shared" si="4"/>
        <v>-566.27</v>
      </c>
    </row>
    <row r="271" spans="1:4" x14ac:dyDescent="0.25">
      <c r="A271" s="270">
        <v>6000853047</v>
      </c>
      <c r="B271" s="274">
        <v>488.11</v>
      </c>
      <c r="C271" s="267">
        <f>IFERROR(VLOOKUP(A271,'O que foi pago'!A:B,2,0),0)</f>
        <v>0</v>
      </c>
      <c r="D271" s="275">
        <f t="shared" si="4"/>
        <v>-488.11</v>
      </c>
    </row>
    <row r="272" spans="1:4" x14ac:dyDescent="0.25">
      <c r="A272" s="270">
        <v>6000853244</v>
      </c>
      <c r="B272" s="274">
        <v>687.64</v>
      </c>
      <c r="C272" s="267">
        <f>IFERROR(VLOOKUP(A272,'O que foi pago'!A:B,2,0),0)</f>
        <v>0</v>
      </c>
      <c r="D272" s="275">
        <f t="shared" si="4"/>
        <v>-687.64</v>
      </c>
    </row>
    <row r="273" spans="1:4" x14ac:dyDescent="0.25">
      <c r="A273" s="270">
        <v>6000853245</v>
      </c>
      <c r="B273" s="274">
        <v>77.22</v>
      </c>
      <c r="C273" s="267">
        <f>IFERROR(VLOOKUP(A273,'O que foi pago'!A:B,2,0),0)</f>
        <v>0</v>
      </c>
      <c r="D273" s="275">
        <f t="shared" si="4"/>
        <v>-77.22</v>
      </c>
    </row>
    <row r="274" spans="1:4" x14ac:dyDescent="0.25">
      <c r="A274" s="270">
        <v>6000853376</v>
      </c>
      <c r="B274" s="274">
        <v>1573.75</v>
      </c>
      <c r="C274" s="267">
        <f>IFERROR(VLOOKUP(A274,'O que foi pago'!A:B,2,0),0)</f>
        <v>0</v>
      </c>
      <c r="D274" s="275">
        <f t="shared" si="4"/>
        <v>-1573.75</v>
      </c>
    </row>
    <row r="275" spans="1:4" x14ac:dyDescent="0.25">
      <c r="A275" s="270">
        <v>6000853377</v>
      </c>
      <c r="B275" s="274">
        <v>755.61</v>
      </c>
      <c r="C275" s="267">
        <f>IFERROR(VLOOKUP(A275,'O que foi pago'!A:B,2,0),0)</f>
        <v>0</v>
      </c>
      <c r="D275" s="275">
        <f t="shared" si="4"/>
        <v>-755.61</v>
      </c>
    </row>
    <row r="276" spans="1:4" x14ac:dyDescent="0.25">
      <c r="A276" s="270">
        <v>6000853378</v>
      </c>
      <c r="B276" s="274">
        <v>154.44</v>
      </c>
      <c r="C276" s="267">
        <f>IFERROR(VLOOKUP(A276,'O que foi pago'!A:B,2,0),0)</f>
        <v>0</v>
      </c>
      <c r="D276" s="275">
        <f t="shared" si="4"/>
        <v>-154.44</v>
      </c>
    </row>
    <row r="277" spans="1:4" x14ac:dyDescent="0.25">
      <c r="A277" s="270">
        <v>6000853379</v>
      </c>
      <c r="B277" s="274">
        <v>2800.49</v>
      </c>
      <c r="C277" s="267">
        <f>IFERROR(VLOOKUP(A277,'O que foi pago'!A:B,2,0),0)</f>
        <v>0</v>
      </c>
      <c r="D277" s="275">
        <f t="shared" si="4"/>
        <v>-2800.49</v>
      </c>
    </row>
    <row r="278" spans="1:4" x14ac:dyDescent="0.25">
      <c r="A278" s="270">
        <v>6000853380</v>
      </c>
      <c r="B278" s="274">
        <v>2266.83</v>
      </c>
      <c r="C278" s="267">
        <f>IFERROR(VLOOKUP(A278,'O que foi pago'!A:B,2,0),0)</f>
        <v>0</v>
      </c>
      <c r="D278" s="275">
        <f t="shared" si="4"/>
        <v>-2266.83</v>
      </c>
    </row>
    <row r="279" spans="1:4" x14ac:dyDescent="0.25">
      <c r="A279" s="270">
        <v>6000853381</v>
      </c>
      <c r="B279" s="274">
        <v>224.32</v>
      </c>
      <c r="C279" s="267">
        <f>IFERROR(VLOOKUP(A279,'O que foi pago'!A:B,2,0),0)</f>
        <v>0</v>
      </c>
      <c r="D279" s="275">
        <f t="shared" si="4"/>
        <v>-224.32</v>
      </c>
    </row>
    <row r="280" spans="1:4" x14ac:dyDescent="0.25">
      <c r="A280" s="270">
        <v>6000853433</v>
      </c>
      <c r="B280" s="274">
        <v>667.44</v>
      </c>
      <c r="C280" s="267">
        <f>IFERROR(VLOOKUP(A280,'O que foi pago'!A:B,2,0),0)</f>
        <v>0</v>
      </c>
      <c r="D280" s="275">
        <f t="shared" si="4"/>
        <v>-667.44</v>
      </c>
    </row>
    <row r="281" spans="1:4" x14ac:dyDescent="0.25">
      <c r="A281" s="270">
        <v>6000853702</v>
      </c>
      <c r="B281" s="274">
        <v>7354.37</v>
      </c>
      <c r="C281" s="267">
        <f>IFERROR(VLOOKUP(A281,'O que foi pago'!A:B,2,0),0)</f>
        <v>0</v>
      </c>
      <c r="D281" s="275">
        <f t="shared" si="4"/>
        <v>-7354.37</v>
      </c>
    </row>
    <row r="282" spans="1:4" x14ac:dyDescent="0.25">
      <c r="A282" s="270">
        <v>6000853703</v>
      </c>
      <c r="B282" s="274">
        <v>861.34</v>
      </c>
      <c r="C282" s="267">
        <f>IFERROR(VLOOKUP(A282,'O que foi pago'!A:B,2,0),0)</f>
        <v>0</v>
      </c>
      <c r="D282" s="275">
        <f t="shared" si="4"/>
        <v>-861.34</v>
      </c>
    </row>
    <row r="283" spans="1:4" x14ac:dyDescent="0.25">
      <c r="A283" s="270">
        <v>6000853704</v>
      </c>
      <c r="B283" s="274">
        <v>8954.82</v>
      </c>
      <c r="C283" s="267">
        <f>IFERROR(VLOOKUP(A283,'O que foi pago'!A:B,2,0),0)</f>
        <v>0</v>
      </c>
      <c r="D283" s="275">
        <f t="shared" si="4"/>
        <v>-8954.82</v>
      </c>
    </row>
    <row r="284" spans="1:4" x14ac:dyDescent="0.25">
      <c r="A284" s="270">
        <v>6000853705</v>
      </c>
      <c r="B284" s="274">
        <v>2045.25</v>
      </c>
      <c r="C284" s="267">
        <f>IFERROR(VLOOKUP(A284,'O que foi pago'!A:B,2,0),0)</f>
        <v>0</v>
      </c>
      <c r="D284" s="275">
        <f t="shared" si="4"/>
        <v>-2045.25</v>
      </c>
    </row>
    <row r="285" spans="1:4" x14ac:dyDescent="0.25">
      <c r="A285" s="270">
        <v>6000853706</v>
      </c>
      <c r="B285" s="274">
        <v>1471.58</v>
      </c>
      <c r="C285" s="267">
        <f>IFERROR(VLOOKUP(A285,'O que foi pago'!A:B,2,0),0)</f>
        <v>0</v>
      </c>
      <c r="D285" s="275">
        <f t="shared" si="4"/>
        <v>-1471.58</v>
      </c>
    </row>
    <row r="286" spans="1:4" x14ac:dyDescent="0.25">
      <c r="A286" s="270">
        <v>6000853749</v>
      </c>
      <c r="B286" s="274">
        <v>18.38</v>
      </c>
      <c r="C286" s="267">
        <f>IFERROR(VLOOKUP(A286,'O que foi pago'!A:B,2,0),0)</f>
        <v>0</v>
      </c>
      <c r="D286" s="275">
        <f t="shared" si="4"/>
        <v>-18.38</v>
      </c>
    </row>
    <row r="287" spans="1:4" x14ac:dyDescent="0.25">
      <c r="A287" s="270">
        <v>6000853750</v>
      </c>
      <c r="B287" s="274">
        <v>2711.08</v>
      </c>
      <c r="C287" s="267">
        <f>IFERROR(VLOOKUP(A287,'O que foi pago'!A:B,2,0),0)</f>
        <v>0</v>
      </c>
      <c r="D287" s="275">
        <f t="shared" si="4"/>
        <v>-2711.08</v>
      </c>
    </row>
    <row r="288" spans="1:4" x14ac:dyDescent="0.25">
      <c r="A288" s="270">
        <v>6000853751</v>
      </c>
      <c r="B288" s="274">
        <v>1633.6</v>
      </c>
      <c r="C288" s="267">
        <f>IFERROR(VLOOKUP(A288,'O que foi pago'!A:B,2,0),0)</f>
        <v>0</v>
      </c>
      <c r="D288" s="275">
        <f t="shared" si="4"/>
        <v>-1633.6</v>
      </c>
    </row>
    <row r="289" spans="1:4" x14ac:dyDescent="0.25">
      <c r="A289" s="270">
        <v>6000853752</v>
      </c>
      <c r="B289" s="274">
        <v>465.35</v>
      </c>
      <c r="C289" s="267">
        <f>IFERROR(VLOOKUP(A289,'O que foi pago'!A:B,2,0),0)</f>
        <v>465.35</v>
      </c>
      <c r="D289" s="275">
        <f t="shared" si="4"/>
        <v>0</v>
      </c>
    </row>
    <row r="290" spans="1:4" x14ac:dyDescent="0.25">
      <c r="A290" s="270">
        <v>6000853753</v>
      </c>
      <c r="B290" s="274">
        <v>83.36</v>
      </c>
      <c r="C290" s="267">
        <f>IFERROR(VLOOKUP(A290,'O que foi pago'!A:B,2,0),0)</f>
        <v>55.56</v>
      </c>
      <c r="D290" s="275">
        <f t="shared" si="4"/>
        <v>-27.799999999999997</v>
      </c>
    </row>
    <row r="291" spans="1:4" x14ac:dyDescent="0.25">
      <c r="A291" s="270">
        <v>6000853820</v>
      </c>
      <c r="B291" s="274">
        <v>1940.36</v>
      </c>
      <c r="C291" s="267">
        <f>IFERROR(VLOOKUP(A291,'O que foi pago'!A:B,2,0),0)</f>
        <v>0</v>
      </c>
      <c r="D291" s="275">
        <f t="shared" si="4"/>
        <v>-1940.36</v>
      </c>
    </row>
    <row r="292" spans="1:4" x14ac:dyDescent="0.25">
      <c r="A292" s="270">
        <v>6000854239</v>
      </c>
      <c r="B292" s="274">
        <v>974.93</v>
      </c>
      <c r="C292" s="267">
        <f>IFERROR(VLOOKUP(A292,'O que foi pago'!A:B,2,0),0)</f>
        <v>0</v>
      </c>
      <c r="D292" s="275">
        <f t="shared" si="4"/>
        <v>-974.93</v>
      </c>
    </row>
    <row r="293" spans="1:4" x14ac:dyDescent="0.25">
      <c r="A293" s="270">
        <v>6000854396</v>
      </c>
      <c r="B293" s="274">
        <v>3346.72</v>
      </c>
      <c r="C293" s="267">
        <f>IFERROR(VLOOKUP(A293,'O que foi pago'!A:B,2,0),0)</f>
        <v>0</v>
      </c>
      <c r="D293" s="275">
        <f t="shared" si="4"/>
        <v>-3346.72</v>
      </c>
    </row>
    <row r="294" spans="1:4" x14ac:dyDescent="0.25">
      <c r="A294" s="270">
        <v>6000854397</v>
      </c>
      <c r="B294" s="274">
        <v>222.48</v>
      </c>
      <c r="C294" s="267">
        <f>IFERROR(VLOOKUP(A294,'O que foi pago'!A:B,2,0),0)</f>
        <v>0</v>
      </c>
      <c r="D294" s="275">
        <f t="shared" si="4"/>
        <v>-222.48</v>
      </c>
    </row>
    <row r="295" spans="1:4" x14ac:dyDescent="0.25">
      <c r="A295" s="270">
        <v>6000854398</v>
      </c>
      <c r="B295" s="274">
        <v>7565.23</v>
      </c>
      <c r="C295" s="267">
        <f>IFERROR(VLOOKUP(A295,'O que foi pago'!A:B,2,0),0)</f>
        <v>7565.23</v>
      </c>
      <c r="D295" s="275">
        <f t="shared" si="4"/>
        <v>0</v>
      </c>
    </row>
    <row r="296" spans="1:4" x14ac:dyDescent="0.25">
      <c r="A296" s="270">
        <v>6000854402</v>
      </c>
      <c r="B296" s="274">
        <v>2162.46</v>
      </c>
      <c r="C296" s="267">
        <f>IFERROR(VLOOKUP(A296,'O que foi pago'!A:B,2,0),0)</f>
        <v>2162.46</v>
      </c>
      <c r="D296" s="275">
        <f t="shared" si="4"/>
        <v>0</v>
      </c>
    </row>
    <row r="297" spans="1:4" x14ac:dyDescent="0.25">
      <c r="A297" s="270">
        <v>6000854403</v>
      </c>
      <c r="B297" s="274">
        <v>1414.93</v>
      </c>
      <c r="C297" s="267">
        <f>IFERROR(VLOOKUP(A297,'O que foi pago'!A:B,2,0),0)</f>
        <v>1387.13</v>
      </c>
      <c r="D297" s="275">
        <f t="shared" si="4"/>
        <v>-27.799999999999955</v>
      </c>
    </row>
    <row r="298" spans="1:4" x14ac:dyDescent="0.25">
      <c r="A298" s="270">
        <v>6000854404</v>
      </c>
      <c r="B298" s="274">
        <v>559.4</v>
      </c>
      <c r="C298" s="267">
        <f>IFERROR(VLOOKUP(A298,'O que foi pago'!A:B,2,0),0)</f>
        <v>559.40279999999996</v>
      </c>
      <c r="D298" s="275">
        <f t="shared" si="4"/>
        <v>2.7999999999792635E-3</v>
      </c>
    </row>
    <row r="299" spans="1:4" x14ac:dyDescent="0.25">
      <c r="A299" s="270">
        <v>6000854405</v>
      </c>
      <c r="B299" s="274">
        <v>461.47</v>
      </c>
      <c r="C299" s="267">
        <f>IFERROR(VLOOKUP(A299,'O que foi pago'!A:B,2,0),0)</f>
        <v>0</v>
      </c>
      <c r="D299" s="275">
        <f t="shared" si="4"/>
        <v>-461.47</v>
      </c>
    </row>
    <row r="300" spans="1:4" x14ac:dyDescent="0.25">
      <c r="A300" s="270">
        <v>6000854406</v>
      </c>
      <c r="B300" s="274">
        <v>1070.01</v>
      </c>
      <c r="C300" s="267">
        <f>IFERROR(VLOOKUP(A300,'O que foi pago'!A:B,2,0),0)</f>
        <v>0</v>
      </c>
      <c r="D300" s="275">
        <f t="shared" si="4"/>
        <v>-1070.01</v>
      </c>
    </row>
    <row r="301" spans="1:4" x14ac:dyDescent="0.25">
      <c r="A301" s="270">
        <v>6000854551</v>
      </c>
      <c r="B301" s="274">
        <v>498.99</v>
      </c>
      <c r="C301" s="267">
        <f>IFERROR(VLOOKUP(A301,'O que foi pago'!A:B,2,0),0)</f>
        <v>0</v>
      </c>
      <c r="D301" s="275">
        <f t="shared" si="4"/>
        <v>-498.99</v>
      </c>
    </row>
    <row r="302" spans="1:4" x14ac:dyDescent="0.25">
      <c r="A302" s="270">
        <v>6000854557</v>
      </c>
      <c r="B302" s="274">
        <v>15259.81</v>
      </c>
      <c r="C302" s="267">
        <f>IFERROR(VLOOKUP(A302,'O que foi pago'!A:B,2,0),0)</f>
        <v>15259.81</v>
      </c>
      <c r="D302" s="275">
        <f t="shared" si="4"/>
        <v>0</v>
      </c>
    </row>
    <row r="303" spans="1:4" x14ac:dyDescent="0.25">
      <c r="A303" s="270">
        <v>6000854558</v>
      </c>
      <c r="B303" s="274">
        <v>19799.310000000001</v>
      </c>
      <c r="C303" s="267">
        <f>IFERROR(VLOOKUP(A303,'O que foi pago'!A:B,2,0),0)</f>
        <v>19799.310000000001</v>
      </c>
      <c r="D303" s="275">
        <f t="shared" si="4"/>
        <v>0</v>
      </c>
    </row>
    <row r="304" spans="1:4" x14ac:dyDescent="0.25">
      <c r="A304" s="270">
        <v>6000854559</v>
      </c>
      <c r="B304" s="274">
        <v>7839.01</v>
      </c>
      <c r="C304" s="267">
        <f>IFERROR(VLOOKUP(A304,'O que foi pago'!A:B,2,0),0)</f>
        <v>8153.37</v>
      </c>
      <c r="D304" s="275">
        <f t="shared" si="4"/>
        <v>314.35999999999967</v>
      </c>
    </row>
    <row r="305" spans="1:4" x14ac:dyDescent="0.25">
      <c r="A305" s="270">
        <v>6000854660</v>
      </c>
      <c r="B305" s="274">
        <v>2750.87</v>
      </c>
      <c r="C305" s="267">
        <f>IFERROR(VLOOKUP(A305,'O que foi pago'!A:B,2,0),0)</f>
        <v>2750.87</v>
      </c>
      <c r="D305" s="275">
        <f t="shared" si="4"/>
        <v>0</v>
      </c>
    </row>
    <row r="306" spans="1:4" x14ac:dyDescent="0.25">
      <c r="A306" s="270">
        <v>6000854661</v>
      </c>
      <c r="B306" s="274">
        <v>3199.13</v>
      </c>
      <c r="C306" s="267">
        <f>IFERROR(VLOOKUP(A306,'O que foi pago'!A:B,2,0),0)</f>
        <v>3199.13</v>
      </c>
      <c r="D306" s="275">
        <f t="shared" si="4"/>
        <v>0</v>
      </c>
    </row>
    <row r="307" spans="1:4" x14ac:dyDescent="0.25">
      <c r="A307" s="270">
        <v>6000855078</v>
      </c>
      <c r="B307" s="274">
        <v>2325.9899999999998</v>
      </c>
      <c r="C307" s="267">
        <f>IFERROR(VLOOKUP(A307,'O que foi pago'!A:B,2,0),0)</f>
        <v>2325.9899999999998</v>
      </c>
      <c r="D307" s="275">
        <f t="shared" si="4"/>
        <v>0</v>
      </c>
    </row>
    <row r="308" spans="1:4" x14ac:dyDescent="0.25">
      <c r="A308" s="270">
        <v>6000855093</v>
      </c>
      <c r="B308" s="274">
        <v>503.74</v>
      </c>
      <c r="C308" s="267">
        <f>IFERROR(VLOOKUP(A308,'O que foi pago'!A:B,2,0),0)</f>
        <v>0</v>
      </c>
      <c r="D308" s="275">
        <f t="shared" si="4"/>
        <v>-503.74</v>
      </c>
    </row>
    <row r="309" spans="1:4" x14ac:dyDescent="0.25">
      <c r="A309" s="270">
        <v>6000855095</v>
      </c>
      <c r="B309" s="274">
        <v>1259.3499999999999</v>
      </c>
      <c r="C309" s="267">
        <f>IFERROR(VLOOKUP(A309,'O que foi pago'!A:B,2,0),0)</f>
        <v>0</v>
      </c>
      <c r="D309" s="275">
        <f t="shared" si="4"/>
        <v>-1259.3499999999999</v>
      </c>
    </row>
    <row r="310" spans="1:4" x14ac:dyDescent="0.25">
      <c r="A310" s="270">
        <v>6000855096</v>
      </c>
      <c r="B310" s="274">
        <v>251.87</v>
      </c>
      <c r="C310" s="267">
        <f>IFERROR(VLOOKUP(A310,'O que foi pago'!A:B,2,0),0)</f>
        <v>0</v>
      </c>
      <c r="D310" s="275">
        <f t="shared" si="4"/>
        <v>-251.87</v>
      </c>
    </row>
    <row r="311" spans="1:4" x14ac:dyDescent="0.25">
      <c r="A311" s="270">
        <v>6000855169</v>
      </c>
      <c r="B311" s="274">
        <v>4162.8100000000004</v>
      </c>
      <c r="C311" s="267">
        <f>IFERROR(VLOOKUP(A311,'O que foi pago'!A:B,2,0),0)</f>
        <v>4162.8100000000004</v>
      </c>
      <c r="D311" s="275">
        <f t="shared" si="4"/>
        <v>0</v>
      </c>
    </row>
    <row r="312" spans="1:4" x14ac:dyDescent="0.25">
      <c r="A312" s="270">
        <v>6000855357</v>
      </c>
      <c r="B312" s="274">
        <v>3899.72</v>
      </c>
      <c r="C312" s="267">
        <f>IFERROR(VLOOKUP(A312,'O que foi pago'!A:B,2,0),0)</f>
        <v>0</v>
      </c>
      <c r="D312" s="275">
        <f t="shared" si="4"/>
        <v>-3899.72</v>
      </c>
    </row>
    <row r="313" spans="1:4" x14ac:dyDescent="0.25">
      <c r="A313" s="270">
        <v>6000855358</v>
      </c>
      <c r="B313" s="274">
        <v>974.93</v>
      </c>
      <c r="C313" s="267">
        <f>IFERROR(VLOOKUP(A313,'O que foi pago'!A:B,2,0),0)</f>
        <v>0</v>
      </c>
      <c r="D313" s="275">
        <f t="shared" si="4"/>
        <v>-974.93</v>
      </c>
    </row>
    <row r="314" spans="1:4" x14ac:dyDescent="0.25">
      <c r="A314" s="270">
        <v>6000856129</v>
      </c>
      <c r="B314" s="274">
        <v>1575.47</v>
      </c>
      <c r="C314" s="267">
        <f>IFERROR(VLOOKUP(A314,'O que foi pago'!A:B,2,0),0)</f>
        <v>1575.47</v>
      </c>
      <c r="D314" s="275">
        <f t="shared" si="4"/>
        <v>0</v>
      </c>
    </row>
    <row r="315" spans="1:4" x14ac:dyDescent="0.25">
      <c r="A315" s="270">
        <v>6000856130</v>
      </c>
      <c r="B315" s="274">
        <v>12772.93</v>
      </c>
      <c r="C315" s="267">
        <f>IFERROR(VLOOKUP(A315,'O que foi pago'!A:B,2,0),0)</f>
        <v>12772.93</v>
      </c>
      <c r="D315" s="275">
        <f t="shared" si="4"/>
        <v>0</v>
      </c>
    </row>
    <row r="316" spans="1:4" x14ac:dyDescent="0.25">
      <c r="A316" s="270">
        <v>6000856131</v>
      </c>
      <c r="B316" s="274">
        <v>10320.32</v>
      </c>
      <c r="C316" s="267">
        <f>IFERROR(VLOOKUP(A316,'O que foi pago'!A:B,2,0),0)</f>
        <v>10320.32</v>
      </c>
      <c r="D316" s="275">
        <f t="shared" si="4"/>
        <v>0</v>
      </c>
    </row>
    <row r="317" spans="1:4" x14ac:dyDescent="0.25">
      <c r="A317" s="270">
        <v>6000856132</v>
      </c>
      <c r="B317" s="274">
        <v>5374.3</v>
      </c>
      <c r="C317" s="267">
        <f>IFERROR(VLOOKUP(A317,'O que foi pago'!A:B,2,0),0)</f>
        <v>5374.3</v>
      </c>
      <c r="D317" s="275">
        <f t="shared" si="4"/>
        <v>0</v>
      </c>
    </row>
    <row r="318" spans="1:4" x14ac:dyDescent="0.25">
      <c r="A318" s="270">
        <v>6000856133</v>
      </c>
      <c r="B318" s="274">
        <v>1387.13</v>
      </c>
      <c r="C318" s="267">
        <f>IFERROR(VLOOKUP(A318,'O que foi pago'!A:B,2,0),0)</f>
        <v>1387.13</v>
      </c>
      <c r="D318" s="275">
        <f t="shared" si="4"/>
        <v>0</v>
      </c>
    </row>
    <row r="319" spans="1:4" x14ac:dyDescent="0.25">
      <c r="A319" s="270">
        <v>6000856136</v>
      </c>
      <c r="B319" s="274">
        <v>566.27</v>
      </c>
      <c r="C319" s="267">
        <f>IFERROR(VLOOKUP(A319,'O que foi pago'!A:B,2,0),0)</f>
        <v>0</v>
      </c>
      <c r="D319" s="275">
        <f t="shared" si="4"/>
        <v>-566.27</v>
      </c>
    </row>
    <row r="320" spans="1:4" x14ac:dyDescent="0.25">
      <c r="A320" s="270">
        <v>6000856137</v>
      </c>
      <c r="B320" s="274">
        <v>1664.74</v>
      </c>
      <c r="C320" s="267">
        <f>IFERROR(VLOOKUP(A320,'O que foi pago'!A:B,2,0),0)</f>
        <v>0</v>
      </c>
      <c r="D320" s="275">
        <f t="shared" si="4"/>
        <v>-1664.74</v>
      </c>
    </row>
    <row r="321" spans="1:4" x14ac:dyDescent="0.25">
      <c r="A321" s="270">
        <v>6000857096</v>
      </c>
      <c r="B321" s="274">
        <v>3526.2</v>
      </c>
      <c r="C321" s="267">
        <f>IFERROR(VLOOKUP(A321,'O que foi pago'!A:B,2,0),0)</f>
        <v>3526.2</v>
      </c>
      <c r="D321" s="275">
        <f t="shared" si="4"/>
        <v>0</v>
      </c>
    </row>
    <row r="322" spans="1:4" x14ac:dyDescent="0.25">
      <c r="A322" s="270">
        <v>6000857097</v>
      </c>
      <c r="B322" s="274">
        <v>3928.01</v>
      </c>
      <c r="C322" s="267">
        <f>IFERROR(VLOOKUP(A322,'O que foi pago'!A:B,2,0),0)</f>
        <v>3928.01</v>
      </c>
      <c r="D322" s="275">
        <f t="shared" si="4"/>
        <v>0</v>
      </c>
    </row>
    <row r="323" spans="1:4" x14ac:dyDescent="0.25">
      <c r="A323" s="270">
        <v>6000857098</v>
      </c>
      <c r="B323" s="274">
        <v>5877</v>
      </c>
      <c r="C323" s="267">
        <f>IFERROR(VLOOKUP(A323,'O que foi pago'!A:B,2,0),0)</f>
        <v>5877</v>
      </c>
      <c r="D323" s="275">
        <f t="shared" si="4"/>
        <v>0</v>
      </c>
    </row>
    <row r="324" spans="1:4" x14ac:dyDescent="0.25">
      <c r="A324" s="270">
        <v>6000857120</v>
      </c>
      <c r="B324" s="274">
        <v>587.99</v>
      </c>
      <c r="C324" s="267">
        <f>IFERROR(VLOOKUP(A324,'O que foi pago'!A:B,2,0),0)</f>
        <v>587.99</v>
      </c>
      <c r="D324" s="275">
        <f t="shared" si="4"/>
        <v>0</v>
      </c>
    </row>
    <row r="325" spans="1:4" x14ac:dyDescent="0.25">
      <c r="A325" s="270">
        <v>6000857121</v>
      </c>
      <c r="B325" s="274">
        <v>1600.28</v>
      </c>
      <c r="C325" s="267">
        <f>IFERROR(VLOOKUP(A325,'O que foi pago'!A:B,2,0),0)</f>
        <v>1600.28</v>
      </c>
      <c r="D325" s="275">
        <f t="shared" ref="D325:D388" si="5">C325-B325</f>
        <v>0</v>
      </c>
    </row>
    <row r="326" spans="1:4" x14ac:dyDescent="0.25">
      <c r="A326" s="270">
        <v>6000857122</v>
      </c>
      <c r="B326" s="274">
        <v>5151.29</v>
      </c>
      <c r="C326" s="267">
        <f>IFERROR(VLOOKUP(A326,'O que foi pago'!A:B,2,0),0)</f>
        <v>5151.29</v>
      </c>
      <c r="D326" s="275">
        <f t="shared" si="5"/>
        <v>0</v>
      </c>
    </row>
    <row r="327" spans="1:4" x14ac:dyDescent="0.25">
      <c r="A327" s="270">
        <v>6000857123</v>
      </c>
      <c r="B327" s="274">
        <v>3962.36</v>
      </c>
      <c r="C327" s="267">
        <f>IFERROR(VLOOKUP(A327,'O que foi pago'!A:B,2,0),0)</f>
        <v>3962.36</v>
      </c>
      <c r="D327" s="275">
        <f t="shared" si="5"/>
        <v>0</v>
      </c>
    </row>
    <row r="328" spans="1:4" x14ac:dyDescent="0.25">
      <c r="A328" s="270">
        <v>6000857124</v>
      </c>
      <c r="B328" s="274">
        <v>1269.3599999999999</v>
      </c>
      <c r="C328" s="267">
        <f>IFERROR(VLOOKUP(A328,'O que foi pago'!A:B,2,0),0)</f>
        <v>1269.3599999999999</v>
      </c>
      <c r="D328" s="275">
        <f t="shared" si="5"/>
        <v>0</v>
      </c>
    </row>
    <row r="329" spans="1:4" x14ac:dyDescent="0.25">
      <c r="A329" s="270">
        <v>6000857126</v>
      </c>
      <c r="B329" s="274">
        <v>1550.66</v>
      </c>
      <c r="C329" s="267">
        <f>IFERROR(VLOOKUP(A329,'O que foi pago'!A:B,2,0),0)</f>
        <v>1550.66</v>
      </c>
      <c r="D329" s="275">
        <f t="shared" si="5"/>
        <v>0</v>
      </c>
    </row>
    <row r="330" spans="1:4" x14ac:dyDescent="0.25">
      <c r="A330" s="270">
        <v>6000857127</v>
      </c>
      <c r="B330" s="274">
        <v>1763.39</v>
      </c>
      <c r="C330" s="267">
        <f>IFERROR(VLOOKUP(A330,'O que foi pago'!A:B,2,0),0)</f>
        <v>1763.39</v>
      </c>
      <c r="D330" s="275">
        <f t="shared" si="5"/>
        <v>0</v>
      </c>
    </row>
    <row r="331" spans="1:4" x14ac:dyDescent="0.25">
      <c r="A331" s="270">
        <v>6000857175</v>
      </c>
      <c r="B331" s="274">
        <v>3236.65</v>
      </c>
      <c r="C331" s="267">
        <f>IFERROR(VLOOKUP(A331,'O que foi pago'!A:B,2,0),0)</f>
        <v>3236.65</v>
      </c>
      <c r="D331" s="275">
        <f t="shared" si="5"/>
        <v>0</v>
      </c>
    </row>
    <row r="332" spans="1:4" x14ac:dyDescent="0.25">
      <c r="A332" s="270">
        <v>6000857176</v>
      </c>
      <c r="B332" s="274">
        <v>3724.24</v>
      </c>
      <c r="C332" s="267">
        <f>IFERROR(VLOOKUP(A332,'O que foi pago'!A:B,2,0),0)</f>
        <v>3724.24</v>
      </c>
      <c r="D332" s="275">
        <f t="shared" si="5"/>
        <v>0</v>
      </c>
    </row>
    <row r="333" spans="1:4" x14ac:dyDescent="0.25">
      <c r="A333" s="270">
        <v>6000857178</v>
      </c>
      <c r="B333" s="274">
        <v>104.8</v>
      </c>
      <c r="C333" s="267">
        <f>IFERROR(VLOOKUP(A333,'O que foi pago'!A:B,2,0),0)</f>
        <v>0</v>
      </c>
      <c r="D333" s="275">
        <f t="shared" si="5"/>
        <v>-104.8</v>
      </c>
    </row>
    <row r="334" spans="1:4" x14ac:dyDescent="0.25">
      <c r="A334" s="270">
        <v>6000857364</v>
      </c>
      <c r="B334" s="274">
        <v>2073.8000000000002</v>
      </c>
      <c r="C334" s="267">
        <f>IFERROR(VLOOKUP(A334,'O que foi pago'!A:B,2,0),0)</f>
        <v>0</v>
      </c>
      <c r="D334" s="275">
        <f t="shared" si="5"/>
        <v>-2073.8000000000002</v>
      </c>
    </row>
    <row r="335" spans="1:4" x14ac:dyDescent="0.25">
      <c r="A335" s="270">
        <v>6000858117</v>
      </c>
      <c r="B335" s="274">
        <v>50144.19</v>
      </c>
      <c r="C335" s="267">
        <f>IFERROR(VLOOKUP(A335,'O que foi pago'!A:B,2,0),0)</f>
        <v>32969.025000000001</v>
      </c>
      <c r="D335" s="275">
        <f t="shared" si="5"/>
        <v>-17175.165000000001</v>
      </c>
    </row>
    <row r="336" spans="1:4" x14ac:dyDescent="0.25">
      <c r="A336" s="270">
        <v>6000858200</v>
      </c>
      <c r="B336" s="274">
        <v>20041.330000000002</v>
      </c>
      <c r="C336" s="267">
        <f>IFERROR(VLOOKUP(A336,'O que foi pago'!A:B,2,0),0)</f>
        <v>11585.25</v>
      </c>
      <c r="D336" s="275">
        <f t="shared" si="5"/>
        <v>-8456.0800000000017</v>
      </c>
    </row>
    <row r="337" spans="1:4" x14ac:dyDescent="0.25">
      <c r="A337" s="270">
        <v>6000858208</v>
      </c>
      <c r="B337" s="274">
        <v>133357.84</v>
      </c>
      <c r="C337" s="267">
        <f>IFERROR(VLOOKUP(A337,'O que foi pago'!A:B,2,0),0)</f>
        <v>0</v>
      </c>
      <c r="D337" s="275">
        <f t="shared" si="5"/>
        <v>-133357.84</v>
      </c>
    </row>
    <row r="338" spans="1:4" x14ac:dyDescent="0.25">
      <c r="A338" s="270">
        <v>6000858209</v>
      </c>
      <c r="B338" s="274">
        <v>85578.240000000005</v>
      </c>
      <c r="C338" s="267">
        <f>IFERROR(VLOOKUP(A338,'O que foi pago'!A:B,2,0),0)</f>
        <v>76501.759999999995</v>
      </c>
      <c r="D338" s="275">
        <f t="shared" si="5"/>
        <v>-9076.4800000000105</v>
      </c>
    </row>
    <row r="339" spans="1:4" x14ac:dyDescent="0.25">
      <c r="A339" s="270">
        <v>6000858210</v>
      </c>
      <c r="B339" s="274">
        <v>38006.400000000001</v>
      </c>
      <c r="C339" s="267">
        <f>IFERROR(VLOOKUP(A339,'O que foi pago'!A:B,2,0),0)</f>
        <v>36422.800000000003</v>
      </c>
      <c r="D339" s="275">
        <f t="shared" si="5"/>
        <v>-1583.5999999999985</v>
      </c>
    </row>
    <row r="340" spans="1:4" x14ac:dyDescent="0.25">
      <c r="A340" s="270" t="s">
        <v>1064</v>
      </c>
      <c r="B340" s="274">
        <v>16394.23</v>
      </c>
      <c r="C340" s="267">
        <f>IFERROR(VLOOKUP(A340,'O que foi pago'!A:B,2,0),0)</f>
        <v>16394.23</v>
      </c>
      <c r="D340" s="275">
        <f t="shared" si="5"/>
        <v>0</v>
      </c>
    </row>
    <row r="341" spans="1:4" x14ac:dyDescent="0.25">
      <c r="A341" s="270" t="s">
        <v>1065</v>
      </c>
      <c r="B341" s="274">
        <v>3048.57</v>
      </c>
      <c r="C341" s="267">
        <f>IFERROR(VLOOKUP(A341,'O que foi pago'!A:B,2,0),0)</f>
        <v>3048.57</v>
      </c>
      <c r="D341" s="275">
        <f t="shared" si="5"/>
        <v>0</v>
      </c>
    </row>
    <row r="342" spans="1:4" x14ac:dyDescent="0.25">
      <c r="A342" s="270" t="s">
        <v>346</v>
      </c>
      <c r="B342" s="274">
        <v>48706.64</v>
      </c>
      <c r="C342" s="267">
        <f>IFERROR(VLOOKUP(A342,'O que foi pago'!A:B,2,0),0)</f>
        <v>48706.64</v>
      </c>
      <c r="D342" s="275">
        <f t="shared" si="5"/>
        <v>0</v>
      </c>
    </row>
    <row r="343" spans="1:4" x14ac:dyDescent="0.25">
      <c r="A343" s="270" t="s">
        <v>1081</v>
      </c>
      <c r="B343" s="274">
        <v>3612.48</v>
      </c>
      <c r="C343" s="267">
        <f>IFERROR(VLOOKUP(A343,'O que foi pago'!A:B,2,0),0)</f>
        <v>3612.4799999999996</v>
      </c>
      <c r="D343" s="275">
        <f t="shared" si="5"/>
        <v>0</v>
      </c>
    </row>
    <row r="344" spans="1:4" x14ac:dyDescent="0.25">
      <c r="A344" s="270" t="s">
        <v>1082</v>
      </c>
      <c r="B344" s="274">
        <v>3612.48</v>
      </c>
      <c r="C344" s="267">
        <f>IFERROR(VLOOKUP(A344,'O que foi pago'!A:B,2,0),0)</f>
        <v>3612.4799999999996</v>
      </c>
      <c r="D344" s="275">
        <f t="shared" si="5"/>
        <v>0</v>
      </c>
    </row>
    <row r="345" spans="1:4" x14ac:dyDescent="0.25">
      <c r="A345" s="270" t="s">
        <v>1083</v>
      </c>
      <c r="B345" s="274">
        <v>3612.48</v>
      </c>
      <c r="C345" s="267">
        <f>IFERROR(VLOOKUP(A345,'O que foi pago'!A:B,2,0),0)</f>
        <v>3612.4799999999996</v>
      </c>
      <c r="D345" s="275">
        <f t="shared" si="5"/>
        <v>0</v>
      </c>
    </row>
    <row r="346" spans="1:4" x14ac:dyDescent="0.25">
      <c r="A346" s="270" t="s">
        <v>1069</v>
      </c>
      <c r="B346" s="274">
        <v>4213.1099999999997</v>
      </c>
      <c r="C346" s="267">
        <f>IFERROR(VLOOKUP(A346,'O que foi pago'!A:B,2,0),0)</f>
        <v>4213.1100000000006</v>
      </c>
      <c r="D346" s="275">
        <f t="shared" si="5"/>
        <v>0</v>
      </c>
    </row>
    <row r="347" spans="1:4" x14ac:dyDescent="0.25">
      <c r="A347" s="270" t="s">
        <v>357</v>
      </c>
      <c r="B347" s="274">
        <v>20514.650000000001</v>
      </c>
      <c r="C347" s="267">
        <f>IFERROR(VLOOKUP(A347,'O que foi pago'!A:B,2,0),0)</f>
        <v>20761.019999999997</v>
      </c>
      <c r="D347" s="275">
        <f t="shared" si="5"/>
        <v>246.36999999999534</v>
      </c>
    </row>
    <row r="348" spans="1:4" x14ac:dyDescent="0.25">
      <c r="A348" s="270" t="s">
        <v>1070</v>
      </c>
      <c r="B348" s="274">
        <v>3612.48</v>
      </c>
      <c r="C348" s="267">
        <f>IFERROR(VLOOKUP(A348,'O que foi pago'!A:B,2,0),0)</f>
        <v>3612.4799999999996</v>
      </c>
      <c r="D348" s="275">
        <f t="shared" si="5"/>
        <v>0</v>
      </c>
    </row>
    <row r="349" spans="1:4" x14ac:dyDescent="0.25">
      <c r="A349" s="270" t="s">
        <v>1071</v>
      </c>
      <c r="B349" s="274">
        <v>3612.48</v>
      </c>
      <c r="C349" s="267">
        <f>IFERROR(VLOOKUP(A349,'O que foi pago'!A:B,2,0),0)</f>
        <v>3612.4799999999996</v>
      </c>
      <c r="D349" s="275">
        <f t="shared" si="5"/>
        <v>0</v>
      </c>
    </row>
    <row r="350" spans="1:4" x14ac:dyDescent="0.25">
      <c r="A350" s="270" t="s">
        <v>1126</v>
      </c>
      <c r="B350" s="274">
        <v>4556.8599999999997</v>
      </c>
      <c r="C350" s="267">
        <f>IFERROR(VLOOKUP(A350,'O que foi pago'!A:B,2,0),0)</f>
        <v>0</v>
      </c>
      <c r="D350" s="275">
        <f t="shared" si="5"/>
        <v>-4556.8599999999997</v>
      </c>
    </row>
    <row r="351" spans="1:4" x14ac:dyDescent="0.25">
      <c r="A351" s="270" t="s">
        <v>1084</v>
      </c>
      <c r="B351" s="274">
        <v>5153.25</v>
      </c>
      <c r="C351" s="267">
        <f>IFERROR(VLOOKUP(A351,'O que foi pago'!A:B,2,0),0)</f>
        <v>5153.25</v>
      </c>
      <c r="D351" s="275">
        <f t="shared" si="5"/>
        <v>0</v>
      </c>
    </row>
    <row r="352" spans="1:4" x14ac:dyDescent="0.25">
      <c r="A352" s="270" t="s">
        <v>328</v>
      </c>
      <c r="B352" s="274">
        <v>3286.5</v>
      </c>
      <c r="C352" s="267">
        <f>IFERROR(VLOOKUP(A352,'O que foi pago'!A:B,2,0),0)</f>
        <v>3326.0499999999997</v>
      </c>
      <c r="D352" s="275">
        <f t="shared" si="5"/>
        <v>39.549999999999727</v>
      </c>
    </row>
    <row r="353" spans="1:4" x14ac:dyDescent="0.25">
      <c r="A353" s="270" t="s">
        <v>381</v>
      </c>
      <c r="B353" s="274">
        <v>17326.3</v>
      </c>
      <c r="C353" s="267">
        <f>IFERROR(VLOOKUP(A353,'O que foi pago'!A:B,2,0),0)</f>
        <v>17326.300000000003</v>
      </c>
      <c r="D353" s="275">
        <f t="shared" si="5"/>
        <v>0</v>
      </c>
    </row>
    <row r="354" spans="1:4" x14ac:dyDescent="0.25">
      <c r="A354" s="270" t="s">
        <v>164</v>
      </c>
      <c r="B354" s="274">
        <v>3488.94</v>
      </c>
      <c r="C354" s="267">
        <f>IFERROR(VLOOKUP(A354,'O que foi pago'!A:B,2,0),0)</f>
        <v>4344.84</v>
      </c>
      <c r="D354" s="275">
        <f t="shared" si="5"/>
        <v>855.90000000000009</v>
      </c>
    </row>
    <row r="355" spans="1:4" x14ac:dyDescent="0.25">
      <c r="A355" s="270" t="s">
        <v>1085</v>
      </c>
      <c r="B355" s="274">
        <v>4931.25</v>
      </c>
      <c r="C355" s="267">
        <f>IFERROR(VLOOKUP(A355,'O que foi pago'!A:B,2,0),0)</f>
        <v>4931.25</v>
      </c>
      <c r="D355" s="275">
        <f t="shared" si="5"/>
        <v>0</v>
      </c>
    </row>
    <row r="356" spans="1:4" x14ac:dyDescent="0.25">
      <c r="A356" s="270" t="s">
        <v>1086</v>
      </c>
      <c r="B356" s="274">
        <v>15243.53</v>
      </c>
      <c r="C356" s="267">
        <f>IFERROR(VLOOKUP(A356,'O que foi pago'!A:B,2,0),0)</f>
        <v>15243.529999999999</v>
      </c>
      <c r="D356" s="275">
        <f t="shared" si="5"/>
        <v>0</v>
      </c>
    </row>
    <row r="357" spans="1:4" x14ac:dyDescent="0.25">
      <c r="A357" s="270" t="s">
        <v>1072</v>
      </c>
      <c r="B357" s="274">
        <v>3612.48</v>
      </c>
      <c r="C357" s="267">
        <f>IFERROR(VLOOKUP(A357,'O que foi pago'!A:B,2,0),0)</f>
        <v>3612.4799999999996</v>
      </c>
      <c r="D357" s="275">
        <f t="shared" si="5"/>
        <v>0</v>
      </c>
    </row>
    <row r="358" spans="1:4" x14ac:dyDescent="0.25">
      <c r="A358" s="270" t="s">
        <v>535</v>
      </c>
      <c r="B358" s="274">
        <v>3866.41</v>
      </c>
      <c r="C358" s="267">
        <f>IFERROR(VLOOKUP(A358,'O que foi pago'!A:B,2,0),0)</f>
        <v>3690.8099999999995</v>
      </c>
      <c r="D358" s="275">
        <f t="shared" si="5"/>
        <v>-175.60000000000036</v>
      </c>
    </row>
    <row r="359" spans="1:4" x14ac:dyDescent="0.25">
      <c r="A359" s="270" t="s">
        <v>495</v>
      </c>
      <c r="B359" s="274">
        <v>3772.07</v>
      </c>
      <c r="C359" s="267">
        <f>IFERROR(VLOOKUP(A359,'O que foi pago'!A:B,2,0),0)</f>
        <v>3966</v>
      </c>
      <c r="D359" s="275">
        <f t="shared" si="5"/>
        <v>193.92999999999984</v>
      </c>
    </row>
    <row r="360" spans="1:4" x14ac:dyDescent="0.25">
      <c r="A360" s="270" t="s">
        <v>1073</v>
      </c>
      <c r="B360" s="274">
        <v>25832.65</v>
      </c>
      <c r="C360" s="267">
        <f>IFERROR(VLOOKUP(A360,'O que foi pago'!A:B,2,0),0)</f>
        <v>25832.65</v>
      </c>
      <c r="D360" s="275">
        <f t="shared" si="5"/>
        <v>0</v>
      </c>
    </row>
    <row r="361" spans="1:4" x14ac:dyDescent="0.25">
      <c r="A361" s="270" t="s">
        <v>449</v>
      </c>
      <c r="B361" s="274">
        <v>4730.3900000000003</v>
      </c>
      <c r="C361" s="267">
        <f>IFERROR(VLOOKUP(A361,'O que foi pago'!A:B,2,0),0)</f>
        <v>4730.3899999999994</v>
      </c>
      <c r="D361" s="275">
        <f t="shared" si="5"/>
        <v>0</v>
      </c>
    </row>
    <row r="362" spans="1:4" x14ac:dyDescent="0.25">
      <c r="A362" s="270" t="s">
        <v>447</v>
      </c>
      <c r="B362" s="274">
        <v>4454.67</v>
      </c>
      <c r="C362" s="267">
        <f>IFERROR(VLOOKUP(A362,'O que foi pago'!A:B,2,0),0)</f>
        <v>4454.67</v>
      </c>
      <c r="D362" s="275">
        <f t="shared" si="5"/>
        <v>0</v>
      </c>
    </row>
    <row r="363" spans="1:4" x14ac:dyDescent="0.25">
      <c r="A363" s="270" t="s">
        <v>445</v>
      </c>
      <c r="B363" s="274">
        <v>3866.41</v>
      </c>
      <c r="C363" s="267">
        <f>IFERROR(VLOOKUP(A363,'O que foi pago'!A:B,2,0),0)</f>
        <v>3690.8099999999995</v>
      </c>
      <c r="D363" s="275">
        <f t="shared" si="5"/>
        <v>-175.60000000000036</v>
      </c>
    </row>
    <row r="364" spans="1:4" x14ac:dyDescent="0.25">
      <c r="A364" s="270" t="s">
        <v>435</v>
      </c>
      <c r="B364" s="274">
        <v>3690.81</v>
      </c>
      <c r="C364" s="267">
        <f>IFERROR(VLOOKUP(A364,'O que foi pago'!A:B,2,0),0)</f>
        <v>3690.8099999999995</v>
      </c>
      <c r="D364" s="275">
        <f t="shared" si="5"/>
        <v>0</v>
      </c>
    </row>
    <row r="365" spans="1:4" x14ac:dyDescent="0.25">
      <c r="A365" s="270" t="s">
        <v>431</v>
      </c>
      <c r="B365" s="274">
        <v>3690.81</v>
      </c>
      <c r="C365" s="267">
        <f>IFERROR(VLOOKUP(A365,'O que foi pago'!A:B,2,0),0)</f>
        <v>3690.8099999999995</v>
      </c>
      <c r="D365" s="275">
        <f t="shared" si="5"/>
        <v>0</v>
      </c>
    </row>
    <row r="366" spans="1:4" x14ac:dyDescent="0.25">
      <c r="A366" s="270" t="s">
        <v>429</v>
      </c>
      <c r="B366" s="274">
        <v>4456.8599999999997</v>
      </c>
      <c r="C366" s="267">
        <f>IFERROR(VLOOKUP(A366,'O que foi pago'!A:B,2,0),0)</f>
        <v>4513.4400000000005</v>
      </c>
      <c r="D366" s="275">
        <f t="shared" si="5"/>
        <v>56.580000000000837</v>
      </c>
    </row>
    <row r="367" spans="1:4" x14ac:dyDescent="0.25">
      <c r="A367" s="270" t="s">
        <v>428</v>
      </c>
      <c r="B367" s="274">
        <v>3690.81</v>
      </c>
      <c r="C367" s="267">
        <f>IFERROR(VLOOKUP(A367,'O que foi pago'!A:B,2,0),0)</f>
        <v>3690.8099999999995</v>
      </c>
      <c r="D367" s="275">
        <f t="shared" si="5"/>
        <v>0</v>
      </c>
    </row>
    <row r="368" spans="1:4" x14ac:dyDescent="0.25">
      <c r="A368" s="270" t="s">
        <v>427</v>
      </c>
      <c r="B368" s="274">
        <v>4291.4399999999996</v>
      </c>
      <c r="C368" s="267">
        <f>IFERROR(VLOOKUP(A368,'O que foi pago'!A:B,2,0),0)</f>
        <v>4291.4400000000005</v>
      </c>
      <c r="D368" s="275">
        <f t="shared" si="5"/>
        <v>0</v>
      </c>
    </row>
    <row r="369" spans="1:4" x14ac:dyDescent="0.25">
      <c r="A369" s="270" t="s">
        <v>417</v>
      </c>
      <c r="B369" s="274">
        <v>3690.81</v>
      </c>
      <c r="C369" s="267">
        <f>IFERROR(VLOOKUP(A369,'O que foi pago'!A:B,2,0),0)</f>
        <v>3690.8099999999995</v>
      </c>
      <c r="D369" s="275">
        <f t="shared" si="5"/>
        <v>0</v>
      </c>
    </row>
    <row r="370" spans="1:4" x14ac:dyDescent="0.25">
      <c r="A370" s="270" t="s">
        <v>1123</v>
      </c>
      <c r="B370" s="274">
        <v>799.88</v>
      </c>
      <c r="C370" s="267">
        <f>IFERROR(VLOOKUP(A370,'O que foi pago'!A:B,2,0),0)</f>
        <v>0</v>
      </c>
      <c r="D370" s="275">
        <f t="shared" si="5"/>
        <v>-799.88</v>
      </c>
    </row>
    <row r="371" spans="1:4" x14ac:dyDescent="0.25">
      <c r="A371" s="270" t="s">
        <v>654</v>
      </c>
      <c r="B371" s="274">
        <v>6233.51</v>
      </c>
      <c r="C371" s="267">
        <f>IFERROR(VLOOKUP(A371,'O que foi pago'!A:B,2,0),0)</f>
        <v>6290.51</v>
      </c>
      <c r="D371" s="275">
        <f t="shared" si="5"/>
        <v>57</v>
      </c>
    </row>
    <row r="372" spans="1:4" x14ac:dyDescent="0.25">
      <c r="A372" s="270" t="s">
        <v>292</v>
      </c>
      <c r="B372" s="274">
        <v>5521.91</v>
      </c>
      <c r="C372" s="267">
        <f>IFERROR(VLOOKUP(A372,'O que foi pago'!A:B,2,0),0)</f>
        <v>5651.34</v>
      </c>
      <c r="D372" s="275">
        <f t="shared" si="5"/>
        <v>129.43000000000029</v>
      </c>
    </row>
    <row r="373" spans="1:4" x14ac:dyDescent="0.25">
      <c r="A373" s="270" t="s">
        <v>648</v>
      </c>
      <c r="B373" s="274">
        <v>3750.34</v>
      </c>
      <c r="C373" s="267">
        <f>IFERROR(VLOOKUP(A373,'O que foi pago'!A:B,2,0),0)</f>
        <v>3750.34</v>
      </c>
      <c r="D373" s="275">
        <f t="shared" si="5"/>
        <v>0</v>
      </c>
    </row>
    <row r="374" spans="1:4" x14ac:dyDescent="0.25">
      <c r="A374" s="270" t="s">
        <v>649</v>
      </c>
      <c r="B374" s="274">
        <v>5940.97</v>
      </c>
      <c r="C374" s="267">
        <f>IFERROR(VLOOKUP(A374,'O que foi pago'!A:B,2,0),0)</f>
        <v>5940.97</v>
      </c>
      <c r="D374" s="275">
        <f t="shared" si="5"/>
        <v>0</v>
      </c>
    </row>
    <row r="375" spans="1:4" x14ac:dyDescent="0.25">
      <c r="A375" s="270" t="s">
        <v>666</v>
      </c>
      <c r="B375" s="274">
        <v>3647.05</v>
      </c>
      <c r="C375" s="267">
        <f>IFERROR(VLOOKUP(A375,'O que foi pago'!A:B,2,0),0)</f>
        <v>3690.8099999999995</v>
      </c>
      <c r="D375" s="275">
        <f t="shared" si="5"/>
        <v>43.759999999999309</v>
      </c>
    </row>
    <row r="376" spans="1:4" x14ac:dyDescent="0.25">
      <c r="A376" s="270" t="s">
        <v>672</v>
      </c>
      <c r="B376" s="274">
        <v>9527.86</v>
      </c>
      <c r="C376" s="267">
        <f>IFERROR(VLOOKUP(A376,'O que foi pago'!A:B,2,0),0)</f>
        <v>0</v>
      </c>
      <c r="D376" s="275">
        <f t="shared" si="5"/>
        <v>-9527.86</v>
      </c>
    </row>
    <row r="377" spans="1:4" x14ac:dyDescent="0.25">
      <c r="A377" s="270" t="s">
        <v>692</v>
      </c>
      <c r="B377" s="274">
        <v>4957.72</v>
      </c>
      <c r="C377" s="267">
        <f>IFERROR(VLOOKUP(A377,'O que foi pago'!A:B,2,0),0)</f>
        <v>5191.3899999999994</v>
      </c>
      <c r="D377" s="275">
        <f t="shared" si="5"/>
        <v>233.66999999999916</v>
      </c>
    </row>
    <row r="378" spans="1:4" x14ac:dyDescent="0.25">
      <c r="A378" s="270" t="s">
        <v>717</v>
      </c>
      <c r="B378" s="274">
        <v>3690.81</v>
      </c>
      <c r="C378" s="267">
        <f>IFERROR(VLOOKUP(A378,'O que foi pago'!A:B,2,0),0)</f>
        <v>3690.8099999999995</v>
      </c>
      <c r="D378" s="275">
        <f t="shared" si="5"/>
        <v>0</v>
      </c>
    </row>
    <row r="379" spans="1:4" x14ac:dyDescent="0.25">
      <c r="A379" s="270" t="s">
        <v>719</v>
      </c>
      <c r="B379" s="274">
        <v>3912.81</v>
      </c>
      <c r="C379" s="267">
        <f>IFERROR(VLOOKUP(A379,'O que foi pago'!A:B,2,0),0)</f>
        <v>3690.8099999999995</v>
      </c>
      <c r="D379" s="275">
        <f t="shared" si="5"/>
        <v>-222.00000000000045</v>
      </c>
    </row>
    <row r="380" spans="1:4" x14ac:dyDescent="0.25">
      <c r="A380" s="270" t="s">
        <v>739</v>
      </c>
      <c r="B380" s="274">
        <v>5045.09</v>
      </c>
      <c r="C380" s="267">
        <f>IFERROR(VLOOKUP(A380,'O que foi pago'!A:B,2,0),0)</f>
        <v>5045.09</v>
      </c>
      <c r="D380" s="275">
        <f t="shared" si="5"/>
        <v>0</v>
      </c>
    </row>
    <row r="381" spans="1:4" x14ac:dyDescent="0.25">
      <c r="A381" s="270" t="s">
        <v>758</v>
      </c>
      <c r="B381" s="274">
        <v>3690.81</v>
      </c>
      <c r="C381" s="267">
        <f>IFERROR(VLOOKUP(A381,'O que foi pago'!A:B,2,0),0)</f>
        <v>3690.8099999999995</v>
      </c>
      <c r="D381" s="275">
        <f t="shared" si="5"/>
        <v>0</v>
      </c>
    </row>
    <row r="382" spans="1:4" x14ac:dyDescent="0.25">
      <c r="A382" s="270" t="s">
        <v>772</v>
      </c>
      <c r="B382" s="274">
        <v>718.14</v>
      </c>
      <c r="C382" s="267">
        <f>IFERROR(VLOOKUP(A382,'O que foi pago'!A:B,2,0),0)</f>
        <v>718.14</v>
      </c>
      <c r="D382" s="275">
        <f t="shared" si="5"/>
        <v>0</v>
      </c>
    </row>
    <row r="383" spans="1:4" x14ac:dyDescent="0.25">
      <c r="A383" s="270" t="s">
        <v>784</v>
      </c>
      <c r="B383" s="274">
        <v>3690.81</v>
      </c>
      <c r="C383" s="267">
        <f>IFERROR(VLOOKUP(A383,'O que foi pago'!A:B,2,0),0)</f>
        <v>3690.8099999999995</v>
      </c>
      <c r="D383" s="275">
        <f t="shared" si="5"/>
        <v>0</v>
      </c>
    </row>
    <row r="384" spans="1:4" x14ac:dyDescent="0.25">
      <c r="A384" s="270" t="s">
        <v>869</v>
      </c>
      <c r="B384" s="274">
        <v>3690.81</v>
      </c>
      <c r="C384" s="267">
        <f>IFERROR(VLOOKUP(A384,'O que foi pago'!A:B,2,0),0)</f>
        <v>3690.8099999999995</v>
      </c>
      <c r="D384" s="275">
        <f t="shared" si="5"/>
        <v>0</v>
      </c>
    </row>
    <row r="385" spans="1:4" x14ac:dyDescent="0.25">
      <c r="A385" s="270" t="s">
        <v>806</v>
      </c>
      <c r="B385" s="274">
        <v>3690.81</v>
      </c>
      <c r="C385" s="267">
        <f>IFERROR(VLOOKUP(A385,'O que foi pago'!A:B,2,0),0)</f>
        <v>3690.8099999999995</v>
      </c>
      <c r="D385" s="275">
        <f t="shared" si="5"/>
        <v>0</v>
      </c>
    </row>
    <row r="386" spans="1:4" x14ac:dyDescent="0.25">
      <c r="A386" s="270" t="s">
        <v>821</v>
      </c>
      <c r="B386" s="274">
        <v>3690.81</v>
      </c>
      <c r="C386" s="267">
        <f>IFERROR(VLOOKUP(A386,'O que foi pago'!A:B,2,0),0)</f>
        <v>3690.8099999999995</v>
      </c>
      <c r="D386" s="275">
        <f t="shared" si="5"/>
        <v>0</v>
      </c>
    </row>
    <row r="387" spans="1:4" x14ac:dyDescent="0.25">
      <c r="A387" s="270" t="s">
        <v>803</v>
      </c>
      <c r="B387" s="274">
        <v>5709.93</v>
      </c>
      <c r="C387" s="267">
        <f>IFERROR(VLOOKUP(A387,'O que foi pago'!A:B,2,0),0)</f>
        <v>5709.93</v>
      </c>
      <c r="D387" s="275">
        <f t="shared" si="5"/>
        <v>0</v>
      </c>
    </row>
    <row r="388" spans="1:4" x14ac:dyDescent="0.25">
      <c r="A388" s="270" t="s">
        <v>811</v>
      </c>
      <c r="B388" s="274">
        <v>3690.81</v>
      </c>
      <c r="C388" s="267">
        <f>IFERROR(VLOOKUP(A388,'O que foi pago'!A:B,2,0),0)</f>
        <v>3690.8099999999995</v>
      </c>
      <c r="D388" s="275">
        <f t="shared" si="5"/>
        <v>0</v>
      </c>
    </row>
    <row r="389" spans="1:4" x14ac:dyDescent="0.25">
      <c r="A389" s="270" t="s">
        <v>847</v>
      </c>
      <c r="B389" s="274">
        <v>3690.81</v>
      </c>
      <c r="C389" s="267">
        <f>IFERROR(VLOOKUP(A389,'O que foi pago'!A:B,2,0),0)</f>
        <v>3690.8099999999995</v>
      </c>
      <c r="D389" s="275">
        <f t="shared" ref="D389:D397" si="6">C389-B389</f>
        <v>0</v>
      </c>
    </row>
    <row r="390" spans="1:4" x14ac:dyDescent="0.25">
      <c r="A390" s="270" t="s">
        <v>956</v>
      </c>
      <c r="B390" s="274">
        <v>5239.17</v>
      </c>
      <c r="C390" s="267">
        <f>IFERROR(VLOOKUP(A390,'O que foi pago'!A:B,2,0),0)</f>
        <v>5104.25</v>
      </c>
      <c r="D390" s="275">
        <f t="shared" si="6"/>
        <v>-134.92000000000007</v>
      </c>
    </row>
    <row r="391" spans="1:4" x14ac:dyDescent="0.25">
      <c r="A391" s="270" t="s">
        <v>1015</v>
      </c>
      <c r="B391" s="274">
        <v>4742.32</v>
      </c>
      <c r="C391" s="267">
        <f>IFERROR(VLOOKUP(A391,'O que foi pago'!A:B,2,0),0)</f>
        <v>4742.32</v>
      </c>
      <c r="D391" s="275">
        <f t="shared" si="6"/>
        <v>0</v>
      </c>
    </row>
    <row r="392" spans="1:4" x14ac:dyDescent="0.25">
      <c r="A392" s="270" t="s">
        <v>1080</v>
      </c>
      <c r="B392" s="274">
        <v>23045.62</v>
      </c>
      <c r="C392" s="267">
        <f>IFERROR(VLOOKUP(A392,'O que foi pago'!A:B,2,0),0)</f>
        <v>0</v>
      </c>
      <c r="D392" s="275">
        <f t="shared" si="6"/>
        <v>-23045.62</v>
      </c>
    </row>
    <row r="393" spans="1:4" x14ac:dyDescent="0.25">
      <c r="A393" s="270" t="s">
        <v>364</v>
      </c>
      <c r="B393" s="274">
        <v>4808.6499999999996</v>
      </c>
      <c r="C393" s="267">
        <f>IFERROR(VLOOKUP(A393,'O que foi pago'!A:B,2,0),0)</f>
        <v>0</v>
      </c>
      <c r="D393" s="275">
        <f t="shared" si="6"/>
        <v>-4808.6499999999996</v>
      </c>
    </row>
    <row r="394" spans="1:4" x14ac:dyDescent="0.25">
      <c r="A394" s="270" t="s">
        <v>1079</v>
      </c>
      <c r="B394" s="274">
        <v>2607.09</v>
      </c>
      <c r="C394" s="267">
        <f>IFERROR(VLOOKUP(A394,'O que foi pago'!A:B,2,0),0)</f>
        <v>0</v>
      </c>
      <c r="D394" s="275">
        <f t="shared" si="6"/>
        <v>-2607.09</v>
      </c>
    </row>
    <row r="395" spans="1:4" x14ac:dyDescent="0.25">
      <c r="A395" s="270" t="s">
        <v>1078</v>
      </c>
      <c r="B395" s="274">
        <v>8793.43</v>
      </c>
      <c r="C395" s="267">
        <f>IFERROR(VLOOKUP(A395,'O que foi pago'!A:B,2,0),0)</f>
        <v>0</v>
      </c>
      <c r="D395" s="275">
        <f t="shared" si="6"/>
        <v>-8793.43</v>
      </c>
    </row>
    <row r="396" spans="1:4" x14ac:dyDescent="0.25">
      <c r="A396" s="270" t="s">
        <v>1077</v>
      </c>
      <c r="B396" s="274">
        <v>13170.13</v>
      </c>
      <c r="C396" s="267">
        <f>IFERROR(VLOOKUP(A396,'O que foi pago'!A:B,2,0),0)</f>
        <v>0</v>
      </c>
      <c r="D396" s="275">
        <f t="shared" si="6"/>
        <v>-13170.13</v>
      </c>
    </row>
    <row r="397" spans="1:4" x14ac:dyDescent="0.25">
      <c r="A397" s="270" t="s">
        <v>1076</v>
      </c>
      <c r="B397" s="274">
        <v>1893.3</v>
      </c>
      <c r="C397" s="267">
        <f>IFERROR(VLOOKUP(A397,'O que foi pago'!A:B,2,0),0)</f>
        <v>0</v>
      </c>
      <c r="D397" s="275">
        <f t="shared" si="6"/>
        <v>-1893.3</v>
      </c>
    </row>
    <row r="398" spans="1:4" x14ac:dyDescent="0.25">
      <c r="A398" s="270" t="s">
        <v>1075</v>
      </c>
      <c r="B398" s="274">
        <v>2504.4899999999998</v>
      </c>
      <c r="C398" s="267">
        <f>IFERROR(VLOOKUP(A398,'O que foi pago'!A:B,2,0),0)</f>
        <v>0</v>
      </c>
      <c r="D398" s="275">
        <f t="shared" ref="D398" si="7">C398-B398</f>
        <v>-2504.4899999999998</v>
      </c>
    </row>
    <row r="399" spans="1:4" x14ac:dyDescent="0.25">
      <c r="A399" s="266" t="s">
        <v>1415</v>
      </c>
      <c r="B399" s="276">
        <v>2134950.0300000021</v>
      </c>
      <c r="C399" s="267">
        <f>SUM(C5:C398)</f>
        <v>1044119.8735800009</v>
      </c>
      <c r="D399" s="275">
        <f>SUM(D5:D398)</f>
        <v>-1090830.1564200018</v>
      </c>
    </row>
    <row r="400" spans="1:4" x14ac:dyDescent="0.25">
      <c r="B400" s="248"/>
      <c r="C400" s="243">
        <f>C399+G28</f>
        <v>1333412.6835800009</v>
      </c>
      <c r="D400" s="247"/>
    </row>
    <row r="401" spans="1:4" x14ac:dyDescent="0.25">
      <c r="B401"/>
      <c r="C401" s="243">
        <f>C400-GETPIVOTDATA("VALOR MEDIDO",$A$4)</f>
        <v>-801537.34642000124</v>
      </c>
      <c r="D401" s="247"/>
    </row>
    <row r="402" spans="1:4" x14ac:dyDescent="0.25">
      <c r="B402"/>
      <c r="C402" s="243"/>
      <c r="D402" s="247"/>
    </row>
    <row r="403" spans="1:4" x14ac:dyDescent="0.25">
      <c r="B403"/>
      <c r="C403" s="243"/>
      <c r="D403" s="247"/>
    </row>
    <row r="404" spans="1:4" x14ac:dyDescent="0.25">
      <c r="B404"/>
      <c r="C404" s="243"/>
      <c r="D404" s="247"/>
    </row>
    <row r="405" spans="1:4" x14ac:dyDescent="0.25">
      <c r="A405" s="246" t="s">
        <v>0</v>
      </c>
      <c r="B405" s="241" t="s">
        <v>1417</v>
      </c>
      <c r="C405" s="243"/>
      <c r="D405" s="247"/>
    </row>
    <row r="406" spans="1:4" x14ac:dyDescent="0.25">
      <c r="A406" s="246" t="s">
        <v>18</v>
      </c>
      <c r="B406" s="241" t="s">
        <v>165</v>
      </c>
      <c r="C406" s="243"/>
      <c r="D406" s="247"/>
    </row>
    <row r="407" spans="1:4" x14ac:dyDescent="0.25">
      <c r="C407" s="243"/>
      <c r="D407" s="247"/>
    </row>
    <row r="408" spans="1:4" x14ac:dyDescent="0.25">
      <c r="A408" s="246" t="s">
        <v>1414</v>
      </c>
      <c r="B408" s="241" t="s">
        <v>1416</v>
      </c>
      <c r="C408" s="243"/>
      <c r="D408" s="247"/>
    </row>
    <row r="409" spans="1:4" x14ac:dyDescent="0.25">
      <c r="A409" s="241" t="s">
        <v>1204</v>
      </c>
      <c r="B409" s="240">
        <v>1744281.2900000028</v>
      </c>
      <c r="C409" s="243"/>
      <c r="D409" s="247"/>
    </row>
    <row r="410" spans="1:4" x14ac:dyDescent="0.25">
      <c r="A410" s="241" t="s">
        <v>1454</v>
      </c>
      <c r="B410" s="240">
        <v>333846.02999999997</v>
      </c>
      <c r="C410" s="243"/>
      <c r="D410" s="247"/>
    </row>
    <row r="411" spans="1:4" x14ac:dyDescent="0.25">
      <c r="A411" s="241" t="s">
        <v>1455</v>
      </c>
      <c r="B411" s="240">
        <v>56822.71</v>
      </c>
      <c r="C411" s="243"/>
      <c r="D411" s="247"/>
    </row>
    <row r="412" spans="1:4" x14ac:dyDescent="0.25">
      <c r="A412" s="244" t="s">
        <v>1415</v>
      </c>
      <c r="B412" s="242">
        <v>2134950.0300000031</v>
      </c>
      <c r="C412" s="243"/>
      <c r="D412" s="247"/>
    </row>
    <row r="413" spans="1:4" x14ac:dyDescent="0.25">
      <c r="B413"/>
      <c r="C413" s="243"/>
      <c r="D413" s="247"/>
    </row>
    <row r="414" spans="1:4" x14ac:dyDescent="0.25">
      <c r="B414"/>
      <c r="C414" s="243"/>
      <c r="D414" s="247"/>
    </row>
    <row r="415" spans="1:4" x14ac:dyDescent="0.25">
      <c r="B415"/>
      <c r="C415" s="243"/>
      <c r="D415" s="247"/>
    </row>
    <row r="416" spans="1:4" x14ac:dyDescent="0.25">
      <c r="A416" s="246" t="s">
        <v>0</v>
      </c>
      <c r="B416" s="241" t="s">
        <v>1417</v>
      </c>
      <c r="C416" s="243"/>
      <c r="D416" s="247"/>
    </row>
    <row r="417" spans="1:4" x14ac:dyDescent="0.25">
      <c r="A417" s="246" t="s">
        <v>18</v>
      </c>
      <c r="B417" s="241" t="s">
        <v>165</v>
      </c>
      <c r="C417" s="243"/>
      <c r="D417" s="247"/>
    </row>
    <row r="418" spans="1:4" x14ac:dyDescent="0.25">
      <c r="C418" s="243"/>
      <c r="D418" s="247"/>
    </row>
    <row r="419" spans="1:4" x14ac:dyDescent="0.25">
      <c r="A419" s="246" t="s">
        <v>1414</v>
      </c>
      <c r="B419" s="241" t="s">
        <v>1416</v>
      </c>
      <c r="C419" s="243"/>
      <c r="D419" s="247"/>
    </row>
    <row r="420" spans="1:4" x14ac:dyDescent="0.25">
      <c r="A420" s="241">
        <v>6000668923</v>
      </c>
      <c r="B420" s="240">
        <v>308.91000000000003</v>
      </c>
      <c r="C420" s="243" t="str">
        <f>VLOOKUP(A420,Planilha1!H:K,4,0)</f>
        <v>Custeio</v>
      </c>
      <c r="D420" s="247"/>
    </row>
    <row r="421" spans="1:4" x14ac:dyDescent="0.25">
      <c r="A421" s="241">
        <v>6000675457</v>
      </c>
      <c r="B421" s="240">
        <v>419.2</v>
      </c>
      <c r="C421" s="243" t="str">
        <f>VLOOKUP(A421,Planilha1!H:K,4,0)</f>
        <v>Custeio</v>
      </c>
      <c r="D421" s="247"/>
    </row>
    <row r="422" spans="1:4" x14ac:dyDescent="0.25">
      <c r="A422" s="241">
        <v>6000676008</v>
      </c>
      <c r="B422" s="240">
        <v>456.01</v>
      </c>
      <c r="C422" s="243" t="str">
        <f>VLOOKUP(A422,Planilha1!H:K,4,0)</f>
        <v>Custeio</v>
      </c>
      <c r="D422" s="247"/>
    </row>
    <row r="423" spans="1:4" x14ac:dyDescent="0.25">
      <c r="A423" s="241">
        <v>6000677000</v>
      </c>
      <c r="B423" s="240">
        <v>1600.28</v>
      </c>
      <c r="C423" s="243" t="str">
        <f>VLOOKUP(A423,Planilha1!H:K,4,0)</f>
        <v>Custeio</v>
      </c>
      <c r="D423" s="247"/>
    </row>
    <row r="424" spans="1:4" x14ac:dyDescent="0.25">
      <c r="A424" s="241">
        <v>6000677005</v>
      </c>
      <c r="B424" s="240">
        <v>775.91</v>
      </c>
      <c r="C424" s="243" t="str">
        <f>VLOOKUP(A424,Planilha1!H:K,4,0)</f>
        <v>Custeio</v>
      </c>
      <c r="D424" s="247"/>
    </row>
    <row r="425" spans="1:4" x14ac:dyDescent="0.25">
      <c r="A425" s="241">
        <v>6000677006</v>
      </c>
      <c r="B425" s="240">
        <v>1200.21</v>
      </c>
      <c r="C425" s="243" t="str">
        <f>VLOOKUP(A425,Planilha1!H:K,4,0)</f>
        <v>Custeio</v>
      </c>
      <c r="D425" s="247"/>
    </row>
    <row r="426" spans="1:4" x14ac:dyDescent="0.25">
      <c r="A426" s="241">
        <v>6000681459</v>
      </c>
      <c r="B426" s="240">
        <v>4751.22</v>
      </c>
      <c r="C426" s="243" t="str">
        <f>VLOOKUP(A426,Planilha1!H:K,4,0)</f>
        <v>Custeio</v>
      </c>
      <c r="D426" s="247"/>
    </row>
    <row r="427" spans="1:4" x14ac:dyDescent="0.25">
      <c r="A427" s="241">
        <v>6000771047</v>
      </c>
      <c r="B427" s="240">
        <v>671.07</v>
      </c>
      <c r="C427" s="243" t="str">
        <f>VLOOKUP(A427,Planilha1!H:K,4,0)</f>
        <v>Custeio</v>
      </c>
      <c r="D427" s="247"/>
    </row>
    <row r="428" spans="1:4" x14ac:dyDescent="0.25">
      <c r="A428" s="241">
        <v>6000779535</v>
      </c>
      <c r="B428" s="240">
        <v>171902.56000000003</v>
      </c>
      <c r="C428" s="243" t="str">
        <f>VLOOKUP(A428,Planilha1!H:K,4,0)</f>
        <v>Custeio</v>
      </c>
      <c r="D428" s="247"/>
    </row>
    <row r="429" spans="1:4" x14ac:dyDescent="0.25">
      <c r="A429" s="241">
        <v>6000781312</v>
      </c>
      <c r="B429" s="240">
        <v>2374.38</v>
      </c>
      <c r="C429" s="243" t="str">
        <f>VLOOKUP(A429,Planilha1!H:K,4,0)</f>
        <v>Custeio</v>
      </c>
      <c r="D429" s="247"/>
    </row>
    <row r="430" spans="1:4" x14ac:dyDescent="0.25">
      <c r="A430" s="241">
        <v>6000781313</v>
      </c>
      <c r="B430" s="240">
        <v>323.62</v>
      </c>
      <c r="C430" s="243" t="str">
        <f>VLOOKUP(A430,Planilha1!H:K,4,0)</f>
        <v>Custeio</v>
      </c>
      <c r="D430" s="247"/>
    </row>
    <row r="431" spans="1:4" x14ac:dyDescent="0.25">
      <c r="A431" s="241">
        <v>6000783799</v>
      </c>
      <c r="B431" s="240">
        <v>49536.78</v>
      </c>
      <c r="C431" s="243" t="str">
        <f>VLOOKUP(A431,Planilha1!H:K,4,0)</f>
        <v>Custeio</v>
      </c>
      <c r="D431" s="247"/>
    </row>
    <row r="432" spans="1:4" x14ac:dyDescent="0.25">
      <c r="A432" s="241">
        <v>6000800623</v>
      </c>
      <c r="B432" s="240">
        <v>4238.42</v>
      </c>
      <c r="C432" s="243" t="str">
        <f>VLOOKUP(A432,Planilha1!H:K,4,0)</f>
        <v>Custeio</v>
      </c>
      <c r="D432" s="247"/>
    </row>
    <row r="433" spans="1:4" x14ac:dyDescent="0.25">
      <c r="A433" s="241">
        <v>6000804659</v>
      </c>
      <c r="B433" s="240">
        <v>6138.35</v>
      </c>
      <c r="C433" s="243" t="str">
        <f>VLOOKUP(A433,Planilha1!H:K,4,0)</f>
        <v>Custeio</v>
      </c>
      <c r="D433" s="247"/>
    </row>
    <row r="434" spans="1:4" x14ac:dyDescent="0.25">
      <c r="A434" s="241">
        <v>6000805472</v>
      </c>
      <c r="B434" s="240">
        <v>98072.320000000007</v>
      </c>
      <c r="C434" s="243" t="str">
        <f>VLOOKUP(A434,Planilha1!H:K,4,0)</f>
        <v>Custeio</v>
      </c>
      <c r="D434" s="247"/>
    </row>
    <row r="435" spans="1:4" x14ac:dyDescent="0.25">
      <c r="A435" s="241">
        <v>6000805473</v>
      </c>
      <c r="B435" s="240">
        <v>180242.4</v>
      </c>
      <c r="C435" s="243" t="str">
        <f>VLOOKUP(A435,Planilha1!H:K,4,0)</f>
        <v>Custeio</v>
      </c>
      <c r="D435" s="247"/>
    </row>
    <row r="436" spans="1:4" x14ac:dyDescent="0.25">
      <c r="A436" s="241">
        <v>6000806418</v>
      </c>
      <c r="B436" s="240">
        <v>169011.20000000001</v>
      </c>
      <c r="C436" s="243" t="str">
        <f>VLOOKUP(A436,Planilha1!H:K,4,0)</f>
        <v>Custeio</v>
      </c>
      <c r="D436" s="247"/>
    </row>
    <row r="437" spans="1:4" x14ac:dyDescent="0.25">
      <c r="A437" s="241">
        <v>6000806419</v>
      </c>
      <c r="B437" s="240">
        <v>39443.040000000001</v>
      </c>
      <c r="C437" s="243" t="str">
        <f>VLOOKUP(A437,Planilha1!H:K,4,0)</f>
        <v>Custeio</v>
      </c>
      <c r="D437" s="247"/>
    </row>
    <row r="438" spans="1:4" x14ac:dyDescent="0.25">
      <c r="A438" s="241">
        <v>6000806613</v>
      </c>
      <c r="B438" s="240">
        <v>549.74</v>
      </c>
      <c r="C438" s="243" t="str">
        <f>VLOOKUP(A438,Planilha1!H:K,4,0)</f>
        <v>Custeio</v>
      </c>
      <c r="D438" s="247"/>
    </row>
    <row r="439" spans="1:4" x14ac:dyDescent="0.25">
      <c r="A439" s="241">
        <v>6000806617</v>
      </c>
      <c r="B439" s="240">
        <v>356.71</v>
      </c>
      <c r="C439" s="243" t="str">
        <f>VLOOKUP(A439,Planilha1!H:K,4,0)</f>
        <v>Custeio</v>
      </c>
      <c r="D439" s="247"/>
    </row>
    <row r="440" spans="1:4" x14ac:dyDescent="0.25">
      <c r="A440" s="241">
        <v>6000806618</v>
      </c>
      <c r="B440" s="240">
        <v>922.93999999999994</v>
      </c>
      <c r="C440" s="243" t="str">
        <f>VLOOKUP(A440,Planilha1!H:K,4,0)</f>
        <v>Custeio</v>
      </c>
      <c r="D440" s="247"/>
    </row>
    <row r="441" spans="1:4" x14ac:dyDescent="0.25">
      <c r="A441" s="241">
        <v>6000806630</v>
      </c>
      <c r="B441" s="240">
        <v>356.67</v>
      </c>
      <c r="C441" s="243" t="str">
        <f>VLOOKUP(A441,Planilha1!H:K,4,0)</f>
        <v>Custeio</v>
      </c>
      <c r="D441" s="247"/>
    </row>
    <row r="442" spans="1:4" x14ac:dyDescent="0.25">
      <c r="A442" s="241">
        <v>6000807001</v>
      </c>
      <c r="B442" s="240">
        <v>2428.9</v>
      </c>
      <c r="C442" s="243" t="str">
        <f>VLOOKUP(A442,Planilha1!H:K,4,0)</f>
        <v>Custeio</v>
      </c>
      <c r="D442" s="247"/>
    </row>
    <row r="443" spans="1:4" x14ac:dyDescent="0.25">
      <c r="A443" s="241">
        <v>6000809402</v>
      </c>
      <c r="B443" s="240">
        <v>5926.62</v>
      </c>
      <c r="C443" s="243" t="str">
        <f>VLOOKUP(A443,Planilha1!H:K,4,0)</f>
        <v>Custeio</v>
      </c>
      <c r="D443" s="247"/>
    </row>
    <row r="444" spans="1:4" x14ac:dyDescent="0.25">
      <c r="A444" s="241">
        <v>6000814328</v>
      </c>
      <c r="B444" s="240">
        <v>5908.05</v>
      </c>
      <c r="C444" s="243" t="str">
        <f>VLOOKUP(A444,Planilha1!H:K,4,0)</f>
        <v>Custeio</v>
      </c>
      <c r="D444" s="247"/>
    </row>
    <row r="445" spans="1:4" x14ac:dyDescent="0.25">
      <c r="A445" s="241">
        <v>6000816843</v>
      </c>
      <c r="B445" s="240">
        <v>7293.82</v>
      </c>
      <c r="C445" s="243" t="str">
        <f>VLOOKUP(A445,Planilha1!H:K,4,0)</f>
        <v>Custeio</v>
      </c>
      <c r="D445" s="247"/>
    </row>
    <row r="446" spans="1:4" x14ac:dyDescent="0.25">
      <c r="A446" s="241">
        <v>6000816845</v>
      </c>
      <c r="B446" s="240">
        <v>5008.3500000000004</v>
      </c>
      <c r="C446" s="243" t="str">
        <f>VLOOKUP(A446,Planilha1!H:K,4,0)</f>
        <v>Custeio</v>
      </c>
      <c r="D446" s="247"/>
    </row>
    <row r="447" spans="1:4" x14ac:dyDescent="0.25">
      <c r="A447" s="241">
        <v>6000817637</v>
      </c>
      <c r="B447" s="240">
        <v>7547.59</v>
      </c>
      <c r="C447" s="243" t="str">
        <f>VLOOKUP(A447,Planilha1!H:K,4,0)</f>
        <v>Custeio</v>
      </c>
      <c r="D447" s="247"/>
    </row>
    <row r="448" spans="1:4" x14ac:dyDescent="0.25">
      <c r="A448" s="241">
        <v>6000817651</v>
      </c>
      <c r="B448" s="240">
        <v>29451.39</v>
      </c>
      <c r="C448" s="243" t="str">
        <f>VLOOKUP(A448,Planilha1!H:K,4,0)</f>
        <v>Custeio</v>
      </c>
      <c r="D448" s="247"/>
    </row>
    <row r="449" spans="1:4" x14ac:dyDescent="0.25">
      <c r="A449" s="241">
        <v>6000817672</v>
      </c>
      <c r="B449" s="240">
        <v>8422.16</v>
      </c>
      <c r="C449" s="243" t="str">
        <f>VLOOKUP(A449,Planilha1!H:K,4,0)</f>
        <v>Custeio</v>
      </c>
      <c r="D449" s="247"/>
    </row>
    <row r="450" spans="1:4" x14ac:dyDescent="0.25">
      <c r="A450" s="241">
        <v>6000817768</v>
      </c>
      <c r="B450" s="240">
        <v>6208.16</v>
      </c>
      <c r="C450" s="243" t="str">
        <f>VLOOKUP(A450,Planilha1!H:K,4,0)</f>
        <v>Custeio</v>
      </c>
      <c r="D450" s="247"/>
    </row>
    <row r="451" spans="1:4" x14ac:dyDescent="0.25">
      <c r="A451" s="241">
        <v>6000822785</v>
      </c>
      <c r="B451" s="240">
        <v>1787.16</v>
      </c>
      <c r="C451" s="243" t="str">
        <f>VLOOKUP(A451,Planilha1!H:K,4,0)</f>
        <v>Custeio</v>
      </c>
      <c r="D451" s="245"/>
    </row>
    <row r="452" spans="1:4" x14ac:dyDescent="0.25">
      <c r="A452" s="241">
        <v>6000826351</v>
      </c>
      <c r="B452" s="240">
        <v>7524.06</v>
      </c>
      <c r="C452" s="243" t="str">
        <f>VLOOKUP(A452,Planilha1!H:K,4,0)</f>
        <v>Custeio</v>
      </c>
    </row>
    <row r="453" spans="1:4" x14ac:dyDescent="0.25">
      <c r="A453" s="241">
        <v>6000827264</v>
      </c>
      <c r="B453" s="240">
        <v>1200.21</v>
      </c>
      <c r="C453" s="243" t="str">
        <f>VLOOKUP(A453,Planilha1!H:K,4,0)</f>
        <v>Custeio</v>
      </c>
    </row>
    <row r="454" spans="1:4" x14ac:dyDescent="0.25">
      <c r="A454" s="241">
        <v>6000827301</v>
      </c>
      <c r="B454" s="240">
        <v>13166.12</v>
      </c>
      <c r="C454" s="243" t="str">
        <f>VLOOKUP(A454,Planilha1!H:K,4,0)</f>
        <v>Custeio</v>
      </c>
    </row>
    <row r="455" spans="1:4" x14ac:dyDescent="0.25">
      <c r="A455" s="241">
        <v>6000829140</v>
      </c>
      <c r="B455" s="240">
        <v>5959.01</v>
      </c>
      <c r="C455" s="243" t="str">
        <f>VLOOKUP(A455,Planilha1!H:K,4,0)</f>
        <v>Custeio</v>
      </c>
    </row>
    <row r="456" spans="1:4" x14ac:dyDescent="0.25">
      <c r="A456" s="241">
        <v>6000829141</v>
      </c>
      <c r="B456" s="240">
        <v>2947.1</v>
      </c>
      <c r="C456" s="243" t="str">
        <f>VLOOKUP(A456,Planilha1!H:K,4,0)</f>
        <v>Custeio</v>
      </c>
    </row>
    <row r="457" spans="1:4" x14ac:dyDescent="0.25">
      <c r="A457" s="241">
        <v>6000829147</v>
      </c>
      <c r="B457" s="240">
        <v>7673.51</v>
      </c>
      <c r="C457" s="243" t="str">
        <f>VLOOKUP(A457,Planilha1!H:K,4,0)</f>
        <v>Custeio</v>
      </c>
    </row>
    <row r="458" spans="1:4" x14ac:dyDescent="0.25">
      <c r="A458" s="241">
        <v>6000829502</v>
      </c>
      <c r="B458" s="240">
        <v>4883.67</v>
      </c>
      <c r="C458" s="243" t="str">
        <f>VLOOKUP(A458,Planilha1!H:K,4,0)</f>
        <v>Custeio</v>
      </c>
    </row>
    <row r="459" spans="1:4" x14ac:dyDescent="0.25">
      <c r="A459" s="241">
        <v>6000829509</v>
      </c>
      <c r="B459" s="240">
        <v>5285.65</v>
      </c>
      <c r="C459" s="243" t="str">
        <f>VLOOKUP(A459,Planilha1!H:K,4,0)</f>
        <v>Custeio</v>
      </c>
    </row>
    <row r="460" spans="1:4" x14ac:dyDescent="0.25">
      <c r="A460" s="241">
        <v>6000829516</v>
      </c>
      <c r="B460" s="240">
        <v>583.44000000000005</v>
      </c>
      <c r="C460" s="243" t="str">
        <f>VLOOKUP(A460,Planilha1!H:K,4,0)</f>
        <v>Custeio</v>
      </c>
    </row>
    <row r="461" spans="1:4" x14ac:dyDescent="0.25">
      <c r="A461" s="241">
        <v>6000829569</v>
      </c>
      <c r="B461" s="240">
        <v>1102.23</v>
      </c>
      <c r="C461" s="243" t="str">
        <f>VLOOKUP(A461,Planilha1!H:K,4,0)</f>
        <v>Custeio</v>
      </c>
    </row>
    <row r="462" spans="1:4" x14ac:dyDescent="0.25">
      <c r="A462" s="241">
        <v>6000829625</v>
      </c>
      <c r="B462" s="240">
        <v>497.28</v>
      </c>
      <c r="C462" s="243" t="str">
        <f>VLOOKUP(A462,Planilha1!H:K,4,0)</f>
        <v>Custeio</v>
      </c>
    </row>
    <row r="463" spans="1:4" x14ac:dyDescent="0.25">
      <c r="A463" s="241">
        <v>6000829628</v>
      </c>
      <c r="B463" s="240">
        <v>775.91</v>
      </c>
      <c r="C463" s="243" t="str">
        <f>VLOOKUP(A463,Planilha1!H:K,4,0)</f>
        <v>Custeio</v>
      </c>
    </row>
    <row r="464" spans="1:4" x14ac:dyDescent="0.25">
      <c r="A464" s="241">
        <v>6000829629</v>
      </c>
      <c r="B464" s="240">
        <v>1294.17</v>
      </c>
      <c r="C464" s="243" t="str">
        <f>VLOOKUP(A464,Planilha1!H:K,4,0)</f>
        <v>Custeio</v>
      </c>
    </row>
    <row r="465" spans="1:3" x14ac:dyDescent="0.25">
      <c r="A465" s="241">
        <v>6000830022</v>
      </c>
      <c r="B465" s="240">
        <v>583.44000000000005</v>
      </c>
      <c r="C465" s="243" t="str">
        <f>VLOOKUP(A465,Planilha1!H:K,4,0)</f>
        <v>Custeio</v>
      </c>
    </row>
    <row r="466" spans="1:3" x14ac:dyDescent="0.25">
      <c r="A466" s="241">
        <v>6000830231</v>
      </c>
      <c r="B466" s="240">
        <v>978.08</v>
      </c>
      <c r="C466" s="243" t="str">
        <f>VLOOKUP(A466,Planilha1!H:K,4,0)</f>
        <v>Custeio</v>
      </c>
    </row>
    <row r="467" spans="1:3" x14ac:dyDescent="0.25">
      <c r="A467" s="241">
        <v>6000830232</v>
      </c>
      <c r="B467" s="240">
        <v>88.26</v>
      </c>
      <c r="C467" s="243" t="str">
        <f>VLOOKUP(A467,Planilha1!H:K,4,0)</f>
        <v>Custeio</v>
      </c>
    </row>
    <row r="468" spans="1:3" x14ac:dyDescent="0.25">
      <c r="A468" s="241">
        <v>6000830429</v>
      </c>
      <c r="B468" s="240">
        <v>338.33</v>
      </c>
      <c r="C468" s="243" t="str">
        <f>VLOOKUP(A468,Planilha1!H:K,4,0)</f>
        <v>Custeio</v>
      </c>
    </row>
    <row r="469" spans="1:3" x14ac:dyDescent="0.25">
      <c r="A469" s="241">
        <v>6000830682</v>
      </c>
      <c r="B469" s="240">
        <v>129.25</v>
      </c>
      <c r="C469" s="243" t="str">
        <f>VLOOKUP(A469,Planilha1!H:K,4,0)</f>
        <v>Custeio</v>
      </c>
    </row>
    <row r="470" spans="1:3" x14ac:dyDescent="0.25">
      <c r="A470" s="241">
        <v>6000830684</v>
      </c>
      <c r="B470" s="240">
        <v>110.35</v>
      </c>
      <c r="C470" s="243" t="str">
        <f>VLOOKUP(A470,Planilha1!H:K,4,0)</f>
        <v>Custeio</v>
      </c>
    </row>
    <row r="471" spans="1:3" x14ac:dyDescent="0.25">
      <c r="A471" s="241">
        <v>6000830722</v>
      </c>
      <c r="B471" s="240">
        <v>513.79999999999995</v>
      </c>
      <c r="C471" s="243" t="str">
        <f>VLOOKUP(A471,Planilha1!H:K,4,0)</f>
        <v>Custeio</v>
      </c>
    </row>
    <row r="472" spans="1:3" x14ac:dyDescent="0.25">
      <c r="A472" s="241">
        <v>6000830779</v>
      </c>
      <c r="B472" s="240">
        <v>963.37</v>
      </c>
      <c r="C472" s="243" t="str">
        <f>VLOOKUP(A472,Planilha1!H:K,4,0)</f>
        <v>Custeio</v>
      </c>
    </row>
    <row r="473" spans="1:3" x14ac:dyDescent="0.25">
      <c r="A473" s="241">
        <v>6000830800</v>
      </c>
      <c r="B473" s="240">
        <v>963.37</v>
      </c>
      <c r="C473" s="243" t="str">
        <f>VLOOKUP(A473,Planilha1!H:K,4,0)</f>
        <v>Custeio</v>
      </c>
    </row>
    <row r="474" spans="1:3" x14ac:dyDescent="0.25">
      <c r="A474" s="241">
        <v>6000830801</v>
      </c>
      <c r="B474" s="240">
        <v>963.37</v>
      </c>
      <c r="C474" s="243" t="str">
        <f>VLOOKUP(A474,Planilha1!H:K,4,0)</f>
        <v>Custeio</v>
      </c>
    </row>
    <row r="475" spans="1:3" x14ac:dyDescent="0.25">
      <c r="A475" s="241">
        <v>6000830811</v>
      </c>
      <c r="B475" s="240">
        <v>104.8</v>
      </c>
      <c r="C475" s="243" t="str">
        <f>VLOOKUP(A475,Planilha1!H:K,4,0)</f>
        <v>Custeio</v>
      </c>
    </row>
    <row r="476" spans="1:3" x14ac:dyDescent="0.25">
      <c r="A476" s="241">
        <v>6000830819</v>
      </c>
      <c r="B476" s="240">
        <v>963.37</v>
      </c>
      <c r="C476" s="243" t="str">
        <f>VLOOKUP(A476,Planilha1!H:K,4,0)</f>
        <v>Custeio</v>
      </c>
    </row>
    <row r="477" spans="1:3" x14ac:dyDescent="0.25">
      <c r="A477" s="241">
        <v>6000830832</v>
      </c>
      <c r="B477" s="240">
        <v>1658.79</v>
      </c>
      <c r="C477" s="243" t="str">
        <f>VLOOKUP(A477,Planilha1!H:K,4,0)</f>
        <v>Custeio</v>
      </c>
    </row>
    <row r="478" spans="1:3" x14ac:dyDescent="0.25">
      <c r="A478" s="241">
        <v>6000830840</v>
      </c>
      <c r="B478" s="240">
        <v>963.37</v>
      </c>
      <c r="C478" s="243" t="str">
        <f>VLOOKUP(A478,Planilha1!H:K,4,0)</f>
        <v>Custeio</v>
      </c>
    </row>
    <row r="479" spans="1:3" x14ac:dyDescent="0.25">
      <c r="A479" s="241">
        <v>6000831076</v>
      </c>
      <c r="B479" s="240">
        <v>469.76</v>
      </c>
      <c r="C479" s="243" t="str">
        <f>VLOOKUP(A479,Planilha1!H:K,4,0)</f>
        <v>Custeio</v>
      </c>
    </row>
    <row r="480" spans="1:3" x14ac:dyDescent="0.25">
      <c r="A480" s="241">
        <v>6000831085</v>
      </c>
      <c r="B480" s="240">
        <v>177.93</v>
      </c>
      <c r="C480" s="243" t="str">
        <f>VLOOKUP(A480,Planilha1!H:K,4,0)</f>
        <v>Custeio</v>
      </c>
    </row>
    <row r="481" spans="1:3" x14ac:dyDescent="0.25">
      <c r="A481" s="241">
        <v>6000831127</v>
      </c>
      <c r="B481" s="240">
        <v>7832.16</v>
      </c>
      <c r="C481" s="243" t="str">
        <f>VLOOKUP(A481,Planilha1!H:K,4,0)</f>
        <v>Custeio</v>
      </c>
    </row>
    <row r="482" spans="1:3" x14ac:dyDescent="0.25">
      <c r="A482" s="241">
        <v>6000831128</v>
      </c>
      <c r="B482" s="240">
        <v>1382.16</v>
      </c>
      <c r="C482" s="243" t="str">
        <f>VLOOKUP(A482,Planilha1!H:K,4,0)</f>
        <v>Custeio</v>
      </c>
    </row>
    <row r="483" spans="1:3" x14ac:dyDescent="0.25">
      <c r="A483" s="241">
        <v>6000831842</v>
      </c>
      <c r="B483" s="240">
        <v>963.37</v>
      </c>
      <c r="C483" s="243" t="str">
        <f>VLOOKUP(A483,Planilha1!H:K,4,0)</f>
        <v>Custeio</v>
      </c>
    </row>
    <row r="484" spans="1:3" x14ac:dyDescent="0.25">
      <c r="A484" s="241">
        <v>6000831843</v>
      </c>
      <c r="B484" s="240">
        <v>963.37</v>
      </c>
      <c r="C484" s="243" t="str">
        <f>VLOOKUP(A484,Planilha1!H:K,4,0)</f>
        <v>Custeio</v>
      </c>
    </row>
    <row r="485" spans="1:3" x14ac:dyDescent="0.25">
      <c r="A485" s="241">
        <v>6000831844</v>
      </c>
      <c r="B485" s="240">
        <v>963.37</v>
      </c>
      <c r="C485" s="243" t="str">
        <f>VLOOKUP(A485,Planilha1!H:K,4,0)</f>
        <v>Custeio</v>
      </c>
    </row>
    <row r="486" spans="1:3" x14ac:dyDescent="0.25">
      <c r="A486" s="241">
        <v>6000831846</v>
      </c>
      <c r="B486" s="240">
        <v>963.37</v>
      </c>
      <c r="C486" s="243" t="str">
        <f>VLOOKUP(A486,Planilha1!H:K,4,0)</f>
        <v>Custeio</v>
      </c>
    </row>
    <row r="487" spans="1:3" x14ac:dyDescent="0.25">
      <c r="A487" s="241">
        <v>6000831848</v>
      </c>
      <c r="B487" s="240">
        <v>963.37</v>
      </c>
      <c r="C487" s="243" t="str">
        <f>VLOOKUP(A487,Planilha1!H:K,4,0)</f>
        <v>Custeio</v>
      </c>
    </row>
    <row r="488" spans="1:3" x14ac:dyDescent="0.25">
      <c r="A488" s="241">
        <v>6000832013</v>
      </c>
      <c r="B488" s="240">
        <v>6029.26</v>
      </c>
      <c r="C488" s="243" t="str">
        <f>VLOOKUP(A488,Planilha1!H:K,4,0)</f>
        <v>Custeio</v>
      </c>
    </row>
    <row r="489" spans="1:3" x14ac:dyDescent="0.25">
      <c r="A489" s="241">
        <v>6000832015</v>
      </c>
      <c r="B489" s="240">
        <v>7204.84</v>
      </c>
      <c r="C489" s="243" t="str">
        <f>VLOOKUP(A489,Planilha1!H:K,4,0)</f>
        <v>Custeio</v>
      </c>
    </row>
    <row r="490" spans="1:3" x14ac:dyDescent="0.25">
      <c r="A490" s="241">
        <v>6000832019</v>
      </c>
      <c r="B490" s="240">
        <v>10671.65</v>
      </c>
      <c r="C490" s="243" t="str">
        <f>VLOOKUP(A490,Planilha1!H:K,4,0)</f>
        <v>Custeio</v>
      </c>
    </row>
    <row r="491" spans="1:3" x14ac:dyDescent="0.25">
      <c r="A491" s="241">
        <v>6000832146</v>
      </c>
      <c r="B491" s="240">
        <v>44.14</v>
      </c>
      <c r="C491" s="243" t="str">
        <f>VLOOKUP(A491,Planilha1!H:K,4,0)</f>
        <v>Custeio</v>
      </c>
    </row>
    <row r="492" spans="1:3" x14ac:dyDescent="0.25">
      <c r="A492" s="241">
        <v>6000832147</v>
      </c>
      <c r="B492" s="240">
        <v>2475.2600000000002</v>
      </c>
      <c r="C492" s="243" t="str">
        <f>VLOOKUP(A492,Planilha1!H:K,4,0)</f>
        <v>Custeio</v>
      </c>
    </row>
    <row r="493" spans="1:3" x14ac:dyDescent="0.25">
      <c r="A493" s="241">
        <v>6000832204</v>
      </c>
      <c r="B493" s="240">
        <v>157.63</v>
      </c>
      <c r="C493" s="243" t="str">
        <f>VLOOKUP(A493,Planilha1!H:K,4,0)</f>
        <v>Custeio</v>
      </c>
    </row>
    <row r="494" spans="1:3" x14ac:dyDescent="0.25">
      <c r="A494" s="241">
        <v>6000832368</v>
      </c>
      <c r="B494" s="240">
        <v>42.21</v>
      </c>
      <c r="C494" s="243" t="str">
        <f>VLOOKUP(A494,Planilha1!H:K,4,0)</f>
        <v>Custeio</v>
      </c>
    </row>
    <row r="495" spans="1:3" x14ac:dyDescent="0.25">
      <c r="A495" s="241">
        <v>6000832915</v>
      </c>
      <c r="B495" s="240">
        <v>963.37</v>
      </c>
      <c r="C495" s="243" t="str">
        <f>VLOOKUP(A495,Planilha1!H:K,4,0)</f>
        <v>Custeio</v>
      </c>
    </row>
    <row r="496" spans="1:3" x14ac:dyDescent="0.25">
      <c r="A496" s="241">
        <v>6000832917</v>
      </c>
      <c r="B496" s="240">
        <v>963.37</v>
      </c>
      <c r="C496" s="243" t="str">
        <f>VLOOKUP(A496,Planilha1!H:K,4,0)</f>
        <v>Custeio</v>
      </c>
    </row>
    <row r="497" spans="1:3" x14ac:dyDescent="0.25">
      <c r="A497" s="241">
        <v>6000832930</v>
      </c>
      <c r="B497" s="240">
        <v>963.37</v>
      </c>
      <c r="C497" s="243" t="str">
        <f>VLOOKUP(A497,Planilha1!H:K,4,0)</f>
        <v>Custeio</v>
      </c>
    </row>
    <row r="498" spans="1:3" x14ac:dyDescent="0.25">
      <c r="A498" s="241">
        <v>6000832931</v>
      </c>
      <c r="B498" s="240">
        <v>963.37</v>
      </c>
      <c r="C498" s="243" t="str">
        <f>VLOOKUP(A498,Planilha1!H:K,4,0)</f>
        <v>Custeio</v>
      </c>
    </row>
    <row r="499" spans="1:3" x14ac:dyDescent="0.25">
      <c r="A499" s="241">
        <v>6000832968</v>
      </c>
      <c r="B499" s="240">
        <v>939.52</v>
      </c>
      <c r="C499" s="243" t="str">
        <f>VLOOKUP(A499,Planilha1!H:K,4,0)</f>
        <v>Custeio</v>
      </c>
    </row>
    <row r="500" spans="1:3" x14ac:dyDescent="0.25">
      <c r="A500" s="241">
        <v>6000832969</v>
      </c>
      <c r="B500" s="240">
        <v>322.95999999999998</v>
      </c>
      <c r="C500" s="243" t="str">
        <f>VLOOKUP(A500,Planilha1!H:K,4,0)</f>
        <v>Custeio</v>
      </c>
    </row>
    <row r="501" spans="1:3" x14ac:dyDescent="0.25">
      <c r="A501" s="241">
        <v>6000832970</v>
      </c>
      <c r="B501" s="240">
        <v>148.93</v>
      </c>
      <c r="C501" s="243" t="str">
        <f>VLOOKUP(A501,Planilha1!H:K,4,0)</f>
        <v>Custeio</v>
      </c>
    </row>
    <row r="502" spans="1:3" x14ac:dyDescent="0.25">
      <c r="A502" s="241">
        <v>6000833034</v>
      </c>
      <c r="B502" s="240">
        <v>1619.41</v>
      </c>
      <c r="C502" s="243" t="str">
        <f>VLOOKUP(A502,Planilha1!H:K,4,0)</f>
        <v>Custeio</v>
      </c>
    </row>
    <row r="503" spans="1:3" x14ac:dyDescent="0.25">
      <c r="A503" s="241">
        <v>6000833076</v>
      </c>
      <c r="B503" s="240">
        <v>963.37</v>
      </c>
      <c r="C503" s="243" t="str">
        <f>VLOOKUP(A503,Planilha1!H:K,4,0)</f>
        <v>Custeio</v>
      </c>
    </row>
    <row r="504" spans="1:3" x14ac:dyDescent="0.25">
      <c r="A504" s="241">
        <v>6000833103</v>
      </c>
      <c r="B504" s="240">
        <v>963.37</v>
      </c>
      <c r="C504" s="243" t="str">
        <f>VLOOKUP(A504,Planilha1!H:K,4,0)</f>
        <v>Custeio</v>
      </c>
    </row>
    <row r="505" spans="1:3" x14ac:dyDescent="0.25">
      <c r="A505" s="241">
        <v>6000833118</v>
      </c>
      <c r="B505" s="240">
        <v>214.36</v>
      </c>
      <c r="C505" s="243" t="str">
        <f>VLOOKUP(A505,Planilha1!H:K,4,0)</f>
        <v>Custeio</v>
      </c>
    </row>
    <row r="506" spans="1:3" x14ac:dyDescent="0.25">
      <c r="A506" s="241">
        <v>6000833119</v>
      </c>
      <c r="B506" s="240">
        <v>66.209999999999994</v>
      </c>
      <c r="C506" s="243" t="str">
        <f>VLOOKUP(A506,Planilha1!H:K,4,0)</f>
        <v>Custeio</v>
      </c>
    </row>
    <row r="507" spans="1:3" x14ac:dyDescent="0.25">
      <c r="A507" s="241">
        <v>6000833372</v>
      </c>
      <c r="B507" s="240">
        <v>5446.8</v>
      </c>
      <c r="C507" s="243" t="str">
        <f>VLOOKUP(A507,Planilha1!H:K,4,0)</f>
        <v>Custeio</v>
      </c>
    </row>
    <row r="508" spans="1:3" x14ac:dyDescent="0.25">
      <c r="A508" s="241">
        <v>6000833472</v>
      </c>
      <c r="B508" s="240">
        <v>10439.33</v>
      </c>
      <c r="C508" s="243" t="str">
        <f>VLOOKUP(A508,Planilha1!H:K,4,0)</f>
        <v>Custeio</v>
      </c>
    </row>
    <row r="509" spans="1:3" x14ac:dyDescent="0.25">
      <c r="A509" s="241">
        <v>6000833474</v>
      </c>
      <c r="B509" s="240">
        <v>963.37</v>
      </c>
      <c r="C509" s="243" t="str">
        <f>VLOOKUP(A509,Planilha1!H:K,4,0)</f>
        <v>Custeio</v>
      </c>
    </row>
    <row r="510" spans="1:3" x14ac:dyDescent="0.25">
      <c r="A510" s="241">
        <v>6000833475</v>
      </c>
      <c r="B510" s="240">
        <v>963.37</v>
      </c>
      <c r="C510" s="243" t="str">
        <f>VLOOKUP(A510,Planilha1!H:K,4,0)</f>
        <v>Custeio</v>
      </c>
    </row>
    <row r="511" spans="1:3" x14ac:dyDescent="0.25">
      <c r="A511" s="241">
        <v>6000833476</v>
      </c>
      <c r="B511" s="240">
        <v>963.37</v>
      </c>
      <c r="C511" s="243" t="str">
        <f>VLOOKUP(A511,Planilha1!H:K,4,0)</f>
        <v>Custeio</v>
      </c>
    </row>
    <row r="512" spans="1:3" x14ac:dyDescent="0.25">
      <c r="A512" s="241">
        <v>6000833637</v>
      </c>
      <c r="B512" s="240">
        <v>3601</v>
      </c>
      <c r="C512" s="243" t="str">
        <f>VLOOKUP(A512,Planilha1!H:K,4,0)</f>
        <v>Custeio</v>
      </c>
    </row>
    <row r="513" spans="1:3" x14ac:dyDescent="0.25">
      <c r="A513" s="241">
        <v>6000835199</v>
      </c>
      <c r="B513" s="240">
        <v>974.93</v>
      </c>
      <c r="C513" s="243" t="str">
        <f>VLOOKUP(A513,Planilha1!H:K,4,0)</f>
        <v>Custeio</v>
      </c>
    </row>
    <row r="514" spans="1:3" x14ac:dyDescent="0.25">
      <c r="A514" s="241">
        <v>6000838060</v>
      </c>
      <c r="B514" s="240">
        <v>974.93</v>
      </c>
      <c r="C514" s="243" t="str">
        <f>VLOOKUP(A514,Planilha1!H:K,4,0)</f>
        <v>Custeio</v>
      </c>
    </row>
    <row r="515" spans="1:3" x14ac:dyDescent="0.25">
      <c r="A515" s="241">
        <v>6000838068</v>
      </c>
      <c r="B515" s="240">
        <v>974.93</v>
      </c>
      <c r="C515" s="243" t="str">
        <f>VLOOKUP(A515,Planilha1!H:K,4,0)</f>
        <v>Custeio</v>
      </c>
    </row>
    <row r="516" spans="1:3" x14ac:dyDescent="0.25">
      <c r="A516" s="241">
        <v>6000838074</v>
      </c>
      <c r="B516" s="240">
        <v>974.93</v>
      </c>
      <c r="C516" s="243" t="str">
        <f>VLOOKUP(A516,Planilha1!H:K,4,0)</f>
        <v>Custeio</v>
      </c>
    </row>
    <row r="517" spans="1:3" x14ac:dyDescent="0.25">
      <c r="A517" s="241">
        <v>6000838191</v>
      </c>
      <c r="B517" s="240">
        <v>2448.83</v>
      </c>
      <c r="C517" s="243" t="str">
        <f>VLOOKUP(A517,Planilha1!H:K,4,0)</f>
        <v>Custeio</v>
      </c>
    </row>
    <row r="518" spans="1:3" x14ac:dyDescent="0.25">
      <c r="A518" s="241">
        <v>6000838192</v>
      </c>
      <c r="B518" s="240">
        <v>2158.08</v>
      </c>
      <c r="C518" s="243" t="str">
        <f>VLOOKUP(A518,Planilha1!H:K,4,0)</f>
        <v>Custeio</v>
      </c>
    </row>
    <row r="519" spans="1:3" x14ac:dyDescent="0.25">
      <c r="A519" s="241">
        <v>6000838196</v>
      </c>
      <c r="B519" s="240">
        <v>974.93</v>
      </c>
      <c r="C519" s="243" t="str">
        <f>VLOOKUP(A519,Planilha1!H:K,4,0)</f>
        <v>Custeio</v>
      </c>
    </row>
    <row r="520" spans="1:3" x14ac:dyDescent="0.25">
      <c r="A520" s="241">
        <v>6000838198</v>
      </c>
      <c r="B520" s="240">
        <v>974.93</v>
      </c>
      <c r="C520" s="243" t="str">
        <f>VLOOKUP(A520,Planilha1!H:K,4,0)</f>
        <v>Custeio</v>
      </c>
    </row>
    <row r="521" spans="1:3" x14ac:dyDescent="0.25">
      <c r="A521" s="241">
        <v>6000838440</v>
      </c>
      <c r="B521" s="240">
        <v>974.93</v>
      </c>
      <c r="C521" s="243" t="str">
        <f>VLOOKUP(A521,Planilha1!H:K,4,0)</f>
        <v>Custeio</v>
      </c>
    </row>
    <row r="522" spans="1:3" x14ac:dyDescent="0.25">
      <c r="A522" s="241">
        <v>6000838442</v>
      </c>
      <c r="B522" s="240">
        <v>974.93</v>
      </c>
      <c r="C522" s="243" t="str">
        <f>VLOOKUP(A522,Planilha1!H:K,4,0)</f>
        <v>Custeio</v>
      </c>
    </row>
    <row r="523" spans="1:3" x14ac:dyDescent="0.25">
      <c r="A523" s="241">
        <v>6000838909</v>
      </c>
      <c r="B523" s="240">
        <v>691.37</v>
      </c>
      <c r="C523" s="243" t="str">
        <f>VLOOKUP(A523,Planilha1!H:K,4,0)</f>
        <v>Custeio</v>
      </c>
    </row>
    <row r="524" spans="1:3" x14ac:dyDescent="0.25">
      <c r="A524" s="241">
        <v>6000838910</v>
      </c>
      <c r="B524" s="240">
        <v>544.27</v>
      </c>
      <c r="C524" s="243" t="str">
        <f>VLOOKUP(A524,Planilha1!H:K,4,0)</f>
        <v>Custeio</v>
      </c>
    </row>
    <row r="525" spans="1:3" x14ac:dyDescent="0.25">
      <c r="A525" s="241">
        <v>6000839024</v>
      </c>
      <c r="B525" s="240">
        <v>1355.54</v>
      </c>
      <c r="C525" s="243" t="str">
        <f>VLOOKUP(A525,Planilha1!H:K,4,0)</f>
        <v>Custeio</v>
      </c>
    </row>
    <row r="526" spans="1:3" x14ac:dyDescent="0.25">
      <c r="A526" s="241">
        <v>6000839028</v>
      </c>
      <c r="B526" s="240">
        <v>2711.08</v>
      </c>
      <c r="C526" s="243" t="str">
        <f>VLOOKUP(A526,Planilha1!H:K,4,0)</f>
        <v>Custeio</v>
      </c>
    </row>
    <row r="527" spans="1:3" x14ac:dyDescent="0.25">
      <c r="A527" s="241">
        <v>6000839168</v>
      </c>
      <c r="B527" s="240">
        <v>974.93</v>
      </c>
      <c r="C527" s="243" t="str">
        <f>VLOOKUP(A527,Planilha1!H:K,4,0)</f>
        <v>Custeio</v>
      </c>
    </row>
    <row r="528" spans="1:3" x14ac:dyDescent="0.25">
      <c r="A528" s="241">
        <v>6000839296</v>
      </c>
      <c r="B528" s="240">
        <v>2924.79</v>
      </c>
      <c r="C528" s="243" t="str">
        <f>VLOOKUP(A528,Planilha1!H:K,4,0)</f>
        <v>Custeio</v>
      </c>
    </row>
    <row r="529" spans="1:3" x14ac:dyDescent="0.25">
      <c r="A529" s="241">
        <v>6000839298</v>
      </c>
      <c r="B529" s="240">
        <v>974.93</v>
      </c>
      <c r="C529" s="243" t="str">
        <f>VLOOKUP(A529,Planilha1!H:K,4,0)</f>
        <v>Custeio</v>
      </c>
    </row>
    <row r="530" spans="1:3" x14ac:dyDescent="0.25">
      <c r="A530" s="241">
        <v>6000839454</v>
      </c>
      <c r="B530" s="240">
        <v>974.93</v>
      </c>
      <c r="C530" s="243" t="str">
        <f>VLOOKUP(A530,Planilha1!H:K,4,0)</f>
        <v>Custeio</v>
      </c>
    </row>
    <row r="531" spans="1:3" x14ac:dyDescent="0.25">
      <c r="A531" s="241">
        <v>6000840045</v>
      </c>
      <c r="B531" s="240">
        <v>1908.57</v>
      </c>
      <c r="C531" s="243" t="str">
        <f>VLOOKUP(A531,Planilha1!H:K,4,0)</f>
        <v>Custeio</v>
      </c>
    </row>
    <row r="532" spans="1:3" x14ac:dyDescent="0.25">
      <c r="A532" s="241">
        <v>6000840046</v>
      </c>
      <c r="B532" s="240">
        <v>540.57000000000005</v>
      </c>
      <c r="C532" s="243" t="str">
        <f>VLOOKUP(A532,Planilha1!H:K,4,0)</f>
        <v>Custeio</v>
      </c>
    </row>
    <row r="533" spans="1:3" x14ac:dyDescent="0.25">
      <c r="A533" s="241">
        <v>6000840048</v>
      </c>
      <c r="B533" s="240">
        <v>974.93</v>
      </c>
      <c r="C533" s="243" t="str">
        <f>VLOOKUP(A533,Planilha1!H:K,4,0)</f>
        <v>Custeio</v>
      </c>
    </row>
    <row r="534" spans="1:3" x14ac:dyDescent="0.25">
      <c r="A534" s="241">
        <v>6000840050</v>
      </c>
      <c r="B534" s="240">
        <v>974.93</v>
      </c>
      <c r="C534" s="243" t="str">
        <f>VLOOKUP(A534,Planilha1!H:K,4,0)</f>
        <v>Custeio</v>
      </c>
    </row>
    <row r="535" spans="1:3" x14ac:dyDescent="0.25">
      <c r="A535" s="241">
        <v>6000840315</v>
      </c>
      <c r="B535" s="240">
        <v>974.93</v>
      </c>
      <c r="C535" s="243" t="str">
        <f>VLOOKUP(A535,Planilha1!H:K,4,0)</f>
        <v>Custeio</v>
      </c>
    </row>
    <row r="536" spans="1:3" x14ac:dyDescent="0.25">
      <c r="A536" s="241">
        <v>6000840316</v>
      </c>
      <c r="B536" s="240">
        <v>974.93</v>
      </c>
      <c r="C536" s="243" t="str">
        <f>VLOOKUP(A536,Planilha1!H:K,4,0)</f>
        <v>Custeio</v>
      </c>
    </row>
    <row r="537" spans="1:3" x14ac:dyDescent="0.25">
      <c r="A537" s="241">
        <v>6000840317</v>
      </c>
      <c r="B537" s="240">
        <v>974.93</v>
      </c>
      <c r="C537" s="243" t="str">
        <f>VLOOKUP(A537,Planilha1!H:K,4,0)</f>
        <v>Custeio</v>
      </c>
    </row>
    <row r="538" spans="1:3" x14ac:dyDescent="0.25">
      <c r="A538" s="241">
        <v>6000840318</v>
      </c>
      <c r="B538" s="240">
        <v>974.93</v>
      </c>
      <c r="C538" s="243" t="str">
        <f>VLOOKUP(A538,Planilha1!H:K,4,0)</f>
        <v>Custeio</v>
      </c>
    </row>
    <row r="539" spans="1:3" x14ac:dyDescent="0.25">
      <c r="A539" s="241">
        <v>6000840569</v>
      </c>
      <c r="B539" s="240">
        <v>3780.64</v>
      </c>
      <c r="C539" s="243" t="str">
        <f>VLOOKUP(A539,Planilha1!H:K,4,0)</f>
        <v>Custeio</v>
      </c>
    </row>
    <row r="540" spans="1:3" x14ac:dyDescent="0.25">
      <c r="A540" s="241">
        <v>6000840570</v>
      </c>
      <c r="B540" s="240">
        <v>1355.54</v>
      </c>
      <c r="C540" s="243" t="str">
        <f>VLOOKUP(A540,Planilha1!H:K,4,0)</f>
        <v>Custeio</v>
      </c>
    </row>
    <row r="541" spans="1:3" x14ac:dyDescent="0.25">
      <c r="A541" s="241">
        <v>6000840576</v>
      </c>
      <c r="B541" s="240">
        <v>974.93</v>
      </c>
      <c r="C541" s="243" t="str">
        <f>VLOOKUP(A541,Planilha1!H:K,4,0)</f>
        <v>Custeio</v>
      </c>
    </row>
    <row r="542" spans="1:3" x14ac:dyDescent="0.25">
      <c r="A542" s="241">
        <v>6000840889</v>
      </c>
      <c r="B542" s="240">
        <v>327.39999999999998</v>
      </c>
      <c r="C542" s="243" t="str">
        <f>VLOOKUP(A542,Planilha1!H:K,4,0)</f>
        <v>Custeio</v>
      </c>
    </row>
    <row r="543" spans="1:3" x14ac:dyDescent="0.25">
      <c r="A543" s="241">
        <v>6000840893</v>
      </c>
      <c r="B543" s="240">
        <v>713.34</v>
      </c>
      <c r="C543" s="243" t="str">
        <f>VLOOKUP(A543,Planilha1!H:K,4,0)</f>
        <v>Custeio</v>
      </c>
    </row>
    <row r="544" spans="1:3" x14ac:dyDescent="0.25">
      <c r="A544" s="241">
        <v>6000840929</v>
      </c>
      <c r="B544" s="240">
        <v>713.34</v>
      </c>
      <c r="C544" s="243" t="str">
        <f>VLOOKUP(A544,Planilha1!H:K,4,0)</f>
        <v>Custeio</v>
      </c>
    </row>
    <row r="545" spans="1:3" x14ac:dyDescent="0.25">
      <c r="A545" s="241">
        <v>6000840947</v>
      </c>
      <c r="B545" s="240">
        <v>279.49</v>
      </c>
      <c r="C545" s="243" t="str">
        <f>VLOOKUP(A545,Planilha1!H:K,4,0)</f>
        <v>Custeio</v>
      </c>
    </row>
    <row r="546" spans="1:3" x14ac:dyDescent="0.25">
      <c r="A546" s="241">
        <v>6000840948</v>
      </c>
      <c r="B546" s="240">
        <v>540.29999999999995</v>
      </c>
      <c r="C546" s="243" t="str">
        <f>VLOOKUP(A546,Planilha1!H:K,4,0)</f>
        <v>Custeio</v>
      </c>
    </row>
    <row r="547" spans="1:3" x14ac:dyDescent="0.25">
      <c r="A547" s="241">
        <v>6000841189</v>
      </c>
      <c r="B547" s="240">
        <v>1880.27</v>
      </c>
      <c r="C547" s="243" t="str">
        <f>VLOOKUP(A547,Planilha1!H:K,4,0)</f>
        <v>Custeio</v>
      </c>
    </row>
    <row r="548" spans="1:3" x14ac:dyDescent="0.25">
      <c r="A548" s="241">
        <v>6000841342</v>
      </c>
      <c r="B548" s="240">
        <v>489.05999999999995</v>
      </c>
      <c r="C548" s="243" t="str">
        <f>VLOOKUP(A548,Planilha1!H:K,4,0)</f>
        <v>Custeio</v>
      </c>
    </row>
    <row r="549" spans="1:3" x14ac:dyDescent="0.25">
      <c r="A549" s="241">
        <v>6000841520</v>
      </c>
      <c r="B549" s="240">
        <v>776.35</v>
      </c>
      <c r="C549" s="243" t="str">
        <f>VLOOKUP(A549,Planilha1!H:K,4,0)</f>
        <v>Custeio</v>
      </c>
    </row>
    <row r="550" spans="1:3" x14ac:dyDescent="0.25">
      <c r="A550" s="241">
        <v>6000841521</v>
      </c>
      <c r="B550" s="240">
        <v>606.78</v>
      </c>
      <c r="C550" s="243" t="str">
        <f>VLOOKUP(A550,Planilha1!H:K,4,0)</f>
        <v>Custeio</v>
      </c>
    </row>
    <row r="551" spans="1:3" x14ac:dyDescent="0.25">
      <c r="A551" s="241">
        <v>6000841525</v>
      </c>
      <c r="B551" s="240">
        <v>1482.09</v>
      </c>
      <c r="C551" s="243" t="str">
        <f>VLOOKUP(A551,Planilha1!H:K,4,0)</f>
        <v>Custeio</v>
      </c>
    </row>
    <row r="552" spans="1:3" x14ac:dyDescent="0.25">
      <c r="A552" s="241">
        <v>6000841627</v>
      </c>
      <c r="B552" s="240">
        <v>463.35</v>
      </c>
      <c r="C552" s="243" t="str">
        <f>VLOOKUP(A552,Planilha1!H:K,4,0)</f>
        <v>Custeio</v>
      </c>
    </row>
    <row r="553" spans="1:3" x14ac:dyDescent="0.25">
      <c r="A553" s="241">
        <v>6000841709</v>
      </c>
      <c r="B553" s="240">
        <v>794.52</v>
      </c>
      <c r="C553" s="243" t="str">
        <f>VLOOKUP(A553,Planilha1!H:K,4,0)</f>
        <v>Custeio</v>
      </c>
    </row>
    <row r="554" spans="1:3" x14ac:dyDescent="0.25">
      <c r="A554" s="241">
        <v>6000841870</v>
      </c>
      <c r="B554" s="240">
        <v>558.98</v>
      </c>
      <c r="C554" s="243" t="str">
        <f>VLOOKUP(A554,Planilha1!H:K,4,0)</f>
        <v>Custeio</v>
      </c>
    </row>
    <row r="555" spans="1:3" x14ac:dyDescent="0.25">
      <c r="A555" s="241">
        <v>6000841872</v>
      </c>
      <c r="B555" s="240">
        <v>430.26</v>
      </c>
      <c r="C555" s="243" t="str">
        <f>VLOOKUP(A555,Planilha1!H:K,4,0)</f>
        <v>Custeio</v>
      </c>
    </row>
    <row r="556" spans="1:3" x14ac:dyDescent="0.25">
      <c r="A556" s="241">
        <v>6000841873</v>
      </c>
      <c r="B556" s="240">
        <v>884.38</v>
      </c>
      <c r="C556" s="243" t="str">
        <f>VLOOKUP(A556,Planilha1!H:K,4,0)</f>
        <v>Custeio</v>
      </c>
    </row>
    <row r="557" spans="1:3" x14ac:dyDescent="0.25">
      <c r="A557" s="241">
        <v>6000841877</v>
      </c>
      <c r="B557" s="240">
        <v>558.98</v>
      </c>
      <c r="C557" s="243" t="str">
        <f>VLOOKUP(A557,Planilha1!H:K,4,0)</f>
        <v>Custeio</v>
      </c>
    </row>
    <row r="558" spans="1:3" x14ac:dyDescent="0.25">
      <c r="A558" s="241">
        <v>6000841878</v>
      </c>
      <c r="B558" s="240">
        <v>106.64</v>
      </c>
      <c r="C558" s="243" t="str">
        <f>VLOOKUP(A558,Planilha1!H:K,4,0)</f>
        <v>Custeio</v>
      </c>
    </row>
    <row r="559" spans="1:3" x14ac:dyDescent="0.25">
      <c r="A559" s="241">
        <v>6000842027</v>
      </c>
      <c r="B559" s="240">
        <v>1011.25</v>
      </c>
      <c r="C559" s="243" t="str">
        <f>VLOOKUP(A559,Planilha1!H:K,4,0)</f>
        <v>Custeio</v>
      </c>
    </row>
    <row r="560" spans="1:3" x14ac:dyDescent="0.25">
      <c r="A560" s="241">
        <v>6000842068</v>
      </c>
      <c r="B560" s="240">
        <v>974.93</v>
      </c>
      <c r="C560" s="243" t="str">
        <f>VLOOKUP(A560,Planilha1!H:K,4,0)</f>
        <v>Custeio</v>
      </c>
    </row>
    <row r="561" spans="1:3" x14ac:dyDescent="0.25">
      <c r="A561" s="241">
        <v>6000842069</v>
      </c>
      <c r="B561" s="240">
        <v>974.93</v>
      </c>
      <c r="C561" s="243" t="str">
        <f>VLOOKUP(A561,Planilha1!H:K,4,0)</f>
        <v>Custeio</v>
      </c>
    </row>
    <row r="562" spans="1:3" x14ac:dyDescent="0.25">
      <c r="A562" s="241">
        <v>6000843261</v>
      </c>
      <c r="B562" s="240">
        <v>2226.4</v>
      </c>
      <c r="C562" s="243" t="str">
        <f>VLOOKUP(A562,Planilha1!H:K,4,0)</f>
        <v>Custeio</v>
      </c>
    </row>
    <row r="563" spans="1:3" x14ac:dyDescent="0.25">
      <c r="A563" s="241">
        <v>6000843262</v>
      </c>
      <c r="B563" s="240">
        <v>2480.65</v>
      </c>
      <c r="C563" s="243" t="str">
        <f>VLOOKUP(A563,Planilha1!H:K,4,0)</f>
        <v>Custeio</v>
      </c>
    </row>
    <row r="564" spans="1:3" x14ac:dyDescent="0.25">
      <c r="A564" s="241">
        <v>6000843263</v>
      </c>
      <c r="B564" s="240">
        <v>1306.29</v>
      </c>
      <c r="C564" s="243" t="str">
        <f>VLOOKUP(A564,Planilha1!H:K,4,0)</f>
        <v>Custeio</v>
      </c>
    </row>
    <row r="565" spans="1:3" x14ac:dyDescent="0.25">
      <c r="A565" s="241">
        <v>6000843267</v>
      </c>
      <c r="B565" s="240">
        <v>4874.6499999999996</v>
      </c>
      <c r="C565" s="243" t="str">
        <f>VLOOKUP(A565,Planilha1!H:K,4,0)</f>
        <v>Custeio</v>
      </c>
    </row>
    <row r="566" spans="1:3" x14ac:dyDescent="0.25">
      <c r="A566" s="241">
        <v>6000843298</v>
      </c>
      <c r="B566" s="240">
        <v>1257.5999999999999</v>
      </c>
      <c r="C566" s="243" t="str">
        <f>VLOOKUP(A566,Planilha1!H:K,4,0)</f>
        <v>Custeio</v>
      </c>
    </row>
    <row r="567" spans="1:3" x14ac:dyDescent="0.25">
      <c r="A567" s="241">
        <v>6000843299</v>
      </c>
      <c r="B567" s="240">
        <v>922.94</v>
      </c>
      <c r="C567" s="243" t="str">
        <f>VLOOKUP(A567,Planilha1!H:K,4,0)</f>
        <v>Custeio</v>
      </c>
    </row>
    <row r="568" spans="1:3" x14ac:dyDescent="0.25">
      <c r="A568" s="241">
        <v>6000844555</v>
      </c>
      <c r="B568" s="240">
        <v>974.93</v>
      </c>
      <c r="C568" s="243" t="str">
        <f>VLOOKUP(A568,Planilha1!H:K,4,0)</f>
        <v>Custeio</v>
      </c>
    </row>
    <row r="569" spans="1:3" x14ac:dyDescent="0.25">
      <c r="A569" s="241">
        <v>6000844556</v>
      </c>
      <c r="B569" s="240">
        <v>974.93</v>
      </c>
      <c r="C569" s="243" t="str">
        <f>VLOOKUP(A569,Planilha1!H:K,4,0)</f>
        <v>Custeio</v>
      </c>
    </row>
    <row r="570" spans="1:3" x14ac:dyDescent="0.25">
      <c r="A570" s="241">
        <v>6000844557</v>
      </c>
      <c r="B570" s="240">
        <v>974.93</v>
      </c>
      <c r="C570" s="243" t="str">
        <f>VLOOKUP(A570,Planilha1!H:K,4,0)</f>
        <v>Custeio</v>
      </c>
    </row>
    <row r="571" spans="1:3" x14ac:dyDescent="0.25">
      <c r="A571" s="241">
        <v>6000844558</v>
      </c>
      <c r="B571" s="240">
        <v>974.93</v>
      </c>
      <c r="C571" s="243" t="str">
        <f>VLOOKUP(A571,Planilha1!H:K,4,0)</f>
        <v>Custeio</v>
      </c>
    </row>
    <row r="572" spans="1:3" x14ac:dyDescent="0.25">
      <c r="A572" s="241">
        <v>6000844560</v>
      </c>
      <c r="B572" s="240">
        <v>1949.86</v>
      </c>
      <c r="C572" s="243" t="str">
        <f>VLOOKUP(A572,Planilha1!H:K,4,0)</f>
        <v>Custeio</v>
      </c>
    </row>
    <row r="573" spans="1:3" x14ac:dyDescent="0.25">
      <c r="A573" s="241">
        <v>6000844561</v>
      </c>
      <c r="B573" s="240">
        <v>639.26</v>
      </c>
      <c r="C573" s="243" t="str">
        <f>VLOOKUP(A573,Planilha1!H:K,4,0)</f>
        <v>Custeio</v>
      </c>
    </row>
    <row r="574" spans="1:3" x14ac:dyDescent="0.25">
      <c r="A574" s="241">
        <v>6000844702</v>
      </c>
      <c r="B574" s="240">
        <v>2480.65</v>
      </c>
      <c r="C574" s="243" t="str">
        <f>VLOOKUP(A574,Planilha1!H:K,4,0)</f>
        <v>Custeio</v>
      </c>
    </row>
    <row r="575" spans="1:3" x14ac:dyDescent="0.25">
      <c r="A575" s="241">
        <v>6000844825</v>
      </c>
      <c r="B575" s="240">
        <v>2770.57</v>
      </c>
      <c r="C575" s="243" t="str">
        <f>VLOOKUP(A575,Planilha1!H:K,4,0)</f>
        <v>Custeio</v>
      </c>
    </row>
    <row r="576" spans="1:3" x14ac:dyDescent="0.25">
      <c r="A576" s="241">
        <v>6000844826</v>
      </c>
      <c r="B576" s="240">
        <v>954.18</v>
      </c>
      <c r="C576" s="243" t="str">
        <f>VLOOKUP(A576,Planilha1!H:K,4,0)</f>
        <v>Custeio</v>
      </c>
    </row>
    <row r="577" spans="1:3" x14ac:dyDescent="0.25">
      <c r="A577" s="241">
        <v>6000844827</v>
      </c>
      <c r="B577" s="240">
        <v>1259.3499999999999</v>
      </c>
      <c r="C577" s="243" t="str">
        <f>VLOOKUP(A577,Planilha1!H:K,4,0)</f>
        <v>Custeio</v>
      </c>
    </row>
    <row r="578" spans="1:3" x14ac:dyDescent="0.25">
      <c r="A578" s="241">
        <v>6000844828</v>
      </c>
      <c r="B578" s="240">
        <v>883.54</v>
      </c>
      <c r="C578" s="243" t="str">
        <f>VLOOKUP(A578,Planilha1!H:K,4,0)</f>
        <v>Custeio</v>
      </c>
    </row>
    <row r="579" spans="1:3" x14ac:dyDescent="0.25">
      <c r="A579" s="241">
        <v>6000844829</v>
      </c>
      <c r="B579" s="240">
        <v>1355.54</v>
      </c>
      <c r="C579" s="243" t="str">
        <f>VLOOKUP(A579,Planilha1!H:K,4,0)</f>
        <v>Custeio</v>
      </c>
    </row>
    <row r="580" spans="1:3" x14ac:dyDescent="0.25">
      <c r="A580" s="241">
        <v>6000844830</v>
      </c>
      <c r="B580" s="240">
        <v>2259.81</v>
      </c>
      <c r="C580" s="243" t="str">
        <f>VLOOKUP(A580,Planilha1!H:K,4,0)</f>
        <v>Custeio</v>
      </c>
    </row>
    <row r="581" spans="1:3" x14ac:dyDescent="0.25">
      <c r="A581" s="241">
        <v>6000844831</v>
      </c>
      <c r="B581" s="240">
        <v>7667.63</v>
      </c>
      <c r="C581" s="243" t="str">
        <f>VLOOKUP(A581,Planilha1!H:K,4,0)</f>
        <v>Custeio</v>
      </c>
    </row>
    <row r="582" spans="1:3" x14ac:dyDescent="0.25">
      <c r="A582" s="241">
        <v>6000844832</v>
      </c>
      <c r="B582" s="240">
        <v>5415.82</v>
      </c>
      <c r="C582" s="243" t="str">
        <f>VLOOKUP(A582,Planilha1!H:K,4,0)</f>
        <v>Custeio</v>
      </c>
    </row>
    <row r="583" spans="1:3" x14ac:dyDescent="0.25">
      <c r="A583" s="241">
        <v>6000844857</v>
      </c>
      <c r="B583" s="240">
        <v>2480.65</v>
      </c>
      <c r="C583" s="243" t="str">
        <f>VLOOKUP(A583,Planilha1!H:K,4,0)</f>
        <v>Custeio</v>
      </c>
    </row>
    <row r="584" spans="1:3" x14ac:dyDescent="0.25">
      <c r="A584" s="241">
        <v>6000844858</v>
      </c>
      <c r="B584" s="240">
        <v>1355.54</v>
      </c>
      <c r="C584" s="243" t="str">
        <f>VLOOKUP(A584,Planilha1!H:K,4,0)</f>
        <v>Custeio</v>
      </c>
    </row>
    <row r="585" spans="1:3" x14ac:dyDescent="0.25">
      <c r="A585" s="241">
        <v>6000844859</v>
      </c>
      <c r="B585" s="240">
        <v>1355.54</v>
      </c>
      <c r="C585" s="243" t="str">
        <f>VLOOKUP(A585,Planilha1!H:K,4,0)</f>
        <v>Custeio</v>
      </c>
    </row>
    <row r="586" spans="1:3" x14ac:dyDescent="0.25">
      <c r="A586" s="241">
        <v>6000844982</v>
      </c>
      <c r="B586" s="240">
        <v>2433.2399999999998</v>
      </c>
      <c r="C586" s="243" t="str">
        <f>VLOOKUP(A586,Planilha1!H:K,4,0)</f>
        <v>Custeio</v>
      </c>
    </row>
    <row r="587" spans="1:3" x14ac:dyDescent="0.25">
      <c r="A587" s="241">
        <v>6000845553</v>
      </c>
      <c r="B587" s="240">
        <v>400.07</v>
      </c>
      <c r="C587" s="243" t="str">
        <f>VLOOKUP(A587,Planilha1!H:K,4,0)</f>
        <v>Custeio</v>
      </c>
    </row>
    <row r="588" spans="1:3" x14ac:dyDescent="0.25">
      <c r="A588" s="241">
        <v>6000845554</v>
      </c>
      <c r="B588" s="240">
        <v>2162.46</v>
      </c>
      <c r="C588" s="243" t="str">
        <f>VLOOKUP(A588,Planilha1!H:K,4,0)</f>
        <v>Custeio</v>
      </c>
    </row>
    <row r="589" spans="1:3" x14ac:dyDescent="0.25">
      <c r="A589" s="241">
        <v>6000845555</v>
      </c>
      <c r="B589" s="240">
        <v>4651.9799999999996</v>
      </c>
      <c r="C589" s="243" t="str">
        <f>VLOOKUP(A589,Planilha1!H:K,4,0)</f>
        <v>Custeio</v>
      </c>
    </row>
    <row r="590" spans="1:3" x14ac:dyDescent="0.25">
      <c r="A590" s="241">
        <v>6000845557</v>
      </c>
      <c r="B590" s="240">
        <v>800.14</v>
      </c>
      <c r="C590" s="243" t="str">
        <f>VLOOKUP(A590,Planilha1!H:K,4,0)</f>
        <v>Custeio</v>
      </c>
    </row>
    <row r="591" spans="1:3" x14ac:dyDescent="0.25">
      <c r="A591" s="241">
        <v>6000845558</v>
      </c>
      <c r="B591" s="240">
        <v>11.04</v>
      </c>
      <c r="C591" s="243" t="str">
        <f>VLOOKUP(A591,Planilha1!H:K,4,0)</f>
        <v>Custeio</v>
      </c>
    </row>
    <row r="592" spans="1:3" x14ac:dyDescent="0.25">
      <c r="A592" s="241">
        <v>6000845559</v>
      </c>
      <c r="B592" s="240">
        <v>974.93</v>
      </c>
      <c r="C592" s="243" t="str">
        <f>VLOOKUP(A592,Planilha1!H:K,4,0)</f>
        <v>Custeio</v>
      </c>
    </row>
    <row r="593" spans="1:3" x14ac:dyDescent="0.25">
      <c r="A593" s="241">
        <v>6000845600</v>
      </c>
      <c r="B593" s="240">
        <v>974.93</v>
      </c>
      <c r="C593" s="243" t="str">
        <f>VLOOKUP(A593,Planilha1!H:K,4,0)</f>
        <v>Custeio</v>
      </c>
    </row>
    <row r="594" spans="1:3" x14ac:dyDescent="0.25">
      <c r="A594" s="241">
        <v>6000845602</v>
      </c>
      <c r="B594" s="240">
        <v>974.93</v>
      </c>
      <c r="C594" s="243" t="str">
        <f>VLOOKUP(A594,Planilha1!H:K,4,0)</f>
        <v>Custeio</v>
      </c>
    </row>
    <row r="595" spans="1:3" x14ac:dyDescent="0.25">
      <c r="A595" s="241">
        <v>6000845605</v>
      </c>
      <c r="B595" s="240">
        <v>8945.9</v>
      </c>
      <c r="C595" s="243" t="str">
        <f>VLOOKUP(A595,Planilha1!H:K,4,0)</f>
        <v>Custeio</v>
      </c>
    </row>
    <row r="596" spans="1:3" x14ac:dyDescent="0.25">
      <c r="A596" s="241">
        <v>6000845606</v>
      </c>
      <c r="B596" s="240">
        <v>27.78</v>
      </c>
      <c r="C596" s="243" t="str">
        <f>VLOOKUP(A596,Planilha1!H:K,4,0)</f>
        <v>Custeio</v>
      </c>
    </row>
    <row r="597" spans="1:3" x14ac:dyDescent="0.25">
      <c r="A597" s="241">
        <v>6000845607</v>
      </c>
      <c r="B597" s="240">
        <v>113.49</v>
      </c>
      <c r="C597" s="243" t="str">
        <f>VLOOKUP(A597,Planilha1!H:K,4,0)</f>
        <v>Custeio</v>
      </c>
    </row>
    <row r="598" spans="1:3" x14ac:dyDescent="0.25">
      <c r="A598" s="241">
        <v>6000845608</v>
      </c>
      <c r="B598" s="240">
        <v>27.78</v>
      </c>
      <c r="C598" s="243" t="str">
        <f>VLOOKUP(A598,Planilha1!H:K,4,0)</f>
        <v>Custeio</v>
      </c>
    </row>
    <row r="599" spans="1:3" x14ac:dyDescent="0.25">
      <c r="A599" s="241">
        <v>6000845613</v>
      </c>
      <c r="B599" s="240">
        <v>503.56</v>
      </c>
      <c r="C599" s="243" t="str">
        <f>VLOOKUP(A599,Planilha1!H:K,4,0)</f>
        <v>Custeio</v>
      </c>
    </row>
    <row r="600" spans="1:3" x14ac:dyDescent="0.25">
      <c r="A600" s="241">
        <v>6000845614</v>
      </c>
      <c r="B600" s="240">
        <v>42.29</v>
      </c>
      <c r="C600" s="243" t="str">
        <f>VLOOKUP(A600,Planilha1!H:K,4,0)</f>
        <v>Custeio</v>
      </c>
    </row>
    <row r="601" spans="1:3" x14ac:dyDescent="0.25">
      <c r="A601" s="241">
        <v>6000845615</v>
      </c>
      <c r="B601" s="240">
        <v>3101.32</v>
      </c>
      <c r="C601" s="243" t="str">
        <f>VLOOKUP(A601,Planilha1!H:K,4,0)</f>
        <v>Custeio</v>
      </c>
    </row>
    <row r="602" spans="1:3" x14ac:dyDescent="0.25">
      <c r="A602" s="241">
        <v>6000846155</v>
      </c>
      <c r="B602" s="240">
        <v>974.93</v>
      </c>
      <c r="C602" s="243" t="str">
        <f>VLOOKUP(A602,Planilha1!H:K,4,0)</f>
        <v>Custeio</v>
      </c>
    </row>
    <row r="603" spans="1:3" x14ac:dyDescent="0.25">
      <c r="A603" s="241">
        <v>6000846156</v>
      </c>
      <c r="B603" s="240">
        <v>974.93</v>
      </c>
      <c r="C603" s="243" t="str">
        <f>VLOOKUP(A603,Planilha1!H:K,4,0)</f>
        <v>Custeio</v>
      </c>
    </row>
    <row r="604" spans="1:3" x14ac:dyDescent="0.25">
      <c r="A604" s="241">
        <v>6000846158</v>
      </c>
      <c r="B604" s="240">
        <v>543.49</v>
      </c>
      <c r="C604" s="243" t="str">
        <f>VLOOKUP(A604,Planilha1!H:K,4,0)</f>
        <v>Custeio</v>
      </c>
    </row>
    <row r="605" spans="1:3" x14ac:dyDescent="0.25">
      <c r="A605" s="241">
        <v>6000846159</v>
      </c>
      <c r="B605" s="240">
        <v>12.71</v>
      </c>
      <c r="C605" s="243" t="str">
        <f>VLOOKUP(A605,Planilha1!H:K,4,0)</f>
        <v>Custeio</v>
      </c>
    </row>
    <row r="606" spans="1:3" x14ac:dyDescent="0.25">
      <c r="A606" s="241">
        <v>6000846428</v>
      </c>
      <c r="B606" s="240">
        <v>894.67</v>
      </c>
      <c r="C606" s="243" t="str">
        <f>VLOOKUP(A606,Planilha1!H:K,4,0)</f>
        <v>Custeio</v>
      </c>
    </row>
    <row r="607" spans="1:3" x14ac:dyDescent="0.25">
      <c r="A607" s="241">
        <v>6000846433</v>
      </c>
      <c r="B607" s="240">
        <v>435.43</v>
      </c>
      <c r="C607" s="243" t="str">
        <f>VLOOKUP(A607,Planilha1!H:K,4,0)</f>
        <v>Custeio</v>
      </c>
    </row>
    <row r="608" spans="1:3" x14ac:dyDescent="0.25">
      <c r="A608" s="241">
        <v>6000846443</v>
      </c>
      <c r="B608" s="240">
        <v>731.01</v>
      </c>
      <c r="C608" s="243" t="str">
        <f>VLOOKUP(A608,Planilha1!H:K,4,0)</f>
        <v>Custeio</v>
      </c>
    </row>
    <row r="609" spans="1:3" x14ac:dyDescent="0.25">
      <c r="A609" s="241">
        <v>6000846448</v>
      </c>
      <c r="B609" s="240">
        <v>11.04</v>
      </c>
      <c r="C609" s="243" t="str">
        <f>VLOOKUP(A609,Planilha1!H:K,4,0)</f>
        <v>Custeio</v>
      </c>
    </row>
    <row r="610" spans="1:3" x14ac:dyDescent="0.25">
      <c r="A610" s="241">
        <v>6000846449</v>
      </c>
      <c r="B610" s="240">
        <v>1048.8699999999999</v>
      </c>
      <c r="C610" s="243" t="str">
        <f>VLOOKUP(A610,Planilha1!H:K,4,0)</f>
        <v>Custeio</v>
      </c>
    </row>
    <row r="611" spans="1:3" x14ac:dyDescent="0.25">
      <c r="A611" s="241">
        <v>6000846452</v>
      </c>
      <c r="B611" s="240">
        <v>242.72</v>
      </c>
      <c r="C611" s="243" t="str">
        <f>VLOOKUP(A611,Planilha1!H:K,4,0)</f>
        <v>Custeio</v>
      </c>
    </row>
    <row r="612" spans="1:3" x14ac:dyDescent="0.25">
      <c r="A612" s="241">
        <v>6000846454</v>
      </c>
      <c r="B612" s="240">
        <v>1949.86</v>
      </c>
      <c r="C612" s="243" t="str">
        <f>VLOOKUP(A612,Planilha1!H:K,4,0)</f>
        <v>Custeio</v>
      </c>
    </row>
    <row r="613" spans="1:3" x14ac:dyDescent="0.25">
      <c r="A613" s="241">
        <v>6000846456</v>
      </c>
      <c r="B613" s="240">
        <v>4382.1499999999996</v>
      </c>
      <c r="C613" s="243" t="str">
        <f>VLOOKUP(A613,Planilha1!H:K,4,0)</f>
        <v>Custeio</v>
      </c>
    </row>
    <row r="614" spans="1:3" x14ac:dyDescent="0.25">
      <c r="A614" s="241">
        <v>6000846457</v>
      </c>
      <c r="B614" s="240">
        <v>16.670000000000002</v>
      </c>
      <c r="C614" s="243" t="str">
        <f>VLOOKUP(A614,Planilha1!H:K,4,0)</f>
        <v>Custeio</v>
      </c>
    </row>
    <row r="615" spans="1:3" x14ac:dyDescent="0.25">
      <c r="A615" s="241">
        <v>6000846458</v>
      </c>
      <c r="B615" s="240">
        <v>1250.22</v>
      </c>
      <c r="C615" s="243" t="str">
        <f>VLOOKUP(A615,Planilha1!H:K,4,0)</f>
        <v>Custeio</v>
      </c>
    </row>
    <row r="616" spans="1:3" x14ac:dyDescent="0.25">
      <c r="A616" s="241">
        <v>6000846459</v>
      </c>
      <c r="B616" s="240">
        <v>2638.35</v>
      </c>
      <c r="C616" s="243" t="str">
        <f>VLOOKUP(A616,Planilha1!H:K,4,0)</f>
        <v>Custeio</v>
      </c>
    </row>
    <row r="617" spans="1:3" x14ac:dyDescent="0.25">
      <c r="A617" s="241">
        <v>6000846480</v>
      </c>
      <c r="B617" s="240">
        <v>3129.04</v>
      </c>
      <c r="C617" s="243" t="str">
        <f>VLOOKUP(A617,Planilha1!H:K,4,0)</f>
        <v>Custeio</v>
      </c>
    </row>
    <row r="618" spans="1:3" x14ac:dyDescent="0.25">
      <c r="A618" s="241">
        <v>6000846481</v>
      </c>
      <c r="B618" s="240">
        <v>785.06</v>
      </c>
      <c r="C618" s="243" t="str">
        <f>VLOOKUP(A618,Planilha1!H:K,4,0)</f>
        <v>Custeio</v>
      </c>
    </row>
    <row r="619" spans="1:3" x14ac:dyDescent="0.25">
      <c r="A619" s="241">
        <v>6000846495</v>
      </c>
      <c r="B619" s="240">
        <v>2146.98</v>
      </c>
      <c r="C619" s="243" t="str">
        <f>VLOOKUP(A619,Planilha1!H:K,4,0)</f>
        <v>Custeio</v>
      </c>
    </row>
    <row r="620" spans="1:3" x14ac:dyDescent="0.25">
      <c r="A620" s="241">
        <v>6000846496</v>
      </c>
      <c r="B620" s="240">
        <v>775.35</v>
      </c>
      <c r="C620" s="243" t="str">
        <f>VLOOKUP(A620,Planilha1!H:K,4,0)</f>
        <v>Custeio</v>
      </c>
    </row>
    <row r="621" spans="1:3" x14ac:dyDescent="0.25">
      <c r="A621" s="241">
        <v>6000846497</v>
      </c>
      <c r="B621" s="240">
        <v>571.49</v>
      </c>
      <c r="C621" s="243" t="str">
        <f>VLOOKUP(A621,Planilha1!H:K,4,0)</f>
        <v>Custeio</v>
      </c>
    </row>
    <row r="622" spans="1:3" x14ac:dyDescent="0.25">
      <c r="A622" s="241">
        <v>6000846624</v>
      </c>
      <c r="B622" s="240">
        <v>97.49</v>
      </c>
      <c r="C622" s="243" t="str">
        <f>VLOOKUP(A622,Planilha1!H:K,4,0)</f>
        <v>Custeio</v>
      </c>
    </row>
    <row r="623" spans="1:3" x14ac:dyDescent="0.25">
      <c r="A623" s="241">
        <v>6000846868</v>
      </c>
      <c r="B623" s="240">
        <v>251.87</v>
      </c>
      <c r="C623" s="243" t="str">
        <f>VLOOKUP(A623,Planilha1!H:K,4,0)</f>
        <v>Custeio</v>
      </c>
    </row>
    <row r="624" spans="1:3" x14ac:dyDescent="0.25">
      <c r="A624" s="241">
        <v>6000846869</v>
      </c>
      <c r="B624" s="240">
        <v>242.7</v>
      </c>
      <c r="C624" s="243" t="str">
        <f>VLOOKUP(A624,Planilha1!H:K,4,0)</f>
        <v>Custeio</v>
      </c>
    </row>
    <row r="625" spans="1:3" x14ac:dyDescent="0.25">
      <c r="A625" s="241">
        <v>6000846946</v>
      </c>
      <c r="B625" s="240">
        <v>974.93</v>
      </c>
      <c r="C625" s="243" t="str">
        <f>VLOOKUP(A625,Planilha1!H:K,4,0)</f>
        <v>Custeio</v>
      </c>
    </row>
    <row r="626" spans="1:3" x14ac:dyDescent="0.25">
      <c r="A626" s="241">
        <v>6000846947</v>
      </c>
      <c r="B626" s="240">
        <v>3600.63</v>
      </c>
      <c r="C626" s="243" t="str">
        <f>VLOOKUP(A626,Planilha1!H:K,4,0)</f>
        <v>Custeio</v>
      </c>
    </row>
    <row r="627" spans="1:3" x14ac:dyDescent="0.25">
      <c r="A627" s="241">
        <v>6000846950</v>
      </c>
      <c r="B627" s="240">
        <v>1039.31</v>
      </c>
      <c r="C627" s="243" t="str">
        <f>VLOOKUP(A627,Planilha1!H:K,4,0)</f>
        <v>Custeio</v>
      </c>
    </row>
    <row r="628" spans="1:3" x14ac:dyDescent="0.25">
      <c r="A628" s="241">
        <v>6000846951</v>
      </c>
      <c r="B628" s="240">
        <v>2355.1799999999998</v>
      </c>
      <c r="C628" s="243" t="str">
        <f>VLOOKUP(A628,Planilha1!H:K,4,0)</f>
        <v>Custeio</v>
      </c>
    </row>
    <row r="629" spans="1:3" x14ac:dyDescent="0.25">
      <c r="A629" s="241">
        <v>6000846952</v>
      </c>
      <c r="B629" s="240">
        <v>4791.28</v>
      </c>
      <c r="C629" s="243" t="str">
        <f>VLOOKUP(A629,Planilha1!H:K,4,0)</f>
        <v>Custeio</v>
      </c>
    </row>
    <row r="630" spans="1:3" x14ac:dyDescent="0.25">
      <c r="A630" s="241">
        <v>6000846953</v>
      </c>
      <c r="B630" s="240">
        <v>4514.26</v>
      </c>
      <c r="C630" s="243" t="str">
        <f>VLOOKUP(A630,Planilha1!H:K,4,0)</f>
        <v>Custeio</v>
      </c>
    </row>
    <row r="631" spans="1:3" x14ac:dyDescent="0.25">
      <c r="A631" s="241">
        <v>6000847020</v>
      </c>
      <c r="B631" s="240">
        <v>3431.87</v>
      </c>
      <c r="C631" s="243" t="str">
        <f>VLOOKUP(A631,Planilha1!H:K,4,0)</f>
        <v>Custeio</v>
      </c>
    </row>
    <row r="632" spans="1:3" x14ac:dyDescent="0.25">
      <c r="A632" s="241">
        <v>6000847021</v>
      </c>
      <c r="B632" s="240">
        <v>1587.76</v>
      </c>
      <c r="C632" s="243" t="str">
        <f>VLOOKUP(A632,Planilha1!H:K,4,0)</f>
        <v>Custeio</v>
      </c>
    </row>
    <row r="633" spans="1:3" x14ac:dyDescent="0.25">
      <c r="A633" s="241">
        <v>6000847022</v>
      </c>
      <c r="B633" s="240">
        <v>468.79</v>
      </c>
      <c r="C633" s="243" t="str">
        <f>VLOOKUP(A633,Planilha1!H:K,4,0)</f>
        <v>Custeio</v>
      </c>
    </row>
    <row r="634" spans="1:3" x14ac:dyDescent="0.25">
      <c r="A634" s="241">
        <v>6000847025</v>
      </c>
      <c r="B634" s="240">
        <v>1236.3599999999999</v>
      </c>
      <c r="C634" s="243" t="str">
        <f>VLOOKUP(A634,Planilha1!H:K,4,0)</f>
        <v>Custeio</v>
      </c>
    </row>
    <row r="635" spans="1:3" x14ac:dyDescent="0.25">
      <c r="A635" s="241">
        <v>6000847180</v>
      </c>
      <c r="B635" s="240">
        <v>3211.9</v>
      </c>
      <c r="C635" s="243" t="str">
        <f>VLOOKUP(A635,Planilha1!H:K,4,0)</f>
        <v>Custeio</v>
      </c>
    </row>
    <row r="636" spans="1:3" x14ac:dyDescent="0.25">
      <c r="A636" s="241">
        <v>6000847182</v>
      </c>
      <c r="B636" s="240">
        <v>1832.62</v>
      </c>
      <c r="C636" s="243" t="str">
        <f>VLOOKUP(A636,Planilha1!H:K,4,0)</f>
        <v>Custeio</v>
      </c>
    </row>
    <row r="637" spans="1:3" x14ac:dyDescent="0.25">
      <c r="A637" s="241">
        <v>6000847183</v>
      </c>
      <c r="B637" s="240">
        <v>3904.53</v>
      </c>
      <c r="C637" s="243" t="str">
        <f>VLOOKUP(A637,Planilha1!H:K,4,0)</f>
        <v>Custeio</v>
      </c>
    </row>
    <row r="638" spans="1:3" x14ac:dyDescent="0.25">
      <c r="A638" s="241">
        <v>6000847308</v>
      </c>
      <c r="B638" s="240">
        <v>2775.68</v>
      </c>
      <c r="C638" s="243" t="str">
        <f>VLOOKUP(A638,Planilha1!H:K,4,0)</f>
        <v>Custeio</v>
      </c>
    </row>
    <row r="639" spans="1:3" x14ac:dyDescent="0.25">
      <c r="A639" s="241">
        <v>6000849199</v>
      </c>
      <c r="B639" s="240">
        <v>3682.04</v>
      </c>
      <c r="C639" s="243" t="str">
        <f>VLOOKUP(A639,Planilha1!H:K,4,0)</f>
        <v>Custeio</v>
      </c>
    </row>
    <row r="640" spans="1:3" x14ac:dyDescent="0.25">
      <c r="A640" s="241">
        <v>6000849760</v>
      </c>
      <c r="B640" s="240">
        <v>1546.26</v>
      </c>
      <c r="C640" s="243" t="str">
        <f>VLOOKUP(A640,Planilha1!H:K,4,0)</f>
        <v>Custeio</v>
      </c>
    </row>
    <row r="641" spans="1:3" x14ac:dyDescent="0.25">
      <c r="A641" s="241">
        <v>6000849763</v>
      </c>
      <c r="B641" s="240">
        <v>2327.9499999999998</v>
      </c>
      <c r="C641" s="243" t="str">
        <f>VLOOKUP(A641,Planilha1!H:K,4,0)</f>
        <v>Custeio</v>
      </c>
    </row>
    <row r="642" spans="1:3" x14ac:dyDescent="0.25">
      <c r="A642" s="241">
        <v>6000849764</v>
      </c>
      <c r="B642" s="240">
        <v>1044.07</v>
      </c>
      <c r="C642" s="243" t="str">
        <f>VLOOKUP(A642,Planilha1!H:K,4,0)</f>
        <v>Custeio</v>
      </c>
    </row>
    <row r="643" spans="1:3" x14ac:dyDescent="0.25">
      <c r="A643" s="241">
        <v>6000849765</v>
      </c>
      <c r="B643" s="240">
        <v>977.31</v>
      </c>
      <c r="C643" s="243" t="str">
        <f>VLOOKUP(A643,Planilha1!H:K,4,0)</f>
        <v>Custeio</v>
      </c>
    </row>
    <row r="644" spans="1:3" x14ac:dyDescent="0.25">
      <c r="A644" s="241">
        <v>6000849766</v>
      </c>
      <c r="B644" s="240">
        <v>651.54</v>
      </c>
      <c r="C644" s="243" t="str">
        <f>VLOOKUP(A644,Planilha1!H:K,4,0)</f>
        <v>Custeio</v>
      </c>
    </row>
    <row r="645" spans="1:3" x14ac:dyDescent="0.25">
      <c r="A645" s="241">
        <v>6000849776</v>
      </c>
      <c r="B645" s="240">
        <v>2711.08</v>
      </c>
      <c r="C645" s="243" t="str">
        <f>VLOOKUP(A645,Planilha1!H:K,4,0)</f>
        <v>Custeio</v>
      </c>
    </row>
    <row r="646" spans="1:3" x14ac:dyDescent="0.25">
      <c r="A646" s="241">
        <v>6000850671</v>
      </c>
      <c r="B646" s="240">
        <v>1404.81</v>
      </c>
      <c r="C646" s="243" t="str">
        <f>VLOOKUP(A646,Planilha1!H:K,4,0)</f>
        <v>Custeio</v>
      </c>
    </row>
    <row r="647" spans="1:3" x14ac:dyDescent="0.25">
      <c r="A647" s="241">
        <v>6000850875</v>
      </c>
      <c r="B647" s="240">
        <v>2661.83</v>
      </c>
      <c r="C647" s="243" t="str">
        <f>VLOOKUP(A647,Planilha1!H:K,4,0)</f>
        <v>Custeio</v>
      </c>
    </row>
    <row r="648" spans="1:3" x14ac:dyDescent="0.25">
      <c r="A648" s="241">
        <v>6000850877</v>
      </c>
      <c r="B648" s="240">
        <v>731.01</v>
      </c>
      <c r="C648" s="243" t="str">
        <f>VLOOKUP(A648,Planilha1!H:K,4,0)</f>
        <v>Custeio</v>
      </c>
    </row>
    <row r="649" spans="1:3" x14ac:dyDescent="0.25">
      <c r="A649" s="241">
        <v>6000850880</v>
      </c>
      <c r="B649" s="240">
        <v>3453.26</v>
      </c>
      <c r="C649" s="243" t="str">
        <f>VLOOKUP(A649,Planilha1!H:K,4,0)</f>
        <v>Custeio</v>
      </c>
    </row>
    <row r="650" spans="1:3" x14ac:dyDescent="0.25">
      <c r="A650" s="241">
        <v>6000850922</v>
      </c>
      <c r="B650" s="240">
        <v>508.52</v>
      </c>
      <c r="C650" s="243" t="str">
        <f>VLOOKUP(A650,Planilha1!H:K,4,0)</f>
        <v>Custeio</v>
      </c>
    </row>
    <row r="651" spans="1:3" x14ac:dyDescent="0.25">
      <c r="A651" s="241">
        <v>6000850925</v>
      </c>
      <c r="B651" s="240">
        <v>2711.08</v>
      </c>
      <c r="C651" s="243" t="str">
        <f>VLOOKUP(A651,Planilha1!H:K,4,0)</f>
        <v>Custeio</v>
      </c>
    </row>
    <row r="652" spans="1:3" x14ac:dyDescent="0.25">
      <c r="A652" s="241">
        <v>6000850932</v>
      </c>
      <c r="B652" s="240">
        <v>3836.19</v>
      </c>
      <c r="C652" s="243" t="str">
        <f>VLOOKUP(A652,Planilha1!H:K,4,0)</f>
        <v>Custeio</v>
      </c>
    </row>
    <row r="653" spans="1:3" x14ac:dyDescent="0.25">
      <c r="A653" s="241">
        <v>6000851250</v>
      </c>
      <c r="B653" s="240">
        <v>150.77000000000001</v>
      </c>
      <c r="C653" s="243" t="str">
        <f>VLOOKUP(A653,Planilha1!H:K,4,0)</f>
        <v>Custeio</v>
      </c>
    </row>
    <row r="654" spans="1:3" x14ac:dyDescent="0.25">
      <c r="A654" s="241">
        <v>6000851258</v>
      </c>
      <c r="B654" s="240">
        <v>3569.24</v>
      </c>
      <c r="C654" s="243" t="str">
        <f>VLOOKUP(A654,Planilha1!H:K,4,0)</f>
        <v>Custeio</v>
      </c>
    </row>
    <row r="655" spans="1:3" x14ac:dyDescent="0.25">
      <c r="A655" s="241">
        <v>6000851259</v>
      </c>
      <c r="B655" s="240">
        <v>795.69</v>
      </c>
      <c r="C655" s="243" t="str">
        <f>VLOOKUP(A655,Planilha1!H:K,4,0)</f>
        <v>Custeio</v>
      </c>
    </row>
    <row r="656" spans="1:3" x14ac:dyDescent="0.25">
      <c r="A656" s="241">
        <v>6000851260</v>
      </c>
      <c r="B656" s="240">
        <v>3836.19</v>
      </c>
      <c r="C656" s="243" t="str">
        <f>VLOOKUP(A656,Planilha1!H:K,4,0)</f>
        <v>Custeio</v>
      </c>
    </row>
    <row r="657" spans="1:3" x14ac:dyDescent="0.25">
      <c r="A657" s="241">
        <v>6000851262</v>
      </c>
      <c r="B657" s="240">
        <v>1387.13</v>
      </c>
      <c r="C657" s="243" t="str">
        <f>VLOOKUP(A657,Planilha1!H:K,4,0)</f>
        <v>Custeio</v>
      </c>
    </row>
    <row r="658" spans="1:3" x14ac:dyDescent="0.25">
      <c r="A658" s="241">
        <v>6000851263</v>
      </c>
      <c r="B658" s="240">
        <v>4400.7700000000004</v>
      </c>
      <c r="C658" s="243" t="str">
        <f>VLOOKUP(A658,Planilha1!H:K,4,0)</f>
        <v>Custeio</v>
      </c>
    </row>
    <row r="659" spans="1:3" x14ac:dyDescent="0.25">
      <c r="A659" s="241">
        <v>6000851265</v>
      </c>
      <c r="B659" s="240">
        <v>800.14</v>
      </c>
      <c r="C659" s="243" t="str">
        <f>VLOOKUP(A659,Planilha1!H:K,4,0)</f>
        <v>Custeio</v>
      </c>
    </row>
    <row r="660" spans="1:3" x14ac:dyDescent="0.25">
      <c r="A660" s="241">
        <v>6000851301</v>
      </c>
      <c r="B660" s="240">
        <v>4224.3900000000003</v>
      </c>
      <c r="C660" s="243" t="str">
        <f>VLOOKUP(A660,Planilha1!H:K,4,0)</f>
        <v>Custeio</v>
      </c>
    </row>
    <row r="661" spans="1:3" x14ac:dyDescent="0.25">
      <c r="A661" s="241">
        <v>6000851609</v>
      </c>
      <c r="B661" s="240">
        <v>974.93</v>
      </c>
      <c r="C661" s="243" t="str">
        <f>VLOOKUP(A661,Planilha1!H:K,4,0)</f>
        <v>Custeio</v>
      </c>
    </row>
    <row r="662" spans="1:3" x14ac:dyDescent="0.25">
      <c r="A662" s="241">
        <v>6000851610</v>
      </c>
      <c r="B662" s="240">
        <v>974.93</v>
      </c>
      <c r="C662" s="243" t="str">
        <f>VLOOKUP(A662,Planilha1!H:K,4,0)</f>
        <v>Custeio</v>
      </c>
    </row>
    <row r="663" spans="1:3" x14ac:dyDescent="0.25">
      <c r="A663" s="241">
        <v>6000851613</v>
      </c>
      <c r="B663" s="240">
        <v>974.93</v>
      </c>
      <c r="C663" s="243" t="str">
        <f>VLOOKUP(A663,Planilha1!H:K,4,0)</f>
        <v>Custeio</v>
      </c>
    </row>
    <row r="664" spans="1:3" x14ac:dyDescent="0.25">
      <c r="A664" s="241">
        <v>6000851614</v>
      </c>
      <c r="B664" s="240">
        <v>974.93</v>
      </c>
      <c r="C664" s="243" t="str">
        <f>VLOOKUP(A664,Planilha1!H:K,4,0)</f>
        <v>Custeio</v>
      </c>
    </row>
    <row r="665" spans="1:3" x14ac:dyDescent="0.25">
      <c r="A665" s="241">
        <v>6000851650</v>
      </c>
      <c r="B665" s="240">
        <v>250.07</v>
      </c>
      <c r="C665" s="243" t="str">
        <f>VLOOKUP(A665,Planilha1!H:K,4,0)</f>
        <v>Custeio</v>
      </c>
    </row>
    <row r="666" spans="1:3" x14ac:dyDescent="0.25">
      <c r="A666" s="241">
        <v>6000851806</v>
      </c>
      <c r="B666" s="240">
        <v>1355.54</v>
      </c>
      <c r="C666" s="243" t="str">
        <f>VLOOKUP(A666,Planilha1!H:K,4,0)</f>
        <v>Custeio</v>
      </c>
    </row>
    <row r="667" spans="1:3" x14ac:dyDescent="0.25">
      <c r="A667" s="241">
        <v>6000851902</v>
      </c>
      <c r="B667" s="240">
        <v>435.42</v>
      </c>
      <c r="C667" s="243" t="str">
        <f>VLOOKUP(A667,Planilha1!H:K,4,0)</f>
        <v>Custeio</v>
      </c>
    </row>
    <row r="668" spans="1:3" x14ac:dyDescent="0.25">
      <c r="A668" s="241">
        <v>6000851903</v>
      </c>
      <c r="B668" s="240">
        <v>1050.01</v>
      </c>
      <c r="C668" s="243" t="str">
        <f>VLOOKUP(A668,Planilha1!H:K,4,0)</f>
        <v>Custeio</v>
      </c>
    </row>
    <row r="669" spans="1:3" x14ac:dyDescent="0.25">
      <c r="A669" s="241">
        <v>6000851906</v>
      </c>
      <c r="B669" s="240">
        <v>2480.65</v>
      </c>
      <c r="C669" s="243" t="str">
        <f>VLOOKUP(A669,Planilha1!H:K,4,0)</f>
        <v>Custeio</v>
      </c>
    </row>
    <row r="670" spans="1:3" x14ac:dyDescent="0.25">
      <c r="A670" s="241">
        <v>6000851907</v>
      </c>
      <c r="B670" s="240">
        <v>435.43</v>
      </c>
      <c r="C670" s="243" t="str">
        <f>VLOOKUP(A670,Planilha1!H:K,4,0)</f>
        <v>Custeio</v>
      </c>
    </row>
    <row r="671" spans="1:3" x14ac:dyDescent="0.25">
      <c r="A671" s="241">
        <v>6000852050</v>
      </c>
      <c r="B671" s="240">
        <v>4114.7700000000004</v>
      </c>
      <c r="C671" s="243" t="str">
        <f>VLOOKUP(A671,Planilha1!H:K,4,0)</f>
        <v>Custeio</v>
      </c>
    </row>
    <row r="672" spans="1:3" x14ac:dyDescent="0.25">
      <c r="A672" s="241">
        <v>6000852054</v>
      </c>
      <c r="B672" s="240">
        <v>2750.87</v>
      </c>
      <c r="C672" s="243" t="str">
        <f>VLOOKUP(A672,Planilha1!H:K,4,0)</f>
        <v>Custeio</v>
      </c>
    </row>
    <row r="673" spans="1:3" x14ac:dyDescent="0.25">
      <c r="A673" s="241">
        <v>6000852055</v>
      </c>
      <c r="B673" s="240">
        <v>3501.97</v>
      </c>
      <c r="C673" s="243" t="str">
        <f>VLOOKUP(A673,Planilha1!H:K,4,0)</f>
        <v>Custeio</v>
      </c>
    </row>
    <row r="674" spans="1:3" x14ac:dyDescent="0.25">
      <c r="A674" s="241">
        <v>6000852082</v>
      </c>
      <c r="B674" s="240">
        <v>974.93</v>
      </c>
      <c r="C674" s="243" t="str">
        <f>VLOOKUP(A674,Planilha1!H:K,4,0)</f>
        <v>Custeio</v>
      </c>
    </row>
    <row r="675" spans="1:3" x14ac:dyDescent="0.25">
      <c r="A675" s="241">
        <v>6000852736</v>
      </c>
      <c r="B675" s="240">
        <v>974.93</v>
      </c>
      <c r="C675" s="243" t="str">
        <f>VLOOKUP(A675,Planilha1!H:K,4,0)</f>
        <v>Custeio</v>
      </c>
    </row>
    <row r="676" spans="1:3" x14ac:dyDescent="0.25">
      <c r="A676" s="241">
        <v>6000852737</v>
      </c>
      <c r="B676" s="240">
        <v>2924.79</v>
      </c>
      <c r="C676" s="243" t="str">
        <f>VLOOKUP(A676,Planilha1!H:K,4,0)</f>
        <v>Custeio</v>
      </c>
    </row>
    <row r="677" spans="1:3" x14ac:dyDescent="0.25">
      <c r="A677" s="241">
        <v>6000852760</v>
      </c>
      <c r="B677" s="240">
        <v>974.93</v>
      </c>
      <c r="C677" s="243" t="str">
        <f>VLOOKUP(A677,Planilha1!H:K,4,0)</f>
        <v>Custeio</v>
      </c>
    </row>
    <row r="678" spans="1:3" x14ac:dyDescent="0.25">
      <c r="A678" s="241">
        <v>6000852761</v>
      </c>
      <c r="B678" s="240">
        <v>974.93</v>
      </c>
      <c r="C678" s="243" t="str">
        <f>VLOOKUP(A678,Planilha1!H:K,4,0)</f>
        <v>Custeio</v>
      </c>
    </row>
    <row r="679" spans="1:3" x14ac:dyDescent="0.25">
      <c r="A679" s="241">
        <v>6000852762</v>
      </c>
      <c r="B679" s="240">
        <v>974.93</v>
      </c>
      <c r="C679" s="243" t="str">
        <f>VLOOKUP(A679,Planilha1!H:K,4,0)</f>
        <v>Custeio</v>
      </c>
    </row>
    <row r="680" spans="1:3" x14ac:dyDescent="0.25">
      <c r="A680" s="241">
        <v>6000852764</v>
      </c>
      <c r="B680" s="240">
        <v>974.93</v>
      </c>
      <c r="C680" s="243" t="str">
        <f>VLOOKUP(A680,Planilha1!H:K,4,0)</f>
        <v>Custeio</v>
      </c>
    </row>
    <row r="681" spans="1:3" x14ac:dyDescent="0.25">
      <c r="A681" s="241">
        <v>6000852820</v>
      </c>
      <c r="B681" s="240">
        <v>11827</v>
      </c>
      <c r="C681" s="243" t="str">
        <f>VLOOKUP(A681,Planilha1!H:K,4,0)</f>
        <v>Custeio</v>
      </c>
    </row>
    <row r="682" spans="1:3" x14ac:dyDescent="0.25">
      <c r="A682" s="241">
        <v>6000853043</v>
      </c>
      <c r="B682" s="240">
        <v>209.6</v>
      </c>
      <c r="C682" s="243" t="str">
        <f>VLOOKUP(A682,Planilha1!H:K,4,0)</f>
        <v>Custeio</v>
      </c>
    </row>
    <row r="683" spans="1:3" x14ac:dyDescent="0.25">
      <c r="A683" s="241">
        <v>6000853044</v>
      </c>
      <c r="B683" s="240">
        <v>733.6</v>
      </c>
      <c r="C683" s="243" t="str">
        <f>VLOOKUP(A683,Planilha1!H:K,4,0)</f>
        <v>Custeio</v>
      </c>
    </row>
    <row r="684" spans="1:3" x14ac:dyDescent="0.25">
      <c r="A684" s="241">
        <v>6000853045</v>
      </c>
      <c r="B684" s="240">
        <v>671.07</v>
      </c>
      <c r="C684" s="243" t="str">
        <f>VLOOKUP(A684,Planilha1!H:K,4,0)</f>
        <v>Custeio</v>
      </c>
    </row>
    <row r="685" spans="1:3" x14ac:dyDescent="0.25">
      <c r="A685" s="241">
        <v>6000853046</v>
      </c>
      <c r="B685" s="240">
        <v>566.27</v>
      </c>
      <c r="C685" s="243" t="str">
        <f>VLOOKUP(A685,Planilha1!H:K,4,0)</f>
        <v>Custeio</v>
      </c>
    </row>
    <row r="686" spans="1:3" x14ac:dyDescent="0.25">
      <c r="A686" s="241">
        <v>6000853047</v>
      </c>
      <c r="B686" s="240">
        <v>488.11</v>
      </c>
      <c r="C686" s="243" t="str">
        <f>VLOOKUP(A686,Planilha1!H:K,4,0)</f>
        <v>Custeio</v>
      </c>
    </row>
    <row r="687" spans="1:3" x14ac:dyDescent="0.25">
      <c r="A687" s="241">
        <v>6000853244</v>
      </c>
      <c r="B687" s="240">
        <v>687.64</v>
      </c>
      <c r="C687" s="243" t="str">
        <f>VLOOKUP(A687,Planilha1!H:K,4,0)</f>
        <v>Custeio</v>
      </c>
    </row>
    <row r="688" spans="1:3" x14ac:dyDescent="0.25">
      <c r="A688" s="241">
        <v>6000853245</v>
      </c>
      <c r="B688" s="240">
        <v>77.22</v>
      </c>
      <c r="C688" s="243" t="str">
        <f>VLOOKUP(A688,Planilha1!H:K,4,0)</f>
        <v>Custeio</v>
      </c>
    </row>
    <row r="689" spans="1:3" x14ac:dyDescent="0.25">
      <c r="A689" s="241">
        <v>6000853376</v>
      </c>
      <c r="B689" s="240">
        <v>1573.75</v>
      </c>
      <c r="C689" s="243" t="str">
        <f>VLOOKUP(A689,Planilha1!H:K,4,0)</f>
        <v>Custeio</v>
      </c>
    </row>
    <row r="690" spans="1:3" x14ac:dyDescent="0.25">
      <c r="A690" s="241">
        <v>6000853377</v>
      </c>
      <c r="B690" s="240">
        <v>755.61</v>
      </c>
      <c r="C690" s="243" t="str">
        <f>VLOOKUP(A690,Planilha1!H:K,4,0)</f>
        <v>Custeio</v>
      </c>
    </row>
    <row r="691" spans="1:3" x14ac:dyDescent="0.25">
      <c r="A691" s="241">
        <v>6000853378</v>
      </c>
      <c r="B691" s="240">
        <v>154.44</v>
      </c>
      <c r="C691" s="243" t="str">
        <f>VLOOKUP(A691,Planilha1!H:K,4,0)</f>
        <v>Custeio</v>
      </c>
    </row>
    <row r="692" spans="1:3" x14ac:dyDescent="0.25">
      <c r="A692" s="241">
        <v>6000853379</v>
      </c>
      <c r="B692" s="240">
        <v>2800.49</v>
      </c>
      <c r="C692" s="243" t="str">
        <f>VLOOKUP(A692,Planilha1!H:K,4,0)</f>
        <v>Custeio</v>
      </c>
    </row>
    <row r="693" spans="1:3" x14ac:dyDescent="0.25">
      <c r="A693" s="241">
        <v>6000853380</v>
      </c>
      <c r="B693" s="240">
        <v>2266.83</v>
      </c>
      <c r="C693" s="243" t="str">
        <f>VLOOKUP(A693,Planilha1!H:K,4,0)</f>
        <v>Custeio</v>
      </c>
    </row>
    <row r="694" spans="1:3" x14ac:dyDescent="0.25">
      <c r="A694" s="241">
        <v>6000853381</v>
      </c>
      <c r="B694" s="240">
        <v>224.32</v>
      </c>
      <c r="C694" s="243" t="str">
        <f>VLOOKUP(A694,Planilha1!H:K,4,0)</f>
        <v>Custeio</v>
      </c>
    </row>
    <row r="695" spans="1:3" x14ac:dyDescent="0.25">
      <c r="A695" s="241">
        <v>6000853433</v>
      </c>
      <c r="B695" s="240">
        <v>667.44</v>
      </c>
      <c r="C695" s="243" t="str">
        <f>VLOOKUP(A695,Planilha1!H:K,4,0)</f>
        <v>Custeio</v>
      </c>
    </row>
    <row r="696" spans="1:3" x14ac:dyDescent="0.25">
      <c r="A696" s="241">
        <v>6000853702</v>
      </c>
      <c r="B696" s="240">
        <v>7354.37</v>
      </c>
      <c r="C696" s="243" t="str">
        <f>VLOOKUP(A696,Planilha1!H:K,4,0)</f>
        <v>Custeio</v>
      </c>
    </row>
    <row r="697" spans="1:3" x14ac:dyDescent="0.25">
      <c r="A697" s="241">
        <v>6000853703</v>
      </c>
      <c r="B697" s="240">
        <v>861.34</v>
      </c>
      <c r="C697" s="243" t="str">
        <f>VLOOKUP(A697,Planilha1!H:K,4,0)</f>
        <v>Custeio</v>
      </c>
    </row>
    <row r="698" spans="1:3" x14ac:dyDescent="0.25">
      <c r="A698" s="241">
        <v>6000853704</v>
      </c>
      <c r="B698" s="240">
        <v>8954.82</v>
      </c>
      <c r="C698" s="243" t="str">
        <f>VLOOKUP(A698,Planilha1!H:K,4,0)</f>
        <v>Custeio</v>
      </c>
    </row>
    <row r="699" spans="1:3" x14ac:dyDescent="0.25">
      <c r="A699" s="241">
        <v>6000853705</v>
      </c>
      <c r="B699" s="240">
        <v>2045.25</v>
      </c>
      <c r="C699" s="243" t="str">
        <f>VLOOKUP(A699,Planilha1!H:K,4,0)</f>
        <v>Custeio</v>
      </c>
    </row>
    <row r="700" spans="1:3" x14ac:dyDescent="0.25">
      <c r="A700" s="241">
        <v>6000853706</v>
      </c>
      <c r="B700" s="240">
        <v>1471.58</v>
      </c>
      <c r="C700" s="243" t="str">
        <f>VLOOKUP(A700,Planilha1!H:K,4,0)</f>
        <v>Custeio</v>
      </c>
    </row>
    <row r="701" spans="1:3" x14ac:dyDescent="0.25">
      <c r="A701" s="241">
        <v>6000853749</v>
      </c>
      <c r="B701" s="240">
        <v>18.38</v>
      </c>
      <c r="C701" s="243" t="str">
        <f>VLOOKUP(A701,Planilha1!H:K,4,0)</f>
        <v>Custeio</v>
      </c>
    </row>
    <row r="702" spans="1:3" x14ac:dyDescent="0.25">
      <c r="A702" s="241">
        <v>6000853750</v>
      </c>
      <c r="B702" s="240">
        <v>2711.08</v>
      </c>
      <c r="C702" s="243" t="str">
        <f>VLOOKUP(A702,Planilha1!H:K,4,0)</f>
        <v>Custeio</v>
      </c>
    </row>
    <row r="703" spans="1:3" x14ac:dyDescent="0.25">
      <c r="A703" s="241">
        <v>6000853751</v>
      </c>
      <c r="B703" s="240">
        <v>1633.6</v>
      </c>
      <c r="C703" s="243" t="str">
        <f>VLOOKUP(A703,Planilha1!H:K,4,0)</f>
        <v>Custeio</v>
      </c>
    </row>
    <row r="704" spans="1:3" x14ac:dyDescent="0.25">
      <c r="A704" s="241">
        <v>6000853752</v>
      </c>
      <c r="B704" s="240">
        <v>465.35</v>
      </c>
      <c r="C704" s="243" t="str">
        <f>VLOOKUP(A704,Planilha1!H:K,4,0)</f>
        <v>Custeio</v>
      </c>
    </row>
    <row r="705" spans="1:3" x14ac:dyDescent="0.25">
      <c r="A705" s="241">
        <v>6000853753</v>
      </c>
      <c r="B705" s="240">
        <v>83.36</v>
      </c>
      <c r="C705" s="243" t="str">
        <f>VLOOKUP(A705,Planilha1!H:K,4,0)</f>
        <v>Custeio</v>
      </c>
    </row>
    <row r="706" spans="1:3" x14ac:dyDescent="0.25">
      <c r="A706" s="241">
        <v>6000853820</v>
      </c>
      <c r="B706" s="240">
        <v>1940.36</v>
      </c>
      <c r="C706" s="243" t="str">
        <f>VLOOKUP(A706,Planilha1!H:K,4,0)</f>
        <v>Custeio</v>
      </c>
    </row>
    <row r="707" spans="1:3" x14ac:dyDescent="0.25">
      <c r="A707" s="241">
        <v>6000854239</v>
      </c>
      <c r="B707" s="240">
        <v>974.93</v>
      </c>
      <c r="C707" s="243" t="str">
        <f>VLOOKUP(A707,Planilha1!H:K,4,0)</f>
        <v>Custeio</v>
      </c>
    </row>
    <row r="708" spans="1:3" x14ac:dyDescent="0.25">
      <c r="A708" s="241">
        <v>6000854396</v>
      </c>
      <c r="B708" s="240">
        <v>3346.72</v>
      </c>
      <c r="C708" s="243" t="str">
        <f>VLOOKUP(A708,Planilha1!H:K,4,0)</f>
        <v>Custeio</v>
      </c>
    </row>
    <row r="709" spans="1:3" x14ac:dyDescent="0.25">
      <c r="A709" s="241">
        <v>6000854397</v>
      </c>
      <c r="B709" s="240">
        <v>222.48</v>
      </c>
      <c r="C709" s="243" t="str">
        <f>VLOOKUP(A709,Planilha1!H:K,4,0)</f>
        <v>Custeio</v>
      </c>
    </row>
    <row r="710" spans="1:3" x14ac:dyDescent="0.25">
      <c r="A710" s="241">
        <v>6000854398</v>
      </c>
      <c r="B710" s="240">
        <v>7565.23</v>
      </c>
      <c r="C710" s="243" t="str">
        <f>VLOOKUP(A710,Planilha1!H:K,4,0)</f>
        <v>Custeio</v>
      </c>
    </row>
    <row r="711" spans="1:3" x14ac:dyDescent="0.25">
      <c r="A711" s="241">
        <v>6000854402</v>
      </c>
      <c r="B711" s="240">
        <v>2162.46</v>
      </c>
      <c r="C711" s="243" t="str">
        <f>VLOOKUP(A711,Planilha1!H:K,4,0)</f>
        <v>Custeio</v>
      </c>
    </row>
    <row r="712" spans="1:3" x14ac:dyDescent="0.25">
      <c r="A712" s="241">
        <v>6000854403</v>
      </c>
      <c r="B712" s="240">
        <v>1414.93</v>
      </c>
      <c r="C712" s="243" t="str">
        <f>VLOOKUP(A712,Planilha1!H:K,4,0)</f>
        <v>Custeio</v>
      </c>
    </row>
    <row r="713" spans="1:3" x14ac:dyDescent="0.25">
      <c r="A713" s="241">
        <v>6000854404</v>
      </c>
      <c r="B713" s="240">
        <v>559.4</v>
      </c>
      <c r="C713" s="243" t="str">
        <f>VLOOKUP(A713,Planilha1!H:K,4,0)</f>
        <v>Custeio</v>
      </c>
    </row>
    <row r="714" spans="1:3" x14ac:dyDescent="0.25">
      <c r="A714" s="241">
        <v>6000854405</v>
      </c>
      <c r="B714" s="240">
        <v>461.47</v>
      </c>
      <c r="C714" s="243" t="str">
        <f>VLOOKUP(A714,Planilha1!H:K,4,0)</f>
        <v>Custeio</v>
      </c>
    </row>
    <row r="715" spans="1:3" x14ac:dyDescent="0.25">
      <c r="A715" s="241">
        <v>6000854406</v>
      </c>
      <c r="B715" s="240">
        <v>1070.01</v>
      </c>
      <c r="C715" s="243" t="str">
        <f>VLOOKUP(A715,Planilha1!H:K,4,0)</f>
        <v>Custeio</v>
      </c>
    </row>
    <row r="716" spans="1:3" x14ac:dyDescent="0.25">
      <c r="A716" s="241">
        <v>6000854551</v>
      </c>
      <c r="B716" s="240">
        <v>498.99</v>
      </c>
      <c r="C716" s="243" t="str">
        <f>VLOOKUP(A716,Planilha1!H:K,4,0)</f>
        <v>Custeio</v>
      </c>
    </row>
    <row r="717" spans="1:3" x14ac:dyDescent="0.25">
      <c r="A717" s="241">
        <v>6000854557</v>
      </c>
      <c r="B717" s="240">
        <v>15259.81</v>
      </c>
      <c r="C717" s="243" t="str">
        <f>VLOOKUP(A717,Planilha1!H:K,4,0)</f>
        <v>Custeio</v>
      </c>
    </row>
    <row r="718" spans="1:3" x14ac:dyDescent="0.25">
      <c r="A718" s="241">
        <v>6000854558</v>
      </c>
      <c r="B718" s="240">
        <v>19799.310000000001</v>
      </c>
      <c r="C718" s="243" t="str">
        <f>VLOOKUP(A718,Planilha1!H:K,4,0)</f>
        <v>Custeio</v>
      </c>
    </row>
    <row r="719" spans="1:3" x14ac:dyDescent="0.25">
      <c r="A719" s="241">
        <v>6000854559</v>
      </c>
      <c r="B719" s="240">
        <v>7839.01</v>
      </c>
      <c r="C719" s="243" t="str">
        <f>VLOOKUP(A719,Planilha1!H:K,4,0)</f>
        <v>Custeio</v>
      </c>
    </row>
    <row r="720" spans="1:3" x14ac:dyDescent="0.25">
      <c r="A720" s="241">
        <v>6000854660</v>
      </c>
      <c r="B720" s="240">
        <v>2750.87</v>
      </c>
      <c r="C720" s="243" t="str">
        <f>VLOOKUP(A720,Planilha1!H:K,4,0)</f>
        <v>Custeio</v>
      </c>
    </row>
    <row r="721" spans="1:3" x14ac:dyDescent="0.25">
      <c r="A721" s="241">
        <v>6000854661</v>
      </c>
      <c r="B721" s="240">
        <v>3199.13</v>
      </c>
      <c r="C721" s="243" t="str">
        <f>VLOOKUP(A721,Planilha1!H:K,4,0)</f>
        <v>Custeio</v>
      </c>
    </row>
    <row r="722" spans="1:3" x14ac:dyDescent="0.25">
      <c r="A722" s="241">
        <v>6000855078</v>
      </c>
      <c r="B722" s="240">
        <v>2325.9899999999998</v>
      </c>
      <c r="C722" s="243" t="str">
        <f>VLOOKUP(A722,Planilha1!H:K,4,0)</f>
        <v>Custeio</v>
      </c>
    </row>
    <row r="723" spans="1:3" x14ac:dyDescent="0.25">
      <c r="A723" s="241">
        <v>6000855093</v>
      </c>
      <c r="B723" s="240">
        <v>503.74</v>
      </c>
      <c r="C723" s="243" t="str">
        <f>VLOOKUP(A723,Planilha1!H:K,4,0)</f>
        <v>Custeio</v>
      </c>
    </row>
    <row r="724" spans="1:3" x14ac:dyDescent="0.25">
      <c r="A724" s="241">
        <v>6000855095</v>
      </c>
      <c r="B724" s="240">
        <v>1259.3499999999999</v>
      </c>
      <c r="C724" s="243" t="str">
        <f>VLOOKUP(A724,Planilha1!H:K,4,0)</f>
        <v>Custeio</v>
      </c>
    </row>
    <row r="725" spans="1:3" x14ac:dyDescent="0.25">
      <c r="A725" s="241">
        <v>6000855096</v>
      </c>
      <c r="B725" s="240">
        <v>251.87</v>
      </c>
      <c r="C725" s="243" t="str">
        <f>VLOOKUP(A725,Planilha1!H:K,4,0)</f>
        <v>Custeio</v>
      </c>
    </row>
    <row r="726" spans="1:3" x14ac:dyDescent="0.25">
      <c r="A726" s="241">
        <v>6000855169</v>
      </c>
      <c r="B726" s="240">
        <v>4162.8100000000004</v>
      </c>
      <c r="C726" s="243" t="str">
        <f>VLOOKUP(A726,Planilha1!H:K,4,0)</f>
        <v>Custeio</v>
      </c>
    </row>
    <row r="727" spans="1:3" x14ac:dyDescent="0.25">
      <c r="A727" s="241">
        <v>6000855357</v>
      </c>
      <c r="B727" s="240">
        <v>3899.72</v>
      </c>
      <c r="C727" s="243" t="str">
        <f>VLOOKUP(A727,Planilha1!H:K,4,0)</f>
        <v>Custeio</v>
      </c>
    </row>
    <row r="728" spans="1:3" x14ac:dyDescent="0.25">
      <c r="A728" s="241">
        <v>6000855358</v>
      </c>
      <c r="B728" s="240">
        <v>974.93</v>
      </c>
      <c r="C728" s="243" t="str">
        <f>VLOOKUP(A728,Planilha1!H:K,4,0)</f>
        <v>Custeio</v>
      </c>
    </row>
    <row r="729" spans="1:3" x14ac:dyDescent="0.25">
      <c r="A729" s="241">
        <v>6000856129</v>
      </c>
      <c r="B729" s="240">
        <v>1575.47</v>
      </c>
      <c r="C729" s="243" t="str">
        <f>VLOOKUP(A729,Planilha1!H:K,4,0)</f>
        <v>Custeio</v>
      </c>
    </row>
    <row r="730" spans="1:3" x14ac:dyDescent="0.25">
      <c r="A730" s="241">
        <v>6000856130</v>
      </c>
      <c r="B730" s="240">
        <v>12772.93</v>
      </c>
      <c r="C730" s="243" t="str">
        <f>VLOOKUP(A730,Planilha1!H:K,4,0)</f>
        <v>Custeio</v>
      </c>
    </row>
    <row r="731" spans="1:3" x14ac:dyDescent="0.25">
      <c r="A731" s="241">
        <v>6000856131</v>
      </c>
      <c r="B731" s="240">
        <v>10320.32</v>
      </c>
      <c r="C731" s="243" t="str">
        <f>VLOOKUP(A731,Planilha1!H:K,4,0)</f>
        <v>Custeio</v>
      </c>
    </row>
    <row r="732" spans="1:3" x14ac:dyDescent="0.25">
      <c r="A732" s="241">
        <v>6000856132</v>
      </c>
      <c r="B732" s="240">
        <v>5374.3</v>
      </c>
      <c r="C732" s="243" t="str">
        <f>VLOOKUP(A732,Planilha1!H:K,4,0)</f>
        <v>Custeio</v>
      </c>
    </row>
    <row r="733" spans="1:3" x14ac:dyDescent="0.25">
      <c r="A733" s="241">
        <v>6000856133</v>
      </c>
      <c r="B733" s="240">
        <v>1387.13</v>
      </c>
      <c r="C733" s="243" t="str">
        <f>VLOOKUP(A733,Planilha1!H:K,4,0)</f>
        <v>Custeio</v>
      </c>
    </row>
    <row r="734" spans="1:3" x14ac:dyDescent="0.25">
      <c r="A734" s="241">
        <v>6000856136</v>
      </c>
      <c r="B734" s="240">
        <v>566.27</v>
      </c>
      <c r="C734" s="243" t="str">
        <f>VLOOKUP(A734,Planilha1!H:K,4,0)</f>
        <v>Custeio</v>
      </c>
    </row>
    <row r="735" spans="1:3" x14ac:dyDescent="0.25">
      <c r="A735" s="241">
        <v>6000856137</v>
      </c>
      <c r="B735" s="240">
        <v>1664.74</v>
      </c>
      <c r="C735" s="243" t="str">
        <f>VLOOKUP(A735,Planilha1!H:K,4,0)</f>
        <v>Custeio</v>
      </c>
    </row>
    <row r="736" spans="1:3" x14ac:dyDescent="0.25">
      <c r="A736" s="241">
        <v>6000857096</v>
      </c>
      <c r="B736" s="240">
        <v>3526.2</v>
      </c>
      <c r="C736" s="243" t="str">
        <f>VLOOKUP(A736,Planilha1!H:K,4,0)</f>
        <v>Custeio</v>
      </c>
    </row>
    <row r="737" spans="1:3" x14ac:dyDescent="0.25">
      <c r="A737" s="241">
        <v>6000857097</v>
      </c>
      <c r="B737" s="240">
        <v>3928.01</v>
      </c>
      <c r="C737" s="243" t="str">
        <f>VLOOKUP(A737,Planilha1!H:K,4,0)</f>
        <v>Custeio</v>
      </c>
    </row>
    <row r="738" spans="1:3" x14ac:dyDescent="0.25">
      <c r="A738" s="241">
        <v>6000857098</v>
      </c>
      <c r="B738" s="240">
        <v>5877</v>
      </c>
      <c r="C738" s="243" t="str">
        <f>VLOOKUP(A738,Planilha1!H:K,4,0)</f>
        <v>Custeio</v>
      </c>
    </row>
    <row r="739" spans="1:3" x14ac:dyDescent="0.25">
      <c r="A739" s="241">
        <v>6000857120</v>
      </c>
      <c r="B739" s="240">
        <v>587.99</v>
      </c>
      <c r="C739" s="243" t="str">
        <f>VLOOKUP(A739,Planilha1!H:K,4,0)</f>
        <v>Custeio</v>
      </c>
    </row>
    <row r="740" spans="1:3" x14ac:dyDescent="0.25">
      <c r="A740" s="241">
        <v>6000857121</v>
      </c>
      <c r="B740" s="240">
        <v>1600.28</v>
      </c>
      <c r="C740" s="243" t="str">
        <f>VLOOKUP(A740,Planilha1!H:K,4,0)</f>
        <v>Custeio</v>
      </c>
    </row>
    <row r="741" spans="1:3" x14ac:dyDescent="0.25">
      <c r="A741" s="241">
        <v>6000857122</v>
      </c>
      <c r="B741" s="240">
        <v>5151.29</v>
      </c>
      <c r="C741" s="243" t="str">
        <f>VLOOKUP(A741,Planilha1!H:K,4,0)</f>
        <v>Custeio</v>
      </c>
    </row>
    <row r="742" spans="1:3" x14ac:dyDescent="0.25">
      <c r="A742" s="241">
        <v>6000857123</v>
      </c>
      <c r="B742" s="240">
        <v>3962.36</v>
      </c>
      <c r="C742" s="243" t="str">
        <f>VLOOKUP(A742,Planilha1!H:K,4,0)</f>
        <v>Custeio</v>
      </c>
    </row>
    <row r="743" spans="1:3" x14ac:dyDescent="0.25">
      <c r="A743" s="241">
        <v>6000857124</v>
      </c>
      <c r="B743" s="240">
        <v>1269.3599999999999</v>
      </c>
      <c r="C743" s="243" t="str">
        <f>VLOOKUP(A743,Planilha1!H:K,4,0)</f>
        <v>Custeio</v>
      </c>
    </row>
    <row r="744" spans="1:3" x14ac:dyDescent="0.25">
      <c r="A744" s="241">
        <v>6000857126</v>
      </c>
      <c r="B744" s="240">
        <v>1550.66</v>
      </c>
      <c r="C744" s="243" t="str">
        <f>VLOOKUP(A744,Planilha1!H:K,4,0)</f>
        <v>Custeio</v>
      </c>
    </row>
    <row r="745" spans="1:3" x14ac:dyDescent="0.25">
      <c r="A745" s="241">
        <v>6000857127</v>
      </c>
      <c r="B745" s="240">
        <v>1763.39</v>
      </c>
      <c r="C745" s="243" t="str">
        <f>VLOOKUP(A745,Planilha1!H:K,4,0)</f>
        <v>Custeio</v>
      </c>
    </row>
    <row r="746" spans="1:3" x14ac:dyDescent="0.25">
      <c r="A746" s="241">
        <v>6000857175</v>
      </c>
      <c r="B746" s="240">
        <v>3236.65</v>
      </c>
      <c r="C746" s="243" t="str">
        <f>VLOOKUP(A746,Planilha1!H:K,4,0)</f>
        <v>Custeio</v>
      </c>
    </row>
    <row r="747" spans="1:3" x14ac:dyDescent="0.25">
      <c r="A747" s="241">
        <v>6000857176</v>
      </c>
      <c r="B747" s="240">
        <v>3724.24</v>
      </c>
      <c r="C747" s="243" t="str">
        <f>VLOOKUP(A747,Planilha1!H:K,4,0)</f>
        <v>Custeio</v>
      </c>
    </row>
    <row r="748" spans="1:3" x14ac:dyDescent="0.25">
      <c r="A748" s="241">
        <v>6000857178</v>
      </c>
      <c r="B748" s="240">
        <v>104.8</v>
      </c>
      <c r="C748" s="243" t="str">
        <f>VLOOKUP(A748,Planilha1!H:K,4,0)</f>
        <v>Custeio</v>
      </c>
    </row>
    <row r="749" spans="1:3" x14ac:dyDescent="0.25">
      <c r="A749" s="241">
        <v>6000857364</v>
      </c>
      <c r="B749" s="240">
        <v>2073.8000000000002</v>
      </c>
      <c r="C749" s="243" t="str">
        <f>VLOOKUP(A749,Planilha1!H:K,4,0)</f>
        <v>Custeio</v>
      </c>
    </row>
    <row r="750" spans="1:3" x14ac:dyDescent="0.25">
      <c r="A750" s="241">
        <v>6000858117</v>
      </c>
      <c r="B750" s="240">
        <v>50144.19</v>
      </c>
      <c r="C750" s="243" t="str">
        <f>VLOOKUP(A750,Planilha1!H:K,4,0)</f>
        <v>Custeio</v>
      </c>
    </row>
    <row r="751" spans="1:3" x14ac:dyDescent="0.25">
      <c r="A751" s="241">
        <v>6000858200</v>
      </c>
      <c r="B751" s="240">
        <v>20041.330000000002</v>
      </c>
      <c r="C751" s="243" t="str">
        <f>VLOOKUP(A751,Planilha1!H:K,4,0)</f>
        <v>Custeio</v>
      </c>
    </row>
    <row r="752" spans="1:3" x14ac:dyDescent="0.25">
      <c r="A752" s="241">
        <v>6000858208</v>
      </c>
      <c r="B752" s="240">
        <v>133357.84</v>
      </c>
      <c r="C752" s="243" t="str">
        <f>VLOOKUP(A752,Planilha1!H:K,4,0)</f>
        <v>Custeio</v>
      </c>
    </row>
    <row r="753" spans="1:3" x14ac:dyDescent="0.25">
      <c r="A753" s="241">
        <v>6000858209</v>
      </c>
      <c r="B753" s="240">
        <v>85578.240000000005</v>
      </c>
      <c r="C753" s="243" t="str">
        <f>VLOOKUP(A753,Planilha1!H:K,4,0)</f>
        <v>Custeio</v>
      </c>
    </row>
    <row r="754" spans="1:3" x14ac:dyDescent="0.25">
      <c r="A754" s="241">
        <v>6000858210</v>
      </c>
      <c r="B754" s="240">
        <v>38006.400000000001</v>
      </c>
      <c r="C754" s="243" t="str">
        <f>VLOOKUP(A754,Planilha1!H:K,4,0)</f>
        <v>Custeio</v>
      </c>
    </row>
    <row r="755" spans="1:3" x14ac:dyDescent="0.25">
      <c r="A755" s="241" t="s">
        <v>1064</v>
      </c>
      <c r="B755" s="240">
        <v>16394.23</v>
      </c>
      <c r="C755" s="243" t="str">
        <f>VLOOKUP(A755,Planilha1!H:K,4,0)</f>
        <v>EME</v>
      </c>
    </row>
    <row r="756" spans="1:3" x14ac:dyDescent="0.25">
      <c r="A756" s="241" t="s">
        <v>1065</v>
      </c>
      <c r="B756" s="240">
        <v>3048.57</v>
      </c>
      <c r="C756" s="243" t="str">
        <f>VLOOKUP(A756,Planilha1!H:K,4,0)</f>
        <v>EME</v>
      </c>
    </row>
    <row r="757" spans="1:3" x14ac:dyDescent="0.25">
      <c r="A757" s="241" t="s">
        <v>346</v>
      </c>
      <c r="B757" s="240">
        <v>48706.64</v>
      </c>
      <c r="C757" s="243" t="str">
        <f>VLOOKUP(A757,Planilha1!H:K,4,0)</f>
        <v>EME</v>
      </c>
    </row>
    <row r="758" spans="1:3" x14ac:dyDescent="0.25">
      <c r="A758" s="241" t="s">
        <v>1081</v>
      </c>
      <c r="B758" s="240">
        <v>3612.48</v>
      </c>
      <c r="C758" s="243" t="str">
        <f>VLOOKUP(A758,Planilha1!H:K,4,0)</f>
        <v>EME</v>
      </c>
    </row>
    <row r="759" spans="1:3" x14ac:dyDescent="0.25">
      <c r="A759" s="241" t="s">
        <v>1082</v>
      </c>
      <c r="B759" s="240">
        <v>3612.48</v>
      </c>
      <c r="C759" s="243" t="str">
        <f>VLOOKUP(A759,Planilha1!H:K,4,0)</f>
        <v>EME</v>
      </c>
    </row>
    <row r="760" spans="1:3" x14ac:dyDescent="0.25">
      <c r="A760" s="241" t="s">
        <v>1083</v>
      </c>
      <c r="B760" s="240">
        <v>3612.48</v>
      </c>
      <c r="C760" s="243" t="str">
        <f>VLOOKUP(A760,Planilha1!H:K,4,0)</f>
        <v>EME</v>
      </c>
    </row>
    <row r="761" spans="1:3" x14ac:dyDescent="0.25">
      <c r="A761" s="241" t="s">
        <v>1069</v>
      </c>
      <c r="B761" s="240">
        <v>4213.1099999999997</v>
      </c>
      <c r="C761" s="243" t="str">
        <f>VLOOKUP(A761,Planilha1!H:K,4,0)</f>
        <v>EME</v>
      </c>
    </row>
    <row r="762" spans="1:3" x14ac:dyDescent="0.25">
      <c r="A762" s="241" t="s">
        <v>357</v>
      </c>
      <c r="B762" s="240">
        <v>20514.650000000001</v>
      </c>
      <c r="C762" s="243" t="str">
        <f>VLOOKUP(A762,Planilha1!H:K,4,0)</f>
        <v>EME</v>
      </c>
    </row>
    <row r="763" spans="1:3" x14ac:dyDescent="0.25">
      <c r="A763" s="241" t="s">
        <v>1070</v>
      </c>
      <c r="B763" s="240">
        <v>3612.48</v>
      </c>
      <c r="C763" s="243" t="str">
        <f>VLOOKUP(A763,Planilha1!H:K,4,0)</f>
        <v>EME</v>
      </c>
    </row>
    <row r="764" spans="1:3" x14ac:dyDescent="0.25">
      <c r="A764" s="241" t="s">
        <v>1071</v>
      </c>
      <c r="B764" s="240">
        <v>3612.48</v>
      </c>
      <c r="C764" s="243" t="str">
        <f>VLOOKUP(A764,Planilha1!H:K,4,0)</f>
        <v>EME</v>
      </c>
    </row>
    <row r="765" spans="1:3" x14ac:dyDescent="0.25">
      <c r="A765" s="241" t="s">
        <v>1126</v>
      </c>
      <c r="B765" s="240">
        <v>4556.8599999999997</v>
      </c>
      <c r="C765" s="243" t="str">
        <f>VLOOKUP(A765,Planilha1!H:K,4,0)</f>
        <v>EME</v>
      </c>
    </row>
    <row r="766" spans="1:3" x14ac:dyDescent="0.25">
      <c r="A766" s="241" t="s">
        <v>1084</v>
      </c>
      <c r="B766" s="240">
        <v>5153.25</v>
      </c>
      <c r="C766" s="243" t="str">
        <f>VLOOKUP(A766,Planilha1!H:K,4,0)</f>
        <v>EME</v>
      </c>
    </row>
    <row r="767" spans="1:3" x14ac:dyDescent="0.25">
      <c r="A767" s="241" t="s">
        <v>328</v>
      </c>
      <c r="B767" s="240">
        <v>3286.5</v>
      </c>
      <c r="C767" s="243" t="str">
        <f>VLOOKUP(A767,Planilha1!H:K,4,0)</f>
        <v>EME</v>
      </c>
    </row>
    <row r="768" spans="1:3" x14ac:dyDescent="0.25">
      <c r="A768" s="241" t="s">
        <v>381</v>
      </c>
      <c r="B768" s="240">
        <v>17326.3</v>
      </c>
      <c r="C768" s="243" t="str">
        <f>VLOOKUP(A768,Planilha1!H:K,4,0)</f>
        <v>EME</v>
      </c>
    </row>
    <row r="769" spans="1:3" x14ac:dyDescent="0.25">
      <c r="A769" s="241" t="s">
        <v>164</v>
      </c>
      <c r="B769" s="240">
        <v>3488.94</v>
      </c>
      <c r="C769" s="243" t="str">
        <f>VLOOKUP(A769,Planilha1!H:K,4,0)</f>
        <v>EME</v>
      </c>
    </row>
    <row r="770" spans="1:3" x14ac:dyDescent="0.25">
      <c r="A770" s="241" t="s">
        <v>1085</v>
      </c>
      <c r="B770" s="240">
        <v>4931.25</v>
      </c>
      <c r="C770" s="243" t="str">
        <f>VLOOKUP(A770,Planilha1!H:K,4,0)</f>
        <v>EME</v>
      </c>
    </row>
    <row r="771" spans="1:3" x14ac:dyDescent="0.25">
      <c r="A771" s="241" t="s">
        <v>1086</v>
      </c>
      <c r="B771" s="240">
        <v>15243.53</v>
      </c>
      <c r="C771" s="243" t="str">
        <f>VLOOKUP(A771,Planilha1!H:K,4,0)</f>
        <v>EME</v>
      </c>
    </row>
    <row r="772" spans="1:3" x14ac:dyDescent="0.25">
      <c r="A772" s="241" t="s">
        <v>1072</v>
      </c>
      <c r="B772" s="240">
        <v>3612.48</v>
      </c>
      <c r="C772" s="243" t="str">
        <f>VLOOKUP(A772,Planilha1!H:K,4,0)</f>
        <v>EME</v>
      </c>
    </row>
    <row r="773" spans="1:3" x14ac:dyDescent="0.25">
      <c r="A773" s="241" t="s">
        <v>535</v>
      </c>
      <c r="B773" s="240">
        <v>3866.41</v>
      </c>
      <c r="C773" s="243" t="str">
        <f>VLOOKUP(A773,Planilha1!H:K,4,0)</f>
        <v>EME</v>
      </c>
    </row>
    <row r="774" spans="1:3" x14ac:dyDescent="0.25">
      <c r="A774" s="241" t="s">
        <v>495</v>
      </c>
      <c r="B774" s="240">
        <v>3772.07</v>
      </c>
      <c r="C774" s="243" t="str">
        <f>VLOOKUP(A774,Planilha1!H:K,4,0)</f>
        <v>EME</v>
      </c>
    </row>
    <row r="775" spans="1:3" x14ac:dyDescent="0.25">
      <c r="A775" s="241" t="s">
        <v>1073</v>
      </c>
      <c r="B775" s="240">
        <v>25832.65</v>
      </c>
      <c r="C775" s="243" t="str">
        <f>VLOOKUP(A775,Planilha1!H:K,4,0)</f>
        <v>EME</v>
      </c>
    </row>
    <row r="776" spans="1:3" x14ac:dyDescent="0.25">
      <c r="A776" s="241" t="s">
        <v>449</v>
      </c>
      <c r="B776" s="240">
        <v>4730.3900000000003</v>
      </c>
      <c r="C776" s="243" t="str">
        <f>VLOOKUP(A776,Planilha1!H:K,4,0)</f>
        <v>EME</v>
      </c>
    </row>
    <row r="777" spans="1:3" x14ac:dyDescent="0.25">
      <c r="A777" s="241" t="s">
        <v>447</v>
      </c>
      <c r="B777" s="240">
        <v>4454.67</v>
      </c>
      <c r="C777" s="243" t="str">
        <f>VLOOKUP(A777,Planilha1!H:K,4,0)</f>
        <v>EME</v>
      </c>
    </row>
    <row r="778" spans="1:3" x14ac:dyDescent="0.25">
      <c r="A778" s="241" t="s">
        <v>445</v>
      </c>
      <c r="B778" s="240">
        <v>3866.41</v>
      </c>
      <c r="C778" s="243" t="str">
        <f>VLOOKUP(A778,Planilha1!H:K,4,0)</f>
        <v>EME</v>
      </c>
    </row>
    <row r="779" spans="1:3" x14ac:dyDescent="0.25">
      <c r="A779" s="241" t="s">
        <v>435</v>
      </c>
      <c r="B779" s="240">
        <v>3690.81</v>
      </c>
      <c r="C779" s="243" t="str">
        <f>VLOOKUP(A779,Planilha1!H:K,4,0)</f>
        <v>EME</v>
      </c>
    </row>
    <row r="780" spans="1:3" x14ac:dyDescent="0.25">
      <c r="A780" s="241" t="s">
        <v>431</v>
      </c>
      <c r="B780" s="240">
        <v>3690.81</v>
      </c>
      <c r="C780" s="243" t="str">
        <f>VLOOKUP(A780,Planilha1!H:K,4,0)</f>
        <v>EME</v>
      </c>
    </row>
    <row r="781" spans="1:3" x14ac:dyDescent="0.25">
      <c r="A781" s="241" t="s">
        <v>429</v>
      </c>
      <c r="B781" s="240">
        <v>4456.8599999999997</v>
      </c>
      <c r="C781" s="243" t="str">
        <f>VLOOKUP(A781,Planilha1!H:K,4,0)</f>
        <v>EME</v>
      </c>
    </row>
    <row r="782" spans="1:3" x14ac:dyDescent="0.25">
      <c r="A782" s="241" t="s">
        <v>428</v>
      </c>
      <c r="B782" s="240">
        <v>3690.81</v>
      </c>
      <c r="C782" s="243" t="str">
        <f>VLOOKUP(A782,Planilha1!H:K,4,0)</f>
        <v>EME</v>
      </c>
    </row>
    <row r="783" spans="1:3" x14ac:dyDescent="0.25">
      <c r="A783" s="241" t="s">
        <v>427</v>
      </c>
      <c r="B783" s="240">
        <v>4291.4399999999996</v>
      </c>
      <c r="C783" s="243" t="str">
        <f>VLOOKUP(A783,Planilha1!H:K,4,0)</f>
        <v>EME</v>
      </c>
    </row>
    <row r="784" spans="1:3" x14ac:dyDescent="0.25">
      <c r="A784" s="241" t="s">
        <v>417</v>
      </c>
      <c r="B784" s="240">
        <v>3690.81</v>
      </c>
      <c r="C784" s="243" t="str">
        <f>VLOOKUP(A784,Planilha1!H:K,4,0)</f>
        <v>EME</v>
      </c>
    </row>
    <row r="785" spans="1:3" x14ac:dyDescent="0.25">
      <c r="A785" s="241" t="s">
        <v>1123</v>
      </c>
      <c r="B785" s="240">
        <v>799.88</v>
      </c>
      <c r="C785" s="243" t="str">
        <f>VLOOKUP(A785,Planilha1!H:K,4,0)</f>
        <v>EME</v>
      </c>
    </row>
    <row r="786" spans="1:3" x14ac:dyDescent="0.25">
      <c r="A786" s="241" t="s">
        <v>654</v>
      </c>
      <c r="B786" s="240">
        <v>6233.51</v>
      </c>
      <c r="C786" s="243" t="str">
        <f>VLOOKUP(A786,Planilha1!H:K,4,0)</f>
        <v>EME</v>
      </c>
    </row>
    <row r="787" spans="1:3" x14ac:dyDescent="0.25">
      <c r="A787" s="241" t="s">
        <v>292</v>
      </c>
      <c r="B787" s="240">
        <v>5521.91</v>
      </c>
      <c r="C787" s="243" t="str">
        <f>VLOOKUP(A787,Planilha1!H:K,4,0)</f>
        <v>EME</v>
      </c>
    </row>
    <row r="788" spans="1:3" x14ac:dyDescent="0.25">
      <c r="A788" s="241" t="s">
        <v>648</v>
      </c>
      <c r="B788" s="240">
        <v>3750.34</v>
      </c>
      <c r="C788" s="243" t="str">
        <f>VLOOKUP(A788,Planilha1!H:K,4,0)</f>
        <v>EME</v>
      </c>
    </row>
    <row r="789" spans="1:3" x14ac:dyDescent="0.25">
      <c r="A789" s="241" t="s">
        <v>649</v>
      </c>
      <c r="B789" s="240">
        <v>5940.97</v>
      </c>
      <c r="C789" s="243" t="str">
        <f>VLOOKUP(A789,Planilha1!H:K,4,0)</f>
        <v>EME</v>
      </c>
    </row>
    <row r="790" spans="1:3" x14ac:dyDescent="0.25">
      <c r="A790" s="241" t="s">
        <v>666</v>
      </c>
      <c r="B790" s="240">
        <v>3647.05</v>
      </c>
      <c r="C790" s="243" t="str">
        <f>VLOOKUP(A790,Planilha1!H:K,4,0)</f>
        <v>EME</v>
      </c>
    </row>
    <row r="791" spans="1:3" x14ac:dyDescent="0.25">
      <c r="A791" s="241" t="s">
        <v>672</v>
      </c>
      <c r="B791" s="240">
        <v>9527.86</v>
      </c>
      <c r="C791" s="243" t="str">
        <f>VLOOKUP(A791,Planilha1!H:K,4,0)</f>
        <v>EME</v>
      </c>
    </row>
    <row r="792" spans="1:3" x14ac:dyDescent="0.25">
      <c r="A792" s="241" t="s">
        <v>692</v>
      </c>
      <c r="B792" s="240">
        <v>4957.72</v>
      </c>
      <c r="C792" s="243" t="str">
        <f>VLOOKUP(A792,Planilha1!H:K,4,0)</f>
        <v>EME</v>
      </c>
    </row>
    <row r="793" spans="1:3" x14ac:dyDescent="0.25">
      <c r="A793" s="241" t="s">
        <v>717</v>
      </c>
      <c r="B793" s="240">
        <v>3690.81</v>
      </c>
      <c r="C793" s="243" t="str">
        <f>VLOOKUP(A793,Planilha1!H:K,4,0)</f>
        <v>EME</v>
      </c>
    </row>
    <row r="794" spans="1:3" x14ac:dyDescent="0.25">
      <c r="A794" s="241" t="s">
        <v>719</v>
      </c>
      <c r="B794" s="240">
        <v>3912.81</v>
      </c>
      <c r="C794" s="243" t="str">
        <f>VLOOKUP(A794,Planilha1!H:K,4,0)</f>
        <v>EME</v>
      </c>
    </row>
    <row r="795" spans="1:3" x14ac:dyDescent="0.25">
      <c r="A795" s="241" t="s">
        <v>739</v>
      </c>
      <c r="B795" s="240">
        <v>5045.09</v>
      </c>
      <c r="C795" s="243" t="str">
        <f>VLOOKUP(A795,Planilha1!H:K,4,0)</f>
        <v>EME</v>
      </c>
    </row>
    <row r="796" spans="1:3" x14ac:dyDescent="0.25">
      <c r="A796" s="241" t="s">
        <v>758</v>
      </c>
      <c r="B796" s="240">
        <v>3690.81</v>
      </c>
      <c r="C796" s="243" t="str">
        <f>VLOOKUP(A796,Planilha1!H:K,4,0)</f>
        <v>EME</v>
      </c>
    </row>
    <row r="797" spans="1:3" x14ac:dyDescent="0.25">
      <c r="A797" s="241" t="s">
        <v>772</v>
      </c>
      <c r="B797" s="240">
        <v>718.14</v>
      </c>
      <c r="C797" s="243" t="str">
        <f>VLOOKUP(A797,Planilha1!H:K,4,0)</f>
        <v>EME</v>
      </c>
    </row>
    <row r="798" spans="1:3" x14ac:dyDescent="0.25">
      <c r="A798" s="241" t="s">
        <v>784</v>
      </c>
      <c r="B798" s="240">
        <v>3690.81</v>
      </c>
      <c r="C798" s="243" t="str">
        <f>VLOOKUP(A798,Planilha1!H:K,4,0)</f>
        <v>EME</v>
      </c>
    </row>
    <row r="799" spans="1:3" x14ac:dyDescent="0.25">
      <c r="A799" s="241" t="s">
        <v>869</v>
      </c>
      <c r="B799" s="240">
        <v>3690.81</v>
      </c>
      <c r="C799" s="243" t="str">
        <f>VLOOKUP(A799,Planilha1!H:K,4,0)</f>
        <v>EME</v>
      </c>
    </row>
    <row r="800" spans="1:3" x14ac:dyDescent="0.25">
      <c r="A800" s="241" t="s">
        <v>806</v>
      </c>
      <c r="B800" s="240">
        <v>3690.81</v>
      </c>
      <c r="C800" s="243" t="str">
        <f>VLOOKUP(A800,Planilha1!H:K,4,0)</f>
        <v>EME</v>
      </c>
    </row>
    <row r="801" spans="1:3" x14ac:dyDescent="0.25">
      <c r="A801" s="241" t="s">
        <v>821</v>
      </c>
      <c r="B801" s="240">
        <v>3690.81</v>
      </c>
      <c r="C801" s="243" t="str">
        <f>VLOOKUP(A801,Planilha1!H:K,4,0)</f>
        <v>EME</v>
      </c>
    </row>
    <row r="802" spans="1:3" x14ac:dyDescent="0.25">
      <c r="A802" s="241" t="s">
        <v>803</v>
      </c>
      <c r="B802" s="240">
        <v>5709.93</v>
      </c>
      <c r="C802" s="243" t="str">
        <f>VLOOKUP(A802,Planilha1!H:K,4,0)</f>
        <v>EME</v>
      </c>
    </row>
    <row r="803" spans="1:3" x14ac:dyDescent="0.25">
      <c r="A803" s="241" t="s">
        <v>811</v>
      </c>
      <c r="B803" s="240">
        <v>3690.81</v>
      </c>
      <c r="C803" s="243" t="str">
        <f>VLOOKUP(A803,Planilha1!H:K,4,0)</f>
        <v>EME</v>
      </c>
    </row>
    <row r="804" spans="1:3" x14ac:dyDescent="0.25">
      <c r="A804" s="241" t="s">
        <v>847</v>
      </c>
      <c r="B804" s="240">
        <v>3690.81</v>
      </c>
      <c r="C804" s="243" t="str">
        <f>VLOOKUP(A804,Planilha1!H:K,4,0)</f>
        <v>EME</v>
      </c>
    </row>
    <row r="805" spans="1:3" x14ac:dyDescent="0.25">
      <c r="A805" s="241" t="s">
        <v>956</v>
      </c>
      <c r="B805" s="240">
        <v>5239.17</v>
      </c>
      <c r="C805" s="243" t="str">
        <f>VLOOKUP(A805,Planilha1!H:K,4,0)</f>
        <v>EME</v>
      </c>
    </row>
    <row r="806" spans="1:3" x14ac:dyDescent="0.25">
      <c r="A806" s="241" t="s">
        <v>1015</v>
      </c>
      <c r="B806" s="240">
        <v>4742.32</v>
      </c>
      <c r="C806" s="243" t="str">
        <f>VLOOKUP(A806,Planilha1!H:K,4,0)</f>
        <v>EME</v>
      </c>
    </row>
    <row r="807" spans="1:3" x14ac:dyDescent="0.25">
      <c r="A807" s="241" t="s">
        <v>1080</v>
      </c>
      <c r="B807" s="240">
        <v>23045.62</v>
      </c>
      <c r="C807" s="243" t="str">
        <f>VLOOKUP(A807,Planilha1!H:K,4,0)</f>
        <v>ERD</v>
      </c>
    </row>
    <row r="808" spans="1:3" x14ac:dyDescent="0.25">
      <c r="A808" s="241" t="s">
        <v>364</v>
      </c>
      <c r="B808" s="240">
        <v>4808.6499999999996</v>
      </c>
      <c r="C808" s="243" t="str">
        <f>VLOOKUP(A808,Planilha1!H:K,4,0)</f>
        <v>ERD</v>
      </c>
    </row>
    <row r="809" spans="1:3" x14ac:dyDescent="0.25">
      <c r="A809" s="241" t="s">
        <v>1079</v>
      </c>
      <c r="B809" s="240">
        <v>2607.09</v>
      </c>
      <c r="C809" s="243" t="str">
        <f>VLOOKUP(A809,Planilha1!H:K,4,0)</f>
        <v>ERD</v>
      </c>
    </row>
    <row r="810" spans="1:3" x14ac:dyDescent="0.25">
      <c r="A810" s="241" t="s">
        <v>1078</v>
      </c>
      <c r="B810" s="240">
        <v>8793.43</v>
      </c>
      <c r="C810" s="243" t="str">
        <f>VLOOKUP(A810,Planilha1!H:K,4,0)</f>
        <v>ERD</v>
      </c>
    </row>
    <row r="811" spans="1:3" x14ac:dyDescent="0.25">
      <c r="A811" s="241" t="s">
        <v>1077</v>
      </c>
      <c r="B811" s="240">
        <v>13170.13</v>
      </c>
      <c r="C811" s="243" t="str">
        <f>VLOOKUP(A811,Planilha1!H:K,4,0)</f>
        <v>ERD</v>
      </c>
    </row>
    <row r="812" spans="1:3" x14ac:dyDescent="0.25">
      <c r="A812" s="241" t="s">
        <v>1076</v>
      </c>
      <c r="B812" s="240">
        <v>1893.3</v>
      </c>
      <c r="C812" s="243" t="str">
        <f>VLOOKUP(A812,Planilha1!H:K,4,0)</f>
        <v>ERD</v>
      </c>
    </row>
    <row r="813" spans="1:3" x14ac:dyDescent="0.25">
      <c r="A813" s="241" t="s">
        <v>1075</v>
      </c>
      <c r="B813" s="240">
        <v>2504.4899999999998</v>
      </c>
      <c r="C813" s="243" t="str">
        <f>VLOOKUP(A813,Planilha1!H:K,4,0)</f>
        <v>ERD</v>
      </c>
    </row>
    <row r="814" spans="1:3" x14ac:dyDescent="0.25">
      <c r="A814" s="244" t="s">
        <v>1415</v>
      </c>
      <c r="B814" s="242">
        <v>2134950.0300000021</v>
      </c>
      <c r="C814" s="243"/>
    </row>
    <row r="815" spans="1:3" x14ac:dyDescent="0.25">
      <c r="B815"/>
    </row>
    <row r="816" spans="1:3" x14ac:dyDescent="0.25">
      <c r="B816"/>
    </row>
    <row r="817" spans="1:8" x14ac:dyDescent="0.25">
      <c r="B817"/>
    </row>
    <row r="818" spans="1:8" x14ac:dyDescent="0.25">
      <c r="A818" t="s">
        <v>1414</v>
      </c>
      <c r="B818" t="s">
        <v>1416</v>
      </c>
      <c r="C818" s="244" t="s">
        <v>1456</v>
      </c>
      <c r="D818" t="s">
        <v>1457</v>
      </c>
    </row>
    <row r="819" spans="1:8" x14ac:dyDescent="0.25">
      <c r="A819">
        <v>6000668923</v>
      </c>
      <c r="B819" s="239">
        <v>308.91000000000003</v>
      </c>
      <c r="C819" s="244" t="s">
        <v>1204</v>
      </c>
      <c r="D819" s="239">
        <f>VLOOKUP(A819,A:C,3,0)</f>
        <v>0</v>
      </c>
      <c r="F819" s="249" t="s">
        <v>10</v>
      </c>
      <c r="G819" s="244" t="s">
        <v>1458</v>
      </c>
      <c r="H819" s="244" t="s">
        <v>1459</v>
      </c>
    </row>
    <row r="820" spans="1:8" x14ac:dyDescent="0.25">
      <c r="A820">
        <v>6000675457</v>
      </c>
      <c r="B820" s="239">
        <v>419.2</v>
      </c>
      <c r="C820" s="244" t="s">
        <v>1204</v>
      </c>
      <c r="D820" s="239">
        <f t="shared" ref="D820:D883" si="8">VLOOKUP(A820,A:C,3,0)</f>
        <v>0</v>
      </c>
      <c r="F820" s="238" t="s">
        <v>1204</v>
      </c>
      <c r="G820" s="248">
        <v>1744281.2900000019</v>
      </c>
      <c r="H820" s="248">
        <v>724010.37358000025</v>
      </c>
    </row>
    <row r="821" spans="1:8" x14ac:dyDescent="0.25">
      <c r="A821">
        <v>6000676008</v>
      </c>
      <c r="B821" s="239">
        <v>456.01</v>
      </c>
      <c r="C821" s="244" t="s">
        <v>1204</v>
      </c>
      <c r="D821" s="239">
        <f t="shared" si="8"/>
        <v>0</v>
      </c>
      <c r="F821" s="238" t="s">
        <v>1454</v>
      </c>
      <c r="G821" s="248">
        <v>333846.02999999997</v>
      </c>
      <c r="H821" s="248">
        <v>320109.5</v>
      </c>
    </row>
    <row r="822" spans="1:8" x14ac:dyDescent="0.25">
      <c r="A822">
        <v>6000677000</v>
      </c>
      <c r="B822" s="239">
        <v>1600.28</v>
      </c>
      <c r="C822" s="244" t="s">
        <v>1204</v>
      </c>
      <c r="D822" s="239">
        <f t="shared" si="8"/>
        <v>1600.28</v>
      </c>
      <c r="F822" s="238" t="s">
        <v>1455</v>
      </c>
      <c r="G822" s="248">
        <v>56822.709999999992</v>
      </c>
      <c r="H822" s="248">
        <v>0</v>
      </c>
    </row>
    <row r="823" spans="1:8" x14ac:dyDescent="0.25">
      <c r="A823">
        <v>6000677005</v>
      </c>
      <c r="B823" s="239">
        <v>775.91</v>
      </c>
      <c r="C823" s="244" t="s">
        <v>1204</v>
      </c>
      <c r="D823" s="239">
        <f t="shared" si="8"/>
        <v>775.91</v>
      </c>
      <c r="F823" s="238" t="s">
        <v>1415</v>
      </c>
      <c r="G823" s="248">
        <v>2134950.0300000021</v>
      </c>
      <c r="H823" s="248">
        <v>1044119.8735800002</v>
      </c>
    </row>
    <row r="824" spans="1:8" x14ac:dyDescent="0.25">
      <c r="A824">
        <v>6000677006</v>
      </c>
      <c r="B824" s="239">
        <v>1200.21</v>
      </c>
      <c r="C824" s="244" t="s">
        <v>1204</v>
      </c>
      <c r="D824" s="239">
        <f t="shared" si="8"/>
        <v>1200.21</v>
      </c>
      <c r="G824"/>
    </row>
    <row r="825" spans="1:8" x14ac:dyDescent="0.25">
      <c r="A825">
        <v>6000681459</v>
      </c>
      <c r="B825" s="239">
        <v>4751.22</v>
      </c>
      <c r="C825" s="244" t="s">
        <v>1204</v>
      </c>
      <c r="D825" s="239">
        <f t="shared" si="8"/>
        <v>4751.22</v>
      </c>
      <c r="G825"/>
    </row>
    <row r="826" spans="1:8" x14ac:dyDescent="0.25">
      <c r="A826">
        <v>6000771047</v>
      </c>
      <c r="B826" s="239">
        <v>671.07</v>
      </c>
      <c r="C826" s="244" t="s">
        <v>1204</v>
      </c>
      <c r="D826" s="239">
        <f t="shared" si="8"/>
        <v>0</v>
      </c>
      <c r="G826"/>
    </row>
    <row r="827" spans="1:8" x14ac:dyDescent="0.25">
      <c r="A827">
        <v>6000779535</v>
      </c>
      <c r="B827" s="239">
        <v>171902.56000000003</v>
      </c>
      <c r="C827" s="244" t="s">
        <v>1204</v>
      </c>
      <c r="D827" s="239">
        <f t="shared" si="8"/>
        <v>142372.43</v>
      </c>
      <c r="G827"/>
    </row>
    <row r="828" spans="1:8" x14ac:dyDescent="0.25">
      <c r="A828">
        <v>6000781312</v>
      </c>
      <c r="B828" s="239">
        <v>2374.38</v>
      </c>
      <c r="C828" s="244" t="s">
        <v>1204</v>
      </c>
      <c r="D828" s="239">
        <f t="shared" si="8"/>
        <v>0</v>
      </c>
      <c r="G828"/>
    </row>
    <row r="829" spans="1:8" x14ac:dyDescent="0.25">
      <c r="A829">
        <v>6000781313</v>
      </c>
      <c r="B829" s="239">
        <v>323.62</v>
      </c>
      <c r="C829" s="244" t="s">
        <v>1204</v>
      </c>
      <c r="D829" s="239">
        <f t="shared" si="8"/>
        <v>0</v>
      </c>
      <c r="G829"/>
    </row>
    <row r="830" spans="1:8" x14ac:dyDescent="0.25">
      <c r="A830">
        <v>6000783799</v>
      </c>
      <c r="B830" s="239">
        <v>49536.78</v>
      </c>
      <c r="C830" s="244" t="s">
        <v>1204</v>
      </c>
      <c r="D830" s="239">
        <f t="shared" si="8"/>
        <v>48914</v>
      </c>
      <c r="G830"/>
    </row>
    <row r="831" spans="1:8" x14ac:dyDescent="0.25">
      <c r="A831">
        <v>6000800623</v>
      </c>
      <c r="B831" s="239">
        <v>4238.42</v>
      </c>
      <c r="C831" s="244" t="s">
        <v>1204</v>
      </c>
      <c r="D831" s="239">
        <f t="shared" si="8"/>
        <v>0</v>
      </c>
      <c r="G831"/>
    </row>
    <row r="832" spans="1:8" x14ac:dyDescent="0.25">
      <c r="A832">
        <v>6000804659</v>
      </c>
      <c r="B832" s="239">
        <v>6138.35</v>
      </c>
      <c r="C832" s="244" t="s">
        <v>1204</v>
      </c>
      <c r="D832" s="239">
        <f t="shared" si="8"/>
        <v>6138.35</v>
      </c>
      <c r="G832"/>
    </row>
    <row r="833" spans="1:7" x14ac:dyDescent="0.25">
      <c r="A833">
        <v>6000805472</v>
      </c>
      <c r="B833" s="239">
        <v>98072.320000000007</v>
      </c>
      <c r="C833" s="244" t="s">
        <v>1204</v>
      </c>
      <c r="D833" s="239">
        <f t="shared" si="8"/>
        <v>0</v>
      </c>
      <c r="G833"/>
    </row>
    <row r="834" spans="1:7" x14ac:dyDescent="0.25">
      <c r="A834">
        <v>6000805473</v>
      </c>
      <c r="B834" s="239">
        <v>180242.4</v>
      </c>
      <c r="C834" s="244" t="s">
        <v>1204</v>
      </c>
      <c r="D834" s="239">
        <f t="shared" si="8"/>
        <v>0</v>
      </c>
      <c r="G834"/>
    </row>
    <row r="835" spans="1:7" x14ac:dyDescent="0.25">
      <c r="A835">
        <v>6000806418</v>
      </c>
      <c r="B835" s="239">
        <v>169011.20000000001</v>
      </c>
      <c r="C835" s="244" t="s">
        <v>1204</v>
      </c>
      <c r="D835" s="239">
        <f t="shared" si="8"/>
        <v>0</v>
      </c>
      <c r="G835"/>
    </row>
    <row r="836" spans="1:7" x14ac:dyDescent="0.25">
      <c r="A836">
        <v>6000806419</v>
      </c>
      <c r="B836" s="239">
        <v>39443.040000000001</v>
      </c>
      <c r="C836" s="244" t="s">
        <v>1204</v>
      </c>
      <c r="D836" s="239">
        <f t="shared" si="8"/>
        <v>0</v>
      </c>
      <c r="G836"/>
    </row>
    <row r="837" spans="1:7" x14ac:dyDescent="0.25">
      <c r="A837">
        <v>6000806613</v>
      </c>
      <c r="B837" s="239">
        <v>549.74</v>
      </c>
      <c r="C837" s="244" t="s">
        <v>1204</v>
      </c>
      <c r="D837" s="239">
        <f t="shared" si="8"/>
        <v>0</v>
      </c>
    </row>
    <row r="838" spans="1:7" x14ac:dyDescent="0.25">
      <c r="A838">
        <v>6000806617</v>
      </c>
      <c r="B838" s="239">
        <v>356.71</v>
      </c>
      <c r="C838" s="244" t="s">
        <v>1204</v>
      </c>
      <c r="D838" s="239">
        <f t="shared" si="8"/>
        <v>0</v>
      </c>
    </row>
    <row r="839" spans="1:7" x14ac:dyDescent="0.25">
      <c r="A839">
        <v>6000806618</v>
      </c>
      <c r="B839" s="239">
        <v>922.93999999999994</v>
      </c>
      <c r="C839" s="244" t="s">
        <v>1204</v>
      </c>
      <c r="D839" s="239">
        <f t="shared" si="8"/>
        <v>0</v>
      </c>
    </row>
    <row r="840" spans="1:7" x14ac:dyDescent="0.25">
      <c r="A840">
        <v>6000806630</v>
      </c>
      <c r="B840" s="239">
        <v>356.67</v>
      </c>
      <c r="C840" s="244" t="s">
        <v>1204</v>
      </c>
      <c r="D840" s="239">
        <f t="shared" si="8"/>
        <v>0</v>
      </c>
    </row>
    <row r="841" spans="1:7" x14ac:dyDescent="0.25">
      <c r="A841">
        <v>6000807001</v>
      </c>
      <c r="B841" s="239">
        <v>2428.9</v>
      </c>
      <c r="C841" s="244" t="s">
        <v>1204</v>
      </c>
      <c r="D841" s="239">
        <f t="shared" si="8"/>
        <v>2428.9</v>
      </c>
    </row>
    <row r="842" spans="1:7" x14ac:dyDescent="0.25">
      <c r="A842">
        <v>6000809402</v>
      </c>
      <c r="B842" s="239">
        <v>5926.62</v>
      </c>
      <c r="C842" s="244" t="s">
        <v>1204</v>
      </c>
      <c r="D842" s="239">
        <f t="shared" si="8"/>
        <v>5926.62</v>
      </c>
    </row>
    <row r="843" spans="1:7" x14ac:dyDescent="0.25">
      <c r="A843">
        <v>6000814328</v>
      </c>
      <c r="B843" s="239">
        <v>5908.05</v>
      </c>
      <c r="C843" s="244" t="s">
        <v>1204</v>
      </c>
      <c r="D843" s="239">
        <f t="shared" si="8"/>
        <v>5950</v>
      </c>
    </row>
    <row r="844" spans="1:7" x14ac:dyDescent="0.25">
      <c r="A844">
        <v>6000816843</v>
      </c>
      <c r="B844" s="239">
        <v>7293.82</v>
      </c>
      <c r="C844" s="244" t="s">
        <v>1204</v>
      </c>
      <c r="D844" s="239">
        <f t="shared" si="8"/>
        <v>7345.62</v>
      </c>
    </row>
    <row r="845" spans="1:7" x14ac:dyDescent="0.25">
      <c r="A845">
        <v>6000816845</v>
      </c>
      <c r="B845" s="239">
        <v>5008.3500000000004</v>
      </c>
      <c r="C845" s="244" t="s">
        <v>1204</v>
      </c>
      <c r="D845" s="239">
        <f t="shared" si="8"/>
        <v>5008.3500000000004</v>
      </c>
    </row>
    <row r="846" spans="1:7" x14ac:dyDescent="0.25">
      <c r="A846">
        <v>6000817637</v>
      </c>
      <c r="B846" s="239">
        <v>7547.59</v>
      </c>
      <c r="C846" s="244" t="s">
        <v>1204</v>
      </c>
      <c r="D846" s="239">
        <f t="shared" si="8"/>
        <v>7473.34</v>
      </c>
    </row>
    <row r="847" spans="1:7" x14ac:dyDescent="0.25">
      <c r="A847">
        <v>6000817651</v>
      </c>
      <c r="B847" s="239">
        <v>29451.39</v>
      </c>
      <c r="C847" s="244" t="s">
        <v>1204</v>
      </c>
      <c r="D847" s="239">
        <f t="shared" si="8"/>
        <v>29402.2</v>
      </c>
    </row>
    <row r="848" spans="1:7" x14ac:dyDescent="0.25">
      <c r="A848">
        <v>6000817672</v>
      </c>
      <c r="B848" s="239">
        <v>8422.16</v>
      </c>
      <c r="C848" s="244" t="s">
        <v>1204</v>
      </c>
      <c r="D848" s="239">
        <f t="shared" si="8"/>
        <v>8347.91</v>
      </c>
    </row>
    <row r="849" spans="1:4" x14ac:dyDescent="0.25">
      <c r="A849">
        <v>6000817768</v>
      </c>
      <c r="B849" s="239">
        <v>6208.16</v>
      </c>
      <c r="C849" s="244" t="s">
        <v>1204</v>
      </c>
      <c r="D849" s="239">
        <f t="shared" si="8"/>
        <v>6252.26</v>
      </c>
    </row>
    <row r="850" spans="1:4" x14ac:dyDescent="0.25">
      <c r="A850">
        <v>6000822785</v>
      </c>
      <c r="B850" s="239">
        <v>1787.16</v>
      </c>
      <c r="C850" s="244" t="s">
        <v>1204</v>
      </c>
      <c r="D850" s="239">
        <f t="shared" si="8"/>
        <v>0</v>
      </c>
    </row>
    <row r="851" spans="1:4" x14ac:dyDescent="0.25">
      <c r="A851">
        <v>6000826351</v>
      </c>
      <c r="B851" s="239">
        <v>7524.06</v>
      </c>
      <c r="C851" s="244" t="s">
        <v>1204</v>
      </c>
      <c r="D851" s="239">
        <f t="shared" si="8"/>
        <v>7524.06</v>
      </c>
    </row>
    <row r="852" spans="1:4" x14ac:dyDescent="0.25">
      <c r="A852">
        <v>6000827264</v>
      </c>
      <c r="B852" s="239">
        <v>1200.21</v>
      </c>
      <c r="C852" s="244" t="s">
        <v>1204</v>
      </c>
      <c r="D852" s="239">
        <f t="shared" si="8"/>
        <v>1200.21</v>
      </c>
    </row>
    <row r="853" spans="1:4" x14ac:dyDescent="0.25">
      <c r="A853">
        <v>6000827301</v>
      </c>
      <c r="B853" s="239">
        <v>13166.12</v>
      </c>
      <c r="C853" s="244" t="s">
        <v>1204</v>
      </c>
      <c r="D853" s="239">
        <f t="shared" si="8"/>
        <v>0</v>
      </c>
    </row>
    <row r="854" spans="1:4" x14ac:dyDescent="0.25">
      <c r="A854">
        <v>6000829140</v>
      </c>
      <c r="B854" s="239">
        <v>5959.01</v>
      </c>
      <c r="C854" s="244" t="s">
        <v>1204</v>
      </c>
      <c r="D854" s="239">
        <f t="shared" si="8"/>
        <v>5959.0106999999998</v>
      </c>
    </row>
    <row r="855" spans="1:4" x14ac:dyDescent="0.25">
      <c r="A855">
        <v>6000829141</v>
      </c>
      <c r="B855" s="239">
        <v>2947.1</v>
      </c>
      <c r="C855" s="244" t="s">
        <v>1204</v>
      </c>
      <c r="D855" s="239">
        <f t="shared" si="8"/>
        <v>2947.1</v>
      </c>
    </row>
    <row r="856" spans="1:4" x14ac:dyDescent="0.25">
      <c r="A856">
        <v>6000829147</v>
      </c>
      <c r="B856" s="239">
        <v>7673.51</v>
      </c>
      <c r="C856" s="244" t="s">
        <v>1204</v>
      </c>
      <c r="D856" s="239">
        <f t="shared" si="8"/>
        <v>7673.51</v>
      </c>
    </row>
    <row r="857" spans="1:4" x14ac:dyDescent="0.25">
      <c r="A857">
        <v>6000829502</v>
      </c>
      <c r="B857" s="239">
        <v>4883.67</v>
      </c>
      <c r="C857" s="244" t="s">
        <v>1204</v>
      </c>
      <c r="D857" s="239">
        <f t="shared" si="8"/>
        <v>0</v>
      </c>
    </row>
    <row r="858" spans="1:4" x14ac:dyDescent="0.25">
      <c r="A858">
        <v>6000829509</v>
      </c>
      <c r="B858" s="239">
        <v>5285.65</v>
      </c>
      <c r="C858" s="244" t="s">
        <v>1204</v>
      </c>
      <c r="D858" s="239">
        <f t="shared" si="8"/>
        <v>0</v>
      </c>
    </row>
    <row r="859" spans="1:4" x14ac:dyDescent="0.25">
      <c r="A859">
        <v>6000829516</v>
      </c>
      <c r="B859" s="239">
        <v>583.44000000000005</v>
      </c>
      <c r="C859" s="244" t="s">
        <v>1204</v>
      </c>
      <c r="D859" s="239">
        <f t="shared" si="8"/>
        <v>0</v>
      </c>
    </row>
    <row r="860" spans="1:4" x14ac:dyDescent="0.25">
      <c r="A860">
        <v>6000829569</v>
      </c>
      <c r="B860" s="239">
        <v>1102.23</v>
      </c>
      <c r="C860" s="244" t="s">
        <v>1204</v>
      </c>
      <c r="D860" s="239">
        <f t="shared" si="8"/>
        <v>0</v>
      </c>
    </row>
    <row r="861" spans="1:4" x14ac:dyDescent="0.25">
      <c r="A861">
        <v>6000829625</v>
      </c>
      <c r="B861" s="239">
        <v>497.28</v>
      </c>
      <c r="C861" s="244" t="s">
        <v>1204</v>
      </c>
      <c r="D861" s="239">
        <f t="shared" si="8"/>
        <v>497.28</v>
      </c>
    </row>
    <row r="862" spans="1:4" x14ac:dyDescent="0.25">
      <c r="A862">
        <v>6000829628</v>
      </c>
      <c r="B862" s="239">
        <v>775.91</v>
      </c>
      <c r="C862" s="244" t="s">
        <v>1204</v>
      </c>
      <c r="D862" s="239">
        <f t="shared" si="8"/>
        <v>775.91</v>
      </c>
    </row>
    <row r="863" spans="1:4" x14ac:dyDescent="0.25">
      <c r="A863">
        <v>6000829629</v>
      </c>
      <c r="B863" s="239">
        <v>1294.17</v>
      </c>
      <c r="C863" s="244" t="s">
        <v>1204</v>
      </c>
      <c r="D863" s="239">
        <f t="shared" si="8"/>
        <v>1294.17</v>
      </c>
    </row>
    <row r="864" spans="1:4" x14ac:dyDescent="0.25">
      <c r="A864">
        <v>6000830022</v>
      </c>
      <c r="B864" s="239">
        <v>583.44000000000005</v>
      </c>
      <c r="C864" s="244" t="s">
        <v>1204</v>
      </c>
      <c r="D864" s="239">
        <f t="shared" si="8"/>
        <v>0</v>
      </c>
    </row>
    <row r="865" spans="1:4" x14ac:dyDescent="0.25">
      <c r="A865">
        <v>6000830231</v>
      </c>
      <c r="B865" s="239">
        <v>978.08</v>
      </c>
      <c r="C865" s="244" t="s">
        <v>1204</v>
      </c>
      <c r="D865" s="239">
        <f t="shared" si="8"/>
        <v>0</v>
      </c>
    </row>
    <row r="866" spans="1:4" x14ac:dyDescent="0.25">
      <c r="A866">
        <v>6000830232</v>
      </c>
      <c r="B866" s="239">
        <v>88.26</v>
      </c>
      <c r="C866" s="244" t="s">
        <v>1204</v>
      </c>
      <c r="D866" s="239">
        <f t="shared" si="8"/>
        <v>0</v>
      </c>
    </row>
    <row r="867" spans="1:4" x14ac:dyDescent="0.25">
      <c r="A867">
        <v>6000830429</v>
      </c>
      <c r="B867" s="239">
        <v>338.33</v>
      </c>
      <c r="C867" s="244" t="s">
        <v>1204</v>
      </c>
      <c r="D867" s="239">
        <f t="shared" si="8"/>
        <v>0</v>
      </c>
    </row>
    <row r="868" spans="1:4" x14ac:dyDescent="0.25">
      <c r="A868">
        <v>6000830682</v>
      </c>
      <c r="B868" s="239">
        <v>129.25</v>
      </c>
      <c r="C868" s="244" t="s">
        <v>1204</v>
      </c>
      <c r="D868" s="239">
        <f t="shared" si="8"/>
        <v>130.16999999999999</v>
      </c>
    </row>
    <row r="869" spans="1:4" x14ac:dyDescent="0.25">
      <c r="A869">
        <v>6000830684</v>
      </c>
      <c r="B869" s="239">
        <v>110.35</v>
      </c>
      <c r="C869" s="244" t="s">
        <v>1204</v>
      </c>
      <c r="D869" s="239">
        <f t="shared" si="8"/>
        <v>111.15</v>
      </c>
    </row>
    <row r="870" spans="1:4" x14ac:dyDescent="0.25">
      <c r="A870">
        <v>6000830722</v>
      </c>
      <c r="B870" s="239">
        <v>513.79999999999995</v>
      </c>
      <c r="C870" s="244" t="s">
        <v>1204</v>
      </c>
      <c r="D870" s="239">
        <f t="shared" si="8"/>
        <v>0</v>
      </c>
    </row>
    <row r="871" spans="1:4" x14ac:dyDescent="0.25">
      <c r="A871">
        <v>6000830779</v>
      </c>
      <c r="B871" s="239">
        <v>963.37</v>
      </c>
      <c r="C871" s="244" t="s">
        <v>1204</v>
      </c>
      <c r="D871" s="239">
        <f t="shared" si="8"/>
        <v>0</v>
      </c>
    </row>
    <row r="872" spans="1:4" x14ac:dyDescent="0.25">
      <c r="A872">
        <v>6000830800</v>
      </c>
      <c r="B872" s="239">
        <v>963.37</v>
      </c>
      <c r="C872" s="244" t="s">
        <v>1204</v>
      </c>
      <c r="D872" s="239">
        <f t="shared" si="8"/>
        <v>0</v>
      </c>
    </row>
    <row r="873" spans="1:4" x14ac:dyDescent="0.25">
      <c r="A873">
        <v>6000830801</v>
      </c>
      <c r="B873" s="239">
        <v>963.37</v>
      </c>
      <c r="C873" s="244" t="s">
        <v>1204</v>
      </c>
      <c r="D873" s="239">
        <f t="shared" si="8"/>
        <v>0</v>
      </c>
    </row>
    <row r="874" spans="1:4" x14ac:dyDescent="0.25">
      <c r="A874">
        <v>6000830811</v>
      </c>
      <c r="B874" s="239">
        <v>104.8</v>
      </c>
      <c r="C874" s="244" t="s">
        <v>1204</v>
      </c>
      <c r="D874" s="239">
        <f t="shared" si="8"/>
        <v>0</v>
      </c>
    </row>
    <row r="875" spans="1:4" x14ac:dyDescent="0.25">
      <c r="A875">
        <v>6000830819</v>
      </c>
      <c r="B875" s="239">
        <v>963.37</v>
      </c>
      <c r="C875" s="244" t="s">
        <v>1204</v>
      </c>
      <c r="D875" s="239">
        <f t="shared" si="8"/>
        <v>0</v>
      </c>
    </row>
    <row r="876" spans="1:4" x14ac:dyDescent="0.25">
      <c r="A876">
        <v>6000830832</v>
      </c>
      <c r="B876" s="239">
        <v>1658.79</v>
      </c>
      <c r="C876" s="244" t="s">
        <v>1204</v>
      </c>
      <c r="D876" s="239">
        <f t="shared" si="8"/>
        <v>0</v>
      </c>
    </row>
    <row r="877" spans="1:4" x14ac:dyDescent="0.25">
      <c r="A877">
        <v>6000830840</v>
      </c>
      <c r="B877" s="239">
        <v>963.37</v>
      </c>
      <c r="C877" s="244" t="s">
        <v>1204</v>
      </c>
      <c r="D877" s="239">
        <f t="shared" si="8"/>
        <v>0</v>
      </c>
    </row>
    <row r="878" spans="1:4" x14ac:dyDescent="0.25">
      <c r="A878">
        <v>6000831076</v>
      </c>
      <c r="B878" s="239">
        <v>469.76</v>
      </c>
      <c r="C878" s="244" t="s">
        <v>1204</v>
      </c>
      <c r="D878" s="239">
        <f t="shared" si="8"/>
        <v>0</v>
      </c>
    </row>
    <row r="879" spans="1:4" x14ac:dyDescent="0.25">
      <c r="A879">
        <v>6000831085</v>
      </c>
      <c r="B879" s="239">
        <v>177.93</v>
      </c>
      <c r="C879" s="244" t="s">
        <v>1204</v>
      </c>
      <c r="D879" s="239">
        <f t="shared" si="8"/>
        <v>179.2</v>
      </c>
    </row>
    <row r="880" spans="1:4" x14ac:dyDescent="0.25">
      <c r="A880">
        <v>6000831127</v>
      </c>
      <c r="B880" s="239">
        <v>7832.16</v>
      </c>
      <c r="C880" s="244" t="s">
        <v>1204</v>
      </c>
      <c r="D880" s="239">
        <f t="shared" si="8"/>
        <v>0</v>
      </c>
    </row>
    <row r="881" spans="1:4" x14ac:dyDescent="0.25">
      <c r="A881">
        <v>6000831128</v>
      </c>
      <c r="B881" s="239">
        <v>1382.16</v>
      </c>
      <c r="C881" s="244" t="s">
        <v>1204</v>
      </c>
      <c r="D881" s="239">
        <f t="shared" si="8"/>
        <v>0</v>
      </c>
    </row>
    <row r="882" spans="1:4" x14ac:dyDescent="0.25">
      <c r="A882">
        <v>6000831842</v>
      </c>
      <c r="B882" s="239">
        <v>963.37</v>
      </c>
      <c r="C882" s="244" t="s">
        <v>1204</v>
      </c>
      <c r="D882" s="239">
        <f t="shared" si="8"/>
        <v>0</v>
      </c>
    </row>
    <row r="883" spans="1:4" x14ac:dyDescent="0.25">
      <c r="A883">
        <v>6000831843</v>
      </c>
      <c r="B883" s="239">
        <v>963.37</v>
      </c>
      <c r="C883" s="244" t="s">
        <v>1204</v>
      </c>
      <c r="D883" s="239">
        <f t="shared" si="8"/>
        <v>0</v>
      </c>
    </row>
    <row r="884" spans="1:4" x14ac:dyDescent="0.25">
      <c r="A884">
        <v>6000831844</v>
      </c>
      <c r="B884" s="239">
        <v>963.37</v>
      </c>
      <c r="C884" s="244" t="s">
        <v>1204</v>
      </c>
      <c r="D884" s="239">
        <f t="shared" ref="D884:D947" si="9">VLOOKUP(A884,A:C,3,0)</f>
        <v>0</v>
      </c>
    </row>
    <row r="885" spans="1:4" x14ac:dyDescent="0.25">
      <c r="A885">
        <v>6000831846</v>
      </c>
      <c r="B885" s="239">
        <v>963.37</v>
      </c>
      <c r="C885" s="244" t="s">
        <v>1204</v>
      </c>
      <c r="D885" s="239">
        <f t="shared" si="9"/>
        <v>0</v>
      </c>
    </row>
    <row r="886" spans="1:4" x14ac:dyDescent="0.25">
      <c r="A886">
        <v>6000831848</v>
      </c>
      <c r="B886" s="239">
        <v>963.37</v>
      </c>
      <c r="C886" s="244" t="s">
        <v>1204</v>
      </c>
      <c r="D886" s="239">
        <f t="shared" si="9"/>
        <v>0</v>
      </c>
    </row>
    <row r="887" spans="1:4" x14ac:dyDescent="0.25">
      <c r="A887">
        <v>6000832013</v>
      </c>
      <c r="B887" s="239">
        <v>6029.26</v>
      </c>
      <c r="C887" s="244" t="s">
        <v>1204</v>
      </c>
      <c r="D887" s="239">
        <f t="shared" si="9"/>
        <v>6029.26</v>
      </c>
    </row>
    <row r="888" spans="1:4" x14ac:dyDescent="0.25">
      <c r="A888">
        <v>6000832015</v>
      </c>
      <c r="B888" s="239">
        <v>7204.84</v>
      </c>
      <c r="C888" s="244" t="s">
        <v>1204</v>
      </c>
      <c r="D888" s="239">
        <f t="shared" si="9"/>
        <v>7255.97</v>
      </c>
    </row>
    <row r="889" spans="1:4" x14ac:dyDescent="0.25">
      <c r="A889">
        <v>6000832019</v>
      </c>
      <c r="B889" s="239">
        <v>10671.65</v>
      </c>
      <c r="C889" s="244" t="s">
        <v>1204</v>
      </c>
      <c r="D889" s="239">
        <f t="shared" si="9"/>
        <v>10671.65</v>
      </c>
    </row>
    <row r="890" spans="1:4" x14ac:dyDescent="0.25">
      <c r="A890">
        <v>6000832146</v>
      </c>
      <c r="B890" s="239">
        <v>44.14</v>
      </c>
      <c r="C890" s="244" t="s">
        <v>1204</v>
      </c>
      <c r="D890" s="239">
        <f t="shared" si="9"/>
        <v>44.46</v>
      </c>
    </row>
    <row r="891" spans="1:4" x14ac:dyDescent="0.25">
      <c r="A891">
        <v>6000832147</v>
      </c>
      <c r="B891" s="239">
        <v>2475.2600000000002</v>
      </c>
      <c r="C891" s="244" t="s">
        <v>1204</v>
      </c>
      <c r="D891" s="239">
        <f t="shared" si="9"/>
        <v>2490.68174</v>
      </c>
    </row>
    <row r="892" spans="1:4" x14ac:dyDescent="0.25">
      <c r="A892">
        <v>6000832204</v>
      </c>
      <c r="B892" s="239">
        <v>157.63</v>
      </c>
      <c r="C892" s="244" t="s">
        <v>1204</v>
      </c>
      <c r="D892" s="239">
        <f t="shared" si="9"/>
        <v>157.63120000000001</v>
      </c>
    </row>
    <row r="893" spans="1:4" x14ac:dyDescent="0.25">
      <c r="A893">
        <v>6000832368</v>
      </c>
      <c r="B893" s="239">
        <v>42.21</v>
      </c>
      <c r="C893" s="244" t="s">
        <v>1204</v>
      </c>
      <c r="D893" s="239">
        <f t="shared" si="9"/>
        <v>0</v>
      </c>
    </row>
    <row r="894" spans="1:4" x14ac:dyDescent="0.25">
      <c r="A894">
        <v>6000832915</v>
      </c>
      <c r="B894" s="239">
        <v>963.37</v>
      </c>
      <c r="C894" s="244" t="s">
        <v>1204</v>
      </c>
      <c r="D894" s="239">
        <f t="shared" si="9"/>
        <v>0</v>
      </c>
    </row>
    <row r="895" spans="1:4" x14ac:dyDescent="0.25">
      <c r="A895">
        <v>6000832917</v>
      </c>
      <c r="B895" s="239">
        <v>963.37</v>
      </c>
      <c r="C895" s="244" t="s">
        <v>1204</v>
      </c>
      <c r="D895" s="239">
        <f t="shared" si="9"/>
        <v>0</v>
      </c>
    </row>
    <row r="896" spans="1:4" x14ac:dyDescent="0.25">
      <c r="A896">
        <v>6000832930</v>
      </c>
      <c r="B896" s="239">
        <v>963.37</v>
      </c>
      <c r="C896" s="244" t="s">
        <v>1204</v>
      </c>
      <c r="D896" s="239">
        <f t="shared" si="9"/>
        <v>0</v>
      </c>
    </row>
    <row r="897" spans="1:4" x14ac:dyDescent="0.25">
      <c r="A897">
        <v>6000832931</v>
      </c>
      <c r="B897" s="239">
        <v>963.37</v>
      </c>
      <c r="C897" s="244" t="s">
        <v>1204</v>
      </c>
      <c r="D897" s="239">
        <f t="shared" si="9"/>
        <v>0</v>
      </c>
    </row>
    <row r="898" spans="1:4" x14ac:dyDescent="0.25">
      <c r="A898">
        <v>6000832968</v>
      </c>
      <c r="B898" s="239">
        <v>939.52</v>
      </c>
      <c r="C898" s="244" t="s">
        <v>1204</v>
      </c>
      <c r="D898" s="239">
        <f t="shared" si="9"/>
        <v>0</v>
      </c>
    </row>
    <row r="899" spans="1:4" x14ac:dyDescent="0.25">
      <c r="A899">
        <v>6000832969</v>
      </c>
      <c r="B899" s="239">
        <v>322.95999999999998</v>
      </c>
      <c r="C899" s="244" t="s">
        <v>1204</v>
      </c>
      <c r="D899" s="239">
        <f t="shared" si="9"/>
        <v>0</v>
      </c>
    </row>
    <row r="900" spans="1:4" x14ac:dyDescent="0.25">
      <c r="A900">
        <v>6000832970</v>
      </c>
      <c r="B900" s="239">
        <v>148.93</v>
      </c>
      <c r="C900" s="244" t="s">
        <v>1204</v>
      </c>
      <c r="D900" s="239">
        <f t="shared" si="9"/>
        <v>0</v>
      </c>
    </row>
    <row r="901" spans="1:4" x14ac:dyDescent="0.25">
      <c r="A901">
        <v>6000833034</v>
      </c>
      <c r="B901" s="239">
        <v>1619.41</v>
      </c>
      <c r="C901" s="244" t="s">
        <v>1204</v>
      </c>
      <c r="D901" s="239">
        <f t="shared" si="9"/>
        <v>0</v>
      </c>
    </row>
    <row r="902" spans="1:4" x14ac:dyDescent="0.25">
      <c r="A902">
        <v>6000833076</v>
      </c>
      <c r="B902" s="239">
        <v>963.37</v>
      </c>
      <c r="C902" s="244" t="s">
        <v>1204</v>
      </c>
      <c r="D902" s="239">
        <f t="shared" si="9"/>
        <v>0</v>
      </c>
    </row>
    <row r="903" spans="1:4" x14ac:dyDescent="0.25">
      <c r="A903">
        <v>6000833103</v>
      </c>
      <c r="B903" s="239">
        <v>963.37</v>
      </c>
      <c r="C903" s="244" t="s">
        <v>1204</v>
      </c>
      <c r="D903" s="239">
        <f t="shared" si="9"/>
        <v>0</v>
      </c>
    </row>
    <row r="904" spans="1:4" x14ac:dyDescent="0.25">
      <c r="A904">
        <v>6000833118</v>
      </c>
      <c r="B904" s="239">
        <v>214.36</v>
      </c>
      <c r="C904" s="244" t="s">
        <v>1204</v>
      </c>
      <c r="D904" s="239">
        <f t="shared" si="9"/>
        <v>215.88</v>
      </c>
    </row>
    <row r="905" spans="1:4" x14ac:dyDescent="0.25">
      <c r="A905">
        <v>6000833119</v>
      </c>
      <c r="B905" s="239">
        <v>66.209999999999994</v>
      </c>
      <c r="C905" s="244" t="s">
        <v>1204</v>
      </c>
      <c r="D905" s="239">
        <f t="shared" si="9"/>
        <v>66.69</v>
      </c>
    </row>
    <row r="906" spans="1:4" x14ac:dyDescent="0.25">
      <c r="A906">
        <v>6000833372</v>
      </c>
      <c r="B906" s="239">
        <v>5446.8</v>
      </c>
      <c r="C906" s="244" t="s">
        <v>1204</v>
      </c>
      <c r="D906" s="239">
        <f t="shared" si="9"/>
        <v>0</v>
      </c>
    </row>
    <row r="907" spans="1:4" x14ac:dyDescent="0.25">
      <c r="A907">
        <v>6000833472</v>
      </c>
      <c r="B907" s="239">
        <v>10439.33</v>
      </c>
      <c r="C907" s="244" t="s">
        <v>1204</v>
      </c>
      <c r="D907" s="239">
        <f t="shared" si="9"/>
        <v>10439.33</v>
      </c>
    </row>
    <row r="908" spans="1:4" x14ac:dyDescent="0.25">
      <c r="A908">
        <v>6000833474</v>
      </c>
      <c r="B908" s="239">
        <v>963.37</v>
      </c>
      <c r="C908" s="244" t="s">
        <v>1204</v>
      </c>
      <c r="D908" s="239">
        <f t="shared" si="9"/>
        <v>0</v>
      </c>
    </row>
    <row r="909" spans="1:4" x14ac:dyDescent="0.25">
      <c r="A909">
        <v>6000833475</v>
      </c>
      <c r="B909" s="239">
        <v>963.37</v>
      </c>
      <c r="C909" s="244" t="s">
        <v>1204</v>
      </c>
      <c r="D909" s="239">
        <f t="shared" si="9"/>
        <v>0</v>
      </c>
    </row>
    <row r="910" spans="1:4" x14ac:dyDescent="0.25">
      <c r="A910">
        <v>6000833476</v>
      </c>
      <c r="B910" s="239">
        <v>963.37</v>
      </c>
      <c r="C910" s="244" t="s">
        <v>1204</v>
      </c>
      <c r="D910" s="239">
        <f t="shared" si="9"/>
        <v>0</v>
      </c>
    </row>
    <row r="911" spans="1:4" x14ac:dyDescent="0.25">
      <c r="A911">
        <v>6000833637</v>
      </c>
      <c r="B911" s="239">
        <v>3601</v>
      </c>
      <c r="C911" s="244" t="s">
        <v>1204</v>
      </c>
      <c r="D911" s="239">
        <f t="shared" si="9"/>
        <v>0</v>
      </c>
    </row>
    <row r="912" spans="1:4" x14ac:dyDescent="0.25">
      <c r="A912">
        <v>6000835199</v>
      </c>
      <c r="B912" s="239">
        <v>974.93</v>
      </c>
      <c r="C912" s="244" t="s">
        <v>1204</v>
      </c>
      <c r="D912" s="239">
        <f t="shared" si="9"/>
        <v>0</v>
      </c>
    </row>
    <row r="913" spans="1:4" x14ac:dyDescent="0.25">
      <c r="A913">
        <v>6000838060</v>
      </c>
      <c r="B913" s="239">
        <v>974.93</v>
      </c>
      <c r="C913" s="244" t="s">
        <v>1204</v>
      </c>
      <c r="D913" s="239">
        <f t="shared" si="9"/>
        <v>0</v>
      </c>
    </row>
    <row r="914" spans="1:4" x14ac:dyDescent="0.25">
      <c r="A914">
        <v>6000838068</v>
      </c>
      <c r="B914" s="239">
        <v>974.93</v>
      </c>
      <c r="C914" s="244" t="s">
        <v>1204</v>
      </c>
      <c r="D914" s="239">
        <f t="shared" si="9"/>
        <v>0</v>
      </c>
    </row>
    <row r="915" spans="1:4" x14ac:dyDescent="0.25">
      <c r="A915">
        <v>6000838074</v>
      </c>
      <c r="B915" s="239">
        <v>974.93</v>
      </c>
      <c r="C915" s="244" t="s">
        <v>1204</v>
      </c>
      <c r="D915" s="239">
        <f t="shared" si="9"/>
        <v>0</v>
      </c>
    </row>
    <row r="916" spans="1:4" x14ac:dyDescent="0.25">
      <c r="A916">
        <v>6000838191</v>
      </c>
      <c r="B916" s="239">
        <v>2448.83</v>
      </c>
      <c r="C916" s="244" t="s">
        <v>1204</v>
      </c>
      <c r="D916" s="239">
        <f t="shared" si="9"/>
        <v>0</v>
      </c>
    </row>
    <row r="917" spans="1:4" x14ac:dyDescent="0.25">
      <c r="A917">
        <v>6000838192</v>
      </c>
      <c r="B917" s="239">
        <v>2158.08</v>
      </c>
      <c r="C917" s="244" t="s">
        <v>1204</v>
      </c>
      <c r="D917" s="239">
        <f t="shared" si="9"/>
        <v>0</v>
      </c>
    </row>
    <row r="918" spans="1:4" x14ac:dyDescent="0.25">
      <c r="A918">
        <v>6000838196</v>
      </c>
      <c r="B918" s="239">
        <v>974.93</v>
      </c>
      <c r="C918" s="244" t="s">
        <v>1204</v>
      </c>
      <c r="D918" s="239">
        <f t="shared" si="9"/>
        <v>0</v>
      </c>
    </row>
    <row r="919" spans="1:4" x14ac:dyDescent="0.25">
      <c r="A919">
        <v>6000838198</v>
      </c>
      <c r="B919" s="239">
        <v>974.93</v>
      </c>
      <c r="C919" s="244" t="s">
        <v>1204</v>
      </c>
      <c r="D919" s="239">
        <f t="shared" si="9"/>
        <v>0</v>
      </c>
    </row>
    <row r="920" spans="1:4" x14ac:dyDescent="0.25">
      <c r="A920">
        <v>6000838440</v>
      </c>
      <c r="B920" s="239">
        <v>974.93</v>
      </c>
      <c r="C920" s="244" t="s">
        <v>1204</v>
      </c>
      <c r="D920" s="239">
        <f t="shared" si="9"/>
        <v>0</v>
      </c>
    </row>
    <row r="921" spans="1:4" x14ac:dyDescent="0.25">
      <c r="A921">
        <v>6000838442</v>
      </c>
      <c r="B921" s="239">
        <v>974.93</v>
      </c>
      <c r="C921" s="244" t="s">
        <v>1204</v>
      </c>
      <c r="D921" s="239">
        <f t="shared" si="9"/>
        <v>0</v>
      </c>
    </row>
    <row r="922" spans="1:4" x14ac:dyDescent="0.25">
      <c r="A922">
        <v>6000838909</v>
      </c>
      <c r="B922" s="239">
        <v>691.37</v>
      </c>
      <c r="C922" s="244" t="s">
        <v>1204</v>
      </c>
      <c r="D922" s="239">
        <f t="shared" si="9"/>
        <v>0</v>
      </c>
    </row>
    <row r="923" spans="1:4" x14ac:dyDescent="0.25">
      <c r="A923">
        <v>6000838910</v>
      </c>
      <c r="B923" s="239">
        <v>544.27</v>
      </c>
      <c r="C923" s="244" t="s">
        <v>1204</v>
      </c>
      <c r="D923" s="239">
        <f t="shared" si="9"/>
        <v>0</v>
      </c>
    </row>
    <row r="924" spans="1:4" x14ac:dyDescent="0.25">
      <c r="A924">
        <v>6000839024</v>
      </c>
      <c r="B924" s="239">
        <v>1355.54</v>
      </c>
      <c r="C924" s="244" t="s">
        <v>1204</v>
      </c>
      <c r="D924" s="239">
        <f t="shared" si="9"/>
        <v>0</v>
      </c>
    </row>
    <row r="925" spans="1:4" x14ac:dyDescent="0.25">
      <c r="A925">
        <v>6000839028</v>
      </c>
      <c r="B925" s="239">
        <v>2711.08</v>
      </c>
      <c r="C925" s="244" t="s">
        <v>1204</v>
      </c>
      <c r="D925" s="239">
        <f t="shared" si="9"/>
        <v>0</v>
      </c>
    </row>
    <row r="926" spans="1:4" x14ac:dyDescent="0.25">
      <c r="A926">
        <v>6000839168</v>
      </c>
      <c r="B926" s="239">
        <v>974.93</v>
      </c>
      <c r="C926" s="244" t="s">
        <v>1204</v>
      </c>
      <c r="D926" s="239">
        <f t="shared" si="9"/>
        <v>0</v>
      </c>
    </row>
    <row r="927" spans="1:4" x14ac:dyDescent="0.25">
      <c r="A927">
        <v>6000839296</v>
      </c>
      <c r="B927" s="239">
        <v>2924.79</v>
      </c>
      <c r="C927" s="244" t="s">
        <v>1204</v>
      </c>
      <c r="D927" s="239">
        <f t="shared" si="9"/>
        <v>0</v>
      </c>
    </row>
    <row r="928" spans="1:4" x14ac:dyDescent="0.25">
      <c r="A928">
        <v>6000839298</v>
      </c>
      <c r="B928" s="239">
        <v>974.93</v>
      </c>
      <c r="C928" s="244" t="s">
        <v>1204</v>
      </c>
      <c r="D928" s="239">
        <f t="shared" si="9"/>
        <v>0</v>
      </c>
    </row>
    <row r="929" spans="1:4" x14ac:dyDescent="0.25">
      <c r="A929">
        <v>6000839454</v>
      </c>
      <c r="B929" s="239">
        <v>974.93</v>
      </c>
      <c r="C929" s="244" t="s">
        <v>1204</v>
      </c>
      <c r="D929" s="239">
        <f t="shared" si="9"/>
        <v>0</v>
      </c>
    </row>
    <row r="930" spans="1:4" x14ac:dyDescent="0.25">
      <c r="A930">
        <v>6000840045</v>
      </c>
      <c r="B930" s="239">
        <v>1908.57</v>
      </c>
      <c r="C930" s="244" t="s">
        <v>1204</v>
      </c>
      <c r="D930" s="239">
        <f t="shared" si="9"/>
        <v>0</v>
      </c>
    </row>
    <row r="931" spans="1:4" x14ac:dyDescent="0.25">
      <c r="A931">
        <v>6000840046</v>
      </c>
      <c r="B931" s="239">
        <v>540.57000000000005</v>
      </c>
      <c r="C931" s="244" t="s">
        <v>1204</v>
      </c>
      <c r="D931" s="239">
        <f t="shared" si="9"/>
        <v>0</v>
      </c>
    </row>
    <row r="932" spans="1:4" x14ac:dyDescent="0.25">
      <c r="A932">
        <v>6000840048</v>
      </c>
      <c r="B932" s="239">
        <v>974.93</v>
      </c>
      <c r="C932" s="244" t="s">
        <v>1204</v>
      </c>
      <c r="D932" s="239">
        <f t="shared" si="9"/>
        <v>0</v>
      </c>
    </row>
    <row r="933" spans="1:4" x14ac:dyDescent="0.25">
      <c r="A933">
        <v>6000840050</v>
      </c>
      <c r="B933" s="239">
        <v>974.93</v>
      </c>
      <c r="C933" s="244" t="s">
        <v>1204</v>
      </c>
      <c r="D933" s="239">
        <f t="shared" si="9"/>
        <v>0</v>
      </c>
    </row>
    <row r="934" spans="1:4" x14ac:dyDescent="0.25">
      <c r="A934">
        <v>6000840315</v>
      </c>
      <c r="B934" s="239">
        <v>974.93</v>
      </c>
      <c r="C934" s="244" t="s">
        <v>1204</v>
      </c>
      <c r="D934" s="239">
        <f t="shared" si="9"/>
        <v>0</v>
      </c>
    </row>
    <row r="935" spans="1:4" x14ac:dyDescent="0.25">
      <c r="A935">
        <v>6000840316</v>
      </c>
      <c r="B935" s="239">
        <v>974.93</v>
      </c>
      <c r="C935" s="244" t="s">
        <v>1204</v>
      </c>
      <c r="D935" s="239">
        <f t="shared" si="9"/>
        <v>0</v>
      </c>
    </row>
    <row r="936" spans="1:4" x14ac:dyDescent="0.25">
      <c r="A936">
        <v>6000840317</v>
      </c>
      <c r="B936" s="239">
        <v>974.93</v>
      </c>
      <c r="C936" s="244" t="s">
        <v>1204</v>
      </c>
      <c r="D936" s="239">
        <f t="shared" si="9"/>
        <v>0</v>
      </c>
    </row>
    <row r="937" spans="1:4" x14ac:dyDescent="0.25">
      <c r="A937">
        <v>6000840318</v>
      </c>
      <c r="B937" s="239">
        <v>974.93</v>
      </c>
      <c r="C937" s="244" t="s">
        <v>1204</v>
      </c>
      <c r="D937" s="239">
        <f t="shared" si="9"/>
        <v>0</v>
      </c>
    </row>
    <row r="938" spans="1:4" x14ac:dyDescent="0.25">
      <c r="A938">
        <v>6000840569</v>
      </c>
      <c r="B938" s="239">
        <v>3780.64</v>
      </c>
      <c r="C938" s="244" t="s">
        <v>1204</v>
      </c>
      <c r="D938" s="239">
        <f t="shared" si="9"/>
        <v>0</v>
      </c>
    </row>
    <row r="939" spans="1:4" x14ac:dyDescent="0.25">
      <c r="A939">
        <v>6000840570</v>
      </c>
      <c r="B939" s="239">
        <v>1355.54</v>
      </c>
      <c r="C939" s="244" t="s">
        <v>1204</v>
      </c>
      <c r="D939" s="239">
        <f t="shared" si="9"/>
        <v>0</v>
      </c>
    </row>
    <row r="940" spans="1:4" x14ac:dyDescent="0.25">
      <c r="A940">
        <v>6000840576</v>
      </c>
      <c r="B940" s="239">
        <v>974.93</v>
      </c>
      <c r="C940" s="244" t="s">
        <v>1204</v>
      </c>
      <c r="D940" s="239">
        <f t="shared" si="9"/>
        <v>0</v>
      </c>
    </row>
    <row r="941" spans="1:4" x14ac:dyDescent="0.25">
      <c r="A941">
        <v>6000840889</v>
      </c>
      <c r="B941" s="239">
        <v>327.39999999999998</v>
      </c>
      <c r="C941" s="244" t="s">
        <v>1204</v>
      </c>
      <c r="D941" s="239">
        <f t="shared" si="9"/>
        <v>0</v>
      </c>
    </row>
    <row r="942" spans="1:4" x14ac:dyDescent="0.25">
      <c r="A942">
        <v>6000840893</v>
      </c>
      <c r="B942" s="239">
        <v>713.34</v>
      </c>
      <c r="C942" s="244" t="s">
        <v>1204</v>
      </c>
      <c r="D942" s="239">
        <f t="shared" si="9"/>
        <v>0</v>
      </c>
    </row>
    <row r="943" spans="1:4" x14ac:dyDescent="0.25">
      <c r="A943">
        <v>6000840929</v>
      </c>
      <c r="B943" s="239">
        <v>713.34</v>
      </c>
      <c r="C943" s="244" t="s">
        <v>1204</v>
      </c>
      <c r="D943" s="239">
        <f t="shared" si="9"/>
        <v>0</v>
      </c>
    </row>
    <row r="944" spans="1:4" x14ac:dyDescent="0.25">
      <c r="A944">
        <v>6000840947</v>
      </c>
      <c r="B944" s="239">
        <v>279.49</v>
      </c>
      <c r="C944" s="244" t="s">
        <v>1204</v>
      </c>
      <c r="D944" s="239">
        <f t="shared" si="9"/>
        <v>0</v>
      </c>
    </row>
    <row r="945" spans="1:4" x14ac:dyDescent="0.25">
      <c r="A945">
        <v>6000840948</v>
      </c>
      <c r="B945" s="239">
        <v>540.29999999999995</v>
      </c>
      <c r="C945" s="244" t="s">
        <v>1204</v>
      </c>
      <c r="D945" s="239">
        <f t="shared" si="9"/>
        <v>0</v>
      </c>
    </row>
    <row r="946" spans="1:4" x14ac:dyDescent="0.25">
      <c r="A946">
        <v>6000841189</v>
      </c>
      <c r="B946" s="239">
        <v>1880.27</v>
      </c>
      <c r="C946" s="244" t="s">
        <v>1204</v>
      </c>
      <c r="D946" s="239">
        <f t="shared" si="9"/>
        <v>1880.27</v>
      </c>
    </row>
    <row r="947" spans="1:4" x14ac:dyDescent="0.25">
      <c r="A947">
        <v>6000841342</v>
      </c>
      <c r="B947" s="239">
        <v>489.05999999999995</v>
      </c>
      <c r="C947" s="244" t="s">
        <v>1204</v>
      </c>
      <c r="D947" s="239">
        <f t="shared" si="9"/>
        <v>0</v>
      </c>
    </row>
    <row r="948" spans="1:4" x14ac:dyDescent="0.25">
      <c r="A948">
        <v>6000841520</v>
      </c>
      <c r="B948" s="239">
        <v>776.35</v>
      </c>
      <c r="C948" s="244" t="s">
        <v>1204</v>
      </c>
      <c r="D948" s="239">
        <f t="shared" ref="D948:D1011" si="10">VLOOKUP(A948,A:C,3,0)</f>
        <v>0</v>
      </c>
    </row>
    <row r="949" spans="1:4" x14ac:dyDescent="0.25">
      <c r="A949">
        <v>6000841521</v>
      </c>
      <c r="B949" s="239">
        <v>606.78</v>
      </c>
      <c r="C949" s="244" t="s">
        <v>1204</v>
      </c>
      <c r="D949" s="239">
        <f t="shared" si="10"/>
        <v>0</v>
      </c>
    </row>
    <row r="950" spans="1:4" x14ac:dyDescent="0.25">
      <c r="A950">
        <v>6000841525</v>
      </c>
      <c r="B950" s="239">
        <v>1482.09</v>
      </c>
      <c r="C950" s="244" t="s">
        <v>1204</v>
      </c>
      <c r="D950" s="239">
        <f t="shared" si="10"/>
        <v>1482.09</v>
      </c>
    </row>
    <row r="951" spans="1:4" x14ac:dyDescent="0.25">
      <c r="A951">
        <v>6000841627</v>
      </c>
      <c r="B951" s="239">
        <v>463.35</v>
      </c>
      <c r="C951" s="244" t="s">
        <v>1204</v>
      </c>
      <c r="D951" s="239">
        <f t="shared" si="10"/>
        <v>0</v>
      </c>
    </row>
    <row r="952" spans="1:4" x14ac:dyDescent="0.25">
      <c r="A952">
        <v>6000841709</v>
      </c>
      <c r="B952" s="239">
        <v>794.52</v>
      </c>
      <c r="C952" s="244" t="s">
        <v>1204</v>
      </c>
      <c r="D952" s="239">
        <f t="shared" si="10"/>
        <v>800.28</v>
      </c>
    </row>
    <row r="953" spans="1:4" x14ac:dyDescent="0.25">
      <c r="A953">
        <v>6000841870</v>
      </c>
      <c r="B953" s="239">
        <v>558.98</v>
      </c>
      <c r="C953" s="244" t="s">
        <v>1204</v>
      </c>
      <c r="D953" s="239">
        <f t="shared" si="10"/>
        <v>0</v>
      </c>
    </row>
    <row r="954" spans="1:4" x14ac:dyDescent="0.25">
      <c r="A954">
        <v>6000841872</v>
      </c>
      <c r="B954" s="239">
        <v>430.26</v>
      </c>
      <c r="C954" s="244" t="s">
        <v>1204</v>
      </c>
      <c r="D954" s="239">
        <f t="shared" si="10"/>
        <v>0</v>
      </c>
    </row>
    <row r="955" spans="1:4" x14ac:dyDescent="0.25">
      <c r="A955">
        <v>6000841873</v>
      </c>
      <c r="B955" s="239">
        <v>884.38</v>
      </c>
      <c r="C955" s="244" t="s">
        <v>1204</v>
      </c>
      <c r="D955" s="239">
        <f t="shared" si="10"/>
        <v>0</v>
      </c>
    </row>
    <row r="956" spans="1:4" x14ac:dyDescent="0.25">
      <c r="A956">
        <v>6000841877</v>
      </c>
      <c r="B956" s="239">
        <v>558.98</v>
      </c>
      <c r="C956" s="244" t="s">
        <v>1204</v>
      </c>
      <c r="D956" s="239">
        <f t="shared" si="10"/>
        <v>0</v>
      </c>
    </row>
    <row r="957" spans="1:4" x14ac:dyDescent="0.25">
      <c r="A957">
        <v>6000841878</v>
      </c>
      <c r="B957" s="239">
        <v>106.64</v>
      </c>
      <c r="C957" s="244" t="s">
        <v>1204</v>
      </c>
      <c r="D957" s="239">
        <f t="shared" si="10"/>
        <v>0</v>
      </c>
    </row>
    <row r="958" spans="1:4" x14ac:dyDescent="0.25">
      <c r="A958">
        <v>6000842027</v>
      </c>
      <c r="B958" s="239">
        <v>1011.25</v>
      </c>
      <c r="C958" s="244" t="s">
        <v>1204</v>
      </c>
      <c r="D958" s="239">
        <f t="shared" si="10"/>
        <v>0</v>
      </c>
    </row>
    <row r="959" spans="1:4" x14ac:dyDescent="0.25">
      <c r="A959">
        <v>6000842068</v>
      </c>
      <c r="B959" s="239">
        <v>974.93</v>
      </c>
      <c r="C959" s="244" t="s">
        <v>1204</v>
      </c>
      <c r="D959" s="239">
        <f t="shared" si="10"/>
        <v>0</v>
      </c>
    </row>
    <row r="960" spans="1:4" x14ac:dyDescent="0.25">
      <c r="A960">
        <v>6000842069</v>
      </c>
      <c r="B960" s="239">
        <v>974.93</v>
      </c>
      <c r="C960" s="244" t="s">
        <v>1204</v>
      </c>
      <c r="D960" s="239">
        <f t="shared" si="10"/>
        <v>0</v>
      </c>
    </row>
    <row r="961" spans="1:4" x14ac:dyDescent="0.25">
      <c r="A961">
        <v>6000843261</v>
      </c>
      <c r="B961" s="239">
        <v>2226.4</v>
      </c>
      <c r="C961" s="244" t="s">
        <v>1204</v>
      </c>
      <c r="D961" s="239">
        <f t="shared" si="10"/>
        <v>0</v>
      </c>
    </row>
    <row r="962" spans="1:4" x14ac:dyDescent="0.25">
      <c r="A962">
        <v>6000843262</v>
      </c>
      <c r="B962" s="239">
        <v>2480.65</v>
      </c>
      <c r="C962" s="244" t="s">
        <v>1204</v>
      </c>
      <c r="D962" s="239">
        <f t="shared" si="10"/>
        <v>0</v>
      </c>
    </row>
    <row r="963" spans="1:4" x14ac:dyDescent="0.25">
      <c r="A963">
        <v>6000843263</v>
      </c>
      <c r="B963" s="239">
        <v>1306.29</v>
      </c>
      <c r="C963" s="244" t="s">
        <v>1204</v>
      </c>
      <c r="D963" s="239">
        <f t="shared" si="10"/>
        <v>0</v>
      </c>
    </row>
    <row r="964" spans="1:4" x14ac:dyDescent="0.25">
      <c r="A964">
        <v>6000843267</v>
      </c>
      <c r="B964" s="239">
        <v>4874.6499999999996</v>
      </c>
      <c r="C964" s="244" t="s">
        <v>1204</v>
      </c>
      <c r="D964" s="239">
        <f t="shared" si="10"/>
        <v>0</v>
      </c>
    </row>
    <row r="965" spans="1:4" x14ac:dyDescent="0.25">
      <c r="A965">
        <v>6000843298</v>
      </c>
      <c r="B965" s="239">
        <v>1257.5999999999999</v>
      </c>
      <c r="C965" s="244" t="s">
        <v>1204</v>
      </c>
      <c r="D965" s="239">
        <f t="shared" si="10"/>
        <v>0</v>
      </c>
    </row>
    <row r="966" spans="1:4" x14ac:dyDescent="0.25">
      <c r="A966">
        <v>6000843299</v>
      </c>
      <c r="B966" s="239">
        <v>922.94</v>
      </c>
      <c r="C966" s="244" t="s">
        <v>1204</v>
      </c>
      <c r="D966" s="239">
        <f t="shared" si="10"/>
        <v>0</v>
      </c>
    </row>
    <row r="967" spans="1:4" x14ac:dyDescent="0.25">
      <c r="A967">
        <v>6000844555</v>
      </c>
      <c r="B967" s="239">
        <v>974.93</v>
      </c>
      <c r="C967" s="244" t="s">
        <v>1204</v>
      </c>
      <c r="D967" s="239">
        <f t="shared" si="10"/>
        <v>0</v>
      </c>
    </row>
    <row r="968" spans="1:4" x14ac:dyDescent="0.25">
      <c r="A968">
        <v>6000844556</v>
      </c>
      <c r="B968" s="239">
        <v>974.93</v>
      </c>
      <c r="C968" s="244" t="s">
        <v>1204</v>
      </c>
      <c r="D968" s="239">
        <f t="shared" si="10"/>
        <v>0</v>
      </c>
    </row>
    <row r="969" spans="1:4" x14ac:dyDescent="0.25">
      <c r="A969">
        <v>6000844557</v>
      </c>
      <c r="B969" s="239">
        <v>974.93</v>
      </c>
      <c r="C969" s="244" t="s">
        <v>1204</v>
      </c>
      <c r="D969" s="239">
        <f t="shared" si="10"/>
        <v>0</v>
      </c>
    </row>
    <row r="970" spans="1:4" x14ac:dyDescent="0.25">
      <c r="A970">
        <v>6000844558</v>
      </c>
      <c r="B970" s="239">
        <v>974.93</v>
      </c>
      <c r="C970" s="244" t="s">
        <v>1204</v>
      </c>
      <c r="D970" s="239">
        <f t="shared" si="10"/>
        <v>0</v>
      </c>
    </row>
    <row r="971" spans="1:4" x14ac:dyDescent="0.25">
      <c r="A971">
        <v>6000844560</v>
      </c>
      <c r="B971" s="239">
        <v>1949.86</v>
      </c>
      <c r="C971" s="244" t="s">
        <v>1204</v>
      </c>
      <c r="D971" s="239">
        <f t="shared" si="10"/>
        <v>0</v>
      </c>
    </row>
    <row r="972" spans="1:4" x14ac:dyDescent="0.25">
      <c r="A972">
        <v>6000844561</v>
      </c>
      <c r="B972" s="239">
        <v>639.26</v>
      </c>
      <c r="C972" s="244" t="s">
        <v>1204</v>
      </c>
      <c r="D972" s="239">
        <f t="shared" si="10"/>
        <v>0</v>
      </c>
    </row>
    <row r="973" spans="1:4" x14ac:dyDescent="0.25">
      <c r="A973">
        <v>6000844702</v>
      </c>
      <c r="B973" s="239">
        <v>2480.65</v>
      </c>
      <c r="C973" s="244" t="s">
        <v>1204</v>
      </c>
      <c r="D973" s="239">
        <f t="shared" si="10"/>
        <v>0</v>
      </c>
    </row>
    <row r="974" spans="1:4" x14ac:dyDescent="0.25">
      <c r="A974">
        <v>6000844825</v>
      </c>
      <c r="B974" s="239">
        <v>2770.57</v>
      </c>
      <c r="C974" s="244" t="s">
        <v>1204</v>
      </c>
      <c r="D974" s="239">
        <f t="shared" si="10"/>
        <v>0</v>
      </c>
    </row>
    <row r="975" spans="1:4" x14ac:dyDescent="0.25">
      <c r="A975">
        <v>6000844826</v>
      </c>
      <c r="B975" s="239">
        <v>954.18</v>
      </c>
      <c r="C975" s="244" t="s">
        <v>1204</v>
      </c>
      <c r="D975" s="239">
        <f t="shared" si="10"/>
        <v>0</v>
      </c>
    </row>
    <row r="976" spans="1:4" x14ac:dyDescent="0.25">
      <c r="A976">
        <v>6000844827</v>
      </c>
      <c r="B976" s="239">
        <v>1259.3499999999999</v>
      </c>
      <c r="C976" s="244" t="s">
        <v>1204</v>
      </c>
      <c r="D976" s="239">
        <f t="shared" si="10"/>
        <v>0</v>
      </c>
    </row>
    <row r="977" spans="1:4" x14ac:dyDescent="0.25">
      <c r="A977">
        <v>6000844828</v>
      </c>
      <c r="B977" s="239">
        <v>883.54</v>
      </c>
      <c r="C977" s="244" t="s">
        <v>1204</v>
      </c>
      <c r="D977" s="239">
        <f t="shared" si="10"/>
        <v>0</v>
      </c>
    </row>
    <row r="978" spans="1:4" x14ac:dyDescent="0.25">
      <c r="A978">
        <v>6000844829</v>
      </c>
      <c r="B978" s="239">
        <v>1355.54</v>
      </c>
      <c r="C978" s="244" t="s">
        <v>1204</v>
      </c>
      <c r="D978" s="239">
        <f t="shared" si="10"/>
        <v>0</v>
      </c>
    </row>
    <row r="979" spans="1:4" x14ac:dyDescent="0.25">
      <c r="A979">
        <v>6000844830</v>
      </c>
      <c r="B979" s="239">
        <v>2259.81</v>
      </c>
      <c r="C979" s="244" t="s">
        <v>1204</v>
      </c>
      <c r="D979" s="239">
        <f t="shared" si="10"/>
        <v>0</v>
      </c>
    </row>
    <row r="980" spans="1:4" x14ac:dyDescent="0.25">
      <c r="A980">
        <v>6000844831</v>
      </c>
      <c r="B980" s="239">
        <v>7667.63</v>
      </c>
      <c r="C980" s="244" t="s">
        <v>1204</v>
      </c>
      <c r="D980" s="239">
        <f t="shared" si="10"/>
        <v>0</v>
      </c>
    </row>
    <row r="981" spans="1:4" x14ac:dyDescent="0.25">
      <c r="A981">
        <v>6000844832</v>
      </c>
      <c r="B981" s="239">
        <v>5415.82</v>
      </c>
      <c r="C981" s="244" t="s">
        <v>1204</v>
      </c>
      <c r="D981" s="239">
        <f t="shared" si="10"/>
        <v>0</v>
      </c>
    </row>
    <row r="982" spans="1:4" x14ac:dyDescent="0.25">
      <c r="A982">
        <v>6000844857</v>
      </c>
      <c r="B982" s="239">
        <v>2480.65</v>
      </c>
      <c r="C982" s="244" t="s">
        <v>1204</v>
      </c>
      <c r="D982" s="239">
        <f t="shared" si="10"/>
        <v>0</v>
      </c>
    </row>
    <row r="983" spans="1:4" x14ac:dyDescent="0.25">
      <c r="A983">
        <v>6000844858</v>
      </c>
      <c r="B983" s="239">
        <v>1355.54</v>
      </c>
      <c r="C983" s="244" t="s">
        <v>1204</v>
      </c>
      <c r="D983" s="239">
        <f t="shared" si="10"/>
        <v>0</v>
      </c>
    </row>
    <row r="984" spans="1:4" x14ac:dyDescent="0.25">
      <c r="A984">
        <v>6000844859</v>
      </c>
      <c r="B984" s="239">
        <v>1355.54</v>
      </c>
      <c r="C984" s="244" t="s">
        <v>1204</v>
      </c>
      <c r="D984" s="239">
        <f t="shared" si="10"/>
        <v>0</v>
      </c>
    </row>
    <row r="985" spans="1:4" x14ac:dyDescent="0.25">
      <c r="A985">
        <v>6000844982</v>
      </c>
      <c r="B985" s="239">
        <v>2433.2399999999998</v>
      </c>
      <c r="C985" s="244" t="s">
        <v>1204</v>
      </c>
      <c r="D985" s="239">
        <f t="shared" si="10"/>
        <v>0</v>
      </c>
    </row>
    <row r="986" spans="1:4" x14ac:dyDescent="0.25">
      <c r="A986">
        <v>6000845553</v>
      </c>
      <c r="B986" s="239">
        <v>400.07</v>
      </c>
      <c r="C986" s="244" t="s">
        <v>1204</v>
      </c>
      <c r="D986" s="239">
        <f t="shared" si="10"/>
        <v>0</v>
      </c>
    </row>
    <row r="987" spans="1:4" x14ac:dyDescent="0.25">
      <c r="A987">
        <v>6000845554</v>
      </c>
      <c r="B987" s="239">
        <v>2162.46</v>
      </c>
      <c r="C987" s="244" t="s">
        <v>1204</v>
      </c>
      <c r="D987" s="239">
        <f t="shared" si="10"/>
        <v>2162.46</v>
      </c>
    </row>
    <row r="988" spans="1:4" x14ac:dyDescent="0.25">
      <c r="A988">
        <v>6000845555</v>
      </c>
      <c r="B988" s="239">
        <v>4651.9799999999996</v>
      </c>
      <c r="C988" s="244" t="s">
        <v>1204</v>
      </c>
      <c r="D988" s="239">
        <f t="shared" si="10"/>
        <v>4651.9799999999996</v>
      </c>
    </row>
    <row r="989" spans="1:4" x14ac:dyDescent="0.25">
      <c r="A989">
        <v>6000845557</v>
      </c>
      <c r="B989" s="239">
        <v>800.14</v>
      </c>
      <c r="C989" s="244" t="s">
        <v>1204</v>
      </c>
      <c r="D989" s="239">
        <f t="shared" si="10"/>
        <v>0</v>
      </c>
    </row>
    <row r="990" spans="1:4" x14ac:dyDescent="0.25">
      <c r="A990">
        <v>6000845558</v>
      </c>
      <c r="B990" s="239">
        <v>11.04</v>
      </c>
      <c r="C990" s="244" t="s">
        <v>1204</v>
      </c>
      <c r="D990" s="239">
        <f t="shared" si="10"/>
        <v>0</v>
      </c>
    </row>
    <row r="991" spans="1:4" x14ac:dyDescent="0.25">
      <c r="A991">
        <v>6000845559</v>
      </c>
      <c r="B991" s="239">
        <v>974.93</v>
      </c>
      <c r="C991" s="244" t="s">
        <v>1204</v>
      </c>
      <c r="D991" s="239">
        <f t="shared" si="10"/>
        <v>0</v>
      </c>
    </row>
    <row r="992" spans="1:4" x14ac:dyDescent="0.25">
      <c r="A992">
        <v>6000845600</v>
      </c>
      <c r="B992" s="239">
        <v>974.93</v>
      </c>
      <c r="C992" s="244" t="s">
        <v>1204</v>
      </c>
      <c r="D992" s="239">
        <f t="shared" si="10"/>
        <v>0</v>
      </c>
    </row>
    <row r="993" spans="1:4" x14ac:dyDescent="0.25">
      <c r="A993">
        <v>6000845602</v>
      </c>
      <c r="B993" s="239">
        <v>974.93</v>
      </c>
      <c r="C993" s="244" t="s">
        <v>1204</v>
      </c>
      <c r="D993" s="239">
        <f t="shared" si="10"/>
        <v>0</v>
      </c>
    </row>
    <row r="994" spans="1:4" x14ac:dyDescent="0.25">
      <c r="A994">
        <v>6000845605</v>
      </c>
      <c r="B994" s="239">
        <v>8945.9</v>
      </c>
      <c r="C994" s="244" t="s">
        <v>1204</v>
      </c>
      <c r="D994" s="239">
        <f t="shared" si="10"/>
        <v>8945.9</v>
      </c>
    </row>
    <row r="995" spans="1:4" x14ac:dyDescent="0.25">
      <c r="A995">
        <v>6000845606</v>
      </c>
      <c r="B995" s="239">
        <v>27.78</v>
      </c>
      <c r="C995" s="244" t="s">
        <v>1204</v>
      </c>
      <c r="D995" s="239">
        <f t="shared" si="10"/>
        <v>0</v>
      </c>
    </row>
    <row r="996" spans="1:4" x14ac:dyDescent="0.25">
      <c r="A996">
        <v>6000845607</v>
      </c>
      <c r="B996" s="239">
        <v>113.49</v>
      </c>
      <c r="C996" s="244" t="s">
        <v>1204</v>
      </c>
      <c r="D996" s="239">
        <f t="shared" si="10"/>
        <v>113.49</v>
      </c>
    </row>
    <row r="997" spans="1:4" x14ac:dyDescent="0.25">
      <c r="A997">
        <v>6000845608</v>
      </c>
      <c r="B997" s="239">
        <v>27.78</v>
      </c>
      <c r="C997" s="244" t="s">
        <v>1204</v>
      </c>
      <c r="D997" s="239">
        <f t="shared" si="10"/>
        <v>27.78</v>
      </c>
    </row>
    <row r="998" spans="1:4" x14ac:dyDescent="0.25">
      <c r="A998">
        <v>6000845613</v>
      </c>
      <c r="B998" s="239">
        <v>503.56</v>
      </c>
      <c r="C998" s="244" t="s">
        <v>1204</v>
      </c>
      <c r="D998" s="239">
        <f t="shared" si="10"/>
        <v>0</v>
      </c>
    </row>
    <row r="999" spans="1:4" x14ac:dyDescent="0.25">
      <c r="A999">
        <v>6000845614</v>
      </c>
      <c r="B999" s="239">
        <v>42.29</v>
      </c>
      <c r="C999" s="244" t="s">
        <v>1204</v>
      </c>
      <c r="D999" s="239">
        <f t="shared" si="10"/>
        <v>0</v>
      </c>
    </row>
    <row r="1000" spans="1:4" x14ac:dyDescent="0.25">
      <c r="A1000">
        <v>6000845615</v>
      </c>
      <c r="B1000" s="239">
        <v>3101.32</v>
      </c>
      <c r="C1000" s="244" t="s">
        <v>1204</v>
      </c>
      <c r="D1000" s="239">
        <f t="shared" si="10"/>
        <v>3101.32</v>
      </c>
    </row>
    <row r="1001" spans="1:4" x14ac:dyDescent="0.25">
      <c r="A1001">
        <v>6000846155</v>
      </c>
      <c r="B1001" s="239">
        <v>974.93</v>
      </c>
      <c r="C1001" s="244" t="s">
        <v>1204</v>
      </c>
      <c r="D1001" s="239">
        <f t="shared" si="10"/>
        <v>0</v>
      </c>
    </row>
    <row r="1002" spans="1:4" x14ac:dyDescent="0.25">
      <c r="A1002">
        <v>6000846156</v>
      </c>
      <c r="B1002" s="239">
        <v>974.93</v>
      </c>
      <c r="C1002" s="244" t="s">
        <v>1204</v>
      </c>
      <c r="D1002" s="239">
        <f t="shared" si="10"/>
        <v>0</v>
      </c>
    </row>
    <row r="1003" spans="1:4" x14ac:dyDescent="0.25">
      <c r="A1003">
        <v>6000846158</v>
      </c>
      <c r="B1003" s="239">
        <v>543.49</v>
      </c>
      <c r="C1003" s="244" t="s">
        <v>1204</v>
      </c>
      <c r="D1003" s="239">
        <f t="shared" si="10"/>
        <v>0</v>
      </c>
    </row>
    <row r="1004" spans="1:4" x14ac:dyDescent="0.25">
      <c r="A1004">
        <v>6000846159</v>
      </c>
      <c r="B1004" s="239">
        <v>12.71</v>
      </c>
      <c r="C1004" s="244" t="s">
        <v>1204</v>
      </c>
      <c r="D1004" s="239">
        <f t="shared" si="10"/>
        <v>0</v>
      </c>
    </row>
    <row r="1005" spans="1:4" x14ac:dyDescent="0.25">
      <c r="A1005">
        <v>6000846428</v>
      </c>
      <c r="B1005" s="239">
        <v>894.67</v>
      </c>
      <c r="C1005" s="244" t="s">
        <v>1204</v>
      </c>
      <c r="D1005" s="239">
        <f t="shared" si="10"/>
        <v>0</v>
      </c>
    </row>
    <row r="1006" spans="1:4" x14ac:dyDescent="0.25">
      <c r="A1006">
        <v>6000846433</v>
      </c>
      <c r="B1006" s="239">
        <v>435.43</v>
      </c>
      <c r="C1006" s="244" t="s">
        <v>1204</v>
      </c>
      <c r="D1006" s="239">
        <f t="shared" si="10"/>
        <v>0</v>
      </c>
    </row>
    <row r="1007" spans="1:4" x14ac:dyDescent="0.25">
      <c r="A1007">
        <v>6000846443</v>
      </c>
      <c r="B1007" s="239">
        <v>731.01</v>
      </c>
      <c r="C1007" s="244" t="s">
        <v>1204</v>
      </c>
      <c r="D1007" s="239">
        <f t="shared" si="10"/>
        <v>0</v>
      </c>
    </row>
    <row r="1008" spans="1:4" x14ac:dyDescent="0.25">
      <c r="A1008">
        <v>6000846448</v>
      </c>
      <c r="B1008" s="239">
        <v>11.04</v>
      </c>
      <c r="C1008" s="244" t="s">
        <v>1204</v>
      </c>
      <c r="D1008" s="239">
        <f t="shared" si="10"/>
        <v>0</v>
      </c>
    </row>
    <row r="1009" spans="1:4" x14ac:dyDescent="0.25">
      <c r="A1009">
        <v>6000846449</v>
      </c>
      <c r="B1009" s="239">
        <v>1048.8699999999999</v>
      </c>
      <c r="C1009" s="244" t="s">
        <v>1204</v>
      </c>
      <c r="D1009" s="239">
        <f t="shared" si="10"/>
        <v>0</v>
      </c>
    </row>
    <row r="1010" spans="1:4" x14ac:dyDescent="0.25">
      <c r="A1010">
        <v>6000846452</v>
      </c>
      <c r="B1010" s="239">
        <v>242.72</v>
      </c>
      <c r="C1010" s="244" t="s">
        <v>1204</v>
      </c>
      <c r="D1010" s="239">
        <f t="shared" si="10"/>
        <v>0</v>
      </c>
    </row>
    <row r="1011" spans="1:4" x14ac:dyDescent="0.25">
      <c r="A1011">
        <v>6000846454</v>
      </c>
      <c r="B1011" s="239">
        <v>1949.86</v>
      </c>
      <c r="C1011" s="244" t="s">
        <v>1204</v>
      </c>
      <c r="D1011" s="239">
        <f t="shared" si="10"/>
        <v>0</v>
      </c>
    </row>
    <row r="1012" spans="1:4" x14ac:dyDescent="0.25">
      <c r="A1012">
        <v>6000846456</v>
      </c>
      <c r="B1012" s="239">
        <v>4382.1499999999996</v>
      </c>
      <c r="C1012" s="244" t="s">
        <v>1204</v>
      </c>
      <c r="D1012" s="239">
        <f t="shared" ref="D1012:D1075" si="11">VLOOKUP(A1012,A:C,3,0)</f>
        <v>4382.1521400000001</v>
      </c>
    </row>
    <row r="1013" spans="1:4" x14ac:dyDescent="0.25">
      <c r="A1013">
        <v>6000846457</v>
      </c>
      <c r="B1013" s="239">
        <v>16.670000000000002</v>
      </c>
      <c r="C1013" s="244" t="s">
        <v>1204</v>
      </c>
      <c r="D1013" s="239">
        <f t="shared" si="11"/>
        <v>0</v>
      </c>
    </row>
    <row r="1014" spans="1:4" x14ac:dyDescent="0.25">
      <c r="A1014">
        <v>6000846458</v>
      </c>
      <c r="B1014" s="239">
        <v>1250.22</v>
      </c>
      <c r="C1014" s="244" t="s">
        <v>1204</v>
      </c>
      <c r="D1014" s="239">
        <f t="shared" si="11"/>
        <v>0</v>
      </c>
    </row>
    <row r="1015" spans="1:4" x14ac:dyDescent="0.25">
      <c r="A1015">
        <v>6000846459</v>
      </c>
      <c r="B1015" s="239">
        <v>2638.35</v>
      </c>
      <c r="C1015" s="244" t="s">
        <v>1204</v>
      </c>
      <c r="D1015" s="239">
        <f t="shared" si="11"/>
        <v>2638.35</v>
      </c>
    </row>
    <row r="1016" spans="1:4" x14ac:dyDescent="0.25">
      <c r="A1016">
        <v>6000846480</v>
      </c>
      <c r="B1016" s="239">
        <v>3129.04</v>
      </c>
      <c r="C1016" s="244" t="s">
        <v>1204</v>
      </c>
      <c r="D1016" s="239">
        <f t="shared" si="11"/>
        <v>0</v>
      </c>
    </row>
    <row r="1017" spans="1:4" x14ac:dyDescent="0.25">
      <c r="A1017">
        <v>6000846481</v>
      </c>
      <c r="B1017" s="239">
        <v>785.06</v>
      </c>
      <c r="C1017" s="244" t="s">
        <v>1204</v>
      </c>
      <c r="D1017" s="239">
        <f t="shared" si="11"/>
        <v>0</v>
      </c>
    </row>
    <row r="1018" spans="1:4" x14ac:dyDescent="0.25">
      <c r="A1018">
        <v>6000846495</v>
      </c>
      <c r="B1018" s="239">
        <v>2146.98</v>
      </c>
      <c r="C1018" s="244" t="s">
        <v>1204</v>
      </c>
      <c r="D1018" s="239">
        <f t="shared" si="11"/>
        <v>2146.96</v>
      </c>
    </row>
    <row r="1019" spans="1:4" x14ac:dyDescent="0.25">
      <c r="A1019">
        <v>6000846496</v>
      </c>
      <c r="B1019" s="239">
        <v>775.35</v>
      </c>
      <c r="C1019" s="244" t="s">
        <v>1204</v>
      </c>
      <c r="D1019" s="239">
        <f t="shared" si="11"/>
        <v>0</v>
      </c>
    </row>
    <row r="1020" spans="1:4" x14ac:dyDescent="0.25">
      <c r="A1020">
        <v>6000846497</v>
      </c>
      <c r="B1020" s="239">
        <v>571.49</v>
      </c>
      <c r="C1020" s="244" t="s">
        <v>1204</v>
      </c>
      <c r="D1020" s="239">
        <f t="shared" si="11"/>
        <v>571.49</v>
      </c>
    </row>
    <row r="1021" spans="1:4" x14ac:dyDescent="0.25">
      <c r="A1021">
        <v>6000846624</v>
      </c>
      <c r="B1021" s="239">
        <v>97.49</v>
      </c>
      <c r="C1021" s="244" t="s">
        <v>1204</v>
      </c>
      <c r="D1021" s="239">
        <f t="shared" si="11"/>
        <v>0</v>
      </c>
    </row>
    <row r="1022" spans="1:4" x14ac:dyDescent="0.25">
      <c r="A1022">
        <v>6000846868</v>
      </c>
      <c r="B1022" s="239">
        <v>251.87</v>
      </c>
      <c r="C1022" s="244" t="s">
        <v>1204</v>
      </c>
      <c r="D1022" s="239">
        <f t="shared" si="11"/>
        <v>0</v>
      </c>
    </row>
    <row r="1023" spans="1:4" x14ac:dyDescent="0.25">
      <c r="A1023">
        <v>6000846869</v>
      </c>
      <c r="B1023" s="239">
        <v>242.7</v>
      </c>
      <c r="C1023" s="244" t="s">
        <v>1204</v>
      </c>
      <c r="D1023" s="239">
        <f t="shared" si="11"/>
        <v>0</v>
      </c>
    </row>
    <row r="1024" spans="1:4" x14ac:dyDescent="0.25">
      <c r="A1024">
        <v>6000846946</v>
      </c>
      <c r="B1024" s="239">
        <v>974.93</v>
      </c>
      <c r="C1024" s="244" t="s">
        <v>1204</v>
      </c>
      <c r="D1024" s="239">
        <f t="shared" si="11"/>
        <v>0</v>
      </c>
    </row>
    <row r="1025" spans="1:4" x14ac:dyDescent="0.25">
      <c r="A1025">
        <v>6000846947</v>
      </c>
      <c r="B1025" s="239">
        <v>3600.63</v>
      </c>
      <c r="C1025" s="244" t="s">
        <v>1204</v>
      </c>
      <c r="D1025" s="239">
        <f t="shared" si="11"/>
        <v>3600.63</v>
      </c>
    </row>
    <row r="1026" spans="1:4" x14ac:dyDescent="0.25">
      <c r="A1026">
        <v>6000846950</v>
      </c>
      <c r="B1026" s="239">
        <v>1039.31</v>
      </c>
      <c r="C1026" s="244" t="s">
        <v>1204</v>
      </c>
      <c r="D1026" s="239">
        <f t="shared" si="11"/>
        <v>0</v>
      </c>
    </row>
    <row r="1027" spans="1:4" x14ac:dyDescent="0.25">
      <c r="A1027">
        <v>6000846951</v>
      </c>
      <c r="B1027" s="239">
        <v>2355.1799999999998</v>
      </c>
      <c r="C1027" s="244" t="s">
        <v>1204</v>
      </c>
      <c r="D1027" s="239">
        <f t="shared" si="11"/>
        <v>0</v>
      </c>
    </row>
    <row r="1028" spans="1:4" x14ac:dyDescent="0.25">
      <c r="A1028">
        <v>6000846952</v>
      </c>
      <c r="B1028" s="239">
        <v>4791.28</v>
      </c>
      <c r="C1028" s="244" t="s">
        <v>1204</v>
      </c>
      <c r="D1028" s="239">
        <f t="shared" si="11"/>
        <v>0</v>
      </c>
    </row>
    <row r="1029" spans="1:4" x14ac:dyDescent="0.25">
      <c r="A1029">
        <v>6000846953</v>
      </c>
      <c r="B1029" s="239">
        <v>4514.26</v>
      </c>
      <c r="C1029" s="244" t="s">
        <v>1204</v>
      </c>
      <c r="D1029" s="239">
        <f t="shared" si="11"/>
        <v>4514.26</v>
      </c>
    </row>
    <row r="1030" spans="1:4" x14ac:dyDescent="0.25">
      <c r="A1030">
        <v>6000847020</v>
      </c>
      <c r="B1030" s="239">
        <v>3431.87</v>
      </c>
      <c r="C1030" s="244" t="s">
        <v>1204</v>
      </c>
      <c r="D1030" s="239">
        <f t="shared" si="11"/>
        <v>0</v>
      </c>
    </row>
    <row r="1031" spans="1:4" x14ac:dyDescent="0.25">
      <c r="A1031">
        <v>6000847021</v>
      </c>
      <c r="B1031" s="239">
        <v>1587.76</v>
      </c>
      <c r="C1031" s="244" t="s">
        <v>1204</v>
      </c>
      <c r="D1031" s="239">
        <f t="shared" si="11"/>
        <v>0</v>
      </c>
    </row>
    <row r="1032" spans="1:4" x14ac:dyDescent="0.25">
      <c r="A1032">
        <v>6000847022</v>
      </c>
      <c r="B1032" s="239">
        <v>468.79</v>
      </c>
      <c r="C1032" s="244" t="s">
        <v>1204</v>
      </c>
      <c r="D1032" s="239">
        <f t="shared" si="11"/>
        <v>0</v>
      </c>
    </row>
    <row r="1033" spans="1:4" x14ac:dyDescent="0.25">
      <c r="A1033">
        <v>6000847025</v>
      </c>
      <c r="B1033" s="239">
        <v>1236.3599999999999</v>
      </c>
      <c r="C1033" s="244" t="s">
        <v>1204</v>
      </c>
      <c r="D1033" s="239">
        <f t="shared" si="11"/>
        <v>0</v>
      </c>
    </row>
    <row r="1034" spans="1:4" x14ac:dyDescent="0.25">
      <c r="A1034">
        <v>6000847180</v>
      </c>
      <c r="B1034" s="239">
        <v>3211.9</v>
      </c>
      <c r="C1034" s="244" t="s">
        <v>1204</v>
      </c>
      <c r="D1034" s="239">
        <f t="shared" si="11"/>
        <v>3211.84</v>
      </c>
    </row>
    <row r="1035" spans="1:4" x14ac:dyDescent="0.25">
      <c r="A1035">
        <v>6000847182</v>
      </c>
      <c r="B1035" s="239">
        <v>1832.62</v>
      </c>
      <c r="C1035" s="244" t="s">
        <v>1204</v>
      </c>
      <c r="D1035" s="239">
        <f t="shared" si="11"/>
        <v>1832.6</v>
      </c>
    </row>
    <row r="1036" spans="1:4" x14ac:dyDescent="0.25">
      <c r="A1036">
        <v>6000847183</v>
      </c>
      <c r="B1036" s="239">
        <v>3904.53</v>
      </c>
      <c r="C1036" s="244" t="s">
        <v>1204</v>
      </c>
      <c r="D1036" s="239">
        <f t="shared" si="11"/>
        <v>3904.43</v>
      </c>
    </row>
    <row r="1037" spans="1:4" x14ac:dyDescent="0.25">
      <c r="A1037">
        <v>6000847308</v>
      </c>
      <c r="B1037" s="239">
        <v>2775.68</v>
      </c>
      <c r="C1037" s="244" t="s">
        <v>1204</v>
      </c>
      <c r="D1037" s="239">
        <f t="shared" si="11"/>
        <v>2775.68</v>
      </c>
    </row>
    <row r="1038" spans="1:4" x14ac:dyDescent="0.25">
      <c r="A1038">
        <v>6000849199</v>
      </c>
      <c r="B1038" s="239">
        <v>3682.04</v>
      </c>
      <c r="C1038" s="244" t="s">
        <v>1204</v>
      </c>
      <c r="D1038" s="239">
        <f t="shared" si="11"/>
        <v>0</v>
      </c>
    </row>
    <row r="1039" spans="1:4" x14ac:dyDescent="0.25">
      <c r="A1039">
        <v>6000849760</v>
      </c>
      <c r="B1039" s="239">
        <v>1546.26</v>
      </c>
      <c r="C1039" s="244" t="s">
        <v>1204</v>
      </c>
      <c r="D1039" s="239">
        <f t="shared" si="11"/>
        <v>0</v>
      </c>
    </row>
    <row r="1040" spans="1:4" x14ac:dyDescent="0.25">
      <c r="A1040">
        <v>6000849763</v>
      </c>
      <c r="B1040" s="239">
        <v>2327.9499999999998</v>
      </c>
      <c r="C1040" s="244" t="s">
        <v>1204</v>
      </c>
      <c r="D1040" s="239">
        <f t="shared" si="11"/>
        <v>0</v>
      </c>
    </row>
    <row r="1041" spans="1:4" x14ac:dyDescent="0.25">
      <c r="A1041">
        <v>6000849764</v>
      </c>
      <c r="B1041" s="239">
        <v>1044.07</v>
      </c>
      <c r="C1041" s="244" t="s">
        <v>1204</v>
      </c>
      <c r="D1041" s="239">
        <f t="shared" si="11"/>
        <v>0</v>
      </c>
    </row>
    <row r="1042" spans="1:4" x14ac:dyDescent="0.25">
      <c r="A1042">
        <v>6000849765</v>
      </c>
      <c r="B1042" s="239">
        <v>977.31</v>
      </c>
      <c r="C1042" s="244" t="s">
        <v>1204</v>
      </c>
      <c r="D1042" s="239">
        <f t="shared" si="11"/>
        <v>0</v>
      </c>
    </row>
    <row r="1043" spans="1:4" x14ac:dyDescent="0.25">
      <c r="A1043">
        <v>6000849766</v>
      </c>
      <c r="B1043" s="239">
        <v>651.54</v>
      </c>
      <c r="C1043" s="244" t="s">
        <v>1204</v>
      </c>
      <c r="D1043" s="239">
        <f t="shared" si="11"/>
        <v>0</v>
      </c>
    </row>
    <row r="1044" spans="1:4" x14ac:dyDescent="0.25">
      <c r="A1044">
        <v>6000849776</v>
      </c>
      <c r="B1044" s="239">
        <v>2711.08</v>
      </c>
      <c r="C1044" s="244" t="s">
        <v>1204</v>
      </c>
      <c r="D1044" s="239">
        <f t="shared" si="11"/>
        <v>0</v>
      </c>
    </row>
    <row r="1045" spans="1:4" x14ac:dyDescent="0.25">
      <c r="A1045">
        <v>6000850671</v>
      </c>
      <c r="B1045" s="239">
        <v>1404.81</v>
      </c>
      <c r="C1045" s="244" t="s">
        <v>1204</v>
      </c>
      <c r="D1045" s="239">
        <f t="shared" si="11"/>
        <v>0</v>
      </c>
    </row>
    <row r="1046" spans="1:4" x14ac:dyDescent="0.25">
      <c r="A1046">
        <v>6000850875</v>
      </c>
      <c r="B1046" s="239">
        <v>2661.83</v>
      </c>
      <c r="C1046" s="244" t="s">
        <v>1204</v>
      </c>
      <c r="D1046" s="239">
        <f t="shared" si="11"/>
        <v>0</v>
      </c>
    </row>
    <row r="1047" spans="1:4" x14ac:dyDescent="0.25">
      <c r="A1047">
        <v>6000850877</v>
      </c>
      <c r="B1047" s="239">
        <v>731.01</v>
      </c>
      <c r="C1047" s="244" t="s">
        <v>1204</v>
      </c>
      <c r="D1047" s="239">
        <f t="shared" si="11"/>
        <v>0</v>
      </c>
    </row>
    <row r="1048" spans="1:4" x14ac:dyDescent="0.25">
      <c r="A1048">
        <v>6000850880</v>
      </c>
      <c r="B1048" s="239">
        <v>3453.26</v>
      </c>
      <c r="C1048" s="244" t="s">
        <v>1204</v>
      </c>
      <c r="D1048" s="239">
        <f t="shared" si="11"/>
        <v>0</v>
      </c>
    </row>
    <row r="1049" spans="1:4" x14ac:dyDescent="0.25">
      <c r="A1049">
        <v>6000850922</v>
      </c>
      <c r="B1049" s="239">
        <v>508.52</v>
      </c>
      <c r="C1049" s="244" t="s">
        <v>1204</v>
      </c>
      <c r="D1049" s="239">
        <f t="shared" si="11"/>
        <v>0</v>
      </c>
    </row>
    <row r="1050" spans="1:4" x14ac:dyDescent="0.25">
      <c r="A1050">
        <v>6000850925</v>
      </c>
      <c r="B1050" s="239">
        <v>2711.08</v>
      </c>
      <c r="C1050" s="244" t="s">
        <v>1204</v>
      </c>
      <c r="D1050" s="239">
        <f t="shared" si="11"/>
        <v>0</v>
      </c>
    </row>
    <row r="1051" spans="1:4" x14ac:dyDescent="0.25">
      <c r="A1051">
        <v>6000850932</v>
      </c>
      <c r="B1051" s="239">
        <v>3836.19</v>
      </c>
      <c r="C1051" s="244" t="s">
        <v>1204</v>
      </c>
      <c r="D1051" s="239">
        <f t="shared" si="11"/>
        <v>0</v>
      </c>
    </row>
    <row r="1052" spans="1:4" x14ac:dyDescent="0.25">
      <c r="A1052">
        <v>6000851250</v>
      </c>
      <c r="B1052" s="239">
        <v>150.77000000000001</v>
      </c>
      <c r="C1052" s="244" t="s">
        <v>1204</v>
      </c>
      <c r="D1052" s="239">
        <f t="shared" si="11"/>
        <v>0</v>
      </c>
    </row>
    <row r="1053" spans="1:4" x14ac:dyDescent="0.25">
      <c r="A1053">
        <v>6000851258</v>
      </c>
      <c r="B1053" s="239">
        <v>3569.24</v>
      </c>
      <c r="C1053" s="244" t="s">
        <v>1204</v>
      </c>
      <c r="D1053" s="239">
        <f t="shared" si="11"/>
        <v>0</v>
      </c>
    </row>
    <row r="1054" spans="1:4" x14ac:dyDescent="0.25">
      <c r="A1054">
        <v>6000851259</v>
      </c>
      <c r="B1054" s="239">
        <v>795.69</v>
      </c>
      <c r="C1054" s="244" t="s">
        <v>1204</v>
      </c>
      <c r="D1054" s="239">
        <f t="shared" si="11"/>
        <v>0</v>
      </c>
    </row>
    <row r="1055" spans="1:4" x14ac:dyDescent="0.25">
      <c r="A1055">
        <v>6000851260</v>
      </c>
      <c r="B1055" s="239">
        <v>3836.19</v>
      </c>
      <c r="C1055" s="244" t="s">
        <v>1204</v>
      </c>
      <c r="D1055" s="239">
        <f t="shared" si="11"/>
        <v>0</v>
      </c>
    </row>
    <row r="1056" spans="1:4" x14ac:dyDescent="0.25">
      <c r="A1056">
        <v>6000851262</v>
      </c>
      <c r="B1056" s="239">
        <v>1387.13</v>
      </c>
      <c r="C1056" s="244" t="s">
        <v>1204</v>
      </c>
      <c r="D1056" s="239">
        <f t="shared" si="11"/>
        <v>1387.13</v>
      </c>
    </row>
    <row r="1057" spans="1:4" x14ac:dyDescent="0.25">
      <c r="A1057">
        <v>6000851263</v>
      </c>
      <c r="B1057" s="239">
        <v>4400.7700000000004</v>
      </c>
      <c r="C1057" s="244" t="s">
        <v>1204</v>
      </c>
      <c r="D1057" s="239">
        <f t="shared" si="11"/>
        <v>4400.7700000000004</v>
      </c>
    </row>
    <row r="1058" spans="1:4" x14ac:dyDescent="0.25">
      <c r="A1058">
        <v>6000851265</v>
      </c>
      <c r="B1058" s="239">
        <v>800.14</v>
      </c>
      <c r="C1058" s="244" t="s">
        <v>1204</v>
      </c>
      <c r="D1058" s="239">
        <f t="shared" si="11"/>
        <v>800.14</v>
      </c>
    </row>
    <row r="1059" spans="1:4" x14ac:dyDescent="0.25">
      <c r="A1059">
        <v>6000851301</v>
      </c>
      <c r="B1059" s="239">
        <v>4224.3900000000003</v>
      </c>
      <c r="C1059" s="244" t="s">
        <v>1204</v>
      </c>
      <c r="D1059" s="239">
        <f t="shared" si="11"/>
        <v>0</v>
      </c>
    </row>
    <row r="1060" spans="1:4" x14ac:dyDescent="0.25">
      <c r="A1060">
        <v>6000851609</v>
      </c>
      <c r="B1060" s="239">
        <v>974.93</v>
      </c>
      <c r="C1060" s="244" t="s">
        <v>1204</v>
      </c>
      <c r="D1060" s="239">
        <f t="shared" si="11"/>
        <v>0</v>
      </c>
    </row>
    <row r="1061" spans="1:4" x14ac:dyDescent="0.25">
      <c r="A1061">
        <v>6000851610</v>
      </c>
      <c r="B1061" s="239">
        <v>974.93</v>
      </c>
      <c r="C1061" s="244" t="s">
        <v>1204</v>
      </c>
      <c r="D1061" s="239">
        <f t="shared" si="11"/>
        <v>0</v>
      </c>
    </row>
    <row r="1062" spans="1:4" x14ac:dyDescent="0.25">
      <c r="A1062">
        <v>6000851613</v>
      </c>
      <c r="B1062" s="239">
        <v>974.93</v>
      </c>
      <c r="C1062" s="244" t="s">
        <v>1204</v>
      </c>
      <c r="D1062" s="239">
        <f t="shared" si="11"/>
        <v>0</v>
      </c>
    </row>
    <row r="1063" spans="1:4" x14ac:dyDescent="0.25">
      <c r="A1063">
        <v>6000851614</v>
      </c>
      <c r="B1063" s="239">
        <v>974.93</v>
      </c>
      <c r="C1063" s="244" t="s">
        <v>1204</v>
      </c>
      <c r="D1063" s="239">
        <f t="shared" si="11"/>
        <v>0</v>
      </c>
    </row>
    <row r="1064" spans="1:4" x14ac:dyDescent="0.25">
      <c r="A1064">
        <v>6000851650</v>
      </c>
      <c r="B1064" s="239">
        <v>250.07</v>
      </c>
      <c r="C1064" s="244" t="s">
        <v>1204</v>
      </c>
      <c r="D1064" s="239">
        <f t="shared" si="11"/>
        <v>0</v>
      </c>
    </row>
    <row r="1065" spans="1:4" x14ac:dyDescent="0.25">
      <c r="A1065">
        <v>6000851806</v>
      </c>
      <c r="B1065" s="239">
        <v>1355.54</v>
      </c>
      <c r="C1065" s="244" t="s">
        <v>1204</v>
      </c>
      <c r="D1065" s="239">
        <f t="shared" si="11"/>
        <v>0</v>
      </c>
    </row>
    <row r="1066" spans="1:4" x14ac:dyDescent="0.25">
      <c r="A1066">
        <v>6000851902</v>
      </c>
      <c r="B1066" s="239">
        <v>435.42</v>
      </c>
      <c r="C1066" s="244" t="s">
        <v>1204</v>
      </c>
      <c r="D1066" s="239">
        <f t="shared" si="11"/>
        <v>0</v>
      </c>
    </row>
    <row r="1067" spans="1:4" x14ac:dyDescent="0.25">
      <c r="A1067">
        <v>6000851903</v>
      </c>
      <c r="B1067" s="239">
        <v>1050.01</v>
      </c>
      <c r="C1067" s="244" t="s">
        <v>1204</v>
      </c>
      <c r="D1067" s="239">
        <f t="shared" si="11"/>
        <v>0</v>
      </c>
    </row>
    <row r="1068" spans="1:4" x14ac:dyDescent="0.25">
      <c r="A1068">
        <v>6000851906</v>
      </c>
      <c r="B1068" s="239">
        <v>2480.65</v>
      </c>
      <c r="C1068" s="244" t="s">
        <v>1204</v>
      </c>
      <c r="D1068" s="239">
        <f t="shared" si="11"/>
        <v>0</v>
      </c>
    </row>
    <row r="1069" spans="1:4" x14ac:dyDescent="0.25">
      <c r="A1069">
        <v>6000851907</v>
      </c>
      <c r="B1069" s="239">
        <v>435.43</v>
      </c>
      <c r="C1069" s="244" t="s">
        <v>1204</v>
      </c>
      <c r="D1069" s="239">
        <f t="shared" si="11"/>
        <v>0</v>
      </c>
    </row>
    <row r="1070" spans="1:4" x14ac:dyDescent="0.25">
      <c r="A1070">
        <v>6000852050</v>
      </c>
      <c r="B1070" s="239">
        <v>4114.7700000000004</v>
      </c>
      <c r="C1070" s="244" t="s">
        <v>1204</v>
      </c>
      <c r="D1070" s="239">
        <f t="shared" si="11"/>
        <v>4114.7700000000004</v>
      </c>
    </row>
    <row r="1071" spans="1:4" x14ac:dyDescent="0.25">
      <c r="A1071">
        <v>6000852054</v>
      </c>
      <c r="B1071" s="239">
        <v>2750.87</v>
      </c>
      <c r="C1071" s="244" t="s">
        <v>1204</v>
      </c>
      <c r="D1071" s="239">
        <f t="shared" si="11"/>
        <v>2750.87</v>
      </c>
    </row>
    <row r="1072" spans="1:4" x14ac:dyDescent="0.25">
      <c r="A1072">
        <v>6000852055</v>
      </c>
      <c r="B1072" s="239">
        <v>3501.97</v>
      </c>
      <c r="C1072" s="244" t="s">
        <v>1204</v>
      </c>
      <c r="D1072" s="239">
        <f t="shared" si="11"/>
        <v>3501.97</v>
      </c>
    </row>
    <row r="1073" spans="1:4" x14ac:dyDescent="0.25">
      <c r="A1073">
        <v>6000852082</v>
      </c>
      <c r="B1073" s="239">
        <v>974.93</v>
      </c>
      <c r="C1073" s="244" t="s">
        <v>1204</v>
      </c>
      <c r="D1073" s="239">
        <f t="shared" si="11"/>
        <v>0</v>
      </c>
    </row>
    <row r="1074" spans="1:4" x14ac:dyDescent="0.25">
      <c r="A1074">
        <v>6000852736</v>
      </c>
      <c r="B1074" s="239">
        <v>974.93</v>
      </c>
      <c r="C1074" s="244" t="s">
        <v>1204</v>
      </c>
      <c r="D1074" s="239">
        <f t="shared" si="11"/>
        <v>0</v>
      </c>
    </row>
    <row r="1075" spans="1:4" x14ac:dyDescent="0.25">
      <c r="A1075">
        <v>6000852737</v>
      </c>
      <c r="B1075" s="239">
        <v>2924.79</v>
      </c>
      <c r="C1075" s="244" t="s">
        <v>1204</v>
      </c>
      <c r="D1075" s="239">
        <f t="shared" si="11"/>
        <v>0</v>
      </c>
    </row>
    <row r="1076" spans="1:4" x14ac:dyDescent="0.25">
      <c r="A1076">
        <v>6000852760</v>
      </c>
      <c r="B1076" s="239">
        <v>974.93</v>
      </c>
      <c r="C1076" s="244" t="s">
        <v>1204</v>
      </c>
      <c r="D1076" s="239">
        <f t="shared" ref="D1076:D1139" si="12">VLOOKUP(A1076,A:C,3,0)</f>
        <v>0</v>
      </c>
    </row>
    <row r="1077" spans="1:4" x14ac:dyDescent="0.25">
      <c r="A1077">
        <v>6000852761</v>
      </c>
      <c r="B1077" s="239">
        <v>974.93</v>
      </c>
      <c r="C1077" s="244" t="s">
        <v>1204</v>
      </c>
      <c r="D1077" s="239">
        <f t="shared" si="12"/>
        <v>0</v>
      </c>
    </row>
    <row r="1078" spans="1:4" x14ac:dyDescent="0.25">
      <c r="A1078">
        <v>6000852762</v>
      </c>
      <c r="B1078" s="239">
        <v>974.93</v>
      </c>
      <c r="C1078" s="244" t="s">
        <v>1204</v>
      </c>
      <c r="D1078" s="239">
        <f t="shared" si="12"/>
        <v>0</v>
      </c>
    </row>
    <row r="1079" spans="1:4" x14ac:dyDescent="0.25">
      <c r="A1079">
        <v>6000852764</v>
      </c>
      <c r="B1079" s="239">
        <v>974.93</v>
      </c>
      <c r="C1079" s="244" t="s">
        <v>1204</v>
      </c>
      <c r="D1079" s="239">
        <f t="shared" si="12"/>
        <v>0</v>
      </c>
    </row>
    <row r="1080" spans="1:4" x14ac:dyDescent="0.25">
      <c r="A1080">
        <v>6000852820</v>
      </c>
      <c r="B1080" s="239">
        <v>11827</v>
      </c>
      <c r="C1080" s="244" t="s">
        <v>1204</v>
      </c>
      <c r="D1080" s="239">
        <f t="shared" si="12"/>
        <v>11827</v>
      </c>
    </row>
    <row r="1081" spans="1:4" x14ac:dyDescent="0.25">
      <c r="A1081">
        <v>6000853043</v>
      </c>
      <c r="B1081" s="239">
        <v>209.6</v>
      </c>
      <c r="C1081" s="244" t="s">
        <v>1204</v>
      </c>
      <c r="D1081" s="239">
        <f t="shared" si="12"/>
        <v>0</v>
      </c>
    </row>
    <row r="1082" spans="1:4" x14ac:dyDescent="0.25">
      <c r="A1082">
        <v>6000853044</v>
      </c>
      <c r="B1082" s="239">
        <v>733.6</v>
      </c>
      <c r="C1082" s="244" t="s">
        <v>1204</v>
      </c>
      <c r="D1082" s="239">
        <f t="shared" si="12"/>
        <v>0</v>
      </c>
    </row>
    <row r="1083" spans="1:4" x14ac:dyDescent="0.25">
      <c r="A1083">
        <v>6000853045</v>
      </c>
      <c r="B1083" s="239">
        <v>671.07</v>
      </c>
      <c r="C1083" s="244" t="s">
        <v>1204</v>
      </c>
      <c r="D1083" s="239">
        <f t="shared" si="12"/>
        <v>0</v>
      </c>
    </row>
    <row r="1084" spans="1:4" x14ac:dyDescent="0.25">
      <c r="A1084">
        <v>6000853046</v>
      </c>
      <c r="B1084" s="239">
        <v>566.27</v>
      </c>
      <c r="C1084" s="244" t="s">
        <v>1204</v>
      </c>
      <c r="D1084" s="239">
        <f t="shared" si="12"/>
        <v>0</v>
      </c>
    </row>
    <row r="1085" spans="1:4" x14ac:dyDescent="0.25">
      <c r="A1085">
        <v>6000853047</v>
      </c>
      <c r="B1085" s="239">
        <v>488.11</v>
      </c>
      <c r="C1085" s="244" t="s">
        <v>1204</v>
      </c>
      <c r="D1085" s="239">
        <f t="shared" si="12"/>
        <v>0</v>
      </c>
    </row>
    <row r="1086" spans="1:4" x14ac:dyDescent="0.25">
      <c r="A1086">
        <v>6000853244</v>
      </c>
      <c r="B1086" s="239">
        <v>687.64</v>
      </c>
      <c r="C1086" s="244" t="s">
        <v>1204</v>
      </c>
      <c r="D1086" s="239">
        <f t="shared" si="12"/>
        <v>0</v>
      </c>
    </row>
    <row r="1087" spans="1:4" x14ac:dyDescent="0.25">
      <c r="A1087">
        <v>6000853245</v>
      </c>
      <c r="B1087" s="239">
        <v>77.22</v>
      </c>
      <c r="C1087" s="244" t="s">
        <v>1204</v>
      </c>
      <c r="D1087" s="239">
        <f t="shared" si="12"/>
        <v>0</v>
      </c>
    </row>
    <row r="1088" spans="1:4" x14ac:dyDescent="0.25">
      <c r="A1088">
        <v>6000853376</v>
      </c>
      <c r="B1088" s="239">
        <v>1573.75</v>
      </c>
      <c r="C1088" s="244" t="s">
        <v>1204</v>
      </c>
      <c r="D1088" s="239">
        <f t="shared" si="12"/>
        <v>0</v>
      </c>
    </row>
    <row r="1089" spans="1:4" x14ac:dyDescent="0.25">
      <c r="A1089">
        <v>6000853377</v>
      </c>
      <c r="B1089" s="239">
        <v>755.61</v>
      </c>
      <c r="C1089" s="244" t="s">
        <v>1204</v>
      </c>
      <c r="D1089" s="239">
        <f t="shared" si="12"/>
        <v>0</v>
      </c>
    </row>
    <row r="1090" spans="1:4" x14ac:dyDescent="0.25">
      <c r="A1090">
        <v>6000853378</v>
      </c>
      <c r="B1090" s="239">
        <v>154.44</v>
      </c>
      <c r="C1090" s="244" t="s">
        <v>1204</v>
      </c>
      <c r="D1090" s="239">
        <f t="shared" si="12"/>
        <v>0</v>
      </c>
    </row>
    <row r="1091" spans="1:4" x14ac:dyDescent="0.25">
      <c r="A1091">
        <v>6000853379</v>
      </c>
      <c r="B1091" s="239">
        <v>2800.49</v>
      </c>
      <c r="C1091" s="244" t="s">
        <v>1204</v>
      </c>
      <c r="D1091" s="239">
        <f t="shared" si="12"/>
        <v>0</v>
      </c>
    </row>
    <row r="1092" spans="1:4" x14ac:dyDescent="0.25">
      <c r="A1092">
        <v>6000853380</v>
      </c>
      <c r="B1092" s="239">
        <v>2266.83</v>
      </c>
      <c r="C1092" s="244" t="s">
        <v>1204</v>
      </c>
      <c r="D1092" s="239">
        <f t="shared" si="12"/>
        <v>0</v>
      </c>
    </row>
    <row r="1093" spans="1:4" x14ac:dyDescent="0.25">
      <c r="A1093">
        <v>6000853381</v>
      </c>
      <c r="B1093" s="239">
        <v>224.32</v>
      </c>
      <c r="C1093" s="244" t="s">
        <v>1204</v>
      </c>
      <c r="D1093" s="239">
        <f t="shared" si="12"/>
        <v>0</v>
      </c>
    </row>
    <row r="1094" spans="1:4" x14ac:dyDescent="0.25">
      <c r="A1094">
        <v>6000853433</v>
      </c>
      <c r="B1094" s="239">
        <v>667.44</v>
      </c>
      <c r="C1094" s="244" t="s">
        <v>1204</v>
      </c>
      <c r="D1094" s="239">
        <f t="shared" si="12"/>
        <v>0</v>
      </c>
    </row>
    <row r="1095" spans="1:4" x14ac:dyDescent="0.25">
      <c r="A1095">
        <v>6000853702</v>
      </c>
      <c r="B1095" s="239">
        <v>7354.37</v>
      </c>
      <c r="C1095" s="244" t="s">
        <v>1204</v>
      </c>
      <c r="D1095" s="239">
        <f t="shared" si="12"/>
        <v>0</v>
      </c>
    </row>
    <row r="1096" spans="1:4" x14ac:dyDescent="0.25">
      <c r="A1096">
        <v>6000853703</v>
      </c>
      <c r="B1096" s="239">
        <v>861.34</v>
      </c>
      <c r="C1096" s="244" t="s">
        <v>1204</v>
      </c>
      <c r="D1096" s="239">
        <f t="shared" si="12"/>
        <v>0</v>
      </c>
    </row>
    <row r="1097" spans="1:4" x14ac:dyDescent="0.25">
      <c r="A1097">
        <v>6000853704</v>
      </c>
      <c r="B1097" s="239">
        <v>8954.82</v>
      </c>
      <c r="C1097" s="244" t="s">
        <v>1204</v>
      </c>
      <c r="D1097" s="239">
        <f t="shared" si="12"/>
        <v>0</v>
      </c>
    </row>
    <row r="1098" spans="1:4" x14ac:dyDescent="0.25">
      <c r="A1098">
        <v>6000853705</v>
      </c>
      <c r="B1098" s="239">
        <v>2045.25</v>
      </c>
      <c r="C1098" s="244" t="s">
        <v>1204</v>
      </c>
      <c r="D1098" s="239">
        <f t="shared" si="12"/>
        <v>0</v>
      </c>
    </row>
    <row r="1099" spans="1:4" x14ac:dyDescent="0.25">
      <c r="A1099">
        <v>6000853706</v>
      </c>
      <c r="B1099" s="239">
        <v>1471.58</v>
      </c>
      <c r="C1099" s="244" t="s">
        <v>1204</v>
      </c>
      <c r="D1099" s="239">
        <f t="shared" si="12"/>
        <v>0</v>
      </c>
    </row>
    <row r="1100" spans="1:4" x14ac:dyDescent="0.25">
      <c r="A1100">
        <v>6000853749</v>
      </c>
      <c r="B1100" s="239">
        <v>18.38</v>
      </c>
      <c r="C1100" s="244" t="s">
        <v>1204</v>
      </c>
      <c r="D1100" s="239">
        <f t="shared" si="12"/>
        <v>0</v>
      </c>
    </row>
    <row r="1101" spans="1:4" x14ac:dyDescent="0.25">
      <c r="A1101">
        <v>6000853750</v>
      </c>
      <c r="B1101" s="239">
        <v>2711.08</v>
      </c>
      <c r="C1101" s="244" t="s">
        <v>1204</v>
      </c>
      <c r="D1101" s="239">
        <f t="shared" si="12"/>
        <v>0</v>
      </c>
    </row>
    <row r="1102" spans="1:4" x14ac:dyDescent="0.25">
      <c r="A1102">
        <v>6000853751</v>
      </c>
      <c r="B1102" s="239">
        <v>1633.6</v>
      </c>
      <c r="C1102" s="244" t="s">
        <v>1204</v>
      </c>
      <c r="D1102" s="239">
        <f t="shared" si="12"/>
        <v>0</v>
      </c>
    </row>
    <row r="1103" spans="1:4" x14ac:dyDescent="0.25">
      <c r="A1103">
        <v>6000853752</v>
      </c>
      <c r="B1103" s="239">
        <v>465.35</v>
      </c>
      <c r="C1103" s="244" t="s">
        <v>1204</v>
      </c>
      <c r="D1103" s="239">
        <f t="shared" si="12"/>
        <v>465.35</v>
      </c>
    </row>
    <row r="1104" spans="1:4" x14ac:dyDescent="0.25">
      <c r="A1104">
        <v>6000853753</v>
      </c>
      <c r="B1104" s="239">
        <v>83.36</v>
      </c>
      <c r="C1104" s="244" t="s">
        <v>1204</v>
      </c>
      <c r="D1104" s="239">
        <f t="shared" si="12"/>
        <v>55.56</v>
      </c>
    </row>
    <row r="1105" spans="1:4" x14ac:dyDescent="0.25">
      <c r="A1105">
        <v>6000853820</v>
      </c>
      <c r="B1105" s="239">
        <v>1940.36</v>
      </c>
      <c r="C1105" s="244" t="s">
        <v>1204</v>
      </c>
      <c r="D1105" s="239">
        <f t="shared" si="12"/>
        <v>0</v>
      </c>
    </row>
    <row r="1106" spans="1:4" x14ac:dyDescent="0.25">
      <c r="A1106">
        <v>6000854239</v>
      </c>
      <c r="B1106" s="239">
        <v>974.93</v>
      </c>
      <c r="C1106" s="244" t="s">
        <v>1204</v>
      </c>
      <c r="D1106" s="239">
        <f t="shared" si="12"/>
        <v>0</v>
      </c>
    </row>
    <row r="1107" spans="1:4" x14ac:dyDescent="0.25">
      <c r="A1107">
        <v>6000854396</v>
      </c>
      <c r="B1107" s="239">
        <v>3346.72</v>
      </c>
      <c r="C1107" s="244" t="s">
        <v>1204</v>
      </c>
      <c r="D1107" s="239">
        <f t="shared" si="12"/>
        <v>0</v>
      </c>
    </row>
    <row r="1108" spans="1:4" x14ac:dyDescent="0.25">
      <c r="A1108">
        <v>6000854397</v>
      </c>
      <c r="B1108" s="239">
        <v>222.48</v>
      </c>
      <c r="C1108" s="244" t="s">
        <v>1204</v>
      </c>
      <c r="D1108" s="239">
        <f t="shared" si="12"/>
        <v>0</v>
      </c>
    </row>
    <row r="1109" spans="1:4" x14ac:dyDescent="0.25">
      <c r="A1109">
        <v>6000854398</v>
      </c>
      <c r="B1109" s="239">
        <v>7565.23</v>
      </c>
      <c r="C1109" s="244" t="s">
        <v>1204</v>
      </c>
      <c r="D1109" s="239">
        <f t="shared" si="12"/>
        <v>7565.23</v>
      </c>
    </row>
    <row r="1110" spans="1:4" x14ac:dyDescent="0.25">
      <c r="A1110">
        <v>6000854402</v>
      </c>
      <c r="B1110" s="239">
        <v>2162.46</v>
      </c>
      <c r="C1110" s="244" t="s">
        <v>1204</v>
      </c>
      <c r="D1110" s="239">
        <f t="shared" si="12"/>
        <v>2162.46</v>
      </c>
    </row>
    <row r="1111" spans="1:4" x14ac:dyDescent="0.25">
      <c r="A1111">
        <v>6000854403</v>
      </c>
      <c r="B1111" s="239">
        <v>1414.93</v>
      </c>
      <c r="C1111" s="244" t="s">
        <v>1204</v>
      </c>
      <c r="D1111" s="239">
        <f t="shared" si="12"/>
        <v>1387.13</v>
      </c>
    </row>
    <row r="1112" spans="1:4" x14ac:dyDescent="0.25">
      <c r="A1112">
        <v>6000854404</v>
      </c>
      <c r="B1112" s="239">
        <v>559.4</v>
      </c>
      <c r="C1112" s="244" t="s">
        <v>1204</v>
      </c>
      <c r="D1112" s="239">
        <f t="shared" si="12"/>
        <v>559.40279999999996</v>
      </c>
    </row>
    <row r="1113" spans="1:4" x14ac:dyDescent="0.25">
      <c r="A1113">
        <v>6000854405</v>
      </c>
      <c r="B1113" s="239">
        <v>461.47</v>
      </c>
      <c r="C1113" s="244" t="s">
        <v>1204</v>
      </c>
      <c r="D1113" s="239">
        <f t="shared" si="12"/>
        <v>0</v>
      </c>
    </row>
    <row r="1114" spans="1:4" x14ac:dyDescent="0.25">
      <c r="A1114">
        <v>6000854406</v>
      </c>
      <c r="B1114" s="239">
        <v>1070.01</v>
      </c>
      <c r="C1114" s="244" t="s">
        <v>1204</v>
      </c>
      <c r="D1114" s="239">
        <f t="shared" si="12"/>
        <v>0</v>
      </c>
    </row>
    <row r="1115" spans="1:4" x14ac:dyDescent="0.25">
      <c r="A1115">
        <v>6000854551</v>
      </c>
      <c r="B1115" s="239">
        <v>498.99</v>
      </c>
      <c r="C1115" s="244" t="s">
        <v>1204</v>
      </c>
      <c r="D1115" s="239">
        <f t="shared" si="12"/>
        <v>0</v>
      </c>
    </row>
    <row r="1116" spans="1:4" x14ac:dyDescent="0.25">
      <c r="A1116">
        <v>6000854557</v>
      </c>
      <c r="B1116" s="239">
        <v>15259.81</v>
      </c>
      <c r="C1116" s="244" t="s">
        <v>1204</v>
      </c>
      <c r="D1116" s="239">
        <f t="shared" si="12"/>
        <v>15259.81</v>
      </c>
    </row>
    <row r="1117" spans="1:4" x14ac:dyDescent="0.25">
      <c r="A1117">
        <v>6000854558</v>
      </c>
      <c r="B1117" s="239">
        <v>19799.310000000001</v>
      </c>
      <c r="C1117" s="244" t="s">
        <v>1204</v>
      </c>
      <c r="D1117" s="239">
        <f t="shared" si="12"/>
        <v>19799.310000000001</v>
      </c>
    </row>
    <row r="1118" spans="1:4" x14ac:dyDescent="0.25">
      <c r="A1118">
        <v>6000854559</v>
      </c>
      <c r="B1118" s="239">
        <v>7839.01</v>
      </c>
      <c r="C1118" s="244" t="s">
        <v>1204</v>
      </c>
      <c r="D1118" s="239">
        <f t="shared" si="12"/>
        <v>8153.37</v>
      </c>
    </row>
    <row r="1119" spans="1:4" x14ac:dyDescent="0.25">
      <c r="A1119">
        <v>6000854660</v>
      </c>
      <c r="B1119" s="239">
        <v>2750.87</v>
      </c>
      <c r="C1119" s="244" t="s">
        <v>1204</v>
      </c>
      <c r="D1119" s="239">
        <f t="shared" si="12"/>
        <v>2750.87</v>
      </c>
    </row>
    <row r="1120" spans="1:4" x14ac:dyDescent="0.25">
      <c r="A1120">
        <v>6000854661</v>
      </c>
      <c r="B1120" s="239">
        <v>3199.13</v>
      </c>
      <c r="C1120" s="244" t="s">
        <v>1204</v>
      </c>
      <c r="D1120" s="239">
        <f t="shared" si="12"/>
        <v>3199.13</v>
      </c>
    </row>
    <row r="1121" spans="1:4" x14ac:dyDescent="0.25">
      <c r="A1121">
        <v>6000855078</v>
      </c>
      <c r="B1121" s="239">
        <v>2325.9899999999998</v>
      </c>
      <c r="C1121" s="244" t="s">
        <v>1204</v>
      </c>
      <c r="D1121" s="239">
        <f t="shared" si="12"/>
        <v>2325.9899999999998</v>
      </c>
    </row>
    <row r="1122" spans="1:4" x14ac:dyDescent="0.25">
      <c r="A1122">
        <v>6000855093</v>
      </c>
      <c r="B1122" s="239">
        <v>503.74</v>
      </c>
      <c r="C1122" s="244" t="s">
        <v>1204</v>
      </c>
      <c r="D1122" s="239">
        <f t="shared" si="12"/>
        <v>0</v>
      </c>
    </row>
    <row r="1123" spans="1:4" x14ac:dyDescent="0.25">
      <c r="A1123">
        <v>6000855095</v>
      </c>
      <c r="B1123" s="239">
        <v>1259.3499999999999</v>
      </c>
      <c r="C1123" s="244" t="s">
        <v>1204</v>
      </c>
      <c r="D1123" s="239">
        <f t="shared" si="12"/>
        <v>0</v>
      </c>
    </row>
    <row r="1124" spans="1:4" x14ac:dyDescent="0.25">
      <c r="A1124">
        <v>6000855096</v>
      </c>
      <c r="B1124" s="239">
        <v>251.87</v>
      </c>
      <c r="C1124" s="244" t="s">
        <v>1204</v>
      </c>
      <c r="D1124" s="239">
        <f t="shared" si="12"/>
        <v>0</v>
      </c>
    </row>
    <row r="1125" spans="1:4" x14ac:dyDescent="0.25">
      <c r="A1125">
        <v>6000855169</v>
      </c>
      <c r="B1125" s="239">
        <v>4162.8100000000004</v>
      </c>
      <c r="C1125" s="244" t="s">
        <v>1204</v>
      </c>
      <c r="D1125" s="239">
        <f t="shared" si="12"/>
        <v>4162.8100000000004</v>
      </c>
    </row>
    <row r="1126" spans="1:4" x14ac:dyDescent="0.25">
      <c r="A1126">
        <v>6000855357</v>
      </c>
      <c r="B1126" s="239">
        <v>3899.72</v>
      </c>
      <c r="C1126" s="244" t="s">
        <v>1204</v>
      </c>
      <c r="D1126" s="239">
        <f t="shared" si="12"/>
        <v>0</v>
      </c>
    </row>
    <row r="1127" spans="1:4" x14ac:dyDescent="0.25">
      <c r="A1127">
        <v>6000855358</v>
      </c>
      <c r="B1127" s="239">
        <v>974.93</v>
      </c>
      <c r="C1127" s="244" t="s">
        <v>1204</v>
      </c>
      <c r="D1127" s="239">
        <f t="shared" si="12"/>
        <v>0</v>
      </c>
    </row>
    <row r="1128" spans="1:4" x14ac:dyDescent="0.25">
      <c r="A1128">
        <v>6000856129</v>
      </c>
      <c r="B1128" s="239">
        <v>1575.47</v>
      </c>
      <c r="C1128" s="244" t="s">
        <v>1204</v>
      </c>
      <c r="D1128" s="239">
        <f t="shared" si="12"/>
        <v>1575.47</v>
      </c>
    </row>
    <row r="1129" spans="1:4" x14ac:dyDescent="0.25">
      <c r="A1129">
        <v>6000856130</v>
      </c>
      <c r="B1129" s="239">
        <v>12772.93</v>
      </c>
      <c r="C1129" s="244" t="s">
        <v>1204</v>
      </c>
      <c r="D1129" s="239">
        <f t="shared" si="12"/>
        <v>12772.93</v>
      </c>
    </row>
    <row r="1130" spans="1:4" x14ac:dyDescent="0.25">
      <c r="A1130">
        <v>6000856131</v>
      </c>
      <c r="B1130" s="239">
        <v>10320.32</v>
      </c>
      <c r="C1130" s="244" t="s">
        <v>1204</v>
      </c>
      <c r="D1130" s="239">
        <f t="shared" si="12"/>
        <v>10320.32</v>
      </c>
    </row>
    <row r="1131" spans="1:4" x14ac:dyDescent="0.25">
      <c r="A1131">
        <v>6000856132</v>
      </c>
      <c r="B1131" s="239">
        <v>5374.3</v>
      </c>
      <c r="C1131" s="244" t="s">
        <v>1204</v>
      </c>
      <c r="D1131" s="239">
        <f t="shared" si="12"/>
        <v>5374.3</v>
      </c>
    </row>
    <row r="1132" spans="1:4" x14ac:dyDescent="0.25">
      <c r="A1132">
        <v>6000856133</v>
      </c>
      <c r="B1132" s="239">
        <v>1387.13</v>
      </c>
      <c r="C1132" s="244" t="s">
        <v>1204</v>
      </c>
      <c r="D1132" s="239">
        <f t="shared" si="12"/>
        <v>1387.13</v>
      </c>
    </row>
    <row r="1133" spans="1:4" x14ac:dyDescent="0.25">
      <c r="A1133">
        <v>6000856136</v>
      </c>
      <c r="B1133" s="239">
        <v>566.27</v>
      </c>
      <c r="C1133" s="244" t="s">
        <v>1204</v>
      </c>
      <c r="D1133" s="239">
        <f t="shared" si="12"/>
        <v>0</v>
      </c>
    </row>
    <row r="1134" spans="1:4" x14ac:dyDescent="0.25">
      <c r="A1134">
        <v>6000856137</v>
      </c>
      <c r="B1134" s="239">
        <v>1664.74</v>
      </c>
      <c r="C1134" s="244" t="s">
        <v>1204</v>
      </c>
      <c r="D1134" s="239">
        <f t="shared" si="12"/>
        <v>0</v>
      </c>
    </row>
    <row r="1135" spans="1:4" x14ac:dyDescent="0.25">
      <c r="A1135">
        <v>6000857096</v>
      </c>
      <c r="B1135" s="239">
        <v>3526.2</v>
      </c>
      <c r="C1135" s="244" t="s">
        <v>1204</v>
      </c>
      <c r="D1135" s="239">
        <f t="shared" si="12"/>
        <v>3526.2</v>
      </c>
    </row>
    <row r="1136" spans="1:4" x14ac:dyDescent="0.25">
      <c r="A1136">
        <v>6000857097</v>
      </c>
      <c r="B1136" s="239">
        <v>3928.01</v>
      </c>
      <c r="C1136" s="244" t="s">
        <v>1204</v>
      </c>
      <c r="D1136" s="239">
        <f t="shared" si="12"/>
        <v>3928.01</v>
      </c>
    </row>
    <row r="1137" spans="1:4" x14ac:dyDescent="0.25">
      <c r="A1137">
        <v>6000857098</v>
      </c>
      <c r="B1137" s="239">
        <v>5877</v>
      </c>
      <c r="C1137" s="244" t="s">
        <v>1204</v>
      </c>
      <c r="D1137" s="239">
        <f t="shared" si="12"/>
        <v>5877</v>
      </c>
    </row>
    <row r="1138" spans="1:4" x14ac:dyDescent="0.25">
      <c r="A1138">
        <v>6000857120</v>
      </c>
      <c r="B1138" s="239">
        <v>587.99</v>
      </c>
      <c r="C1138" s="244" t="s">
        <v>1204</v>
      </c>
      <c r="D1138" s="239">
        <f t="shared" si="12"/>
        <v>587.99</v>
      </c>
    </row>
    <row r="1139" spans="1:4" x14ac:dyDescent="0.25">
      <c r="A1139">
        <v>6000857121</v>
      </c>
      <c r="B1139" s="239">
        <v>1600.28</v>
      </c>
      <c r="C1139" s="244" t="s">
        <v>1204</v>
      </c>
      <c r="D1139" s="239">
        <f t="shared" si="12"/>
        <v>1600.28</v>
      </c>
    </row>
    <row r="1140" spans="1:4" x14ac:dyDescent="0.25">
      <c r="A1140">
        <v>6000857122</v>
      </c>
      <c r="B1140" s="239">
        <v>5151.29</v>
      </c>
      <c r="C1140" s="244" t="s">
        <v>1204</v>
      </c>
      <c r="D1140" s="239">
        <f t="shared" ref="D1140:D1203" si="13">VLOOKUP(A1140,A:C,3,0)</f>
        <v>5151.29</v>
      </c>
    </row>
    <row r="1141" spans="1:4" x14ac:dyDescent="0.25">
      <c r="A1141">
        <v>6000857123</v>
      </c>
      <c r="B1141" s="239">
        <v>3962.36</v>
      </c>
      <c r="C1141" s="244" t="s">
        <v>1204</v>
      </c>
      <c r="D1141" s="239">
        <f t="shared" si="13"/>
        <v>3962.36</v>
      </c>
    </row>
    <row r="1142" spans="1:4" x14ac:dyDescent="0.25">
      <c r="A1142">
        <v>6000857124</v>
      </c>
      <c r="B1142" s="239">
        <v>1269.3599999999999</v>
      </c>
      <c r="C1142" s="244" t="s">
        <v>1204</v>
      </c>
      <c r="D1142" s="239">
        <f t="shared" si="13"/>
        <v>1269.3599999999999</v>
      </c>
    </row>
    <row r="1143" spans="1:4" x14ac:dyDescent="0.25">
      <c r="A1143">
        <v>6000857126</v>
      </c>
      <c r="B1143" s="239">
        <v>1550.66</v>
      </c>
      <c r="C1143" s="244" t="s">
        <v>1204</v>
      </c>
      <c r="D1143" s="239">
        <f t="shared" si="13"/>
        <v>1550.66</v>
      </c>
    </row>
    <row r="1144" spans="1:4" x14ac:dyDescent="0.25">
      <c r="A1144">
        <v>6000857127</v>
      </c>
      <c r="B1144" s="239">
        <v>1763.39</v>
      </c>
      <c r="C1144" s="244" t="s">
        <v>1204</v>
      </c>
      <c r="D1144" s="239">
        <f t="shared" si="13"/>
        <v>1763.39</v>
      </c>
    </row>
    <row r="1145" spans="1:4" x14ac:dyDescent="0.25">
      <c r="A1145">
        <v>6000857175</v>
      </c>
      <c r="B1145" s="239">
        <v>3236.65</v>
      </c>
      <c r="C1145" s="244" t="s">
        <v>1204</v>
      </c>
      <c r="D1145" s="239">
        <f t="shared" si="13"/>
        <v>3236.65</v>
      </c>
    </row>
    <row r="1146" spans="1:4" x14ac:dyDescent="0.25">
      <c r="A1146">
        <v>6000857176</v>
      </c>
      <c r="B1146" s="239">
        <v>3724.24</v>
      </c>
      <c r="C1146" s="244" t="s">
        <v>1204</v>
      </c>
      <c r="D1146" s="239">
        <f t="shared" si="13"/>
        <v>3724.24</v>
      </c>
    </row>
    <row r="1147" spans="1:4" x14ac:dyDescent="0.25">
      <c r="A1147">
        <v>6000857178</v>
      </c>
      <c r="B1147" s="239">
        <v>104.8</v>
      </c>
      <c r="C1147" s="244" t="s">
        <v>1204</v>
      </c>
      <c r="D1147" s="239">
        <f t="shared" si="13"/>
        <v>0</v>
      </c>
    </row>
    <row r="1148" spans="1:4" x14ac:dyDescent="0.25">
      <c r="A1148">
        <v>6000857364</v>
      </c>
      <c r="B1148" s="239">
        <v>2073.8000000000002</v>
      </c>
      <c r="C1148" s="244" t="s">
        <v>1204</v>
      </c>
      <c r="D1148" s="239">
        <f t="shared" si="13"/>
        <v>0</v>
      </c>
    </row>
    <row r="1149" spans="1:4" x14ac:dyDescent="0.25">
      <c r="A1149">
        <v>6000858117</v>
      </c>
      <c r="B1149" s="239">
        <v>50144.19</v>
      </c>
      <c r="C1149" s="244" t="s">
        <v>1204</v>
      </c>
      <c r="D1149" s="239">
        <f t="shared" si="13"/>
        <v>32969.025000000001</v>
      </c>
    </row>
    <row r="1150" spans="1:4" x14ac:dyDescent="0.25">
      <c r="A1150">
        <v>6000858200</v>
      </c>
      <c r="B1150" s="239">
        <v>20041.330000000002</v>
      </c>
      <c r="C1150" s="244" t="s">
        <v>1204</v>
      </c>
      <c r="D1150" s="239">
        <f t="shared" si="13"/>
        <v>11585.25</v>
      </c>
    </row>
    <row r="1151" spans="1:4" x14ac:dyDescent="0.25">
      <c r="A1151">
        <v>6000858208</v>
      </c>
      <c r="B1151" s="239">
        <v>133357.84</v>
      </c>
      <c r="C1151" s="244" t="s">
        <v>1204</v>
      </c>
      <c r="D1151" s="239">
        <f t="shared" si="13"/>
        <v>0</v>
      </c>
    </row>
    <row r="1152" spans="1:4" x14ac:dyDescent="0.25">
      <c r="A1152">
        <v>6000858209</v>
      </c>
      <c r="B1152" s="239">
        <v>85578.240000000005</v>
      </c>
      <c r="C1152" s="244" t="s">
        <v>1204</v>
      </c>
      <c r="D1152" s="239">
        <f t="shared" si="13"/>
        <v>76501.759999999995</v>
      </c>
    </row>
    <row r="1153" spans="1:4" x14ac:dyDescent="0.25">
      <c r="A1153">
        <v>6000858210</v>
      </c>
      <c r="B1153" s="239">
        <v>38006.400000000001</v>
      </c>
      <c r="C1153" s="244" t="s">
        <v>1204</v>
      </c>
      <c r="D1153" s="239">
        <f t="shared" si="13"/>
        <v>36422.800000000003</v>
      </c>
    </row>
    <row r="1154" spans="1:4" x14ac:dyDescent="0.25">
      <c r="A1154" t="s">
        <v>1064</v>
      </c>
      <c r="B1154" s="239">
        <v>16394.23</v>
      </c>
      <c r="C1154" s="244" t="s">
        <v>1454</v>
      </c>
      <c r="D1154" s="239">
        <f t="shared" si="13"/>
        <v>16394.23</v>
      </c>
    </row>
    <row r="1155" spans="1:4" x14ac:dyDescent="0.25">
      <c r="A1155" t="s">
        <v>1065</v>
      </c>
      <c r="B1155" s="239">
        <v>3048.57</v>
      </c>
      <c r="C1155" s="244" t="s">
        <v>1454</v>
      </c>
      <c r="D1155" s="239">
        <f t="shared" si="13"/>
        <v>3048.57</v>
      </c>
    </row>
    <row r="1156" spans="1:4" x14ac:dyDescent="0.25">
      <c r="A1156" t="s">
        <v>346</v>
      </c>
      <c r="B1156" s="239">
        <v>48706.64</v>
      </c>
      <c r="C1156" s="244" t="s">
        <v>1454</v>
      </c>
      <c r="D1156" s="239">
        <f t="shared" si="13"/>
        <v>48706.64</v>
      </c>
    </row>
    <row r="1157" spans="1:4" x14ac:dyDescent="0.25">
      <c r="A1157" t="s">
        <v>1081</v>
      </c>
      <c r="B1157" s="239">
        <v>3612.48</v>
      </c>
      <c r="C1157" s="244" t="s">
        <v>1454</v>
      </c>
      <c r="D1157" s="239">
        <f t="shared" si="13"/>
        <v>3612.4799999999996</v>
      </c>
    </row>
    <row r="1158" spans="1:4" x14ac:dyDescent="0.25">
      <c r="A1158" t="s">
        <v>1082</v>
      </c>
      <c r="B1158" s="239">
        <v>3612.48</v>
      </c>
      <c r="C1158" s="244" t="s">
        <v>1454</v>
      </c>
      <c r="D1158" s="239">
        <f t="shared" si="13"/>
        <v>3612.4799999999996</v>
      </c>
    </row>
    <row r="1159" spans="1:4" x14ac:dyDescent="0.25">
      <c r="A1159" t="s">
        <v>1083</v>
      </c>
      <c r="B1159" s="239">
        <v>3612.48</v>
      </c>
      <c r="C1159" s="244" t="s">
        <v>1454</v>
      </c>
      <c r="D1159" s="239">
        <f t="shared" si="13"/>
        <v>3612.4799999999996</v>
      </c>
    </row>
    <row r="1160" spans="1:4" x14ac:dyDescent="0.25">
      <c r="A1160" t="s">
        <v>1069</v>
      </c>
      <c r="B1160" s="239">
        <v>4213.1099999999997</v>
      </c>
      <c r="C1160" s="244" t="s">
        <v>1454</v>
      </c>
      <c r="D1160" s="239">
        <f t="shared" si="13"/>
        <v>4213.1100000000006</v>
      </c>
    </row>
    <row r="1161" spans="1:4" x14ac:dyDescent="0.25">
      <c r="A1161" t="s">
        <v>357</v>
      </c>
      <c r="B1161" s="239">
        <v>20514.650000000001</v>
      </c>
      <c r="C1161" s="244" t="s">
        <v>1454</v>
      </c>
      <c r="D1161" s="239">
        <f t="shared" si="13"/>
        <v>20761.019999999997</v>
      </c>
    </row>
    <row r="1162" spans="1:4" x14ac:dyDescent="0.25">
      <c r="A1162" t="s">
        <v>1070</v>
      </c>
      <c r="B1162" s="239">
        <v>3612.48</v>
      </c>
      <c r="C1162" s="244" t="s">
        <v>1454</v>
      </c>
      <c r="D1162" s="239">
        <f t="shared" si="13"/>
        <v>3612.4799999999996</v>
      </c>
    </row>
    <row r="1163" spans="1:4" x14ac:dyDescent="0.25">
      <c r="A1163" t="s">
        <v>1071</v>
      </c>
      <c r="B1163" s="239">
        <v>3612.48</v>
      </c>
      <c r="C1163" s="244" t="s">
        <v>1454</v>
      </c>
      <c r="D1163" s="239">
        <f t="shared" si="13"/>
        <v>3612.4799999999996</v>
      </c>
    </row>
    <row r="1164" spans="1:4" x14ac:dyDescent="0.25">
      <c r="A1164" t="s">
        <v>1126</v>
      </c>
      <c r="B1164" s="239">
        <v>4556.8599999999997</v>
      </c>
      <c r="C1164" s="244" t="s">
        <v>1454</v>
      </c>
      <c r="D1164" s="239">
        <f t="shared" si="13"/>
        <v>0</v>
      </c>
    </row>
    <row r="1165" spans="1:4" x14ac:dyDescent="0.25">
      <c r="A1165" t="s">
        <v>1084</v>
      </c>
      <c r="B1165" s="239">
        <v>5153.25</v>
      </c>
      <c r="C1165" s="244" t="s">
        <v>1454</v>
      </c>
      <c r="D1165" s="239">
        <f t="shared" si="13"/>
        <v>5153.25</v>
      </c>
    </row>
    <row r="1166" spans="1:4" x14ac:dyDescent="0.25">
      <c r="A1166" t="s">
        <v>328</v>
      </c>
      <c r="B1166" s="239">
        <v>3286.5</v>
      </c>
      <c r="C1166" s="244" t="s">
        <v>1454</v>
      </c>
      <c r="D1166" s="239">
        <f t="shared" si="13"/>
        <v>3326.0499999999997</v>
      </c>
    </row>
    <row r="1167" spans="1:4" x14ac:dyDescent="0.25">
      <c r="A1167" t="s">
        <v>381</v>
      </c>
      <c r="B1167" s="239">
        <v>17326.3</v>
      </c>
      <c r="C1167" s="244" t="s">
        <v>1454</v>
      </c>
      <c r="D1167" s="239">
        <f t="shared" si="13"/>
        <v>17326.300000000003</v>
      </c>
    </row>
    <row r="1168" spans="1:4" x14ac:dyDescent="0.25">
      <c r="A1168" t="s">
        <v>164</v>
      </c>
      <c r="B1168" s="239">
        <v>3488.94</v>
      </c>
      <c r="C1168" s="244" t="s">
        <v>1454</v>
      </c>
      <c r="D1168" s="239">
        <f t="shared" si="13"/>
        <v>4344.84</v>
      </c>
    </row>
    <row r="1169" spans="1:4" x14ac:dyDescent="0.25">
      <c r="A1169" t="s">
        <v>1085</v>
      </c>
      <c r="B1169" s="239">
        <v>4931.25</v>
      </c>
      <c r="C1169" s="244" t="s">
        <v>1454</v>
      </c>
      <c r="D1169" s="239">
        <f t="shared" si="13"/>
        <v>4931.25</v>
      </c>
    </row>
    <row r="1170" spans="1:4" x14ac:dyDescent="0.25">
      <c r="A1170" t="s">
        <v>1086</v>
      </c>
      <c r="B1170" s="239">
        <v>15243.53</v>
      </c>
      <c r="C1170" s="244" t="s">
        <v>1454</v>
      </c>
      <c r="D1170" s="239">
        <f t="shared" si="13"/>
        <v>15243.529999999999</v>
      </c>
    </row>
    <row r="1171" spans="1:4" x14ac:dyDescent="0.25">
      <c r="A1171" t="s">
        <v>1072</v>
      </c>
      <c r="B1171" s="239">
        <v>3612.48</v>
      </c>
      <c r="C1171" s="244" t="s">
        <v>1454</v>
      </c>
      <c r="D1171" s="239">
        <f t="shared" si="13"/>
        <v>3612.4799999999996</v>
      </c>
    </row>
    <row r="1172" spans="1:4" x14ac:dyDescent="0.25">
      <c r="A1172" t="s">
        <v>535</v>
      </c>
      <c r="B1172" s="239">
        <v>3866.41</v>
      </c>
      <c r="C1172" s="244" t="s">
        <v>1454</v>
      </c>
      <c r="D1172" s="239">
        <f t="shared" si="13"/>
        <v>3690.8099999999995</v>
      </c>
    </row>
    <row r="1173" spans="1:4" x14ac:dyDescent="0.25">
      <c r="A1173" t="s">
        <v>495</v>
      </c>
      <c r="B1173" s="239">
        <v>3772.07</v>
      </c>
      <c r="C1173" s="244" t="s">
        <v>1454</v>
      </c>
      <c r="D1173" s="239">
        <f t="shared" si="13"/>
        <v>3966</v>
      </c>
    </row>
    <row r="1174" spans="1:4" x14ac:dyDescent="0.25">
      <c r="A1174" t="s">
        <v>1073</v>
      </c>
      <c r="B1174" s="239">
        <v>25832.65</v>
      </c>
      <c r="C1174" s="244" t="s">
        <v>1454</v>
      </c>
      <c r="D1174" s="239">
        <f t="shared" si="13"/>
        <v>25832.65</v>
      </c>
    </row>
    <row r="1175" spans="1:4" x14ac:dyDescent="0.25">
      <c r="A1175" t="s">
        <v>449</v>
      </c>
      <c r="B1175" s="239">
        <v>4730.3900000000003</v>
      </c>
      <c r="C1175" s="244" t="s">
        <v>1454</v>
      </c>
      <c r="D1175" s="239">
        <f t="shared" si="13"/>
        <v>4730.3899999999994</v>
      </c>
    </row>
    <row r="1176" spans="1:4" x14ac:dyDescent="0.25">
      <c r="A1176" t="s">
        <v>447</v>
      </c>
      <c r="B1176" s="239">
        <v>4454.67</v>
      </c>
      <c r="C1176" s="244" t="s">
        <v>1454</v>
      </c>
      <c r="D1176" s="239">
        <f t="shared" si="13"/>
        <v>4454.67</v>
      </c>
    </row>
    <row r="1177" spans="1:4" x14ac:dyDescent="0.25">
      <c r="A1177" t="s">
        <v>445</v>
      </c>
      <c r="B1177" s="239">
        <v>3866.41</v>
      </c>
      <c r="C1177" s="244" t="s">
        <v>1454</v>
      </c>
      <c r="D1177" s="239">
        <f t="shared" si="13"/>
        <v>3690.8099999999995</v>
      </c>
    </row>
    <row r="1178" spans="1:4" x14ac:dyDescent="0.25">
      <c r="A1178" t="s">
        <v>435</v>
      </c>
      <c r="B1178" s="239">
        <v>3690.81</v>
      </c>
      <c r="C1178" s="244" t="s">
        <v>1454</v>
      </c>
      <c r="D1178" s="239">
        <f t="shared" si="13"/>
        <v>3690.8099999999995</v>
      </c>
    </row>
    <row r="1179" spans="1:4" x14ac:dyDescent="0.25">
      <c r="A1179" t="s">
        <v>431</v>
      </c>
      <c r="B1179" s="239">
        <v>3690.81</v>
      </c>
      <c r="C1179" s="244" t="s">
        <v>1454</v>
      </c>
      <c r="D1179" s="239">
        <f t="shared" si="13"/>
        <v>3690.8099999999995</v>
      </c>
    </row>
    <row r="1180" spans="1:4" x14ac:dyDescent="0.25">
      <c r="A1180" t="s">
        <v>429</v>
      </c>
      <c r="B1180" s="239">
        <v>4456.8599999999997</v>
      </c>
      <c r="C1180" s="244" t="s">
        <v>1454</v>
      </c>
      <c r="D1180" s="239">
        <f t="shared" si="13"/>
        <v>4513.4400000000005</v>
      </c>
    </row>
    <row r="1181" spans="1:4" x14ac:dyDescent="0.25">
      <c r="A1181" t="s">
        <v>428</v>
      </c>
      <c r="B1181" s="239">
        <v>3690.81</v>
      </c>
      <c r="C1181" s="244" t="s">
        <v>1454</v>
      </c>
      <c r="D1181" s="239">
        <f t="shared" si="13"/>
        <v>3690.8099999999995</v>
      </c>
    </row>
    <row r="1182" spans="1:4" x14ac:dyDescent="0.25">
      <c r="A1182" t="s">
        <v>427</v>
      </c>
      <c r="B1182" s="239">
        <v>4291.4399999999996</v>
      </c>
      <c r="C1182" s="244" t="s">
        <v>1454</v>
      </c>
      <c r="D1182" s="239">
        <f t="shared" si="13"/>
        <v>4291.4400000000005</v>
      </c>
    </row>
    <row r="1183" spans="1:4" x14ac:dyDescent="0.25">
      <c r="A1183" t="s">
        <v>417</v>
      </c>
      <c r="B1183" s="239">
        <v>3690.81</v>
      </c>
      <c r="C1183" s="244" t="s">
        <v>1454</v>
      </c>
      <c r="D1183" s="239">
        <f t="shared" si="13"/>
        <v>3690.8099999999995</v>
      </c>
    </row>
    <row r="1184" spans="1:4" x14ac:dyDescent="0.25">
      <c r="A1184" t="s">
        <v>1123</v>
      </c>
      <c r="B1184" s="239">
        <v>799.88</v>
      </c>
      <c r="C1184" s="244" t="s">
        <v>1454</v>
      </c>
      <c r="D1184" s="239">
        <f t="shared" si="13"/>
        <v>0</v>
      </c>
    </row>
    <row r="1185" spans="1:4" x14ac:dyDescent="0.25">
      <c r="A1185" t="s">
        <v>654</v>
      </c>
      <c r="B1185" s="239">
        <v>6233.51</v>
      </c>
      <c r="C1185" s="244" t="s">
        <v>1454</v>
      </c>
      <c r="D1185" s="239">
        <f t="shared" si="13"/>
        <v>6290.51</v>
      </c>
    </row>
    <row r="1186" spans="1:4" x14ac:dyDescent="0.25">
      <c r="A1186" t="s">
        <v>292</v>
      </c>
      <c r="B1186" s="239">
        <v>5521.91</v>
      </c>
      <c r="C1186" s="244" t="s">
        <v>1454</v>
      </c>
      <c r="D1186" s="239">
        <f t="shared" si="13"/>
        <v>5651.34</v>
      </c>
    </row>
    <row r="1187" spans="1:4" x14ac:dyDescent="0.25">
      <c r="A1187" t="s">
        <v>648</v>
      </c>
      <c r="B1187" s="239">
        <v>3750.34</v>
      </c>
      <c r="C1187" s="244" t="s">
        <v>1454</v>
      </c>
      <c r="D1187" s="239">
        <f t="shared" si="13"/>
        <v>3750.34</v>
      </c>
    </row>
    <row r="1188" spans="1:4" x14ac:dyDescent="0.25">
      <c r="A1188" t="s">
        <v>649</v>
      </c>
      <c r="B1188" s="239">
        <v>5940.97</v>
      </c>
      <c r="C1188" s="244" t="s">
        <v>1454</v>
      </c>
      <c r="D1188" s="239">
        <f t="shared" si="13"/>
        <v>5940.97</v>
      </c>
    </row>
    <row r="1189" spans="1:4" x14ac:dyDescent="0.25">
      <c r="A1189" t="s">
        <v>666</v>
      </c>
      <c r="B1189" s="239">
        <v>3647.05</v>
      </c>
      <c r="C1189" s="244" t="s">
        <v>1454</v>
      </c>
      <c r="D1189" s="239">
        <f t="shared" si="13"/>
        <v>3690.8099999999995</v>
      </c>
    </row>
    <row r="1190" spans="1:4" x14ac:dyDescent="0.25">
      <c r="A1190" t="s">
        <v>672</v>
      </c>
      <c r="B1190" s="239">
        <v>9527.86</v>
      </c>
      <c r="C1190" s="244" t="s">
        <v>1454</v>
      </c>
      <c r="D1190" s="239">
        <f t="shared" si="13"/>
        <v>0</v>
      </c>
    </row>
    <row r="1191" spans="1:4" x14ac:dyDescent="0.25">
      <c r="A1191" t="s">
        <v>692</v>
      </c>
      <c r="B1191" s="239">
        <v>4957.72</v>
      </c>
      <c r="C1191" s="244" t="s">
        <v>1454</v>
      </c>
      <c r="D1191" s="239">
        <f t="shared" si="13"/>
        <v>5191.3899999999994</v>
      </c>
    </row>
    <row r="1192" spans="1:4" x14ac:dyDescent="0.25">
      <c r="A1192" t="s">
        <v>717</v>
      </c>
      <c r="B1192" s="239">
        <v>3690.81</v>
      </c>
      <c r="C1192" s="244" t="s">
        <v>1454</v>
      </c>
      <c r="D1192" s="239">
        <f t="shared" si="13"/>
        <v>3690.8099999999995</v>
      </c>
    </row>
    <row r="1193" spans="1:4" x14ac:dyDescent="0.25">
      <c r="A1193" t="s">
        <v>719</v>
      </c>
      <c r="B1193" s="239">
        <v>3912.81</v>
      </c>
      <c r="C1193" s="244" t="s">
        <v>1454</v>
      </c>
      <c r="D1193" s="239">
        <f t="shared" si="13"/>
        <v>3690.8099999999995</v>
      </c>
    </row>
    <row r="1194" spans="1:4" x14ac:dyDescent="0.25">
      <c r="A1194" t="s">
        <v>739</v>
      </c>
      <c r="B1194" s="239">
        <v>5045.09</v>
      </c>
      <c r="C1194" s="244" t="s">
        <v>1454</v>
      </c>
      <c r="D1194" s="239">
        <f t="shared" si="13"/>
        <v>5045.09</v>
      </c>
    </row>
    <row r="1195" spans="1:4" x14ac:dyDescent="0.25">
      <c r="A1195" t="s">
        <v>758</v>
      </c>
      <c r="B1195" s="239">
        <v>3690.81</v>
      </c>
      <c r="C1195" s="244" t="s">
        <v>1454</v>
      </c>
      <c r="D1195" s="239">
        <f t="shared" si="13"/>
        <v>3690.8099999999995</v>
      </c>
    </row>
    <row r="1196" spans="1:4" x14ac:dyDescent="0.25">
      <c r="A1196" t="s">
        <v>772</v>
      </c>
      <c r="B1196" s="239">
        <v>718.14</v>
      </c>
      <c r="C1196" s="244" t="s">
        <v>1454</v>
      </c>
      <c r="D1196" s="239">
        <f t="shared" si="13"/>
        <v>718.14</v>
      </c>
    </row>
    <row r="1197" spans="1:4" x14ac:dyDescent="0.25">
      <c r="A1197" t="s">
        <v>784</v>
      </c>
      <c r="B1197" s="239">
        <v>3690.81</v>
      </c>
      <c r="C1197" s="244" t="s">
        <v>1454</v>
      </c>
      <c r="D1197" s="239">
        <f t="shared" si="13"/>
        <v>3690.8099999999995</v>
      </c>
    </row>
    <row r="1198" spans="1:4" x14ac:dyDescent="0.25">
      <c r="A1198" t="s">
        <v>869</v>
      </c>
      <c r="B1198" s="239">
        <v>3690.81</v>
      </c>
      <c r="C1198" s="244" t="s">
        <v>1454</v>
      </c>
      <c r="D1198" s="239">
        <f t="shared" si="13"/>
        <v>3690.8099999999995</v>
      </c>
    </row>
    <row r="1199" spans="1:4" x14ac:dyDescent="0.25">
      <c r="A1199" t="s">
        <v>806</v>
      </c>
      <c r="B1199" s="239">
        <v>3690.81</v>
      </c>
      <c r="C1199" s="244" t="s">
        <v>1454</v>
      </c>
      <c r="D1199" s="239">
        <f t="shared" si="13"/>
        <v>3690.8099999999995</v>
      </c>
    </row>
    <row r="1200" spans="1:4" x14ac:dyDescent="0.25">
      <c r="A1200" t="s">
        <v>821</v>
      </c>
      <c r="B1200" s="239">
        <v>3690.81</v>
      </c>
      <c r="C1200" s="244" t="s">
        <v>1454</v>
      </c>
      <c r="D1200" s="239">
        <f t="shared" si="13"/>
        <v>3690.8099999999995</v>
      </c>
    </row>
    <row r="1201" spans="1:4" x14ac:dyDescent="0.25">
      <c r="A1201" t="s">
        <v>803</v>
      </c>
      <c r="B1201" s="239">
        <v>5709.93</v>
      </c>
      <c r="C1201" s="244" t="s">
        <v>1454</v>
      </c>
      <c r="D1201" s="239">
        <f t="shared" si="13"/>
        <v>5709.93</v>
      </c>
    </row>
    <row r="1202" spans="1:4" x14ac:dyDescent="0.25">
      <c r="A1202" t="s">
        <v>811</v>
      </c>
      <c r="B1202" s="239">
        <v>3690.81</v>
      </c>
      <c r="C1202" s="244" t="s">
        <v>1454</v>
      </c>
      <c r="D1202" s="239">
        <f t="shared" si="13"/>
        <v>3690.8099999999995</v>
      </c>
    </row>
    <row r="1203" spans="1:4" x14ac:dyDescent="0.25">
      <c r="A1203" t="s">
        <v>847</v>
      </c>
      <c r="B1203" s="239">
        <v>3690.81</v>
      </c>
      <c r="C1203" s="244" t="s">
        <v>1454</v>
      </c>
      <c r="D1203" s="239">
        <f t="shared" si="13"/>
        <v>3690.8099999999995</v>
      </c>
    </row>
    <row r="1204" spans="1:4" x14ac:dyDescent="0.25">
      <c r="A1204" t="s">
        <v>956</v>
      </c>
      <c r="B1204" s="239">
        <v>5239.17</v>
      </c>
      <c r="C1204" s="244" t="s">
        <v>1454</v>
      </c>
      <c r="D1204" s="239">
        <f t="shared" ref="D1204:D1212" si="14">VLOOKUP(A1204,A:C,3,0)</f>
        <v>5104.25</v>
      </c>
    </row>
    <row r="1205" spans="1:4" x14ac:dyDescent="0.25">
      <c r="A1205" t="s">
        <v>1015</v>
      </c>
      <c r="B1205" s="239">
        <v>4742.32</v>
      </c>
      <c r="C1205" s="244" t="s">
        <v>1454</v>
      </c>
      <c r="D1205" s="239">
        <f t="shared" si="14"/>
        <v>4742.32</v>
      </c>
    </row>
    <row r="1206" spans="1:4" x14ac:dyDescent="0.25">
      <c r="A1206" t="s">
        <v>1080</v>
      </c>
      <c r="B1206" s="239">
        <v>23045.62</v>
      </c>
      <c r="C1206" s="244" t="s">
        <v>1455</v>
      </c>
      <c r="D1206" s="239">
        <f t="shared" si="14"/>
        <v>0</v>
      </c>
    </row>
    <row r="1207" spans="1:4" x14ac:dyDescent="0.25">
      <c r="A1207" t="s">
        <v>364</v>
      </c>
      <c r="B1207" s="239">
        <v>4808.6499999999996</v>
      </c>
      <c r="C1207" s="244" t="s">
        <v>1455</v>
      </c>
      <c r="D1207" s="239">
        <f t="shared" si="14"/>
        <v>0</v>
      </c>
    </row>
    <row r="1208" spans="1:4" x14ac:dyDescent="0.25">
      <c r="A1208" t="s">
        <v>1079</v>
      </c>
      <c r="B1208" s="239">
        <v>2607.09</v>
      </c>
      <c r="C1208" s="244" t="s">
        <v>1455</v>
      </c>
      <c r="D1208" s="239">
        <f t="shared" si="14"/>
        <v>0</v>
      </c>
    </row>
    <row r="1209" spans="1:4" x14ac:dyDescent="0.25">
      <c r="A1209" t="s">
        <v>1078</v>
      </c>
      <c r="B1209" s="239">
        <v>8793.43</v>
      </c>
      <c r="C1209" s="244" t="s">
        <v>1455</v>
      </c>
      <c r="D1209" s="239">
        <f t="shared" si="14"/>
        <v>0</v>
      </c>
    </row>
    <row r="1210" spans="1:4" x14ac:dyDescent="0.25">
      <c r="A1210" t="s">
        <v>1077</v>
      </c>
      <c r="B1210" s="239">
        <v>13170.13</v>
      </c>
      <c r="C1210" s="244" t="s">
        <v>1455</v>
      </c>
      <c r="D1210" s="239">
        <f t="shared" si="14"/>
        <v>0</v>
      </c>
    </row>
    <row r="1211" spans="1:4" x14ac:dyDescent="0.25">
      <c r="A1211" t="s">
        <v>1076</v>
      </c>
      <c r="B1211" s="239">
        <v>1893.3</v>
      </c>
      <c r="C1211" s="244" t="s">
        <v>1455</v>
      </c>
      <c r="D1211" s="239">
        <f t="shared" si="14"/>
        <v>0</v>
      </c>
    </row>
    <row r="1212" spans="1:4" x14ac:dyDescent="0.25">
      <c r="A1212" t="s">
        <v>1075</v>
      </c>
      <c r="B1212" s="239">
        <v>2504.4899999999998</v>
      </c>
      <c r="C1212" s="244" t="s">
        <v>1455</v>
      </c>
      <c r="D1212" s="239">
        <f t="shared" si="14"/>
        <v>0</v>
      </c>
    </row>
    <row r="1213" spans="1:4" x14ac:dyDescent="0.25">
      <c r="B1213" s="239">
        <f>SUM(B819:B1212)</f>
        <v>2134950.0300000021</v>
      </c>
      <c r="D1213" s="248">
        <f>SUM(D819:D1212)</f>
        <v>1044119.8735800009</v>
      </c>
    </row>
    <row r="1214" spans="1:4" x14ac:dyDescent="0.25">
      <c r="B1214"/>
    </row>
    <row r="1215" spans="1:4" x14ac:dyDescent="0.25">
      <c r="B1215"/>
    </row>
    <row r="1216" spans="1:4" x14ac:dyDescent="0.25">
      <c r="B1216"/>
    </row>
    <row r="1217" spans="2:2" x14ac:dyDescent="0.25">
      <c r="B1217"/>
    </row>
    <row r="1218" spans="2:2" x14ac:dyDescent="0.25">
      <c r="B1218"/>
    </row>
    <row r="1219" spans="2:2" x14ac:dyDescent="0.25">
      <c r="B1219"/>
    </row>
    <row r="1220" spans="2:2" x14ac:dyDescent="0.25">
      <c r="B1220"/>
    </row>
    <row r="1221" spans="2:2" x14ac:dyDescent="0.25">
      <c r="B1221"/>
    </row>
    <row r="1222" spans="2:2" x14ac:dyDescent="0.25">
      <c r="B1222"/>
    </row>
    <row r="1223" spans="2:2" x14ac:dyDescent="0.25">
      <c r="B1223"/>
    </row>
    <row r="1224" spans="2:2" x14ac:dyDescent="0.25">
      <c r="B1224"/>
    </row>
    <row r="1225" spans="2:2" x14ac:dyDescent="0.25">
      <c r="B1225"/>
    </row>
    <row r="1226" spans="2:2" x14ac:dyDescent="0.25">
      <c r="B1226"/>
    </row>
    <row r="1227" spans="2:2" x14ac:dyDescent="0.25">
      <c r="B1227"/>
    </row>
    <row r="1228" spans="2:2" x14ac:dyDescent="0.25">
      <c r="B1228"/>
    </row>
    <row r="1229" spans="2:2" x14ac:dyDescent="0.25">
      <c r="B1229"/>
    </row>
    <row r="1230" spans="2:2" x14ac:dyDescent="0.25">
      <c r="B1230"/>
    </row>
    <row r="1231" spans="2:2" x14ac:dyDescent="0.25">
      <c r="B1231"/>
    </row>
    <row r="1232" spans="2:2" x14ac:dyDescent="0.25">
      <c r="B1232"/>
    </row>
    <row r="1233" spans="2:2" x14ac:dyDescent="0.25">
      <c r="B1233"/>
    </row>
    <row r="1234" spans="2:2" x14ac:dyDescent="0.25">
      <c r="B1234"/>
    </row>
    <row r="1235" spans="2:2" x14ac:dyDescent="0.25">
      <c r="B1235"/>
    </row>
    <row r="1236" spans="2:2" x14ac:dyDescent="0.25">
      <c r="B1236"/>
    </row>
    <row r="1237" spans="2:2" x14ac:dyDescent="0.25">
      <c r="B1237"/>
    </row>
    <row r="1238" spans="2:2" x14ac:dyDescent="0.25">
      <c r="B1238"/>
    </row>
    <row r="1239" spans="2:2" x14ac:dyDescent="0.25">
      <c r="B1239"/>
    </row>
    <row r="1240" spans="2:2" x14ac:dyDescent="0.25">
      <c r="B1240"/>
    </row>
    <row r="1241" spans="2:2" x14ac:dyDescent="0.25">
      <c r="B1241"/>
    </row>
    <row r="1242" spans="2:2" x14ac:dyDescent="0.25">
      <c r="B1242"/>
    </row>
    <row r="1243" spans="2:2" x14ac:dyDescent="0.25">
      <c r="B1243"/>
    </row>
    <row r="1244" spans="2:2" x14ac:dyDescent="0.25">
      <c r="B1244"/>
    </row>
    <row r="1245" spans="2:2" x14ac:dyDescent="0.25">
      <c r="B1245"/>
    </row>
    <row r="1246" spans="2:2" x14ac:dyDescent="0.25">
      <c r="B1246"/>
    </row>
    <row r="1247" spans="2:2" x14ac:dyDescent="0.25">
      <c r="B1247"/>
    </row>
    <row r="1248" spans="2:2" x14ac:dyDescent="0.25">
      <c r="B1248"/>
    </row>
    <row r="1249" spans="2:2" x14ac:dyDescent="0.25">
      <c r="B1249"/>
    </row>
    <row r="1250" spans="2:2" x14ac:dyDescent="0.25">
      <c r="B1250"/>
    </row>
    <row r="1251" spans="2:2" x14ac:dyDescent="0.25">
      <c r="B1251"/>
    </row>
    <row r="1252" spans="2:2" x14ac:dyDescent="0.25">
      <c r="B1252"/>
    </row>
    <row r="1253" spans="2:2" x14ac:dyDescent="0.25">
      <c r="B1253"/>
    </row>
    <row r="1254" spans="2:2" x14ac:dyDescent="0.25">
      <c r="B1254"/>
    </row>
    <row r="1255" spans="2:2" x14ac:dyDescent="0.25">
      <c r="B1255"/>
    </row>
    <row r="1256" spans="2:2" x14ac:dyDescent="0.25">
      <c r="B1256"/>
    </row>
    <row r="1257" spans="2:2" x14ac:dyDescent="0.25">
      <c r="B1257"/>
    </row>
    <row r="1258" spans="2:2" x14ac:dyDescent="0.25">
      <c r="B1258"/>
    </row>
    <row r="1259" spans="2:2" x14ac:dyDescent="0.25">
      <c r="B1259"/>
    </row>
    <row r="1260" spans="2:2" x14ac:dyDescent="0.25">
      <c r="B1260"/>
    </row>
    <row r="1261" spans="2:2" x14ac:dyDescent="0.25">
      <c r="B1261"/>
    </row>
    <row r="1262" spans="2:2" x14ac:dyDescent="0.25">
      <c r="B1262"/>
    </row>
    <row r="1263" spans="2:2" x14ac:dyDescent="0.25">
      <c r="B1263"/>
    </row>
    <row r="1264" spans="2:2" x14ac:dyDescent="0.25">
      <c r="B1264"/>
    </row>
    <row r="1265" spans="2:2" x14ac:dyDescent="0.25">
      <c r="B1265"/>
    </row>
    <row r="1266" spans="2:2" x14ac:dyDescent="0.25">
      <c r="B1266"/>
    </row>
    <row r="1267" spans="2:2" x14ac:dyDescent="0.25">
      <c r="B1267"/>
    </row>
    <row r="1268" spans="2:2" x14ac:dyDescent="0.25">
      <c r="B1268"/>
    </row>
    <row r="1269" spans="2:2" x14ac:dyDescent="0.25">
      <c r="B1269"/>
    </row>
    <row r="1270" spans="2:2" x14ac:dyDescent="0.25">
      <c r="B1270"/>
    </row>
    <row r="1271" spans="2:2" x14ac:dyDescent="0.25">
      <c r="B1271"/>
    </row>
    <row r="1272" spans="2:2" x14ac:dyDescent="0.25">
      <c r="B1272"/>
    </row>
    <row r="1273" spans="2:2" x14ac:dyDescent="0.25">
      <c r="B1273"/>
    </row>
    <row r="1274" spans="2:2" x14ac:dyDescent="0.25">
      <c r="B1274"/>
    </row>
    <row r="1275" spans="2:2" x14ac:dyDescent="0.25">
      <c r="B1275"/>
    </row>
    <row r="1276" spans="2:2" x14ac:dyDescent="0.25">
      <c r="B1276"/>
    </row>
    <row r="1277" spans="2:2" x14ac:dyDescent="0.25">
      <c r="B1277"/>
    </row>
    <row r="1278" spans="2:2" x14ac:dyDescent="0.25">
      <c r="B1278"/>
    </row>
    <row r="1279" spans="2:2" x14ac:dyDescent="0.25">
      <c r="B1279"/>
    </row>
    <row r="1280" spans="2:2" x14ac:dyDescent="0.25">
      <c r="B1280"/>
    </row>
    <row r="1281" spans="2:2" x14ac:dyDescent="0.25">
      <c r="B1281"/>
    </row>
    <row r="1282" spans="2:2" x14ac:dyDescent="0.25">
      <c r="B1282"/>
    </row>
    <row r="1283" spans="2:2" x14ac:dyDescent="0.25">
      <c r="B1283"/>
    </row>
    <row r="1284" spans="2:2" x14ac:dyDescent="0.25">
      <c r="B1284"/>
    </row>
    <row r="1285" spans="2:2" x14ac:dyDescent="0.25">
      <c r="B1285"/>
    </row>
    <row r="1286" spans="2:2" x14ac:dyDescent="0.25">
      <c r="B1286"/>
    </row>
    <row r="1287" spans="2:2" x14ac:dyDescent="0.25">
      <c r="B1287"/>
    </row>
    <row r="1288" spans="2:2" x14ac:dyDescent="0.25">
      <c r="B1288"/>
    </row>
    <row r="1289" spans="2:2" x14ac:dyDescent="0.25">
      <c r="B1289"/>
    </row>
    <row r="1290" spans="2:2" x14ac:dyDescent="0.25">
      <c r="B1290"/>
    </row>
    <row r="1291" spans="2:2" x14ac:dyDescent="0.25">
      <c r="B1291"/>
    </row>
    <row r="1292" spans="2:2" x14ac:dyDescent="0.25">
      <c r="B1292"/>
    </row>
    <row r="1293" spans="2:2" x14ac:dyDescent="0.25">
      <c r="B1293"/>
    </row>
    <row r="1294" spans="2:2" x14ac:dyDescent="0.25">
      <c r="B1294"/>
    </row>
    <row r="1295" spans="2:2" x14ac:dyDescent="0.25">
      <c r="B1295"/>
    </row>
    <row r="1296" spans="2:2" x14ac:dyDescent="0.25">
      <c r="B1296"/>
    </row>
    <row r="1297" spans="2:2" x14ac:dyDescent="0.25">
      <c r="B1297"/>
    </row>
    <row r="1298" spans="2:2" x14ac:dyDescent="0.25">
      <c r="B1298"/>
    </row>
    <row r="1299" spans="2:2" x14ac:dyDescent="0.25">
      <c r="B1299"/>
    </row>
    <row r="1300" spans="2:2" x14ac:dyDescent="0.25">
      <c r="B1300"/>
    </row>
    <row r="1301" spans="2:2" x14ac:dyDescent="0.25">
      <c r="B1301"/>
    </row>
    <row r="1302" spans="2:2" x14ac:dyDescent="0.25">
      <c r="B1302"/>
    </row>
    <row r="1303" spans="2:2" x14ac:dyDescent="0.25">
      <c r="B1303"/>
    </row>
    <row r="1304" spans="2:2" x14ac:dyDescent="0.25">
      <c r="B1304"/>
    </row>
    <row r="1305" spans="2:2" x14ac:dyDescent="0.25">
      <c r="B1305"/>
    </row>
    <row r="1306" spans="2:2" x14ac:dyDescent="0.25">
      <c r="B1306"/>
    </row>
    <row r="1307" spans="2:2" x14ac:dyDescent="0.25">
      <c r="B1307"/>
    </row>
    <row r="1308" spans="2:2" x14ac:dyDescent="0.25">
      <c r="B1308"/>
    </row>
    <row r="1309" spans="2:2" x14ac:dyDescent="0.25">
      <c r="B1309"/>
    </row>
    <row r="1310" spans="2:2" x14ac:dyDescent="0.25">
      <c r="B1310"/>
    </row>
    <row r="1311" spans="2:2" x14ac:dyDescent="0.25">
      <c r="B1311"/>
    </row>
    <row r="1312" spans="2:2" x14ac:dyDescent="0.25">
      <c r="B1312"/>
    </row>
    <row r="1313" spans="2:2" x14ac:dyDescent="0.25">
      <c r="B1313"/>
    </row>
    <row r="1314" spans="2:2" x14ac:dyDescent="0.25">
      <c r="B1314"/>
    </row>
    <row r="1315" spans="2:2" x14ac:dyDescent="0.25">
      <c r="B1315"/>
    </row>
    <row r="1316" spans="2:2" x14ac:dyDescent="0.25">
      <c r="B1316"/>
    </row>
    <row r="1317" spans="2:2" x14ac:dyDescent="0.25">
      <c r="B1317"/>
    </row>
    <row r="1318" spans="2:2" x14ac:dyDescent="0.25">
      <c r="B1318"/>
    </row>
    <row r="1319" spans="2:2" x14ac:dyDescent="0.25">
      <c r="B1319"/>
    </row>
    <row r="1320" spans="2:2" x14ac:dyDescent="0.25">
      <c r="B1320"/>
    </row>
    <row r="1321" spans="2:2" x14ac:dyDescent="0.25">
      <c r="B1321"/>
    </row>
    <row r="1322" spans="2:2" x14ac:dyDescent="0.25">
      <c r="B1322"/>
    </row>
    <row r="1323" spans="2:2" x14ac:dyDescent="0.25">
      <c r="B1323"/>
    </row>
    <row r="1324" spans="2:2" x14ac:dyDescent="0.25">
      <c r="B1324"/>
    </row>
    <row r="1325" spans="2:2" x14ac:dyDescent="0.25">
      <c r="B1325"/>
    </row>
    <row r="1326" spans="2:2" x14ac:dyDescent="0.25">
      <c r="B1326"/>
    </row>
    <row r="1327" spans="2:2" x14ac:dyDescent="0.25">
      <c r="B1327"/>
    </row>
    <row r="1328" spans="2:2" x14ac:dyDescent="0.25">
      <c r="B1328"/>
    </row>
    <row r="1329" spans="2:2" x14ac:dyDescent="0.25">
      <c r="B1329"/>
    </row>
    <row r="1330" spans="2:2" x14ac:dyDescent="0.25">
      <c r="B1330"/>
    </row>
    <row r="1331" spans="2:2" x14ac:dyDescent="0.25">
      <c r="B1331"/>
    </row>
    <row r="1332" spans="2:2" x14ac:dyDescent="0.25">
      <c r="B1332"/>
    </row>
    <row r="1333" spans="2:2" x14ac:dyDescent="0.25">
      <c r="B1333"/>
    </row>
    <row r="1334" spans="2:2" x14ac:dyDescent="0.25">
      <c r="B1334"/>
    </row>
    <row r="1335" spans="2:2" x14ac:dyDescent="0.25">
      <c r="B1335"/>
    </row>
    <row r="1336" spans="2:2" x14ac:dyDescent="0.25">
      <c r="B1336"/>
    </row>
    <row r="1337" spans="2:2" x14ac:dyDescent="0.25">
      <c r="B1337"/>
    </row>
    <row r="1338" spans="2:2" x14ac:dyDescent="0.25">
      <c r="B1338"/>
    </row>
    <row r="1339" spans="2:2" x14ac:dyDescent="0.25">
      <c r="B1339"/>
    </row>
    <row r="1340" spans="2:2" x14ac:dyDescent="0.25">
      <c r="B1340"/>
    </row>
    <row r="1341" spans="2:2" x14ac:dyDescent="0.25">
      <c r="B1341"/>
    </row>
    <row r="1342" spans="2:2" x14ac:dyDescent="0.25">
      <c r="B1342"/>
    </row>
    <row r="1343" spans="2:2" x14ac:dyDescent="0.25">
      <c r="B1343"/>
    </row>
    <row r="1344" spans="2:2" x14ac:dyDescent="0.25">
      <c r="B1344"/>
    </row>
    <row r="1345" spans="2:2" x14ac:dyDescent="0.25">
      <c r="B1345"/>
    </row>
    <row r="1346" spans="2:2" x14ac:dyDescent="0.25">
      <c r="B1346"/>
    </row>
    <row r="1347" spans="2:2" x14ac:dyDescent="0.25">
      <c r="B1347"/>
    </row>
    <row r="1348" spans="2:2" x14ac:dyDescent="0.25">
      <c r="B1348"/>
    </row>
    <row r="1349" spans="2:2" x14ac:dyDescent="0.25">
      <c r="B1349"/>
    </row>
    <row r="1350" spans="2:2" x14ac:dyDescent="0.25">
      <c r="B1350"/>
    </row>
    <row r="1351" spans="2:2" x14ac:dyDescent="0.25">
      <c r="B1351"/>
    </row>
    <row r="1352" spans="2:2" x14ac:dyDescent="0.25">
      <c r="B1352"/>
    </row>
    <row r="1353" spans="2:2" x14ac:dyDescent="0.25">
      <c r="B1353"/>
    </row>
    <row r="1354" spans="2:2" x14ac:dyDescent="0.25">
      <c r="B1354"/>
    </row>
    <row r="1355" spans="2:2" x14ac:dyDescent="0.25">
      <c r="B1355"/>
    </row>
    <row r="1356" spans="2:2" x14ac:dyDescent="0.25">
      <c r="B1356"/>
    </row>
    <row r="1357" spans="2:2" x14ac:dyDescent="0.25">
      <c r="B1357"/>
    </row>
    <row r="1358" spans="2:2" x14ac:dyDescent="0.25">
      <c r="B1358"/>
    </row>
    <row r="1359" spans="2:2" x14ac:dyDescent="0.25">
      <c r="B1359"/>
    </row>
    <row r="1360" spans="2:2" x14ac:dyDescent="0.25">
      <c r="B1360"/>
    </row>
    <row r="1361" spans="2:2" x14ac:dyDescent="0.25">
      <c r="B1361"/>
    </row>
    <row r="1362" spans="2:2" x14ac:dyDescent="0.25">
      <c r="B1362"/>
    </row>
    <row r="1363" spans="2:2" x14ac:dyDescent="0.25">
      <c r="B1363"/>
    </row>
    <row r="1364" spans="2:2" x14ac:dyDescent="0.25">
      <c r="B1364"/>
    </row>
    <row r="1365" spans="2:2" x14ac:dyDescent="0.25">
      <c r="B1365"/>
    </row>
    <row r="1366" spans="2:2" x14ac:dyDescent="0.25">
      <c r="B1366"/>
    </row>
    <row r="1367" spans="2:2" x14ac:dyDescent="0.25">
      <c r="B1367"/>
    </row>
    <row r="1368" spans="2:2" x14ac:dyDescent="0.25">
      <c r="B1368"/>
    </row>
    <row r="1369" spans="2:2" x14ac:dyDescent="0.25">
      <c r="B1369"/>
    </row>
    <row r="1370" spans="2:2" x14ac:dyDescent="0.25">
      <c r="B1370"/>
    </row>
    <row r="1371" spans="2:2" x14ac:dyDescent="0.25">
      <c r="B1371"/>
    </row>
    <row r="1372" spans="2:2" x14ac:dyDescent="0.25">
      <c r="B1372"/>
    </row>
    <row r="1373" spans="2:2" x14ac:dyDescent="0.25">
      <c r="B1373"/>
    </row>
    <row r="1374" spans="2:2" x14ac:dyDescent="0.25">
      <c r="B1374"/>
    </row>
    <row r="1375" spans="2:2" x14ac:dyDescent="0.25">
      <c r="B1375"/>
    </row>
    <row r="1376" spans="2:2" x14ac:dyDescent="0.25">
      <c r="B1376"/>
    </row>
    <row r="1377" spans="2:2" x14ac:dyDescent="0.25">
      <c r="B1377"/>
    </row>
    <row r="1378" spans="2:2" x14ac:dyDescent="0.25">
      <c r="B1378"/>
    </row>
    <row r="1379" spans="2:2" x14ac:dyDescent="0.25">
      <c r="B1379"/>
    </row>
    <row r="1380" spans="2:2" x14ac:dyDescent="0.25">
      <c r="B1380"/>
    </row>
    <row r="1381" spans="2:2" x14ac:dyDescent="0.25">
      <c r="B1381"/>
    </row>
    <row r="1382" spans="2:2" x14ac:dyDescent="0.25">
      <c r="B1382"/>
    </row>
    <row r="1383" spans="2:2" x14ac:dyDescent="0.25">
      <c r="B1383"/>
    </row>
    <row r="1384" spans="2:2" x14ac:dyDescent="0.25">
      <c r="B1384"/>
    </row>
    <row r="1385" spans="2:2" x14ac:dyDescent="0.25">
      <c r="B1385"/>
    </row>
    <row r="1386" spans="2:2" x14ac:dyDescent="0.25">
      <c r="B1386"/>
    </row>
    <row r="1387" spans="2:2" x14ac:dyDescent="0.25">
      <c r="B1387"/>
    </row>
    <row r="1388" spans="2:2" x14ac:dyDescent="0.25">
      <c r="B1388"/>
    </row>
    <row r="1389" spans="2:2" x14ac:dyDescent="0.25">
      <c r="B1389"/>
    </row>
    <row r="1390" spans="2:2" x14ac:dyDescent="0.25">
      <c r="B1390"/>
    </row>
    <row r="1391" spans="2:2" x14ac:dyDescent="0.25">
      <c r="B1391"/>
    </row>
    <row r="1392" spans="2:2" x14ac:dyDescent="0.25">
      <c r="B1392"/>
    </row>
    <row r="1393" spans="2:2" x14ac:dyDescent="0.25">
      <c r="B1393"/>
    </row>
    <row r="1394" spans="2:2" x14ac:dyDescent="0.25">
      <c r="B1394"/>
    </row>
    <row r="1395" spans="2:2" x14ac:dyDescent="0.25">
      <c r="B1395"/>
    </row>
    <row r="1396" spans="2:2" x14ac:dyDescent="0.25">
      <c r="B1396"/>
    </row>
    <row r="1397" spans="2:2" x14ac:dyDescent="0.25">
      <c r="B1397"/>
    </row>
    <row r="1398" spans="2:2" x14ac:dyDescent="0.25">
      <c r="B1398"/>
    </row>
    <row r="1399" spans="2:2" x14ac:dyDescent="0.25">
      <c r="B1399"/>
    </row>
    <row r="1400" spans="2:2" x14ac:dyDescent="0.25">
      <c r="B1400"/>
    </row>
    <row r="1401" spans="2:2" x14ac:dyDescent="0.25">
      <c r="B1401"/>
    </row>
    <row r="1402" spans="2:2" x14ac:dyDescent="0.25">
      <c r="B1402"/>
    </row>
    <row r="1403" spans="2:2" x14ac:dyDescent="0.25">
      <c r="B1403"/>
    </row>
    <row r="1404" spans="2:2" x14ac:dyDescent="0.25">
      <c r="B1404"/>
    </row>
    <row r="1405" spans="2:2" x14ac:dyDescent="0.25">
      <c r="B1405"/>
    </row>
    <row r="1406" spans="2:2" x14ac:dyDescent="0.25">
      <c r="B1406"/>
    </row>
    <row r="1407" spans="2:2" x14ac:dyDescent="0.25">
      <c r="B1407"/>
    </row>
    <row r="1408" spans="2:2" x14ac:dyDescent="0.25">
      <c r="B1408"/>
    </row>
    <row r="1409" spans="2:2" x14ac:dyDescent="0.25">
      <c r="B1409"/>
    </row>
    <row r="1410" spans="2:2" x14ac:dyDescent="0.25">
      <c r="B1410"/>
    </row>
    <row r="1411" spans="2:2" x14ac:dyDescent="0.25">
      <c r="B1411"/>
    </row>
    <row r="1412" spans="2:2" x14ac:dyDescent="0.25">
      <c r="B1412"/>
    </row>
    <row r="1413" spans="2:2" x14ac:dyDescent="0.25">
      <c r="B1413"/>
    </row>
    <row r="1414" spans="2:2" x14ac:dyDescent="0.25">
      <c r="B1414"/>
    </row>
    <row r="1415" spans="2:2" x14ac:dyDescent="0.25">
      <c r="B1415"/>
    </row>
    <row r="1416" spans="2:2" x14ac:dyDescent="0.25">
      <c r="B1416"/>
    </row>
    <row r="1417" spans="2:2" x14ac:dyDescent="0.25">
      <c r="B1417"/>
    </row>
    <row r="1418" spans="2:2" x14ac:dyDescent="0.25">
      <c r="B1418"/>
    </row>
    <row r="1419" spans="2:2" x14ac:dyDescent="0.25">
      <c r="B1419"/>
    </row>
    <row r="1420" spans="2:2" x14ac:dyDescent="0.25">
      <c r="B1420"/>
    </row>
    <row r="1421" spans="2:2" x14ac:dyDescent="0.25">
      <c r="B1421"/>
    </row>
    <row r="1422" spans="2:2" x14ac:dyDescent="0.25">
      <c r="B1422"/>
    </row>
    <row r="1423" spans="2:2" x14ac:dyDescent="0.25">
      <c r="B1423"/>
    </row>
    <row r="1424" spans="2:2" x14ac:dyDescent="0.25">
      <c r="B1424"/>
    </row>
    <row r="1425" spans="2:2" x14ac:dyDescent="0.25">
      <c r="B1425"/>
    </row>
    <row r="1426" spans="2:2" x14ac:dyDescent="0.25">
      <c r="B1426"/>
    </row>
    <row r="1427" spans="2:2" x14ac:dyDescent="0.25">
      <c r="B1427"/>
    </row>
    <row r="1428" spans="2:2" x14ac:dyDescent="0.25">
      <c r="B1428"/>
    </row>
    <row r="1429" spans="2:2" x14ac:dyDescent="0.25">
      <c r="B1429"/>
    </row>
    <row r="1430" spans="2:2" x14ac:dyDescent="0.25">
      <c r="B1430"/>
    </row>
    <row r="1431" spans="2:2" x14ac:dyDescent="0.25">
      <c r="B1431"/>
    </row>
    <row r="1432" spans="2:2" x14ac:dyDescent="0.25">
      <c r="B1432"/>
    </row>
    <row r="1433" spans="2:2" x14ac:dyDescent="0.25">
      <c r="B1433"/>
    </row>
    <row r="1434" spans="2:2" x14ac:dyDescent="0.25">
      <c r="B1434"/>
    </row>
    <row r="1435" spans="2:2" x14ac:dyDescent="0.25">
      <c r="B1435"/>
    </row>
    <row r="1436" spans="2:2" x14ac:dyDescent="0.25">
      <c r="B1436"/>
    </row>
    <row r="1437" spans="2:2" x14ac:dyDescent="0.25">
      <c r="B1437"/>
    </row>
    <row r="1438" spans="2:2" x14ac:dyDescent="0.25">
      <c r="B1438"/>
    </row>
    <row r="1439" spans="2:2" x14ac:dyDescent="0.25">
      <c r="B1439"/>
    </row>
    <row r="1440" spans="2:2" x14ac:dyDescent="0.25">
      <c r="B1440"/>
    </row>
    <row r="1441" spans="2:2" x14ac:dyDescent="0.25">
      <c r="B1441"/>
    </row>
    <row r="1442" spans="2:2" x14ac:dyDescent="0.25">
      <c r="B1442"/>
    </row>
    <row r="1443" spans="2:2" x14ac:dyDescent="0.25">
      <c r="B1443"/>
    </row>
    <row r="1444" spans="2:2" x14ac:dyDescent="0.25">
      <c r="B1444"/>
    </row>
    <row r="1445" spans="2:2" x14ac:dyDescent="0.25">
      <c r="B1445"/>
    </row>
    <row r="1446" spans="2:2" x14ac:dyDescent="0.25">
      <c r="B1446"/>
    </row>
    <row r="1447" spans="2:2" x14ac:dyDescent="0.25">
      <c r="B1447"/>
    </row>
    <row r="1448" spans="2:2" x14ac:dyDescent="0.25">
      <c r="B1448"/>
    </row>
    <row r="1449" spans="2:2" x14ac:dyDescent="0.25">
      <c r="B1449"/>
    </row>
    <row r="1450" spans="2:2" x14ac:dyDescent="0.25">
      <c r="B1450"/>
    </row>
    <row r="1451" spans="2:2" x14ac:dyDescent="0.25">
      <c r="B1451"/>
    </row>
    <row r="1452" spans="2:2" x14ac:dyDescent="0.25">
      <c r="B1452"/>
    </row>
    <row r="1453" spans="2:2" x14ac:dyDescent="0.25">
      <c r="B1453"/>
    </row>
    <row r="1454" spans="2:2" x14ac:dyDescent="0.25">
      <c r="B1454"/>
    </row>
    <row r="1455" spans="2:2" x14ac:dyDescent="0.25">
      <c r="B1455"/>
    </row>
    <row r="1456" spans="2:2" x14ac:dyDescent="0.25">
      <c r="B1456"/>
    </row>
    <row r="1457" spans="2:2" x14ac:dyDescent="0.25">
      <c r="B1457"/>
    </row>
    <row r="1458" spans="2:2" x14ac:dyDescent="0.25">
      <c r="B1458"/>
    </row>
    <row r="1459" spans="2:2" x14ac:dyDescent="0.25">
      <c r="B1459"/>
    </row>
    <row r="1460" spans="2:2" x14ac:dyDescent="0.25">
      <c r="B1460"/>
    </row>
    <row r="1461" spans="2:2" x14ac:dyDescent="0.25">
      <c r="B1461"/>
    </row>
    <row r="1462" spans="2:2" x14ac:dyDescent="0.25">
      <c r="B1462"/>
    </row>
    <row r="1463" spans="2:2" x14ac:dyDescent="0.25">
      <c r="B1463"/>
    </row>
    <row r="1464" spans="2:2" x14ac:dyDescent="0.25">
      <c r="B1464"/>
    </row>
    <row r="1465" spans="2:2" x14ac:dyDescent="0.25">
      <c r="B1465"/>
    </row>
    <row r="1466" spans="2:2" x14ac:dyDescent="0.25">
      <c r="B1466"/>
    </row>
    <row r="1467" spans="2:2" x14ac:dyDescent="0.25">
      <c r="B1467"/>
    </row>
    <row r="1468" spans="2:2" x14ac:dyDescent="0.25">
      <c r="B1468"/>
    </row>
    <row r="1469" spans="2:2" x14ac:dyDescent="0.25">
      <c r="B1469"/>
    </row>
    <row r="1470" spans="2:2" x14ac:dyDescent="0.25">
      <c r="B1470"/>
    </row>
    <row r="1471" spans="2:2" x14ac:dyDescent="0.25">
      <c r="B1471"/>
    </row>
    <row r="1472" spans="2:2" x14ac:dyDescent="0.25">
      <c r="B1472"/>
    </row>
    <row r="1473" spans="2:2" x14ac:dyDescent="0.25">
      <c r="B1473"/>
    </row>
    <row r="1474" spans="2:2" x14ac:dyDescent="0.25">
      <c r="B1474"/>
    </row>
    <row r="1475" spans="2:2" x14ac:dyDescent="0.25">
      <c r="B1475"/>
    </row>
    <row r="1476" spans="2:2" x14ac:dyDescent="0.25">
      <c r="B1476"/>
    </row>
    <row r="1477" spans="2:2" x14ac:dyDescent="0.25">
      <c r="B1477"/>
    </row>
    <row r="1478" spans="2:2" x14ac:dyDescent="0.25">
      <c r="B1478"/>
    </row>
    <row r="1479" spans="2:2" x14ac:dyDescent="0.25">
      <c r="B1479"/>
    </row>
    <row r="1480" spans="2:2" x14ac:dyDescent="0.25">
      <c r="B1480"/>
    </row>
    <row r="1481" spans="2:2" x14ac:dyDescent="0.25">
      <c r="B1481"/>
    </row>
    <row r="1482" spans="2:2" x14ac:dyDescent="0.25">
      <c r="B1482"/>
    </row>
    <row r="1483" spans="2:2" x14ac:dyDescent="0.25">
      <c r="B1483"/>
    </row>
    <row r="1484" spans="2:2" x14ac:dyDescent="0.25">
      <c r="B1484"/>
    </row>
    <row r="1485" spans="2:2" x14ac:dyDescent="0.25">
      <c r="B1485"/>
    </row>
    <row r="1486" spans="2:2" x14ac:dyDescent="0.25">
      <c r="B1486"/>
    </row>
    <row r="1487" spans="2:2" x14ac:dyDescent="0.25">
      <c r="B1487"/>
    </row>
    <row r="1488" spans="2:2" x14ac:dyDescent="0.25">
      <c r="B1488"/>
    </row>
    <row r="1489" spans="2:2" x14ac:dyDescent="0.25">
      <c r="B1489"/>
    </row>
    <row r="1490" spans="2:2" x14ac:dyDescent="0.25">
      <c r="B1490"/>
    </row>
    <row r="1491" spans="2:2" x14ac:dyDescent="0.25">
      <c r="B1491"/>
    </row>
    <row r="1492" spans="2:2" x14ac:dyDescent="0.25">
      <c r="B1492"/>
    </row>
    <row r="1493" spans="2:2" x14ac:dyDescent="0.25">
      <c r="B1493"/>
    </row>
    <row r="1494" spans="2:2" x14ac:dyDescent="0.25">
      <c r="B1494"/>
    </row>
    <row r="1495" spans="2:2" x14ac:dyDescent="0.25">
      <c r="B1495"/>
    </row>
    <row r="1496" spans="2:2" x14ac:dyDescent="0.25">
      <c r="B1496"/>
    </row>
    <row r="1497" spans="2:2" x14ac:dyDescent="0.25">
      <c r="B1497"/>
    </row>
    <row r="1498" spans="2:2" x14ac:dyDescent="0.25">
      <c r="B1498"/>
    </row>
    <row r="1499" spans="2:2" x14ac:dyDescent="0.25">
      <c r="B1499"/>
    </row>
    <row r="1500" spans="2:2" x14ac:dyDescent="0.25">
      <c r="B1500"/>
    </row>
    <row r="1501" spans="2:2" x14ac:dyDescent="0.25">
      <c r="B1501"/>
    </row>
    <row r="1502" spans="2:2" x14ac:dyDescent="0.25">
      <c r="B1502"/>
    </row>
    <row r="1503" spans="2:2" x14ac:dyDescent="0.25">
      <c r="B1503"/>
    </row>
    <row r="1504" spans="2:2" x14ac:dyDescent="0.25">
      <c r="B1504"/>
    </row>
    <row r="1505" spans="2:2" x14ac:dyDescent="0.25">
      <c r="B1505"/>
    </row>
    <row r="1506" spans="2:2" x14ac:dyDescent="0.25">
      <c r="B1506"/>
    </row>
    <row r="1507" spans="2:2" x14ac:dyDescent="0.25">
      <c r="B1507"/>
    </row>
    <row r="1508" spans="2:2" x14ac:dyDescent="0.25">
      <c r="B1508"/>
    </row>
    <row r="1509" spans="2:2" x14ac:dyDescent="0.25">
      <c r="B1509"/>
    </row>
    <row r="1510" spans="2:2" x14ac:dyDescent="0.25">
      <c r="B1510"/>
    </row>
    <row r="1511" spans="2:2" x14ac:dyDescent="0.25">
      <c r="B1511"/>
    </row>
    <row r="1512" spans="2:2" x14ac:dyDescent="0.25">
      <c r="B1512"/>
    </row>
    <row r="1513" spans="2:2" x14ac:dyDescent="0.25">
      <c r="B1513"/>
    </row>
    <row r="1514" spans="2:2" x14ac:dyDescent="0.25">
      <c r="B1514"/>
    </row>
    <row r="1515" spans="2:2" x14ac:dyDescent="0.25">
      <c r="B1515"/>
    </row>
    <row r="1516" spans="2:2" x14ac:dyDescent="0.25">
      <c r="B1516"/>
    </row>
    <row r="1517" spans="2:2" x14ac:dyDescent="0.25">
      <c r="B1517"/>
    </row>
    <row r="1518" spans="2:2" x14ac:dyDescent="0.25">
      <c r="B1518"/>
    </row>
    <row r="1519" spans="2:2" x14ac:dyDescent="0.25">
      <c r="B1519"/>
    </row>
    <row r="1520" spans="2:2" x14ac:dyDescent="0.25">
      <c r="B1520"/>
    </row>
    <row r="1521" spans="2:2" x14ac:dyDescent="0.25">
      <c r="B1521"/>
    </row>
    <row r="1522" spans="2:2" x14ac:dyDescent="0.25">
      <c r="B1522"/>
    </row>
    <row r="1523" spans="2:2" x14ac:dyDescent="0.25">
      <c r="B1523"/>
    </row>
    <row r="1524" spans="2:2" x14ac:dyDescent="0.25">
      <c r="B1524"/>
    </row>
    <row r="1525" spans="2:2" x14ac:dyDescent="0.25">
      <c r="B1525"/>
    </row>
    <row r="1526" spans="2:2" x14ac:dyDescent="0.25">
      <c r="B1526"/>
    </row>
    <row r="1527" spans="2:2" x14ac:dyDescent="0.25">
      <c r="B1527"/>
    </row>
    <row r="1528" spans="2:2" x14ac:dyDescent="0.25">
      <c r="B1528"/>
    </row>
    <row r="1529" spans="2:2" x14ac:dyDescent="0.25">
      <c r="B1529"/>
    </row>
    <row r="1530" spans="2:2" x14ac:dyDescent="0.25">
      <c r="B1530"/>
    </row>
    <row r="1531" spans="2:2" x14ac:dyDescent="0.25">
      <c r="B1531"/>
    </row>
    <row r="1532" spans="2:2" x14ac:dyDescent="0.25">
      <c r="B1532"/>
    </row>
    <row r="1533" spans="2:2" x14ac:dyDescent="0.25">
      <c r="B1533"/>
    </row>
    <row r="1534" spans="2:2" x14ac:dyDescent="0.25">
      <c r="B1534"/>
    </row>
    <row r="1535" spans="2:2" x14ac:dyDescent="0.25">
      <c r="B1535"/>
    </row>
    <row r="1536" spans="2:2" x14ac:dyDescent="0.25">
      <c r="B1536"/>
    </row>
    <row r="1537" spans="2:2" x14ac:dyDescent="0.25">
      <c r="B1537"/>
    </row>
    <row r="1538" spans="2:2" x14ac:dyDescent="0.25">
      <c r="B1538"/>
    </row>
    <row r="1539" spans="2:2" x14ac:dyDescent="0.25">
      <c r="B1539"/>
    </row>
    <row r="1540" spans="2:2" x14ac:dyDescent="0.25">
      <c r="B1540"/>
    </row>
    <row r="1541" spans="2:2" x14ac:dyDescent="0.25">
      <c r="B1541"/>
    </row>
    <row r="1542" spans="2:2" x14ac:dyDescent="0.25">
      <c r="B1542"/>
    </row>
    <row r="1543" spans="2:2" x14ac:dyDescent="0.25">
      <c r="B1543"/>
    </row>
    <row r="1544" spans="2:2" x14ac:dyDescent="0.25">
      <c r="B1544"/>
    </row>
    <row r="1545" spans="2:2" x14ac:dyDescent="0.25">
      <c r="B1545"/>
    </row>
    <row r="1546" spans="2:2" x14ac:dyDescent="0.25">
      <c r="B1546"/>
    </row>
    <row r="1547" spans="2:2" x14ac:dyDescent="0.25">
      <c r="B1547"/>
    </row>
    <row r="1548" spans="2:2" x14ac:dyDescent="0.25">
      <c r="B1548"/>
    </row>
    <row r="1549" spans="2:2" x14ac:dyDescent="0.25">
      <c r="B1549"/>
    </row>
    <row r="1550" spans="2:2" x14ac:dyDescent="0.25">
      <c r="B1550"/>
    </row>
    <row r="1551" spans="2:2" x14ac:dyDescent="0.25">
      <c r="B1551"/>
    </row>
    <row r="1552" spans="2:2" x14ac:dyDescent="0.25">
      <c r="B1552"/>
    </row>
    <row r="1553" spans="2:2" x14ac:dyDescent="0.25">
      <c r="B1553"/>
    </row>
    <row r="1554" spans="2:2" x14ac:dyDescent="0.25">
      <c r="B1554"/>
    </row>
    <row r="1555" spans="2:2" x14ac:dyDescent="0.25">
      <c r="B1555"/>
    </row>
    <row r="1556" spans="2:2" x14ac:dyDescent="0.25">
      <c r="B1556"/>
    </row>
    <row r="1557" spans="2:2" x14ac:dyDescent="0.25">
      <c r="B1557"/>
    </row>
    <row r="1558" spans="2:2" x14ac:dyDescent="0.25">
      <c r="B1558"/>
    </row>
    <row r="1559" spans="2:2" x14ac:dyDescent="0.25">
      <c r="B1559"/>
    </row>
    <row r="1560" spans="2:2" x14ac:dyDescent="0.25">
      <c r="B1560"/>
    </row>
    <row r="1561" spans="2:2" x14ac:dyDescent="0.25">
      <c r="B1561"/>
    </row>
    <row r="1562" spans="2:2" x14ac:dyDescent="0.25">
      <c r="B1562"/>
    </row>
    <row r="1563" spans="2:2" x14ac:dyDescent="0.25">
      <c r="B1563"/>
    </row>
    <row r="1564" spans="2:2" x14ac:dyDescent="0.25">
      <c r="B1564"/>
    </row>
    <row r="1565" spans="2:2" x14ac:dyDescent="0.25">
      <c r="B1565"/>
    </row>
    <row r="1566" spans="2:2" x14ac:dyDescent="0.25">
      <c r="B1566"/>
    </row>
    <row r="1567" spans="2:2" x14ac:dyDescent="0.25">
      <c r="B1567"/>
    </row>
    <row r="1568" spans="2:2" x14ac:dyDescent="0.25">
      <c r="B1568"/>
    </row>
    <row r="1569" spans="2:2" x14ac:dyDescent="0.25">
      <c r="B1569"/>
    </row>
    <row r="1570" spans="2:2" x14ac:dyDescent="0.25">
      <c r="B1570"/>
    </row>
    <row r="1571" spans="2:2" x14ac:dyDescent="0.25">
      <c r="B1571"/>
    </row>
    <row r="1572" spans="2:2" x14ac:dyDescent="0.25">
      <c r="B1572"/>
    </row>
    <row r="1573" spans="2:2" x14ac:dyDescent="0.25">
      <c r="B1573"/>
    </row>
    <row r="1574" spans="2:2" x14ac:dyDescent="0.25">
      <c r="B1574"/>
    </row>
    <row r="1575" spans="2:2" x14ac:dyDescent="0.25">
      <c r="B1575"/>
    </row>
    <row r="1576" spans="2:2" x14ac:dyDescent="0.25">
      <c r="B1576"/>
    </row>
    <row r="1577" spans="2:2" x14ac:dyDescent="0.25">
      <c r="B1577"/>
    </row>
    <row r="1578" spans="2:2" x14ac:dyDescent="0.25">
      <c r="B1578"/>
    </row>
    <row r="1579" spans="2:2" x14ac:dyDescent="0.25">
      <c r="B1579"/>
    </row>
    <row r="1580" spans="2:2" x14ac:dyDescent="0.25">
      <c r="B1580"/>
    </row>
    <row r="1581" spans="2:2" x14ac:dyDescent="0.25">
      <c r="B1581"/>
    </row>
    <row r="1582" spans="2:2" x14ac:dyDescent="0.25">
      <c r="B1582"/>
    </row>
    <row r="1583" spans="2:2" x14ac:dyDescent="0.25">
      <c r="B1583"/>
    </row>
    <row r="1584" spans="2:2" x14ac:dyDescent="0.25">
      <c r="B1584"/>
    </row>
    <row r="1585" spans="2:2" x14ac:dyDescent="0.25">
      <c r="B1585"/>
    </row>
    <row r="1586" spans="2:2" x14ac:dyDescent="0.25">
      <c r="B1586"/>
    </row>
    <row r="1587" spans="2:2" x14ac:dyDescent="0.25">
      <c r="B1587"/>
    </row>
    <row r="1588" spans="2:2" x14ac:dyDescent="0.25">
      <c r="B1588"/>
    </row>
    <row r="1589" spans="2:2" x14ac:dyDescent="0.25">
      <c r="B1589"/>
    </row>
    <row r="1590" spans="2:2" x14ac:dyDescent="0.25">
      <c r="B1590"/>
    </row>
    <row r="1591" spans="2:2" x14ac:dyDescent="0.25">
      <c r="B1591"/>
    </row>
    <row r="1592" spans="2:2" x14ac:dyDescent="0.25">
      <c r="B1592"/>
    </row>
    <row r="1593" spans="2:2" x14ac:dyDescent="0.25">
      <c r="B1593"/>
    </row>
    <row r="1594" spans="2:2" x14ac:dyDescent="0.25">
      <c r="B1594"/>
    </row>
    <row r="1595" spans="2:2" x14ac:dyDescent="0.25">
      <c r="B1595"/>
    </row>
    <row r="1596" spans="2:2" x14ac:dyDescent="0.25">
      <c r="B1596"/>
    </row>
    <row r="1597" spans="2:2" x14ac:dyDescent="0.25">
      <c r="B1597"/>
    </row>
    <row r="1598" spans="2:2" x14ac:dyDescent="0.25">
      <c r="B1598"/>
    </row>
    <row r="1599" spans="2:2" x14ac:dyDescent="0.25">
      <c r="B1599"/>
    </row>
    <row r="1600" spans="2:2" x14ac:dyDescent="0.25">
      <c r="B1600"/>
    </row>
    <row r="1601" spans="2:2" x14ac:dyDescent="0.25">
      <c r="B1601"/>
    </row>
    <row r="1602" spans="2:2" x14ac:dyDescent="0.25">
      <c r="B1602"/>
    </row>
    <row r="1603" spans="2:2" x14ac:dyDescent="0.25">
      <c r="B1603"/>
    </row>
    <row r="1604" spans="2:2" x14ac:dyDescent="0.25">
      <c r="B1604"/>
    </row>
    <row r="1605" spans="2:2" x14ac:dyDescent="0.25">
      <c r="B1605"/>
    </row>
    <row r="1606" spans="2:2" x14ac:dyDescent="0.25">
      <c r="B1606"/>
    </row>
    <row r="1607" spans="2:2" x14ac:dyDescent="0.25">
      <c r="B1607"/>
    </row>
    <row r="1608" spans="2:2" x14ac:dyDescent="0.25">
      <c r="B1608"/>
    </row>
    <row r="1609" spans="2:2" x14ac:dyDescent="0.25">
      <c r="B1609"/>
    </row>
    <row r="1610" spans="2:2" x14ac:dyDescent="0.25">
      <c r="B1610"/>
    </row>
    <row r="1611" spans="2:2" x14ac:dyDescent="0.25">
      <c r="B1611"/>
    </row>
    <row r="1612" spans="2:2" x14ac:dyDescent="0.25">
      <c r="B1612"/>
    </row>
    <row r="1613" spans="2:2" x14ac:dyDescent="0.25">
      <c r="B1613"/>
    </row>
    <row r="1614" spans="2:2" x14ac:dyDescent="0.25">
      <c r="B1614"/>
    </row>
    <row r="1615" spans="2:2" x14ac:dyDescent="0.25">
      <c r="B1615"/>
    </row>
    <row r="1616" spans="2:2" x14ac:dyDescent="0.25">
      <c r="B1616"/>
    </row>
    <row r="1617" spans="2:2" x14ac:dyDescent="0.25">
      <c r="B1617"/>
    </row>
    <row r="1618" spans="2:2" x14ac:dyDescent="0.25">
      <c r="B1618"/>
    </row>
    <row r="1619" spans="2:2" x14ac:dyDescent="0.25">
      <c r="B1619"/>
    </row>
    <row r="1620" spans="2:2" x14ac:dyDescent="0.25">
      <c r="B1620"/>
    </row>
    <row r="1621" spans="2:2" x14ac:dyDescent="0.25">
      <c r="B1621"/>
    </row>
    <row r="1622" spans="2:2" x14ac:dyDescent="0.25">
      <c r="B1622"/>
    </row>
    <row r="1623" spans="2:2" x14ac:dyDescent="0.25">
      <c r="B1623"/>
    </row>
    <row r="1624" spans="2:2" x14ac:dyDescent="0.25">
      <c r="B1624"/>
    </row>
    <row r="1625" spans="2:2" x14ac:dyDescent="0.25">
      <c r="B1625"/>
    </row>
    <row r="1626" spans="2:2" x14ac:dyDescent="0.25">
      <c r="B1626"/>
    </row>
    <row r="1627" spans="2:2" x14ac:dyDescent="0.25">
      <c r="B1627"/>
    </row>
    <row r="1628" spans="2:2" x14ac:dyDescent="0.25">
      <c r="B1628"/>
    </row>
    <row r="1629" spans="2:2" x14ac:dyDescent="0.25">
      <c r="B1629"/>
    </row>
    <row r="1630" spans="2:2" x14ac:dyDescent="0.25">
      <c r="B1630"/>
    </row>
    <row r="1631" spans="2:2" x14ac:dyDescent="0.25">
      <c r="B1631"/>
    </row>
    <row r="1632" spans="2:2" x14ac:dyDescent="0.25">
      <c r="B1632"/>
    </row>
    <row r="1633" spans="2:2" x14ac:dyDescent="0.25">
      <c r="B1633"/>
    </row>
    <row r="1634" spans="2:2" x14ac:dyDescent="0.25">
      <c r="B1634"/>
    </row>
    <row r="1635" spans="2:2" x14ac:dyDescent="0.25">
      <c r="B1635"/>
    </row>
    <row r="1636" spans="2:2" x14ac:dyDescent="0.25">
      <c r="B1636"/>
    </row>
    <row r="1637" spans="2:2" x14ac:dyDescent="0.25">
      <c r="B1637"/>
    </row>
    <row r="1638" spans="2:2" x14ac:dyDescent="0.25">
      <c r="B1638"/>
    </row>
    <row r="1639" spans="2:2" x14ac:dyDescent="0.25">
      <c r="B1639"/>
    </row>
    <row r="1640" spans="2:2" x14ac:dyDescent="0.25">
      <c r="B1640"/>
    </row>
    <row r="1641" spans="2:2" x14ac:dyDescent="0.25">
      <c r="B1641"/>
    </row>
    <row r="1642" spans="2:2" x14ac:dyDescent="0.25">
      <c r="B1642"/>
    </row>
    <row r="1643" spans="2:2" x14ac:dyDescent="0.25">
      <c r="B1643"/>
    </row>
    <row r="1644" spans="2:2" x14ac:dyDescent="0.25">
      <c r="B1644"/>
    </row>
    <row r="1645" spans="2:2" x14ac:dyDescent="0.25">
      <c r="B1645"/>
    </row>
    <row r="1646" spans="2:2" x14ac:dyDescent="0.25">
      <c r="B1646"/>
    </row>
    <row r="1647" spans="2:2" x14ac:dyDescent="0.25">
      <c r="B1647"/>
    </row>
    <row r="1648" spans="2:2" x14ac:dyDescent="0.25">
      <c r="B1648"/>
    </row>
    <row r="1649" spans="2:2" x14ac:dyDescent="0.25">
      <c r="B1649"/>
    </row>
    <row r="1650" spans="2:2" x14ac:dyDescent="0.25">
      <c r="B1650"/>
    </row>
    <row r="1651" spans="2:2" x14ac:dyDescent="0.25">
      <c r="B1651"/>
    </row>
    <row r="1652" spans="2:2" x14ac:dyDescent="0.25">
      <c r="B1652"/>
    </row>
    <row r="1653" spans="2:2" x14ac:dyDescent="0.25">
      <c r="B1653"/>
    </row>
    <row r="1654" spans="2:2" x14ac:dyDescent="0.25">
      <c r="B1654"/>
    </row>
    <row r="1655" spans="2:2" x14ac:dyDescent="0.25">
      <c r="B1655"/>
    </row>
    <row r="1656" spans="2:2" x14ac:dyDescent="0.25">
      <c r="B1656"/>
    </row>
    <row r="1657" spans="2:2" x14ac:dyDescent="0.25">
      <c r="B1657"/>
    </row>
    <row r="1658" spans="2:2" x14ac:dyDescent="0.25">
      <c r="B1658"/>
    </row>
    <row r="1659" spans="2:2" x14ac:dyDescent="0.25">
      <c r="B1659"/>
    </row>
    <row r="1660" spans="2:2" x14ac:dyDescent="0.25">
      <c r="B1660"/>
    </row>
    <row r="1661" spans="2:2" x14ac:dyDescent="0.25">
      <c r="B1661"/>
    </row>
    <row r="1662" spans="2:2" x14ac:dyDescent="0.25">
      <c r="B1662"/>
    </row>
    <row r="1663" spans="2:2" x14ac:dyDescent="0.25">
      <c r="B1663"/>
    </row>
    <row r="1664" spans="2:2" x14ac:dyDescent="0.25">
      <c r="B1664"/>
    </row>
    <row r="1665" spans="2:2" x14ac:dyDescent="0.25">
      <c r="B1665"/>
    </row>
    <row r="1666" spans="2:2" x14ac:dyDescent="0.25">
      <c r="B1666"/>
    </row>
    <row r="1667" spans="2:2" x14ac:dyDescent="0.25">
      <c r="B1667"/>
    </row>
    <row r="1668" spans="2:2" x14ac:dyDescent="0.25">
      <c r="B1668"/>
    </row>
    <row r="1669" spans="2:2" x14ac:dyDescent="0.25">
      <c r="B1669"/>
    </row>
    <row r="1670" spans="2:2" x14ac:dyDescent="0.25">
      <c r="B1670"/>
    </row>
    <row r="1671" spans="2:2" x14ac:dyDescent="0.25">
      <c r="B1671"/>
    </row>
    <row r="1672" spans="2:2" x14ac:dyDescent="0.25">
      <c r="B1672"/>
    </row>
    <row r="1673" spans="2:2" x14ac:dyDescent="0.25">
      <c r="B1673"/>
    </row>
    <row r="1674" spans="2:2" x14ac:dyDescent="0.25">
      <c r="B1674"/>
    </row>
    <row r="1675" spans="2:2" x14ac:dyDescent="0.25">
      <c r="B1675"/>
    </row>
    <row r="1676" spans="2:2" x14ac:dyDescent="0.25">
      <c r="B1676"/>
    </row>
    <row r="1677" spans="2:2" x14ac:dyDescent="0.25">
      <c r="B1677"/>
    </row>
    <row r="1678" spans="2:2" x14ac:dyDescent="0.25">
      <c r="B1678"/>
    </row>
    <row r="1679" spans="2:2" x14ac:dyDescent="0.25">
      <c r="B1679"/>
    </row>
    <row r="1680" spans="2:2" x14ac:dyDescent="0.25">
      <c r="B1680"/>
    </row>
    <row r="1681" spans="2:2" x14ac:dyDescent="0.25">
      <c r="B1681"/>
    </row>
    <row r="1682" spans="2:2" x14ac:dyDescent="0.25">
      <c r="B1682"/>
    </row>
    <row r="1683" spans="2:2" x14ac:dyDescent="0.25">
      <c r="B1683"/>
    </row>
    <row r="1684" spans="2:2" x14ac:dyDescent="0.25">
      <c r="B1684"/>
    </row>
    <row r="1685" spans="2:2" x14ac:dyDescent="0.25">
      <c r="B1685"/>
    </row>
    <row r="1686" spans="2:2" x14ac:dyDescent="0.25">
      <c r="B1686"/>
    </row>
    <row r="1687" spans="2:2" x14ac:dyDescent="0.25">
      <c r="B1687"/>
    </row>
    <row r="1688" spans="2:2" x14ac:dyDescent="0.25">
      <c r="B1688"/>
    </row>
    <row r="1689" spans="2:2" x14ac:dyDescent="0.25">
      <c r="B1689"/>
    </row>
    <row r="1690" spans="2:2" x14ac:dyDescent="0.25">
      <c r="B1690"/>
    </row>
    <row r="1691" spans="2:2" x14ac:dyDescent="0.25">
      <c r="B1691"/>
    </row>
    <row r="1692" spans="2:2" x14ac:dyDescent="0.25">
      <c r="B1692"/>
    </row>
    <row r="1693" spans="2:2" x14ac:dyDescent="0.25">
      <c r="B1693"/>
    </row>
    <row r="1694" spans="2:2" x14ac:dyDescent="0.25">
      <c r="B1694"/>
    </row>
    <row r="1695" spans="2:2" x14ac:dyDescent="0.25">
      <c r="B1695"/>
    </row>
    <row r="1696" spans="2:2" x14ac:dyDescent="0.25">
      <c r="B1696"/>
    </row>
    <row r="1697" spans="2:2" x14ac:dyDescent="0.25">
      <c r="B1697"/>
    </row>
    <row r="1698" spans="2:2" x14ac:dyDescent="0.25">
      <c r="B1698"/>
    </row>
    <row r="1699" spans="2:2" x14ac:dyDescent="0.25">
      <c r="B1699"/>
    </row>
    <row r="1700" spans="2:2" x14ac:dyDescent="0.25">
      <c r="B1700"/>
    </row>
    <row r="1701" spans="2:2" x14ac:dyDescent="0.25">
      <c r="B1701"/>
    </row>
    <row r="1702" spans="2:2" x14ac:dyDescent="0.25">
      <c r="B1702"/>
    </row>
    <row r="1703" spans="2:2" x14ac:dyDescent="0.25">
      <c r="B1703"/>
    </row>
    <row r="1704" spans="2:2" x14ac:dyDescent="0.25">
      <c r="B1704"/>
    </row>
    <row r="1705" spans="2:2" x14ac:dyDescent="0.25">
      <c r="B1705"/>
    </row>
    <row r="1706" spans="2:2" x14ac:dyDescent="0.25">
      <c r="B1706"/>
    </row>
    <row r="1707" spans="2:2" x14ac:dyDescent="0.25">
      <c r="B1707"/>
    </row>
    <row r="1708" spans="2:2" x14ac:dyDescent="0.25">
      <c r="B1708"/>
    </row>
    <row r="1709" spans="2:2" x14ac:dyDescent="0.25">
      <c r="B1709"/>
    </row>
    <row r="1710" spans="2:2" x14ac:dyDescent="0.25">
      <c r="B1710"/>
    </row>
    <row r="1711" spans="2:2" x14ac:dyDescent="0.25">
      <c r="B1711"/>
    </row>
    <row r="1712" spans="2:2" x14ac:dyDescent="0.25">
      <c r="B1712"/>
    </row>
    <row r="1713" spans="2:2" x14ac:dyDescent="0.25">
      <c r="B1713"/>
    </row>
    <row r="1714" spans="2:2" x14ac:dyDescent="0.25">
      <c r="B1714"/>
    </row>
    <row r="1715" spans="2:2" x14ac:dyDescent="0.25">
      <c r="B1715"/>
    </row>
    <row r="1716" spans="2:2" x14ac:dyDescent="0.25">
      <c r="B1716"/>
    </row>
    <row r="1717" spans="2:2" x14ac:dyDescent="0.25">
      <c r="B1717"/>
    </row>
    <row r="1718" spans="2:2" x14ac:dyDescent="0.25">
      <c r="B1718"/>
    </row>
    <row r="1719" spans="2:2" x14ac:dyDescent="0.25">
      <c r="B1719"/>
    </row>
    <row r="1720" spans="2:2" x14ac:dyDescent="0.25">
      <c r="B1720"/>
    </row>
    <row r="1721" spans="2:2" x14ac:dyDescent="0.25">
      <c r="B1721"/>
    </row>
    <row r="1722" spans="2:2" x14ac:dyDescent="0.25">
      <c r="B1722"/>
    </row>
    <row r="1723" spans="2:2" x14ac:dyDescent="0.25">
      <c r="B1723"/>
    </row>
    <row r="1724" spans="2:2" x14ac:dyDescent="0.25">
      <c r="B1724"/>
    </row>
    <row r="1725" spans="2:2" x14ac:dyDescent="0.25">
      <c r="B1725"/>
    </row>
    <row r="1726" spans="2:2" x14ac:dyDescent="0.25">
      <c r="B1726"/>
    </row>
    <row r="1727" spans="2:2" x14ac:dyDescent="0.25">
      <c r="B1727"/>
    </row>
    <row r="1728" spans="2:2" x14ac:dyDescent="0.25">
      <c r="B1728"/>
    </row>
    <row r="1729" spans="2:2" x14ac:dyDescent="0.25">
      <c r="B1729"/>
    </row>
    <row r="1730" spans="2:2" x14ac:dyDescent="0.25">
      <c r="B1730"/>
    </row>
    <row r="1731" spans="2:2" x14ac:dyDescent="0.25">
      <c r="B1731"/>
    </row>
    <row r="1732" spans="2:2" x14ac:dyDescent="0.25">
      <c r="B1732"/>
    </row>
    <row r="1733" spans="2:2" x14ac:dyDescent="0.25">
      <c r="B1733"/>
    </row>
    <row r="1734" spans="2:2" x14ac:dyDescent="0.25">
      <c r="B1734"/>
    </row>
    <row r="1735" spans="2:2" x14ac:dyDescent="0.25">
      <c r="B1735"/>
    </row>
    <row r="1736" spans="2:2" x14ac:dyDescent="0.25">
      <c r="B1736"/>
    </row>
    <row r="1737" spans="2:2" x14ac:dyDescent="0.25">
      <c r="B1737"/>
    </row>
    <row r="1738" spans="2:2" x14ac:dyDescent="0.25">
      <c r="B1738"/>
    </row>
    <row r="1739" spans="2:2" x14ac:dyDescent="0.25">
      <c r="B1739"/>
    </row>
    <row r="1740" spans="2:2" x14ac:dyDescent="0.25">
      <c r="B1740"/>
    </row>
    <row r="1741" spans="2:2" x14ac:dyDescent="0.25">
      <c r="B1741"/>
    </row>
    <row r="1742" spans="2:2" x14ac:dyDescent="0.25">
      <c r="B1742"/>
    </row>
    <row r="1743" spans="2:2" x14ac:dyDescent="0.25">
      <c r="B1743"/>
    </row>
    <row r="1744" spans="2:2" x14ac:dyDescent="0.25">
      <c r="B1744"/>
    </row>
    <row r="1745" spans="2:2" x14ac:dyDescent="0.25">
      <c r="B1745"/>
    </row>
    <row r="1746" spans="2:2" x14ac:dyDescent="0.25">
      <c r="B1746"/>
    </row>
    <row r="1747" spans="2:2" x14ac:dyDescent="0.25">
      <c r="B1747"/>
    </row>
    <row r="1748" spans="2:2" x14ac:dyDescent="0.25">
      <c r="B1748"/>
    </row>
    <row r="1749" spans="2:2" x14ac:dyDescent="0.25">
      <c r="B1749"/>
    </row>
    <row r="1750" spans="2:2" x14ac:dyDescent="0.25">
      <c r="B1750"/>
    </row>
    <row r="1751" spans="2:2" x14ac:dyDescent="0.25">
      <c r="B1751"/>
    </row>
    <row r="1752" spans="2:2" x14ac:dyDescent="0.25">
      <c r="B1752"/>
    </row>
    <row r="1753" spans="2:2" x14ac:dyDescent="0.25">
      <c r="B1753"/>
    </row>
    <row r="1754" spans="2:2" x14ac:dyDescent="0.25">
      <c r="B1754"/>
    </row>
    <row r="1755" spans="2:2" x14ac:dyDescent="0.25">
      <c r="B1755"/>
    </row>
    <row r="1756" spans="2:2" x14ac:dyDescent="0.25">
      <c r="B1756"/>
    </row>
    <row r="1757" spans="2:2" x14ac:dyDescent="0.25">
      <c r="B1757"/>
    </row>
    <row r="1758" spans="2:2" x14ac:dyDescent="0.25">
      <c r="B1758"/>
    </row>
    <row r="1759" spans="2:2" x14ac:dyDescent="0.25">
      <c r="B1759"/>
    </row>
    <row r="1760" spans="2:2" x14ac:dyDescent="0.25">
      <c r="B1760"/>
    </row>
    <row r="1761" spans="2:2" x14ac:dyDescent="0.25">
      <c r="B1761"/>
    </row>
    <row r="1762" spans="2:2" x14ac:dyDescent="0.25">
      <c r="B1762"/>
    </row>
    <row r="1763" spans="2:2" x14ac:dyDescent="0.25">
      <c r="B1763"/>
    </row>
    <row r="1764" spans="2:2" x14ac:dyDescent="0.25">
      <c r="B1764"/>
    </row>
    <row r="1765" spans="2:2" x14ac:dyDescent="0.25">
      <c r="B1765"/>
    </row>
    <row r="1766" spans="2:2" x14ac:dyDescent="0.25">
      <c r="B1766"/>
    </row>
    <row r="1767" spans="2:2" x14ac:dyDescent="0.25">
      <c r="B1767"/>
    </row>
    <row r="1768" spans="2:2" x14ac:dyDescent="0.25">
      <c r="B1768"/>
    </row>
    <row r="1769" spans="2:2" x14ac:dyDescent="0.25">
      <c r="B1769"/>
    </row>
    <row r="1770" spans="2:2" x14ac:dyDescent="0.25">
      <c r="B1770"/>
    </row>
    <row r="1771" spans="2:2" x14ac:dyDescent="0.25">
      <c r="B1771"/>
    </row>
    <row r="1772" spans="2:2" x14ac:dyDescent="0.25">
      <c r="B1772"/>
    </row>
    <row r="1773" spans="2:2" x14ac:dyDescent="0.25">
      <c r="B1773"/>
    </row>
    <row r="1774" spans="2:2" x14ac:dyDescent="0.25">
      <c r="B1774"/>
    </row>
    <row r="1775" spans="2:2" x14ac:dyDescent="0.25">
      <c r="B1775"/>
    </row>
    <row r="1776" spans="2:2" x14ac:dyDescent="0.25">
      <c r="B1776"/>
    </row>
    <row r="1777" spans="2:2" x14ac:dyDescent="0.25">
      <c r="B1777"/>
    </row>
    <row r="1778" spans="2:2" x14ac:dyDescent="0.25">
      <c r="B1778"/>
    </row>
    <row r="1779" spans="2:2" x14ac:dyDescent="0.25">
      <c r="B1779"/>
    </row>
    <row r="1780" spans="2:2" x14ac:dyDescent="0.25">
      <c r="B1780"/>
    </row>
    <row r="1781" spans="2:2" x14ac:dyDescent="0.25">
      <c r="B1781"/>
    </row>
    <row r="1782" spans="2:2" x14ac:dyDescent="0.25">
      <c r="B1782"/>
    </row>
    <row r="1783" spans="2:2" x14ac:dyDescent="0.25">
      <c r="B1783"/>
    </row>
    <row r="1784" spans="2:2" x14ac:dyDescent="0.25">
      <c r="B1784"/>
    </row>
    <row r="1785" spans="2:2" x14ac:dyDescent="0.25">
      <c r="B1785"/>
    </row>
    <row r="1786" spans="2:2" x14ac:dyDescent="0.25">
      <c r="B1786"/>
    </row>
    <row r="1787" spans="2:2" x14ac:dyDescent="0.25">
      <c r="B1787"/>
    </row>
    <row r="1788" spans="2:2" x14ac:dyDescent="0.25">
      <c r="B1788"/>
    </row>
    <row r="1789" spans="2:2" x14ac:dyDescent="0.25">
      <c r="B1789"/>
    </row>
    <row r="1790" spans="2:2" x14ac:dyDescent="0.25">
      <c r="B1790"/>
    </row>
    <row r="1791" spans="2:2" x14ac:dyDescent="0.25">
      <c r="B1791"/>
    </row>
    <row r="1792" spans="2:2" x14ac:dyDescent="0.25">
      <c r="B1792"/>
    </row>
    <row r="1793" spans="2:2" x14ac:dyDescent="0.25">
      <c r="B1793"/>
    </row>
    <row r="1794" spans="2:2" x14ac:dyDescent="0.25">
      <c r="B1794"/>
    </row>
    <row r="1795" spans="2:2" x14ac:dyDescent="0.25">
      <c r="B1795"/>
    </row>
    <row r="1796" spans="2:2" x14ac:dyDescent="0.25">
      <c r="B1796"/>
    </row>
    <row r="1797" spans="2:2" x14ac:dyDescent="0.25">
      <c r="B1797"/>
    </row>
    <row r="1798" spans="2:2" x14ac:dyDescent="0.25">
      <c r="B1798"/>
    </row>
    <row r="1799" spans="2:2" x14ac:dyDescent="0.25">
      <c r="B1799"/>
    </row>
    <row r="1800" spans="2:2" x14ac:dyDescent="0.25">
      <c r="B1800"/>
    </row>
    <row r="1801" spans="2:2" x14ac:dyDescent="0.25">
      <c r="B1801"/>
    </row>
    <row r="1802" spans="2:2" x14ac:dyDescent="0.25">
      <c r="B1802"/>
    </row>
    <row r="1803" spans="2:2" x14ac:dyDescent="0.25">
      <c r="B1803"/>
    </row>
    <row r="1804" spans="2:2" x14ac:dyDescent="0.25">
      <c r="B1804"/>
    </row>
    <row r="1805" spans="2:2" x14ac:dyDescent="0.25">
      <c r="B1805"/>
    </row>
    <row r="1806" spans="2:2" x14ac:dyDescent="0.25">
      <c r="B1806"/>
    </row>
    <row r="1807" spans="2:2" x14ac:dyDescent="0.25">
      <c r="B1807"/>
    </row>
    <row r="1808" spans="2:2" x14ac:dyDescent="0.25">
      <c r="B1808"/>
    </row>
    <row r="1809" spans="2:2" x14ac:dyDescent="0.25">
      <c r="B1809"/>
    </row>
    <row r="1810" spans="2:2" x14ac:dyDescent="0.25">
      <c r="B1810"/>
    </row>
    <row r="1811" spans="2:2" x14ac:dyDescent="0.25">
      <c r="B1811"/>
    </row>
    <row r="1812" spans="2:2" x14ac:dyDescent="0.25">
      <c r="B1812"/>
    </row>
    <row r="1813" spans="2:2" x14ac:dyDescent="0.25">
      <c r="B1813"/>
    </row>
    <row r="1814" spans="2:2" x14ac:dyDescent="0.25">
      <c r="B1814"/>
    </row>
    <row r="1815" spans="2:2" x14ac:dyDescent="0.25">
      <c r="B1815"/>
    </row>
    <row r="1816" spans="2:2" x14ac:dyDescent="0.25">
      <c r="B1816"/>
    </row>
    <row r="1817" spans="2:2" x14ac:dyDescent="0.25">
      <c r="B1817"/>
    </row>
    <row r="1818" spans="2:2" x14ac:dyDescent="0.25">
      <c r="B1818"/>
    </row>
    <row r="1819" spans="2:2" x14ac:dyDescent="0.25">
      <c r="B1819"/>
    </row>
    <row r="1820" spans="2:2" x14ac:dyDescent="0.25">
      <c r="B1820"/>
    </row>
    <row r="1821" spans="2:2" x14ac:dyDescent="0.25">
      <c r="B1821"/>
    </row>
    <row r="1822" spans="2:2" x14ac:dyDescent="0.25">
      <c r="B1822"/>
    </row>
    <row r="1823" spans="2:2" x14ac:dyDescent="0.25">
      <c r="B1823"/>
    </row>
    <row r="1824" spans="2:2" x14ac:dyDescent="0.25">
      <c r="B1824"/>
    </row>
    <row r="1825" spans="2:2" x14ac:dyDescent="0.25">
      <c r="B1825"/>
    </row>
    <row r="1826" spans="2:2" x14ac:dyDescent="0.25">
      <c r="B1826"/>
    </row>
    <row r="1827" spans="2:2" x14ac:dyDescent="0.25">
      <c r="B1827"/>
    </row>
    <row r="1828" spans="2:2" x14ac:dyDescent="0.25">
      <c r="B1828"/>
    </row>
    <row r="1829" spans="2:2" x14ac:dyDescent="0.25">
      <c r="B1829"/>
    </row>
    <row r="1830" spans="2:2" x14ac:dyDescent="0.25">
      <c r="B1830"/>
    </row>
    <row r="1831" spans="2:2" x14ac:dyDescent="0.25">
      <c r="B1831"/>
    </row>
    <row r="1832" spans="2:2" x14ac:dyDescent="0.25">
      <c r="B1832"/>
    </row>
    <row r="1833" spans="2:2" x14ac:dyDescent="0.25">
      <c r="B1833"/>
    </row>
    <row r="1834" spans="2:2" x14ac:dyDescent="0.25">
      <c r="B1834"/>
    </row>
    <row r="1835" spans="2:2" x14ac:dyDescent="0.25">
      <c r="B1835"/>
    </row>
    <row r="1836" spans="2:2" x14ac:dyDescent="0.25">
      <c r="B1836"/>
    </row>
    <row r="1837" spans="2:2" x14ac:dyDescent="0.25">
      <c r="B1837"/>
    </row>
    <row r="1838" spans="2:2" x14ac:dyDescent="0.25">
      <c r="B1838"/>
    </row>
    <row r="1839" spans="2:2" x14ac:dyDescent="0.25">
      <c r="B1839"/>
    </row>
    <row r="1840" spans="2:2" x14ac:dyDescent="0.25">
      <c r="B1840"/>
    </row>
    <row r="1841" spans="2:2" x14ac:dyDescent="0.25">
      <c r="B1841"/>
    </row>
    <row r="1842" spans="2:2" x14ac:dyDescent="0.25">
      <c r="B1842"/>
    </row>
    <row r="1843" spans="2:2" x14ac:dyDescent="0.25">
      <c r="B1843"/>
    </row>
    <row r="1844" spans="2:2" x14ac:dyDescent="0.25">
      <c r="B1844"/>
    </row>
    <row r="1845" spans="2:2" x14ac:dyDescent="0.25">
      <c r="B1845"/>
    </row>
    <row r="1846" spans="2:2" x14ac:dyDescent="0.25">
      <c r="B1846"/>
    </row>
    <row r="1847" spans="2:2" x14ac:dyDescent="0.25">
      <c r="B1847"/>
    </row>
    <row r="1848" spans="2:2" x14ac:dyDescent="0.25">
      <c r="B1848"/>
    </row>
    <row r="1849" spans="2:2" x14ac:dyDescent="0.25">
      <c r="B1849"/>
    </row>
    <row r="1850" spans="2:2" x14ac:dyDescent="0.25">
      <c r="B1850"/>
    </row>
    <row r="1851" spans="2:2" x14ac:dyDescent="0.25">
      <c r="B1851"/>
    </row>
    <row r="1852" spans="2:2" x14ac:dyDescent="0.25">
      <c r="B1852"/>
    </row>
    <row r="1853" spans="2:2" x14ac:dyDescent="0.25">
      <c r="B1853"/>
    </row>
    <row r="1854" spans="2:2" x14ac:dyDescent="0.25">
      <c r="B1854"/>
    </row>
    <row r="1855" spans="2:2" x14ac:dyDescent="0.25">
      <c r="B1855"/>
    </row>
    <row r="1856" spans="2:2" x14ac:dyDescent="0.25">
      <c r="B1856"/>
    </row>
    <row r="1857" spans="2:2" x14ac:dyDescent="0.25">
      <c r="B1857"/>
    </row>
    <row r="1858" spans="2:2" x14ac:dyDescent="0.25">
      <c r="B1858"/>
    </row>
    <row r="1859" spans="2:2" x14ac:dyDescent="0.25">
      <c r="B1859"/>
    </row>
    <row r="1860" spans="2:2" x14ac:dyDescent="0.25">
      <c r="B1860"/>
    </row>
    <row r="1861" spans="2:2" x14ac:dyDescent="0.25">
      <c r="B1861"/>
    </row>
    <row r="1862" spans="2:2" x14ac:dyDescent="0.25">
      <c r="B1862"/>
    </row>
    <row r="1863" spans="2:2" x14ac:dyDescent="0.25">
      <c r="B1863"/>
    </row>
    <row r="1864" spans="2:2" x14ac:dyDescent="0.25">
      <c r="B1864"/>
    </row>
    <row r="1865" spans="2:2" x14ac:dyDescent="0.25">
      <c r="B1865"/>
    </row>
    <row r="1866" spans="2:2" x14ac:dyDescent="0.25">
      <c r="B1866"/>
    </row>
    <row r="1867" spans="2:2" x14ac:dyDescent="0.25">
      <c r="B1867"/>
    </row>
    <row r="1868" spans="2:2" x14ac:dyDescent="0.25">
      <c r="B1868"/>
    </row>
    <row r="1869" spans="2:2" x14ac:dyDescent="0.25">
      <c r="B1869"/>
    </row>
    <row r="1870" spans="2:2" x14ac:dyDescent="0.25">
      <c r="B1870"/>
    </row>
    <row r="1871" spans="2:2" x14ac:dyDescent="0.25">
      <c r="B1871"/>
    </row>
    <row r="1872" spans="2:2" x14ac:dyDescent="0.25">
      <c r="B1872"/>
    </row>
    <row r="1873" spans="2:2" x14ac:dyDescent="0.25">
      <c r="B1873"/>
    </row>
    <row r="1874" spans="2:2" x14ac:dyDescent="0.25">
      <c r="B1874"/>
    </row>
    <row r="1875" spans="2:2" x14ac:dyDescent="0.25">
      <c r="B1875"/>
    </row>
    <row r="1876" spans="2:2" x14ac:dyDescent="0.25">
      <c r="B1876"/>
    </row>
    <row r="1877" spans="2:2" x14ac:dyDescent="0.25">
      <c r="B1877"/>
    </row>
    <row r="1878" spans="2:2" x14ac:dyDescent="0.25">
      <c r="B1878"/>
    </row>
    <row r="1879" spans="2:2" x14ac:dyDescent="0.25">
      <c r="B1879"/>
    </row>
    <row r="1880" spans="2:2" x14ac:dyDescent="0.25">
      <c r="B1880"/>
    </row>
    <row r="1881" spans="2:2" x14ac:dyDescent="0.25">
      <c r="B1881"/>
    </row>
    <row r="1882" spans="2:2" x14ac:dyDescent="0.25">
      <c r="B1882"/>
    </row>
    <row r="1883" spans="2:2" x14ac:dyDescent="0.25">
      <c r="B1883"/>
    </row>
    <row r="1884" spans="2:2" x14ac:dyDescent="0.25">
      <c r="B1884"/>
    </row>
    <row r="1885" spans="2:2" x14ac:dyDescent="0.25">
      <c r="B1885"/>
    </row>
    <row r="1886" spans="2:2" x14ac:dyDescent="0.25">
      <c r="B1886"/>
    </row>
    <row r="1887" spans="2:2" x14ac:dyDescent="0.25">
      <c r="B1887"/>
    </row>
    <row r="1888" spans="2:2" x14ac:dyDescent="0.25">
      <c r="B1888"/>
    </row>
    <row r="1889" spans="2:2" x14ac:dyDescent="0.25">
      <c r="B1889"/>
    </row>
    <row r="1890" spans="2:2" x14ac:dyDescent="0.25">
      <c r="B1890"/>
    </row>
    <row r="1891" spans="2:2" x14ac:dyDescent="0.25">
      <c r="B1891"/>
    </row>
    <row r="1892" spans="2:2" x14ac:dyDescent="0.25">
      <c r="B1892"/>
    </row>
    <row r="1893" spans="2:2" x14ac:dyDescent="0.25">
      <c r="B1893"/>
    </row>
    <row r="1894" spans="2:2" x14ac:dyDescent="0.25">
      <c r="B1894"/>
    </row>
    <row r="1895" spans="2:2" x14ac:dyDescent="0.25">
      <c r="B1895"/>
    </row>
    <row r="1896" spans="2:2" x14ac:dyDescent="0.25">
      <c r="B1896"/>
    </row>
    <row r="1897" spans="2:2" x14ac:dyDescent="0.25">
      <c r="B1897"/>
    </row>
    <row r="1898" spans="2:2" x14ac:dyDescent="0.25">
      <c r="B1898"/>
    </row>
    <row r="1899" spans="2:2" x14ac:dyDescent="0.25">
      <c r="B1899"/>
    </row>
    <row r="1900" spans="2:2" x14ac:dyDescent="0.25">
      <c r="B1900"/>
    </row>
    <row r="1901" spans="2:2" x14ac:dyDescent="0.25">
      <c r="B1901"/>
    </row>
    <row r="1902" spans="2:2" x14ac:dyDescent="0.25">
      <c r="B1902"/>
    </row>
    <row r="1903" spans="2:2" x14ac:dyDescent="0.25">
      <c r="B1903"/>
    </row>
    <row r="1904" spans="2:2" x14ac:dyDescent="0.25">
      <c r="B1904"/>
    </row>
    <row r="1905" spans="2:2" x14ac:dyDescent="0.25">
      <c r="B1905"/>
    </row>
    <row r="1906" spans="2:2" x14ac:dyDescent="0.25">
      <c r="B1906"/>
    </row>
    <row r="1907" spans="2:2" x14ac:dyDescent="0.25">
      <c r="B1907"/>
    </row>
    <row r="1908" spans="2:2" x14ac:dyDescent="0.25">
      <c r="B1908"/>
    </row>
    <row r="1909" spans="2:2" x14ac:dyDescent="0.25">
      <c r="B1909"/>
    </row>
    <row r="1910" spans="2:2" x14ac:dyDescent="0.25">
      <c r="B1910"/>
    </row>
    <row r="1911" spans="2:2" x14ac:dyDescent="0.25">
      <c r="B1911"/>
    </row>
    <row r="1912" spans="2:2" x14ac:dyDescent="0.25">
      <c r="B1912"/>
    </row>
    <row r="1913" spans="2:2" x14ac:dyDescent="0.25">
      <c r="B1913"/>
    </row>
    <row r="1914" spans="2:2" x14ac:dyDescent="0.25">
      <c r="B1914"/>
    </row>
    <row r="1915" spans="2:2" x14ac:dyDescent="0.25">
      <c r="B1915"/>
    </row>
    <row r="1916" spans="2:2" x14ac:dyDescent="0.25">
      <c r="B1916"/>
    </row>
    <row r="1917" spans="2:2" x14ac:dyDescent="0.25">
      <c r="B1917"/>
    </row>
    <row r="1918" spans="2:2" x14ac:dyDescent="0.25">
      <c r="B1918"/>
    </row>
    <row r="1919" spans="2:2" x14ac:dyDescent="0.25">
      <c r="B1919"/>
    </row>
    <row r="1920" spans="2:2" x14ac:dyDescent="0.25">
      <c r="B1920"/>
    </row>
    <row r="1921" spans="2:2" x14ac:dyDescent="0.25">
      <c r="B1921"/>
    </row>
    <row r="1922" spans="2:2" x14ac:dyDescent="0.25">
      <c r="B1922"/>
    </row>
    <row r="1923" spans="2:2" x14ac:dyDescent="0.25">
      <c r="B1923"/>
    </row>
    <row r="1924" spans="2:2" x14ac:dyDescent="0.25">
      <c r="B1924"/>
    </row>
    <row r="1925" spans="2:2" x14ac:dyDescent="0.25">
      <c r="B1925"/>
    </row>
    <row r="1926" spans="2:2" x14ac:dyDescent="0.25">
      <c r="B1926"/>
    </row>
    <row r="1927" spans="2:2" x14ac:dyDescent="0.25">
      <c r="B1927"/>
    </row>
    <row r="1928" spans="2:2" x14ac:dyDescent="0.25">
      <c r="B1928"/>
    </row>
    <row r="1929" spans="2:2" x14ac:dyDescent="0.25">
      <c r="B1929"/>
    </row>
    <row r="1930" spans="2:2" x14ac:dyDescent="0.25">
      <c r="B1930"/>
    </row>
    <row r="1931" spans="2:2" x14ac:dyDescent="0.25">
      <c r="B1931"/>
    </row>
    <row r="1932" spans="2:2" x14ac:dyDescent="0.25">
      <c r="B1932"/>
    </row>
    <row r="1933" spans="2:2" x14ac:dyDescent="0.25">
      <c r="B1933"/>
    </row>
    <row r="1934" spans="2:2" x14ac:dyDescent="0.25">
      <c r="B1934"/>
    </row>
    <row r="1935" spans="2:2" x14ac:dyDescent="0.25">
      <c r="B1935"/>
    </row>
    <row r="1936" spans="2:2" x14ac:dyDescent="0.25">
      <c r="B1936"/>
    </row>
    <row r="1937" spans="2:2" x14ac:dyDescent="0.25">
      <c r="B1937"/>
    </row>
    <row r="1938" spans="2:2" x14ac:dyDescent="0.25">
      <c r="B1938"/>
    </row>
    <row r="1939" spans="2:2" x14ac:dyDescent="0.25">
      <c r="B1939"/>
    </row>
    <row r="1940" spans="2:2" x14ac:dyDescent="0.25">
      <c r="B1940"/>
    </row>
    <row r="1941" spans="2:2" x14ac:dyDescent="0.25">
      <c r="B1941"/>
    </row>
    <row r="1942" spans="2:2" x14ac:dyDescent="0.25">
      <c r="B1942"/>
    </row>
    <row r="1943" spans="2:2" x14ac:dyDescent="0.25">
      <c r="B1943"/>
    </row>
  </sheetData>
  <autoFilter ref="A4:D814" xr:uid="{4E4095C2-3017-4A05-A4AD-562DDB417D32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87102-DE70-4295-B4C7-8473985FF583}">
  <dimension ref="A1:AL2711"/>
  <sheetViews>
    <sheetView topLeftCell="G1" workbookViewId="0">
      <selection activeCell="N2" sqref="N2"/>
    </sheetView>
  </sheetViews>
  <sheetFormatPr defaultRowHeight="15" x14ac:dyDescent="0.25"/>
  <cols>
    <col min="1" max="1" width="31.85546875" bestFit="1" customWidth="1"/>
    <col min="2" max="2" width="181.28515625" bestFit="1" customWidth="1"/>
    <col min="3" max="3" width="34" bestFit="1" customWidth="1"/>
    <col min="4" max="4" width="13.7109375" bestFit="1" customWidth="1"/>
    <col min="5" max="5" width="28.5703125" bestFit="1" customWidth="1"/>
    <col min="6" max="6" width="12.85546875" bestFit="1" customWidth="1"/>
    <col min="7" max="7" width="24.85546875" bestFit="1" customWidth="1"/>
    <col min="8" max="8" width="26.140625" bestFit="1" customWidth="1"/>
    <col min="9" max="10" width="23.140625" bestFit="1" customWidth="1"/>
    <col min="11" max="11" width="15.42578125" bestFit="1" customWidth="1"/>
    <col min="12" max="12" width="33.42578125" bestFit="1" customWidth="1"/>
    <col min="13" max="13" width="19.85546875" bestFit="1" customWidth="1"/>
    <col min="14" max="14" width="12" bestFit="1" customWidth="1"/>
    <col min="15" max="15" width="44.7109375" bestFit="1" customWidth="1"/>
    <col min="16" max="16" width="38.85546875" bestFit="1" customWidth="1"/>
    <col min="17" max="17" width="14.7109375" bestFit="1" customWidth="1"/>
    <col min="18" max="18" width="20.140625" bestFit="1" customWidth="1"/>
    <col min="19" max="19" width="21.85546875" bestFit="1" customWidth="1"/>
    <col min="20" max="20" width="15.85546875" bestFit="1" customWidth="1"/>
    <col min="21" max="21" width="18.5703125" bestFit="1" customWidth="1"/>
    <col min="22" max="22" width="15.28515625" bestFit="1" customWidth="1"/>
    <col min="23" max="23" width="16.140625" bestFit="1" customWidth="1"/>
    <col min="24" max="24" width="14.42578125" bestFit="1" customWidth="1"/>
    <col min="25" max="25" width="13.7109375" bestFit="1" customWidth="1"/>
    <col min="27" max="27" width="21.85546875" bestFit="1" customWidth="1"/>
    <col min="28" max="28" width="20.140625" bestFit="1" customWidth="1"/>
    <col min="29" max="29" width="22.28515625" bestFit="1" customWidth="1"/>
    <col min="30" max="30" width="21.28515625" bestFit="1" customWidth="1"/>
    <col min="31" max="31" width="24.28515625" bestFit="1" customWidth="1"/>
    <col min="32" max="32" width="16.5703125" bestFit="1" customWidth="1"/>
    <col min="33" max="33" width="27.5703125" bestFit="1" customWidth="1"/>
    <col min="34" max="34" width="18.5703125" bestFit="1" customWidth="1"/>
    <col min="35" max="35" width="21" bestFit="1" customWidth="1"/>
    <col min="36" max="36" width="23.85546875" bestFit="1" customWidth="1"/>
    <col min="37" max="37" width="35.140625" bestFit="1" customWidth="1"/>
    <col min="38" max="38" width="15.85546875" bestFit="1" customWidth="1"/>
  </cols>
  <sheetData>
    <row r="1" spans="1:38" ht="60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6" t="s">
        <v>6</v>
      </c>
      <c r="H1" s="7" t="s">
        <v>7</v>
      </c>
      <c r="I1" s="8" t="s">
        <v>8</v>
      </c>
      <c r="J1" s="8" t="s">
        <v>9</v>
      </c>
      <c r="K1" s="9" t="s">
        <v>10</v>
      </c>
      <c r="L1" s="6" t="s">
        <v>11</v>
      </c>
      <c r="M1" s="10" t="s">
        <v>12</v>
      </c>
      <c r="N1" s="11" t="s">
        <v>13</v>
      </c>
      <c r="O1" s="10" t="s">
        <v>14</v>
      </c>
      <c r="P1" s="12" t="s">
        <v>15</v>
      </c>
      <c r="Q1" s="10" t="s">
        <v>16</v>
      </c>
      <c r="R1" s="13" t="s">
        <v>17</v>
      </c>
      <c r="S1" s="12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4" t="s">
        <v>25</v>
      </c>
      <c r="AA1" s="15" t="s">
        <v>26</v>
      </c>
      <c r="AB1" s="16" t="s">
        <v>27</v>
      </c>
      <c r="AC1" s="17" t="s">
        <v>28</v>
      </c>
      <c r="AD1" s="18" t="s">
        <v>29</v>
      </c>
      <c r="AE1" s="19" t="s">
        <v>30</v>
      </c>
      <c r="AF1" s="20" t="s">
        <v>31</v>
      </c>
      <c r="AG1" s="21" t="s">
        <v>32</v>
      </c>
      <c r="AH1" s="22" t="s">
        <v>33</v>
      </c>
      <c r="AI1" s="16" t="s">
        <v>34</v>
      </c>
      <c r="AJ1" s="23" t="s">
        <v>35</v>
      </c>
      <c r="AK1" s="24" t="s">
        <v>36</v>
      </c>
      <c r="AL1" s="25" t="s">
        <v>37</v>
      </c>
    </row>
    <row r="2" spans="1:38" x14ac:dyDescent="0.25">
      <c r="A2" s="26" t="s">
        <v>38</v>
      </c>
      <c r="B2" s="26" t="s">
        <v>39</v>
      </c>
      <c r="C2" s="26" t="s">
        <v>2</v>
      </c>
      <c r="D2" s="26" t="s">
        <v>40</v>
      </c>
      <c r="E2" s="27">
        <v>590984</v>
      </c>
      <c r="F2" s="27">
        <f>IFERROR(VLOOKUP(E2,#REF!,2,0),0)</f>
        <v>0</v>
      </c>
      <c r="G2" s="28"/>
      <c r="H2" s="26" t="s">
        <v>41</v>
      </c>
      <c r="I2" s="29" t="s">
        <v>42</v>
      </c>
      <c r="J2" s="29" t="s">
        <v>42</v>
      </c>
      <c r="K2" s="30" t="str">
        <f>IF(OR(ISNUMBER( FIND("Criar PEP",H2)), ISNUMBER( FIND("Criar Ordem",H2))), "Sem Informação", IFERROR(IF(MID(H2,11,3)&lt;&gt;"", MID(H2,11,3), "Custeio"), "Custeio"))</f>
        <v>EME</v>
      </c>
      <c r="L2" s="26" t="s">
        <v>43</v>
      </c>
      <c r="M2" s="26" t="s">
        <v>44</v>
      </c>
      <c r="N2" s="26" t="str">
        <f t="shared" ref="N2:N65" si="0">IF(Z2&gt;99%,"Realizado","Pendente")</f>
        <v>Realizado</v>
      </c>
      <c r="O2" s="26" t="s">
        <v>45</v>
      </c>
      <c r="P2" s="26" t="s">
        <v>46</v>
      </c>
      <c r="Q2" s="26" t="str">
        <f>IFERROR(IFERROR(VLOOKUP(H2,[1]STATUS_CAPEX!I:J,2,0),VLOOKUP(H2,[1]STATUS_OPEX!H:I,2,0)),0)</f>
        <v>LIB //CKCP</v>
      </c>
      <c r="R2" s="31">
        <v>45475</v>
      </c>
      <c r="S2" s="32" t="s">
        <v>47</v>
      </c>
      <c r="T2" s="26" t="s">
        <v>48</v>
      </c>
      <c r="U2" s="33" t="s">
        <v>39</v>
      </c>
      <c r="V2" s="33" t="str">
        <f t="shared" ref="V2:V42" si="1">IF(E2&gt;0,"OK","NOK")</f>
        <v>OK</v>
      </c>
      <c r="W2" s="33" t="s">
        <v>49</v>
      </c>
      <c r="X2" s="33" t="s">
        <v>49</v>
      </c>
      <c r="Y2" s="33" t="s">
        <v>39</v>
      </c>
      <c r="Z2" s="14">
        <f t="shared" ref="Z2:Z65" si="2">(COUNTIF(U2:Y2,"OK")+COUNTIF(V2:Y2,"NA")+COUNTIF(U2:Y2,"anexado")+COUNTIF(V2:Y2,"sem anexo"))/5</f>
        <v>1</v>
      </c>
      <c r="AA2" s="34">
        <v>3567</v>
      </c>
      <c r="AB2" s="35" t="s">
        <v>50</v>
      </c>
      <c r="AC2" s="36" t="str">
        <f>IFERROR(VLOOKUP(T2,[1]STATUS_CAPEX!Q:R,2,0),"SAMUEL OLIVEIRA")</f>
        <v>LUCAS ANDRADE</v>
      </c>
      <c r="AD2" s="37" t="s">
        <v>51</v>
      </c>
      <c r="AE2" s="32" t="str">
        <f>IF(AND(AJ2&gt;0, AK2&gt;0), "Realizado", "Não realizado")</f>
        <v>Realizado</v>
      </c>
      <c r="AF2" s="38" t="s">
        <v>42</v>
      </c>
      <c r="AG2" s="39">
        <f t="shared" ref="AG2:AG35" si="3">IF(AK2="",AA2,AK2)</f>
        <v>2062.2199999999998</v>
      </c>
      <c r="AH2" s="40">
        <v>2548098.5699999998</v>
      </c>
      <c r="AI2" s="35" t="e">
        <f t="shared" ref="AI2:AI65" si="4">VLOOKUP(T2,AN:AO,2,0)</f>
        <v>#N/A</v>
      </c>
      <c r="AJ2" s="41">
        <v>25165045</v>
      </c>
      <c r="AK2" s="42">
        <v>2062.2199999999998</v>
      </c>
      <c r="AL2" s="34" t="str">
        <f t="shared" ref="AL2:AL65" si="5">IF(OR(A2="pendência planejamento", A2="pendência construtiva", A2="logistica equatorial"), "Erica Fragoso", IF(OR(A2="obras coms", A2="obras conc", A2="pendência fechamento", A2="almoxarifado", A2="Fechamento", A2="Disponibilidade Noturna", A2="Sobre Aviso", A2="Disponibilidade Contrato", A2="Disponibilidade"), "Mauricio Alves", ""))</f>
        <v>Mauricio Alves</v>
      </c>
    </row>
    <row r="3" spans="1:38" x14ac:dyDescent="0.25">
      <c r="A3" s="26" t="s">
        <v>38</v>
      </c>
      <c r="B3" s="26" t="s">
        <v>39</v>
      </c>
      <c r="C3" s="26" t="s">
        <v>52</v>
      </c>
      <c r="D3" s="26" t="s">
        <v>40</v>
      </c>
      <c r="E3" s="27">
        <v>576085</v>
      </c>
      <c r="F3" s="27">
        <f>IFERROR(VLOOKUP(E3,#REF!,2,0),0)</f>
        <v>0</v>
      </c>
      <c r="G3" s="27"/>
      <c r="H3" s="26" t="s">
        <v>53</v>
      </c>
      <c r="I3" s="43" t="s">
        <v>42</v>
      </c>
      <c r="J3" s="43" t="s">
        <v>42</v>
      </c>
      <c r="K3" s="30" t="str">
        <f t="shared" ref="K3:K66" si="6">IF(OR(ISNUMBER( FIND("Criar PEP",H3)), ISNUMBER( FIND("Criar Ordem",H3))), "Sem Informação", IFERROR(IF(MID(H3,11,3)&lt;&gt;"", MID(H3,11,3), "Custeio"), "Custeio"))</f>
        <v>MMT</v>
      </c>
      <c r="L3" s="26" t="s">
        <v>43</v>
      </c>
      <c r="M3" s="26" t="s">
        <v>54</v>
      </c>
      <c r="N3" s="26" t="str">
        <f t="shared" si="0"/>
        <v>Realizado</v>
      </c>
      <c r="O3" s="26" t="s">
        <v>45</v>
      </c>
      <c r="P3" s="26" t="s">
        <v>55</v>
      </c>
      <c r="Q3" s="26" t="str">
        <f>IFERROR(IFERROR(VLOOKUP(H3,[1]STATUS_CAPEX!I:J,2,0),VLOOKUP(H3,[1]STATUS_OPEX!H:I,2,0)),0)</f>
        <v>ENTE//CKCP</v>
      </c>
      <c r="R3" s="31">
        <v>45480</v>
      </c>
      <c r="S3" s="32" t="s">
        <v>56</v>
      </c>
      <c r="T3" s="26" t="s">
        <v>48</v>
      </c>
      <c r="U3" s="33" t="s">
        <v>39</v>
      </c>
      <c r="V3" s="33" t="str">
        <f t="shared" si="1"/>
        <v>OK</v>
      </c>
      <c r="W3" s="33" t="s">
        <v>49</v>
      </c>
      <c r="X3" s="33" t="s">
        <v>49</v>
      </c>
      <c r="Y3" s="33" t="s">
        <v>39</v>
      </c>
      <c r="Z3" s="14">
        <f t="shared" si="2"/>
        <v>1</v>
      </c>
      <c r="AA3" s="34">
        <v>17856</v>
      </c>
      <c r="AB3" s="35" t="s">
        <v>57</v>
      </c>
      <c r="AC3" s="36" t="str">
        <f>IFERROR(VLOOKUP(T3,[1]STATUS_CAPEX!Q:R,2,0),"SAMUEL OLIVEIRA")</f>
        <v>LUCAS ANDRADE</v>
      </c>
      <c r="AD3" s="37" t="s">
        <v>51</v>
      </c>
      <c r="AE3" s="32" t="str">
        <f t="shared" ref="AE3:AE66" si="7">IF(AND(AJ3&gt;0, AK3&gt;0), "Realizado", "Não realizado")</f>
        <v>Realizado</v>
      </c>
      <c r="AF3" s="38" t="s">
        <v>42</v>
      </c>
      <c r="AG3" s="39">
        <f t="shared" si="3"/>
        <v>4719.6499999999996</v>
      </c>
      <c r="AH3" s="40">
        <v>2548098.5699999998</v>
      </c>
      <c r="AI3" s="35" t="e">
        <f t="shared" si="4"/>
        <v>#N/A</v>
      </c>
      <c r="AJ3" s="41">
        <v>25165123</v>
      </c>
      <c r="AK3" s="42">
        <v>4719.6499999999996</v>
      </c>
      <c r="AL3" s="34" t="str">
        <f t="shared" si="5"/>
        <v>Mauricio Alves</v>
      </c>
    </row>
    <row r="4" spans="1:38" hidden="1" x14ac:dyDescent="0.25">
      <c r="A4" s="26" t="s">
        <v>58</v>
      </c>
      <c r="B4" s="26" t="s">
        <v>59</v>
      </c>
      <c r="C4" s="26" t="s">
        <v>60</v>
      </c>
      <c r="D4" s="26" t="s">
        <v>61</v>
      </c>
      <c r="E4" s="27">
        <v>597885</v>
      </c>
      <c r="F4" s="27">
        <f>IFERROR(VLOOKUP(E4,#REF!,2,0),0)</f>
        <v>0</v>
      </c>
      <c r="G4" s="27"/>
      <c r="H4" s="44" t="s">
        <v>62</v>
      </c>
      <c r="I4" s="45" t="s">
        <v>63</v>
      </c>
      <c r="J4" s="45" t="s">
        <v>63</v>
      </c>
      <c r="K4" s="30" t="str">
        <f t="shared" si="6"/>
        <v>EME</v>
      </c>
      <c r="L4" s="26" t="s">
        <v>43</v>
      </c>
      <c r="M4" s="26" t="s">
        <v>54</v>
      </c>
      <c r="N4" s="26" t="str">
        <f t="shared" si="0"/>
        <v>Pendente</v>
      </c>
      <c r="O4" s="26" t="s">
        <v>64</v>
      </c>
      <c r="P4" s="26" t="s">
        <v>65</v>
      </c>
      <c r="Q4" s="26" t="str">
        <f>IFERROR(IFERROR(VLOOKUP(H4,[1]STATUS_CAPEX!I:J,2,0),VLOOKUP(H4,[1]STATUS_OPEX!H:I,2,0)),0)</f>
        <v>LIB //ENER</v>
      </c>
      <c r="R4" s="31">
        <v>45477</v>
      </c>
      <c r="S4" s="32" t="s">
        <v>66</v>
      </c>
      <c r="T4" s="26" t="s">
        <v>48</v>
      </c>
      <c r="U4" s="33" t="s">
        <v>67</v>
      </c>
      <c r="V4" s="33" t="str">
        <f t="shared" si="1"/>
        <v>OK</v>
      </c>
      <c r="W4" s="33" t="s">
        <v>49</v>
      </c>
      <c r="X4" s="33" t="s">
        <v>49</v>
      </c>
      <c r="Y4" s="33" t="s">
        <v>39</v>
      </c>
      <c r="Z4" s="14">
        <f t="shared" si="2"/>
        <v>0.8</v>
      </c>
      <c r="AA4" s="34">
        <v>3580</v>
      </c>
      <c r="AB4" s="35" t="s">
        <v>50</v>
      </c>
      <c r="AC4" s="36" t="str">
        <f>IFERROR(VLOOKUP(T4,[1]STATUS_CAPEX!Q:R,2,0),"SAMUEL OLIVEIRA")</f>
        <v>LUCAS ANDRADE</v>
      </c>
      <c r="AD4" s="37" t="s">
        <v>51</v>
      </c>
      <c r="AE4" s="32" t="str">
        <f t="shared" si="7"/>
        <v>Realizado</v>
      </c>
      <c r="AF4" s="38" t="s">
        <v>68</v>
      </c>
      <c r="AG4" s="39">
        <f t="shared" si="3"/>
        <v>3647.05</v>
      </c>
      <c r="AH4" s="40">
        <v>2548098.5699999998</v>
      </c>
      <c r="AI4" s="35" t="e">
        <f t="shared" si="4"/>
        <v>#N/A</v>
      </c>
      <c r="AJ4" s="41">
        <v>25105018</v>
      </c>
      <c r="AK4" s="42">
        <v>3647.05</v>
      </c>
      <c r="AL4" s="34" t="str">
        <f t="shared" si="5"/>
        <v>Erica Fragoso</v>
      </c>
    </row>
    <row r="5" spans="1:38" x14ac:dyDescent="0.25">
      <c r="A5" s="26" t="s">
        <v>38</v>
      </c>
      <c r="B5" s="26" t="s">
        <v>39</v>
      </c>
      <c r="C5" s="26" t="s">
        <v>52</v>
      </c>
      <c r="D5" s="26" t="s">
        <v>40</v>
      </c>
      <c r="E5" s="27">
        <v>643889</v>
      </c>
      <c r="F5" s="27">
        <f>IFERROR(VLOOKUP(E5,#REF!,2,0),0)</f>
        <v>0</v>
      </c>
      <c r="G5" s="27"/>
      <c r="H5" s="26">
        <v>6000801386</v>
      </c>
      <c r="I5" s="29" t="s">
        <v>42</v>
      </c>
      <c r="J5" s="29" t="s">
        <v>42</v>
      </c>
      <c r="K5" s="30" t="str">
        <f t="shared" si="6"/>
        <v>Custeio</v>
      </c>
      <c r="L5" s="26" t="s">
        <v>43</v>
      </c>
      <c r="M5" s="26" t="s">
        <v>69</v>
      </c>
      <c r="N5" s="26" t="str">
        <f t="shared" si="0"/>
        <v>Realizado</v>
      </c>
      <c r="O5" s="26" t="s">
        <v>45</v>
      </c>
      <c r="P5" s="26" t="s">
        <v>70</v>
      </c>
      <c r="Q5" s="26" t="str">
        <f>IFERROR(IFERROR(VLOOKUP(H5,[1]STATUS_CAPEX!I:J,2,0),VLOOKUP(H5,[1]STATUS_OPEX!H:I,2,0)),0)</f>
        <v>LIB //COMS</v>
      </c>
      <c r="R5" s="31">
        <v>45502</v>
      </c>
      <c r="S5" s="32" t="s">
        <v>71</v>
      </c>
      <c r="T5" s="26" t="s">
        <v>72</v>
      </c>
      <c r="U5" s="33" t="s">
        <v>39</v>
      </c>
      <c r="V5" s="33" t="str">
        <f t="shared" si="1"/>
        <v>OK</v>
      </c>
      <c r="W5" s="33" t="s">
        <v>49</v>
      </c>
      <c r="X5" s="33" t="s">
        <v>49</v>
      </c>
      <c r="Y5" s="33" t="s">
        <v>39</v>
      </c>
      <c r="Z5" s="14">
        <f t="shared" si="2"/>
        <v>1</v>
      </c>
      <c r="AA5" s="34">
        <v>7350.63</v>
      </c>
      <c r="AB5" s="35" t="s">
        <v>57</v>
      </c>
      <c r="AC5" s="36" t="s">
        <v>73</v>
      </c>
      <c r="AD5" s="37" t="s">
        <v>51</v>
      </c>
      <c r="AE5" s="32" t="str">
        <f t="shared" si="7"/>
        <v>Realizado</v>
      </c>
      <c r="AF5" s="38" t="s">
        <v>42</v>
      </c>
      <c r="AG5" s="39">
        <f t="shared" si="3"/>
        <v>7350.63</v>
      </c>
      <c r="AH5" s="40">
        <v>2548098.5699999998</v>
      </c>
      <c r="AI5" s="35" t="e">
        <f t="shared" si="4"/>
        <v>#N/A</v>
      </c>
      <c r="AJ5" s="41">
        <v>25149500</v>
      </c>
      <c r="AK5" s="42">
        <v>7350.63</v>
      </c>
      <c r="AL5" s="34" t="str">
        <f t="shared" si="5"/>
        <v>Mauricio Alves</v>
      </c>
    </row>
    <row r="6" spans="1:38" x14ac:dyDescent="0.25">
      <c r="A6" s="26" t="s">
        <v>38</v>
      </c>
      <c r="B6" s="26" t="s">
        <v>39</v>
      </c>
      <c r="C6" s="26" t="s">
        <v>52</v>
      </c>
      <c r="D6" s="26" t="s">
        <v>40</v>
      </c>
      <c r="E6" s="27">
        <v>1920</v>
      </c>
      <c r="F6" s="46" t="s">
        <v>74</v>
      </c>
      <c r="G6" s="46">
        <v>1</v>
      </c>
      <c r="H6" s="26">
        <v>6000668498</v>
      </c>
      <c r="I6" s="26" t="s">
        <v>42</v>
      </c>
      <c r="J6" s="26" t="s">
        <v>42</v>
      </c>
      <c r="K6" s="30" t="str">
        <f t="shared" si="6"/>
        <v>Custeio</v>
      </c>
      <c r="L6" s="26" t="s">
        <v>75</v>
      </c>
      <c r="M6" s="26" t="s">
        <v>69</v>
      </c>
      <c r="N6" s="26" t="str">
        <f t="shared" si="0"/>
        <v>Realizado</v>
      </c>
      <c r="O6" s="47" t="s">
        <v>45</v>
      </c>
      <c r="P6" s="47" t="s">
        <v>76</v>
      </c>
      <c r="Q6" s="26" t="str">
        <f>IFERROR(IFERROR(VLOOKUP(H6,[1]STATUS_CAPEX!I:J,2,0),VLOOKUP(H6,[1]STATUS_OPEX!H:I,2,0)),0)</f>
        <v>LIB //COMS</v>
      </c>
      <c r="R6" s="31">
        <v>45523</v>
      </c>
      <c r="S6" s="32" t="s">
        <v>47</v>
      </c>
      <c r="T6" s="26" t="s">
        <v>72</v>
      </c>
      <c r="U6" s="33" t="s">
        <v>39</v>
      </c>
      <c r="V6" s="33" t="str">
        <f t="shared" si="1"/>
        <v>OK</v>
      </c>
      <c r="W6" s="33" t="s">
        <v>49</v>
      </c>
      <c r="X6" s="33" t="s">
        <v>49</v>
      </c>
      <c r="Y6" s="33" t="s">
        <v>39</v>
      </c>
      <c r="Z6" s="14">
        <f t="shared" si="2"/>
        <v>1</v>
      </c>
      <c r="AA6" s="48">
        <v>769.86</v>
      </c>
      <c r="AB6" s="35" t="s">
        <v>50</v>
      </c>
      <c r="AC6" s="36" t="str">
        <f>IFERROR(VLOOKUP(T6,[1]STATUS_CAPEX!Q:R,2,0),"SAMUEL OLIVEIRA")</f>
        <v>SAMUEL OLIVEIRA</v>
      </c>
      <c r="AD6" s="37" t="s">
        <v>51</v>
      </c>
      <c r="AE6" s="32" t="str">
        <f t="shared" si="7"/>
        <v>Realizado</v>
      </c>
      <c r="AF6" s="38" t="s">
        <v>42</v>
      </c>
      <c r="AG6" s="49">
        <f t="shared" si="3"/>
        <v>769.86</v>
      </c>
      <c r="AH6" s="40">
        <v>2548098.5699999998</v>
      </c>
      <c r="AI6" s="50" t="e">
        <f t="shared" si="4"/>
        <v>#N/A</v>
      </c>
      <c r="AJ6" s="41">
        <v>25696584</v>
      </c>
      <c r="AK6" s="51">
        <v>769.86</v>
      </c>
      <c r="AL6" s="34" t="str">
        <f t="shared" si="5"/>
        <v>Mauricio Alves</v>
      </c>
    </row>
    <row r="7" spans="1:38" x14ac:dyDescent="0.25">
      <c r="A7" s="26" t="s">
        <v>38</v>
      </c>
      <c r="B7" s="26" t="s">
        <v>39</v>
      </c>
      <c r="C7" s="26" t="s">
        <v>52</v>
      </c>
      <c r="D7" s="26" t="s">
        <v>40</v>
      </c>
      <c r="E7" s="27">
        <v>640738</v>
      </c>
      <c r="F7" s="27">
        <f>IFERROR(VLOOKUP(E7,#REF!,2,0),0)</f>
        <v>0</v>
      </c>
      <c r="G7" s="27"/>
      <c r="H7" s="26">
        <v>6000801388</v>
      </c>
      <c r="I7" s="26" t="s">
        <v>42</v>
      </c>
      <c r="J7" s="26" t="s">
        <v>42</v>
      </c>
      <c r="K7" s="30" t="str">
        <f t="shared" si="6"/>
        <v>Custeio</v>
      </c>
      <c r="L7" s="26" t="s">
        <v>43</v>
      </c>
      <c r="M7" s="26" t="s">
        <v>69</v>
      </c>
      <c r="N7" s="26" t="str">
        <f t="shared" si="0"/>
        <v>Realizado</v>
      </c>
      <c r="O7" s="26" t="s">
        <v>45</v>
      </c>
      <c r="P7" s="26" t="s">
        <v>70</v>
      </c>
      <c r="Q7" s="26" t="str">
        <f>IFERROR(IFERROR(VLOOKUP(H7,[1]STATUS_CAPEX!I:J,2,0),VLOOKUP(H7,[1]STATUS_OPEX!H:I,2,0)),0)</f>
        <v>LIB //COMS</v>
      </c>
      <c r="R7" s="31">
        <v>45502</v>
      </c>
      <c r="S7" s="32" t="s">
        <v>71</v>
      </c>
      <c r="T7" s="26" t="s">
        <v>72</v>
      </c>
      <c r="U7" s="33" t="s">
        <v>39</v>
      </c>
      <c r="V7" s="33" t="str">
        <f t="shared" si="1"/>
        <v>OK</v>
      </c>
      <c r="W7" s="33" t="s">
        <v>49</v>
      </c>
      <c r="X7" s="33" t="s">
        <v>49</v>
      </c>
      <c r="Y7" s="33" t="s">
        <v>39</v>
      </c>
      <c r="Z7" s="14">
        <f t="shared" si="2"/>
        <v>1</v>
      </c>
      <c r="AA7" s="34">
        <v>3873.94</v>
      </c>
      <c r="AB7" s="35" t="s">
        <v>57</v>
      </c>
      <c r="AC7" s="36" t="s">
        <v>73</v>
      </c>
      <c r="AD7" s="37" t="s">
        <v>51</v>
      </c>
      <c r="AE7" s="32" t="str">
        <f t="shared" si="7"/>
        <v>Realizado</v>
      </c>
      <c r="AF7" s="38" t="s">
        <v>42</v>
      </c>
      <c r="AG7" s="39">
        <f t="shared" si="3"/>
        <v>2756.11</v>
      </c>
      <c r="AH7" s="40">
        <v>2548098.5699999998</v>
      </c>
      <c r="AI7" s="35" t="e">
        <f t="shared" si="4"/>
        <v>#N/A</v>
      </c>
      <c r="AJ7" s="41">
        <v>25149454</v>
      </c>
      <c r="AK7" s="51">
        <v>2756.11</v>
      </c>
      <c r="AL7" s="34" t="str">
        <f t="shared" si="5"/>
        <v>Mauricio Alves</v>
      </c>
    </row>
    <row r="8" spans="1:38" x14ac:dyDescent="0.25">
      <c r="A8" s="26" t="s">
        <v>38</v>
      </c>
      <c r="B8" s="26" t="s">
        <v>39</v>
      </c>
      <c r="C8" s="26" t="s">
        <v>52</v>
      </c>
      <c r="D8" s="26" t="s">
        <v>40</v>
      </c>
      <c r="E8" s="27">
        <v>635408</v>
      </c>
      <c r="F8" s="27">
        <f>IFERROR(VLOOKUP(E8,#REF!,2,0),0)</f>
        <v>0</v>
      </c>
      <c r="G8" s="27"/>
      <c r="H8" s="26">
        <v>6000801389</v>
      </c>
      <c r="I8" s="26" t="s">
        <v>42</v>
      </c>
      <c r="J8" s="26" t="s">
        <v>42</v>
      </c>
      <c r="K8" s="30" t="str">
        <f t="shared" si="6"/>
        <v>Custeio</v>
      </c>
      <c r="L8" s="26" t="s">
        <v>43</v>
      </c>
      <c r="M8" s="26" t="s">
        <v>69</v>
      </c>
      <c r="N8" s="26" t="str">
        <f t="shared" si="0"/>
        <v>Realizado</v>
      </c>
      <c r="O8" s="26" t="s">
        <v>77</v>
      </c>
      <c r="P8" s="26" t="s">
        <v>70</v>
      </c>
      <c r="Q8" s="26" t="str">
        <f>IFERROR(IFERROR(VLOOKUP(H8,[1]STATUS_CAPEX!I:J,2,0),VLOOKUP(H8,[1]STATUS_OPEX!H:I,2,0)),0)</f>
        <v>LIB //COMS</v>
      </c>
      <c r="R8" s="31">
        <v>45502</v>
      </c>
      <c r="S8" s="32" t="s">
        <v>71</v>
      </c>
      <c r="T8" s="26" t="s">
        <v>72</v>
      </c>
      <c r="U8" s="33" t="s">
        <v>39</v>
      </c>
      <c r="V8" s="33" t="str">
        <f t="shared" si="1"/>
        <v>OK</v>
      </c>
      <c r="W8" s="33" t="s">
        <v>49</v>
      </c>
      <c r="X8" s="33" t="s">
        <v>49</v>
      </c>
      <c r="Y8" s="33" t="s">
        <v>39</v>
      </c>
      <c r="Z8" s="14">
        <f t="shared" si="2"/>
        <v>1</v>
      </c>
      <c r="AA8" s="34">
        <v>1936.97</v>
      </c>
      <c r="AB8" s="35" t="s">
        <v>57</v>
      </c>
      <c r="AC8" s="36" t="s">
        <v>73</v>
      </c>
      <c r="AD8" s="37" t="s">
        <v>51</v>
      </c>
      <c r="AE8" s="32" t="str">
        <f t="shared" si="7"/>
        <v>Realizado</v>
      </c>
      <c r="AF8" s="38" t="s">
        <v>42</v>
      </c>
      <c r="AG8" s="39">
        <f t="shared" si="3"/>
        <v>1936.97</v>
      </c>
      <c r="AH8" s="40">
        <v>2548098.5699999998</v>
      </c>
      <c r="AI8" s="35" t="e">
        <f t="shared" si="4"/>
        <v>#N/A</v>
      </c>
      <c r="AJ8" s="41">
        <v>25149410</v>
      </c>
      <c r="AK8" s="51">
        <v>1936.97</v>
      </c>
      <c r="AL8" s="34" t="str">
        <f t="shared" si="5"/>
        <v>Mauricio Alves</v>
      </c>
    </row>
    <row r="9" spans="1:38" x14ac:dyDescent="0.25">
      <c r="A9" s="26" t="s">
        <v>38</v>
      </c>
      <c r="B9" s="26" t="s">
        <v>39</v>
      </c>
      <c r="C9" s="26" t="s">
        <v>52</v>
      </c>
      <c r="D9" s="26" t="s">
        <v>40</v>
      </c>
      <c r="E9" s="27">
        <v>640738</v>
      </c>
      <c r="F9" s="27">
        <f>IFERROR(VLOOKUP(E9,#REF!,2,0),0)</f>
        <v>0</v>
      </c>
      <c r="G9" s="27"/>
      <c r="H9" s="26">
        <v>6000802307</v>
      </c>
      <c r="I9" s="26" t="s">
        <v>42</v>
      </c>
      <c r="J9" s="26" t="s">
        <v>42</v>
      </c>
      <c r="K9" s="30" t="str">
        <f t="shared" si="6"/>
        <v>Custeio</v>
      </c>
      <c r="L9" s="26" t="s">
        <v>43</v>
      </c>
      <c r="M9" s="26" t="s">
        <v>69</v>
      </c>
      <c r="N9" s="26" t="str">
        <f t="shared" si="0"/>
        <v>Realizado</v>
      </c>
      <c r="O9" s="26" t="s">
        <v>45</v>
      </c>
      <c r="P9" s="26" t="s">
        <v>70</v>
      </c>
      <c r="Q9" s="26" t="str">
        <f>IFERROR(IFERROR(VLOOKUP(H9,[1]STATUS_CAPEX!I:J,2,0),VLOOKUP(H9,[1]STATUS_OPEX!H:I,2,0)),0)</f>
        <v>LIB //COMS</v>
      </c>
      <c r="R9" s="31">
        <v>45503</v>
      </c>
      <c r="S9" s="32" t="s">
        <v>71</v>
      </c>
      <c r="T9" s="26" t="s">
        <v>72</v>
      </c>
      <c r="U9" s="33" t="s">
        <v>39</v>
      </c>
      <c r="V9" s="33" t="str">
        <f t="shared" si="1"/>
        <v>OK</v>
      </c>
      <c r="W9" s="33" t="s">
        <v>49</v>
      </c>
      <c r="X9" s="33" t="s">
        <v>49</v>
      </c>
      <c r="Y9" s="33" t="s">
        <v>39</v>
      </c>
      <c r="Z9" s="14">
        <f t="shared" si="2"/>
        <v>1</v>
      </c>
      <c r="AA9" s="34">
        <v>6306.72</v>
      </c>
      <c r="AB9" s="35" t="s">
        <v>57</v>
      </c>
      <c r="AC9" s="36" t="s">
        <v>73</v>
      </c>
      <c r="AD9" s="37" t="s">
        <v>51</v>
      </c>
      <c r="AE9" s="32" t="str">
        <f t="shared" si="7"/>
        <v>Realizado</v>
      </c>
      <c r="AF9" s="38" t="s">
        <v>42</v>
      </c>
      <c r="AG9" s="39">
        <f t="shared" si="3"/>
        <v>6306.72</v>
      </c>
      <c r="AH9" s="40">
        <v>2548098.5699999998</v>
      </c>
      <c r="AI9" s="35" t="e">
        <f t="shared" si="4"/>
        <v>#N/A</v>
      </c>
      <c r="AJ9" s="41">
        <v>25149387</v>
      </c>
      <c r="AK9" s="51">
        <v>6306.72</v>
      </c>
      <c r="AL9" s="34" t="str">
        <f t="shared" si="5"/>
        <v>Mauricio Alves</v>
      </c>
    </row>
    <row r="10" spans="1:38" x14ac:dyDescent="0.25">
      <c r="A10" s="26" t="s">
        <v>38</v>
      </c>
      <c r="B10" s="26" t="s">
        <v>39</v>
      </c>
      <c r="C10" s="26" t="s">
        <v>52</v>
      </c>
      <c r="D10" s="26" t="s">
        <v>40</v>
      </c>
      <c r="E10" s="27">
        <v>637490</v>
      </c>
      <c r="F10" s="27">
        <f>IFERROR(VLOOKUP(E10,#REF!,2,0),0)</f>
        <v>0</v>
      </c>
      <c r="G10" s="27"/>
      <c r="H10" s="26">
        <v>6000802306</v>
      </c>
      <c r="I10" s="26" t="s">
        <v>42</v>
      </c>
      <c r="J10" s="26" t="s">
        <v>42</v>
      </c>
      <c r="K10" s="30" t="str">
        <f t="shared" si="6"/>
        <v>Custeio</v>
      </c>
      <c r="L10" s="26" t="s">
        <v>43</v>
      </c>
      <c r="M10" s="26" t="s">
        <v>69</v>
      </c>
      <c r="N10" s="26" t="str">
        <f t="shared" si="0"/>
        <v>Realizado</v>
      </c>
      <c r="O10" s="26" t="s">
        <v>45</v>
      </c>
      <c r="P10" s="26" t="s">
        <v>70</v>
      </c>
      <c r="Q10" s="26" t="str">
        <f>IFERROR(IFERROR(VLOOKUP(H10,[1]STATUS_CAPEX!I:J,2,0),VLOOKUP(H10,[1]STATUS_OPEX!H:I,2,0)),0)</f>
        <v>LIB //COMS</v>
      </c>
      <c r="R10" s="31">
        <v>45504</v>
      </c>
      <c r="S10" s="32" t="s">
        <v>56</v>
      </c>
      <c r="T10" s="26" t="s">
        <v>72</v>
      </c>
      <c r="U10" s="33" t="s">
        <v>39</v>
      </c>
      <c r="V10" s="33" t="str">
        <f t="shared" si="1"/>
        <v>OK</v>
      </c>
      <c r="W10" s="33" t="s">
        <v>49</v>
      </c>
      <c r="X10" s="33" t="s">
        <v>49</v>
      </c>
      <c r="Y10" s="33" t="s">
        <v>39</v>
      </c>
      <c r="Z10" s="14">
        <f t="shared" si="2"/>
        <v>1</v>
      </c>
      <c r="AA10" s="34">
        <v>8095.85</v>
      </c>
      <c r="AB10" s="35" t="s">
        <v>57</v>
      </c>
      <c r="AC10" s="36" t="s">
        <v>73</v>
      </c>
      <c r="AD10" s="37" t="s">
        <v>51</v>
      </c>
      <c r="AE10" s="32" t="str">
        <f t="shared" si="7"/>
        <v>Realizado</v>
      </c>
      <c r="AF10" s="38" t="s">
        <v>42</v>
      </c>
      <c r="AG10" s="39">
        <f t="shared" si="3"/>
        <v>8095.85</v>
      </c>
      <c r="AH10" s="40">
        <v>2548098.5699999998</v>
      </c>
      <c r="AI10" s="35" t="e">
        <f t="shared" si="4"/>
        <v>#N/A</v>
      </c>
      <c r="AJ10" s="41">
        <v>25149344</v>
      </c>
      <c r="AK10" s="51">
        <v>8095.85</v>
      </c>
      <c r="AL10" s="34" t="str">
        <f t="shared" si="5"/>
        <v>Mauricio Alves</v>
      </c>
    </row>
    <row r="11" spans="1:38" x14ac:dyDescent="0.25">
      <c r="A11" s="26" t="s">
        <v>38</v>
      </c>
      <c r="B11" s="26" t="s">
        <v>39</v>
      </c>
      <c r="C11" s="26" t="s">
        <v>52</v>
      </c>
      <c r="D11" s="26" t="s">
        <v>40</v>
      </c>
      <c r="E11" s="27">
        <v>637490</v>
      </c>
      <c r="F11" s="27">
        <f>IFERROR(VLOOKUP(E11,#REF!,2,0),0)</f>
        <v>0</v>
      </c>
      <c r="G11" s="27"/>
      <c r="H11" s="26">
        <v>6000802305</v>
      </c>
      <c r="I11" s="26" t="s">
        <v>42</v>
      </c>
      <c r="J11" s="26" t="s">
        <v>42</v>
      </c>
      <c r="K11" s="30" t="str">
        <f t="shared" si="6"/>
        <v>Custeio</v>
      </c>
      <c r="L11" s="26" t="s">
        <v>43</v>
      </c>
      <c r="M11" s="26" t="s">
        <v>69</v>
      </c>
      <c r="N11" s="26" t="str">
        <f t="shared" si="0"/>
        <v>Realizado</v>
      </c>
      <c r="O11" s="26" t="s">
        <v>45</v>
      </c>
      <c r="P11" s="26" t="s">
        <v>70</v>
      </c>
      <c r="Q11" s="26" t="str">
        <f>IFERROR(IFERROR(VLOOKUP(H11,[1]STATUS_CAPEX!I:J,2,0),VLOOKUP(H11,[1]STATUS_OPEX!H:I,2,0)),0)</f>
        <v>LIB //COMS</v>
      </c>
      <c r="R11" s="31">
        <v>45505</v>
      </c>
      <c r="S11" s="32" t="s">
        <v>71</v>
      </c>
      <c r="T11" s="26" t="s">
        <v>72</v>
      </c>
      <c r="U11" s="33" t="s">
        <v>39</v>
      </c>
      <c r="V11" s="33" t="str">
        <f t="shared" si="1"/>
        <v>OK</v>
      </c>
      <c r="W11" s="33" t="s">
        <v>49</v>
      </c>
      <c r="X11" s="33" t="s">
        <v>49</v>
      </c>
      <c r="Y11" s="33" t="s">
        <v>39</v>
      </c>
      <c r="Z11" s="14">
        <f t="shared" si="2"/>
        <v>1</v>
      </c>
      <c r="AA11" s="34">
        <v>3476.69</v>
      </c>
      <c r="AB11" s="35" t="s">
        <v>57</v>
      </c>
      <c r="AC11" s="36" t="s">
        <v>73</v>
      </c>
      <c r="AD11" s="37" t="s">
        <v>51</v>
      </c>
      <c r="AE11" s="32" t="str">
        <f t="shared" si="7"/>
        <v>Realizado</v>
      </c>
      <c r="AF11" s="38" t="s">
        <v>42</v>
      </c>
      <c r="AG11" s="39">
        <f t="shared" si="3"/>
        <v>3476.69</v>
      </c>
      <c r="AH11" s="40">
        <v>2548098.5699999998</v>
      </c>
      <c r="AI11" s="35" t="e">
        <f t="shared" si="4"/>
        <v>#N/A</v>
      </c>
      <c r="AJ11" s="41">
        <v>25149323</v>
      </c>
      <c r="AK11" s="51">
        <v>3476.69</v>
      </c>
      <c r="AL11" s="34" t="str">
        <f t="shared" si="5"/>
        <v>Mauricio Alves</v>
      </c>
    </row>
    <row r="12" spans="1:38" x14ac:dyDescent="0.25">
      <c r="A12" s="26" t="s">
        <v>38</v>
      </c>
      <c r="B12" s="26" t="s">
        <v>39</v>
      </c>
      <c r="C12" s="26" t="s">
        <v>52</v>
      </c>
      <c r="D12" s="26" t="s">
        <v>40</v>
      </c>
      <c r="E12" s="27">
        <v>657636</v>
      </c>
      <c r="F12" s="27">
        <f>IFERROR(VLOOKUP(E12,#REF!,2,0),0)</f>
        <v>0</v>
      </c>
      <c r="G12" s="27"/>
      <c r="H12" s="26">
        <v>6000802227</v>
      </c>
      <c r="I12" s="26" t="s">
        <v>42</v>
      </c>
      <c r="J12" s="26" t="s">
        <v>42</v>
      </c>
      <c r="K12" s="30" t="str">
        <f t="shared" si="6"/>
        <v>Custeio</v>
      </c>
      <c r="L12" s="26" t="s">
        <v>43</v>
      </c>
      <c r="M12" s="26" t="s">
        <v>69</v>
      </c>
      <c r="N12" s="26" t="str">
        <f t="shared" si="0"/>
        <v>Realizado</v>
      </c>
      <c r="O12" s="26" t="s">
        <v>45</v>
      </c>
      <c r="P12" s="26" t="s">
        <v>70</v>
      </c>
      <c r="Q12" s="26" t="str">
        <f>IFERROR(IFERROR(VLOOKUP(H12,[1]STATUS_CAPEX!I:J,2,0),VLOOKUP(H12,[1]STATUS_OPEX!H:I,2,0)),0)</f>
        <v>LIB //COMS</v>
      </c>
      <c r="R12" s="31">
        <v>45506</v>
      </c>
      <c r="S12" s="32" t="s">
        <v>71</v>
      </c>
      <c r="T12" s="26" t="s">
        <v>72</v>
      </c>
      <c r="U12" s="33" t="s">
        <v>39</v>
      </c>
      <c r="V12" s="33" t="str">
        <f t="shared" si="1"/>
        <v>OK</v>
      </c>
      <c r="W12" s="33" t="s">
        <v>49</v>
      </c>
      <c r="X12" s="33" t="s">
        <v>49</v>
      </c>
      <c r="Y12" s="33" t="s">
        <v>39</v>
      </c>
      <c r="Z12" s="14">
        <f t="shared" si="2"/>
        <v>1</v>
      </c>
      <c r="AA12" s="52">
        <v>1564.36</v>
      </c>
      <c r="AB12" s="35" t="s">
        <v>57</v>
      </c>
      <c r="AC12" s="36" t="s">
        <v>73</v>
      </c>
      <c r="AD12" s="37" t="s">
        <v>51</v>
      </c>
      <c r="AE12" s="32" t="str">
        <f t="shared" si="7"/>
        <v>Realizado</v>
      </c>
      <c r="AF12" s="38" t="s">
        <v>42</v>
      </c>
      <c r="AG12" s="39">
        <f t="shared" si="3"/>
        <v>1564.36</v>
      </c>
      <c r="AH12" s="40">
        <v>2548098.5699999998</v>
      </c>
      <c r="AI12" s="35" t="e">
        <f t="shared" si="4"/>
        <v>#N/A</v>
      </c>
      <c r="AJ12" s="41">
        <v>25149635</v>
      </c>
      <c r="AK12" s="51">
        <v>1564.36</v>
      </c>
      <c r="AL12" s="34" t="str">
        <f t="shared" si="5"/>
        <v>Mauricio Alves</v>
      </c>
    </row>
    <row r="13" spans="1:38" x14ac:dyDescent="0.25">
      <c r="A13" s="26" t="s">
        <v>38</v>
      </c>
      <c r="B13" s="26" t="s">
        <v>39</v>
      </c>
      <c r="C13" s="26" t="s">
        <v>52</v>
      </c>
      <c r="D13" s="26" t="s">
        <v>40</v>
      </c>
      <c r="E13" s="53">
        <v>569431</v>
      </c>
      <c r="F13" s="46">
        <f>IFERROR(VLOOKUP(E13,#REF!,2,0),0)</f>
        <v>0</v>
      </c>
      <c r="G13" s="46"/>
      <c r="H13" s="26">
        <v>6000778109</v>
      </c>
      <c r="I13" s="26" t="s">
        <v>42</v>
      </c>
      <c r="J13" s="26" t="s">
        <v>42</v>
      </c>
      <c r="K13" s="30" t="str">
        <f t="shared" si="6"/>
        <v>Custeio</v>
      </c>
      <c r="L13" s="26" t="s">
        <v>43</v>
      </c>
      <c r="M13" s="26" t="s">
        <v>54</v>
      </c>
      <c r="N13" s="26" t="str">
        <f t="shared" si="0"/>
        <v>Realizado</v>
      </c>
      <c r="O13" s="26" t="s">
        <v>45</v>
      </c>
      <c r="P13" s="26" t="s">
        <v>78</v>
      </c>
      <c r="Q13" s="26" t="str">
        <f>IFERROR(IFERROR(VLOOKUP(H13,[1]STATUS_CAPEX!I:J,2,0),VLOOKUP(H13,[1]STATUS_OPEX!H:I,2,0)),0)</f>
        <v>LIB //COMS</v>
      </c>
      <c r="R13" s="31">
        <v>45507</v>
      </c>
      <c r="S13" s="32" t="s">
        <v>71</v>
      </c>
      <c r="T13" s="26" t="s">
        <v>72</v>
      </c>
      <c r="U13" s="33" t="s">
        <v>39</v>
      </c>
      <c r="V13" s="33" t="str">
        <f t="shared" si="1"/>
        <v>OK</v>
      </c>
      <c r="W13" s="33" t="s">
        <v>49</v>
      </c>
      <c r="X13" s="33" t="s">
        <v>49</v>
      </c>
      <c r="Y13" s="33" t="s">
        <v>39</v>
      </c>
      <c r="Z13" s="14">
        <f t="shared" si="2"/>
        <v>1</v>
      </c>
      <c r="AA13" s="34">
        <v>402.12</v>
      </c>
      <c r="AB13" s="35" t="s">
        <v>57</v>
      </c>
      <c r="AC13" s="36" t="str">
        <f>IFERROR(VLOOKUP(T13,[1]STATUS_CAPEX!Q:R,2,0),"SAMUEL OLIVEIRA")</f>
        <v>SAMUEL OLIVEIRA</v>
      </c>
      <c r="AD13" s="37" t="s">
        <v>51</v>
      </c>
      <c r="AE13" s="32" t="str">
        <f t="shared" si="7"/>
        <v>Realizado</v>
      </c>
      <c r="AF13" s="38" t="s">
        <v>42</v>
      </c>
      <c r="AG13" s="39">
        <f t="shared" si="3"/>
        <v>991.33</v>
      </c>
      <c r="AH13" s="40">
        <v>2548098.5699999998</v>
      </c>
      <c r="AI13" s="35" t="e">
        <f t="shared" si="4"/>
        <v>#N/A</v>
      </c>
      <c r="AJ13" s="41">
        <v>24680882</v>
      </c>
      <c r="AK13" s="51">
        <v>991.33</v>
      </c>
      <c r="AL13" s="34" t="str">
        <f t="shared" si="5"/>
        <v>Mauricio Alves</v>
      </c>
    </row>
    <row r="14" spans="1:38" x14ac:dyDescent="0.25">
      <c r="A14" s="26" t="s">
        <v>38</v>
      </c>
      <c r="B14" s="26" t="s">
        <v>39</v>
      </c>
      <c r="C14" s="26" t="s">
        <v>52</v>
      </c>
      <c r="D14" s="26" t="s">
        <v>40</v>
      </c>
      <c r="E14" s="46">
        <v>560866</v>
      </c>
      <c r="F14" s="46">
        <f>IFERROR(VLOOKUP(E14,#REF!,2,0),0)</f>
        <v>0</v>
      </c>
      <c r="G14" s="46"/>
      <c r="H14" s="26">
        <v>6000779816</v>
      </c>
      <c r="I14" s="26" t="s">
        <v>42</v>
      </c>
      <c r="J14" s="26" t="s">
        <v>42</v>
      </c>
      <c r="K14" s="30" t="str">
        <f t="shared" si="6"/>
        <v>Custeio</v>
      </c>
      <c r="L14" s="26" t="s">
        <v>43</v>
      </c>
      <c r="M14" s="26" t="s">
        <v>54</v>
      </c>
      <c r="N14" s="26" t="str">
        <f t="shared" si="0"/>
        <v>Realizado</v>
      </c>
      <c r="O14" s="26" t="s">
        <v>45</v>
      </c>
      <c r="P14" s="26" t="s">
        <v>79</v>
      </c>
      <c r="Q14" s="26" t="str">
        <f>IFERROR(IFERROR(VLOOKUP(H14,[1]STATUS_CAPEX!I:J,2,0),VLOOKUP(H14,[1]STATUS_OPEX!H:I,2,0)),0)</f>
        <v>LIB //COMS</v>
      </c>
      <c r="R14" s="31">
        <v>45508</v>
      </c>
      <c r="S14" s="32" t="s">
        <v>71</v>
      </c>
      <c r="T14" s="26" t="s">
        <v>72</v>
      </c>
      <c r="U14" s="33" t="s">
        <v>39</v>
      </c>
      <c r="V14" s="33" t="str">
        <f t="shared" si="1"/>
        <v>OK</v>
      </c>
      <c r="W14" s="33" t="s">
        <v>49</v>
      </c>
      <c r="X14" s="33" t="s">
        <v>49</v>
      </c>
      <c r="Y14" s="33" t="s">
        <v>39</v>
      </c>
      <c r="Z14" s="14">
        <f t="shared" si="2"/>
        <v>1</v>
      </c>
      <c r="AA14" s="34">
        <v>41.31</v>
      </c>
      <c r="AB14" s="35" t="s">
        <v>57</v>
      </c>
      <c r="AC14" s="36" t="str">
        <f>IFERROR(VLOOKUP(T14,[1]STATUS_CAPEX!Q:R,2,0),"SAMUEL OLIVEIRA")</f>
        <v>SAMUEL OLIVEIRA</v>
      </c>
      <c r="AD14" s="37" t="s">
        <v>51</v>
      </c>
      <c r="AE14" s="32" t="str">
        <f t="shared" si="7"/>
        <v>Realizado</v>
      </c>
      <c r="AF14" s="38" t="s">
        <v>42</v>
      </c>
      <c r="AG14" s="39">
        <f t="shared" si="3"/>
        <v>627.91999999999996</v>
      </c>
      <c r="AH14" s="40">
        <v>2548098.5699999998</v>
      </c>
      <c r="AI14" s="35" t="e">
        <f t="shared" si="4"/>
        <v>#N/A</v>
      </c>
      <c r="AJ14" s="41">
        <v>24715362</v>
      </c>
      <c r="AK14" s="51">
        <v>627.91999999999996</v>
      </c>
      <c r="AL14" s="34" t="str">
        <f t="shared" si="5"/>
        <v>Mauricio Alves</v>
      </c>
    </row>
    <row r="15" spans="1:38" x14ac:dyDescent="0.25">
      <c r="A15" s="26" t="s">
        <v>38</v>
      </c>
      <c r="B15" s="26" t="s">
        <v>39</v>
      </c>
      <c r="C15" s="26" t="s">
        <v>52</v>
      </c>
      <c r="D15" s="26" t="s">
        <v>40</v>
      </c>
      <c r="E15" s="27">
        <v>552314</v>
      </c>
      <c r="F15" s="27">
        <f>IFERROR(VLOOKUP(E15,#REF!,2,0),0)</f>
        <v>0</v>
      </c>
      <c r="G15" s="27"/>
      <c r="H15" s="26">
        <v>6000776316</v>
      </c>
      <c r="I15" s="26" t="s">
        <v>42</v>
      </c>
      <c r="J15" s="26" t="s">
        <v>42</v>
      </c>
      <c r="K15" s="30" t="str">
        <f t="shared" si="6"/>
        <v>Custeio</v>
      </c>
      <c r="L15" s="26" t="s">
        <v>43</v>
      </c>
      <c r="M15" s="26" t="s">
        <v>54</v>
      </c>
      <c r="N15" s="26" t="str">
        <f t="shared" si="0"/>
        <v>Realizado</v>
      </c>
      <c r="O15" s="26" t="s">
        <v>80</v>
      </c>
      <c r="P15" s="26" t="s">
        <v>81</v>
      </c>
      <c r="Q15" s="26" t="str">
        <f>IFERROR(IFERROR(VLOOKUP(H15,[1]STATUS_CAPEX!I:J,2,0),VLOOKUP(H15,[1]STATUS_OPEX!H:I,2,0)),0)</f>
        <v>LIB //COMS</v>
      </c>
      <c r="R15" s="31">
        <v>45509</v>
      </c>
      <c r="S15" s="32" t="s">
        <v>82</v>
      </c>
      <c r="T15" s="26" t="s">
        <v>72</v>
      </c>
      <c r="U15" s="33" t="s">
        <v>39</v>
      </c>
      <c r="V15" s="33" t="str">
        <f t="shared" si="1"/>
        <v>OK</v>
      </c>
      <c r="W15" s="33" t="s">
        <v>49</v>
      </c>
      <c r="X15" s="33" t="s">
        <v>49</v>
      </c>
      <c r="Y15" s="33" t="s">
        <v>39</v>
      </c>
      <c r="Z15" s="14">
        <f t="shared" si="2"/>
        <v>1</v>
      </c>
      <c r="AA15" s="34">
        <v>936.37</v>
      </c>
      <c r="AB15" s="35" t="s">
        <v>57</v>
      </c>
      <c r="AC15" s="36" t="str">
        <f>IFERROR(VLOOKUP(T15,[1]STATUS_CAPEX!Q:R,2,0),"SAMUEL OLIVEIRA")</f>
        <v>SAMUEL OLIVEIRA</v>
      </c>
      <c r="AD15" s="37" t="s">
        <v>51</v>
      </c>
      <c r="AE15" s="32" t="str">
        <f t="shared" si="7"/>
        <v>Realizado</v>
      </c>
      <c r="AF15" s="38" t="s">
        <v>42</v>
      </c>
      <c r="AG15" s="39">
        <f t="shared" si="3"/>
        <v>963.37</v>
      </c>
      <c r="AH15" s="40">
        <v>2548098.5699999998</v>
      </c>
      <c r="AI15" s="35" t="e">
        <f t="shared" si="4"/>
        <v>#N/A</v>
      </c>
      <c r="AJ15" s="41">
        <v>24680965</v>
      </c>
      <c r="AK15" s="51">
        <v>963.37</v>
      </c>
      <c r="AL15" s="34" t="str">
        <f t="shared" si="5"/>
        <v>Mauricio Alves</v>
      </c>
    </row>
    <row r="16" spans="1:38" x14ac:dyDescent="0.25">
      <c r="A16" s="26" t="s">
        <v>38</v>
      </c>
      <c r="B16" s="26" t="s">
        <v>39</v>
      </c>
      <c r="C16" s="26" t="s">
        <v>52</v>
      </c>
      <c r="D16" s="26" t="s">
        <v>40</v>
      </c>
      <c r="E16" s="27">
        <v>1920</v>
      </c>
      <c r="F16" s="27" t="s">
        <v>83</v>
      </c>
      <c r="G16" s="27">
        <v>1</v>
      </c>
      <c r="H16" s="26">
        <v>6000668498</v>
      </c>
      <c r="I16" s="26" t="s">
        <v>42</v>
      </c>
      <c r="J16" s="26" t="s">
        <v>42</v>
      </c>
      <c r="K16" s="30" t="str">
        <f t="shared" si="6"/>
        <v>Custeio</v>
      </c>
      <c r="L16" s="26" t="s">
        <v>75</v>
      </c>
      <c r="M16" s="26" t="s">
        <v>69</v>
      </c>
      <c r="N16" s="26" t="str">
        <f t="shared" si="0"/>
        <v>Realizado</v>
      </c>
      <c r="O16" s="47" t="s">
        <v>45</v>
      </c>
      <c r="P16" s="47" t="s">
        <v>76</v>
      </c>
      <c r="Q16" s="26" t="str">
        <f>IFERROR(IFERROR(VLOOKUP(H16,[1]STATUS_CAPEX!I:J,2,0),VLOOKUP(H16,[1]STATUS_OPEX!H:I,2,0)),0)</f>
        <v>LIB //COMS</v>
      </c>
      <c r="R16" s="31">
        <v>45523</v>
      </c>
      <c r="S16" s="32" t="s">
        <v>47</v>
      </c>
      <c r="T16" s="26" t="s">
        <v>72</v>
      </c>
      <c r="U16" s="33" t="s">
        <v>39</v>
      </c>
      <c r="V16" s="33" t="str">
        <f t="shared" si="1"/>
        <v>OK</v>
      </c>
      <c r="W16" s="33" t="s">
        <v>49</v>
      </c>
      <c r="X16" s="33" t="s">
        <v>49</v>
      </c>
      <c r="Y16" s="33" t="s">
        <v>39</v>
      </c>
      <c r="Z16" s="14">
        <f t="shared" si="2"/>
        <v>1</v>
      </c>
      <c r="AA16" s="48">
        <v>3079.44</v>
      </c>
      <c r="AB16" s="35" t="s">
        <v>50</v>
      </c>
      <c r="AC16" s="36" t="str">
        <f>IFERROR(VLOOKUP(T16,[1]STATUS_CAPEX!Q:R,2,0),"SAMUEL OLIVEIRA")</f>
        <v>SAMUEL OLIVEIRA</v>
      </c>
      <c r="AD16" s="37" t="s">
        <v>51</v>
      </c>
      <c r="AE16" s="32" t="str">
        <f t="shared" si="7"/>
        <v>Realizado</v>
      </c>
      <c r="AF16" s="38" t="s">
        <v>42</v>
      </c>
      <c r="AG16" s="39">
        <f t="shared" si="3"/>
        <v>3079.44</v>
      </c>
      <c r="AH16" s="40">
        <v>2548098.5699999998</v>
      </c>
      <c r="AI16" s="35" t="e">
        <f t="shared" si="4"/>
        <v>#N/A</v>
      </c>
      <c r="AJ16" s="41">
        <v>25696584</v>
      </c>
      <c r="AK16" s="51">
        <v>3079.44</v>
      </c>
      <c r="AL16" s="34" t="str">
        <f t="shared" si="5"/>
        <v>Mauricio Alves</v>
      </c>
    </row>
    <row r="17" spans="1:38" x14ac:dyDescent="0.25">
      <c r="A17" s="26" t="s">
        <v>38</v>
      </c>
      <c r="B17" s="26" t="s">
        <v>39</v>
      </c>
      <c r="C17" s="26" t="s">
        <v>52</v>
      </c>
      <c r="D17" s="26" t="s">
        <v>40</v>
      </c>
      <c r="E17" s="54">
        <v>553291</v>
      </c>
      <c r="F17" s="46">
        <f>IFERROR(VLOOKUP(E17,#REF!,2,0),0)</f>
        <v>0</v>
      </c>
      <c r="G17" s="46"/>
      <c r="H17" s="26">
        <v>6000778055</v>
      </c>
      <c r="I17" s="26" t="s">
        <v>42</v>
      </c>
      <c r="J17" s="26" t="s">
        <v>42</v>
      </c>
      <c r="K17" s="30" t="str">
        <f t="shared" si="6"/>
        <v>Custeio</v>
      </c>
      <c r="L17" s="26" t="s">
        <v>43</v>
      </c>
      <c r="M17" s="26" t="s">
        <v>44</v>
      </c>
      <c r="N17" s="26" t="str">
        <f t="shared" si="0"/>
        <v>Realizado</v>
      </c>
      <c r="O17" s="26" t="s">
        <v>84</v>
      </c>
      <c r="P17" s="26" t="s">
        <v>85</v>
      </c>
      <c r="Q17" s="26" t="str">
        <f>IFERROR(IFERROR(VLOOKUP(H17,[1]STATUS_CAPEX!I:J,2,0),VLOOKUP(H17,[1]STATUS_OPEX!H:I,2,0)),0)</f>
        <v>LIB //COMS</v>
      </c>
      <c r="R17" s="31">
        <v>45511</v>
      </c>
      <c r="S17" s="32" t="s">
        <v>71</v>
      </c>
      <c r="T17" s="26" t="s">
        <v>72</v>
      </c>
      <c r="U17" s="33" t="s">
        <v>39</v>
      </c>
      <c r="V17" s="33" t="str">
        <f t="shared" si="1"/>
        <v>OK</v>
      </c>
      <c r="W17" s="33" t="s">
        <v>49</v>
      </c>
      <c r="X17" s="33" t="s">
        <v>49</v>
      </c>
      <c r="Y17" s="33" t="s">
        <v>39</v>
      </c>
      <c r="Z17" s="14">
        <f t="shared" si="2"/>
        <v>1</v>
      </c>
      <c r="AA17" s="34">
        <v>870</v>
      </c>
      <c r="AB17" s="35" t="s">
        <v>57</v>
      </c>
      <c r="AC17" s="36" t="str">
        <f>IFERROR(VLOOKUP(T17,[1]STATUS_CAPEX!Q:R,2,0),"SAMUEL OLIVEIRA")</f>
        <v>SAMUEL OLIVEIRA</v>
      </c>
      <c r="AD17" s="37" t="s">
        <v>51</v>
      </c>
      <c r="AE17" s="32" t="str">
        <f t="shared" si="7"/>
        <v>Realizado</v>
      </c>
      <c r="AF17" s="38" t="s">
        <v>42</v>
      </c>
      <c r="AG17" s="39">
        <f t="shared" si="3"/>
        <v>860.65</v>
      </c>
      <c r="AH17" s="40">
        <v>2548098.5699999998</v>
      </c>
      <c r="AI17" s="35" t="e">
        <f t="shared" si="4"/>
        <v>#N/A</v>
      </c>
      <c r="AJ17" s="41">
        <v>24643066</v>
      </c>
      <c r="AK17" s="51">
        <v>860.65</v>
      </c>
      <c r="AL17" s="34" t="str">
        <f t="shared" si="5"/>
        <v>Mauricio Alves</v>
      </c>
    </row>
    <row r="18" spans="1:38" x14ac:dyDescent="0.25">
      <c r="A18" s="26" t="s">
        <v>38</v>
      </c>
      <c r="B18" s="26" t="s">
        <v>39</v>
      </c>
      <c r="C18" s="26" t="s">
        <v>52</v>
      </c>
      <c r="D18" s="26" t="s">
        <v>40</v>
      </c>
      <c r="E18" s="27">
        <v>555037</v>
      </c>
      <c r="F18" s="27">
        <f>IFERROR(VLOOKUP(E18,#REF!,2,0),0)</f>
        <v>0</v>
      </c>
      <c r="G18" s="27"/>
      <c r="H18" s="26">
        <v>6000778263</v>
      </c>
      <c r="I18" s="43" t="s">
        <v>42</v>
      </c>
      <c r="J18" s="43" t="s">
        <v>42</v>
      </c>
      <c r="K18" s="30" t="str">
        <f t="shared" si="6"/>
        <v>Custeio</v>
      </c>
      <c r="L18" s="26" t="s">
        <v>43</v>
      </c>
      <c r="M18" s="26" t="s">
        <v>44</v>
      </c>
      <c r="N18" s="26" t="str">
        <f t="shared" si="0"/>
        <v>Realizado</v>
      </c>
      <c r="O18" s="26" t="s">
        <v>45</v>
      </c>
      <c r="P18" s="26" t="s">
        <v>86</v>
      </c>
      <c r="Q18" s="26" t="str">
        <f>IFERROR(IFERROR(VLOOKUP(H18,[1]STATUS_CAPEX!I:J,2,0),VLOOKUP(H18,[1]STATUS_OPEX!H:I,2,0)),0)</f>
        <v>LIB //COMS</v>
      </c>
      <c r="R18" s="31">
        <v>45512</v>
      </c>
      <c r="S18" s="32" t="s">
        <v>71</v>
      </c>
      <c r="T18" s="26" t="s">
        <v>72</v>
      </c>
      <c r="U18" s="33" t="s">
        <v>39</v>
      </c>
      <c r="V18" s="33" t="str">
        <f t="shared" si="1"/>
        <v>OK</v>
      </c>
      <c r="W18" s="33" t="s">
        <v>49</v>
      </c>
      <c r="X18" s="33" t="s">
        <v>49</v>
      </c>
      <c r="Y18" s="33" t="s">
        <v>39</v>
      </c>
      <c r="Z18" s="14">
        <f t="shared" si="2"/>
        <v>1</v>
      </c>
      <c r="AA18" s="34">
        <v>250</v>
      </c>
      <c r="AB18" s="35" t="s">
        <v>57</v>
      </c>
      <c r="AC18" s="36" t="str">
        <f>IFERROR(VLOOKUP(T18,[1]STATUS_CAPEX!Q:R,2,0),"SAMUEL OLIVEIRA")</f>
        <v>SAMUEL OLIVEIRA</v>
      </c>
      <c r="AD18" s="37" t="s">
        <v>51</v>
      </c>
      <c r="AE18" s="32" t="str">
        <f t="shared" si="7"/>
        <v>Realizado</v>
      </c>
      <c r="AF18" s="38" t="s">
        <v>42</v>
      </c>
      <c r="AG18" s="39">
        <f t="shared" si="3"/>
        <v>321.66000000000003</v>
      </c>
      <c r="AH18" s="40">
        <v>2548098.5699999998</v>
      </c>
      <c r="AI18" s="35" t="e">
        <f t="shared" si="4"/>
        <v>#N/A</v>
      </c>
      <c r="AJ18" s="41">
        <v>24643142</v>
      </c>
      <c r="AK18" s="51">
        <v>321.66000000000003</v>
      </c>
      <c r="AL18" s="34" t="str">
        <f t="shared" si="5"/>
        <v>Mauricio Alves</v>
      </c>
    </row>
    <row r="19" spans="1:38" hidden="1" x14ac:dyDescent="0.25">
      <c r="A19" s="26" t="s">
        <v>58</v>
      </c>
      <c r="B19" s="26" t="s">
        <v>59</v>
      </c>
      <c r="C19" s="26" t="s">
        <v>60</v>
      </c>
      <c r="D19" s="26" t="s">
        <v>61</v>
      </c>
      <c r="E19" s="27">
        <v>599069</v>
      </c>
      <c r="F19" s="27">
        <f>IFERROR(VLOOKUP(E19,#REF!,2,0),0)</f>
        <v>0</v>
      </c>
      <c r="G19" s="27"/>
      <c r="H19" s="44" t="s">
        <v>87</v>
      </c>
      <c r="I19" s="45" t="s">
        <v>63</v>
      </c>
      <c r="J19" s="45" t="s">
        <v>63</v>
      </c>
      <c r="K19" s="30" t="str">
        <f t="shared" si="6"/>
        <v>EME</v>
      </c>
      <c r="L19" s="26" t="s">
        <v>43</v>
      </c>
      <c r="M19" s="26" t="s">
        <v>54</v>
      </c>
      <c r="N19" s="26" t="str">
        <f t="shared" si="0"/>
        <v>Realizado</v>
      </c>
      <c r="O19" s="26" t="s">
        <v>64</v>
      </c>
      <c r="P19" s="26" t="s">
        <v>65</v>
      </c>
      <c r="Q19" s="26" t="str">
        <f>IFERROR(IFERROR(VLOOKUP(H19,[1]STATUS_CAPEX!I:J,2,0),VLOOKUP(H19,[1]STATUS_OPEX!H:I,2,0)),0)</f>
        <v>LIB //ENER</v>
      </c>
      <c r="R19" s="31">
        <v>45513</v>
      </c>
      <c r="S19" s="32" t="s">
        <v>66</v>
      </c>
      <c r="T19" s="26" t="s">
        <v>48</v>
      </c>
      <c r="U19" s="33" t="str">
        <f>IF(A19&gt;0,"OK","NOK")</f>
        <v>OK</v>
      </c>
      <c r="V19" s="33" t="str">
        <f t="shared" si="1"/>
        <v>OK</v>
      </c>
      <c r="W19" s="33" t="s">
        <v>49</v>
      </c>
      <c r="X19" s="33" t="s">
        <v>49</v>
      </c>
      <c r="Y19" s="33" t="s">
        <v>39</v>
      </c>
      <c r="Z19" s="14">
        <f t="shared" si="2"/>
        <v>1</v>
      </c>
      <c r="AA19" s="34">
        <v>3580</v>
      </c>
      <c r="AB19" s="35" t="s">
        <v>50</v>
      </c>
      <c r="AC19" s="36" t="str">
        <f>IFERROR(VLOOKUP(T19,[1]STATUS_CAPEX!Q:R,2,0),"SAMUEL OLIVEIRA")</f>
        <v>LUCAS ANDRADE</v>
      </c>
      <c r="AD19" s="37" t="s">
        <v>51</v>
      </c>
      <c r="AE19" s="32" t="str">
        <f t="shared" si="7"/>
        <v>Realizado</v>
      </c>
      <c r="AF19" s="38" t="s">
        <v>68</v>
      </c>
      <c r="AG19" s="39">
        <f t="shared" si="3"/>
        <v>3647.05</v>
      </c>
      <c r="AH19" s="40">
        <v>2548098.5699999998</v>
      </c>
      <c r="AI19" s="35" t="e">
        <f t="shared" si="4"/>
        <v>#N/A</v>
      </c>
      <c r="AJ19" s="41">
        <v>25105197</v>
      </c>
      <c r="AK19" s="51">
        <v>3647.05</v>
      </c>
      <c r="AL19" s="34" t="str">
        <f t="shared" si="5"/>
        <v>Erica Fragoso</v>
      </c>
    </row>
    <row r="20" spans="1:38" x14ac:dyDescent="0.25">
      <c r="A20" s="26" t="s">
        <v>38</v>
      </c>
      <c r="B20" s="26" t="s">
        <v>39</v>
      </c>
      <c r="C20" s="26" t="s">
        <v>52</v>
      </c>
      <c r="D20" s="26" t="s">
        <v>40</v>
      </c>
      <c r="E20" s="27">
        <v>555291</v>
      </c>
      <c r="F20" s="27">
        <f>IFERROR(VLOOKUP(E20,#REF!,2,0),0)</f>
        <v>0</v>
      </c>
      <c r="G20" s="27"/>
      <c r="H20" s="26">
        <v>6000778282</v>
      </c>
      <c r="I20" s="29" t="s">
        <v>42</v>
      </c>
      <c r="J20" s="29" t="s">
        <v>42</v>
      </c>
      <c r="K20" s="30" t="str">
        <f t="shared" si="6"/>
        <v>Custeio</v>
      </c>
      <c r="L20" s="26" t="s">
        <v>43</v>
      </c>
      <c r="M20" s="26" t="s">
        <v>44</v>
      </c>
      <c r="N20" s="26" t="str">
        <f t="shared" si="0"/>
        <v>Realizado</v>
      </c>
      <c r="O20" s="26" t="s">
        <v>84</v>
      </c>
      <c r="P20" s="26" t="s">
        <v>85</v>
      </c>
      <c r="Q20" s="26" t="str">
        <f>IFERROR(IFERROR(VLOOKUP(H20,[1]STATUS_CAPEX!I:J,2,0),VLOOKUP(H20,[1]STATUS_OPEX!H:I,2,0)),0)</f>
        <v>LIB //COMS</v>
      </c>
      <c r="R20" s="31">
        <v>45514</v>
      </c>
      <c r="S20" s="32" t="s">
        <v>71</v>
      </c>
      <c r="T20" s="26" t="s">
        <v>72</v>
      </c>
      <c r="U20" s="33" t="s">
        <v>39</v>
      </c>
      <c r="V20" s="33" t="str">
        <f t="shared" si="1"/>
        <v>OK</v>
      </c>
      <c r="W20" s="33" t="s">
        <v>49</v>
      </c>
      <c r="X20" s="33" t="s">
        <v>49</v>
      </c>
      <c r="Y20" s="33" t="s">
        <v>39</v>
      </c>
      <c r="Z20" s="14">
        <f t="shared" si="2"/>
        <v>1</v>
      </c>
      <c r="AA20" s="34">
        <v>2000</v>
      </c>
      <c r="AB20" s="35" t="s">
        <v>57</v>
      </c>
      <c r="AC20" s="36" t="str">
        <f>IFERROR(VLOOKUP(T20,[1]STATUS_CAPEX!Q:R,2,0),"SAMUEL OLIVEIRA")</f>
        <v>SAMUEL OLIVEIRA</v>
      </c>
      <c r="AD20" s="37" t="s">
        <v>51</v>
      </c>
      <c r="AE20" s="32" t="str">
        <f t="shared" si="7"/>
        <v>Realizado</v>
      </c>
      <c r="AF20" s="38" t="s">
        <v>42</v>
      </c>
      <c r="AG20" s="39">
        <f t="shared" si="3"/>
        <v>2940.51</v>
      </c>
      <c r="AH20" s="40">
        <v>2548098.5699999998</v>
      </c>
      <c r="AI20" s="35" t="e">
        <f t="shared" si="4"/>
        <v>#N/A</v>
      </c>
      <c r="AJ20" s="41">
        <v>24655817</v>
      </c>
      <c r="AK20" s="51">
        <v>2940.51</v>
      </c>
      <c r="AL20" s="34" t="str">
        <f t="shared" si="5"/>
        <v>Mauricio Alves</v>
      </c>
    </row>
    <row r="21" spans="1:38" x14ac:dyDescent="0.25">
      <c r="A21" s="26" t="s">
        <v>38</v>
      </c>
      <c r="B21" s="26" t="s">
        <v>39</v>
      </c>
      <c r="C21" s="26" t="s">
        <v>52</v>
      </c>
      <c r="D21" s="26" t="s">
        <v>40</v>
      </c>
      <c r="E21" s="27">
        <v>607365</v>
      </c>
      <c r="F21" s="27">
        <f>IFERROR(VLOOKUP(E21,#REF!,2,0),0)</f>
        <v>0</v>
      </c>
      <c r="G21" s="27"/>
      <c r="H21" s="26" t="s">
        <v>88</v>
      </c>
      <c r="I21" s="26" t="s">
        <v>42</v>
      </c>
      <c r="J21" s="26" t="s">
        <v>42</v>
      </c>
      <c r="K21" s="30" t="str">
        <f t="shared" si="6"/>
        <v>EME</v>
      </c>
      <c r="L21" s="26" t="s">
        <v>43</v>
      </c>
      <c r="M21" s="26" t="s">
        <v>54</v>
      </c>
      <c r="N21" s="26" t="str">
        <f t="shared" si="0"/>
        <v>Realizado</v>
      </c>
      <c r="O21" s="26" t="s">
        <v>45</v>
      </c>
      <c r="P21" s="26" t="s">
        <v>55</v>
      </c>
      <c r="Q21" s="26" t="str">
        <f>IFERROR(IFERROR(VLOOKUP(H21,[1]STATUS_CAPEX!I:J,2,0),VLOOKUP(H21,[1]STATUS_OPEX!H:I,2,0)),0)</f>
        <v>LIB //COMS</v>
      </c>
      <c r="R21" s="31">
        <v>45515</v>
      </c>
      <c r="S21" s="32" t="s">
        <v>56</v>
      </c>
      <c r="T21" s="26" t="s">
        <v>48</v>
      </c>
      <c r="U21" s="33" t="s">
        <v>39</v>
      </c>
      <c r="V21" s="33" t="str">
        <f t="shared" si="1"/>
        <v>OK</v>
      </c>
      <c r="W21" s="33" t="s">
        <v>49</v>
      </c>
      <c r="X21" s="33" t="s">
        <v>49</v>
      </c>
      <c r="Y21" s="33" t="s">
        <v>39</v>
      </c>
      <c r="Z21" s="14">
        <f t="shared" si="2"/>
        <v>1</v>
      </c>
      <c r="AA21" s="34">
        <v>6145</v>
      </c>
      <c r="AB21" s="35" t="s">
        <v>57</v>
      </c>
      <c r="AC21" s="36" t="str">
        <f>IFERROR(VLOOKUP(T21,[1]STATUS_CAPEX!Q:R,2,0),"SAMUEL OLIVEIRA")</f>
        <v>LUCAS ANDRADE</v>
      </c>
      <c r="AD21" s="37" t="s">
        <v>51</v>
      </c>
      <c r="AE21" s="32" t="str">
        <f t="shared" si="7"/>
        <v>Realizado</v>
      </c>
      <c r="AF21" s="38" t="s">
        <v>42</v>
      </c>
      <c r="AG21" s="39">
        <f t="shared" si="3"/>
        <v>2896.92</v>
      </c>
      <c r="AH21" s="40">
        <v>2548098.5699999998</v>
      </c>
      <c r="AI21" s="35" t="e">
        <f t="shared" si="4"/>
        <v>#N/A</v>
      </c>
      <c r="AJ21" s="41">
        <v>25118372</v>
      </c>
      <c r="AK21" s="51">
        <v>2896.92</v>
      </c>
      <c r="AL21" s="34" t="str">
        <f t="shared" si="5"/>
        <v>Mauricio Alves</v>
      </c>
    </row>
    <row r="22" spans="1:38" x14ac:dyDescent="0.25">
      <c r="A22" s="26" t="s">
        <v>38</v>
      </c>
      <c r="B22" s="26" t="s">
        <v>39</v>
      </c>
      <c r="C22" s="26" t="s">
        <v>52</v>
      </c>
      <c r="D22" s="26" t="s">
        <v>40</v>
      </c>
      <c r="E22" s="27">
        <v>590786</v>
      </c>
      <c r="F22" s="27">
        <f>IFERROR(VLOOKUP(E22,#REF!,2,0),0)</f>
        <v>0</v>
      </c>
      <c r="G22" s="27"/>
      <c r="H22" s="26" t="s">
        <v>89</v>
      </c>
      <c r="I22" s="26" t="s">
        <v>42</v>
      </c>
      <c r="J22" s="26" t="s">
        <v>42</v>
      </c>
      <c r="K22" s="30" t="str">
        <f t="shared" si="6"/>
        <v>EME</v>
      </c>
      <c r="L22" s="26" t="s">
        <v>43</v>
      </c>
      <c r="M22" s="26" t="s">
        <v>54</v>
      </c>
      <c r="N22" s="26" t="str">
        <f t="shared" si="0"/>
        <v>Realizado</v>
      </c>
      <c r="O22" s="26" t="s">
        <v>45</v>
      </c>
      <c r="P22" s="26" t="s">
        <v>65</v>
      </c>
      <c r="Q22" s="26" t="str">
        <f>IFERROR(IFERROR(VLOOKUP(H22,[1]STATUS_CAPEX!I:J,2,0),VLOOKUP(H22,[1]STATUS_OPEX!H:I,2,0)),0)</f>
        <v>LIB //CKCP</v>
      </c>
      <c r="R22" s="31">
        <v>45516</v>
      </c>
      <c r="S22" s="32" t="s">
        <v>47</v>
      </c>
      <c r="T22" s="26" t="s">
        <v>48</v>
      </c>
      <c r="U22" s="33" t="s">
        <v>39</v>
      </c>
      <c r="V22" s="33" t="str">
        <f t="shared" si="1"/>
        <v>OK</v>
      </c>
      <c r="W22" s="33" t="s">
        <v>49</v>
      </c>
      <c r="X22" s="33" t="s">
        <v>49</v>
      </c>
      <c r="Y22" s="33" t="s">
        <v>39</v>
      </c>
      <c r="Z22" s="14">
        <f t="shared" si="2"/>
        <v>1</v>
      </c>
      <c r="AA22" s="34">
        <v>15126</v>
      </c>
      <c r="AB22" s="35" t="s">
        <v>50</v>
      </c>
      <c r="AC22" s="36" t="str">
        <f>IFERROR(VLOOKUP(T22,[1]STATUS_CAPEX!Q:R,2,0),"SAMUEL OLIVEIRA")</f>
        <v>LUCAS ANDRADE</v>
      </c>
      <c r="AD22" s="37" t="s">
        <v>51</v>
      </c>
      <c r="AE22" s="32" t="str">
        <f t="shared" si="7"/>
        <v>Realizado</v>
      </c>
      <c r="AF22" s="38" t="s">
        <v>42</v>
      </c>
      <c r="AG22" s="39">
        <f t="shared" si="3"/>
        <v>8744.74</v>
      </c>
      <c r="AH22" s="40">
        <v>2548098.5699999998</v>
      </c>
      <c r="AI22" s="35" t="e">
        <f t="shared" si="4"/>
        <v>#N/A</v>
      </c>
      <c r="AJ22" s="41">
        <v>25118578</v>
      </c>
      <c r="AK22" s="51">
        <v>8744.74</v>
      </c>
      <c r="AL22" s="34" t="str">
        <f t="shared" si="5"/>
        <v>Mauricio Alves</v>
      </c>
    </row>
    <row r="23" spans="1:38" x14ac:dyDescent="0.25">
      <c r="A23" s="26" t="s">
        <v>38</v>
      </c>
      <c r="B23" s="26" t="s">
        <v>39</v>
      </c>
      <c r="C23" s="26" t="s">
        <v>52</v>
      </c>
      <c r="D23" s="26" t="s">
        <v>40</v>
      </c>
      <c r="E23" s="27" t="s">
        <v>90</v>
      </c>
      <c r="F23" s="27">
        <f>IFERROR(VLOOKUP(E23,#REF!,2,0),0)</f>
        <v>0</v>
      </c>
      <c r="G23" s="27"/>
      <c r="H23" s="26" t="s">
        <v>91</v>
      </c>
      <c r="I23" s="26" t="s">
        <v>42</v>
      </c>
      <c r="J23" s="26" t="s">
        <v>42</v>
      </c>
      <c r="K23" s="30" t="str">
        <f t="shared" si="6"/>
        <v>EME</v>
      </c>
      <c r="L23" s="26" t="s">
        <v>43</v>
      </c>
      <c r="M23" s="26" t="s">
        <v>54</v>
      </c>
      <c r="N23" s="26" t="str">
        <f t="shared" si="0"/>
        <v>Realizado</v>
      </c>
      <c r="O23" s="26" t="s">
        <v>64</v>
      </c>
      <c r="P23" s="26" t="s">
        <v>65</v>
      </c>
      <c r="Q23" s="26" t="str">
        <f>IFERROR(IFERROR(VLOOKUP(H23,[1]STATUS_CAPEX!I:J,2,0),VLOOKUP(H23,[1]STATUS_OPEX!H:I,2,0)),0)</f>
        <v>ENTE//CKCP</v>
      </c>
      <c r="R23" s="31">
        <v>45517</v>
      </c>
      <c r="S23" s="32" t="s">
        <v>56</v>
      </c>
      <c r="T23" s="26" t="s">
        <v>48</v>
      </c>
      <c r="U23" s="33" t="s">
        <v>39</v>
      </c>
      <c r="V23" s="33" t="str">
        <f t="shared" si="1"/>
        <v>OK</v>
      </c>
      <c r="W23" s="33" t="s">
        <v>49</v>
      </c>
      <c r="X23" s="33" t="s">
        <v>49</v>
      </c>
      <c r="Y23" s="33" t="s">
        <v>39</v>
      </c>
      <c r="Z23" s="14">
        <f t="shared" si="2"/>
        <v>1</v>
      </c>
      <c r="AA23" s="34">
        <v>3580</v>
      </c>
      <c r="AB23" s="35" t="s">
        <v>57</v>
      </c>
      <c r="AC23" s="36" t="str">
        <f>IFERROR(VLOOKUP(T23,[1]STATUS_CAPEX!Q:R,2,0),"SAMUEL OLIVEIRA")</f>
        <v>LUCAS ANDRADE</v>
      </c>
      <c r="AD23" s="37" t="s">
        <v>51</v>
      </c>
      <c r="AE23" s="32" t="str">
        <f t="shared" si="7"/>
        <v>Realizado</v>
      </c>
      <c r="AF23" s="38" t="s">
        <v>42</v>
      </c>
      <c r="AG23" s="39">
        <f t="shared" si="3"/>
        <v>3866.41</v>
      </c>
      <c r="AH23" s="40">
        <v>2548098.5699999998</v>
      </c>
      <c r="AI23" s="35" t="e">
        <f t="shared" si="4"/>
        <v>#N/A</v>
      </c>
      <c r="AJ23" s="41">
        <v>25165182</v>
      </c>
      <c r="AK23" s="51">
        <v>3866.41</v>
      </c>
      <c r="AL23" s="34" t="str">
        <f t="shared" si="5"/>
        <v>Mauricio Alves</v>
      </c>
    </row>
    <row r="24" spans="1:38" x14ac:dyDescent="0.25">
      <c r="A24" s="26" t="s">
        <v>38</v>
      </c>
      <c r="B24" s="26" t="s">
        <v>39</v>
      </c>
      <c r="C24" s="26" t="s">
        <v>52</v>
      </c>
      <c r="D24" s="26" t="s">
        <v>40</v>
      </c>
      <c r="E24" s="27" t="s">
        <v>92</v>
      </c>
      <c r="F24" s="27">
        <f>IFERROR(VLOOKUP(E24,#REF!,2,0),0)</f>
        <v>0</v>
      </c>
      <c r="G24" s="27"/>
      <c r="H24" s="26" t="s">
        <v>93</v>
      </c>
      <c r="I24" s="26" t="s">
        <v>42</v>
      </c>
      <c r="J24" s="26" t="s">
        <v>42</v>
      </c>
      <c r="K24" s="30" t="str">
        <f t="shared" si="6"/>
        <v>EME</v>
      </c>
      <c r="L24" s="26" t="s">
        <v>43</v>
      </c>
      <c r="M24" s="26" t="s">
        <v>54</v>
      </c>
      <c r="N24" s="26" t="str">
        <f t="shared" si="0"/>
        <v>Realizado</v>
      </c>
      <c r="O24" s="26" t="s">
        <v>45</v>
      </c>
      <c r="P24" s="26" t="s">
        <v>65</v>
      </c>
      <c r="Q24" s="26" t="str">
        <f>IFERROR(IFERROR(VLOOKUP(H24,[1]STATUS_CAPEX!I:J,2,0),VLOOKUP(H24,[1]STATUS_OPEX!H:I,2,0)),0)</f>
        <v>ENTE//CKCP</v>
      </c>
      <c r="R24" s="31">
        <v>45518</v>
      </c>
      <c r="S24" s="32" t="s">
        <v>56</v>
      </c>
      <c r="T24" s="26" t="s">
        <v>48</v>
      </c>
      <c r="U24" s="33" t="s">
        <v>39</v>
      </c>
      <c r="V24" s="33" t="str">
        <f t="shared" si="1"/>
        <v>OK</v>
      </c>
      <c r="W24" s="33" t="s">
        <v>49</v>
      </c>
      <c r="X24" s="33" t="s">
        <v>49</v>
      </c>
      <c r="Y24" s="33" t="s">
        <v>39</v>
      </c>
      <c r="Z24" s="14">
        <f t="shared" si="2"/>
        <v>1</v>
      </c>
      <c r="AA24" s="34">
        <v>3580</v>
      </c>
      <c r="AB24" s="35" t="s">
        <v>57</v>
      </c>
      <c r="AC24" s="36" t="str">
        <f>IFERROR(VLOOKUP(T24,[1]STATUS_CAPEX!Q:R,2,0),"SAMUEL OLIVEIRA")</f>
        <v>LUCAS ANDRADE</v>
      </c>
      <c r="AD24" s="37" t="s">
        <v>51</v>
      </c>
      <c r="AE24" s="32" t="str">
        <f t="shared" si="7"/>
        <v>Realizado</v>
      </c>
      <c r="AF24" s="38" t="s">
        <v>42</v>
      </c>
      <c r="AG24" s="39">
        <f t="shared" si="3"/>
        <v>3866.41</v>
      </c>
      <c r="AH24" s="40">
        <v>2548098.5699999998</v>
      </c>
      <c r="AI24" s="35" t="e">
        <f t="shared" si="4"/>
        <v>#N/A</v>
      </c>
      <c r="AJ24" s="41">
        <v>25164779</v>
      </c>
      <c r="AK24" s="51">
        <v>3866.41</v>
      </c>
      <c r="AL24" s="34" t="str">
        <f t="shared" si="5"/>
        <v>Mauricio Alves</v>
      </c>
    </row>
    <row r="25" spans="1:38" x14ac:dyDescent="0.25">
      <c r="A25" s="26" t="s">
        <v>38</v>
      </c>
      <c r="B25" s="26" t="s">
        <v>39</v>
      </c>
      <c r="C25" s="26" t="s">
        <v>52</v>
      </c>
      <c r="D25" s="26" t="s">
        <v>40</v>
      </c>
      <c r="E25" s="27">
        <v>553348</v>
      </c>
      <c r="F25" s="27">
        <f>IFERROR(VLOOKUP(E25,#REF!,2,0),0)</f>
        <v>0</v>
      </c>
      <c r="G25" s="27"/>
      <c r="H25" s="26">
        <v>6000778289</v>
      </c>
      <c r="I25" s="43" t="s">
        <v>42</v>
      </c>
      <c r="J25" s="43" t="s">
        <v>42</v>
      </c>
      <c r="K25" s="30" t="str">
        <f t="shared" si="6"/>
        <v>Custeio</v>
      </c>
      <c r="L25" s="26" t="s">
        <v>43</v>
      </c>
      <c r="M25" s="26" t="s">
        <v>44</v>
      </c>
      <c r="N25" s="26" t="str">
        <f t="shared" si="0"/>
        <v>Realizado</v>
      </c>
      <c r="O25" s="26" t="s">
        <v>45</v>
      </c>
      <c r="P25" s="26" t="s">
        <v>85</v>
      </c>
      <c r="Q25" s="26" t="str">
        <f>IFERROR(IFERROR(VLOOKUP(H25,[1]STATUS_CAPEX!I:J,2,0),VLOOKUP(H25,[1]STATUS_OPEX!H:I,2,0)),0)</f>
        <v>LIB //COMS</v>
      </c>
      <c r="R25" s="31">
        <v>45519</v>
      </c>
      <c r="S25" s="32" t="s">
        <v>71</v>
      </c>
      <c r="T25" s="26" t="s">
        <v>72</v>
      </c>
      <c r="U25" s="33" t="s">
        <v>39</v>
      </c>
      <c r="V25" s="33" t="str">
        <f t="shared" si="1"/>
        <v>OK</v>
      </c>
      <c r="W25" s="33" t="s">
        <v>49</v>
      </c>
      <c r="X25" s="33" t="s">
        <v>49</v>
      </c>
      <c r="Y25" s="33" t="s">
        <v>39</v>
      </c>
      <c r="Z25" s="14">
        <f t="shared" si="2"/>
        <v>1</v>
      </c>
      <c r="AA25" s="34">
        <v>1236</v>
      </c>
      <c r="AB25" s="35" t="s">
        <v>57</v>
      </c>
      <c r="AC25" s="36" t="str">
        <f>IFERROR(VLOOKUP(T25,[1]STATUS_CAPEX!Q:R,2,0),"SAMUEL OLIVEIRA")</f>
        <v>SAMUEL OLIVEIRA</v>
      </c>
      <c r="AD25" s="37" t="s">
        <v>51</v>
      </c>
      <c r="AE25" s="32" t="str">
        <f t="shared" si="7"/>
        <v>Realizado</v>
      </c>
      <c r="AF25" s="38" t="s">
        <v>42</v>
      </c>
      <c r="AG25" s="39">
        <f t="shared" si="3"/>
        <v>1408.13</v>
      </c>
      <c r="AH25" s="40">
        <v>2548098.5699999998</v>
      </c>
      <c r="AI25" s="35" t="e">
        <f t="shared" si="4"/>
        <v>#N/A</v>
      </c>
      <c r="AJ25" s="41">
        <v>24655759</v>
      </c>
      <c r="AK25" s="51">
        <v>1408.13</v>
      </c>
      <c r="AL25" s="34" t="str">
        <f t="shared" si="5"/>
        <v>Mauricio Alves</v>
      </c>
    </row>
    <row r="26" spans="1:38" hidden="1" x14ac:dyDescent="0.25">
      <c r="A26" s="26" t="s">
        <v>58</v>
      </c>
      <c r="B26" s="26" t="s">
        <v>59</v>
      </c>
      <c r="C26" s="26" t="s">
        <v>60</v>
      </c>
      <c r="D26" s="26" t="s">
        <v>61</v>
      </c>
      <c r="E26" s="27">
        <v>628986</v>
      </c>
      <c r="F26" s="27">
        <f>IFERROR(VLOOKUP(E26,#REF!,2,0),0)</f>
        <v>0</v>
      </c>
      <c r="G26" s="27"/>
      <c r="H26" s="44" t="s">
        <v>94</v>
      </c>
      <c r="I26" s="45" t="s">
        <v>63</v>
      </c>
      <c r="J26" s="45" t="s">
        <v>63</v>
      </c>
      <c r="K26" s="30" t="str">
        <f t="shared" si="6"/>
        <v>EME</v>
      </c>
      <c r="L26" s="26" t="s">
        <v>43</v>
      </c>
      <c r="M26" s="26" t="s">
        <v>54</v>
      </c>
      <c r="N26" s="26" t="str">
        <f t="shared" si="0"/>
        <v>Realizado</v>
      </c>
      <c r="O26" s="26" t="s">
        <v>95</v>
      </c>
      <c r="P26" s="26" t="s">
        <v>65</v>
      </c>
      <c r="Q26" s="26" t="str">
        <f>IFERROR(IFERROR(VLOOKUP(H26,[1]STATUS_CAPEX!I:J,2,0),VLOOKUP(H26,[1]STATUS_OPEX!H:I,2,0)),0)</f>
        <v>LIB //ENER</v>
      </c>
      <c r="R26" s="31">
        <v>45520</v>
      </c>
      <c r="S26" s="32" t="s">
        <v>66</v>
      </c>
      <c r="T26" s="26" t="s">
        <v>48</v>
      </c>
      <c r="U26" s="33" t="str">
        <f>IF(A26&gt;0,"OK","NOK")</f>
        <v>OK</v>
      </c>
      <c r="V26" s="33" t="str">
        <f t="shared" si="1"/>
        <v>OK</v>
      </c>
      <c r="W26" s="33" t="s">
        <v>49</v>
      </c>
      <c r="X26" s="33" t="s">
        <v>49</v>
      </c>
      <c r="Y26" s="33" t="s">
        <v>39</v>
      </c>
      <c r="Z26" s="14">
        <f t="shared" si="2"/>
        <v>1</v>
      </c>
      <c r="AA26" s="34">
        <v>3580</v>
      </c>
      <c r="AB26" s="35" t="s">
        <v>50</v>
      </c>
      <c r="AC26" s="36" t="str">
        <f>IFERROR(VLOOKUP(T26,[1]STATUS_CAPEX!Q:R,2,0),"SAMUEL OLIVEIRA")</f>
        <v>LUCAS ANDRADE</v>
      </c>
      <c r="AD26" s="37" t="s">
        <v>51</v>
      </c>
      <c r="AE26" s="32" t="str">
        <f t="shared" si="7"/>
        <v>Realizado</v>
      </c>
      <c r="AF26" s="38" t="s">
        <v>68</v>
      </c>
      <c r="AG26" s="39">
        <f t="shared" si="3"/>
        <v>3866.41</v>
      </c>
      <c r="AH26" s="40">
        <v>2548098.5699999998</v>
      </c>
      <c r="AI26" s="35" t="e">
        <f t="shared" si="4"/>
        <v>#N/A</v>
      </c>
      <c r="AJ26" s="41">
        <v>25164883</v>
      </c>
      <c r="AK26" s="51">
        <v>3866.41</v>
      </c>
      <c r="AL26" s="34" t="str">
        <f t="shared" si="5"/>
        <v>Erica Fragoso</v>
      </c>
    </row>
    <row r="27" spans="1:38" x14ac:dyDescent="0.25">
      <c r="A27" s="26" t="s">
        <v>38</v>
      </c>
      <c r="B27" s="26" t="s">
        <v>39</v>
      </c>
      <c r="C27" s="26" t="s">
        <v>52</v>
      </c>
      <c r="D27" s="26" t="s">
        <v>40</v>
      </c>
      <c r="E27" s="27">
        <v>630490</v>
      </c>
      <c r="F27" s="27">
        <f>IFERROR(VLOOKUP(E27,#REF!,2,0),0)</f>
        <v>0</v>
      </c>
      <c r="G27" s="27"/>
      <c r="H27" s="26" t="s">
        <v>96</v>
      </c>
      <c r="I27" s="55" t="s">
        <v>42</v>
      </c>
      <c r="J27" s="55" t="s">
        <v>42</v>
      </c>
      <c r="K27" s="30" t="str">
        <f t="shared" si="6"/>
        <v>EME</v>
      </c>
      <c r="L27" s="26" t="s">
        <v>43</v>
      </c>
      <c r="M27" s="26" t="s">
        <v>54</v>
      </c>
      <c r="N27" s="26" t="str">
        <f t="shared" si="0"/>
        <v>Realizado</v>
      </c>
      <c r="O27" s="26" t="s">
        <v>45</v>
      </c>
      <c r="P27" s="26" t="s">
        <v>65</v>
      </c>
      <c r="Q27" s="26" t="str">
        <f>IFERROR(IFERROR(VLOOKUP(H27,[1]STATUS_CAPEX!I:J,2,0),VLOOKUP(H27,[1]STATUS_OPEX!H:I,2,0)),0)</f>
        <v>LIB //CKCP</v>
      </c>
      <c r="R27" s="31">
        <v>45521</v>
      </c>
      <c r="S27" s="32" t="s">
        <v>47</v>
      </c>
      <c r="T27" s="26" t="s">
        <v>48</v>
      </c>
      <c r="U27" s="33" t="s">
        <v>39</v>
      </c>
      <c r="V27" s="33" t="str">
        <f t="shared" si="1"/>
        <v>OK</v>
      </c>
      <c r="W27" s="33" t="s">
        <v>49</v>
      </c>
      <c r="X27" s="33" t="s">
        <v>49</v>
      </c>
      <c r="Y27" s="33" t="s">
        <v>39</v>
      </c>
      <c r="Z27" s="14">
        <f t="shared" si="2"/>
        <v>1</v>
      </c>
      <c r="AA27" s="34">
        <v>3580</v>
      </c>
      <c r="AB27" s="35" t="s">
        <v>50</v>
      </c>
      <c r="AC27" s="36" t="str">
        <f>IFERROR(VLOOKUP(T27,[1]STATUS_CAPEX!Q:R,2,0),"SAMUEL OLIVEIRA")</f>
        <v>LUCAS ANDRADE</v>
      </c>
      <c r="AD27" s="37" t="s">
        <v>51</v>
      </c>
      <c r="AE27" s="32" t="str">
        <f t="shared" si="7"/>
        <v>Realizado</v>
      </c>
      <c r="AF27" s="38" t="s">
        <v>42</v>
      </c>
      <c r="AG27" s="39">
        <f t="shared" si="3"/>
        <v>3866.41</v>
      </c>
      <c r="AH27" s="40">
        <v>2548098.5699999998</v>
      </c>
      <c r="AI27" s="35" t="e">
        <f t="shared" si="4"/>
        <v>#N/A</v>
      </c>
      <c r="AJ27" s="41">
        <v>25780980</v>
      </c>
      <c r="AK27" s="51">
        <v>3866.41</v>
      </c>
      <c r="AL27" s="34" t="str">
        <f t="shared" si="5"/>
        <v>Mauricio Alves</v>
      </c>
    </row>
    <row r="28" spans="1:38" hidden="1" x14ac:dyDescent="0.25">
      <c r="A28" s="26" t="s">
        <v>58</v>
      </c>
      <c r="B28" s="26" t="s">
        <v>59</v>
      </c>
      <c r="C28" s="26" t="s">
        <v>60</v>
      </c>
      <c r="D28" s="26" t="s">
        <v>61</v>
      </c>
      <c r="E28" s="27">
        <v>630569</v>
      </c>
      <c r="F28" s="27">
        <f>IFERROR(VLOOKUP(E28,#REF!,2,0),0)</f>
        <v>0</v>
      </c>
      <c r="G28" s="27"/>
      <c r="H28" s="44" t="s">
        <v>97</v>
      </c>
      <c r="I28" s="45" t="s">
        <v>63</v>
      </c>
      <c r="J28" s="45" t="s">
        <v>63</v>
      </c>
      <c r="K28" s="30" t="str">
        <f t="shared" si="6"/>
        <v>EME</v>
      </c>
      <c r="L28" s="26" t="s">
        <v>43</v>
      </c>
      <c r="M28" s="26" t="s">
        <v>54</v>
      </c>
      <c r="N28" s="26" t="str">
        <f t="shared" si="0"/>
        <v>Realizado</v>
      </c>
      <c r="O28" s="26" t="s">
        <v>64</v>
      </c>
      <c r="P28" s="26" t="s">
        <v>65</v>
      </c>
      <c r="Q28" s="26" t="str">
        <f>IFERROR(IFERROR(VLOOKUP(H28,[1]STATUS_CAPEX!I:J,2,0),VLOOKUP(H28,[1]STATUS_OPEX!H:I,2,0)),0)</f>
        <v>LIB //ENER</v>
      </c>
      <c r="R28" s="31">
        <v>45522</v>
      </c>
      <c r="S28" s="32" t="s">
        <v>66</v>
      </c>
      <c r="T28" s="26" t="s">
        <v>48</v>
      </c>
      <c r="U28" s="33" t="str">
        <f>IF(A28&gt;0,"OK","NOK")</f>
        <v>OK</v>
      </c>
      <c r="V28" s="33" t="str">
        <f t="shared" si="1"/>
        <v>OK</v>
      </c>
      <c r="W28" s="33" t="s">
        <v>49</v>
      </c>
      <c r="X28" s="33" t="s">
        <v>49</v>
      </c>
      <c r="Y28" s="33" t="s">
        <v>39</v>
      </c>
      <c r="Z28" s="14">
        <f t="shared" si="2"/>
        <v>1</v>
      </c>
      <c r="AA28" s="34">
        <v>3580</v>
      </c>
      <c r="AB28" s="35" t="s">
        <v>50</v>
      </c>
      <c r="AC28" s="36" t="str">
        <f>IFERROR(VLOOKUP(T28,[1]STATUS_CAPEX!Q:R,2,0),"SAMUEL OLIVEIRA")</f>
        <v>LUCAS ANDRADE</v>
      </c>
      <c r="AD28" s="37" t="s">
        <v>51</v>
      </c>
      <c r="AE28" s="32" t="str">
        <f t="shared" si="7"/>
        <v>Realizado</v>
      </c>
      <c r="AF28" s="38" t="s">
        <v>68</v>
      </c>
      <c r="AG28" s="39">
        <f t="shared" si="3"/>
        <v>3866.49</v>
      </c>
      <c r="AH28" s="40">
        <v>2548098.5699999998</v>
      </c>
      <c r="AI28" s="35" t="e">
        <f t="shared" si="4"/>
        <v>#N/A</v>
      </c>
      <c r="AJ28" s="56">
        <v>25165789</v>
      </c>
      <c r="AK28" s="51">
        <v>3866.49</v>
      </c>
      <c r="AL28" s="34" t="str">
        <f t="shared" si="5"/>
        <v>Erica Fragoso</v>
      </c>
    </row>
    <row r="29" spans="1:38" x14ac:dyDescent="0.25">
      <c r="A29" s="26" t="s">
        <v>38</v>
      </c>
      <c r="B29" s="26" t="s">
        <v>39</v>
      </c>
      <c r="C29" s="26" t="s">
        <v>52</v>
      </c>
      <c r="D29" s="26" t="s">
        <v>40</v>
      </c>
      <c r="E29" s="27">
        <v>649934</v>
      </c>
      <c r="F29" s="27">
        <f>IFERROR(VLOOKUP(E29,#REF!,2,0),0)</f>
        <v>0</v>
      </c>
      <c r="G29" s="27"/>
      <c r="H29" s="26" t="s">
        <v>98</v>
      </c>
      <c r="I29" s="29" t="s">
        <v>42</v>
      </c>
      <c r="J29" s="29" t="s">
        <v>42</v>
      </c>
      <c r="K29" s="30" t="str">
        <f t="shared" si="6"/>
        <v>EME</v>
      </c>
      <c r="L29" s="26" t="s">
        <v>43</v>
      </c>
      <c r="M29" s="47" t="s">
        <v>99</v>
      </c>
      <c r="N29" s="26" t="str">
        <f t="shared" si="0"/>
        <v>Realizado</v>
      </c>
      <c r="O29" s="47" t="s">
        <v>100</v>
      </c>
      <c r="P29" s="47" t="s">
        <v>101</v>
      </c>
      <c r="Q29" s="26" t="str">
        <f>IFERROR(IFERROR(VLOOKUP(H29,[1]STATUS_CAPEX!I:J,2,0),VLOOKUP(H29,[1]STATUS_OPEX!H:I,2,0)),0)</f>
        <v>LIB //COMS</v>
      </c>
      <c r="R29" s="31">
        <v>45523</v>
      </c>
      <c r="S29" s="32" t="s">
        <v>56</v>
      </c>
      <c r="T29" s="26" t="s">
        <v>48</v>
      </c>
      <c r="U29" s="33" t="s">
        <v>39</v>
      </c>
      <c r="V29" s="33" t="str">
        <f t="shared" si="1"/>
        <v>OK</v>
      </c>
      <c r="W29" s="33" t="s">
        <v>49</v>
      </c>
      <c r="X29" s="33" t="s">
        <v>49</v>
      </c>
      <c r="Y29" s="33" t="s">
        <v>39</v>
      </c>
      <c r="Z29" s="14">
        <f t="shared" si="2"/>
        <v>1</v>
      </c>
      <c r="AA29" s="52">
        <v>661.09</v>
      </c>
      <c r="AB29" s="35" t="s">
        <v>57</v>
      </c>
      <c r="AC29" s="36" t="str">
        <f>IFERROR(VLOOKUP(T29,[1]STATUS_CAPEX!Q:R,2,0),"SAMUEL OLIVEIRA")</f>
        <v>LUCAS ANDRADE</v>
      </c>
      <c r="AD29" s="37" t="s">
        <v>51</v>
      </c>
      <c r="AE29" s="32" t="str">
        <f t="shared" si="7"/>
        <v>Realizado</v>
      </c>
      <c r="AF29" s="38" t="s">
        <v>42</v>
      </c>
      <c r="AG29" s="49">
        <f t="shared" si="3"/>
        <v>895.45</v>
      </c>
      <c r="AH29" s="40">
        <v>2548098.5699999998</v>
      </c>
      <c r="AI29" s="35" t="e">
        <f t="shared" si="4"/>
        <v>#N/A</v>
      </c>
      <c r="AJ29" s="41">
        <v>25265553</v>
      </c>
      <c r="AK29" s="51">
        <v>895.45</v>
      </c>
      <c r="AL29" s="34" t="str">
        <f t="shared" si="5"/>
        <v>Mauricio Alves</v>
      </c>
    </row>
    <row r="30" spans="1:38" x14ac:dyDescent="0.25">
      <c r="A30" s="26" t="s">
        <v>38</v>
      </c>
      <c r="B30" s="26" t="s">
        <v>39</v>
      </c>
      <c r="C30" s="26" t="s">
        <v>52</v>
      </c>
      <c r="D30" s="26" t="s">
        <v>40</v>
      </c>
      <c r="E30" s="27" t="s">
        <v>102</v>
      </c>
      <c r="F30" s="27">
        <f>IFERROR(VLOOKUP(E30,#REF!,2,0),0)</f>
        <v>0</v>
      </c>
      <c r="G30" s="27"/>
      <c r="H30" s="26">
        <v>6000778286</v>
      </c>
      <c r="I30" s="26" t="s">
        <v>42</v>
      </c>
      <c r="J30" s="26" t="s">
        <v>42</v>
      </c>
      <c r="K30" s="30" t="str">
        <f t="shared" si="6"/>
        <v>Custeio</v>
      </c>
      <c r="L30" s="26" t="s">
        <v>43</v>
      </c>
      <c r="M30" s="26" t="s">
        <v>44</v>
      </c>
      <c r="N30" s="26" t="str">
        <f t="shared" si="0"/>
        <v>Realizado</v>
      </c>
      <c r="O30" s="26" t="s">
        <v>64</v>
      </c>
      <c r="P30" s="26" t="s">
        <v>85</v>
      </c>
      <c r="Q30" s="26" t="str">
        <f>IFERROR(IFERROR(VLOOKUP(H30,[1]STATUS_CAPEX!I:J,2,0),VLOOKUP(H30,[1]STATUS_OPEX!H:I,2,0)),0)</f>
        <v>LIB //COMS</v>
      </c>
      <c r="R30" s="31">
        <v>45525</v>
      </c>
      <c r="S30" s="32" t="s">
        <v>71</v>
      </c>
      <c r="T30" s="26" t="s">
        <v>72</v>
      </c>
      <c r="U30" s="33" t="s">
        <v>39</v>
      </c>
      <c r="V30" s="33" t="str">
        <f t="shared" si="1"/>
        <v>OK</v>
      </c>
      <c r="W30" s="33" t="s">
        <v>49</v>
      </c>
      <c r="X30" s="33" t="s">
        <v>49</v>
      </c>
      <c r="Y30" s="33" t="s">
        <v>39</v>
      </c>
      <c r="Z30" s="14">
        <f t="shared" si="2"/>
        <v>1</v>
      </c>
      <c r="AA30" s="34">
        <v>1236</v>
      </c>
      <c r="AB30" s="35" t="s">
        <v>57</v>
      </c>
      <c r="AC30" s="36" t="str">
        <f>IFERROR(VLOOKUP(T30,[1]STATUS_CAPEX!Q:R,2,0),"SAMUEL OLIVEIRA")</f>
        <v>SAMUEL OLIVEIRA</v>
      </c>
      <c r="AD30" s="37" t="s">
        <v>51</v>
      </c>
      <c r="AE30" s="32" t="str">
        <f t="shared" si="7"/>
        <v>Realizado</v>
      </c>
      <c r="AF30" s="38" t="s">
        <v>42</v>
      </c>
      <c r="AG30" s="39">
        <f t="shared" si="3"/>
        <v>1985.75</v>
      </c>
      <c r="AH30" s="40">
        <v>2548098.5699999998</v>
      </c>
      <c r="AI30" s="35" t="e">
        <f t="shared" si="4"/>
        <v>#N/A</v>
      </c>
      <c r="AJ30" s="41">
        <v>24655751</v>
      </c>
      <c r="AK30" s="51">
        <v>1985.75</v>
      </c>
      <c r="AL30" s="34" t="str">
        <f t="shared" si="5"/>
        <v>Mauricio Alves</v>
      </c>
    </row>
    <row r="31" spans="1:38" x14ac:dyDescent="0.25">
      <c r="A31" s="26" t="s">
        <v>38</v>
      </c>
      <c r="B31" s="26" t="s">
        <v>39</v>
      </c>
      <c r="C31" s="26" t="s">
        <v>52</v>
      </c>
      <c r="D31" s="26" t="s">
        <v>40</v>
      </c>
      <c r="E31" s="27">
        <v>554326</v>
      </c>
      <c r="F31" s="27">
        <f>IFERROR(VLOOKUP(E31,#REF!,2,0),0)</f>
        <v>0</v>
      </c>
      <c r="G31" s="27"/>
      <c r="H31" s="26">
        <v>6000778611</v>
      </c>
      <c r="I31" s="26" t="s">
        <v>42</v>
      </c>
      <c r="J31" s="26" t="s">
        <v>42</v>
      </c>
      <c r="K31" s="30" t="str">
        <f t="shared" si="6"/>
        <v>Custeio</v>
      </c>
      <c r="L31" s="26" t="s">
        <v>43</v>
      </c>
      <c r="M31" s="26" t="s">
        <v>44</v>
      </c>
      <c r="N31" s="26" t="str">
        <f t="shared" si="0"/>
        <v>Realizado</v>
      </c>
      <c r="O31" s="26" t="s">
        <v>45</v>
      </c>
      <c r="P31" s="26" t="s">
        <v>103</v>
      </c>
      <c r="Q31" s="26" t="str">
        <f>IFERROR(IFERROR(VLOOKUP(H31,[1]STATUS_CAPEX!I:J,2,0),VLOOKUP(H31,[1]STATUS_OPEX!H:I,2,0)),0)</f>
        <v>LIB //COMS</v>
      </c>
      <c r="R31" s="31">
        <v>45526</v>
      </c>
      <c r="S31" s="32" t="s">
        <v>71</v>
      </c>
      <c r="T31" s="26" t="s">
        <v>72</v>
      </c>
      <c r="U31" s="33" t="s">
        <v>39</v>
      </c>
      <c r="V31" s="33" t="str">
        <f t="shared" si="1"/>
        <v>OK</v>
      </c>
      <c r="W31" s="33" t="s">
        <v>49</v>
      </c>
      <c r="X31" s="33" t="s">
        <v>49</v>
      </c>
      <c r="Y31" s="33" t="s">
        <v>39</v>
      </c>
      <c r="Z31" s="14">
        <f t="shared" si="2"/>
        <v>1</v>
      </c>
      <c r="AA31" s="34">
        <v>980</v>
      </c>
      <c r="AB31" s="35" t="s">
        <v>57</v>
      </c>
      <c r="AC31" s="36" t="str">
        <f>IFERROR(VLOOKUP(T31,[1]STATUS_CAPEX!Q:R,2,0),"SAMUEL OLIVEIRA")</f>
        <v>SAMUEL OLIVEIRA</v>
      </c>
      <c r="AD31" s="37" t="s">
        <v>51</v>
      </c>
      <c r="AE31" s="32" t="str">
        <f t="shared" si="7"/>
        <v>Realizado</v>
      </c>
      <c r="AF31" s="38" t="s">
        <v>42</v>
      </c>
      <c r="AG31" s="39">
        <f t="shared" si="3"/>
        <v>1897.5</v>
      </c>
      <c r="AH31" s="40">
        <v>2548098.5699999998</v>
      </c>
      <c r="AI31" s="35" t="e">
        <f t="shared" si="4"/>
        <v>#N/A</v>
      </c>
      <c r="AJ31" s="41">
        <v>24659378</v>
      </c>
      <c r="AK31" s="51">
        <v>1897.5</v>
      </c>
      <c r="AL31" s="34" t="str">
        <f t="shared" si="5"/>
        <v>Mauricio Alves</v>
      </c>
    </row>
    <row r="32" spans="1:38" x14ac:dyDescent="0.25">
      <c r="A32" s="26" t="s">
        <v>38</v>
      </c>
      <c r="B32" s="26" t="s">
        <v>39</v>
      </c>
      <c r="C32" s="26" t="s">
        <v>52</v>
      </c>
      <c r="D32" s="26" t="s">
        <v>40</v>
      </c>
      <c r="E32" s="27">
        <v>556909</v>
      </c>
      <c r="F32" s="27">
        <f>IFERROR(VLOOKUP(E32,#REF!,2,0),0)</f>
        <v>0</v>
      </c>
      <c r="G32" s="27"/>
      <c r="H32" s="26">
        <v>6000778295</v>
      </c>
      <c r="I32" s="26" t="s">
        <v>42</v>
      </c>
      <c r="J32" s="26" t="s">
        <v>42</v>
      </c>
      <c r="K32" s="30" t="str">
        <f t="shared" si="6"/>
        <v>Custeio</v>
      </c>
      <c r="L32" s="26" t="s">
        <v>43</v>
      </c>
      <c r="M32" s="26" t="s">
        <v>44</v>
      </c>
      <c r="N32" s="26" t="str">
        <f t="shared" si="0"/>
        <v>Realizado</v>
      </c>
      <c r="O32" s="26" t="s">
        <v>45</v>
      </c>
      <c r="P32" s="26" t="s">
        <v>104</v>
      </c>
      <c r="Q32" s="26" t="str">
        <f>IFERROR(IFERROR(VLOOKUP(H32,[1]STATUS_CAPEX!I:J,2,0),VLOOKUP(H32,[1]STATUS_OPEX!H:I,2,0)),0)</f>
        <v>LIB //COMS</v>
      </c>
      <c r="R32" s="31">
        <v>45527</v>
      </c>
      <c r="S32" s="32" t="s">
        <v>71</v>
      </c>
      <c r="T32" s="26" t="s">
        <v>72</v>
      </c>
      <c r="U32" s="33" t="s">
        <v>39</v>
      </c>
      <c r="V32" s="33" t="str">
        <f t="shared" si="1"/>
        <v>OK</v>
      </c>
      <c r="W32" s="33" t="s">
        <v>49</v>
      </c>
      <c r="X32" s="33" t="s">
        <v>49</v>
      </c>
      <c r="Y32" s="33" t="s">
        <v>39</v>
      </c>
      <c r="Z32" s="14">
        <f t="shared" si="2"/>
        <v>1</v>
      </c>
      <c r="AA32" s="34">
        <v>678</v>
      </c>
      <c r="AB32" s="35" t="s">
        <v>57</v>
      </c>
      <c r="AC32" s="36" t="str">
        <f>IFERROR(VLOOKUP(T32,[1]STATUS_CAPEX!Q:R,2,0),"SAMUEL OLIVEIRA")</f>
        <v>SAMUEL OLIVEIRA</v>
      </c>
      <c r="AD32" s="37" t="s">
        <v>51</v>
      </c>
      <c r="AE32" s="32" t="str">
        <f t="shared" si="7"/>
        <v>Realizado</v>
      </c>
      <c r="AF32" s="38" t="s">
        <v>42</v>
      </c>
      <c r="AG32" s="39">
        <f t="shared" si="3"/>
        <v>781.22</v>
      </c>
      <c r="AH32" s="40">
        <v>2548098.5699999998</v>
      </c>
      <c r="AI32" s="35" t="e">
        <f t="shared" si="4"/>
        <v>#N/A</v>
      </c>
      <c r="AJ32" s="41">
        <v>24659379</v>
      </c>
      <c r="AK32" s="51">
        <v>781.22</v>
      </c>
      <c r="AL32" s="34" t="str">
        <f t="shared" si="5"/>
        <v>Mauricio Alves</v>
      </c>
    </row>
    <row r="33" spans="1:38" x14ac:dyDescent="0.25">
      <c r="A33" s="26" t="s">
        <v>38</v>
      </c>
      <c r="B33" s="26" t="s">
        <v>39</v>
      </c>
      <c r="C33" s="26" t="s">
        <v>52</v>
      </c>
      <c r="D33" s="26" t="s">
        <v>40</v>
      </c>
      <c r="E33" s="27">
        <v>570149</v>
      </c>
      <c r="F33" s="27">
        <f>IFERROR(VLOOKUP(E33,#REF!,2,0),0)</f>
        <v>0</v>
      </c>
      <c r="G33" s="27"/>
      <c r="H33" s="26">
        <v>6000779455</v>
      </c>
      <c r="I33" s="26" t="s">
        <v>42</v>
      </c>
      <c r="J33" s="26" t="s">
        <v>42</v>
      </c>
      <c r="K33" s="30" t="str">
        <f t="shared" si="6"/>
        <v>Custeio</v>
      </c>
      <c r="L33" s="26" t="s">
        <v>43</v>
      </c>
      <c r="M33" s="26" t="s">
        <v>69</v>
      </c>
      <c r="N33" s="26" t="str">
        <f t="shared" si="0"/>
        <v>Realizado</v>
      </c>
      <c r="O33" s="26" t="s">
        <v>105</v>
      </c>
      <c r="P33" s="26" t="s">
        <v>70</v>
      </c>
      <c r="Q33" s="26" t="str">
        <f>IFERROR(IFERROR(VLOOKUP(H33,[1]STATUS_CAPEX!I:J,2,0),VLOOKUP(H33,[1]STATUS_OPEX!H:I,2,0)),0)</f>
        <v>LIB //COMS</v>
      </c>
      <c r="R33" s="31">
        <v>45528</v>
      </c>
      <c r="S33" s="32" t="s">
        <v>71</v>
      </c>
      <c r="T33" s="26" t="s">
        <v>72</v>
      </c>
      <c r="U33" s="33" t="s">
        <v>39</v>
      </c>
      <c r="V33" s="33" t="str">
        <f t="shared" si="1"/>
        <v>OK</v>
      </c>
      <c r="W33" s="33" t="s">
        <v>49</v>
      </c>
      <c r="X33" s="33" t="s">
        <v>49</v>
      </c>
      <c r="Y33" s="33" t="s">
        <v>39</v>
      </c>
      <c r="Z33" s="14">
        <f t="shared" si="2"/>
        <v>1</v>
      </c>
      <c r="AA33" s="34">
        <v>1195.81</v>
      </c>
      <c r="AB33" s="35" t="s">
        <v>57</v>
      </c>
      <c r="AC33" s="36" t="str">
        <f>IFERROR(VLOOKUP(T33,[1]STATUS_CAPEX!Q:R,2,0),"SAMUEL OLIVEIRA")</f>
        <v>SAMUEL OLIVEIRA</v>
      </c>
      <c r="AD33" s="37" t="s">
        <v>51</v>
      </c>
      <c r="AE33" s="32" t="str">
        <f t="shared" si="7"/>
        <v>Realizado</v>
      </c>
      <c r="AF33" s="38" t="s">
        <v>42</v>
      </c>
      <c r="AG33" s="39">
        <f t="shared" si="3"/>
        <v>1195.81</v>
      </c>
      <c r="AH33" s="40">
        <v>2548098.5699999998</v>
      </c>
      <c r="AI33" s="35" t="e">
        <f t="shared" si="4"/>
        <v>#N/A</v>
      </c>
      <c r="AJ33" s="41">
        <v>24670364</v>
      </c>
      <c r="AK33" s="51">
        <v>1195.81</v>
      </c>
      <c r="AL33" s="34" t="str">
        <f t="shared" si="5"/>
        <v>Mauricio Alves</v>
      </c>
    </row>
    <row r="34" spans="1:38" x14ac:dyDescent="0.25">
      <c r="A34" s="26" t="s">
        <v>38</v>
      </c>
      <c r="B34" s="26" t="s">
        <v>39</v>
      </c>
      <c r="C34" s="26" t="s">
        <v>52</v>
      </c>
      <c r="D34" s="26" t="s">
        <v>40</v>
      </c>
      <c r="E34" s="27">
        <v>572936</v>
      </c>
      <c r="F34" s="27">
        <f>IFERROR(VLOOKUP(E34,#REF!,2,0),0)</f>
        <v>0</v>
      </c>
      <c r="G34" s="27"/>
      <c r="H34" s="26">
        <v>6000778398</v>
      </c>
      <c r="I34" s="26" t="s">
        <v>42</v>
      </c>
      <c r="J34" s="26" t="s">
        <v>42</v>
      </c>
      <c r="K34" s="30" t="str">
        <f t="shared" si="6"/>
        <v>Custeio</v>
      </c>
      <c r="L34" s="26" t="s">
        <v>43</v>
      </c>
      <c r="M34" s="26" t="s">
        <v>44</v>
      </c>
      <c r="N34" s="26" t="str">
        <f t="shared" si="0"/>
        <v>Realizado</v>
      </c>
      <c r="O34" s="26" t="s">
        <v>45</v>
      </c>
      <c r="P34" s="26" t="s">
        <v>70</v>
      </c>
      <c r="Q34" s="26" t="str">
        <f>IFERROR(IFERROR(VLOOKUP(H34,[1]STATUS_CAPEX!I:J,2,0),VLOOKUP(H34,[1]STATUS_OPEX!H:I,2,0)),0)</f>
        <v>LIB //COMS</v>
      </c>
      <c r="R34" s="31">
        <v>45529</v>
      </c>
      <c r="S34" s="32" t="s">
        <v>82</v>
      </c>
      <c r="T34" s="26" t="s">
        <v>72</v>
      </c>
      <c r="U34" s="33" t="s">
        <v>39</v>
      </c>
      <c r="V34" s="33" t="str">
        <f t="shared" si="1"/>
        <v>OK</v>
      </c>
      <c r="W34" s="33" t="s">
        <v>49</v>
      </c>
      <c r="X34" s="33" t="s">
        <v>49</v>
      </c>
      <c r="Y34" s="33" t="s">
        <v>39</v>
      </c>
      <c r="Z34" s="14">
        <f t="shared" si="2"/>
        <v>1</v>
      </c>
      <c r="AA34" s="34">
        <v>3156</v>
      </c>
      <c r="AB34" s="35" t="s">
        <v>57</v>
      </c>
      <c r="AC34" s="36" t="str">
        <f>IFERROR(VLOOKUP(T34,[1]STATUS_CAPEX!Q:R,2,0),"SAMUEL OLIVEIRA")</f>
        <v>SAMUEL OLIVEIRA</v>
      </c>
      <c r="AD34" s="37" t="s">
        <v>51</v>
      </c>
      <c r="AE34" s="32" t="str">
        <f t="shared" si="7"/>
        <v>Realizado</v>
      </c>
      <c r="AF34" s="38" t="s">
        <v>42</v>
      </c>
      <c r="AG34" s="39">
        <f t="shared" si="3"/>
        <v>2615.9899999999998</v>
      </c>
      <c r="AH34" s="40">
        <v>2548098.5699999998</v>
      </c>
      <c r="AI34" s="35" t="e">
        <f t="shared" si="4"/>
        <v>#N/A</v>
      </c>
      <c r="AJ34" s="41">
        <v>24704591</v>
      </c>
      <c r="AK34" s="57">
        <v>2615.9899999999998</v>
      </c>
      <c r="AL34" s="34" t="str">
        <f t="shared" si="5"/>
        <v>Mauricio Alves</v>
      </c>
    </row>
    <row r="35" spans="1:38" x14ac:dyDescent="0.25">
      <c r="A35" s="26" t="s">
        <v>38</v>
      </c>
      <c r="B35" s="26" t="s">
        <v>39</v>
      </c>
      <c r="C35" s="26" t="s">
        <v>52</v>
      </c>
      <c r="D35" s="26" t="s">
        <v>40</v>
      </c>
      <c r="E35" s="27">
        <v>540089</v>
      </c>
      <c r="F35" s="27">
        <f>IFERROR(VLOOKUP(E35,#REF!,2,0),0)</f>
        <v>0</v>
      </c>
      <c r="G35" s="27"/>
      <c r="H35" s="26">
        <v>6000771779</v>
      </c>
      <c r="I35" s="43" t="s">
        <v>42</v>
      </c>
      <c r="J35" s="43" t="s">
        <v>42</v>
      </c>
      <c r="K35" s="30" t="str">
        <f t="shared" si="6"/>
        <v>Custeio</v>
      </c>
      <c r="L35" s="26" t="s">
        <v>43</v>
      </c>
      <c r="M35" s="58" t="s">
        <v>54</v>
      </c>
      <c r="N35" s="26" t="str">
        <f t="shared" si="0"/>
        <v>Realizado</v>
      </c>
      <c r="O35" s="26" t="s">
        <v>45</v>
      </c>
      <c r="P35" s="26" t="s">
        <v>81</v>
      </c>
      <c r="Q35" s="26" t="str">
        <f>IFERROR(IFERROR(VLOOKUP(H35,[1]STATUS_CAPEX!I:J,2,0),VLOOKUP(H35,[1]STATUS_OPEX!H:I,2,0)),0)</f>
        <v>LIB //COMS</v>
      </c>
      <c r="R35" s="31">
        <v>45530</v>
      </c>
      <c r="S35" s="32" t="s">
        <v>71</v>
      </c>
      <c r="T35" s="26" t="s">
        <v>72</v>
      </c>
      <c r="U35" s="33" t="s">
        <v>39</v>
      </c>
      <c r="V35" s="33" t="str">
        <f t="shared" si="1"/>
        <v>OK</v>
      </c>
      <c r="W35" s="33" t="s">
        <v>49</v>
      </c>
      <c r="X35" s="33" t="s">
        <v>49</v>
      </c>
      <c r="Y35" s="33" t="s">
        <v>39</v>
      </c>
      <c r="Z35" s="14">
        <f t="shared" si="2"/>
        <v>1</v>
      </c>
      <c r="AA35" s="34">
        <v>936.37</v>
      </c>
      <c r="AB35" s="35" t="s">
        <v>57</v>
      </c>
      <c r="AC35" s="36" t="str">
        <f>IFERROR(VLOOKUP(T35,[1]STATUS_CAPEX!Q:R,2,0),"SAMUEL OLIVEIRA")</f>
        <v>SAMUEL OLIVEIRA</v>
      </c>
      <c r="AD35" s="37" t="s">
        <v>51</v>
      </c>
      <c r="AE35" s="32" t="str">
        <f t="shared" si="7"/>
        <v>Realizado</v>
      </c>
      <c r="AF35" s="38" t="s">
        <v>42</v>
      </c>
      <c r="AG35" s="39">
        <f t="shared" si="3"/>
        <v>765.53</v>
      </c>
      <c r="AH35" s="40">
        <v>2548098.5699999998</v>
      </c>
      <c r="AI35" s="35" t="e">
        <f t="shared" si="4"/>
        <v>#N/A</v>
      </c>
      <c r="AJ35" s="41">
        <v>24693108</v>
      </c>
      <c r="AK35" s="51">
        <v>765.53</v>
      </c>
      <c r="AL35" s="34" t="str">
        <f t="shared" si="5"/>
        <v>Mauricio Alves</v>
      </c>
    </row>
    <row r="36" spans="1:38" hidden="1" x14ac:dyDescent="0.25">
      <c r="A36" s="26" t="s">
        <v>106</v>
      </c>
      <c r="B36" s="30" t="s">
        <v>39</v>
      </c>
      <c r="C36" s="26" t="s">
        <v>52</v>
      </c>
      <c r="D36" s="26" t="s">
        <v>40</v>
      </c>
      <c r="E36" s="46">
        <v>555241</v>
      </c>
      <c r="F36" s="46">
        <f>IFERROR(VLOOKUP(E36,#REF!,2,0),0)</f>
        <v>0</v>
      </c>
      <c r="G36" s="46"/>
      <c r="H36" s="44">
        <v>6000776508</v>
      </c>
      <c r="I36" s="45" t="s">
        <v>107</v>
      </c>
      <c r="J36" s="45" t="s">
        <v>107</v>
      </c>
      <c r="K36" s="30" t="str">
        <f t="shared" si="6"/>
        <v>Custeio</v>
      </c>
      <c r="L36" s="26" t="s">
        <v>43</v>
      </c>
      <c r="M36" s="26" t="s">
        <v>44</v>
      </c>
      <c r="N36" s="26" t="str">
        <f t="shared" si="0"/>
        <v>Realizado</v>
      </c>
      <c r="O36" s="26" t="s">
        <v>45</v>
      </c>
      <c r="P36" s="26" t="s">
        <v>108</v>
      </c>
      <c r="Q36" s="26" t="str">
        <f>IFERROR(IFERROR(VLOOKUP(H36,[1]STATUS_CAPEX!I:J,2,0),VLOOKUP(H36,[1]STATUS_OPEX!H:I,2,0)),0)</f>
        <v>LIB //ATEC</v>
      </c>
      <c r="R36" s="31">
        <v>45531</v>
      </c>
      <c r="S36" s="32" t="s">
        <v>66</v>
      </c>
      <c r="T36" s="26" t="s">
        <v>72</v>
      </c>
      <c r="U36" s="33" t="s">
        <v>39</v>
      </c>
      <c r="V36" s="33" t="str">
        <f t="shared" si="1"/>
        <v>OK</v>
      </c>
      <c r="W36" s="33" t="s">
        <v>49</v>
      </c>
      <c r="X36" s="33" t="s">
        <v>49</v>
      </c>
      <c r="Y36" s="33" t="s">
        <v>39</v>
      </c>
      <c r="Z36" s="14">
        <f t="shared" si="2"/>
        <v>1</v>
      </c>
      <c r="AA36" s="34">
        <v>9598</v>
      </c>
      <c r="AB36" s="35" t="s">
        <v>50</v>
      </c>
      <c r="AC36" s="36" t="s">
        <v>73</v>
      </c>
      <c r="AD36" s="37" t="s">
        <v>51</v>
      </c>
      <c r="AE36" s="32" t="str">
        <f t="shared" si="7"/>
        <v>Realizado</v>
      </c>
      <c r="AF36" s="38" t="s">
        <v>68</v>
      </c>
      <c r="AG36" s="39">
        <v>13723.26</v>
      </c>
      <c r="AH36" s="40">
        <v>2548098.5699999998</v>
      </c>
      <c r="AI36" s="35" t="e">
        <f t="shared" si="4"/>
        <v>#N/A</v>
      </c>
      <c r="AJ36" s="41">
        <v>24719415</v>
      </c>
      <c r="AK36" s="51">
        <v>8123.73</v>
      </c>
      <c r="AL36" s="34" t="str">
        <f t="shared" si="5"/>
        <v>Mauricio Alves</v>
      </c>
    </row>
    <row r="37" spans="1:38" x14ac:dyDescent="0.25">
      <c r="A37" s="26" t="s">
        <v>38</v>
      </c>
      <c r="B37" s="26" t="s">
        <v>39</v>
      </c>
      <c r="C37" s="26" t="s">
        <v>52</v>
      </c>
      <c r="D37" s="26" t="s">
        <v>40</v>
      </c>
      <c r="E37" s="27">
        <v>580846</v>
      </c>
      <c r="F37" s="27">
        <f>IFERROR(VLOOKUP(E37,#REF!,2,0),0)</f>
        <v>0</v>
      </c>
      <c r="G37" s="27"/>
      <c r="H37" s="26">
        <v>6000779258</v>
      </c>
      <c r="I37" s="29" t="s">
        <v>42</v>
      </c>
      <c r="J37" s="45" t="s">
        <v>109</v>
      </c>
      <c r="K37" s="30" t="str">
        <f t="shared" si="6"/>
        <v>Custeio</v>
      </c>
      <c r="L37" s="26" t="s">
        <v>43</v>
      </c>
      <c r="M37" s="26" t="s">
        <v>44</v>
      </c>
      <c r="N37" s="26" t="str">
        <f t="shared" si="0"/>
        <v>Realizado</v>
      </c>
      <c r="O37" s="26" t="s">
        <v>45</v>
      </c>
      <c r="P37" s="26" t="s">
        <v>110</v>
      </c>
      <c r="Q37" s="26" t="str">
        <f>IFERROR(IFERROR(VLOOKUP(H37,[1]STATUS_CAPEX!I:J,2,0),VLOOKUP(H37,[1]STATUS_OPEX!H:I,2,0)),0)</f>
        <v>LIB //COMS</v>
      </c>
      <c r="R37" s="31">
        <v>45532</v>
      </c>
      <c r="S37" s="32" t="s">
        <v>82</v>
      </c>
      <c r="T37" s="26" t="s">
        <v>72</v>
      </c>
      <c r="U37" s="33" t="s">
        <v>39</v>
      </c>
      <c r="V37" s="33" t="str">
        <f t="shared" si="1"/>
        <v>OK</v>
      </c>
      <c r="W37" s="33" t="s">
        <v>49</v>
      </c>
      <c r="X37" s="33" t="s">
        <v>49</v>
      </c>
      <c r="Y37" s="33" t="s">
        <v>39</v>
      </c>
      <c r="Z37" s="14">
        <f t="shared" si="2"/>
        <v>1</v>
      </c>
      <c r="AA37" s="34">
        <v>845</v>
      </c>
      <c r="AB37" s="35" t="s">
        <v>57</v>
      </c>
      <c r="AC37" s="36" t="str">
        <f>IFERROR(VLOOKUP(T37,[1]STATUS_CAPEX!Q:R,2,0),"SAMUEL OLIVEIRA")</f>
        <v>SAMUEL OLIVEIRA</v>
      </c>
      <c r="AD37" s="37" t="s">
        <v>51</v>
      </c>
      <c r="AE37" s="32" t="str">
        <f t="shared" si="7"/>
        <v>Realizado</v>
      </c>
      <c r="AF37" s="38" t="s">
        <v>42</v>
      </c>
      <c r="AG37" s="39">
        <f>IF(AK37="",AA37,AK37)</f>
        <v>3223.07</v>
      </c>
      <c r="AH37" s="40">
        <v>2548098.5699999998</v>
      </c>
      <c r="AI37" s="35" t="e">
        <f t="shared" si="4"/>
        <v>#N/A</v>
      </c>
      <c r="AJ37" s="41">
        <v>24715361</v>
      </c>
      <c r="AK37" s="57">
        <v>3223.07</v>
      </c>
      <c r="AL37" s="34" t="str">
        <f t="shared" si="5"/>
        <v>Mauricio Alves</v>
      </c>
    </row>
    <row r="38" spans="1:38" x14ac:dyDescent="0.25">
      <c r="A38" s="26" t="s">
        <v>38</v>
      </c>
      <c r="B38" s="26" t="s">
        <v>39</v>
      </c>
      <c r="C38" s="26" t="s">
        <v>52</v>
      </c>
      <c r="D38" s="26" t="s">
        <v>40</v>
      </c>
      <c r="E38" s="27">
        <v>565742</v>
      </c>
      <c r="F38" s="27">
        <f>IFERROR(VLOOKUP(E38,#REF!,2,0),0)</f>
        <v>0</v>
      </c>
      <c r="G38" s="27"/>
      <c r="H38" s="26">
        <v>6000777679</v>
      </c>
      <c r="I38" s="26" t="s">
        <v>42</v>
      </c>
      <c r="J38" s="45" t="s">
        <v>109</v>
      </c>
      <c r="K38" s="30" t="str">
        <f t="shared" si="6"/>
        <v>Custeio</v>
      </c>
      <c r="L38" s="26" t="s">
        <v>43</v>
      </c>
      <c r="M38" s="26" t="s">
        <v>44</v>
      </c>
      <c r="N38" s="26" t="str">
        <f t="shared" si="0"/>
        <v>Realizado</v>
      </c>
      <c r="O38" s="26" t="s">
        <v>45</v>
      </c>
      <c r="P38" s="26" t="s">
        <v>104</v>
      </c>
      <c r="Q38" s="26" t="str">
        <f>IFERROR(IFERROR(VLOOKUP(H38,[1]STATUS_CAPEX!I:J,2,0),VLOOKUP(H38,[1]STATUS_OPEX!H:I,2,0)),0)</f>
        <v>LIB //COMS</v>
      </c>
      <c r="R38" s="31">
        <v>45533</v>
      </c>
      <c r="S38" s="32" t="s">
        <v>47</v>
      </c>
      <c r="T38" s="26" t="s">
        <v>72</v>
      </c>
      <c r="U38" s="33" t="s">
        <v>39</v>
      </c>
      <c r="V38" s="33" t="str">
        <f t="shared" si="1"/>
        <v>OK</v>
      </c>
      <c r="W38" s="33" t="s">
        <v>49</v>
      </c>
      <c r="X38" s="33" t="s">
        <v>49</v>
      </c>
      <c r="Y38" s="33" t="s">
        <v>39</v>
      </c>
      <c r="Z38" s="14">
        <f t="shared" si="2"/>
        <v>1</v>
      </c>
      <c r="AA38" s="34">
        <v>15950</v>
      </c>
      <c r="AB38" s="35" t="s">
        <v>50</v>
      </c>
      <c r="AC38" s="36" t="s">
        <v>73</v>
      </c>
      <c r="AD38" s="37" t="s">
        <v>51</v>
      </c>
      <c r="AE38" s="32" t="str">
        <f t="shared" si="7"/>
        <v>Realizado</v>
      </c>
      <c r="AF38" s="38" t="s">
        <v>42</v>
      </c>
      <c r="AG38" s="39">
        <v>3380.72</v>
      </c>
      <c r="AH38" s="40">
        <v>2548098.5699999998</v>
      </c>
      <c r="AI38" s="35" t="e">
        <f t="shared" si="4"/>
        <v>#N/A</v>
      </c>
      <c r="AJ38" s="41">
        <v>24660375</v>
      </c>
      <c r="AK38" s="51">
        <v>3380.72</v>
      </c>
      <c r="AL38" s="34" t="str">
        <f t="shared" si="5"/>
        <v>Mauricio Alves</v>
      </c>
    </row>
    <row r="39" spans="1:38" x14ac:dyDescent="0.25">
      <c r="A39" s="26" t="s">
        <v>38</v>
      </c>
      <c r="B39" s="26" t="s">
        <v>39</v>
      </c>
      <c r="C39" s="26" t="s">
        <v>52</v>
      </c>
      <c r="D39" s="26" t="s">
        <v>40</v>
      </c>
      <c r="E39" s="59">
        <v>554771</v>
      </c>
      <c r="F39" s="46">
        <f>IFERROR(VLOOKUP(E39,#REF!,2,0),0)</f>
        <v>0</v>
      </c>
      <c r="G39" s="46"/>
      <c r="H39" s="26">
        <v>6000778218</v>
      </c>
      <c r="I39" s="26" t="s">
        <v>42</v>
      </c>
      <c r="J39" s="45" t="s">
        <v>109</v>
      </c>
      <c r="K39" s="30" t="str">
        <f t="shared" si="6"/>
        <v>Custeio</v>
      </c>
      <c r="L39" s="26" t="s">
        <v>43</v>
      </c>
      <c r="M39" s="26" t="s">
        <v>44</v>
      </c>
      <c r="N39" s="26" t="str">
        <f t="shared" si="0"/>
        <v>Realizado</v>
      </c>
      <c r="O39" s="26" t="s">
        <v>45</v>
      </c>
      <c r="P39" s="26" t="s">
        <v>104</v>
      </c>
      <c r="Q39" s="26" t="str">
        <f>IFERROR(IFERROR(VLOOKUP(H39,[1]STATUS_CAPEX!I:J,2,0),VLOOKUP(H39,[1]STATUS_OPEX!H:I,2,0)),0)</f>
        <v>LIB //COMS</v>
      </c>
      <c r="R39" s="31">
        <v>45534</v>
      </c>
      <c r="S39" s="32" t="s">
        <v>71</v>
      </c>
      <c r="T39" s="26" t="s">
        <v>72</v>
      </c>
      <c r="U39" s="33" t="s">
        <v>39</v>
      </c>
      <c r="V39" s="33" t="str">
        <f t="shared" si="1"/>
        <v>OK</v>
      </c>
      <c r="W39" s="33" t="s">
        <v>49</v>
      </c>
      <c r="X39" s="33" t="s">
        <v>49</v>
      </c>
      <c r="Y39" s="33" t="s">
        <v>39</v>
      </c>
      <c r="Z39" s="14">
        <f t="shared" si="2"/>
        <v>1</v>
      </c>
      <c r="AA39" s="34">
        <v>3789</v>
      </c>
      <c r="AB39" s="35" t="s">
        <v>57</v>
      </c>
      <c r="AC39" s="36" t="str">
        <f>IFERROR(VLOOKUP(T39,[1]STATUS_CAPEX!Q:R,2,0),"SAMUEL OLIVEIRA")</f>
        <v>SAMUEL OLIVEIRA</v>
      </c>
      <c r="AD39" s="37" t="s">
        <v>51</v>
      </c>
      <c r="AE39" s="32" t="str">
        <f t="shared" si="7"/>
        <v>Realizado</v>
      </c>
      <c r="AF39" s="38" t="s">
        <v>42</v>
      </c>
      <c r="AG39" s="39">
        <f t="shared" ref="AG39:AG55" si="8">IF(AK39="",AA39,AK39)</f>
        <v>3819.06</v>
      </c>
      <c r="AH39" s="40">
        <v>2548098.5699999998</v>
      </c>
      <c r="AI39" s="35" t="e">
        <f t="shared" si="4"/>
        <v>#N/A</v>
      </c>
      <c r="AJ39" s="41">
        <v>24660497</v>
      </c>
      <c r="AK39" s="51">
        <v>3819.06</v>
      </c>
      <c r="AL39" s="34" t="str">
        <f t="shared" si="5"/>
        <v>Mauricio Alves</v>
      </c>
    </row>
    <row r="40" spans="1:38" x14ac:dyDescent="0.25">
      <c r="A40" s="26" t="s">
        <v>38</v>
      </c>
      <c r="B40" s="26" t="s">
        <v>39</v>
      </c>
      <c r="C40" s="26" t="s">
        <v>52</v>
      </c>
      <c r="D40" s="26" t="s">
        <v>40</v>
      </c>
      <c r="E40" s="27">
        <v>574212</v>
      </c>
      <c r="F40" s="27">
        <f>IFERROR(VLOOKUP(E40,#REF!,2,0),0)</f>
        <v>0</v>
      </c>
      <c r="G40" s="27"/>
      <c r="H40" s="26">
        <v>6000779463</v>
      </c>
      <c r="I40" s="26" t="s">
        <v>42</v>
      </c>
      <c r="J40" s="45" t="s">
        <v>109</v>
      </c>
      <c r="K40" s="30" t="str">
        <f t="shared" si="6"/>
        <v>Custeio</v>
      </c>
      <c r="L40" s="26" t="s">
        <v>43</v>
      </c>
      <c r="M40" s="26" t="s">
        <v>111</v>
      </c>
      <c r="N40" s="26" t="str">
        <f t="shared" si="0"/>
        <v>Realizado</v>
      </c>
      <c r="O40" s="26" t="s">
        <v>80</v>
      </c>
      <c r="P40" s="26" t="s">
        <v>112</v>
      </c>
      <c r="Q40" s="26" t="str">
        <f>IFERROR(IFERROR(VLOOKUP(H40,[1]STATUS_CAPEX!I:J,2,0),VLOOKUP(H40,[1]STATUS_OPEX!H:I,2,0)),0)</f>
        <v>LIB //COMS</v>
      </c>
      <c r="R40" s="31">
        <v>45535</v>
      </c>
      <c r="S40" s="32" t="s">
        <v>82</v>
      </c>
      <c r="T40" s="26" t="s">
        <v>72</v>
      </c>
      <c r="U40" s="33" t="s">
        <v>39</v>
      </c>
      <c r="V40" s="33" t="str">
        <f t="shared" si="1"/>
        <v>OK</v>
      </c>
      <c r="W40" s="33" t="s">
        <v>49</v>
      </c>
      <c r="X40" s="33" t="s">
        <v>49</v>
      </c>
      <c r="Y40" s="33" t="s">
        <v>39</v>
      </c>
      <c r="Z40" s="14">
        <f t="shared" si="2"/>
        <v>1</v>
      </c>
      <c r="AA40" s="34">
        <v>120</v>
      </c>
      <c r="AB40" s="35" t="s">
        <v>57</v>
      </c>
      <c r="AC40" s="36" t="str">
        <f>IFERROR(VLOOKUP(T40,[1]STATUS_CAPEX!Q:R,2,0),"SAMUEL OLIVEIRA")</f>
        <v>SAMUEL OLIVEIRA</v>
      </c>
      <c r="AD40" s="37" t="s">
        <v>51</v>
      </c>
      <c r="AE40" s="32" t="str">
        <f t="shared" si="7"/>
        <v>Realizado</v>
      </c>
      <c r="AF40" s="38" t="s">
        <v>42</v>
      </c>
      <c r="AG40" s="39">
        <f t="shared" si="8"/>
        <v>34.880000000000003</v>
      </c>
      <c r="AH40" s="40">
        <v>2548098.5699999998</v>
      </c>
      <c r="AI40" s="35" t="e">
        <f t="shared" si="4"/>
        <v>#N/A</v>
      </c>
      <c r="AJ40" s="41">
        <v>24693349</v>
      </c>
      <c r="AK40" s="57">
        <v>34.880000000000003</v>
      </c>
      <c r="AL40" s="34" t="str">
        <f t="shared" si="5"/>
        <v>Mauricio Alves</v>
      </c>
    </row>
    <row r="41" spans="1:38" x14ac:dyDescent="0.25">
      <c r="A41" s="26" t="s">
        <v>38</v>
      </c>
      <c r="B41" s="26" t="s">
        <v>39</v>
      </c>
      <c r="C41" s="26" t="s">
        <v>52</v>
      </c>
      <c r="D41" s="26" t="s">
        <v>40</v>
      </c>
      <c r="E41" s="27" t="s">
        <v>113</v>
      </c>
      <c r="F41" s="27">
        <f>IFERROR(VLOOKUP(E41,#REF!,2,0),0)</f>
        <v>0</v>
      </c>
      <c r="G41" s="27"/>
      <c r="H41" s="26">
        <v>6000778650</v>
      </c>
      <c r="I41" s="26" t="s">
        <v>42</v>
      </c>
      <c r="J41" s="45" t="s">
        <v>109</v>
      </c>
      <c r="K41" s="30" t="str">
        <f t="shared" si="6"/>
        <v>Custeio</v>
      </c>
      <c r="L41" s="26" t="s">
        <v>43</v>
      </c>
      <c r="M41" s="26" t="s">
        <v>44</v>
      </c>
      <c r="N41" s="26" t="str">
        <f t="shared" si="0"/>
        <v>Realizado</v>
      </c>
      <c r="O41" s="26" t="s">
        <v>45</v>
      </c>
      <c r="P41" s="26" t="s">
        <v>104</v>
      </c>
      <c r="Q41" s="26" t="str">
        <f>IFERROR(IFERROR(VLOOKUP(H41,[1]STATUS_CAPEX!I:J,2,0),VLOOKUP(H41,[1]STATUS_OPEX!H:I,2,0)),0)</f>
        <v>LIB //COMS</v>
      </c>
      <c r="R41" s="31">
        <v>45536</v>
      </c>
      <c r="S41" s="32" t="s">
        <v>71</v>
      </c>
      <c r="T41" s="26" t="s">
        <v>72</v>
      </c>
      <c r="U41" s="33" t="s">
        <v>39</v>
      </c>
      <c r="V41" s="33" t="str">
        <f t="shared" si="1"/>
        <v>OK</v>
      </c>
      <c r="W41" s="33" t="s">
        <v>49</v>
      </c>
      <c r="X41" s="33" t="s">
        <v>49</v>
      </c>
      <c r="Y41" s="33" t="s">
        <v>39</v>
      </c>
      <c r="Z41" s="14">
        <f t="shared" si="2"/>
        <v>1</v>
      </c>
      <c r="AA41" s="34">
        <v>2156</v>
      </c>
      <c r="AB41" s="35" t="s">
        <v>57</v>
      </c>
      <c r="AC41" s="36" t="str">
        <f>IFERROR(VLOOKUP(T41,[1]STATUS_CAPEX!Q:R,2,0),"SAMUEL OLIVEIRA")</f>
        <v>SAMUEL OLIVEIRA</v>
      </c>
      <c r="AD41" s="37" t="s">
        <v>51</v>
      </c>
      <c r="AE41" s="32" t="str">
        <f t="shared" si="7"/>
        <v>Realizado</v>
      </c>
      <c r="AF41" s="38" t="s">
        <v>42</v>
      </c>
      <c r="AG41" s="39">
        <f t="shared" si="8"/>
        <v>2256.4</v>
      </c>
      <c r="AH41" s="40">
        <v>2548098.5699999998</v>
      </c>
      <c r="AI41" s="35" t="e">
        <f t="shared" si="4"/>
        <v>#N/A</v>
      </c>
      <c r="AJ41" s="41">
        <v>24660440</v>
      </c>
      <c r="AK41" s="51">
        <v>2256.4</v>
      </c>
      <c r="AL41" s="34" t="str">
        <f t="shared" si="5"/>
        <v>Mauricio Alves</v>
      </c>
    </row>
    <row r="42" spans="1:38" x14ac:dyDescent="0.25">
      <c r="A42" s="26" t="s">
        <v>38</v>
      </c>
      <c r="B42" s="26" t="s">
        <v>39</v>
      </c>
      <c r="C42" s="26" t="s">
        <v>52</v>
      </c>
      <c r="D42" s="26" t="s">
        <v>40</v>
      </c>
      <c r="E42" s="27">
        <v>542150</v>
      </c>
      <c r="F42" s="27">
        <f>IFERROR(VLOOKUP(E42,#REF!,2,0),0)</f>
        <v>0</v>
      </c>
      <c r="G42" s="27"/>
      <c r="H42" s="26">
        <v>6000778291</v>
      </c>
      <c r="I42" s="43" t="s">
        <v>42</v>
      </c>
      <c r="J42" s="45" t="s">
        <v>109</v>
      </c>
      <c r="K42" s="30" t="str">
        <f t="shared" si="6"/>
        <v>Custeio</v>
      </c>
      <c r="L42" s="26" t="s">
        <v>43</v>
      </c>
      <c r="M42" s="26" t="s">
        <v>44</v>
      </c>
      <c r="N42" s="26" t="str">
        <f t="shared" si="0"/>
        <v>Realizado</v>
      </c>
      <c r="O42" s="26" t="s">
        <v>80</v>
      </c>
      <c r="P42" s="26" t="s">
        <v>114</v>
      </c>
      <c r="Q42" s="26" t="str">
        <f>IFERROR(IFERROR(VLOOKUP(H42,[1]STATUS_CAPEX!I:J,2,0),VLOOKUP(H42,[1]STATUS_OPEX!H:I,2,0)),0)</f>
        <v>LIB //COMS</v>
      </c>
      <c r="R42" s="31">
        <v>45537</v>
      </c>
      <c r="S42" s="32" t="s">
        <v>71</v>
      </c>
      <c r="T42" s="26" t="s">
        <v>72</v>
      </c>
      <c r="U42" s="33" t="s">
        <v>39</v>
      </c>
      <c r="V42" s="33" t="str">
        <f t="shared" si="1"/>
        <v>OK</v>
      </c>
      <c r="W42" s="33" t="s">
        <v>49</v>
      </c>
      <c r="X42" s="33" t="s">
        <v>49</v>
      </c>
      <c r="Y42" s="33" t="s">
        <v>39</v>
      </c>
      <c r="Z42" s="14">
        <f t="shared" si="2"/>
        <v>1</v>
      </c>
      <c r="AA42" s="34">
        <v>7678</v>
      </c>
      <c r="AB42" s="35" t="s">
        <v>57</v>
      </c>
      <c r="AC42" s="36" t="str">
        <f>IFERROR(VLOOKUP(T42,[1]STATUS_CAPEX!Q:R,2,0),"SAMUEL OLIVEIRA")</f>
        <v>SAMUEL OLIVEIRA</v>
      </c>
      <c r="AD42" s="37" t="s">
        <v>51</v>
      </c>
      <c r="AE42" s="32" t="str">
        <f t="shared" si="7"/>
        <v>Realizado</v>
      </c>
      <c r="AF42" s="38" t="s">
        <v>42</v>
      </c>
      <c r="AG42" s="39">
        <f t="shared" si="8"/>
        <v>4349.25</v>
      </c>
      <c r="AH42" s="40">
        <v>2548098.5699999998</v>
      </c>
      <c r="AI42" s="35" t="e">
        <f t="shared" si="4"/>
        <v>#N/A</v>
      </c>
      <c r="AJ42" s="41">
        <v>24660662</v>
      </c>
      <c r="AK42" s="51">
        <v>4349.25</v>
      </c>
      <c r="AL42" s="34" t="str">
        <f t="shared" si="5"/>
        <v>Mauricio Alves</v>
      </c>
    </row>
    <row r="43" spans="1:38" hidden="1" x14ac:dyDescent="0.25">
      <c r="A43" s="26" t="s">
        <v>58</v>
      </c>
      <c r="B43" s="26" t="s">
        <v>59</v>
      </c>
      <c r="C43" s="26" t="s">
        <v>60</v>
      </c>
      <c r="D43" s="26" t="s">
        <v>61</v>
      </c>
      <c r="E43" s="27" t="s">
        <v>115</v>
      </c>
      <c r="F43" s="27">
        <f>IFERROR(VLOOKUP(E43,#REF!,2,0),0)</f>
        <v>0</v>
      </c>
      <c r="G43" s="27"/>
      <c r="H43" s="44" t="s">
        <v>116</v>
      </c>
      <c r="I43" s="45" t="s">
        <v>63</v>
      </c>
      <c r="J43" s="45" t="s">
        <v>109</v>
      </c>
      <c r="K43" s="30" t="str">
        <f t="shared" si="6"/>
        <v>EME</v>
      </c>
      <c r="L43" s="26" t="s">
        <v>43</v>
      </c>
      <c r="M43" s="26" t="s">
        <v>54</v>
      </c>
      <c r="N43" s="26" t="str">
        <f t="shared" si="0"/>
        <v>Realizado</v>
      </c>
      <c r="O43" s="26" t="s">
        <v>64</v>
      </c>
      <c r="P43" s="26" t="s">
        <v>65</v>
      </c>
      <c r="Q43" s="26" t="str">
        <f>IFERROR(IFERROR(VLOOKUP(H43,[1]STATUS_CAPEX!I:J,2,0),VLOOKUP(H43,[1]STATUS_OPEX!H:I,2,0)),0)</f>
        <v>LIB //ENER</v>
      </c>
      <c r="R43" s="31">
        <v>45538</v>
      </c>
      <c r="S43" s="32" t="s">
        <v>66</v>
      </c>
      <c r="T43" s="26" t="s">
        <v>48</v>
      </c>
      <c r="U43" s="33" t="str">
        <f>IF(A43&gt;0,"OK","NOK")</f>
        <v>OK</v>
      </c>
      <c r="V43" s="33" t="s">
        <v>39</v>
      </c>
      <c r="W43" s="33" t="s">
        <v>49</v>
      </c>
      <c r="X43" s="33" t="s">
        <v>49</v>
      </c>
      <c r="Y43" s="33" t="str">
        <f>IF(AK43&gt;0,"OK","NOK")</f>
        <v>OK</v>
      </c>
      <c r="Z43" s="14">
        <f t="shared" si="2"/>
        <v>1</v>
      </c>
      <c r="AA43" s="34">
        <v>3580</v>
      </c>
      <c r="AB43" s="35" t="s">
        <v>50</v>
      </c>
      <c r="AC43" s="36" t="str">
        <f>IFERROR(VLOOKUP(T43,[1]STATUS_CAPEX!Q:R,2,0),"SAMUEL OLIVEIRA")</f>
        <v>LUCAS ANDRADE</v>
      </c>
      <c r="AD43" s="37" t="s">
        <v>51</v>
      </c>
      <c r="AE43" s="32" t="str">
        <f t="shared" si="7"/>
        <v>Realizado</v>
      </c>
      <c r="AF43" s="38" t="s">
        <v>68</v>
      </c>
      <c r="AG43" s="39">
        <f t="shared" si="8"/>
        <v>3866.41</v>
      </c>
      <c r="AH43" s="40">
        <v>2548098.5699999998</v>
      </c>
      <c r="AI43" s="35" t="e">
        <f t="shared" si="4"/>
        <v>#N/A</v>
      </c>
      <c r="AJ43" s="41">
        <v>25265856</v>
      </c>
      <c r="AK43" s="51">
        <v>3866.41</v>
      </c>
      <c r="AL43" s="34" t="str">
        <f t="shared" si="5"/>
        <v>Erica Fragoso</v>
      </c>
    </row>
    <row r="44" spans="1:38" x14ac:dyDescent="0.25">
      <c r="A44" s="26" t="s">
        <v>38</v>
      </c>
      <c r="B44" s="26" t="s">
        <v>39</v>
      </c>
      <c r="C44" s="26" t="s">
        <v>52</v>
      </c>
      <c r="D44" s="26" t="s">
        <v>40</v>
      </c>
      <c r="E44" s="27">
        <v>566785</v>
      </c>
      <c r="F44" s="27">
        <f>IFERROR(VLOOKUP(E44,#REF!,2,0),0)</f>
        <v>0</v>
      </c>
      <c r="G44" s="27"/>
      <c r="H44" s="26">
        <v>6000778297</v>
      </c>
      <c r="I44" s="29" t="s">
        <v>42</v>
      </c>
      <c r="J44" s="45" t="s">
        <v>109</v>
      </c>
      <c r="K44" s="30" t="str">
        <f t="shared" si="6"/>
        <v>Custeio</v>
      </c>
      <c r="L44" s="26" t="s">
        <v>43</v>
      </c>
      <c r="M44" s="26" t="s">
        <v>44</v>
      </c>
      <c r="N44" s="26" t="str">
        <f t="shared" si="0"/>
        <v>Realizado</v>
      </c>
      <c r="O44" s="26" t="s">
        <v>117</v>
      </c>
      <c r="P44" s="26" t="s">
        <v>108</v>
      </c>
      <c r="Q44" s="26" t="str">
        <f>IFERROR(IFERROR(VLOOKUP(H44,[1]STATUS_CAPEX!I:J,2,0),VLOOKUP(H44,[1]STATUS_OPEX!H:I,2,0)),0)</f>
        <v>LIB //COMS</v>
      </c>
      <c r="R44" s="31">
        <v>45539</v>
      </c>
      <c r="S44" s="32" t="s">
        <v>71</v>
      </c>
      <c r="T44" s="26" t="s">
        <v>72</v>
      </c>
      <c r="U44" s="33" t="s">
        <v>39</v>
      </c>
      <c r="V44" s="33" t="str">
        <f t="shared" ref="V44:V107" si="9">IF(E44&gt;0,"OK","NOK")</f>
        <v>OK</v>
      </c>
      <c r="W44" s="33" t="s">
        <v>49</v>
      </c>
      <c r="X44" s="33" t="s">
        <v>49</v>
      </c>
      <c r="Y44" s="33" t="s">
        <v>39</v>
      </c>
      <c r="Z44" s="14">
        <f t="shared" si="2"/>
        <v>1</v>
      </c>
      <c r="AA44" s="34">
        <v>2878</v>
      </c>
      <c r="AB44" s="35" t="s">
        <v>57</v>
      </c>
      <c r="AC44" s="36" t="str">
        <f>IFERROR(VLOOKUP(T44,[1]STATUS_CAPEX!Q:R,2,0),"SAMUEL OLIVEIRA")</f>
        <v>SAMUEL OLIVEIRA</v>
      </c>
      <c r="AD44" s="37" t="s">
        <v>51</v>
      </c>
      <c r="AE44" s="32" t="str">
        <f t="shared" si="7"/>
        <v>Realizado</v>
      </c>
      <c r="AF44" s="38" t="s">
        <v>42</v>
      </c>
      <c r="AG44" s="39">
        <f t="shared" si="8"/>
        <v>2942.39</v>
      </c>
      <c r="AH44" s="40">
        <v>2548098.5699999998</v>
      </c>
      <c r="AI44" s="35" t="e">
        <f t="shared" si="4"/>
        <v>#N/A</v>
      </c>
      <c r="AJ44" s="41">
        <v>24660581</v>
      </c>
      <c r="AK44" s="51">
        <v>2942.39</v>
      </c>
      <c r="AL44" s="34" t="str">
        <f t="shared" si="5"/>
        <v>Mauricio Alves</v>
      </c>
    </row>
    <row r="45" spans="1:38" x14ac:dyDescent="0.25">
      <c r="A45" s="26" t="s">
        <v>38</v>
      </c>
      <c r="B45" s="26" t="s">
        <v>39</v>
      </c>
      <c r="C45" s="26" t="s">
        <v>52</v>
      </c>
      <c r="D45" s="26" t="s">
        <v>40</v>
      </c>
      <c r="E45" s="27">
        <v>555055</v>
      </c>
      <c r="F45" s="27">
        <f>IFERROR(VLOOKUP(E45,#REF!,2,0),0)</f>
        <v>0</v>
      </c>
      <c r="G45" s="27"/>
      <c r="H45" s="26">
        <v>6000778280</v>
      </c>
      <c r="I45" s="26" t="s">
        <v>42</v>
      </c>
      <c r="J45" s="45" t="s">
        <v>109</v>
      </c>
      <c r="K45" s="30" t="str">
        <f t="shared" si="6"/>
        <v>Custeio</v>
      </c>
      <c r="L45" s="26" t="s">
        <v>43</v>
      </c>
      <c r="M45" s="26" t="s">
        <v>44</v>
      </c>
      <c r="N45" s="26" t="str">
        <f t="shared" si="0"/>
        <v>Realizado</v>
      </c>
      <c r="O45" s="26" t="s">
        <v>45</v>
      </c>
      <c r="P45" s="26" t="s">
        <v>118</v>
      </c>
      <c r="Q45" s="26" t="str">
        <f>IFERROR(IFERROR(VLOOKUP(H45,[1]STATUS_CAPEX!I:J,2,0),VLOOKUP(H45,[1]STATUS_OPEX!H:I,2,0)),0)</f>
        <v>LIB //COMS</v>
      </c>
      <c r="R45" s="31">
        <v>45540</v>
      </c>
      <c r="S45" s="32" t="s">
        <v>71</v>
      </c>
      <c r="T45" s="26" t="s">
        <v>72</v>
      </c>
      <c r="U45" s="33" t="s">
        <v>39</v>
      </c>
      <c r="V45" s="33" t="str">
        <f t="shared" si="9"/>
        <v>OK</v>
      </c>
      <c r="W45" s="33" t="s">
        <v>49</v>
      </c>
      <c r="X45" s="33" t="s">
        <v>49</v>
      </c>
      <c r="Y45" s="33" t="s">
        <v>39</v>
      </c>
      <c r="Z45" s="14">
        <f t="shared" si="2"/>
        <v>1</v>
      </c>
      <c r="AA45" s="34">
        <v>4836</v>
      </c>
      <c r="AB45" s="35" t="s">
        <v>57</v>
      </c>
      <c r="AC45" s="36" t="str">
        <f>IFERROR(VLOOKUP(T45,[1]STATUS_CAPEX!Q:R,2,0),"SAMUEL OLIVEIRA")</f>
        <v>SAMUEL OLIVEIRA</v>
      </c>
      <c r="AD45" s="37" t="s">
        <v>51</v>
      </c>
      <c r="AE45" s="32" t="str">
        <f t="shared" si="7"/>
        <v>Realizado</v>
      </c>
      <c r="AF45" s="38" t="s">
        <v>42</v>
      </c>
      <c r="AG45" s="39">
        <f t="shared" si="8"/>
        <v>4930.8</v>
      </c>
      <c r="AH45" s="40">
        <v>2548098.5699999998</v>
      </c>
      <c r="AI45" s="35" t="e">
        <f t="shared" si="4"/>
        <v>#N/A</v>
      </c>
      <c r="AJ45" s="41">
        <v>24660705</v>
      </c>
      <c r="AK45" s="51">
        <v>4930.8</v>
      </c>
      <c r="AL45" s="34" t="str">
        <f t="shared" si="5"/>
        <v>Mauricio Alves</v>
      </c>
    </row>
    <row r="46" spans="1:38" x14ac:dyDescent="0.25">
      <c r="A46" s="26" t="s">
        <v>38</v>
      </c>
      <c r="B46" s="26" t="s">
        <v>39</v>
      </c>
      <c r="C46" s="26" t="s">
        <v>52</v>
      </c>
      <c r="D46" s="26" t="s">
        <v>40</v>
      </c>
      <c r="E46" s="27">
        <v>633229</v>
      </c>
      <c r="F46" s="27">
        <f>IFERROR(VLOOKUP(E46,#REF!,2,0),0)</f>
        <v>0</v>
      </c>
      <c r="G46" s="27"/>
      <c r="H46" s="26" t="s">
        <v>119</v>
      </c>
      <c r="I46" s="26" t="s">
        <v>42</v>
      </c>
      <c r="J46" s="45" t="s">
        <v>109</v>
      </c>
      <c r="K46" s="30" t="str">
        <f t="shared" si="6"/>
        <v>EME</v>
      </c>
      <c r="L46" s="26" t="s">
        <v>43</v>
      </c>
      <c r="M46" s="26" t="s">
        <v>54</v>
      </c>
      <c r="N46" s="26" t="str">
        <f t="shared" si="0"/>
        <v>Realizado</v>
      </c>
      <c r="O46" s="26" t="s">
        <v>64</v>
      </c>
      <c r="P46" s="26" t="s">
        <v>55</v>
      </c>
      <c r="Q46" s="26" t="str">
        <f>IFERROR(IFERROR(VLOOKUP(H46,[1]STATUS_CAPEX!I:J,2,0),VLOOKUP(H46,[1]STATUS_OPEX!H:I,2,0)),0)</f>
        <v>LIB //CKCP</v>
      </c>
      <c r="R46" s="31">
        <v>45541</v>
      </c>
      <c r="S46" s="32" t="s">
        <v>47</v>
      </c>
      <c r="T46" s="26" t="s">
        <v>48</v>
      </c>
      <c r="U46" s="33" t="s">
        <v>39</v>
      </c>
      <c r="V46" s="33" t="str">
        <f t="shared" si="9"/>
        <v>OK</v>
      </c>
      <c r="W46" s="33" t="s">
        <v>49</v>
      </c>
      <c r="X46" s="33" t="s">
        <v>49</v>
      </c>
      <c r="Y46" s="33" t="s">
        <v>39</v>
      </c>
      <c r="Z46" s="14">
        <f t="shared" si="2"/>
        <v>1</v>
      </c>
      <c r="AA46" s="34">
        <v>12456</v>
      </c>
      <c r="AB46" s="35" t="s">
        <v>50</v>
      </c>
      <c r="AC46" s="36" t="str">
        <f>IFERROR(VLOOKUP(T46,[1]STATUS_CAPEX!Q:R,2,0),"SAMUEL OLIVEIRA")</f>
        <v>LUCAS ANDRADE</v>
      </c>
      <c r="AD46" s="37" t="s">
        <v>51</v>
      </c>
      <c r="AE46" s="32" t="str">
        <f t="shared" si="7"/>
        <v>Realizado</v>
      </c>
      <c r="AF46" s="38" t="s">
        <v>42</v>
      </c>
      <c r="AG46" s="39">
        <f t="shared" si="8"/>
        <v>5405.48</v>
      </c>
      <c r="AH46" s="40">
        <v>2548098.5699999998</v>
      </c>
      <c r="AI46" s="35" t="e">
        <f t="shared" si="4"/>
        <v>#N/A</v>
      </c>
      <c r="AJ46" s="41">
        <v>25202183</v>
      </c>
      <c r="AK46" s="51">
        <v>5405.48</v>
      </c>
      <c r="AL46" s="34" t="str">
        <f t="shared" si="5"/>
        <v>Mauricio Alves</v>
      </c>
    </row>
    <row r="47" spans="1:38" x14ac:dyDescent="0.25">
      <c r="A47" s="26" t="s">
        <v>38</v>
      </c>
      <c r="B47" s="26" t="s">
        <v>39</v>
      </c>
      <c r="C47" s="26" t="s">
        <v>52</v>
      </c>
      <c r="D47" s="26" t="s">
        <v>40</v>
      </c>
      <c r="E47" s="27">
        <v>639543</v>
      </c>
      <c r="F47" s="27">
        <f>IFERROR(VLOOKUP(E47,#REF!,2,0),0)</f>
        <v>0</v>
      </c>
      <c r="G47" s="27"/>
      <c r="H47" s="26" t="s">
        <v>120</v>
      </c>
      <c r="I47" s="26" t="s">
        <v>42</v>
      </c>
      <c r="J47" s="45" t="s">
        <v>109</v>
      </c>
      <c r="K47" s="30" t="str">
        <f t="shared" si="6"/>
        <v>EME</v>
      </c>
      <c r="L47" s="26" t="s">
        <v>43</v>
      </c>
      <c r="M47" s="47" t="s">
        <v>99</v>
      </c>
      <c r="N47" s="26" t="str">
        <f t="shared" si="0"/>
        <v>Realizado</v>
      </c>
      <c r="O47" s="47" t="s">
        <v>45</v>
      </c>
      <c r="P47" s="47" t="s">
        <v>101</v>
      </c>
      <c r="Q47" s="26" t="str">
        <f>IFERROR(IFERROR(VLOOKUP(H47,[1]STATUS_CAPEX!I:J,2,0),VLOOKUP(H47,[1]STATUS_OPEX!H:I,2,0)),0)</f>
        <v>ENTE//CKCP</v>
      </c>
      <c r="R47" s="31">
        <v>45542</v>
      </c>
      <c r="S47" s="32" t="s">
        <v>56</v>
      </c>
      <c r="T47" s="26" t="s">
        <v>48</v>
      </c>
      <c r="U47" s="33" t="s">
        <v>39</v>
      </c>
      <c r="V47" s="33" t="str">
        <f t="shared" si="9"/>
        <v>OK</v>
      </c>
      <c r="W47" s="33" t="s">
        <v>49</v>
      </c>
      <c r="X47" s="33" t="s">
        <v>49</v>
      </c>
      <c r="Y47" s="33" t="s">
        <v>39</v>
      </c>
      <c r="Z47" s="14">
        <f t="shared" si="2"/>
        <v>1</v>
      </c>
      <c r="AA47" s="48">
        <v>3569.65</v>
      </c>
      <c r="AB47" s="35" t="s">
        <v>57</v>
      </c>
      <c r="AC47" s="36" t="str">
        <f>IFERROR(VLOOKUP(T47,[1]STATUS_CAPEX!Q:R,2,0),"SAMUEL OLIVEIRA")</f>
        <v>LUCAS ANDRADE</v>
      </c>
      <c r="AD47" s="37" t="s">
        <v>51</v>
      </c>
      <c r="AE47" s="32" t="str">
        <f t="shared" si="7"/>
        <v>Realizado</v>
      </c>
      <c r="AF47" s="38" t="s">
        <v>42</v>
      </c>
      <c r="AG47" s="39">
        <f t="shared" si="8"/>
        <v>3866.41</v>
      </c>
      <c r="AH47" s="40">
        <v>2548098.5699999998</v>
      </c>
      <c r="AI47" s="35" t="e">
        <f t="shared" si="4"/>
        <v>#N/A</v>
      </c>
      <c r="AJ47" s="41">
        <v>25188083</v>
      </c>
      <c r="AK47" s="51">
        <v>3866.41</v>
      </c>
      <c r="AL47" s="34" t="str">
        <f t="shared" si="5"/>
        <v>Mauricio Alves</v>
      </c>
    </row>
    <row r="48" spans="1:38" x14ac:dyDescent="0.25">
      <c r="A48" s="26" t="s">
        <v>38</v>
      </c>
      <c r="B48" s="26" t="s">
        <v>39</v>
      </c>
      <c r="C48" s="26" t="s">
        <v>52</v>
      </c>
      <c r="D48" s="26" t="s">
        <v>40</v>
      </c>
      <c r="E48" s="27">
        <v>569037</v>
      </c>
      <c r="F48" s="27">
        <f>IFERROR(VLOOKUP(E48,#REF!,2,0),0)</f>
        <v>0</v>
      </c>
      <c r="G48" s="27"/>
      <c r="H48" s="26">
        <v>6000779266</v>
      </c>
      <c r="I48" s="26" t="s">
        <v>42</v>
      </c>
      <c r="J48" s="45" t="s">
        <v>109</v>
      </c>
      <c r="K48" s="30" t="str">
        <f t="shared" si="6"/>
        <v>Custeio</v>
      </c>
      <c r="L48" s="26" t="s">
        <v>43</v>
      </c>
      <c r="M48" s="26" t="s">
        <v>44</v>
      </c>
      <c r="N48" s="26" t="str">
        <f t="shared" si="0"/>
        <v>Realizado</v>
      </c>
      <c r="O48" s="26" t="s">
        <v>45</v>
      </c>
      <c r="P48" s="26" t="s">
        <v>121</v>
      </c>
      <c r="Q48" s="26" t="str">
        <f>IFERROR(IFERROR(VLOOKUP(H48,[1]STATUS_CAPEX!I:J,2,0),VLOOKUP(H48,[1]STATUS_OPEX!H:I,2,0)),0)</f>
        <v>LIB //COMS</v>
      </c>
      <c r="R48" s="31">
        <v>45543</v>
      </c>
      <c r="S48" s="32" t="s">
        <v>71</v>
      </c>
      <c r="T48" s="26" t="s">
        <v>72</v>
      </c>
      <c r="U48" s="33" t="s">
        <v>39</v>
      </c>
      <c r="V48" s="33" t="str">
        <f t="shared" si="9"/>
        <v>OK</v>
      </c>
      <c r="W48" s="33" t="s">
        <v>49</v>
      </c>
      <c r="X48" s="33" t="s">
        <v>49</v>
      </c>
      <c r="Y48" s="33" t="s">
        <v>39</v>
      </c>
      <c r="Z48" s="14">
        <f t="shared" si="2"/>
        <v>1</v>
      </c>
      <c r="AA48" s="34">
        <v>4509</v>
      </c>
      <c r="AB48" s="35" t="s">
        <v>57</v>
      </c>
      <c r="AC48" s="36" t="str">
        <f>IFERROR(VLOOKUP(T48,[1]STATUS_CAPEX!Q:R,2,0),"SAMUEL OLIVEIRA")</f>
        <v>SAMUEL OLIVEIRA</v>
      </c>
      <c r="AD48" s="37" t="s">
        <v>51</v>
      </c>
      <c r="AE48" s="32" t="str">
        <f t="shared" si="7"/>
        <v>Realizado</v>
      </c>
      <c r="AF48" s="38" t="s">
        <v>42</v>
      </c>
      <c r="AG48" s="39">
        <f t="shared" si="8"/>
        <v>3519.56</v>
      </c>
      <c r="AH48" s="40">
        <v>2548098.5699999998</v>
      </c>
      <c r="AI48" s="35" t="e">
        <f t="shared" si="4"/>
        <v>#N/A</v>
      </c>
      <c r="AJ48" s="41">
        <v>24715230</v>
      </c>
      <c r="AK48" s="51">
        <v>3519.56</v>
      </c>
      <c r="AL48" s="34" t="str">
        <f t="shared" si="5"/>
        <v>Mauricio Alves</v>
      </c>
    </row>
    <row r="49" spans="1:38" x14ac:dyDescent="0.25">
      <c r="A49" s="26" t="s">
        <v>38</v>
      </c>
      <c r="B49" s="26" t="s">
        <v>39</v>
      </c>
      <c r="C49" s="26" t="s">
        <v>52</v>
      </c>
      <c r="D49" s="26" t="s">
        <v>40</v>
      </c>
      <c r="E49" s="27">
        <v>572221</v>
      </c>
      <c r="F49" s="27">
        <f>IFERROR(VLOOKUP(E49,#REF!,2,0),0)</f>
        <v>0</v>
      </c>
      <c r="G49" s="27"/>
      <c r="H49" s="26">
        <v>6000778459</v>
      </c>
      <c r="I49" s="26" t="s">
        <v>42</v>
      </c>
      <c r="J49" s="45" t="s">
        <v>109</v>
      </c>
      <c r="K49" s="30" t="str">
        <f t="shared" si="6"/>
        <v>Custeio</v>
      </c>
      <c r="L49" s="26" t="s">
        <v>43</v>
      </c>
      <c r="M49" s="26" t="s">
        <v>44</v>
      </c>
      <c r="N49" s="26" t="str">
        <f t="shared" si="0"/>
        <v>Realizado</v>
      </c>
      <c r="O49" s="26" t="s">
        <v>80</v>
      </c>
      <c r="P49" s="26" t="s">
        <v>70</v>
      </c>
      <c r="Q49" s="26" t="str">
        <f>IFERROR(IFERROR(VLOOKUP(H49,[1]STATUS_CAPEX!I:J,2,0),VLOOKUP(H49,[1]STATUS_OPEX!H:I,2,0)),0)</f>
        <v>LIB //COMS</v>
      </c>
      <c r="R49" s="31">
        <v>45544</v>
      </c>
      <c r="S49" s="32" t="s">
        <v>47</v>
      </c>
      <c r="T49" s="26" t="s">
        <v>72</v>
      </c>
      <c r="U49" s="33" t="s">
        <v>39</v>
      </c>
      <c r="V49" s="33" t="str">
        <f t="shared" si="9"/>
        <v>OK</v>
      </c>
      <c r="W49" s="33" t="s">
        <v>49</v>
      </c>
      <c r="X49" s="33" t="s">
        <v>49</v>
      </c>
      <c r="Y49" s="33" t="s">
        <v>39</v>
      </c>
      <c r="Z49" s="14">
        <f t="shared" si="2"/>
        <v>1</v>
      </c>
      <c r="AA49" s="34">
        <v>2456</v>
      </c>
      <c r="AB49" s="35" t="s">
        <v>50</v>
      </c>
      <c r="AC49" s="36" t="str">
        <f>IFERROR(VLOOKUP(T49,[1]STATUS_CAPEX!Q:R,2,0),"SAMUEL OLIVEIRA")</f>
        <v>SAMUEL OLIVEIRA</v>
      </c>
      <c r="AD49" s="37" t="s">
        <v>51</v>
      </c>
      <c r="AE49" s="32" t="str">
        <f t="shared" si="7"/>
        <v>Realizado</v>
      </c>
      <c r="AF49" s="38" t="s">
        <v>42</v>
      </c>
      <c r="AG49" s="39">
        <f t="shared" si="8"/>
        <v>277.62</v>
      </c>
      <c r="AH49" s="40">
        <v>2548098.5699999998</v>
      </c>
      <c r="AI49" s="35" t="e">
        <f t="shared" si="4"/>
        <v>#N/A</v>
      </c>
      <c r="AJ49" s="41">
        <v>24704691</v>
      </c>
      <c r="AK49" s="57">
        <v>277.62</v>
      </c>
      <c r="AL49" s="34" t="str">
        <f t="shared" si="5"/>
        <v>Mauricio Alves</v>
      </c>
    </row>
    <row r="50" spans="1:38" x14ac:dyDescent="0.25">
      <c r="A50" s="26" t="s">
        <v>38</v>
      </c>
      <c r="B50" s="26" t="s">
        <v>39</v>
      </c>
      <c r="C50" s="26" t="s">
        <v>52</v>
      </c>
      <c r="D50" s="26" t="s">
        <v>40</v>
      </c>
      <c r="E50" s="27">
        <v>574493</v>
      </c>
      <c r="F50" s="27">
        <f>IFERROR(VLOOKUP(E50,#REF!,2,0),0)</f>
        <v>0</v>
      </c>
      <c r="G50" s="27"/>
      <c r="H50" s="26">
        <v>6000779278</v>
      </c>
      <c r="I50" s="26" t="s">
        <v>42</v>
      </c>
      <c r="J50" s="45" t="s">
        <v>109</v>
      </c>
      <c r="K50" s="30" t="str">
        <f t="shared" si="6"/>
        <v>Custeio</v>
      </c>
      <c r="L50" s="26" t="s">
        <v>43</v>
      </c>
      <c r="M50" s="26" t="s">
        <v>44</v>
      </c>
      <c r="N50" s="26" t="str">
        <f t="shared" si="0"/>
        <v>Realizado</v>
      </c>
      <c r="O50" s="26" t="s">
        <v>80</v>
      </c>
      <c r="P50" s="26" t="s">
        <v>70</v>
      </c>
      <c r="Q50" s="26" t="str">
        <f>IFERROR(IFERROR(VLOOKUP(H50,[1]STATUS_CAPEX!I:J,2,0),VLOOKUP(H50,[1]STATUS_OPEX!H:I,2,0)),0)</f>
        <v>LIB //COMS</v>
      </c>
      <c r="R50" s="31">
        <v>45545</v>
      </c>
      <c r="S50" s="32" t="s">
        <v>71</v>
      </c>
      <c r="T50" s="26" t="s">
        <v>72</v>
      </c>
      <c r="U50" s="33" t="s">
        <v>39</v>
      </c>
      <c r="V50" s="33" t="str">
        <f t="shared" si="9"/>
        <v>OK</v>
      </c>
      <c r="W50" s="33" t="s">
        <v>49</v>
      </c>
      <c r="X50" s="33" t="s">
        <v>49</v>
      </c>
      <c r="Y50" s="33" t="s">
        <v>39</v>
      </c>
      <c r="Z50" s="14">
        <f t="shared" si="2"/>
        <v>1</v>
      </c>
      <c r="AA50" s="60">
        <v>0</v>
      </c>
      <c r="AB50" s="35" t="s">
        <v>57</v>
      </c>
      <c r="AC50" s="36" t="str">
        <f>IFERROR(VLOOKUP(T50,[1]STATUS_CAPEX!Q:R,2,0),"SAMUEL OLIVEIRA")</f>
        <v>SAMUEL OLIVEIRA</v>
      </c>
      <c r="AD50" s="37" t="s">
        <v>51</v>
      </c>
      <c r="AE50" s="32" t="str">
        <f t="shared" si="7"/>
        <v>Realizado</v>
      </c>
      <c r="AF50" s="38" t="s">
        <v>42</v>
      </c>
      <c r="AG50" s="39">
        <f t="shared" si="8"/>
        <v>2792.61</v>
      </c>
      <c r="AH50" s="40">
        <v>2548098.5699999998</v>
      </c>
      <c r="AI50" s="35" t="e">
        <f t="shared" si="4"/>
        <v>#N/A</v>
      </c>
      <c r="AJ50" s="41">
        <v>24704768</v>
      </c>
      <c r="AK50" s="51">
        <v>2792.61</v>
      </c>
      <c r="AL50" s="34" t="str">
        <f t="shared" si="5"/>
        <v>Mauricio Alves</v>
      </c>
    </row>
    <row r="51" spans="1:38" x14ac:dyDescent="0.25">
      <c r="A51" s="26" t="s">
        <v>38</v>
      </c>
      <c r="B51" s="26" t="s">
        <v>39</v>
      </c>
      <c r="C51" s="26" t="s">
        <v>52</v>
      </c>
      <c r="D51" s="26" t="s">
        <v>40</v>
      </c>
      <c r="E51" s="27">
        <v>579438</v>
      </c>
      <c r="F51" s="27">
        <f>IFERROR(VLOOKUP(E51,#REF!,2,0),0)</f>
        <v>0</v>
      </c>
      <c r="G51" s="27"/>
      <c r="H51" s="26">
        <v>6000779362</v>
      </c>
      <c r="I51" s="26" t="s">
        <v>42</v>
      </c>
      <c r="J51" s="45" t="s">
        <v>109</v>
      </c>
      <c r="K51" s="30" t="str">
        <f t="shared" si="6"/>
        <v>Custeio</v>
      </c>
      <c r="L51" s="26" t="s">
        <v>43</v>
      </c>
      <c r="M51" s="26" t="s">
        <v>44</v>
      </c>
      <c r="N51" s="26" t="str">
        <f t="shared" si="0"/>
        <v>Realizado</v>
      </c>
      <c r="O51" s="26" t="s">
        <v>105</v>
      </c>
      <c r="P51" s="26" t="s">
        <v>85</v>
      </c>
      <c r="Q51" s="26" t="str">
        <f>IFERROR(IFERROR(VLOOKUP(H51,[1]STATUS_CAPEX!I:J,2,0),VLOOKUP(H51,[1]STATUS_OPEX!H:I,2,0)),0)</f>
        <v>LIB //COMS</v>
      </c>
      <c r="R51" s="31">
        <v>45546</v>
      </c>
      <c r="S51" s="32" t="s">
        <v>71</v>
      </c>
      <c r="T51" s="26" t="s">
        <v>72</v>
      </c>
      <c r="U51" s="33" t="s">
        <v>39</v>
      </c>
      <c r="V51" s="33" t="str">
        <f t="shared" si="9"/>
        <v>OK</v>
      </c>
      <c r="W51" s="33" t="s">
        <v>49</v>
      </c>
      <c r="X51" s="33" t="s">
        <v>49</v>
      </c>
      <c r="Y51" s="33" t="s">
        <v>39</v>
      </c>
      <c r="Z51" s="14">
        <f t="shared" si="2"/>
        <v>1</v>
      </c>
      <c r="AA51" s="34">
        <v>1546</v>
      </c>
      <c r="AB51" s="35" t="s">
        <v>57</v>
      </c>
      <c r="AC51" s="36" t="str">
        <f>IFERROR(VLOOKUP(T51,[1]STATUS_CAPEX!Q:R,2,0),"SAMUEL OLIVEIRA")</f>
        <v>SAMUEL OLIVEIRA</v>
      </c>
      <c r="AD51" s="37" t="s">
        <v>51</v>
      </c>
      <c r="AE51" s="32" t="str">
        <f t="shared" si="7"/>
        <v>Realizado</v>
      </c>
      <c r="AF51" s="38" t="s">
        <v>42</v>
      </c>
      <c r="AG51" s="39">
        <f t="shared" si="8"/>
        <v>1321.38</v>
      </c>
      <c r="AH51" s="40">
        <v>2548098.5699999998</v>
      </c>
      <c r="AI51" s="35" t="e">
        <f t="shared" si="4"/>
        <v>#N/A</v>
      </c>
      <c r="AJ51" s="41">
        <v>24705056</v>
      </c>
      <c r="AK51" s="51">
        <v>1321.38</v>
      </c>
      <c r="AL51" s="34" t="str">
        <f t="shared" si="5"/>
        <v>Mauricio Alves</v>
      </c>
    </row>
    <row r="52" spans="1:38" x14ac:dyDescent="0.25">
      <c r="A52" s="26" t="s">
        <v>38</v>
      </c>
      <c r="B52" s="26" t="s">
        <v>39</v>
      </c>
      <c r="C52" s="26" t="s">
        <v>52</v>
      </c>
      <c r="D52" s="26" t="s">
        <v>40</v>
      </c>
      <c r="E52" s="27">
        <v>563017</v>
      </c>
      <c r="F52" s="27">
        <f>IFERROR(VLOOKUP(E52,#REF!,2,0),0)</f>
        <v>0</v>
      </c>
      <c r="G52" s="27"/>
      <c r="H52" s="26">
        <v>6000778182</v>
      </c>
      <c r="I52" s="26" t="s">
        <v>42</v>
      </c>
      <c r="J52" s="45" t="s">
        <v>109</v>
      </c>
      <c r="K52" s="30" t="str">
        <f t="shared" si="6"/>
        <v>Custeio</v>
      </c>
      <c r="L52" s="26" t="s">
        <v>43</v>
      </c>
      <c r="M52" s="26" t="s">
        <v>44</v>
      </c>
      <c r="N52" s="26" t="str">
        <f t="shared" si="0"/>
        <v>Realizado</v>
      </c>
      <c r="O52" s="26" t="s">
        <v>122</v>
      </c>
      <c r="P52" s="26" t="s">
        <v>70</v>
      </c>
      <c r="Q52" s="26" t="str">
        <f>IFERROR(IFERROR(VLOOKUP(H52,[1]STATUS_CAPEX!I:J,2,0),VLOOKUP(H52,[1]STATUS_OPEX!H:I,2,0)),0)</f>
        <v>LIB //COMS</v>
      </c>
      <c r="R52" s="31">
        <v>45547</v>
      </c>
      <c r="S52" s="32" t="s">
        <v>71</v>
      </c>
      <c r="T52" s="26" t="s">
        <v>72</v>
      </c>
      <c r="U52" s="33" t="s">
        <v>39</v>
      </c>
      <c r="V52" s="33" t="str">
        <f t="shared" si="9"/>
        <v>OK</v>
      </c>
      <c r="W52" s="33" t="s">
        <v>49</v>
      </c>
      <c r="X52" s="33" t="s">
        <v>49</v>
      </c>
      <c r="Y52" s="33" t="s">
        <v>39</v>
      </c>
      <c r="Z52" s="14">
        <f t="shared" si="2"/>
        <v>1</v>
      </c>
      <c r="AA52" s="34">
        <v>6989</v>
      </c>
      <c r="AB52" s="35" t="s">
        <v>57</v>
      </c>
      <c r="AC52" s="36" t="str">
        <f>IFERROR(VLOOKUP(T52,[1]STATUS_CAPEX!Q:R,2,0),"SAMUEL OLIVEIRA")</f>
        <v>SAMUEL OLIVEIRA</v>
      </c>
      <c r="AD52" s="37" t="s">
        <v>51</v>
      </c>
      <c r="AE52" s="32" t="str">
        <f t="shared" si="7"/>
        <v>Realizado</v>
      </c>
      <c r="AF52" s="38" t="s">
        <v>42</v>
      </c>
      <c r="AG52" s="39">
        <f t="shared" si="8"/>
        <v>4795.72</v>
      </c>
      <c r="AH52" s="40">
        <v>2548098.5699999998</v>
      </c>
      <c r="AI52" s="35" t="e">
        <f t="shared" si="4"/>
        <v>#N/A</v>
      </c>
      <c r="AJ52" s="41">
        <v>24626909</v>
      </c>
      <c r="AK52" s="51">
        <v>4795.72</v>
      </c>
      <c r="AL52" s="34" t="str">
        <f t="shared" si="5"/>
        <v>Mauricio Alves</v>
      </c>
    </row>
    <row r="53" spans="1:38" x14ac:dyDescent="0.25">
      <c r="A53" s="26" t="s">
        <v>38</v>
      </c>
      <c r="B53" s="26" t="s">
        <v>39</v>
      </c>
      <c r="C53" s="26" t="s">
        <v>52</v>
      </c>
      <c r="D53" s="26" t="s">
        <v>40</v>
      </c>
      <c r="E53" s="27">
        <v>578664</v>
      </c>
      <c r="F53" s="27">
        <f>IFERROR(VLOOKUP(E53,#REF!,2,0),0)</f>
        <v>0</v>
      </c>
      <c r="G53" s="27"/>
      <c r="H53" s="26">
        <v>6000779359</v>
      </c>
      <c r="I53" s="26" t="s">
        <v>42</v>
      </c>
      <c r="J53" s="45" t="s">
        <v>109</v>
      </c>
      <c r="K53" s="30" t="str">
        <f t="shared" si="6"/>
        <v>Custeio</v>
      </c>
      <c r="L53" s="26" t="s">
        <v>43</v>
      </c>
      <c r="M53" s="26" t="s">
        <v>44</v>
      </c>
      <c r="N53" s="26" t="str">
        <f t="shared" si="0"/>
        <v>Realizado</v>
      </c>
      <c r="O53" s="26" t="s">
        <v>45</v>
      </c>
      <c r="P53" s="26" t="s">
        <v>104</v>
      </c>
      <c r="Q53" s="26" t="str">
        <f>IFERROR(IFERROR(VLOOKUP(H53,[1]STATUS_CAPEX!I:J,2,0),VLOOKUP(H53,[1]STATUS_OPEX!H:I,2,0)),0)</f>
        <v>LIB //COMS</v>
      </c>
      <c r="R53" s="31">
        <v>45548</v>
      </c>
      <c r="S53" s="32" t="s">
        <v>71</v>
      </c>
      <c r="T53" s="26" t="s">
        <v>72</v>
      </c>
      <c r="U53" s="33" t="s">
        <v>39</v>
      </c>
      <c r="V53" s="33" t="str">
        <f t="shared" si="9"/>
        <v>OK</v>
      </c>
      <c r="W53" s="33" t="s">
        <v>49</v>
      </c>
      <c r="X53" s="33" t="s">
        <v>49</v>
      </c>
      <c r="Y53" s="33" t="s">
        <v>39</v>
      </c>
      <c r="Z53" s="14">
        <f t="shared" si="2"/>
        <v>1</v>
      </c>
      <c r="AA53" s="34">
        <v>1256</v>
      </c>
      <c r="AB53" s="35" t="s">
        <v>57</v>
      </c>
      <c r="AC53" s="36" t="str">
        <f>IFERROR(VLOOKUP(T53,[1]STATUS_CAPEX!Q:R,2,0),"SAMUEL OLIVEIRA")</f>
        <v>SAMUEL OLIVEIRA</v>
      </c>
      <c r="AD53" s="37" t="s">
        <v>51</v>
      </c>
      <c r="AE53" s="32" t="str">
        <f t="shared" si="7"/>
        <v>Realizado</v>
      </c>
      <c r="AF53" s="38" t="s">
        <v>42</v>
      </c>
      <c r="AG53" s="39">
        <f t="shared" si="8"/>
        <v>2273.8200000000002</v>
      </c>
      <c r="AH53" s="40">
        <v>2548098.5699999998</v>
      </c>
      <c r="AI53" s="35" t="e">
        <f t="shared" si="4"/>
        <v>#N/A</v>
      </c>
      <c r="AJ53" s="41">
        <v>24704998</v>
      </c>
      <c r="AK53" s="51">
        <v>2273.8200000000002</v>
      </c>
      <c r="AL53" s="34" t="str">
        <f t="shared" si="5"/>
        <v>Mauricio Alves</v>
      </c>
    </row>
    <row r="54" spans="1:38" x14ac:dyDescent="0.25">
      <c r="A54" s="26" t="s">
        <v>38</v>
      </c>
      <c r="B54" s="26" t="s">
        <v>39</v>
      </c>
      <c r="C54" s="26" t="s">
        <v>52</v>
      </c>
      <c r="D54" s="26" t="s">
        <v>40</v>
      </c>
      <c r="E54" s="27">
        <v>576162</v>
      </c>
      <c r="F54" s="27">
        <f>IFERROR(VLOOKUP(E54,#REF!,2,0),0)</f>
        <v>0</v>
      </c>
      <c r="G54" s="27"/>
      <c r="H54" s="26">
        <v>6000780250</v>
      </c>
      <c r="I54" s="26" t="s">
        <v>42</v>
      </c>
      <c r="J54" s="45" t="s">
        <v>109</v>
      </c>
      <c r="K54" s="30" t="str">
        <f t="shared" si="6"/>
        <v>Custeio</v>
      </c>
      <c r="L54" s="26" t="s">
        <v>43</v>
      </c>
      <c r="M54" s="26" t="s">
        <v>111</v>
      </c>
      <c r="N54" s="26" t="str">
        <f t="shared" si="0"/>
        <v>Realizado</v>
      </c>
      <c r="O54" s="26" t="s">
        <v>123</v>
      </c>
      <c r="P54" s="26" t="s">
        <v>76</v>
      </c>
      <c r="Q54" s="26" t="str">
        <f>IFERROR(IFERROR(VLOOKUP(H54,[1]STATUS_CAPEX!I:J,2,0),VLOOKUP(H54,[1]STATUS_OPEX!H:I,2,0)),0)</f>
        <v>LIB //COMS</v>
      </c>
      <c r="R54" s="31">
        <v>45549</v>
      </c>
      <c r="S54" s="32" t="s">
        <v>71</v>
      </c>
      <c r="T54" s="26" t="s">
        <v>72</v>
      </c>
      <c r="U54" s="33" t="s">
        <v>39</v>
      </c>
      <c r="V54" s="33" t="str">
        <f t="shared" si="9"/>
        <v>OK</v>
      </c>
      <c r="W54" s="33" t="s">
        <v>49</v>
      </c>
      <c r="X54" s="33" t="s">
        <v>49</v>
      </c>
      <c r="Y54" s="33" t="s">
        <v>39</v>
      </c>
      <c r="Z54" s="14">
        <f t="shared" si="2"/>
        <v>1</v>
      </c>
      <c r="AA54" s="34">
        <v>2954.49</v>
      </c>
      <c r="AB54" s="35" t="s">
        <v>57</v>
      </c>
      <c r="AC54" s="36" t="str">
        <f>IFERROR(VLOOKUP(T54,[1]STATUS_CAPEX!Q:R,2,0),"SAMUEL OLIVEIRA")</f>
        <v>SAMUEL OLIVEIRA</v>
      </c>
      <c r="AD54" s="37" t="s">
        <v>51</v>
      </c>
      <c r="AE54" s="32" t="str">
        <f t="shared" si="7"/>
        <v>Realizado</v>
      </c>
      <c r="AF54" s="38" t="s">
        <v>42</v>
      </c>
      <c r="AG54" s="39">
        <f t="shared" si="8"/>
        <v>2954.49</v>
      </c>
      <c r="AH54" s="40">
        <v>2548098.5699999998</v>
      </c>
      <c r="AI54" s="35" t="e">
        <f t="shared" si="4"/>
        <v>#N/A</v>
      </c>
      <c r="AJ54" s="41">
        <v>24704952</v>
      </c>
      <c r="AK54" s="51">
        <v>2954.49</v>
      </c>
      <c r="AL54" s="34" t="str">
        <f t="shared" si="5"/>
        <v>Mauricio Alves</v>
      </c>
    </row>
    <row r="55" spans="1:38" x14ac:dyDescent="0.25">
      <c r="A55" s="26" t="s">
        <v>38</v>
      </c>
      <c r="B55" s="26" t="s">
        <v>39</v>
      </c>
      <c r="C55" s="26" t="s">
        <v>52</v>
      </c>
      <c r="D55" s="26" t="s">
        <v>40</v>
      </c>
      <c r="E55" s="27">
        <v>575298</v>
      </c>
      <c r="F55" s="27">
        <f>IFERROR(VLOOKUP(E55,#REF!,2,0),0)</f>
        <v>0</v>
      </c>
      <c r="G55" s="27"/>
      <c r="H55" s="26">
        <v>6000780443</v>
      </c>
      <c r="I55" s="26" t="s">
        <v>42</v>
      </c>
      <c r="J55" s="45" t="s">
        <v>109</v>
      </c>
      <c r="K55" s="30" t="str">
        <f t="shared" si="6"/>
        <v>Custeio</v>
      </c>
      <c r="L55" s="26" t="s">
        <v>43</v>
      </c>
      <c r="M55" s="26" t="s">
        <v>69</v>
      </c>
      <c r="N55" s="26" t="str">
        <f t="shared" si="0"/>
        <v>Realizado</v>
      </c>
      <c r="O55" s="26" t="s">
        <v>117</v>
      </c>
      <c r="P55" s="26" t="s">
        <v>76</v>
      </c>
      <c r="Q55" s="26" t="str">
        <f>IFERROR(IFERROR(VLOOKUP(H55,[1]STATUS_CAPEX!I:J,2,0),VLOOKUP(H55,[1]STATUS_OPEX!H:I,2,0)),0)</f>
        <v>LIB //COMS</v>
      </c>
      <c r="R55" s="31">
        <v>45550</v>
      </c>
      <c r="S55" s="32" t="s">
        <v>71</v>
      </c>
      <c r="T55" s="26" t="s">
        <v>72</v>
      </c>
      <c r="U55" s="33" t="s">
        <v>39</v>
      </c>
      <c r="V55" s="33" t="str">
        <f t="shared" si="9"/>
        <v>OK</v>
      </c>
      <c r="W55" s="33" t="s">
        <v>49</v>
      </c>
      <c r="X55" s="33" t="s">
        <v>49</v>
      </c>
      <c r="Y55" s="33" t="s">
        <v>39</v>
      </c>
      <c r="Z55" s="14">
        <f t="shared" si="2"/>
        <v>1</v>
      </c>
      <c r="AA55" s="34">
        <v>3192</v>
      </c>
      <c r="AB55" s="35" t="s">
        <v>57</v>
      </c>
      <c r="AC55" s="36" t="str">
        <f>IFERROR(VLOOKUP(T55,[1]STATUS_CAPEX!Q:R,2,0),"SAMUEL OLIVEIRA")</f>
        <v>SAMUEL OLIVEIRA</v>
      </c>
      <c r="AD55" s="37" t="s">
        <v>51</v>
      </c>
      <c r="AE55" s="32" t="str">
        <f t="shared" si="7"/>
        <v>Realizado</v>
      </c>
      <c r="AF55" s="38" t="s">
        <v>42</v>
      </c>
      <c r="AG55" s="39">
        <f t="shared" si="8"/>
        <v>3744.03</v>
      </c>
      <c r="AH55" s="40">
        <v>2548098.5699999998</v>
      </c>
      <c r="AI55" s="35" t="e">
        <f t="shared" si="4"/>
        <v>#N/A</v>
      </c>
      <c r="AJ55" s="41">
        <v>24681655</v>
      </c>
      <c r="AK55" s="51">
        <v>3744.03</v>
      </c>
      <c r="AL55" s="34" t="str">
        <f t="shared" si="5"/>
        <v>Mauricio Alves</v>
      </c>
    </row>
    <row r="56" spans="1:38" x14ac:dyDescent="0.25">
      <c r="A56" s="26" t="s">
        <v>38</v>
      </c>
      <c r="B56" s="26" t="s">
        <v>39</v>
      </c>
      <c r="C56" s="26" t="s">
        <v>52</v>
      </c>
      <c r="D56" s="26" t="s">
        <v>40</v>
      </c>
      <c r="E56" s="27">
        <v>561258</v>
      </c>
      <c r="F56" s="27">
        <f>IFERROR(VLOOKUP(E56,#REF!,2,0),0)</f>
        <v>0</v>
      </c>
      <c r="G56" s="27"/>
      <c r="H56" s="26">
        <v>6000780778</v>
      </c>
      <c r="I56" s="26" t="s">
        <v>42</v>
      </c>
      <c r="J56" s="45" t="s">
        <v>109</v>
      </c>
      <c r="K56" s="30" t="str">
        <f t="shared" si="6"/>
        <v>Custeio</v>
      </c>
      <c r="L56" s="26" t="s">
        <v>43</v>
      </c>
      <c r="M56" s="26" t="s">
        <v>44</v>
      </c>
      <c r="N56" s="26" t="str">
        <f t="shared" si="0"/>
        <v>Realizado</v>
      </c>
      <c r="O56" s="26" t="s">
        <v>45</v>
      </c>
      <c r="P56" s="26" t="s">
        <v>110</v>
      </c>
      <c r="Q56" s="26" t="str">
        <f>IFERROR(IFERROR(VLOOKUP(H56,[1]STATUS_CAPEX!I:J,2,0),VLOOKUP(H56,[1]STATUS_OPEX!H:I,2,0)),0)</f>
        <v>LIB //COMS</v>
      </c>
      <c r="R56" s="31">
        <v>45551</v>
      </c>
      <c r="S56" s="32" t="s">
        <v>56</v>
      </c>
      <c r="T56" s="26" t="s">
        <v>72</v>
      </c>
      <c r="U56" s="33" t="s">
        <v>39</v>
      </c>
      <c r="V56" s="33" t="str">
        <f t="shared" si="9"/>
        <v>OK</v>
      </c>
      <c r="W56" s="33" t="s">
        <v>49</v>
      </c>
      <c r="X56" s="33" t="s">
        <v>49</v>
      </c>
      <c r="Y56" s="33" t="s">
        <v>39</v>
      </c>
      <c r="Z56" s="14">
        <f t="shared" si="2"/>
        <v>1</v>
      </c>
      <c r="AA56" s="34">
        <v>150</v>
      </c>
      <c r="AB56" s="35" t="s">
        <v>57</v>
      </c>
      <c r="AC56" s="36" t="str">
        <f>IFERROR(VLOOKUP(T56,[1]STATUS_CAPEX!Q:R,2,0),"SAMUEL OLIVEIRA")</f>
        <v>SAMUEL OLIVEIRA</v>
      </c>
      <c r="AD56" s="37" t="s">
        <v>51</v>
      </c>
      <c r="AE56" s="32" t="str">
        <f t="shared" si="7"/>
        <v>Realizado</v>
      </c>
      <c r="AF56" s="38" t="s">
        <v>42</v>
      </c>
      <c r="AG56" s="39">
        <v>1081.1199999999999</v>
      </c>
      <c r="AH56" s="40">
        <v>2548098.5699999998</v>
      </c>
      <c r="AI56" s="35" t="e">
        <f t="shared" si="4"/>
        <v>#N/A</v>
      </c>
      <c r="AJ56" s="41">
        <v>24704912</v>
      </c>
      <c r="AK56" s="51">
        <v>5796.48</v>
      </c>
      <c r="AL56" s="34" t="str">
        <f t="shared" si="5"/>
        <v>Mauricio Alves</v>
      </c>
    </row>
    <row r="57" spans="1:38" x14ac:dyDescent="0.25">
      <c r="A57" s="26" t="s">
        <v>38</v>
      </c>
      <c r="B57" s="26" t="s">
        <v>39</v>
      </c>
      <c r="C57" s="26" t="s">
        <v>52</v>
      </c>
      <c r="D57" s="26" t="s">
        <v>40</v>
      </c>
      <c r="E57" s="61">
        <v>582782</v>
      </c>
      <c r="F57" s="46">
        <f>IFERROR(VLOOKUP(E57,#REF!,2,0),0)</f>
        <v>0</v>
      </c>
      <c r="G57" s="46"/>
      <c r="H57" s="26">
        <v>6000780774</v>
      </c>
      <c r="I57" s="26" t="s">
        <v>42</v>
      </c>
      <c r="J57" s="45" t="s">
        <v>109</v>
      </c>
      <c r="K57" s="30" t="str">
        <f t="shared" si="6"/>
        <v>Custeio</v>
      </c>
      <c r="L57" s="26" t="s">
        <v>43</v>
      </c>
      <c r="M57" s="26" t="s">
        <v>44</v>
      </c>
      <c r="N57" s="26" t="str">
        <f t="shared" si="0"/>
        <v>Realizado</v>
      </c>
      <c r="O57" s="26" t="s">
        <v>80</v>
      </c>
      <c r="P57" s="26" t="s">
        <v>103</v>
      </c>
      <c r="Q57" s="26" t="str">
        <f>IFERROR(IFERROR(VLOOKUP(H57,[1]STATUS_CAPEX!I:J,2,0),VLOOKUP(H57,[1]STATUS_OPEX!H:I,2,0)),0)</f>
        <v>LIB //COMS</v>
      </c>
      <c r="R57" s="31">
        <v>45552</v>
      </c>
      <c r="S57" s="32" t="s">
        <v>71</v>
      </c>
      <c r="T57" s="26" t="s">
        <v>72</v>
      </c>
      <c r="U57" s="33" t="s">
        <v>39</v>
      </c>
      <c r="V57" s="33" t="str">
        <f t="shared" si="9"/>
        <v>OK</v>
      </c>
      <c r="W57" s="33" t="s">
        <v>49</v>
      </c>
      <c r="X57" s="33" t="s">
        <v>49</v>
      </c>
      <c r="Y57" s="33" t="s">
        <v>39</v>
      </c>
      <c r="Z57" s="14">
        <f t="shared" si="2"/>
        <v>1</v>
      </c>
      <c r="AA57" s="34">
        <v>150</v>
      </c>
      <c r="AB57" s="35" t="s">
        <v>57</v>
      </c>
      <c r="AC57" s="36" t="str">
        <f>IFERROR(VLOOKUP(T57,[1]STATUS_CAPEX!Q:R,2,0),"SAMUEL OLIVEIRA")</f>
        <v>SAMUEL OLIVEIRA</v>
      </c>
      <c r="AD57" s="37" t="s">
        <v>51</v>
      </c>
      <c r="AE57" s="32" t="str">
        <f t="shared" si="7"/>
        <v>Realizado</v>
      </c>
      <c r="AF57" s="38" t="s">
        <v>42</v>
      </c>
      <c r="AG57" s="39">
        <f t="shared" ref="AG57:AG63" si="10">IF(AK57="",AA57,AK57)</f>
        <v>1367.45</v>
      </c>
      <c r="AH57" s="40">
        <v>2548098.5699999998</v>
      </c>
      <c r="AI57" s="35" t="e">
        <f t="shared" si="4"/>
        <v>#N/A</v>
      </c>
      <c r="AJ57" s="41">
        <v>24715357</v>
      </c>
      <c r="AK57" s="51">
        <v>1367.45</v>
      </c>
      <c r="AL57" s="34" t="str">
        <f t="shared" si="5"/>
        <v>Mauricio Alves</v>
      </c>
    </row>
    <row r="58" spans="1:38" x14ac:dyDescent="0.25">
      <c r="A58" s="26" t="s">
        <v>38</v>
      </c>
      <c r="B58" s="26" t="s">
        <v>39</v>
      </c>
      <c r="C58" s="26" t="s">
        <v>52</v>
      </c>
      <c r="D58" s="26" t="s">
        <v>40</v>
      </c>
      <c r="E58" s="53">
        <v>602763</v>
      </c>
      <c r="F58" s="46">
        <f>IFERROR(VLOOKUP(E58,#REF!,2,0),0)</f>
        <v>0</v>
      </c>
      <c r="G58" s="46"/>
      <c r="H58" s="26">
        <v>6000784963</v>
      </c>
      <c r="I58" s="26" t="s">
        <v>42</v>
      </c>
      <c r="J58" s="45" t="s">
        <v>109</v>
      </c>
      <c r="K58" s="30" t="str">
        <f t="shared" si="6"/>
        <v>Custeio</v>
      </c>
      <c r="L58" s="26" t="s">
        <v>43</v>
      </c>
      <c r="M58" s="26" t="s">
        <v>44</v>
      </c>
      <c r="N58" s="26" t="str">
        <f t="shared" si="0"/>
        <v>Realizado</v>
      </c>
      <c r="O58" s="26" t="s">
        <v>64</v>
      </c>
      <c r="P58" s="26" t="s">
        <v>70</v>
      </c>
      <c r="Q58" s="26" t="str">
        <f>IFERROR(IFERROR(VLOOKUP(H58,[1]STATUS_CAPEX!I:J,2,0),VLOOKUP(H58,[1]STATUS_OPEX!H:I,2,0)),0)</f>
        <v>LIB //COMS</v>
      </c>
      <c r="R58" s="31">
        <v>45553</v>
      </c>
      <c r="S58" s="32" t="s">
        <v>56</v>
      </c>
      <c r="T58" s="26" t="s">
        <v>72</v>
      </c>
      <c r="U58" s="33" t="s">
        <v>39</v>
      </c>
      <c r="V58" s="33" t="str">
        <f t="shared" si="9"/>
        <v>OK</v>
      </c>
      <c r="W58" s="33" t="s">
        <v>49</v>
      </c>
      <c r="X58" s="33" t="s">
        <v>49</v>
      </c>
      <c r="Y58" s="33" t="s">
        <v>39</v>
      </c>
      <c r="Z58" s="14">
        <f t="shared" si="2"/>
        <v>1</v>
      </c>
      <c r="AA58" s="34">
        <v>1458</v>
      </c>
      <c r="AB58" s="35" t="s">
        <v>57</v>
      </c>
      <c r="AC58" s="36" t="str">
        <f>IFERROR(VLOOKUP(T58,[1]STATUS_CAPEX!Q:R,2,0),"SAMUEL OLIVEIRA")</f>
        <v>SAMUEL OLIVEIRA</v>
      </c>
      <c r="AD58" s="37" t="s">
        <v>51</v>
      </c>
      <c r="AE58" s="32" t="str">
        <f t="shared" si="7"/>
        <v>Realizado</v>
      </c>
      <c r="AF58" s="38" t="s">
        <v>42</v>
      </c>
      <c r="AG58" s="39">
        <f t="shared" si="10"/>
        <v>5102.66</v>
      </c>
      <c r="AH58" s="40">
        <v>2548098.5699999998</v>
      </c>
      <c r="AI58" s="35" t="e">
        <f t="shared" si="4"/>
        <v>#N/A</v>
      </c>
      <c r="AJ58" s="41">
        <v>24759767</v>
      </c>
      <c r="AK58" s="51">
        <v>5102.66</v>
      </c>
      <c r="AL58" s="34" t="str">
        <f t="shared" si="5"/>
        <v>Mauricio Alves</v>
      </c>
    </row>
    <row r="59" spans="1:38" x14ac:dyDescent="0.25">
      <c r="A59" s="26" t="s">
        <v>38</v>
      </c>
      <c r="B59" s="26" t="s">
        <v>39</v>
      </c>
      <c r="C59" s="26" t="s">
        <v>52</v>
      </c>
      <c r="D59" s="26" t="s">
        <v>40</v>
      </c>
      <c r="E59" s="27">
        <v>584150</v>
      </c>
      <c r="F59" s="27">
        <f>IFERROR(VLOOKUP(E59,#REF!,2,0),0)</f>
        <v>0</v>
      </c>
      <c r="G59" s="27"/>
      <c r="H59" s="26">
        <v>6000780159</v>
      </c>
      <c r="I59" s="26" t="s">
        <v>42</v>
      </c>
      <c r="J59" s="45" t="s">
        <v>109</v>
      </c>
      <c r="K59" s="30" t="str">
        <f t="shared" si="6"/>
        <v>Custeio</v>
      </c>
      <c r="L59" s="26" t="s">
        <v>43</v>
      </c>
      <c r="M59" s="26" t="s">
        <v>44</v>
      </c>
      <c r="N59" s="26" t="str">
        <f t="shared" si="0"/>
        <v>Realizado</v>
      </c>
      <c r="O59" s="26" t="s">
        <v>45</v>
      </c>
      <c r="P59" s="26" t="s">
        <v>70</v>
      </c>
      <c r="Q59" s="26" t="str">
        <f>IFERROR(IFERROR(VLOOKUP(H59,[1]STATUS_CAPEX!I:J,2,0),VLOOKUP(H59,[1]STATUS_OPEX!H:I,2,0)),0)</f>
        <v>LIB //COMS</v>
      </c>
      <c r="R59" s="31">
        <v>45554</v>
      </c>
      <c r="S59" s="32" t="s">
        <v>82</v>
      </c>
      <c r="T59" s="26" t="s">
        <v>72</v>
      </c>
      <c r="U59" s="33" t="s">
        <v>39</v>
      </c>
      <c r="V59" s="33" t="str">
        <f t="shared" si="9"/>
        <v>OK</v>
      </c>
      <c r="W59" s="33" t="s">
        <v>49</v>
      </c>
      <c r="X59" s="33" t="s">
        <v>49</v>
      </c>
      <c r="Y59" s="33" t="s">
        <v>39</v>
      </c>
      <c r="Z59" s="14">
        <f t="shared" si="2"/>
        <v>1</v>
      </c>
      <c r="AA59" s="34">
        <v>1325</v>
      </c>
      <c r="AB59" s="35" t="s">
        <v>57</v>
      </c>
      <c r="AC59" s="36" t="str">
        <f>IFERROR(VLOOKUP(T59,[1]STATUS_CAPEX!Q:R,2,0),"SAMUEL OLIVEIRA")</f>
        <v>SAMUEL OLIVEIRA</v>
      </c>
      <c r="AD59" s="37" t="s">
        <v>51</v>
      </c>
      <c r="AE59" s="32" t="str">
        <f t="shared" si="7"/>
        <v>Realizado</v>
      </c>
      <c r="AF59" s="38" t="s">
        <v>42</v>
      </c>
      <c r="AG59" s="39">
        <f t="shared" si="10"/>
        <v>2511.9</v>
      </c>
      <c r="AH59" s="40">
        <v>2548098.5699999998</v>
      </c>
      <c r="AI59" s="35" t="e">
        <f t="shared" si="4"/>
        <v>#N/A</v>
      </c>
      <c r="AJ59" s="41">
        <v>24715327</v>
      </c>
      <c r="AK59" s="57">
        <v>2511.9</v>
      </c>
      <c r="AL59" s="34" t="str">
        <f t="shared" si="5"/>
        <v>Mauricio Alves</v>
      </c>
    </row>
    <row r="60" spans="1:38" x14ac:dyDescent="0.25">
      <c r="A60" s="26" t="s">
        <v>38</v>
      </c>
      <c r="B60" s="26" t="s">
        <v>39</v>
      </c>
      <c r="C60" s="26" t="s">
        <v>52</v>
      </c>
      <c r="D60" s="26" t="s">
        <v>40</v>
      </c>
      <c r="E60" s="27">
        <v>565671</v>
      </c>
      <c r="F60" s="27">
        <f>IFERROR(VLOOKUP(E60,#REF!,2,0),0)</f>
        <v>0</v>
      </c>
      <c r="G60" s="27"/>
      <c r="H60" s="26">
        <v>6000779113</v>
      </c>
      <c r="I60" s="26" t="s">
        <v>42</v>
      </c>
      <c r="J60" s="45" t="s">
        <v>109</v>
      </c>
      <c r="K60" s="30" t="str">
        <f t="shared" si="6"/>
        <v>Custeio</v>
      </c>
      <c r="L60" s="26" t="s">
        <v>43</v>
      </c>
      <c r="M60" s="26" t="s">
        <v>69</v>
      </c>
      <c r="N60" s="26" t="str">
        <f t="shared" si="0"/>
        <v>Realizado</v>
      </c>
      <c r="O60" s="26" t="s">
        <v>45</v>
      </c>
      <c r="P60" s="26" t="s">
        <v>70</v>
      </c>
      <c r="Q60" s="26" t="str">
        <f>IFERROR(IFERROR(VLOOKUP(H60,[1]STATUS_CAPEX!I:J,2,0),VLOOKUP(H60,[1]STATUS_OPEX!H:I,2,0)),0)</f>
        <v>LIB //COMS</v>
      </c>
      <c r="R60" s="31">
        <v>45555</v>
      </c>
      <c r="S60" s="32" t="s">
        <v>82</v>
      </c>
      <c r="T60" s="26" t="s">
        <v>72</v>
      </c>
      <c r="U60" s="33" t="s">
        <v>39</v>
      </c>
      <c r="V60" s="33" t="str">
        <f t="shared" si="9"/>
        <v>OK</v>
      </c>
      <c r="W60" s="33" t="s">
        <v>49</v>
      </c>
      <c r="X60" s="33" t="s">
        <v>49</v>
      </c>
      <c r="Y60" s="33" t="s">
        <v>39</v>
      </c>
      <c r="Z60" s="14">
        <f t="shared" si="2"/>
        <v>1</v>
      </c>
      <c r="AA60" s="34">
        <v>794.5</v>
      </c>
      <c r="AB60" s="35" t="s">
        <v>57</v>
      </c>
      <c r="AC60" s="36" t="str">
        <f>IFERROR(VLOOKUP(T60,[1]STATUS_CAPEX!Q:R,2,0),"SAMUEL OLIVEIRA")</f>
        <v>SAMUEL OLIVEIRA</v>
      </c>
      <c r="AD60" s="37" t="s">
        <v>51</v>
      </c>
      <c r="AE60" s="32" t="str">
        <f t="shared" si="7"/>
        <v>Realizado</v>
      </c>
      <c r="AF60" s="38" t="s">
        <v>42</v>
      </c>
      <c r="AG60" s="39">
        <f t="shared" si="10"/>
        <v>2334.2199999999998</v>
      </c>
      <c r="AH60" s="40">
        <v>2548098.5699999998</v>
      </c>
      <c r="AI60" s="35" t="e">
        <f t="shared" si="4"/>
        <v>#N/A</v>
      </c>
      <c r="AJ60" s="41">
        <v>24660191</v>
      </c>
      <c r="AK60" s="51">
        <v>2334.2199999999998</v>
      </c>
      <c r="AL60" s="34" t="str">
        <f t="shared" si="5"/>
        <v>Mauricio Alves</v>
      </c>
    </row>
    <row r="61" spans="1:38" x14ac:dyDescent="0.25">
      <c r="A61" s="26" t="s">
        <v>38</v>
      </c>
      <c r="B61" s="26" t="s">
        <v>39</v>
      </c>
      <c r="C61" s="26" t="s">
        <v>52</v>
      </c>
      <c r="D61" s="26" t="s">
        <v>40</v>
      </c>
      <c r="E61" s="27">
        <v>565716</v>
      </c>
      <c r="F61" s="27">
        <f>IFERROR(VLOOKUP(E61,#REF!,2,0),0)</f>
        <v>0</v>
      </c>
      <c r="G61" s="27"/>
      <c r="H61" s="26">
        <v>6000779114</v>
      </c>
      <c r="I61" s="26" t="s">
        <v>42</v>
      </c>
      <c r="J61" s="45" t="s">
        <v>109</v>
      </c>
      <c r="K61" s="30" t="str">
        <f t="shared" si="6"/>
        <v>Custeio</v>
      </c>
      <c r="L61" s="26" t="s">
        <v>43</v>
      </c>
      <c r="M61" s="26" t="s">
        <v>69</v>
      </c>
      <c r="N61" s="26" t="str">
        <f t="shared" si="0"/>
        <v>Realizado</v>
      </c>
      <c r="O61" s="26" t="s">
        <v>45</v>
      </c>
      <c r="P61" s="26" t="s">
        <v>70</v>
      </c>
      <c r="Q61" s="26" t="str">
        <f>IFERROR(IFERROR(VLOOKUP(H61,[1]STATUS_CAPEX!I:J,2,0),VLOOKUP(H61,[1]STATUS_OPEX!H:I,2,0)),0)</f>
        <v>LIB //COMS</v>
      </c>
      <c r="R61" s="31">
        <v>45556</v>
      </c>
      <c r="S61" s="32" t="s">
        <v>82</v>
      </c>
      <c r="T61" s="26" t="s">
        <v>72</v>
      </c>
      <c r="U61" s="33" t="s">
        <v>39</v>
      </c>
      <c r="V61" s="33" t="str">
        <f t="shared" si="9"/>
        <v>OK</v>
      </c>
      <c r="W61" s="33" t="s">
        <v>49</v>
      </c>
      <c r="X61" s="33" t="s">
        <v>49</v>
      </c>
      <c r="Y61" s="33" t="s">
        <v>39</v>
      </c>
      <c r="Z61" s="14">
        <f t="shared" si="2"/>
        <v>1</v>
      </c>
      <c r="AA61" s="34">
        <v>6257.44</v>
      </c>
      <c r="AB61" s="35" t="s">
        <v>57</v>
      </c>
      <c r="AC61" s="36" t="str">
        <f>IFERROR(VLOOKUP(T61,[1]STATUS_CAPEX!Q:R,2,0),"SAMUEL OLIVEIRA")</f>
        <v>SAMUEL OLIVEIRA</v>
      </c>
      <c r="AD61" s="37" t="s">
        <v>51</v>
      </c>
      <c r="AE61" s="32" t="str">
        <f t="shared" si="7"/>
        <v>Realizado</v>
      </c>
      <c r="AF61" s="38" t="s">
        <v>42</v>
      </c>
      <c r="AG61" s="39">
        <f t="shared" si="10"/>
        <v>6257.44</v>
      </c>
      <c r="AH61" s="40">
        <v>2548098.5699999998</v>
      </c>
      <c r="AI61" s="35" t="e">
        <f t="shared" si="4"/>
        <v>#N/A</v>
      </c>
      <c r="AJ61" s="41">
        <v>24660193</v>
      </c>
      <c r="AK61" s="51">
        <v>6257.44</v>
      </c>
      <c r="AL61" s="34" t="str">
        <f t="shared" si="5"/>
        <v>Mauricio Alves</v>
      </c>
    </row>
    <row r="62" spans="1:38" x14ac:dyDescent="0.25">
      <c r="A62" s="26" t="s">
        <v>38</v>
      </c>
      <c r="B62" s="26" t="s">
        <v>39</v>
      </c>
      <c r="C62" s="26" t="s">
        <v>52</v>
      </c>
      <c r="D62" s="26" t="s">
        <v>40</v>
      </c>
      <c r="E62" s="27">
        <v>569069</v>
      </c>
      <c r="F62" s="27">
        <f>IFERROR(VLOOKUP(E62,#REF!,2,0),0)</f>
        <v>0</v>
      </c>
      <c r="G62" s="27"/>
      <c r="H62" s="26">
        <v>6000779115</v>
      </c>
      <c r="I62" s="26" t="s">
        <v>42</v>
      </c>
      <c r="J62" s="45" t="s">
        <v>109</v>
      </c>
      <c r="K62" s="30" t="str">
        <f t="shared" si="6"/>
        <v>Custeio</v>
      </c>
      <c r="L62" s="26" t="s">
        <v>43</v>
      </c>
      <c r="M62" s="26" t="s">
        <v>69</v>
      </c>
      <c r="N62" s="26" t="str">
        <f t="shared" si="0"/>
        <v>Realizado</v>
      </c>
      <c r="O62" s="26" t="s">
        <v>117</v>
      </c>
      <c r="P62" s="26" t="s">
        <v>70</v>
      </c>
      <c r="Q62" s="26" t="str">
        <f>IFERROR(IFERROR(VLOOKUP(H62,[1]STATUS_CAPEX!I:J,2,0),VLOOKUP(H62,[1]STATUS_OPEX!H:I,2,0)),0)</f>
        <v>LIB //COMS</v>
      </c>
      <c r="R62" s="31">
        <v>45557</v>
      </c>
      <c r="S62" s="32" t="s">
        <v>82</v>
      </c>
      <c r="T62" s="26" t="s">
        <v>72</v>
      </c>
      <c r="U62" s="33" t="s">
        <v>39</v>
      </c>
      <c r="V62" s="33" t="str">
        <f t="shared" si="9"/>
        <v>OK</v>
      </c>
      <c r="W62" s="33" t="s">
        <v>49</v>
      </c>
      <c r="X62" s="33" t="s">
        <v>49</v>
      </c>
      <c r="Y62" s="33" t="s">
        <v>39</v>
      </c>
      <c r="Z62" s="14">
        <f t="shared" si="2"/>
        <v>1</v>
      </c>
      <c r="AA62" s="34">
        <v>3898.58</v>
      </c>
      <c r="AB62" s="35" t="s">
        <v>57</v>
      </c>
      <c r="AC62" s="36" t="str">
        <f>IFERROR(VLOOKUP(T62,[1]STATUS_CAPEX!Q:R,2,0),"SAMUEL OLIVEIRA")</f>
        <v>SAMUEL OLIVEIRA</v>
      </c>
      <c r="AD62" s="37" t="s">
        <v>51</v>
      </c>
      <c r="AE62" s="32" t="str">
        <f t="shared" si="7"/>
        <v>Realizado</v>
      </c>
      <c r="AF62" s="38" t="s">
        <v>42</v>
      </c>
      <c r="AG62" s="39">
        <f t="shared" si="10"/>
        <v>3898.58</v>
      </c>
      <c r="AH62" s="40">
        <v>2548098.5699999998</v>
      </c>
      <c r="AI62" s="35" t="e">
        <f t="shared" si="4"/>
        <v>#N/A</v>
      </c>
      <c r="AJ62" s="41">
        <v>24660197</v>
      </c>
      <c r="AK62" s="51">
        <v>3898.58</v>
      </c>
      <c r="AL62" s="34" t="str">
        <f t="shared" si="5"/>
        <v>Mauricio Alves</v>
      </c>
    </row>
    <row r="63" spans="1:38" x14ac:dyDescent="0.25">
      <c r="A63" s="26" t="s">
        <v>38</v>
      </c>
      <c r="B63" s="26" t="s">
        <v>39</v>
      </c>
      <c r="C63" s="26" t="s">
        <v>52</v>
      </c>
      <c r="D63" s="26" t="s">
        <v>40</v>
      </c>
      <c r="E63" s="27">
        <v>570377</v>
      </c>
      <c r="F63" s="27">
        <f>IFERROR(VLOOKUP(E63,#REF!,2,0),0)</f>
        <v>0</v>
      </c>
      <c r="G63" s="27"/>
      <c r="H63" s="26">
        <v>6000779116</v>
      </c>
      <c r="I63" s="26" t="s">
        <v>42</v>
      </c>
      <c r="J63" s="45" t="s">
        <v>109</v>
      </c>
      <c r="K63" s="30" t="str">
        <f t="shared" si="6"/>
        <v>Custeio</v>
      </c>
      <c r="L63" s="26" t="s">
        <v>43</v>
      </c>
      <c r="M63" s="26" t="s">
        <v>69</v>
      </c>
      <c r="N63" s="26" t="str">
        <f t="shared" si="0"/>
        <v>Realizado</v>
      </c>
      <c r="O63" s="26" t="s">
        <v>45</v>
      </c>
      <c r="P63" s="26" t="s">
        <v>70</v>
      </c>
      <c r="Q63" s="26" t="str">
        <f>IFERROR(IFERROR(VLOOKUP(H63,[1]STATUS_CAPEX!I:J,2,0),VLOOKUP(H63,[1]STATUS_OPEX!H:I,2,0)),0)</f>
        <v>LIB //COMS</v>
      </c>
      <c r="R63" s="31">
        <v>45558</v>
      </c>
      <c r="S63" s="32" t="s">
        <v>82</v>
      </c>
      <c r="T63" s="26" t="s">
        <v>72</v>
      </c>
      <c r="U63" s="33" t="s">
        <v>39</v>
      </c>
      <c r="V63" s="33" t="str">
        <f t="shared" si="9"/>
        <v>OK</v>
      </c>
      <c r="W63" s="33" t="s">
        <v>49</v>
      </c>
      <c r="X63" s="33" t="s">
        <v>49</v>
      </c>
      <c r="Y63" s="33" t="s">
        <v>39</v>
      </c>
      <c r="Z63" s="14">
        <f t="shared" si="2"/>
        <v>1</v>
      </c>
      <c r="AA63" s="34">
        <v>794.5</v>
      </c>
      <c r="AB63" s="35" t="s">
        <v>57</v>
      </c>
      <c r="AC63" s="36" t="str">
        <f>IFERROR(VLOOKUP(T63,[1]STATUS_CAPEX!Q:R,2,0),"SAMUEL OLIVEIRA")</f>
        <v>SAMUEL OLIVEIRA</v>
      </c>
      <c r="AD63" s="37" t="s">
        <v>51</v>
      </c>
      <c r="AE63" s="32" t="str">
        <f t="shared" si="7"/>
        <v>Realizado</v>
      </c>
      <c r="AF63" s="38" t="s">
        <v>42</v>
      </c>
      <c r="AG63" s="39">
        <f t="shared" si="10"/>
        <v>794.5</v>
      </c>
      <c r="AH63" s="40">
        <v>2548098.5699999998</v>
      </c>
      <c r="AI63" s="35" t="e">
        <f t="shared" si="4"/>
        <v>#N/A</v>
      </c>
      <c r="AJ63" s="41">
        <v>24660251</v>
      </c>
      <c r="AK63" s="51">
        <v>794.5</v>
      </c>
      <c r="AL63" s="34" t="str">
        <f t="shared" si="5"/>
        <v>Mauricio Alves</v>
      </c>
    </row>
    <row r="64" spans="1:38" x14ac:dyDescent="0.25">
      <c r="A64" s="26" t="s">
        <v>38</v>
      </c>
      <c r="B64" s="26" t="s">
        <v>39</v>
      </c>
      <c r="C64" s="26" t="s">
        <v>52</v>
      </c>
      <c r="D64" s="26" t="s">
        <v>40</v>
      </c>
      <c r="E64" s="54">
        <v>570377</v>
      </c>
      <c r="F64" s="46">
        <f>IFERROR(VLOOKUP(E64,#REF!,2,0),0)</f>
        <v>0</v>
      </c>
      <c r="G64" s="46"/>
      <c r="H64" s="26">
        <v>6000779421</v>
      </c>
      <c r="I64" s="26" t="s">
        <v>42</v>
      </c>
      <c r="J64" s="45" t="s">
        <v>109</v>
      </c>
      <c r="K64" s="30" t="str">
        <f t="shared" si="6"/>
        <v>Custeio</v>
      </c>
      <c r="L64" s="26" t="s">
        <v>43</v>
      </c>
      <c r="M64" s="26" t="s">
        <v>69</v>
      </c>
      <c r="N64" s="26" t="str">
        <f t="shared" si="0"/>
        <v>Realizado</v>
      </c>
      <c r="O64" s="26" t="s">
        <v>45</v>
      </c>
      <c r="P64" s="26" t="s">
        <v>70</v>
      </c>
      <c r="Q64" s="26" t="str">
        <f>IFERROR(IFERROR(VLOOKUP(H64,[1]STATUS_CAPEX!I:J,2,0),VLOOKUP(H64,[1]STATUS_OPEX!H:I,2,0)),0)</f>
        <v>LIB //COMS</v>
      </c>
      <c r="R64" s="31">
        <v>45559</v>
      </c>
      <c r="S64" s="32" t="s">
        <v>71</v>
      </c>
      <c r="T64" s="26" t="s">
        <v>72</v>
      </c>
      <c r="U64" s="33" t="s">
        <v>39</v>
      </c>
      <c r="V64" s="33" t="str">
        <f t="shared" si="9"/>
        <v>OK</v>
      </c>
      <c r="W64" s="33" t="s">
        <v>49</v>
      </c>
      <c r="X64" s="33" t="s">
        <v>49</v>
      </c>
      <c r="Y64" s="33" t="s">
        <v>39</v>
      </c>
      <c r="Z64" s="14">
        <f t="shared" si="2"/>
        <v>1</v>
      </c>
      <c r="AA64" s="34">
        <v>5114.97</v>
      </c>
      <c r="AB64" s="35" t="s">
        <v>57</v>
      </c>
      <c r="AC64" s="36" t="str">
        <f>IFERROR(VLOOKUP(T64,[1]STATUS_CAPEX!Q:R,2,0),"SAMUEL OLIVEIRA")</f>
        <v>SAMUEL OLIVEIRA</v>
      </c>
      <c r="AD64" s="37" t="s">
        <v>51</v>
      </c>
      <c r="AE64" s="32" t="str">
        <f t="shared" si="7"/>
        <v>Realizado</v>
      </c>
      <c r="AF64" s="38" t="s">
        <v>42</v>
      </c>
      <c r="AG64" s="39">
        <v>5114.97</v>
      </c>
      <c r="AH64" s="40">
        <v>2548098.5699999998</v>
      </c>
      <c r="AI64" s="35" t="e">
        <f t="shared" si="4"/>
        <v>#N/A</v>
      </c>
      <c r="AJ64" s="41">
        <v>24660753</v>
      </c>
      <c r="AK64" s="51">
        <v>5114.97</v>
      </c>
      <c r="AL64" s="34" t="str">
        <f t="shared" si="5"/>
        <v>Mauricio Alves</v>
      </c>
    </row>
    <row r="65" spans="1:38" x14ac:dyDescent="0.25">
      <c r="A65" s="26" t="s">
        <v>38</v>
      </c>
      <c r="B65" s="26" t="s">
        <v>39</v>
      </c>
      <c r="C65" s="26" t="s">
        <v>52</v>
      </c>
      <c r="D65" s="26" t="s">
        <v>40</v>
      </c>
      <c r="E65" s="27">
        <v>565617</v>
      </c>
      <c r="F65" s="27">
        <f>IFERROR(VLOOKUP(E65,#REF!,2,0),0)</f>
        <v>0</v>
      </c>
      <c r="G65" s="27"/>
      <c r="H65" s="26">
        <v>6000779422</v>
      </c>
      <c r="I65" s="26" t="s">
        <v>42</v>
      </c>
      <c r="J65" s="45" t="s">
        <v>109</v>
      </c>
      <c r="K65" s="30" t="str">
        <f t="shared" si="6"/>
        <v>Custeio</v>
      </c>
      <c r="L65" s="26" t="s">
        <v>43</v>
      </c>
      <c r="M65" s="26" t="s">
        <v>69</v>
      </c>
      <c r="N65" s="26" t="str">
        <f t="shared" si="0"/>
        <v>Realizado</v>
      </c>
      <c r="O65" s="26" t="s">
        <v>45</v>
      </c>
      <c r="P65" s="26" t="s">
        <v>70</v>
      </c>
      <c r="Q65" s="26" t="str">
        <f>IFERROR(IFERROR(VLOOKUP(H65,[1]STATUS_CAPEX!I:J,2,0),VLOOKUP(H65,[1]STATUS_OPEX!H:I,2,0)),0)</f>
        <v>LIB //COMS</v>
      </c>
      <c r="R65" s="31">
        <v>45560</v>
      </c>
      <c r="S65" s="32" t="s">
        <v>82</v>
      </c>
      <c r="T65" s="26" t="s">
        <v>72</v>
      </c>
      <c r="U65" s="33" t="s">
        <v>39</v>
      </c>
      <c r="V65" s="33" t="str">
        <f t="shared" si="9"/>
        <v>OK</v>
      </c>
      <c r="W65" s="33" t="s">
        <v>49</v>
      </c>
      <c r="X65" s="33" t="s">
        <v>49</v>
      </c>
      <c r="Y65" s="33" t="s">
        <v>39</v>
      </c>
      <c r="Z65" s="14">
        <f t="shared" si="2"/>
        <v>1</v>
      </c>
      <c r="AA65" s="34">
        <v>5065.6899999999996</v>
      </c>
      <c r="AB65" s="35" t="s">
        <v>57</v>
      </c>
      <c r="AC65" s="36" t="str">
        <f>IFERROR(VLOOKUP(T65,[1]STATUS_CAPEX!Q:R,2,0),"SAMUEL OLIVEIRA")</f>
        <v>SAMUEL OLIVEIRA</v>
      </c>
      <c r="AD65" s="37" t="s">
        <v>51</v>
      </c>
      <c r="AE65" s="32" t="str">
        <f t="shared" si="7"/>
        <v>Realizado</v>
      </c>
      <c r="AF65" s="38" t="s">
        <v>42</v>
      </c>
      <c r="AG65" s="39">
        <f t="shared" ref="AG65:AG115" si="11">IF(AK65="",AA65,AK65)</f>
        <v>5065.6899999999996</v>
      </c>
      <c r="AH65" s="40">
        <v>2548098.5699999998</v>
      </c>
      <c r="AI65" s="35" t="e">
        <f t="shared" si="4"/>
        <v>#N/A</v>
      </c>
      <c r="AJ65" s="41">
        <v>24669771</v>
      </c>
      <c r="AK65" s="51">
        <v>5065.6899999999996</v>
      </c>
      <c r="AL65" s="34" t="str">
        <f t="shared" si="5"/>
        <v>Mauricio Alves</v>
      </c>
    </row>
    <row r="66" spans="1:38" x14ac:dyDescent="0.25">
      <c r="A66" s="26" t="s">
        <v>38</v>
      </c>
      <c r="B66" s="26" t="s">
        <v>39</v>
      </c>
      <c r="C66" s="26" t="s">
        <v>52</v>
      </c>
      <c r="D66" s="26" t="s">
        <v>40</v>
      </c>
      <c r="E66" s="27">
        <v>572919</v>
      </c>
      <c r="F66" s="27">
        <f>IFERROR(VLOOKUP(E66,#REF!,2,0),0)</f>
        <v>0</v>
      </c>
      <c r="G66" s="27"/>
      <c r="H66" s="26">
        <v>6000779423</v>
      </c>
      <c r="I66" s="26" t="s">
        <v>42</v>
      </c>
      <c r="J66" s="45" t="s">
        <v>109</v>
      </c>
      <c r="K66" s="30" t="str">
        <f t="shared" si="6"/>
        <v>Custeio</v>
      </c>
      <c r="L66" s="26" t="s">
        <v>43</v>
      </c>
      <c r="M66" s="26" t="s">
        <v>69</v>
      </c>
      <c r="N66" s="26" t="str">
        <f t="shared" ref="N66:N129" si="12">IF(Z66&gt;99%,"Realizado","Pendente")</f>
        <v>Realizado</v>
      </c>
      <c r="O66" s="26" t="s">
        <v>45</v>
      </c>
      <c r="P66" s="26" t="s">
        <v>70</v>
      </c>
      <c r="Q66" s="26" t="str">
        <f>IFERROR(IFERROR(VLOOKUP(H66,[1]STATUS_CAPEX!I:J,2,0),VLOOKUP(H66,[1]STATUS_OPEX!H:I,2,0)),0)</f>
        <v>LIB //COMS</v>
      </c>
      <c r="R66" s="31">
        <v>45561</v>
      </c>
      <c r="S66" s="32" t="s">
        <v>82</v>
      </c>
      <c r="T66" s="26" t="s">
        <v>72</v>
      </c>
      <c r="U66" s="33" t="s">
        <v>39</v>
      </c>
      <c r="V66" s="33" t="str">
        <f t="shared" si="9"/>
        <v>OK</v>
      </c>
      <c r="W66" s="33" t="s">
        <v>49</v>
      </c>
      <c r="X66" s="33" t="s">
        <v>49</v>
      </c>
      <c r="Y66" s="33" t="s">
        <v>39</v>
      </c>
      <c r="Z66" s="14">
        <f t="shared" ref="Z66:Z129" si="13">(COUNTIF(U66:Y66,"OK")+COUNTIF(V66:Y66,"NA")+COUNTIF(U66:Y66,"anexado")+COUNTIF(V66:Y66,"sem anexo"))/5</f>
        <v>1</v>
      </c>
      <c r="AA66" s="34">
        <v>4369.75</v>
      </c>
      <c r="AB66" s="35" t="s">
        <v>57</v>
      </c>
      <c r="AC66" s="36" t="str">
        <f>IFERROR(VLOOKUP(T66,[1]STATUS_CAPEX!Q:R,2,0),"SAMUEL OLIVEIRA")</f>
        <v>SAMUEL OLIVEIRA</v>
      </c>
      <c r="AD66" s="37" t="s">
        <v>51</v>
      </c>
      <c r="AE66" s="32" t="str">
        <f t="shared" si="7"/>
        <v>Realizado</v>
      </c>
      <c r="AF66" s="38" t="s">
        <v>42</v>
      </c>
      <c r="AG66" s="39">
        <f t="shared" si="11"/>
        <v>4369.75</v>
      </c>
      <c r="AH66" s="40">
        <v>2548098.5699999998</v>
      </c>
      <c r="AI66" s="35" t="e">
        <f t="shared" ref="AI66:AI129" si="14">VLOOKUP(T66,AN:AO,2,0)</f>
        <v>#N/A</v>
      </c>
      <c r="AJ66" s="41">
        <v>24669835</v>
      </c>
      <c r="AK66" s="51">
        <v>4369.75</v>
      </c>
      <c r="AL66" s="34" t="str">
        <f t="shared" ref="AL66:AL129" si="15">IF(OR(A66="pendência planejamento", A66="pendência construtiva", A66="logistica equatorial"), "Erica Fragoso", IF(OR(A66="obras coms", A66="obras conc", A66="pendência fechamento", A66="almoxarifado", A66="Fechamento", A66="Disponibilidade Noturna", A66="Sobre Aviso", A66="Disponibilidade Contrato", A66="Disponibilidade"), "Mauricio Alves", ""))</f>
        <v>Mauricio Alves</v>
      </c>
    </row>
    <row r="67" spans="1:38" x14ac:dyDescent="0.25">
      <c r="A67" s="26" t="s">
        <v>38</v>
      </c>
      <c r="B67" s="26" t="s">
        <v>39</v>
      </c>
      <c r="C67" s="26" t="s">
        <v>52</v>
      </c>
      <c r="D67" s="26" t="s">
        <v>40</v>
      </c>
      <c r="E67" s="27">
        <v>572371</v>
      </c>
      <c r="F67" s="27">
        <f>IFERROR(VLOOKUP(E67,#REF!,2,0),0)</f>
        <v>0</v>
      </c>
      <c r="G67" s="27"/>
      <c r="H67" s="26">
        <v>6000779424</v>
      </c>
      <c r="I67" s="26" t="s">
        <v>42</v>
      </c>
      <c r="J67" s="45" t="s">
        <v>109</v>
      </c>
      <c r="K67" s="30" t="str">
        <f t="shared" ref="K67:K130" si="16">IF(OR(ISNUMBER( FIND("Criar PEP",H67)), ISNUMBER( FIND("Criar Ordem",H67))), "Sem Informação", IFERROR(IF(MID(H67,11,3)&lt;&gt;"", MID(H67,11,3), "Custeio"), "Custeio"))</f>
        <v>Custeio</v>
      </c>
      <c r="L67" s="26" t="s">
        <v>43</v>
      </c>
      <c r="M67" s="26" t="s">
        <v>69</v>
      </c>
      <c r="N67" s="26" t="str">
        <f t="shared" si="12"/>
        <v>Realizado</v>
      </c>
      <c r="O67" s="26" t="s">
        <v>117</v>
      </c>
      <c r="P67" s="26" t="s">
        <v>70</v>
      </c>
      <c r="Q67" s="26" t="str">
        <f>IFERROR(IFERROR(VLOOKUP(H67,[1]STATUS_CAPEX!I:J,2,0),VLOOKUP(H67,[1]STATUS_OPEX!H:I,2,0)),0)</f>
        <v>LIB //COMS</v>
      </c>
      <c r="R67" s="31">
        <v>45562</v>
      </c>
      <c r="S67" s="32" t="s">
        <v>82</v>
      </c>
      <c r="T67" s="26" t="s">
        <v>72</v>
      </c>
      <c r="U67" s="33" t="s">
        <v>39</v>
      </c>
      <c r="V67" s="33" t="str">
        <f t="shared" si="9"/>
        <v>OK</v>
      </c>
      <c r="W67" s="33" t="s">
        <v>49</v>
      </c>
      <c r="X67" s="33" t="s">
        <v>49</v>
      </c>
      <c r="Y67" s="33" t="s">
        <v>39</v>
      </c>
      <c r="Z67" s="14">
        <f t="shared" si="13"/>
        <v>1</v>
      </c>
      <c r="AA67" s="34">
        <v>6727.19</v>
      </c>
      <c r="AB67" s="35" t="s">
        <v>57</v>
      </c>
      <c r="AC67" s="36" t="str">
        <f>IFERROR(VLOOKUP(T67,[1]STATUS_CAPEX!Q:R,2,0),"SAMUEL OLIVEIRA")</f>
        <v>SAMUEL OLIVEIRA</v>
      </c>
      <c r="AD67" s="37" t="s">
        <v>51</v>
      </c>
      <c r="AE67" s="32" t="str">
        <f t="shared" ref="AE67:AE130" si="17">IF(AND(AJ67&gt;0, AK67&gt;0), "Realizado", "Não realizado")</f>
        <v>Realizado</v>
      </c>
      <c r="AF67" s="38" t="s">
        <v>42</v>
      </c>
      <c r="AG67" s="39">
        <f t="shared" si="11"/>
        <v>4438.41</v>
      </c>
      <c r="AH67" s="40">
        <v>2548098.5699999998</v>
      </c>
      <c r="AI67" s="35" t="e">
        <f t="shared" si="14"/>
        <v>#N/A</v>
      </c>
      <c r="AJ67" s="41">
        <v>24669877</v>
      </c>
      <c r="AK67" s="51">
        <v>4438.41</v>
      </c>
      <c r="AL67" s="34" t="str">
        <f t="shared" si="15"/>
        <v>Mauricio Alves</v>
      </c>
    </row>
    <row r="68" spans="1:38" x14ac:dyDescent="0.25">
      <c r="A68" s="26" t="s">
        <v>38</v>
      </c>
      <c r="B68" s="26" t="s">
        <v>39</v>
      </c>
      <c r="C68" s="26" t="s">
        <v>52</v>
      </c>
      <c r="D68" s="26" t="s">
        <v>40</v>
      </c>
      <c r="E68" s="27">
        <v>564104</v>
      </c>
      <c r="F68" s="27">
        <f>IFERROR(VLOOKUP(E68,#REF!,2,0),0)</f>
        <v>0</v>
      </c>
      <c r="G68" s="27"/>
      <c r="H68" s="26">
        <v>6000779425</v>
      </c>
      <c r="I68" s="26" t="s">
        <v>42</v>
      </c>
      <c r="J68" s="45" t="s">
        <v>109</v>
      </c>
      <c r="K68" s="30" t="str">
        <f t="shared" si="16"/>
        <v>Custeio</v>
      </c>
      <c r="L68" s="26" t="s">
        <v>43</v>
      </c>
      <c r="M68" s="26" t="s">
        <v>69</v>
      </c>
      <c r="N68" s="26" t="str">
        <f t="shared" si="12"/>
        <v>Realizado</v>
      </c>
      <c r="O68" s="26" t="s">
        <v>45</v>
      </c>
      <c r="P68" s="26" t="s">
        <v>70</v>
      </c>
      <c r="Q68" s="26" t="str">
        <f>IFERROR(IFERROR(VLOOKUP(H68,[1]STATUS_CAPEX!I:J,2,0),VLOOKUP(H68,[1]STATUS_OPEX!H:I,2,0)),0)</f>
        <v>LIB //COMS</v>
      </c>
      <c r="R68" s="31">
        <v>45563</v>
      </c>
      <c r="S68" s="32" t="s">
        <v>82</v>
      </c>
      <c r="T68" s="26" t="s">
        <v>72</v>
      </c>
      <c r="U68" s="33" t="s">
        <v>39</v>
      </c>
      <c r="V68" s="33" t="str">
        <f t="shared" si="9"/>
        <v>OK</v>
      </c>
      <c r="W68" s="33" t="s">
        <v>49</v>
      </c>
      <c r="X68" s="33" t="s">
        <v>49</v>
      </c>
      <c r="Y68" s="33" t="s">
        <v>39</v>
      </c>
      <c r="Z68" s="14">
        <f t="shared" si="13"/>
        <v>1</v>
      </c>
      <c r="AA68" s="34">
        <v>1936.97</v>
      </c>
      <c r="AB68" s="35" t="s">
        <v>57</v>
      </c>
      <c r="AC68" s="36" t="str">
        <f>IFERROR(VLOOKUP(T68,[1]STATUS_CAPEX!Q:R,2,0),"SAMUEL OLIVEIRA")</f>
        <v>SAMUEL OLIVEIRA</v>
      </c>
      <c r="AD68" s="37" t="s">
        <v>51</v>
      </c>
      <c r="AE68" s="32" t="str">
        <f t="shared" si="17"/>
        <v>Realizado</v>
      </c>
      <c r="AF68" s="38" t="s">
        <v>42</v>
      </c>
      <c r="AG68" s="39">
        <f t="shared" si="11"/>
        <v>1936.97</v>
      </c>
      <c r="AH68" s="40">
        <v>2548098.5699999998</v>
      </c>
      <c r="AI68" s="35" t="e">
        <f t="shared" si="14"/>
        <v>#N/A</v>
      </c>
      <c r="AJ68" s="41">
        <v>24670124</v>
      </c>
      <c r="AK68" s="51">
        <v>1936.97</v>
      </c>
      <c r="AL68" s="34" t="str">
        <f t="shared" si="15"/>
        <v>Mauricio Alves</v>
      </c>
    </row>
    <row r="69" spans="1:38" x14ac:dyDescent="0.25">
      <c r="A69" s="26" t="s">
        <v>38</v>
      </c>
      <c r="B69" s="26" t="s">
        <v>39</v>
      </c>
      <c r="C69" s="26" t="s">
        <v>52</v>
      </c>
      <c r="D69" s="26" t="s">
        <v>40</v>
      </c>
      <c r="E69" s="27">
        <v>572623</v>
      </c>
      <c r="F69" s="27">
        <f>IFERROR(VLOOKUP(E69,#REF!,2,0),0)</f>
        <v>0</v>
      </c>
      <c r="G69" s="27"/>
      <c r="H69" s="26">
        <v>6000779456</v>
      </c>
      <c r="I69" s="26" t="s">
        <v>42</v>
      </c>
      <c r="J69" s="45" t="s">
        <v>109</v>
      </c>
      <c r="K69" s="30" t="str">
        <f t="shared" si="16"/>
        <v>Custeio</v>
      </c>
      <c r="L69" s="26" t="s">
        <v>43</v>
      </c>
      <c r="M69" s="26" t="s">
        <v>69</v>
      </c>
      <c r="N69" s="26" t="str">
        <f t="shared" si="12"/>
        <v>Realizado</v>
      </c>
      <c r="O69" s="26" t="s">
        <v>84</v>
      </c>
      <c r="P69" s="26" t="s">
        <v>70</v>
      </c>
      <c r="Q69" s="26" t="str">
        <f>IFERROR(IFERROR(VLOOKUP(H69,[1]STATUS_CAPEX!I:J,2,0),VLOOKUP(H69,[1]STATUS_OPEX!H:I,2,0)),0)</f>
        <v>LIB //COMS</v>
      </c>
      <c r="R69" s="31">
        <v>45564</v>
      </c>
      <c r="S69" s="32" t="s">
        <v>82</v>
      </c>
      <c r="T69" s="26" t="s">
        <v>72</v>
      </c>
      <c r="U69" s="33" t="s">
        <v>39</v>
      </c>
      <c r="V69" s="33" t="str">
        <f t="shared" si="9"/>
        <v>OK</v>
      </c>
      <c r="W69" s="33" t="s">
        <v>49</v>
      </c>
      <c r="X69" s="33" t="s">
        <v>49</v>
      </c>
      <c r="Y69" s="33" t="s">
        <v>39</v>
      </c>
      <c r="Z69" s="14">
        <f t="shared" si="13"/>
        <v>1</v>
      </c>
      <c r="AA69" s="34">
        <v>5016.41</v>
      </c>
      <c r="AB69" s="35" t="s">
        <v>57</v>
      </c>
      <c r="AC69" s="36" t="str">
        <f>IFERROR(VLOOKUP(T69,[1]STATUS_CAPEX!Q:R,2,0),"SAMUEL OLIVEIRA")</f>
        <v>SAMUEL OLIVEIRA</v>
      </c>
      <c r="AD69" s="37" t="s">
        <v>51</v>
      </c>
      <c r="AE69" s="32" t="str">
        <f t="shared" si="17"/>
        <v>Realizado</v>
      </c>
      <c r="AF69" s="38" t="s">
        <v>42</v>
      </c>
      <c r="AG69" s="39">
        <f t="shared" si="11"/>
        <v>3153.36</v>
      </c>
      <c r="AH69" s="40">
        <v>2548098.5699999998</v>
      </c>
      <c r="AI69" s="35" t="e">
        <f t="shared" si="14"/>
        <v>#N/A</v>
      </c>
      <c r="AJ69" s="41">
        <v>24670140</v>
      </c>
      <c r="AK69" s="51">
        <v>3153.36</v>
      </c>
      <c r="AL69" s="34" t="str">
        <f t="shared" si="15"/>
        <v>Mauricio Alves</v>
      </c>
    </row>
    <row r="70" spans="1:38" x14ac:dyDescent="0.25">
      <c r="A70" s="26" t="s">
        <v>38</v>
      </c>
      <c r="B70" s="26" t="s">
        <v>39</v>
      </c>
      <c r="C70" s="26" t="s">
        <v>52</v>
      </c>
      <c r="D70" s="26" t="s">
        <v>40</v>
      </c>
      <c r="E70" s="27">
        <v>574212</v>
      </c>
      <c r="F70" s="27">
        <f>IFERROR(VLOOKUP(E70,#REF!,2,0),0)</f>
        <v>0</v>
      </c>
      <c r="G70" s="27"/>
      <c r="H70" s="26">
        <v>6000779457</v>
      </c>
      <c r="I70" s="26" t="s">
        <v>42</v>
      </c>
      <c r="J70" s="45" t="s">
        <v>109</v>
      </c>
      <c r="K70" s="30" t="str">
        <f t="shared" si="16"/>
        <v>Custeio</v>
      </c>
      <c r="L70" s="26" t="s">
        <v>43</v>
      </c>
      <c r="M70" s="26" t="s">
        <v>69</v>
      </c>
      <c r="N70" s="26" t="str">
        <f t="shared" si="12"/>
        <v>Realizado</v>
      </c>
      <c r="O70" s="26" t="s">
        <v>80</v>
      </c>
      <c r="P70" s="26" t="s">
        <v>70</v>
      </c>
      <c r="Q70" s="26" t="str">
        <f>IFERROR(IFERROR(VLOOKUP(H70,[1]STATUS_CAPEX!I:J,2,0),VLOOKUP(H70,[1]STATUS_OPEX!H:I,2,0)),0)</f>
        <v>LIB //COMS</v>
      </c>
      <c r="R70" s="31">
        <v>45565</v>
      </c>
      <c r="S70" s="32" t="s">
        <v>82</v>
      </c>
      <c r="T70" s="26" t="s">
        <v>72</v>
      </c>
      <c r="U70" s="33" t="s">
        <v>39</v>
      </c>
      <c r="V70" s="33" t="str">
        <f t="shared" si="9"/>
        <v>OK</v>
      </c>
      <c r="W70" s="33" t="s">
        <v>49</v>
      </c>
      <c r="X70" s="33" t="s">
        <v>49</v>
      </c>
      <c r="Y70" s="33" t="s">
        <v>39</v>
      </c>
      <c r="Z70" s="14">
        <f t="shared" si="13"/>
        <v>1</v>
      </c>
      <c r="AA70" s="34">
        <v>1539.72</v>
      </c>
      <c r="AB70" s="35" t="s">
        <v>57</v>
      </c>
      <c r="AC70" s="36" t="str">
        <f>IFERROR(VLOOKUP(T70,[1]STATUS_CAPEX!Q:R,2,0),"SAMUEL OLIVEIRA")</f>
        <v>SAMUEL OLIVEIRA</v>
      </c>
      <c r="AD70" s="37" t="s">
        <v>51</v>
      </c>
      <c r="AE70" s="32" t="str">
        <f t="shared" si="17"/>
        <v>Realizado</v>
      </c>
      <c r="AF70" s="38" t="s">
        <v>42</v>
      </c>
      <c r="AG70" s="39">
        <f t="shared" si="11"/>
        <v>1539.72</v>
      </c>
      <c r="AH70" s="40">
        <v>2548098.5699999998</v>
      </c>
      <c r="AI70" s="35" t="e">
        <f t="shared" si="14"/>
        <v>#N/A</v>
      </c>
      <c r="AJ70" s="41">
        <v>24670166</v>
      </c>
      <c r="AK70" s="51">
        <v>1539.72</v>
      </c>
      <c r="AL70" s="34" t="str">
        <f t="shared" si="15"/>
        <v>Mauricio Alves</v>
      </c>
    </row>
    <row r="71" spans="1:38" x14ac:dyDescent="0.25">
      <c r="A71" s="26" t="s">
        <v>38</v>
      </c>
      <c r="B71" s="26" t="s">
        <v>39</v>
      </c>
      <c r="C71" s="26" t="s">
        <v>52</v>
      </c>
      <c r="D71" s="26" t="s">
        <v>40</v>
      </c>
      <c r="E71" s="27">
        <v>572371</v>
      </c>
      <c r="F71" s="27">
        <f>IFERROR(VLOOKUP(E71,#REF!,2,0),0)</f>
        <v>0</v>
      </c>
      <c r="G71" s="27"/>
      <c r="H71" s="26">
        <v>6000779458</v>
      </c>
      <c r="I71" s="26" t="s">
        <v>42</v>
      </c>
      <c r="J71" s="45" t="s">
        <v>109</v>
      </c>
      <c r="K71" s="30" t="str">
        <f t="shared" si="16"/>
        <v>Custeio</v>
      </c>
      <c r="L71" s="26" t="s">
        <v>43</v>
      </c>
      <c r="M71" s="26" t="s">
        <v>69</v>
      </c>
      <c r="N71" s="26" t="str">
        <f t="shared" si="12"/>
        <v>Realizado</v>
      </c>
      <c r="O71" s="26" t="s">
        <v>117</v>
      </c>
      <c r="P71" s="26" t="s">
        <v>70</v>
      </c>
      <c r="Q71" s="26" t="str">
        <f>IFERROR(IFERROR(VLOOKUP(H71,[1]STATUS_CAPEX!I:J,2,0),VLOOKUP(H71,[1]STATUS_OPEX!H:I,2,0)),0)</f>
        <v>LIB //COMS</v>
      </c>
      <c r="R71" s="31">
        <v>45566</v>
      </c>
      <c r="S71" s="32" t="s">
        <v>82</v>
      </c>
      <c r="T71" s="26" t="s">
        <v>72</v>
      </c>
      <c r="U71" s="33" t="s">
        <v>39</v>
      </c>
      <c r="V71" s="33" t="str">
        <f t="shared" si="9"/>
        <v>OK</v>
      </c>
      <c r="W71" s="33" t="s">
        <v>49</v>
      </c>
      <c r="X71" s="33" t="s">
        <v>49</v>
      </c>
      <c r="Y71" s="33" t="s">
        <v>39</v>
      </c>
      <c r="Z71" s="14">
        <f t="shared" si="13"/>
        <v>1</v>
      </c>
      <c r="AA71" s="34">
        <v>6232.8</v>
      </c>
      <c r="AB71" s="35" t="s">
        <v>57</v>
      </c>
      <c r="AC71" s="36" t="str">
        <f>IFERROR(VLOOKUP(T71,[1]STATUS_CAPEX!Q:R,2,0),"SAMUEL OLIVEIRA")</f>
        <v>SAMUEL OLIVEIRA</v>
      </c>
      <c r="AD71" s="37" t="s">
        <v>51</v>
      </c>
      <c r="AE71" s="32" t="str">
        <f t="shared" si="17"/>
        <v>Realizado</v>
      </c>
      <c r="AF71" s="38" t="s">
        <v>42</v>
      </c>
      <c r="AG71" s="39">
        <f t="shared" si="11"/>
        <v>6630.05</v>
      </c>
      <c r="AH71" s="40">
        <v>2548098.5699999998</v>
      </c>
      <c r="AI71" s="35" t="e">
        <f t="shared" si="14"/>
        <v>#N/A</v>
      </c>
      <c r="AJ71" s="41">
        <v>24670170</v>
      </c>
      <c r="AK71" s="51">
        <v>6630.05</v>
      </c>
      <c r="AL71" s="34" t="str">
        <f t="shared" si="15"/>
        <v>Mauricio Alves</v>
      </c>
    </row>
    <row r="72" spans="1:38" x14ac:dyDescent="0.25">
      <c r="A72" s="26" t="s">
        <v>38</v>
      </c>
      <c r="B72" s="26" t="s">
        <v>39</v>
      </c>
      <c r="C72" s="26" t="s">
        <v>52</v>
      </c>
      <c r="D72" s="26" t="s">
        <v>40</v>
      </c>
      <c r="E72" s="27">
        <v>572318</v>
      </c>
      <c r="F72" s="27">
        <f>IFERROR(VLOOKUP(E72,#REF!,2,0),0)</f>
        <v>0</v>
      </c>
      <c r="G72" s="27"/>
      <c r="H72" s="26">
        <v>6000779459</v>
      </c>
      <c r="I72" s="26" t="s">
        <v>42</v>
      </c>
      <c r="J72" s="45" t="s">
        <v>109</v>
      </c>
      <c r="K72" s="30" t="str">
        <f t="shared" si="16"/>
        <v>Custeio</v>
      </c>
      <c r="L72" s="26" t="s">
        <v>43</v>
      </c>
      <c r="M72" s="26" t="s">
        <v>69</v>
      </c>
      <c r="N72" s="26" t="str">
        <f t="shared" si="12"/>
        <v>Realizado</v>
      </c>
      <c r="O72" s="26" t="s">
        <v>45</v>
      </c>
      <c r="P72" s="26" t="s">
        <v>70</v>
      </c>
      <c r="Q72" s="26" t="str">
        <f>IFERROR(IFERROR(VLOOKUP(H72,[1]STATUS_CAPEX!I:J,2,0),VLOOKUP(H72,[1]STATUS_OPEX!H:I,2,0)),0)</f>
        <v>LIB //COMS</v>
      </c>
      <c r="R72" s="31">
        <v>45567</v>
      </c>
      <c r="S72" s="32" t="s">
        <v>82</v>
      </c>
      <c r="T72" s="26" t="s">
        <v>72</v>
      </c>
      <c r="U72" s="33" t="s">
        <v>39</v>
      </c>
      <c r="V72" s="33" t="str">
        <f t="shared" si="9"/>
        <v>OK</v>
      </c>
      <c r="W72" s="33" t="s">
        <v>49</v>
      </c>
      <c r="X72" s="33" t="s">
        <v>49</v>
      </c>
      <c r="Y72" s="33" t="s">
        <v>39</v>
      </c>
      <c r="Z72" s="14">
        <f t="shared" si="13"/>
        <v>1</v>
      </c>
      <c r="AA72" s="34">
        <v>5487.58</v>
      </c>
      <c r="AB72" s="35" t="s">
        <v>57</v>
      </c>
      <c r="AC72" s="36" t="str">
        <f>IFERROR(VLOOKUP(T72,[1]STATUS_CAPEX!Q:R,2,0),"SAMUEL OLIVEIRA")</f>
        <v>SAMUEL OLIVEIRA</v>
      </c>
      <c r="AD72" s="37" t="s">
        <v>51</v>
      </c>
      <c r="AE72" s="32" t="str">
        <f t="shared" si="17"/>
        <v>Realizado</v>
      </c>
      <c r="AF72" s="38" t="s">
        <v>42</v>
      </c>
      <c r="AG72" s="39">
        <f t="shared" si="11"/>
        <v>5487.58</v>
      </c>
      <c r="AH72" s="40">
        <v>2548098.5699999998</v>
      </c>
      <c r="AI72" s="35" t="e">
        <f t="shared" si="14"/>
        <v>#N/A</v>
      </c>
      <c r="AJ72" s="41">
        <v>24670240</v>
      </c>
      <c r="AK72" s="51">
        <v>5487.58</v>
      </c>
      <c r="AL72" s="34" t="str">
        <f t="shared" si="15"/>
        <v>Mauricio Alves</v>
      </c>
    </row>
    <row r="73" spans="1:38" x14ac:dyDescent="0.25">
      <c r="A73" s="26" t="s">
        <v>38</v>
      </c>
      <c r="B73" s="26" t="s">
        <v>39</v>
      </c>
      <c r="C73" s="26" t="s">
        <v>52</v>
      </c>
      <c r="D73" s="26" t="s">
        <v>40</v>
      </c>
      <c r="E73" s="27">
        <v>569217</v>
      </c>
      <c r="F73" s="27">
        <f>IFERROR(VLOOKUP(E73,#REF!,2,0),0)</f>
        <v>0</v>
      </c>
      <c r="G73" s="27"/>
      <c r="H73" s="26">
        <v>6000779480</v>
      </c>
      <c r="I73" s="26" t="s">
        <v>42</v>
      </c>
      <c r="J73" s="45" t="s">
        <v>109</v>
      </c>
      <c r="K73" s="30" t="str">
        <f t="shared" si="16"/>
        <v>Custeio</v>
      </c>
      <c r="L73" s="26" t="s">
        <v>43</v>
      </c>
      <c r="M73" s="26" t="s">
        <v>69</v>
      </c>
      <c r="N73" s="26" t="str">
        <f t="shared" si="12"/>
        <v>Realizado</v>
      </c>
      <c r="O73" s="26" t="s">
        <v>45</v>
      </c>
      <c r="P73" s="26" t="s">
        <v>70</v>
      </c>
      <c r="Q73" s="26" t="str">
        <f>IFERROR(IFERROR(VLOOKUP(H73,[1]STATUS_CAPEX!I:J,2,0),VLOOKUP(H73,[1]STATUS_OPEX!H:I,2,0)),0)</f>
        <v>LIB //COMS</v>
      </c>
      <c r="R73" s="31">
        <v>45568</v>
      </c>
      <c r="S73" s="32" t="s">
        <v>71</v>
      </c>
      <c r="T73" s="26" t="s">
        <v>72</v>
      </c>
      <c r="U73" s="33" t="s">
        <v>39</v>
      </c>
      <c r="V73" s="33" t="str">
        <f t="shared" si="9"/>
        <v>OK</v>
      </c>
      <c r="W73" s="33" t="s">
        <v>49</v>
      </c>
      <c r="X73" s="33" t="s">
        <v>49</v>
      </c>
      <c r="Y73" s="33" t="s">
        <v>39</v>
      </c>
      <c r="Z73" s="14">
        <f t="shared" si="13"/>
        <v>1</v>
      </c>
      <c r="AA73" s="34">
        <v>4619.16</v>
      </c>
      <c r="AB73" s="35" t="s">
        <v>57</v>
      </c>
      <c r="AC73" s="36" t="str">
        <f>IFERROR(VLOOKUP(T73,[1]STATUS_CAPEX!Q:R,2,0),"SAMUEL OLIVEIRA")</f>
        <v>SAMUEL OLIVEIRA</v>
      </c>
      <c r="AD73" s="37" t="s">
        <v>51</v>
      </c>
      <c r="AE73" s="32" t="str">
        <f t="shared" si="17"/>
        <v>Realizado</v>
      </c>
      <c r="AF73" s="38" t="s">
        <v>42</v>
      </c>
      <c r="AG73" s="39">
        <f t="shared" si="11"/>
        <v>2309.58</v>
      </c>
      <c r="AH73" s="40">
        <v>2548098.5699999998</v>
      </c>
      <c r="AI73" s="35" t="e">
        <f t="shared" si="14"/>
        <v>#N/A</v>
      </c>
      <c r="AJ73" s="41">
        <v>24670291</v>
      </c>
      <c r="AK73" s="51">
        <v>2309.58</v>
      </c>
      <c r="AL73" s="34" t="str">
        <f t="shared" si="15"/>
        <v>Mauricio Alves</v>
      </c>
    </row>
    <row r="74" spans="1:38" x14ac:dyDescent="0.25">
      <c r="A74" s="26" t="s">
        <v>38</v>
      </c>
      <c r="B74" s="26" t="s">
        <v>39</v>
      </c>
      <c r="C74" s="26" t="s">
        <v>52</v>
      </c>
      <c r="D74" s="26" t="s">
        <v>40</v>
      </c>
      <c r="E74" s="27">
        <v>572520</v>
      </c>
      <c r="F74" s="27">
        <f>IFERROR(VLOOKUP(E74,#REF!,2,0),0)</f>
        <v>0</v>
      </c>
      <c r="G74" s="27"/>
      <c r="H74" s="26">
        <v>6000779482</v>
      </c>
      <c r="I74" s="26" t="s">
        <v>42</v>
      </c>
      <c r="J74" s="45" t="s">
        <v>109</v>
      </c>
      <c r="K74" s="30" t="str">
        <f t="shared" si="16"/>
        <v>Custeio</v>
      </c>
      <c r="L74" s="26" t="s">
        <v>43</v>
      </c>
      <c r="M74" s="26" t="s">
        <v>69</v>
      </c>
      <c r="N74" s="26" t="str">
        <f t="shared" si="12"/>
        <v>Realizado</v>
      </c>
      <c r="O74" s="26" t="s">
        <v>45</v>
      </c>
      <c r="P74" s="26" t="s">
        <v>70</v>
      </c>
      <c r="Q74" s="26" t="str">
        <f>IFERROR(IFERROR(VLOOKUP(H74,[1]STATUS_CAPEX!I:J,2,0),VLOOKUP(H74,[1]STATUS_OPEX!H:I,2,0)),0)</f>
        <v>LIB //COMS</v>
      </c>
      <c r="R74" s="31">
        <v>45569</v>
      </c>
      <c r="S74" s="32" t="s">
        <v>82</v>
      </c>
      <c r="T74" s="26" t="s">
        <v>72</v>
      </c>
      <c r="U74" s="33" t="s">
        <v>39</v>
      </c>
      <c r="V74" s="33" t="str">
        <f t="shared" si="9"/>
        <v>OK</v>
      </c>
      <c r="W74" s="33" t="s">
        <v>49</v>
      </c>
      <c r="X74" s="33" t="s">
        <v>49</v>
      </c>
      <c r="Y74" s="33" t="s">
        <v>39</v>
      </c>
      <c r="Z74" s="14">
        <f t="shared" si="13"/>
        <v>1</v>
      </c>
      <c r="AA74" s="34">
        <v>2358.86</v>
      </c>
      <c r="AB74" s="35" t="s">
        <v>57</v>
      </c>
      <c r="AC74" s="36" t="str">
        <f>IFERROR(VLOOKUP(T74,[1]STATUS_CAPEX!Q:R,2,0),"SAMUEL OLIVEIRA")</f>
        <v>SAMUEL OLIVEIRA</v>
      </c>
      <c r="AD74" s="37" t="s">
        <v>51</v>
      </c>
      <c r="AE74" s="32" t="str">
        <f t="shared" si="17"/>
        <v>Realizado</v>
      </c>
      <c r="AF74" s="38" t="s">
        <v>42</v>
      </c>
      <c r="AG74" s="39">
        <f t="shared" si="11"/>
        <v>2358.86</v>
      </c>
      <c r="AH74" s="40">
        <v>2548098.5699999998</v>
      </c>
      <c r="AI74" s="35" t="e">
        <f t="shared" si="14"/>
        <v>#N/A</v>
      </c>
      <c r="AJ74" s="41">
        <v>24670329</v>
      </c>
      <c r="AK74" s="51">
        <v>2358.86</v>
      </c>
      <c r="AL74" s="34" t="str">
        <f t="shared" si="15"/>
        <v>Mauricio Alves</v>
      </c>
    </row>
    <row r="75" spans="1:38" x14ac:dyDescent="0.25">
      <c r="A75" s="26" t="s">
        <v>38</v>
      </c>
      <c r="B75" s="26" t="s">
        <v>39</v>
      </c>
      <c r="C75" s="26" t="s">
        <v>52</v>
      </c>
      <c r="D75" s="26" t="s">
        <v>40</v>
      </c>
      <c r="E75" s="61">
        <v>564448</v>
      </c>
      <c r="F75" s="46">
        <f>IFERROR(VLOOKUP(E75,#REF!,2,0),0)</f>
        <v>0</v>
      </c>
      <c r="G75" s="46"/>
      <c r="H75" s="26">
        <v>6000779483</v>
      </c>
      <c r="I75" s="26" t="s">
        <v>42</v>
      </c>
      <c r="J75" s="45" t="s">
        <v>109</v>
      </c>
      <c r="K75" s="30" t="str">
        <f t="shared" si="16"/>
        <v>Custeio</v>
      </c>
      <c r="L75" s="26" t="s">
        <v>43</v>
      </c>
      <c r="M75" s="26" t="s">
        <v>111</v>
      </c>
      <c r="N75" s="26" t="str">
        <f t="shared" si="12"/>
        <v>Realizado</v>
      </c>
      <c r="O75" s="26" t="s">
        <v>45</v>
      </c>
      <c r="P75" s="26" t="s">
        <v>70</v>
      </c>
      <c r="Q75" s="26" t="str">
        <f>IFERROR(IFERROR(VLOOKUP(H75,[1]STATUS_CAPEX!I:J,2,0),VLOOKUP(H75,[1]STATUS_OPEX!H:I,2,0)),0)</f>
        <v>LIB //COMS</v>
      </c>
      <c r="R75" s="31">
        <v>45570</v>
      </c>
      <c r="S75" s="32" t="s">
        <v>71</v>
      </c>
      <c r="T75" s="26" t="s">
        <v>72</v>
      </c>
      <c r="U75" s="33" t="s">
        <v>39</v>
      </c>
      <c r="V75" s="33" t="str">
        <f t="shared" si="9"/>
        <v>OK</v>
      </c>
      <c r="W75" s="33" t="s">
        <v>49</v>
      </c>
      <c r="X75" s="33" t="s">
        <v>49</v>
      </c>
      <c r="Y75" s="33" t="s">
        <v>39</v>
      </c>
      <c r="Z75" s="14">
        <f t="shared" si="13"/>
        <v>1</v>
      </c>
      <c r="AA75" s="34">
        <v>1712.93</v>
      </c>
      <c r="AB75" s="35" t="s">
        <v>57</v>
      </c>
      <c r="AC75" s="36" t="str">
        <f>IFERROR(VLOOKUP(T75,[1]STATUS_CAPEX!Q:R,2,0),"SAMUEL OLIVEIRA")</f>
        <v>SAMUEL OLIVEIRA</v>
      </c>
      <c r="AD75" s="37" t="s">
        <v>51</v>
      </c>
      <c r="AE75" s="32" t="str">
        <f t="shared" si="17"/>
        <v>Realizado</v>
      </c>
      <c r="AF75" s="38" t="s">
        <v>42</v>
      </c>
      <c r="AG75" s="39">
        <f t="shared" si="11"/>
        <v>1241.3499999999999</v>
      </c>
      <c r="AH75" s="40">
        <v>2548098.5699999998</v>
      </c>
      <c r="AI75" s="35" t="e">
        <f t="shared" si="14"/>
        <v>#N/A</v>
      </c>
      <c r="AJ75" s="41">
        <v>24715281</v>
      </c>
      <c r="AK75" s="57">
        <v>1241.3499999999999</v>
      </c>
      <c r="AL75" s="34" t="str">
        <f t="shared" si="15"/>
        <v>Mauricio Alves</v>
      </c>
    </row>
    <row r="76" spans="1:38" x14ac:dyDescent="0.25">
      <c r="A76" s="26" t="s">
        <v>38</v>
      </c>
      <c r="B76" s="26" t="s">
        <v>39</v>
      </c>
      <c r="C76" s="26" t="s">
        <v>52</v>
      </c>
      <c r="D76" s="26" t="s">
        <v>40</v>
      </c>
      <c r="E76" s="27">
        <v>564308</v>
      </c>
      <c r="F76" s="27">
        <f>IFERROR(VLOOKUP(E76,#REF!,2,0),0)</f>
        <v>0</v>
      </c>
      <c r="G76" s="27"/>
      <c r="H76" s="26">
        <v>6000779486</v>
      </c>
      <c r="I76" s="26" t="s">
        <v>42</v>
      </c>
      <c r="J76" s="45" t="s">
        <v>109</v>
      </c>
      <c r="K76" s="30" t="str">
        <f t="shared" si="16"/>
        <v>Custeio</v>
      </c>
      <c r="L76" s="26" t="s">
        <v>43</v>
      </c>
      <c r="M76" s="26" t="s">
        <v>111</v>
      </c>
      <c r="N76" s="26" t="str">
        <f t="shared" si="12"/>
        <v>Realizado</v>
      </c>
      <c r="O76" s="26" t="s">
        <v>64</v>
      </c>
      <c r="P76" s="26" t="s">
        <v>70</v>
      </c>
      <c r="Q76" s="26" t="str">
        <f>IFERROR(IFERROR(VLOOKUP(H76,[1]STATUS_CAPEX!I:J,2,0),VLOOKUP(H76,[1]STATUS_OPEX!H:I,2,0)),0)</f>
        <v>LIB //COMS</v>
      </c>
      <c r="R76" s="31">
        <v>45571</v>
      </c>
      <c r="S76" s="32" t="s">
        <v>82</v>
      </c>
      <c r="T76" s="26" t="s">
        <v>72</v>
      </c>
      <c r="U76" s="33" t="s">
        <v>39</v>
      </c>
      <c r="V76" s="33" t="str">
        <f t="shared" si="9"/>
        <v>OK</v>
      </c>
      <c r="W76" s="33" t="s">
        <v>49</v>
      </c>
      <c r="X76" s="33" t="s">
        <v>49</v>
      </c>
      <c r="Y76" s="33" t="s">
        <v>39</v>
      </c>
      <c r="Z76" s="14">
        <f t="shared" si="13"/>
        <v>1</v>
      </c>
      <c r="AA76" s="34">
        <v>1123.01</v>
      </c>
      <c r="AB76" s="35" t="s">
        <v>57</v>
      </c>
      <c r="AC76" s="36" t="str">
        <f>IFERROR(VLOOKUP(T76,[1]STATUS_CAPEX!Q:R,2,0),"SAMUEL OLIVEIRA")</f>
        <v>SAMUEL OLIVEIRA</v>
      </c>
      <c r="AD76" s="37" t="s">
        <v>51</v>
      </c>
      <c r="AE76" s="32" t="str">
        <f t="shared" si="17"/>
        <v>Realizado</v>
      </c>
      <c r="AF76" s="38" t="s">
        <v>42</v>
      </c>
      <c r="AG76" s="39">
        <f t="shared" si="11"/>
        <v>1123.01</v>
      </c>
      <c r="AH76" s="40">
        <v>2548098.5699999998</v>
      </c>
      <c r="AI76" s="35" t="e">
        <f t="shared" si="14"/>
        <v>#N/A</v>
      </c>
      <c r="AJ76" s="41">
        <v>24670456</v>
      </c>
      <c r="AK76" s="51">
        <v>1123.01</v>
      </c>
      <c r="AL76" s="34" t="str">
        <f t="shared" si="15"/>
        <v>Mauricio Alves</v>
      </c>
    </row>
    <row r="77" spans="1:38" x14ac:dyDescent="0.25">
      <c r="A77" s="26" t="s">
        <v>38</v>
      </c>
      <c r="B77" s="26" t="s">
        <v>39</v>
      </c>
      <c r="C77" s="26" t="s">
        <v>52</v>
      </c>
      <c r="D77" s="26" t="s">
        <v>40</v>
      </c>
      <c r="E77" s="27">
        <v>565977</v>
      </c>
      <c r="F77" s="27">
        <f>IFERROR(VLOOKUP(E77,#REF!,2,0),0)</f>
        <v>0</v>
      </c>
      <c r="G77" s="27"/>
      <c r="H77" s="26">
        <v>6000779792</v>
      </c>
      <c r="I77" s="26" t="s">
        <v>42</v>
      </c>
      <c r="J77" s="45" t="s">
        <v>109</v>
      </c>
      <c r="K77" s="30" t="str">
        <f t="shared" si="16"/>
        <v>Custeio</v>
      </c>
      <c r="L77" s="26" t="s">
        <v>43</v>
      </c>
      <c r="M77" s="26" t="s">
        <v>111</v>
      </c>
      <c r="N77" s="26" t="str">
        <f t="shared" si="12"/>
        <v>Realizado</v>
      </c>
      <c r="O77" s="26" t="s">
        <v>117</v>
      </c>
      <c r="P77" s="26" t="s">
        <v>70</v>
      </c>
      <c r="Q77" s="26" t="str">
        <f>IFERROR(IFERROR(VLOOKUP(H77,[1]STATUS_CAPEX!I:J,2,0),VLOOKUP(H77,[1]STATUS_OPEX!H:I,2,0)),0)</f>
        <v>LIB //COMS</v>
      </c>
      <c r="R77" s="31">
        <v>45572</v>
      </c>
      <c r="S77" s="32" t="s">
        <v>82</v>
      </c>
      <c r="T77" s="26" t="s">
        <v>72</v>
      </c>
      <c r="U77" s="33" t="s">
        <v>39</v>
      </c>
      <c r="V77" s="33" t="str">
        <f t="shared" si="9"/>
        <v>OK</v>
      </c>
      <c r="W77" s="33" t="s">
        <v>49</v>
      </c>
      <c r="X77" s="33" t="s">
        <v>49</v>
      </c>
      <c r="Y77" s="33" t="s">
        <v>39</v>
      </c>
      <c r="Z77" s="14">
        <f t="shared" si="13"/>
        <v>1</v>
      </c>
      <c r="AA77" s="34">
        <v>3913.04</v>
      </c>
      <c r="AB77" s="35" t="s">
        <v>57</v>
      </c>
      <c r="AC77" s="36" t="str">
        <f>IFERROR(VLOOKUP(T77,[1]STATUS_CAPEX!Q:R,2,0),"SAMUEL OLIVEIRA")</f>
        <v>SAMUEL OLIVEIRA</v>
      </c>
      <c r="AD77" s="37" t="s">
        <v>51</v>
      </c>
      <c r="AE77" s="32" t="str">
        <f t="shared" si="17"/>
        <v>Realizado</v>
      </c>
      <c r="AF77" s="38" t="s">
        <v>42</v>
      </c>
      <c r="AG77" s="39">
        <f t="shared" si="11"/>
        <v>3913.04</v>
      </c>
      <c r="AH77" s="40">
        <v>2548098.5699999998</v>
      </c>
      <c r="AI77" s="35" t="e">
        <f t="shared" si="14"/>
        <v>#N/A</v>
      </c>
      <c r="AJ77" s="41">
        <v>24670498</v>
      </c>
      <c r="AK77" s="51">
        <v>3913.04</v>
      </c>
      <c r="AL77" s="34" t="str">
        <f t="shared" si="15"/>
        <v>Mauricio Alves</v>
      </c>
    </row>
    <row r="78" spans="1:38" x14ac:dyDescent="0.25">
      <c r="A78" s="26" t="s">
        <v>38</v>
      </c>
      <c r="B78" s="26" t="s">
        <v>39</v>
      </c>
      <c r="C78" s="26" t="s">
        <v>52</v>
      </c>
      <c r="D78" s="26" t="s">
        <v>40</v>
      </c>
      <c r="E78" s="27">
        <v>569114</v>
      </c>
      <c r="F78" s="27">
        <f>IFERROR(VLOOKUP(E78,#REF!,2,0),0)</f>
        <v>0</v>
      </c>
      <c r="G78" s="27"/>
      <c r="H78" s="26">
        <v>6000779793</v>
      </c>
      <c r="I78" s="26" t="s">
        <v>42</v>
      </c>
      <c r="J78" s="45" t="s">
        <v>109</v>
      </c>
      <c r="K78" s="30" t="str">
        <f t="shared" si="16"/>
        <v>Custeio</v>
      </c>
      <c r="L78" s="26" t="s">
        <v>43</v>
      </c>
      <c r="M78" s="26" t="s">
        <v>111</v>
      </c>
      <c r="N78" s="26" t="str">
        <f t="shared" si="12"/>
        <v>Realizado</v>
      </c>
      <c r="O78" s="26" t="s">
        <v>80</v>
      </c>
      <c r="P78" s="26" t="s">
        <v>70</v>
      </c>
      <c r="Q78" s="26" t="str">
        <f>IFERROR(IFERROR(VLOOKUP(H78,[1]STATUS_CAPEX!I:J,2,0),VLOOKUP(H78,[1]STATUS_OPEX!H:I,2,0)),0)</f>
        <v>LIB //COMS</v>
      </c>
      <c r="R78" s="31">
        <v>45573</v>
      </c>
      <c r="S78" s="32" t="s">
        <v>71</v>
      </c>
      <c r="T78" s="26" t="s">
        <v>72</v>
      </c>
      <c r="U78" s="33" t="s">
        <v>39</v>
      </c>
      <c r="V78" s="33" t="str">
        <f t="shared" si="9"/>
        <v>OK</v>
      </c>
      <c r="W78" s="33" t="s">
        <v>49</v>
      </c>
      <c r="X78" s="33" t="s">
        <v>49</v>
      </c>
      <c r="Y78" s="33" t="s">
        <v>39</v>
      </c>
      <c r="Z78" s="14">
        <f t="shared" si="13"/>
        <v>1</v>
      </c>
      <c r="AA78" s="34">
        <v>1744.13</v>
      </c>
      <c r="AB78" s="35" t="s">
        <v>57</v>
      </c>
      <c r="AC78" s="36" t="str">
        <f>IFERROR(VLOOKUP(T78,[1]STATUS_CAPEX!Q:R,2,0),"SAMUEL OLIVEIRA")</f>
        <v>SAMUEL OLIVEIRA</v>
      </c>
      <c r="AD78" s="37" t="s">
        <v>51</v>
      </c>
      <c r="AE78" s="32" t="str">
        <f t="shared" si="17"/>
        <v>Realizado</v>
      </c>
      <c r="AF78" s="38" t="s">
        <v>42</v>
      </c>
      <c r="AG78" s="39">
        <f t="shared" si="11"/>
        <v>1508.34</v>
      </c>
      <c r="AH78" s="40">
        <v>2548098.5699999998</v>
      </c>
      <c r="AI78" s="35" t="e">
        <f t="shared" si="14"/>
        <v>#N/A</v>
      </c>
      <c r="AJ78" s="41">
        <v>24670501</v>
      </c>
      <c r="AK78" s="51">
        <v>1508.34</v>
      </c>
      <c r="AL78" s="34" t="str">
        <f t="shared" si="15"/>
        <v>Mauricio Alves</v>
      </c>
    </row>
    <row r="79" spans="1:38" x14ac:dyDescent="0.25">
      <c r="A79" s="26" t="s">
        <v>38</v>
      </c>
      <c r="B79" s="26" t="s">
        <v>39</v>
      </c>
      <c r="C79" s="26" t="s">
        <v>52</v>
      </c>
      <c r="D79" s="26" t="s">
        <v>40</v>
      </c>
      <c r="E79" s="27" t="s">
        <v>124</v>
      </c>
      <c r="F79" s="27">
        <f>IFERROR(VLOOKUP(E79,#REF!,2,0),0)</f>
        <v>0</v>
      </c>
      <c r="G79" s="27"/>
      <c r="H79" s="26">
        <v>6000779796</v>
      </c>
      <c r="I79" s="26" t="s">
        <v>42</v>
      </c>
      <c r="J79" s="45" t="s">
        <v>109</v>
      </c>
      <c r="K79" s="30" t="str">
        <f t="shared" si="16"/>
        <v>Custeio</v>
      </c>
      <c r="L79" s="26" t="s">
        <v>43</v>
      </c>
      <c r="M79" s="26" t="s">
        <v>111</v>
      </c>
      <c r="N79" s="26" t="str">
        <f t="shared" si="12"/>
        <v>Realizado</v>
      </c>
      <c r="O79" s="26" t="s">
        <v>80</v>
      </c>
      <c r="P79" s="26" t="s">
        <v>70</v>
      </c>
      <c r="Q79" s="26" t="str">
        <f>IFERROR(IFERROR(VLOOKUP(H79,[1]STATUS_CAPEX!I:J,2,0),VLOOKUP(H79,[1]STATUS_OPEX!H:I,2,0)),0)</f>
        <v>LIB //COMS</v>
      </c>
      <c r="R79" s="31">
        <v>45574</v>
      </c>
      <c r="S79" s="32" t="s">
        <v>71</v>
      </c>
      <c r="T79" s="26" t="s">
        <v>72</v>
      </c>
      <c r="U79" s="33" t="s">
        <v>39</v>
      </c>
      <c r="V79" s="33" t="str">
        <f t="shared" si="9"/>
        <v>OK</v>
      </c>
      <c r="W79" s="33" t="s">
        <v>49</v>
      </c>
      <c r="X79" s="33" t="s">
        <v>49</v>
      </c>
      <c r="Y79" s="33" t="s">
        <v>39</v>
      </c>
      <c r="Z79" s="14">
        <f t="shared" si="13"/>
        <v>1</v>
      </c>
      <c r="AA79" s="34">
        <v>2687.29</v>
      </c>
      <c r="AB79" s="35" t="s">
        <v>57</v>
      </c>
      <c r="AC79" s="36" t="str">
        <f>IFERROR(VLOOKUP(T79,[1]STATUS_CAPEX!Q:R,2,0),"SAMUEL OLIVEIRA")</f>
        <v>SAMUEL OLIVEIRA</v>
      </c>
      <c r="AD79" s="37" t="s">
        <v>51</v>
      </c>
      <c r="AE79" s="32" t="str">
        <f t="shared" si="17"/>
        <v>Realizado</v>
      </c>
      <c r="AF79" s="38" t="s">
        <v>42</v>
      </c>
      <c r="AG79" s="39">
        <f t="shared" si="11"/>
        <v>2687.29</v>
      </c>
      <c r="AH79" s="40">
        <v>2548098.5699999998</v>
      </c>
      <c r="AI79" s="35" t="e">
        <f t="shared" si="14"/>
        <v>#N/A</v>
      </c>
      <c r="AJ79" s="41">
        <v>24670554</v>
      </c>
      <c r="AK79" s="51">
        <v>2687.29</v>
      </c>
      <c r="AL79" s="34" t="str">
        <f t="shared" si="15"/>
        <v>Mauricio Alves</v>
      </c>
    </row>
    <row r="80" spans="1:38" x14ac:dyDescent="0.25">
      <c r="A80" s="26" t="s">
        <v>38</v>
      </c>
      <c r="B80" s="26" t="s">
        <v>39</v>
      </c>
      <c r="C80" s="26" t="s">
        <v>52</v>
      </c>
      <c r="D80" s="26" t="s">
        <v>40</v>
      </c>
      <c r="E80" s="27">
        <v>568985</v>
      </c>
      <c r="F80" s="27">
        <f>IFERROR(VLOOKUP(E80,#REF!,2,0),0)</f>
        <v>0</v>
      </c>
      <c r="G80" s="27"/>
      <c r="H80" s="26">
        <v>6000779821</v>
      </c>
      <c r="I80" s="26" t="s">
        <v>42</v>
      </c>
      <c r="J80" s="45" t="s">
        <v>109</v>
      </c>
      <c r="K80" s="30" t="str">
        <f t="shared" si="16"/>
        <v>Custeio</v>
      </c>
      <c r="L80" s="26" t="s">
        <v>43</v>
      </c>
      <c r="M80" s="26" t="s">
        <v>111</v>
      </c>
      <c r="N80" s="26" t="str">
        <f t="shared" si="12"/>
        <v>Realizado</v>
      </c>
      <c r="O80" s="26" t="s">
        <v>80</v>
      </c>
      <c r="P80" s="26" t="s">
        <v>70</v>
      </c>
      <c r="Q80" s="26" t="str">
        <f>IFERROR(IFERROR(VLOOKUP(H80,[1]STATUS_CAPEX!I:J,2,0),VLOOKUP(H80,[1]STATUS_OPEX!H:I,2,0)),0)</f>
        <v>LIB //COMS</v>
      </c>
      <c r="R80" s="31">
        <v>45575</v>
      </c>
      <c r="S80" s="32" t="s">
        <v>82</v>
      </c>
      <c r="T80" s="26" t="s">
        <v>72</v>
      </c>
      <c r="U80" s="33" t="s">
        <v>39</v>
      </c>
      <c r="V80" s="33" t="str">
        <f t="shared" si="9"/>
        <v>OK</v>
      </c>
      <c r="W80" s="33" t="s">
        <v>49</v>
      </c>
      <c r="X80" s="33" t="s">
        <v>49</v>
      </c>
      <c r="Y80" s="33" t="s">
        <v>39</v>
      </c>
      <c r="Z80" s="14">
        <f t="shared" si="13"/>
        <v>1</v>
      </c>
      <c r="AA80" s="34">
        <v>487.18</v>
      </c>
      <c r="AB80" s="35" t="s">
        <v>57</v>
      </c>
      <c r="AC80" s="36" t="str">
        <f>IFERROR(VLOOKUP(T80,[1]STATUS_CAPEX!Q:R,2,0),"SAMUEL OLIVEIRA")</f>
        <v>SAMUEL OLIVEIRA</v>
      </c>
      <c r="AD80" s="37" t="s">
        <v>51</v>
      </c>
      <c r="AE80" s="32" t="str">
        <f t="shared" si="17"/>
        <v>Realizado</v>
      </c>
      <c r="AF80" s="38" t="s">
        <v>42</v>
      </c>
      <c r="AG80" s="39">
        <f t="shared" si="11"/>
        <v>487.18</v>
      </c>
      <c r="AH80" s="40">
        <v>2548098.5699999998</v>
      </c>
      <c r="AI80" s="35" t="e">
        <f t="shared" si="14"/>
        <v>#N/A</v>
      </c>
      <c r="AJ80" s="41">
        <v>24693104</v>
      </c>
      <c r="AK80" s="57">
        <v>487.18</v>
      </c>
      <c r="AL80" s="34" t="str">
        <f t="shared" si="15"/>
        <v>Mauricio Alves</v>
      </c>
    </row>
    <row r="81" spans="1:38" x14ac:dyDescent="0.25">
      <c r="A81" s="26" t="s">
        <v>38</v>
      </c>
      <c r="B81" s="26" t="s">
        <v>39</v>
      </c>
      <c r="C81" s="26" t="s">
        <v>52</v>
      </c>
      <c r="D81" s="26" t="s">
        <v>40</v>
      </c>
      <c r="E81" s="27" t="s">
        <v>125</v>
      </c>
      <c r="F81" s="27">
        <f>IFERROR(VLOOKUP(E81,#REF!,2,0),0)</f>
        <v>0</v>
      </c>
      <c r="G81" s="27"/>
      <c r="H81" s="26">
        <v>6000779813</v>
      </c>
      <c r="I81" s="26" t="s">
        <v>42</v>
      </c>
      <c r="J81" s="45" t="s">
        <v>109</v>
      </c>
      <c r="K81" s="30" t="str">
        <f t="shared" si="16"/>
        <v>Custeio</v>
      </c>
      <c r="L81" s="26" t="s">
        <v>43</v>
      </c>
      <c r="M81" s="26" t="s">
        <v>111</v>
      </c>
      <c r="N81" s="26" t="str">
        <f t="shared" si="12"/>
        <v>Realizado</v>
      </c>
      <c r="O81" s="26" t="s">
        <v>80</v>
      </c>
      <c r="P81" s="26" t="s">
        <v>70</v>
      </c>
      <c r="Q81" s="26" t="str">
        <f>IFERROR(IFERROR(VLOOKUP(H81,[1]STATUS_CAPEX!I:J,2,0),VLOOKUP(H81,[1]STATUS_OPEX!H:I,2,0)),0)</f>
        <v>LIB //COMS</v>
      </c>
      <c r="R81" s="31">
        <v>45576</v>
      </c>
      <c r="S81" s="32" t="s">
        <v>82</v>
      </c>
      <c r="T81" s="26" t="s">
        <v>72</v>
      </c>
      <c r="U81" s="33" t="s">
        <v>39</v>
      </c>
      <c r="V81" s="33" t="str">
        <f t="shared" si="9"/>
        <v>OK</v>
      </c>
      <c r="W81" s="33" t="s">
        <v>49</v>
      </c>
      <c r="X81" s="33" t="s">
        <v>49</v>
      </c>
      <c r="Y81" s="33" t="s">
        <v>39</v>
      </c>
      <c r="Z81" s="14">
        <f t="shared" si="13"/>
        <v>1</v>
      </c>
      <c r="AA81" s="34">
        <v>1477.14</v>
      </c>
      <c r="AB81" s="35" t="s">
        <v>57</v>
      </c>
      <c r="AC81" s="36" t="str">
        <f>IFERROR(VLOOKUP(T81,[1]STATUS_CAPEX!Q:R,2,0),"SAMUEL OLIVEIRA")</f>
        <v>SAMUEL OLIVEIRA</v>
      </c>
      <c r="AD81" s="37" t="s">
        <v>51</v>
      </c>
      <c r="AE81" s="32" t="str">
        <f t="shared" si="17"/>
        <v>Realizado</v>
      </c>
      <c r="AF81" s="38" t="s">
        <v>42</v>
      </c>
      <c r="AG81" s="39">
        <f t="shared" si="11"/>
        <v>1477.14</v>
      </c>
      <c r="AH81" s="40">
        <v>2548098.5699999998</v>
      </c>
      <c r="AI81" s="35" t="e">
        <f t="shared" si="14"/>
        <v>#N/A</v>
      </c>
      <c r="AJ81" s="41">
        <v>24680753</v>
      </c>
      <c r="AK81" s="51">
        <v>1477.14</v>
      </c>
      <c r="AL81" s="34" t="str">
        <f t="shared" si="15"/>
        <v>Mauricio Alves</v>
      </c>
    </row>
    <row r="82" spans="1:38" x14ac:dyDescent="0.25">
      <c r="A82" s="26" t="s">
        <v>38</v>
      </c>
      <c r="B82" s="26" t="s">
        <v>39</v>
      </c>
      <c r="C82" s="26" t="s">
        <v>52</v>
      </c>
      <c r="D82" s="26" t="s">
        <v>40</v>
      </c>
      <c r="E82" s="27">
        <v>572441</v>
      </c>
      <c r="F82" s="27">
        <f>IFERROR(VLOOKUP(E82,#REF!,2,0),0)</f>
        <v>0</v>
      </c>
      <c r="G82" s="27"/>
      <c r="H82" s="26">
        <v>6000779814</v>
      </c>
      <c r="I82" s="26" t="s">
        <v>42</v>
      </c>
      <c r="J82" s="45" t="s">
        <v>109</v>
      </c>
      <c r="K82" s="30" t="str">
        <f t="shared" si="16"/>
        <v>Custeio</v>
      </c>
      <c r="L82" s="26" t="s">
        <v>43</v>
      </c>
      <c r="M82" s="26" t="s">
        <v>111</v>
      </c>
      <c r="N82" s="26" t="str">
        <f t="shared" si="12"/>
        <v>Realizado</v>
      </c>
      <c r="O82" s="26" t="s">
        <v>80</v>
      </c>
      <c r="P82" s="26" t="s">
        <v>70</v>
      </c>
      <c r="Q82" s="26" t="str">
        <f>IFERROR(IFERROR(VLOOKUP(H82,[1]STATUS_CAPEX!I:J,2,0),VLOOKUP(H82,[1]STATUS_OPEX!H:I,2,0)),0)</f>
        <v>LIB //COMS</v>
      </c>
      <c r="R82" s="31">
        <v>45577</v>
      </c>
      <c r="S82" s="32" t="s">
        <v>82</v>
      </c>
      <c r="T82" s="26" t="s">
        <v>72</v>
      </c>
      <c r="U82" s="33" t="s">
        <v>39</v>
      </c>
      <c r="V82" s="33" t="str">
        <f t="shared" si="9"/>
        <v>OK</v>
      </c>
      <c r="W82" s="33" t="s">
        <v>49</v>
      </c>
      <c r="X82" s="33" t="s">
        <v>49</v>
      </c>
      <c r="Y82" s="33" t="s">
        <v>39</v>
      </c>
      <c r="Z82" s="14">
        <f t="shared" si="13"/>
        <v>1</v>
      </c>
      <c r="AA82" s="34">
        <v>2498.3000000000002</v>
      </c>
      <c r="AB82" s="35" t="s">
        <v>57</v>
      </c>
      <c r="AC82" s="36" t="str">
        <f>IFERROR(VLOOKUP(T82,[1]STATUS_CAPEX!Q:R,2,0),"SAMUEL OLIVEIRA")</f>
        <v>SAMUEL OLIVEIRA</v>
      </c>
      <c r="AD82" s="37" t="s">
        <v>51</v>
      </c>
      <c r="AE82" s="32" t="str">
        <f t="shared" si="17"/>
        <v>Realizado</v>
      </c>
      <c r="AF82" s="38" t="s">
        <v>42</v>
      </c>
      <c r="AG82" s="39">
        <f t="shared" si="11"/>
        <v>2498.3000000000002</v>
      </c>
      <c r="AH82" s="40">
        <v>2548098.5699999998</v>
      </c>
      <c r="AI82" s="35" t="e">
        <f t="shared" si="14"/>
        <v>#N/A</v>
      </c>
      <c r="AJ82" s="41">
        <v>24680758</v>
      </c>
      <c r="AK82" s="51">
        <v>2498.3000000000002</v>
      </c>
      <c r="AL82" s="34" t="str">
        <f t="shared" si="15"/>
        <v>Mauricio Alves</v>
      </c>
    </row>
    <row r="83" spans="1:38" x14ac:dyDescent="0.25">
      <c r="A83" s="26" t="s">
        <v>38</v>
      </c>
      <c r="B83" s="26" t="s">
        <v>39</v>
      </c>
      <c r="C83" s="26" t="s">
        <v>52</v>
      </c>
      <c r="D83" s="26" t="s">
        <v>40</v>
      </c>
      <c r="E83" s="27" t="s">
        <v>126</v>
      </c>
      <c r="F83" s="27">
        <f>IFERROR(VLOOKUP(E83,#REF!,2,0),0)</f>
        <v>0</v>
      </c>
      <c r="G83" s="27"/>
      <c r="H83" s="26">
        <v>6000779815</v>
      </c>
      <c r="I83" s="26" t="s">
        <v>42</v>
      </c>
      <c r="J83" s="45" t="s">
        <v>109</v>
      </c>
      <c r="K83" s="30" t="str">
        <f t="shared" si="16"/>
        <v>Custeio</v>
      </c>
      <c r="L83" s="26" t="s">
        <v>43</v>
      </c>
      <c r="M83" s="26" t="s">
        <v>111</v>
      </c>
      <c r="N83" s="26" t="str">
        <f t="shared" si="12"/>
        <v>Realizado</v>
      </c>
      <c r="O83" s="26" t="s">
        <v>80</v>
      </c>
      <c r="P83" s="26" t="s">
        <v>70</v>
      </c>
      <c r="Q83" s="26" t="str">
        <f>IFERROR(IFERROR(VLOOKUP(H83,[1]STATUS_CAPEX!I:J,2,0),VLOOKUP(H83,[1]STATUS_OPEX!H:I,2,0)),0)</f>
        <v>LIB //COMS</v>
      </c>
      <c r="R83" s="31">
        <v>45578</v>
      </c>
      <c r="S83" s="32" t="s">
        <v>71</v>
      </c>
      <c r="T83" s="26" t="s">
        <v>72</v>
      </c>
      <c r="U83" s="33" t="s">
        <v>39</v>
      </c>
      <c r="V83" s="33" t="str">
        <f t="shared" si="9"/>
        <v>OK</v>
      </c>
      <c r="W83" s="33" t="s">
        <v>49</v>
      </c>
      <c r="X83" s="33" t="s">
        <v>49</v>
      </c>
      <c r="Y83" s="33" t="s">
        <v>39</v>
      </c>
      <c r="Z83" s="14">
        <f t="shared" si="13"/>
        <v>1</v>
      </c>
      <c r="AA83" s="34">
        <v>3410.26</v>
      </c>
      <c r="AB83" s="35" t="s">
        <v>57</v>
      </c>
      <c r="AC83" s="36" t="str">
        <f>IFERROR(VLOOKUP(T83,[1]STATUS_CAPEX!Q:R,2,0),"SAMUEL OLIVEIRA")</f>
        <v>SAMUEL OLIVEIRA</v>
      </c>
      <c r="AD83" s="37" t="s">
        <v>51</v>
      </c>
      <c r="AE83" s="32" t="str">
        <f t="shared" si="17"/>
        <v>Realizado</v>
      </c>
      <c r="AF83" s="38" t="s">
        <v>42</v>
      </c>
      <c r="AG83" s="39">
        <f t="shared" si="11"/>
        <v>1879.94</v>
      </c>
      <c r="AH83" s="40">
        <v>2548098.5699999998</v>
      </c>
      <c r="AI83" s="35" t="e">
        <f t="shared" si="14"/>
        <v>#N/A</v>
      </c>
      <c r="AJ83" s="41">
        <v>24680771</v>
      </c>
      <c r="AK83" s="51">
        <v>1879.94</v>
      </c>
      <c r="AL83" s="34" t="str">
        <f t="shared" si="15"/>
        <v>Mauricio Alves</v>
      </c>
    </row>
    <row r="84" spans="1:38" x14ac:dyDescent="0.25">
      <c r="A84" s="26" t="s">
        <v>38</v>
      </c>
      <c r="B84" s="26" t="s">
        <v>39</v>
      </c>
      <c r="C84" s="26" t="s">
        <v>52</v>
      </c>
      <c r="D84" s="26" t="s">
        <v>40</v>
      </c>
      <c r="E84" s="62">
        <v>568985</v>
      </c>
      <c r="F84" s="46">
        <f>IFERROR(VLOOKUP(E84,#REF!,2,0),0)</f>
        <v>0</v>
      </c>
      <c r="G84" s="46"/>
      <c r="H84" s="26">
        <v>6000779817</v>
      </c>
      <c r="I84" s="26" t="s">
        <v>42</v>
      </c>
      <c r="J84" s="45" t="s">
        <v>109</v>
      </c>
      <c r="K84" s="30" t="str">
        <f t="shared" si="16"/>
        <v>Custeio</v>
      </c>
      <c r="L84" s="26" t="s">
        <v>43</v>
      </c>
      <c r="M84" s="26" t="s">
        <v>44</v>
      </c>
      <c r="N84" s="26" t="str">
        <f t="shared" si="12"/>
        <v>Realizado</v>
      </c>
      <c r="O84" s="26" t="s">
        <v>80</v>
      </c>
      <c r="P84" s="26" t="s">
        <v>70</v>
      </c>
      <c r="Q84" s="26" t="str">
        <f>IFERROR(IFERROR(VLOOKUP(H84,[1]STATUS_CAPEX!I:J,2,0),VLOOKUP(H84,[1]STATUS_OPEX!H:I,2,0)),0)</f>
        <v>LIB //COMS</v>
      </c>
      <c r="R84" s="31">
        <v>45579</v>
      </c>
      <c r="S84" s="32" t="s">
        <v>71</v>
      </c>
      <c r="T84" s="26" t="s">
        <v>72</v>
      </c>
      <c r="U84" s="33" t="s">
        <v>39</v>
      </c>
      <c r="V84" s="33" t="str">
        <f t="shared" si="9"/>
        <v>OK</v>
      </c>
      <c r="W84" s="33" t="s">
        <v>49</v>
      </c>
      <c r="X84" s="33" t="s">
        <v>49</v>
      </c>
      <c r="Y84" s="33" t="s">
        <v>39</v>
      </c>
      <c r="Z84" s="14">
        <f t="shared" si="13"/>
        <v>1</v>
      </c>
      <c r="AA84" s="34">
        <v>8395.16</v>
      </c>
      <c r="AB84" s="35" t="s">
        <v>57</v>
      </c>
      <c r="AC84" s="36" t="str">
        <f>IFERROR(VLOOKUP(T84,[1]STATUS_CAPEX!Q:R,2,0),"SAMUEL OLIVEIRA")</f>
        <v>SAMUEL OLIVEIRA</v>
      </c>
      <c r="AD84" s="37" t="s">
        <v>51</v>
      </c>
      <c r="AE84" s="32" t="str">
        <f t="shared" si="17"/>
        <v>Realizado</v>
      </c>
      <c r="AF84" s="38" t="s">
        <v>42</v>
      </c>
      <c r="AG84" s="39">
        <f t="shared" si="11"/>
        <v>4009.91</v>
      </c>
      <c r="AH84" s="40">
        <v>2548098.5699999998</v>
      </c>
      <c r="AI84" s="35" t="e">
        <f t="shared" si="14"/>
        <v>#N/A</v>
      </c>
      <c r="AJ84" s="41">
        <v>24681730</v>
      </c>
      <c r="AK84" s="51">
        <v>4009.91</v>
      </c>
      <c r="AL84" s="34" t="str">
        <f t="shared" si="15"/>
        <v>Mauricio Alves</v>
      </c>
    </row>
    <row r="85" spans="1:38" x14ac:dyDescent="0.25">
      <c r="A85" s="26" t="s">
        <v>38</v>
      </c>
      <c r="B85" s="26" t="s">
        <v>39</v>
      </c>
      <c r="C85" s="26" t="s">
        <v>52</v>
      </c>
      <c r="D85" s="26" t="s">
        <v>40</v>
      </c>
      <c r="E85" s="27">
        <v>571340</v>
      </c>
      <c r="F85" s="27">
        <f>IFERROR(VLOOKUP(E85,#REF!,2,0),0)</f>
        <v>0</v>
      </c>
      <c r="G85" s="27"/>
      <c r="H85" s="26">
        <v>6000779819</v>
      </c>
      <c r="I85" s="26" t="s">
        <v>42</v>
      </c>
      <c r="J85" s="45" t="s">
        <v>109</v>
      </c>
      <c r="K85" s="30" t="str">
        <f t="shared" si="16"/>
        <v>Custeio</v>
      </c>
      <c r="L85" s="26" t="s">
        <v>43</v>
      </c>
      <c r="M85" s="26" t="s">
        <v>44</v>
      </c>
      <c r="N85" s="26" t="str">
        <f t="shared" si="12"/>
        <v>Realizado</v>
      </c>
      <c r="O85" s="26" t="s">
        <v>45</v>
      </c>
      <c r="P85" s="26" t="s">
        <v>70</v>
      </c>
      <c r="Q85" s="26" t="str">
        <f>IFERROR(IFERROR(VLOOKUP(H85,[1]STATUS_CAPEX!I:J,2,0),VLOOKUP(H85,[1]STATUS_OPEX!H:I,2,0)),0)</f>
        <v>LIB //COMS</v>
      </c>
      <c r="R85" s="31">
        <v>45580</v>
      </c>
      <c r="S85" s="32" t="s">
        <v>82</v>
      </c>
      <c r="T85" s="26" t="s">
        <v>72</v>
      </c>
      <c r="U85" s="33" t="s">
        <v>39</v>
      </c>
      <c r="V85" s="33" t="str">
        <f t="shared" si="9"/>
        <v>OK</v>
      </c>
      <c r="W85" s="33" t="s">
        <v>49</v>
      </c>
      <c r="X85" s="33" t="s">
        <v>49</v>
      </c>
      <c r="Y85" s="33" t="s">
        <v>39</v>
      </c>
      <c r="Z85" s="14">
        <f t="shared" si="13"/>
        <v>1</v>
      </c>
      <c r="AA85" s="34">
        <v>2042</v>
      </c>
      <c r="AB85" s="35" t="s">
        <v>57</v>
      </c>
      <c r="AC85" s="36" t="str">
        <f>IFERROR(VLOOKUP(T85,[1]STATUS_CAPEX!Q:R,2,0),"SAMUEL OLIVEIRA")</f>
        <v>SAMUEL OLIVEIRA</v>
      </c>
      <c r="AD85" s="37" t="s">
        <v>51</v>
      </c>
      <c r="AE85" s="32" t="str">
        <f t="shared" si="17"/>
        <v>Realizado</v>
      </c>
      <c r="AF85" s="38" t="s">
        <v>42</v>
      </c>
      <c r="AG85" s="39">
        <f t="shared" si="11"/>
        <v>2335.31</v>
      </c>
      <c r="AH85" s="40">
        <v>2548098.5699999998</v>
      </c>
      <c r="AI85" s="35" t="e">
        <f t="shared" si="14"/>
        <v>#N/A</v>
      </c>
      <c r="AJ85" s="41">
        <v>24693186</v>
      </c>
      <c r="AK85" s="57">
        <v>2335.31</v>
      </c>
      <c r="AL85" s="34" t="str">
        <f t="shared" si="15"/>
        <v>Mauricio Alves</v>
      </c>
    </row>
    <row r="86" spans="1:38" x14ac:dyDescent="0.25">
      <c r="A86" s="26" t="s">
        <v>38</v>
      </c>
      <c r="B86" s="26" t="s">
        <v>39</v>
      </c>
      <c r="C86" s="26" t="s">
        <v>52</v>
      </c>
      <c r="D86" s="26" t="s">
        <v>40</v>
      </c>
      <c r="E86" s="27">
        <v>569667</v>
      </c>
      <c r="F86" s="27">
        <f>IFERROR(VLOOKUP(E86,#REF!,2,0),0)</f>
        <v>0</v>
      </c>
      <c r="G86" s="27"/>
      <c r="H86" s="26">
        <v>6000779840</v>
      </c>
      <c r="I86" s="26" t="s">
        <v>42</v>
      </c>
      <c r="J86" s="45" t="s">
        <v>109</v>
      </c>
      <c r="K86" s="30" t="str">
        <f t="shared" si="16"/>
        <v>Custeio</v>
      </c>
      <c r="L86" s="26" t="s">
        <v>43</v>
      </c>
      <c r="M86" s="26" t="s">
        <v>44</v>
      </c>
      <c r="N86" s="26" t="str">
        <f t="shared" si="12"/>
        <v>Realizado</v>
      </c>
      <c r="O86" s="26" t="s">
        <v>45</v>
      </c>
      <c r="P86" s="26" t="s">
        <v>70</v>
      </c>
      <c r="Q86" s="26" t="str">
        <f>IFERROR(IFERROR(VLOOKUP(H86,[1]STATUS_CAPEX!I:J,2,0),VLOOKUP(H86,[1]STATUS_OPEX!H:I,2,0)),0)</f>
        <v>LIB //COMS</v>
      </c>
      <c r="R86" s="31">
        <v>45581</v>
      </c>
      <c r="S86" s="32" t="s">
        <v>82</v>
      </c>
      <c r="T86" s="26" t="s">
        <v>72</v>
      </c>
      <c r="U86" s="33" t="s">
        <v>39</v>
      </c>
      <c r="V86" s="33" t="str">
        <f t="shared" si="9"/>
        <v>OK</v>
      </c>
      <c r="W86" s="33" t="s">
        <v>49</v>
      </c>
      <c r="X86" s="33" t="s">
        <v>49</v>
      </c>
      <c r="Y86" s="33" t="s">
        <v>39</v>
      </c>
      <c r="Z86" s="14">
        <f t="shared" si="13"/>
        <v>1</v>
      </c>
      <c r="AA86" s="34">
        <v>1141.8699999999999</v>
      </c>
      <c r="AB86" s="35" t="s">
        <v>57</v>
      </c>
      <c r="AC86" s="36" t="str">
        <f>IFERROR(VLOOKUP(T86,[1]STATUS_CAPEX!Q:R,2,0),"SAMUEL OLIVEIRA")</f>
        <v>SAMUEL OLIVEIRA</v>
      </c>
      <c r="AD86" s="37" t="s">
        <v>51</v>
      </c>
      <c r="AE86" s="32" t="str">
        <f t="shared" si="17"/>
        <v>Realizado</v>
      </c>
      <c r="AF86" s="38" t="s">
        <v>42</v>
      </c>
      <c r="AG86" s="39">
        <f t="shared" si="11"/>
        <v>837.3</v>
      </c>
      <c r="AH86" s="40">
        <v>2548098.5699999998</v>
      </c>
      <c r="AI86" s="35" t="e">
        <f t="shared" si="14"/>
        <v>#N/A</v>
      </c>
      <c r="AJ86" s="41">
        <v>24693192</v>
      </c>
      <c r="AK86" s="57">
        <v>837.3</v>
      </c>
      <c r="AL86" s="34" t="str">
        <f t="shared" si="15"/>
        <v>Mauricio Alves</v>
      </c>
    </row>
    <row r="87" spans="1:38" x14ac:dyDescent="0.25">
      <c r="A87" s="26" t="s">
        <v>38</v>
      </c>
      <c r="B87" s="26" t="s">
        <v>39</v>
      </c>
      <c r="C87" s="26" t="s">
        <v>52</v>
      </c>
      <c r="D87" s="26" t="s">
        <v>40</v>
      </c>
      <c r="E87" s="27">
        <v>573559</v>
      </c>
      <c r="F87" s="27">
        <f>IFERROR(VLOOKUP(E87,#REF!,2,0),0)</f>
        <v>0</v>
      </c>
      <c r="G87" s="27"/>
      <c r="H87" s="26">
        <v>6000779841</v>
      </c>
      <c r="I87" s="26" t="s">
        <v>42</v>
      </c>
      <c r="J87" s="45" t="s">
        <v>109</v>
      </c>
      <c r="K87" s="30" t="str">
        <f t="shared" si="16"/>
        <v>Custeio</v>
      </c>
      <c r="L87" s="26" t="s">
        <v>43</v>
      </c>
      <c r="M87" s="26" t="s">
        <v>44</v>
      </c>
      <c r="N87" s="26" t="str">
        <f t="shared" si="12"/>
        <v>Realizado</v>
      </c>
      <c r="O87" s="26" t="s">
        <v>80</v>
      </c>
      <c r="P87" s="58" t="s">
        <v>70</v>
      </c>
      <c r="Q87" s="26" t="str">
        <f>IFERROR(IFERROR(VLOOKUP(H87,[1]STATUS_CAPEX!I:J,2,0),VLOOKUP(H87,[1]STATUS_OPEX!H:I,2,0)),0)</f>
        <v>LIB //COMS</v>
      </c>
      <c r="R87" s="31">
        <v>45582</v>
      </c>
      <c r="S87" s="32" t="s">
        <v>71</v>
      </c>
      <c r="T87" s="26" t="s">
        <v>72</v>
      </c>
      <c r="U87" s="33" t="s">
        <v>39</v>
      </c>
      <c r="V87" s="33" t="str">
        <f t="shared" si="9"/>
        <v>OK</v>
      </c>
      <c r="W87" s="33" t="s">
        <v>49</v>
      </c>
      <c r="X87" s="33" t="s">
        <v>49</v>
      </c>
      <c r="Y87" s="33" t="s">
        <v>39</v>
      </c>
      <c r="Z87" s="14">
        <f t="shared" si="13"/>
        <v>1</v>
      </c>
      <c r="AA87" s="34">
        <v>3256</v>
      </c>
      <c r="AB87" s="35" t="s">
        <v>57</v>
      </c>
      <c r="AC87" s="36" t="str">
        <f>IFERROR(VLOOKUP(T87,[1]STATUS_CAPEX!Q:R,2,0),"SAMUEL OLIVEIRA")</f>
        <v>SAMUEL OLIVEIRA</v>
      </c>
      <c r="AD87" s="37" t="s">
        <v>51</v>
      </c>
      <c r="AE87" s="32" t="str">
        <f t="shared" si="17"/>
        <v>Realizado</v>
      </c>
      <c r="AF87" s="38" t="s">
        <v>42</v>
      </c>
      <c r="AG87" s="39">
        <f t="shared" si="11"/>
        <v>5914.74</v>
      </c>
      <c r="AH87" s="40">
        <v>2548098.5699999998</v>
      </c>
      <c r="AI87" s="35" t="e">
        <f t="shared" si="14"/>
        <v>#N/A</v>
      </c>
      <c r="AJ87" s="41">
        <v>24693256</v>
      </c>
      <c r="AK87" s="57">
        <v>5914.74</v>
      </c>
      <c r="AL87" s="34" t="str">
        <f t="shared" si="15"/>
        <v>Mauricio Alves</v>
      </c>
    </row>
    <row r="88" spans="1:38" x14ac:dyDescent="0.25">
      <c r="A88" s="26" t="s">
        <v>38</v>
      </c>
      <c r="B88" s="26" t="s">
        <v>39</v>
      </c>
      <c r="C88" s="26" t="s">
        <v>52</v>
      </c>
      <c r="D88" s="26" t="s">
        <v>40</v>
      </c>
      <c r="E88" s="27">
        <v>572575</v>
      </c>
      <c r="F88" s="27">
        <f>IFERROR(VLOOKUP(E88,#REF!,2,0),0)</f>
        <v>0</v>
      </c>
      <c r="G88" s="27"/>
      <c r="H88" s="26">
        <v>6000779842</v>
      </c>
      <c r="I88" s="26" t="s">
        <v>42</v>
      </c>
      <c r="J88" s="45" t="s">
        <v>109</v>
      </c>
      <c r="K88" s="30" t="str">
        <f t="shared" si="16"/>
        <v>Custeio</v>
      </c>
      <c r="L88" s="26" t="s">
        <v>43</v>
      </c>
      <c r="M88" s="26" t="s">
        <v>44</v>
      </c>
      <c r="N88" s="26" t="str">
        <f t="shared" si="12"/>
        <v>Realizado</v>
      </c>
      <c r="O88" s="26" t="s">
        <v>45</v>
      </c>
      <c r="P88" s="58" t="s">
        <v>70</v>
      </c>
      <c r="Q88" s="26" t="str">
        <f>IFERROR(IFERROR(VLOOKUP(H88,[1]STATUS_CAPEX!I:J,2,0),VLOOKUP(H88,[1]STATUS_OPEX!H:I,2,0)),0)</f>
        <v>LIB //COMS</v>
      </c>
      <c r="R88" s="31">
        <v>45583</v>
      </c>
      <c r="S88" s="32" t="s">
        <v>71</v>
      </c>
      <c r="T88" s="26" t="s">
        <v>72</v>
      </c>
      <c r="U88" s="33" t="s">
        <v>39</v>
      </c>
      <c r="V88" s="33" t="str">
        <f t="shared" si="9"/>
        <v>OK</v>
      </c>
      <c r="W88" s="33" t="s">
        <v>49</v>
      </c>
      <c r="X88" s="33" t="s">
        <v>49</v>
      </c>
      <c r="Y88" s="33" t="s">
        <v>39</v>
      </c>
      <c r="Z88" s="14">
        <f t="shared" si="13"/>
        <v>1</v>
      </c>
      <c r="AA88" s="34">
        <v>4123</v>
      </c>
      <c r="AB88" s="35" t="s">
        <v>57</v>
      </c>
      <c r="AC88" s="36" t="str">
        <f>IFERROR(VLOOKUP(T88,[1]STATUS_CAPEX!Q:R,2,0),"SAMUEL OLIVEIRA")</f>
        <v>SAMUEL OLIVEIRA</v>
      </c>
      <c r="AD88" s="37" t="s">
        <v>51</v>
      </c>
      <c r="AE88" s="32" t="str">
        <f t="shared" si="17"/>
        <v>Realizado</v>
      </c>
      <c r="AF88" s="38" t="s">
        <v>42</v>
      </c>
      <c r="AG88" s="39">
        <f t="shared" si="11"/>
        <v>2970.78</v>
      </c>
      <c r="AH88" s="40">
        <v>2548098.5699999998</v>
      </c>
      <c r="AI88" s="35" t="e">
        <f t="shared" si="14"/>
        <v>#N/A</v>
      </c>
      <c r="AJ88" s="41">
        <v>24715306</v>
      </c>
      <c r="AK88" s="51">
        <v>2970.78</v>
      </c>
      <c r="AL88" s="34" t="str">
        <f t="shared" si="15"/>
        <v>Mauricio Alves</v>
      </c>
    </row>
    <row r="89" spans="1:38" x14ac:dyDescent="0.25">
      <c r="A89" s="26" t="s">
        <v>38</v>
      </c>
      <c r="B89" s="26" t="s">
        <v>39</v>
      </c>
      <c r="C89" s="26" t="s">
        <v>52</v>
      </c>
      <c r="D89" s="26" t="s">
        <v>40</v>
      </c>
      <c r="E89" s="27">
        <v>569667</v>
      </c>
      <c r="F89" s="27">
        <f>IFERROR(VLOOKUP(E89,#REF!,2,0),0)</f>
        <v>0</v>
      </c>
      <c r="G89" s="27"/>
      <c r="H89" s="26">
        <v>6000779843</v>
      </c>
      <c r="I89" s="26" t="s">
        <v>42</v>
      </c>
      <c r="J89" s="45" t="s">
        <v>109</v>
      </c>
      <c r="K89" s="30" t="str">
        <f t="shared" si="16"/>
        <v>Custeio</v>
      </c>
      <c r="L89" s="26" t="s">
        <v>43</v>
      </c>
      <c r="M89" s="26" t="s">
        <v>44</v>
      </c>
      <c r="N89" s="26" t="str">
        <f t="shared" si="12"/>
        <v>Realizado</v>
      </c>
      <c r="O89" s="26" t="s">
        <v>45</v>
      </c>
      <c r="P89" s="58" t="s">
        <v>70</v>
      </c>
      <c r="Q89" s="26" t="str">
        <f>IFERROR(IFERROR(VLOOKUP(H89,[1]STATUS_CAPEX!I:J,2,0),VLOOKUP(H89,[1]STATUS_OPEX!H:I,2,0)),0)</f>
        <v>LIB //COMS</v>
      </c>
      <c r="R89" s="31">
        <v>45584</v>
      </c>
      <c r="S89" s="32" t="s">
        <v>82</v>
      </c>
      <c r="T89" s="26" t="s">
        <v>72</v>
      </c>
      <c r="U89" s="33" t="s">
        <v>39</v>
      </c>
      <c r="V89" s="33" t="str">
        <f t="shared" si="9"/>
        <v>OK</v>
      </c>
      <c r="W89" s="33" t="s">
        <v>49</v>
      </c>
      <c r="X89" s="33" t="s">
        <v>49</v>
      </c>
      <c r="Y89" s="33" t="s">
        <v>39</v>
      </c>
      <c r="Z89" s="14">
        <f t="shared" si="13"/>
        <v>1</v>
      </c>
      <c r="AA89" s="34">
        <v>2541</v>
      </c>
      <c r="AB89" s="35" t="s">
        <v>57</v>
      </c>
      <c r="AC89" s="36" t="str">
        <f>IFERROR(VLOOKUP(T89,[1]STATUS_CAPEX!Q:R,2,0),"SAMUEL OLIVEIRA")</f>
        <v>SAMUEL OLIVEIRA</v>
      </c>
      <c r="AD89" s="37" t="s">
        <v>51</v>
      </c>
      <c r="AE89" s="32" t="str">
        <f t="shared" si="17"/>
        <v>Realizado</v>
      </c>
      <c r="AF89" s="38" t="s">
        <v>42</v>
      </c>
      <c r="AG89" s="39">
        <f t="shared" si="11"/>
        <v>2511.9</v>
      </c>
      <c r="AH89" s="40">
        <v>2548098.5699999998</v>
      </c>
      <c r="AI89" s="35" t="e">
        <f t="shared" si="14"/>
        <v>#N/A</v>
      </c>
      <c r="AJ89" s="41">
        <v>24693282</v>
      </c>
      <c r="AK89" s="57">
        <v>2511.9</v>
      </c>
      <c r="AL89" s="34" t="str">
        <f t="shared" si="15"/>
        <v>Mauricio Alves</v>
      </c>
    </row>
    <row r="90" spans="1:38" x14ac:dyDescent="0.25">
      <c r="A90" s="26" t="s">
        <v>38</v>
      </c>
      <c r="B90" s="26" t="s">
        <v>39</v>
      </c>
      <c r="C90" s="26" t="s">
        <v>52</v>
      </c>
      <c r="D90" s="26" t="s">
        <v>40</v>
      </c>
      <c r="E90" s="53">
        <v>573357</v>
      </c>
      <c r="F90" s="46">
        <f>IFERROR(VLOOKUP(E90,#REF!,2,0),0)</f>
        <v>0</v>
      </c>
      <c r="G90" s="46"/>
      <c r="H90" s="26">
        <v>6000779844</v>
      </c>
      <c r="I90" s="26" t="s">
        <v>42</v>
      </c>
      <c r="J90" s="45" t="s">
        <v>109</v>
      </c>
      <c r="K90" s="30" t="str">
        <f t="shared" si="16"/>
        <v>Custeio</v>
      </c>
      <c r="L90" s="26" t="s">
        <v>43</v>
      </c>
      <c r="M90" s="26" t="s">
        <v>44</v>
      </c>
      <c r="N90" s="26" t="str">
        <f t="shared" si="12"/>
        <v>Realizado</v>
      </c>
      <c r="O90" s="26" t="s">
        <v>45</v>
      </c>
      <c r="P90" s="58" t="s">
        <v>70</v>
      </c>
      <c r="Q90" s="26" t="str">
        <f>IFERROR(IFERROR(VLOOKUP(H90,[1]STATUS_CAPEX!I:J,2,0),VLOOKUP(H90,[1]STATUS_OPEX!H:I,2,0)),0)</f>
        <v>LIB //COMS</v>
      </c>
      <c r="R90" s="31">
        <v>45585</v>
      </c>
      <c r="S90" s="32" t="s">
        <v>71</v>
      </c>
      <c r="T90" s="26" t="s">
        <v>72</v>
      </c>
      <c r="U90" s="33" t="s">
        <v>39</v>
      </c>
      <c r="V90" s="33" t="str">
        <f t="shared" si="9"/>
        <v>OK</v>
      </c>
      <c r="W90" s="33" t="s">
        <v>49</v>
      </c>
      <c r="X90" s="33" t="s">
        <v>49</v>
      </c>
      <c r="Y90" s="33" t="s">
        <v>39</v>
      </c>
      <c r="Z90" s="14">
        <f t="shared" si="13"/>
        <v>1</v>
      </c>
      <c r="AA90" s="34">
        <v>2036</v>
      </c>
      <c r="AB90" s="35" t="s">
        <v>57</v>
      </c>
      <c r="AC90" s="36" t="str">
        <f>IFERROR(VLOOKUP(T90,[1]STATUS_CAPEX!Q:R,2,0),"SAMUEL OLIVEIRA")</f>
        <v>SAMUEL OLIVEIRA</v>
      </c>
      <c r="AD90" s="37" t="s">
        <v>51</v>
      </c>
      <c r="AE90" s="32" t="str">
        <f t="shared" si="17"/>
        <v>Realizado</v>
      </c>
      <c r="AF90" s="38" t="s">
        <v>42</v>
      </c>
      <c r="AG90" s="39">
        <f t="shared" si="11"/>
        <v>5077.4399999999996</v>
      </c>
      <c r="AH90" s="40">
        <v>2548098.5699999998</v>
      </c>
      <c r="AI90" s="35" t="e">
        <f t="shared" si="14"/>
        <v>#N/A</v>
      </c>
      <c r="AJ90" s="41">
        <v>24693302</v>
      </c>
      <c r="AK90" s="57">
        <v>5077.4399999999996</v>
      </c>
      <c r="AL90" s="34" t="str">
        <f t="shared" si="15"/>
        <v>Mauricio Alves</v>
      </c>
    </row>
    <row r="91" spans="1:38" x14ac:dyDescent="0.25">
      <c r="A91" s="26" t="s">
        <v>38</v>
      </c>
      <c r="B91" s="26" t="s">
        <v>39</v>
      </c>
      <c r="C91" s="26" t="s">
        <v>52</v>
      </c>
      <c r="D91" s="26" t="s">
        <v>40</v>
      </c>
      <c r="E91" s="53">
        <v>572940</v>
      </c>
      <c r="F91" s="46">
        <f>IFERROR(VLOOKUP(E91,#REF!,2,0),0)</f>
        <v>0</v>
      </c>
      <c r="G91" s="46"/>
      <c r="H91" s="26">
        <v>6000780242</v>
      </c>
      <c r="I91" s="26" t="s">
        <v>42</v>
      </c>
      <c r="J91" s="45" t="s">
        <v>109</v>
      </c>
      <c r="K91" s="30" t="str">
        <f t="shared" si="16"/>
        <v>Custeio</v>
      </c>
      <c r="L91" s="26" t="s">
        <v>43</v>
      </c>
      <c r="M91" s="26" t="s">
        <v>44</v>
      </c>
      <c r="N91" s="26" t="str">
        <f t="shared" si="12"/>
        <v>Realizado</v>
      </c>
      <c r="O91" s="26" t="s">
        <v>45</v>
      </c>
      <c r="P91" s="58" t="s">
        <v>70</v>
      </c>
      <c r="Q91" s="26" t="str">
        <f>IFERROR(IFERROR(VLOOKUP(H91,[1]STATUS_CAPEX!I:J,2,0),VLOOKUP(H91,[1]STATUS_OPEX!H:I,2,0)),0)</f>
        <v>LIB //COMS</v>
      </c>
      <c r="R91" s="31">
        <v>45586</v>
      </c>
      <c r="S91" s="32" t="s">
        <v>71</v>
      </c>
      <c r="T91" s="26" t="s">
        <v>72</v>
      </c>
      <c r="U91" s="33" t="s">
        <v>39</v>
      </c>
      <c r="V91" s="33" t="str">
        <f t="shared" si="9"/>
        <v>OK</v>
      </c>
      <c r="W91" s="33" t="s">
        <v>49</v>
      </c>
      <c r="X91" s="33" t="s">
        <v>49</v>
      </c>
      <c r="Y91" s="33" t="s">
        <v>39</v>
      </c>
      <c r="Z91" s="14">
        <f t="shared" si="13"/>
        <v>1</v>
      </c>
      <c r="AA91" s="34">
        <v>2345</v>
      </c>
      <c r="AB91" s="35" t="s">
        <v>57</v>
      </c>
      <c r="AC91" s="36" t="str">
        <f>IFERROR(VLOOKUP(T91,[1]STATUS_CAPEX!Q:R,2,0),"SAMUEL OLIVEIRA")</f>
        <v>SAMUEL OLIVEIRA</v>
      </c>
      <c r="AD91" s="37" t="s">
        <v>51</v>
      </c>
      <c r="AE91" s="32" t="str">
        <f t="shared" si="17"/>
        <v>Realizado</v>
      </c>
      <c r="AF91" s="38" t="s">
        <v>42</v>
      </c>
      <c r="AG91" s="39">
        <f t="shared" si="11"/>
        <v>4186.5</v>
      </c>
      <c r="AH91" s="40">
        <v>2548098.5699999998</v>
      </c>
      <c r="AI91" s="35" t="e">
        <f t="shared" si="14"/>
        <v>#N/A</v>
      </c>
      <c r="AJ91" s="41">
        <v>24704486</v>
      </c>
      <c r="AK91" s="51">
        <v>4186.5</v>
      </c>
      <c r="AL91" s="34" t="str">
        <f t="shared" si="15"/>
        <v>Mauricio Alves</v>
      </c>
    </row>
    <row r="92" spans="1:38" x14ac:dyDescent="0.25">
      <c r="A92" s="26" t="s">
        <v>38</v>
      </c>
      <c r="B92" s="26" t="s">
        <v>39</v>
      </c>
      <c r="C92" s="26" t="s">
        <v>52</v>
      </c>
      <c r="D92" s="26" t="s">
        <v>40</v>
      </c>
      <c r="E92" s="46">
        <v>575802</v>
      </c>
      <c r="F92" s="46">
        <f>IFERROR(VLOOKUP(E92,#REF!,2,0),0)</f>
        <v>0</v>
      </c>
      <c r="G92" s="46"/>
      <c r="H92" s="26">
        <v>6000780240</v>
      </c>
      <c r="I92" s="26" t="s">
        <v>42</v>
      </c>
      <c r="J92" s="45" t="s">
        <v>109</v>
      </c>
      <c r="K92" s="30" t="str">
        <f t="shared" si="16"/>
        <v>Custeio</v>
      </c>
      <c r="L92" s="26" t="s">
        <v>43</v>
      </c>
      <c r="M92" s="26" t="s">
        <v>44</v>
      </c>
      <c r="N92" s="26" t="str">
        <f t="shared" si="12"/>
        <v>Realizado</v>
      </c>
      <c r="O92" s="26" t="s">
        <v>45</v>
      </c>
      <c r="P92" s="58" t="s">
        <v>70</v>
      </c>
      <c r="Q92" s="26" t="str">
        <f>IFERROR(IFERROR(VLOOKUP(H92,[1]STATUS_CAPEX!I:J,2,0),VLOOKUP(H92,[1]STATUS_OPEX!H:I,2,0)),0)</f>
        <v>LIB //COMS</v>
      </c>
      <c r="R92" s="31">
        <v>45587</v>
      </c>
      <c r="S92" s="32" t="s">
        <v>71</v>
      </c>
      <c r="T92" s="26" t="s">
        <v>72</v>
      </c>
      <c r="U92" s="33" t="s">
        <v>39</v>
      </c>
      <c r="V92" s="33" t="str">
        <f t="shared" si="9"/>
        <v>OK</v>
      </c>
      <c r="W92" s="33" t="s">
        <v>49</v>
      </c>
      <c r="X92" s="33" t="s">
        <v>49</v>
      </c>
      <c r="Y92" s="33" t="s">
        <v>39</v>
      </c>
      <c r="Z92" s="14">
        <f t="shared" si="13"/>
        <v>1</v>
      </c>
      <c r="AA92" s="34">
        <v>5929</v>
      </c>
      <c r="AB92" s="35" t="s">
        <v>57</v>
      </c>
      <c r="AC92" s="36" t="str">
        <f>IFERROR(VLOOKUP(T92,[1]STATUS_CAPEX!Q:R,2,0),"SAMUEL OLIVEIRA")</f>
        <v>SAMUEL OLIVEIRA</v>
      </c>
      <c r="AD92" s="37" t="s">
        <v>51</v>
      </c>
      <c r="AE92" s="32" t="str">
        <f t="shared" si="17"/>
        <v>Realizado</v>
      </c>
      <c r="AF92" s="38" t="s">
        <v>42</v>
      </c>
      <c r="AG92" s="39">
        <f t="shared" si="11"/>
        <v>2565.54</v>
      </c>
      <c r="AH92" s="40">
        <v>2548098.5699999998</v>
      </c>
      <c r="AI92" s="35" t="e">
        <f t="shared" si="14"/>
        <v>#N/A</v>
      </c>
      <c r="AJ92" s="41">
        <v>24704538</v>
      </c>
      <c r="AK92" s="51">
        <v>2565.54</v>
      </c>
      <c r="AL92" s="34" t="str">
        <f t="shared" si="15"/>
        <v>Mauricio Alves</v>
      </c>
    </row>
    <row r="93" spans="1:38" x14ac:dyDescent="0.25">
      <c r="A93" s="26" t="s">
        <v>38</v>
      </c>
      <c r="B93" s="26" t="s">
        <v>39</v>
      </c>
      <c r="C93" s="26" t="s">
        <v>52</v>
      </c>
      <c r="D93" s="26" t="s">
        <v>40</v>
      </c>
      <c r="E93" s="27">
        <v>575592</v>
      </c>
      <c r="F93" s="27">
        <f>IFERROR(VLOOKUP(E93,#REF!,2,0),0)</f>
        <v>0</v>
      </c>
      <c r="G93" s="27"/>
      <c r="H93" s="26">
        <v>6000780241</v>
      </c>
      <c r="I93" s="26" t="s">
        <v>42</v>
      </c>
      <c r="J93" s="45" t="s">
        <v>109</v>
      </c>
      <c r="K93" s="30" t="str">
        <f t="shared" si="16"/>
        <v>Custeio</v>
      </c>
      <c r="L93" s="26" t="s">
        <v>43</v>
      </c>
      <c r="M93" s="26" t="s">
        <v>44</v>
      </c>
      <c r="N93" s="26" t="str">
        <f t="shared" si="12"/>
        <v>Realizado</v>
      </c>
      <c r="O93" s="26" t="s">
        <v>117</v>
      </c>
      <c r="P93" s="58" t="s">
        <v>70</v>
      </c>
      <c r="Q93" s="26" t="str">
        <f>IFERROR(IFERROR(VLOOKUP(H93,[1]STATUS_CAPEX!I:J,2,0),VLOOKUP(H93,[1]STATUS_OPEX!H:I,2,0)),0)</f>
        <v>LIB //COMS</v>
      </c>
      <c r="R93" s="31">
        <v>45588</v>
      </c>
      <c r="S93" s="32" t="s">
        <v>71</v>
      </c>
      <c r="T93" s="26" t="s">
        <v>72</v>
      </c>
      <c r="U93" s="33" t="s">
        <v>39</v>
      </c>
      <c r="V93" s="33" t="str">
        <f t="shared" si="9"/>
        <v>OK</v>
      </c>
      <c r="W93" s="33" t="s">
        <v>49</v>
      </c>
      <c r="X93" s="33" t="s">
        <v>49</v>
      </c>
      <c r="Y93" s="33" t="s">
        <v>39</v>
      </c>
      <c r="Z93" s="14">
        <f t="shared" si="13"/>
        <v>1</v>
      </c>
      <c r="AA93" s="34">
        <v>3456</v>
      </c>
      <c r="AB93" s="35" t="s">
        <v>57</v>
      </c>
      <c r="AC93" s="36" t="str">
        <f>IFERROR(VLOOKUP(T93,[1]STATUS_CAPEX!Q:R,2,0),"SAMUEL OLIVEIRA")</f>
        <v>SAMUEL OLIVEIRA</v>
      </c>
      <c r="AD93" s="37" t="s">
        <v>51</v>
      </c>
      <c r="AE93" s="32" t="str">
        <f t="shared" si="17"/>
        <v>Realizado</v>
      </c>
      <c r="AF93" s="38" t="s">
        <v>42</v>
      </c>
      <c r="AG93" s="39">
        <f t="shared" si="11"/>
        <v>5455.86</v>
      </c>
      <c r="AH93" s="40">
        <v>2548098.5699999998</v>
      </c>
      <c r="AI93" s="35" t="e">
        <f t="shared" si="14"/>
        <v>#N/A</v>
      </c>
      <c r="AJ93" s="41">
        <v>24704558</v>
      </c>
      <c r="AK93" s="51">
        <v>5455.86</v>
      </c>
      <c r="AL93" s="34" t="str">
        <f t="shared" si="15"/>
        <v>Mauricio Alves</v>
      </c>
    </row>
    <row r="94" spans="1:38" x14ac:dyDescent="0.25">
      <c r="A94" s="26" t="s">
        <v>38</v>
      </c>
      <c r="B94" s="26" t="s">
        <v>39</v>
      </c>
      <c r="C94" s="26" t="s">
        <v>52</v>
      </c>
      <c r="D94" s="26" t="s">
        <v>40</v>
      </c>
      <c r="E94" s="54">
        <v>556439</v>
      </c>
      <c r="F94" s="46">
        <f>IFERROR(VLOOKUP(E94,#REF!,2,0),0)</f>
        <v>0</v>
      </c>
      <c r="G94" s="46"/>
      <c r="H94" s="26">
        <v>6000777834</v>
      </c>
      <c r="I94" s="26" t="s">
        <v>42</v>
      </c>
      <c r="J94" s="45" t="s">
        <v>109</v>
      </c>
      <c r="K94" s="30" t="str">
        <f t="shared" si="16"/>
        <v>Custeio</v>
      </c>
      <c r="L94" s="26" t="s">
        <v>43</v>
      </c>
      <c r="M94" s="26" t="s">
        <v>69</v>
      </c>
      <c r="N94" s="26" t="str">
        <f t="shared" si="12"/>
        <v>Realizado</v>
      </c>
      <c r="O94" s="26" t="s">
        <v>45</v>
      </c>
      <c r="P94" s="26" t="s">
        <v>70</v>
      </c>
      <c r="Q94" s="26" t="str">
        <f>IFERROR(IFERROR(VLOOKUP(H94,[1]STATUS_CAPEX!I:J,2,0),VLOOKUP(H94,[1]STATUS_OPEX!H:I,2,0)),0)</f>
        <v>LIB //COMS</v>
      </c>
      <c r="R94" s="31">
        <v>45589</v>
      </c>
      <c r="S94" s="32" t="s">
        <v>82</v>
      </c>
      <c r="T94" s="26" t="s">
        <v>72</v>
      </c>
      <c r="U94" s="33" t="s">
        <v>39</v>
      </c>
      <c r="V94" s="33" t="str">
        <f t="shared" si="9"/>
        <v>OK</v>
      </c>
      <c r="W94" s="33" t="s">
        <v>49</v>
      </c>
      <c r="X94" s="33" t="s">
        <v>49</v>
      </c>
      <c r="Y94" s="33" t="s">
        <v>39</v>
      </c>
      <c r="Z94" s="14">
        <f t="shared" si="13"/>
        <v>1</v>
      </c>
      <c r="AA94" s="34">
        <v>4643.8</v>
      </c>
      <c r="AB94" s="35" t="s">
        <v>57</v>
      </c>
      <c r="AC94" s="36" t="str">
        <f>IFERROR(VLOOKUP(T94,[1]STATUS_CAPEX!Q:R,2,0),"SAMUEL OLIVEIRA")</f>
        <v>SAMUEL OLIVEIRA</v>
      </c>
      <c r="AD94" s="37" t="s">
        <v>51</v>
      </c>
      <c r="AE94" s="32" t="str">
        <f t="shared" si="17"/>
        <v>Realizado</v>
      </c>
      <c r="AF94" s="38" t="s">
        <v>42</v>
      </c>
      <c r="AG94" s="39">
        <f t="shared" si="11"/>
        <v>4643.8</v>
      </c>
      <c r="AH94" s="40">
        <v>2548098.5699999998</v>
      </c>
      <c r="AI94" s="35" t="e">
        <f t="shared" si="14"/>
        <v>#N/A</v>
      </c>
      <c r="AJ94" s="41">
        <v>24626429</v>
      </c>
      <c r="AK94" s="51">
        <v>4643.8</v>
      </c>
      <c r="AL94" s="34" t="str">
        <f t="shared" si="15"/>
        <v>Mauricio Alves</v>
      </c>
    </row>
    <row r="95" spans="1:38" x14ac:dyDescent="0.25">
      <c r="A95" s="26" t="s">
        <v>38</v>
      </c>
      <c r="B95" s="26" t="s">
        <v>39</v>
      </c>
      <c r="C95" s="26" t="s">
        <v>52</v>
      </c>
      <c r="D95" s="26" t="s">
        <v>40</v>
      </c>
      <c r="E95" s="54" t="s">
        <v>127</v>
      </c>
      <c r="F95" s="46">
        <f>IFERROR(VLOOKUP(E95,#REF!,2,0),0)</f>
        <v>0</v>
      </c>
      <c r="G95" s="46"/>
      <c r="H95" s="26">
        <v>6000777701</v>
      </c>
      <c r="I95" s="26" t="s">
        <v>42</v>
      </c>
      <c r="J95" s="45" t="s">
        <v>109</v>
      </c>
      <c r="K95" s="30" t="str">
        <f t="shared" si="16"/>
        <v>Custeio</v>
      </c>
      <c r="L95" s="26" t="s">
        <v>43</v>
      </c>
      <c r="M95" s="26" t="s">
        <v>69</v>
      </c>
      <c r="N95" s="26" t="str">
        <f t="shared" si="12"/>
        <v>Realizado</v>
      </c>
      <c r="O95" s="26" t="s">
        <v>117</v>
      </c>
      <c r="P95" s="26" t="s">
        <v>70</v>
      </c>
      <c r="Q95" s="26" t="str">
        <f>IFERROR(IFERROR(VLOOKUP(H95,[1]STATUS_CAPEX!I:J,2,0),VLOOKUP(H95,[1]STATUS_OPEX!H:I,2,0)),0)</f>
        <v>LIB //COMS</v>
      </c>
      <c r="R95" s="31">
        <v>45590</v>
      </c>
      <c r="S95" s="32" t="s">
        <v>71</v>
      </c>
      <c r="T95" s="26" t="s">
        <v>72</v>
      </c>
      <c r="U95" s="33" t="s">
        <v>39</v>
      </c>
      <c r="V95" s="33" t="str">
        <f t="shared" si="9"/>
        <v>OK</v>
      </c>
      <c r="W95" s="33" t="s">
        <v>49</v>
      </c>
      <c r="X95" s="33" t="s">
        <v>49</v>
      </c>
      <c r="Y95" s="33" t="s">
        <v>39</v>
      </c>
      <c r="Z95" s="14">
        <f t="shared" si="13"/>
        <v>1</v>
      </c>
      <c r="AA95" s="34">
        <v>4156</v>
      </c>
      <c r="AB95" s="35" t="s">
        <v>57</v>
      </c>
      <c r="AC95" s="36" t="str">
        <f>IFERROR(VLOOKUP(T95,[1]STATUS_CAPEX!Q:R,2,0),"SAMUEL OLIVEIRA")</f>
        <v>SAMUEL OLIVEIRA</v>
      </c>
      <c r="AD95" s="37" t="s">
        <v>51</v>
      </c>
      <c r="AE95" s="32" t="str">
        <f t="shared" si="17"/>
        <v>Realizado</v>
      </c>
      <c r="AF95" s="38" t="s">
        <v>42</v>
      </c>
      <c r="AG95" s="39">
        <f t="shared" si="11"/>
        <v>2780.75</v>
      </c>
      <c r="AH95" s="40">
        <v>2548098.5699999998</v>
      </c>
      <c r="AI95" s="35" t="e">
        <f t="shared" si="14"/>
        <v>#N/A</v>
      </c>
      <c r="AJ95" s="41">
        <v>24626465</v>
      </c>
      <c r="AK95" s="51">
        <v>2780.75</v>
      </c>
      <c r="AL95" s="34" t="str">
        <f t="shared" si="15"/>
        <v>Mauricio Alves</v>
      </c>
    </row>
    <row r="96" spans="1:38" x14ac:dyDescent="0.25">
      <c r="A96" s="26" t="s">
        <v>38</v>
      </c>
      <c r="B96" s="26" t="s">
        <v>39</v>
      </c>
      <c r="C96" s="26" t="s">
        <v>52</v>
      </c>
      <c r="D96" s="26" t="s">
        <v>40</v>
      </c>
      <c r="E96" s="27" t="s">
        <v>128</v>
      </c>
      <c r="F96" s="27">
        <f>IFERROR(VLOOKUP(E96,#REF!,2,0),0)</f>
        <v>0</v>
      </c>
      <c r="G96" s="27"/>
      <c r="H96" s="26">
        <v>6000777703</v>
      </c>
      <c r="I96" s="26" t="s">
        <v>42</v>
      </c>
      <c r="J96" s="45" t="s">
        <v>109</v>
      </c>
      <c r="K96" s="30" t="str">
        <f t="shared" si="16"/>
        <v>Custeio</v>
      </c>
      <c r="L96" s="26" t="s">
        <v>43</v>
      </c>
      <c r="M96" s="26" t="s">
        <v>69</v>
      </c>
      <c r="N96" s="26" t="str">
        <f t="shared" si="12"/>
        <v>Realizado</v>
      </c>
      <c r="O96" s="26" t="s">
        <v>117</v>
      </c>
      <c r="P96" s="26" t="s">
        <v>70</v>
      </c>
      <c r="Q96" s="26" t="str">
        <f>IFERROR(IFERROR(VLOOKUP(H96,[1]STATUS_CAPEX!I:J,2,0),VLOOKUP(H96,[1]STATUS_OPEX!H:I,2,0)),0)</f>
        <v>LIB //COMS</v>
      </c>
      <c r="R96" s="31">
        <v>45591</v>
      </c>
      <c r="S96" s="32" t="s">
        <v>82</v>
      </c>
      <c r="T96" s="26" t="s">
        <v>72</v>
      </c>
      <c r="U96" s="33" t="s">
        <v>39</v>
      </c>
      <c r="V96" s="33" t="str">
        <f t="shared" si="9"/>
        <v>OK</v>
      </c>
      <c r="W96" s="33" t="s">
        <v>49</v>
      </c>
      <c r="X96" s="33" t="s">
        <v>49</v>
      </c>
      <c r="Y96" s="33" t="s">
        <v>39</v>
      </c>
      <c r="Z96" s="14">
        <f t="shared" si="13"/>
        <v>1</v>
      </c>
      <c r="AA96" s="34">
        <v>1480</v>
      </c>
      <c r="AB96" s="35" t="s">
        <v>57</v>
      </c>
      <c r="AC96" s="36" t="str">
        <f>IFERROR(VLOOKUP(T96,[1]STATUS_CAPEX!Q:R,2,0),"SAMUEL OLIVEIRA")</f>
        <v>SAMUEL OLIVEIRA</v>
      </c>
      <c r="AD96" s="37" t="s">
        <v>51</v>
      </c>
      <c r="AE96" s="32" t="str">
        <f t="shared" si="17"/>
        <v>Realizado</v>
      </c>
      <c r="AF96" s="38" t="s">
        <v>42</v>
      </c>
      <c r="AG96" s="39">
        <f t="shared" si="11"/>
        <v>1589</v>
      </c>
      <c r="AH96" s="40">
        <v>2548098.5699999998</v>
      </c>
      <c r="AI96" s="35" t="e">
        <f t="shared" si="14"/>
        <v>#N/A</v>
      </c>
      <c r="AJ96" s="41">
        <v>24626477</v>
      </c>
      <c r="AK96" s="51">
        <v>1589</v>
      </c>
      <c r="AL96" s="34" t="str">
        <f t="shared" si="15"/>
        <v>Mauricio Alves</v>
      </c>
    </row>
    <row r="97" spans="1:38" x14ac:dyDescent="0.25">
      <c r="A97" s="26" t="s">
        <v>38</v>
      </c>
      <c r="B97" s="26" t="s">
        <v>39</v>
      </c>
      <c r="C97" s="26" t="s">
        <v>52</v>
      </c>
      <c r="D97" s="26" t="s">
        <v>40</v>
      </c>
      <c r="E97" s="54">
        <v>551857</v>
      </c>
      <c r="F97" s="46">
        <f>IFERROR(VLOOKUP(E97,#REF!,2,0),0)</f>
        <v>0</v>
      </c>
      <c r="G97" s="46"/>
      <c r="H97" s="26">
        <v>6000777710</v>
      </c>
      <c r="I97" s="26" t="s">
        <v>42</v>
      </c>
      <c r="J97" s="45" t="s">
        <v>109</v>
      </c>
      <c r="K97" s="30" t="str">
        <f t="shared" si="16"/>
        <v>Custeio</v>
      </c>
      <c r="L97" s="26" t="s">
        <v>43</v>
      </c>
      <c r="M97" s="26" t="s">
        <v>69</v>
      </c>
      <c r="N97" s="26" t="str">
        <f t="shared" si="12"/>
        <v>Realizado</v>
      </c>
      <c r="O97" s="26" t="s">
        <v>80</v>
      </c>
      <c r="P97" s="26" t="s">
        <v>70</v>
      </c>
      <c r="Q97" s="26" t="str">
        <f>IFERROR(IFERROR(VLOOKUP(H97,[1]STATUS_CAPEX!I:J,2,0),VLOOKUP(H97,[1]STATUS_OPEX!H:I,2,0)),0)</f>
        <v>LIB //COMS</v>
      </c>
      <c r="R97" s="31">
        <v>45592</v>
      </c>
      <c r="S97" s="32" t="s">
        <v>71</v>
      </c>
      <c r="T97" s="26" t="s">
        <v>72</v>
      </c>
      <c r="U97" s="33" t="s">
        <v>39</v>
      </c>
      <c r="V97" s="33" t="str">
        <f t="shared" si="9"/>
        <v>OK</v>
      </c>
      <c r="W97" s="33" t="s">
        <v>49</v>
      </c>
      <c r="X97" s="33" t="s">
        <v>49</v>
      </c>
      <c r="Y97" s="33" t="s">
        <v>39</v>
      </c>
      <c r="Z97" s="14">
        <f t="shared" si="13"/>
        <v>1</v>
      </c>
      <c r="AA97" s="34">
        <v>6353.16</v>
      </c>
      <c r="AB97" s="35" t="s">
        <v>57</v>
      </c>
      <c r="AC97" s="36" t="str">
        <f>IFERROR(VLOOKUP(T97,[1]STATUS_CAPEX!Q:R,2,0),"SAMUEL OLIVEIRA")</f>
        <v>SAMUEL OLIVEIRA</v>
      </c>
      <c r="AD97" s="37" t="s">
        <v>51</v>
      </c>
      <c r="AE97" s="32" t="str">
        <f t="shared" si="17"/>
        <v>Realizado</v>
      </c>
      <c r="AF97" s="38" t="s">
        <v>42</v>
      </c>
      <c r="AG97" s="39">
        <f t="shared" si="11"/>
        <v>6353.16</v>
      </c>
      <c r="AH97" s="40">
        <v>2548098.5699999998</v>
      </c>
      <c r="AI97" s="35" t="e">
        <f t="shared" si="14"/>
        <v>#N/A</v>
      </c>
      <c r="AJ97" s="41">
        <v>24626515</v>
      </c>
      <c r="AK97" s="51">
        <v>6353.16</v>
      </c>
      <c r="AL97" s="34" t="str">
        <f t="shared" si="15"/>
        <v>Mauricio Alves</v>
      </c>
    </row>
    <row r="98" spans="1:38" x14ac:dyDescent="0.25">
      <c r="A98" s="26" t="s">
        <v>38</v>
      </c>
      <c r="B98" s="26" t="s">
        <v>39</v>
      </c>
      <c r="C98" s="26" t="s">
        <v>52</v>
      </c>
      <c r="D98" s="26" t="s">
        <v>40</v>
      </c>
      <c r="E98" s="54" t="s">
        <v>129</v>
      </c>
      <c r="F98" s="46">
        <f>IFERROR(VLOOKUP(E98,#REF!,2,0),0)</f>
        <v>0</v>
      </c>
      <c r="G98" s="46"/>
      <c r="H98" s="26">
        <v>6000777718</v>
      </c>
      <c r="I98" s="26" t="s">
        <v>42</v>
      </c>
      <c r="J98" s="45" t="s">
        <v>109</v>
      </c>
      <c r="K98" s="30" t="str">
        <f t="shared" si="16"/>
        <v>Custeio</v>
      </c>
      <c r="L98" s="26" t="s">
        <v>43</v>
      </c>
      <c r="M98" s="26" t="s">
        <v>69</v>
      </c>
      <c r="N98" s="26" t="str">
        <f t="shared" si="12"/>
        <v>Realizado</v>
      </c>
      <c r="O98" s="26" t="s">
        <v>45</v>
      </c>
      <c r="P98" s="26" t="s">
        <v>70</v>
      </c>
      <c r="Q98" s="26" t="str">
        <f>IFERROR(IFERROR(VLOOKUP(H98,[1]STATUS_CAPEX!I:J,2,0),VLOOKUP(H98,[1]STATUS_OPEX!H:I,2,0)),0)</f>
        <v>LIB //COMS</v>
      </c>
      <c r="R98" s="31">
        <v>45593</v>
      </c>
      <c r="S98" s="32" t="s">
        <v>82</v>
      </c>
      <c r="T98" s="26" t="s">
        <v>72</v>
      </c>
      <c r="U98" s="33" t="s">
        <v>39</v>
      </c>
      <c r="V98" s="33" t="str">
        <f t="shared" si="9"/>
        <v>OK</v>
      </c>
      <c r="W98" s="33" t="s">
        <v>49</v>
      </c>
      <c r="X98" s="33" t="s">
        <v>49</v>
      </c>
      <c r="Y98" s="33" t="s">
        <v>39</v>
      </c>
      <c r="Z98" s="14">
        <f t="shared" si="13"/>
        <v>1</v>
      </c>
      <c r="AA98" s="34">
        <v>4320.47</v>
      </c>
      <c r="AB98" s="35" t="s">
        <v>57</v>
      </c>
      <c r="AC98" s="36" t="str">
        <f>IFERROR(VLOOKUP(T98,[1]STATUS_CAPEX!Q:R,2,0),"SAMUEL OLIVEIRA")</f>
        <v>SAMUEL OLIVEIRA</v>
      </c>
      <c r="AD98" s="37" t="s">
        <v>51</v>
      </c>
      <c r="AE98" s="32" t="str">
        <f t="shared" si="17"/>
        <v>Realizado</v>
      </c>
      <c r="AF98" s="38" t="s">
        <v>42</v>
      </c>
      <c r="AG98" s="39">
        <f t="shared" si="11"/>
        <v>5090.33</v>
      </c>
      <c r="AH98" s="40">
        <v>2548098.5699999998</v>
      </c>
      <c r="AI98" s="35" t="e">
        <f t="shared" si="14"/>
        <v>#N/A</v>
      </c>
      <c r="AJ98" s="41">
        <v>24626548</v>
      </c>
      <c r="AK98" s="51">
        <v>5090.33</v>
      </c>
      <c r="AL98" s="34" t="str">
        <f t="shared" si="15"/>
        <v>Mauricio Alves</v>
      </c>
    </row>
    <row r="99" spans="1:38" x14ac:dyDescent="0.25">
      <c r="A99" s="26" t="s">
        <v>38</v>
      </c>
      <c r="B99" s="26" t="s">
        <v>39</v>
      </c>
      <c r="C99" s="26" t="s">
        <v>52</v>
      </c>
      <c r="D99" s="26" t="s">
        <v>40</v>
      </c>
      <c r="E99" s="27" t="s">
        <v>130</v>
      </c>
      <c r="F99" s="27">
        <f>IFERROR(VLOOKUP(E99,#REF!,2,0),0)</f>
        <v>0</v>
      </c>
      <c r="G99" s="27"/>
      <c r="H99" s="26">
        <v>6000777846</v>
      </c>
      <c r="I99" s="26" t="s">
        <v>42</v>
      </c>
      <c r="J99" s="45" t="s">
        <v>109</v>
      </c>
      <c r="K99" s="30" t="str">
        <f t="shared" si="16"/>
        <v>Custeio</v>
      </c>
      <c r="L99" s="26" t="s">
        <v>43</v>
      </c>
      <c r="M99" s="26" t="s">
        <v>69</v>
      </c>
      <c r="N99" s="26" t="str">
        <f t="shared" si="12"/>
        <v>Realizado</v>
      </c>
      <c r="O99" s="26" t="s">
        <v>45</v>
      </c>
      <c r="P99" s="26" t="s">
        <v>70</v>
      </c>
      <c r="Q99" s="26" t="str">
        <f>IFERROR(IFERROR(VLOOKUP(H99,[1]STATUS_CAPEX!I:J,2,0),VLOOKUP(H99,[1]STATUS_OPEX!H:I,2,0)),0)</f>
        <v>LIB //COMS</v>
      </c>
      <c r="R99" s="31">
        <v>45594</v>
      </c>
      <c r="S99" s="32" t="s">
        <v>82</v>
      </c>
      <c r="T99" s="26" t="s">
        <v>72</v>
      </c>
      <c r="U99" s="33" t="s">
        <v>39</v>
      </c>
      <c r="V99" s="33" t="str">
        <f t="shared" si="9"/>
        <v>OK</v>
      </c>
      <c r="W99" s="33" t="s">
        <v>49</v>
      </c>
      <c r="X99" s="33" t="s">
        <v>49</v>
      </c>
      <c r="Y99" s="33" t="s">
        <v>39</v>
      </c>
      <c r="Z99" s="14">
        <f t="shared" si="13"/>
        <v>1</v>
      </c>
      <c r="AA99" s="34">
        <v>3079.44</v>
      </c>
      <c r="AB99" s="35" t="s">
        <v>57</v>
      </c>
      <c r="AC99" s="36" t="str">
        <f>IFERROR(VLOOKUP(T99,[1]STATUS_CAPEX!Q:R,2,0),"SAMUEL OLIVEIRA")</f>
        <v>SAMUEL OLIVEIRA</v>
      </c>
      <c r="AD99" s="37" t="s">
        <v>51</v>
      </c>
      <c r="AE99" s="32" t="str">
        <f t="shared" si="17"/>
        <v>Realizado</v>
      </c>
      <c r="AF99" s="38" t="s">
        <v>42</v>
      </c>
      <c r="AG99" s="39">
        <f t="shared" si="11"/>
        <v>3079.44</v>
      </c>
      <c r="AH99" s="40">
        <v>2548098.5699999998</v>
      </c>
      <c r="AI99" s="35" t="e">
        <f t="shared" si="14"/>
        <v>#N/A</v>
      </c>
      <c r="AJ99" s="41">
        <v>24626554</v>
      </c>
      <c r="AK99" s="51">
        <v>3079.44</v>
      </c>
      <c r="AL99" s="34" t="str">
        <f t="shared" si="15"/>
        <v>Mauricio Alves</v>
      </c>
    </row>
    <row r="100" spans="1:38" x14ac:dyDescent="0.25">
      <c r="A100" s="26" t="s">
        <v>38</v>
      </c>
      <c r="B100" s="26" t="s">
        <v>39</v>
      </c>
      <c r="C100" s="26" t="s">
        <v>52</v>
      </c>
      <c r="D100" s="26" t="s">
        <v>40</v>
      </c>
      <c r="E100" s="27" t="s">
        <v>131</v>
      </c>
      <c r="F100" s="27">
        <f>IFERROR(VLOOKUP(E100,#REF!,2,0),0)</f>
        <v>0</v>
      </c>
      <c r="G100" s="27"/>
      <c r="H100" s="26">
        <v>6000777952</v>
      </c>
      <c r="I100" s="26" t="s">
        <v>42</v>
      </c>
      <c r="J100" s="45" t="s">
        <v>109</v>
      </c>
      <c r="K100" s="30" t="str">
        <f t="shared" si="16"/>
        <v>Custeio</v>
      </c>
      <c r="L100" s="26" t="s">
        <v>43</v>
      </c>
      <c r="M100" s="26" t="s">
        <v>69</v>
      </c>
      <c r="N100" s="26" t="str">
        <f t="shared" si="12"/>
        <v>Realizado</v>
      </c>
      <c r="O100" s="26" t="s">
        <v>45</v>
      </c>
      <c r="P100" s="26" t="s">
        <v>70</v>
      </c>
      <c r="Q100" s="26" t="str">
        <f>IFERROR(IFERROR(VLOOKUP(H100,[1]STATUS_CAPEX!I:J,2,0),VLOOKUP(H100,[1]STATUS_OPEX!H:I,2,0)),0)</f>
        <v>LIB //COMS</v>
      </c>
      <c r="R100" s="31">
        <v>45595</v>
      </c>
      <c r="S100" s="32" t="s">
        <v>82</v>
      </c>
      <c r="T100" s="26" t="s">
        <v>72</v>
      </c>
      <c r="U100" s="33" t="s">
        <v>39</v>
      </c>
      <c r="V100" s="33" t="str">
        <f t="shared" si="9"/>
        <v>OK</v>
      </c>
      <c r="W100" s="33" t="s">
        <v>49</v>
      </c>
      <c r="X100" s="33" t="s">
        <v>49</v>
      </c>
      <c r="Y100" s="33" t="s">
        <v>39</v>
      </c>
      <c r="Z100" s="14">
        <f t="shared" si="13"/>
        <v>1</v>
      </c>
      <c r="AA100" s="34">
        <v>4320.47</v>
      </c>
      <c r="AB100" s="35" t="s">
        <v>57</v>
      </c>
      <c r="AC100" s="36" t="str">
        <f>IFERROR(VLOOKUP(T100,[1]STATUS_CAPEX!Q:R,2,0),"SAMUEL OLIVEIRA")</f>
        <v>SAMUEL OLIVEIRA</v>
      </c>
      <c r="AD100" s="37" t="s">
        <v>51</v>
      </c>
      <c r="AE100" s="32" t="str">
        <f t="shared" si="17"/>
        <v>Realizado</v>
      </c>
      <c r="AF100" s="38" t="s">
        <v>42</v>
      </c>
      <c r="AG100" s="39">
        <f t="shared" si="11"/>
        <v>4320.47</v>
      </c>
      <c r="AH100" s="40">
        <v>2548098.5699999998</v>
      </c>
      <c r="AI100" s="35" t="e">
        <f t="shared" si="14"/>
        <v>#N/A</v>
      </c>
      <c r="AJ100" s="41">
        <v>24626562</v>
      </c>
      <c r="AK100" s="51">
        <v>4320.47</v>
      </c>
      <c r="AL100" s="34" t="str">
        <f t="shared" si="15"/>
        <v>Mauricio Alves</v>
      </c>
    </row>
    <row r="101" spans="1:38" x14ac:dyDescent="0.25">
      <c r="A101" s="26" t="s">
        <v>38</v>
      </c>
      <c r="B101" s="26" t="s">
        <v>39</v>
      </c>
      <c r="C101" s="26" t="s">
        <v>52</v>
      </c>
      <c r="D101" s="26" t="s">
        <v>40</v>
      </c>
      <c r="E101" s="54" t="s">
        <v>132</v>
      </c>
      <c r="F101" s="46">
        <f>IFERROR(VLOOKUP(E101,#REF!,2,0),0)</f>
        <v>0</v>
      </c>
      <c r="G101" s="46"/>
      <c r="H101" s="26">
        <v>6000777969</v>
      </c>
      <c r="I101" s="26" t="s">
        <v>42</v>
      </c>
      <c r="J101" s="45" t="s">
        <v>109</v>
      </c>
      <c r="K101" s="30" t="str">
        <f t="shared" si="16"/>
        <v>Custeio</v>
      </c>
      <c r="L101" s="26" t="s">
        <v>43</v>
      </c>
      <c r="M101" s="26" t="s">
        <v>69</v>
      </c>
      <c r="N101" s="26" t="str">
        <f t="shared" si="12"/>
        <v>Realizado</v>
      </c>
      <c r="O101" s="26" t="s">
        <v>45</v>
      </c>
      <c r="P101" s="26" t="s">
        <v>70</v>
      </c>
      <c r="Q101" s="26" t="str">
        <f>IFERROR(IFERROR(VLOOKUP(H101,[1]STATUS_CAPEX!I:J,2,0),VLOOKUP(H101,[1]STATUS_OPEX!H:I,2,0)),0)</f>
        <v>LIB //COMS</v>
      </c>
      <c r="R101" s="31">
        <v>45596</v>
      </c>
      <c r="S101" s="32" t="s">
        <v>71</v>
      </c>
      <c r="T101" s="26" t="s">
        <v>72</v>
      </c>
      <c r="U101" s="33" t="s">
        <v>39</v>
      </c>
      <c r="V101" s="33" t="str">
        <f t="shared" si="9"/>
        <v>OK</v>
      </c>
      <c r="W101" s="33" t="s">
        <v>49</v>
      </c>
      <c r="X101" s="33" t="s">
        <v>49</v>
      </c>
      <c r="Y101" s="33" t="s">
        <v>39</v>
      </c>
      <c r="Z101" s="14">
        <f t="shared" si="13"/>
        <v>1</v>
      </c>
      <c r="AA101" s="34">
        <v>6458</v>
      </c>
      <c r="AB101" s="35" t="s">
        <v>57</v>
      </c>
      <c r="AC101" s="36" t="str">
        <f>IFERROR(VLOOKUP(T101,[1]STATUS_CAPEX!Q:R,2,0),"SAMUEL OLIVEIRA")</f>
        <v>SAMUEL OLIVEIRA</v>
      </c>
      <c r="AD101" s="37" t="s">
        <v>51</v>
      </c>
      <c r="AE101" s="32" t="str">
        <f t="shared" si="17"/>
        <v>Realizado</v>
      </c>
      <c r="AF101" s="38" t="s">
        <v>42</v>
      </c>
      <c r="AG101" s="39">
        <f t="shared" si="11"/>
        <v>6928.74</v>
      </c>
      <c r="AH101" s="40">
        <v>2548098.5699999998</v>
      </c>
      <c r="AI101" s="35" t="e">
        <f t="shared" si="14"/>
        <v>#N/A</v>
      </c>
      <c r="AJ101" s="41">
        <v>24626581</v>
      </c>
      <c r="AK101" s="51">
        <v>6928.74</v>
      </c>
      <c r="AL101" s="34" t="str">
        <f t="shared" si="15"/>
        <v>Mauricio Alves</v>
      </c>
    </row>
    <row r="102" spans="1:38" x14ac:dyDescent="0.25">
      <c r="A102" s="26" t="s">
        <v>38</v>
      </c>
      <c r="B102" s="26" t="s">
        <v>39</v>
      </c>
      <c r="C102" s="26" t="s">
        <v>52</v>
      </c>
      <c r="D102" s="26" t="s">
        <v>40</v>
      </c>
      <c r="E102" s="27">
        <v>564104</v>
      </c>
      <c r="F102" s="27">
        <f>IFERROR(VLOOKUP(E102,#REF!,2,0),0)</f>
        <v>0</v>
      </c>
      <c r="G102" s="27"/>
      <c r="H102" s="26">
        <v>6000777970</v>
      </c>
      <c r="I102" s="26" t="s">
        <v>42</v>
      </c>
      <c r="J102" s="45" t="s">
        <v>109</v>
      </c>
      <c r="K102" s="30" t="str">
        <f t="shared" si="16"/>
        <v>Custeio</v>
      </c>
      <c r="L102" s="26" t="s">
        <v>43</v>
      </c>
      <c r="M102" s="26" t="s">
        <v>69</v>
      </c>
      <c r="N102" s="26" t="str">
        <f t="shared" si="12"/>
        <v>Realizado</v>
      </c>
      <c r="O102" s="26" t="s">
        <v>45</v>
      </c>
      <c r="P102" s="26" t="s">
        <v>70</v>
      </c>
      <c r="Q102" s="26" t="str">
        <f>IFERROR(IFERROR(VLOOKUP(H102,[1]STATUS_CAPEX!I:J,2,0),VLOOKUP(H102,[1]STATUS_OPEX!H:I,2,0)),0)</f>
        <v>LIB //COMS</v>
      </c>
      <c r="R102" s="31">
        <v>45597</v>
      </c>
      <c r="S102" s="32" t="s">
        <v>82</v>
      </c>
      <c r="T102" s="26" t="s">
        <v>72</v>
      </c>
      <c r="U102" s="33" t="s">
        <v>39</v>
      </c>
      <c r="V102" s="33" t="str">
        <f t="shared" si="9"/>
        <v>OK</v>
      </c>
      <c r="W102" s="33" t="s">
        <v>49</v>
      </c>
      <c r="X102" s="33" t="s">
        <v>49</v>
      </c>
      <c r="Y102" s="33" t="s">
        <v>39</v>
      </c>
      <c r="Z102" s="14">
        <f t="shared" si="13"/>
        <v>1</v>
      </c>
      <c r="AA102" s="34">
        <v>3079.44</v>
      </c>
      <c r="AB102" s="35" t="s">
        <v>57</v>
      </c>
      <c r="AC102" s="36" t="str">
        <f>IFERROR(VLOOKUP(T102,[1]STATUS_CAPEX!Q:R,2,0),"SAMUEL OLIVEIRA")</f>
        <v>SAMUEL OLIVEIRA</v>
      </c>
      <c r="AD102" s="37" t="s">
        <v>51</v>
      </c>
      <c r="AE102" s="32" t="str">
        <f t="shared" si="17"/>
        <v>Realizado</v>
      </c>
      <c r="AF102" s="38" t="s">
        <v>42</v>
      </c>
      <c r="AG102" s="39">
        <f t="shared" si="11"/>
        <v>3079.44</v>
      </c>
      <c r="AH102" s="40">
        <v>2548098.5699999998</v>
      </c>
      <c r="AI102" s="35" t="e">
        <f t="shared" si="14"/>
        <v>#N/A</v>
      </c>
      <c r="AJ102" s="41">
        <v>24626584</v>
      </c>
      <c r="AK102" s="51">
        <v>3079.44</v>
      </c>
      <c r="AL102" s="34" t="str">
        <f t="shared" si="15"/>
        <v>Mauricio Alves</v>
      </c>
    </row>
    <row r="103" spans="1:38" x14ac:dyDescent="0.25">
      <c r="A103" s="26" t="s">
        <v>38</v>
      </c>
      <c r="B103" s="26" t="s">
        <v>39</v>
      </c>
      <c r="C103" s="26" t="s">
        <v>52</v>
      </c>
      <c r="D103" s="26" t="s">
        <v>40</v>
      </c>
      <c r="E103" s="27">
        <v>563899</v>
      </c>
      <c r="F103" s="27">
        <f>IFERROR(VLOOKUP(E103,#REF!,2,0),0)</f>
        <v>0</v>
      </c>
      <c r="G103" s="27"/>
      <c r="H103" s="26">
        <v>6000777984</v>
      </c>
      <c r="I103" s="26" t="s">
        <v>42</v>
      </c>
      <c r="J103" s="45" t="s">
        <v>109</v>
      </c>
      <c r="K103" s="30" t="str">
        <f t="shared" si="16"/>
        <v>Custeio</v>
      </c>
      <c r="L103" s="26" t="s">
        <v>43</v>
      </c>
      <c r="M103" s="26" t="s">
        <v>69</v>
      </c>
      <c r="N103" s="26" t="str">
        <f t="shared" si="12"/>
        <v>Realizado</v>
      </c>
      <c r="O103" s="26" t="s">
        <v>45</v>
      </c>
      <c r="P103" s="26" t="s">
        <v>70</v>
      </c>
      <c r="Q103" s="26" t="str">
        <f>IFERROR(IFERROR(VLOOKUP(H103,[1]STATUS_CAPEX!I:J,2,0),VLOOKUP(H103,[1]STATUS_OPEX!H:I,2,0)),0)</f>
        <v>LIB //COMS</v>
      </c>
      <c r="R103" s="31">
        <v>45598</v>
      </c>
      <c r="S103" s="32" t="s">
        <v>82</v>
      </c>
      <c r="T103" s="26" t="s">
        <v>72</v>
      </c>
      <c r="U103" s="33" t="s">
        <v>39</v>
      </c>
      <c r="V103" s="33" t="str">
        <f t="shared" si="9"/>
        <v>OK</v>
      </c>
      <c r="W103" s="33" t="s">
        <v>49</v>
      </c>
      <c r="X103" s="33" t="s">
        <v>49</v>
      </c>
      <c r="Y103" s="33" t="s">
        <v>39</v>
      </c>
      <c r="Z103" s="14">
        <f t="shared" si="13"/>
        <v>1</v>
      </c>
      <c r="AA103" s="34">
        <v>7821.8</v>
      </c>
      <c r="AB103" s="35" t="s">
        <v>57</v>
      </c>
      <c r="AC103" s="36" t="str">
        <f>IFERROR(VLOOKUP(T103,[1]STATUS_CAPEX!Q:R,2,0),"SAMUEL OLIVEIRA")</f>
        <v>SAMUEL OLIVEIRA</v>
      </c>
      <c r="AD103" s="37" t="s">
        <v>51</v>
      </c>
      <c r="AE103" s="32" t="str">
        <f t="shared" si="17"/>
        <v>Realizado</v>
      </c>
      <c r="AF103" s="38" t="s">
        <v>42</v>
      </c>
      <c r="AG103" s="39">
        <f t="shared" si="11"/>
        <v>7027.3</v>
      </c>
      <c r="AH103" s="40">
        <v>2548098.5699999998</v>
      </c>
      <c r="AI103" s="35" t="e">
        <f t="shared" si="14"/>
        <v>#N/A</v>
      </c>
      <c r="AJ103" s="41">
        <v>24626607</v>
      </c>
      <c r="AK103" s="51">
        <v>7027.3</v>
      </c>
      <c r="AL103" s="34" t="str">
        <f t="shared" si="15"/>
        <v>Mauricio Alves</v>
      </c>
    </row>
    <row r="104" spans="1:38" x14ac:dyDescent="0.25">
      <c r="A104" s="26" t="s">
        <v>38</v>
      </c>
      <c r="B104" s="26" t="s">
        <v>39</v>
      </c>
      <c r="C104" s="26" t="s">
        <v>52</v>
      </c>
      <c r="D104" s="26" t="s">
        <v>40</v>
      </c>
      <c r="E104" s="27" t="s">
        <v>133</v>
      </c>
      <c r="F104" s="27">
        <f>IFERROR(VLOOKUP(E104,#REF!,2,0),0)</f>
        <v>0</v>
      </c>
      <c r="G104" s="27"/>
      <c r="H104" s="26">
        <v>6000778082</v>
      </c>
      <c r="I104" s="26" t="s">
        <v>42</v>
      </c>
      <c r="J104" s="45" t="s">
        <v>109</v>
      </c>
      <c r="K104" s="30" t="str">
        <f t="shared" si="16"/>
        <v>Custeio</v>
      </c>
      <c r="L104" s="26" t="s">
        <v>43</v>
      </c>
      <c r="M104" s="26" t="s">
        <v>69</v>
      </c>
      <c r="N104" s="26" t="str">
        <f t="shared" si="12"/>
        <v>Realizado</v>
      </c>
      <c r="O104" s="26" t="s">
        <v>45</v>
      </c>
      <c r="P104" s="26" t="s">
        <v>70</v>
      </c>
      <c r="Q104" s="26" t="str">
        <f>IFERROR(IFERROR(VLOOKUP(H104,[1]STATUS_CAPEX!I:J,2,0),VLOOKUP(H104,[1]STATUS_OPEX!H:I,2,0)),0)</f>
        <v>LIB //COMS</v>
      </c>
      <c r="R104" s="31">
        <v>45599</v>
      </c>
      <c r="S104" s="32" t="s">
        <v>82</v>
      </c>
      <c r="T104" s="26" t="s">
        <v>72</v>
      </c>
      <c r="U104" s="33" t="s">
        <v>39</v>
      </c>
      <c r="V104" s="33" t="str">
        <f t="shared" si="9"/>
        <v>OK</v>
      </c>
      <c r="W104" s="33" t="s">
        <v>49</v>
      </c>
      <c r="X104" s="33" t="s">
        <v>49</v>
      </c>
      <c r="Y104" s="33" t="s">
        <v>39</v>
      </c>
      <c r="Z104" s="14">
        <f t="shared" si="13"/>
        <v>1</v>
      </c>
      <c r="AA104" s="34">
        <v>4452.8900000000003</v>
      </c>
      <c r="AB104" s="35" t="s">
        <v>57</v>
      </c>
      <c r="AC104" s="36" t="str">
        <f>IFERROR(VLOOKUP(T104,[1]STATUS_CAPEX!Q:R,2,0),"SAMUEL OLIVEIRA")</f>
        <v>SAMUEL OLIVEIRA</v>
      </c>
      <c r="AD104" s="37" t="s">
        <v>51</v>
      </c>
      <c r="AE104" s="32" t="str">
        <f t="shared" si="17"/>
        <v>Realizado</v>
      </c>
      <c r="AF104" s="38" t="s">
        <v>42</v>
      </c>
      <c r="AG104" s="39">
        <f t="shared" si="11"/>
        <v>4850.1400000000003</v>
      </c>
      <c r="AH104" s="40">
        <v>2548098.5699999998</v>
      </c>
      <c r="AI104" s="35" t="e">
        <f t="shared" si="14"/>
        <v>#N/A</v>
      </c>
      <c r="AJ104" s="41">
        <v>24626616</v>
      </c>
      <c r="AK104" s="51">
        <v>4850.1400000000003</v>
      </c>
      <c r="AL104" s="34" t="str">
        <f t="shared" si="15"/>
        <v>Mauricio Alves</v>
      </c>
    </row>
    <row r="105" spans="1:38" x14ac:dyDescent="0.25">
      <c r="A105" s="26" t="s">
        <v>38</v>
      </c>
      <c r="B105" s="26" t="s">
        <v>39</v>
      </c>
      <c r="C105" s="26" t="s">
        <v>52</v>
      </c>
      <c r="D105" s="26" t="s">
        <v>40</v>
      </c>
      <c r="E105" s="27" t="s">
        <v>134</v>
      </c>
      <c r="F105" s="27">
        <f>IFERROR(VLOOKUP(E105,#REF!,2,0),0)</f>
        <v>0</v>
      </c>
      <c r="G105" s="27"/>
      <c r="H105" s="26">
        <v>6000778029</v>
      </c>
      <c r="I105" s="26" t="s">
        <v>42</v>
      </c>
      <c r="J105" s="45" t="s">
        <v>109</v>
      </c>
      <c r="K105" s="30" t="str">
        <f t="shared" si="16"/>
        <v>Custeio</v>
      </c>
      <c r="L105" s="26" t="s">
        <v>43</v>
      </c>
      <c r="M105" s="26" t="s">
        <v>69</v>
      </c>
      <c r="N105" s="26" t="str">
        <f t="shared" si="12"/>
        <v>Realizado</v>
      </c>
      <c r="O105" s="26" t="s">
        <v>45</v>
      </c>
      <c r="P105" s="26" t="s">
        <v>70</v>
      </c>
      <c r="Q105" s="26" t="str">
        <f>IFERROR(IFERROR(VLOOKUP(H105,[1]STATUS_CAPEX!I:J,2,0),VLOOKUP(H105,[1]STATUS_OPEX!H:I,2,0)),0)</f>
        <v>LIB //COMS</v>
      </c>
      <c r="R105" s="31">
        <v>45600</v>
      </c>
      <c r="S105" s="32" t="s">
        <v>82</v>
      </c>
      <c r="T105" s="26" t="s">
        <v>72</v>
      </c>
      <c r="U105" s="33" t="s">
        <v>39</v>
      </c>
      <c r="V105" s="33" t="str">
        <f t="shared" si="9"/>
        <v>OK</v>
      </c>
      <c r="W105" s="33" t="s">
        <v>49</v>
      </c>
      <c r="X105" s="33" t="s">
        <v>49</v>
      </c>
      <c r="Y105" s="33" t="s">
        <v>39</v>
      </c>
      <c r="Z105" s="14">
        <f t="shared" si="13"/>
        <v>1</v>
      </c>
      <c r="AA105" s="34">
        <v>5041.05</v>
      </c>
      <c r="AB105" s="35" t="s">
        <v>57</v>
      </c>
      <c r="AC105" s="36" t="str">
        <f>IFERROR(VLOOKUP(T105,[1]STATUS_CAPEX!Q:R,2,0),"SAMUEL OLIVEIRA")</f>
        <v>SAMUEL OLIVEIRA</v>
      </c>
      <c r="AD105" s="37" t="s">
        <v>51</v>
      </c>
      <c r="AE105" s="32" t="str">
        <f t="shared" si="17"/>
        <v>Realizado</v>
      </c>
      <c r="AF105" s="38" t="s">
        <v>42</v>
      </c>
      <c r="AG105" s="39">
        <f t="shared" si="11"/>
        <v>5041.05</v>
      </c>
      <c r="AH105" s="40">
        <v>2548098.5699999998</v>
      </c>
      <c r="AI105" s="35" t="e">
        <f t="shared" si="14"/>
        <v>#N/A</v>
      </c>
      <c r="AJ105" s="41">
        <v>24626669</v>
      </c>
      <c r="AK105" s="51">
        <v>5041.05</v>
      </c>
      <c r="AL105" s="34" t="str">
        <f t="shared" si="15"/>
        <v>Mauricio Alves</v>
      </c>
    </row>
    <row r="106" spans="1:38" x14ac:dyDescent="0.25">
      <c r="A106" s="26" t="s">
        <v>38</v>
      </c>
      <c r="B106" s="26" t="s">
        <v>39</v>
      </c>
      <c r="C106" s="26" t="s">
        <v>52</v>
      </c>
      <c r="D106" s="26" t="s">
        <v>40</v>
      </c>
      <c r="E106" s="27">
        <v>27811273</v>
      </c>
      <c r="F106" s="27">
        <f>IFERROR(VLOOKUP(E106,#REF!,2,0),0)</f>
        <v>0</v>
      </c>
      <c r="G106" s="27"/>
      <c r="H106" s="26" t="s">
        <v>135</v>
      </c>
      <c r="I106" s="45" t="s">
        <v>63</v>
      </c>
      <c r="J106" s="45" t="s">
        <v>63</v>
      </c>
      <c r="K106" s="30" t="str">
        <f t="shared" si="16"/>
        <v>EME</v>
      </c>
      <c r="L106" s="47" t="s">
        <v>136</v>
      </c>
      <c r="M106" s="47" t="s">
        <v>99</v>
      </c>
      <c r="N106" s="26" t="str">
        <f t="shared" si="12"/>
        <v>Realizado</v>
      </c>
      <c r="O106" s="47" t="s">
        <v>137</v>
      </c>
      <c r="P106" s="47" t="s">
        <v>101</v>
      </c>
      <c r="Q106" s="26" t="str">
        <f>IFERROR(IFERROR(VLOOKUP(H106,[1]STATUS_CAPEX!I:J,2,0),VLOOKUP(H106,[1]STATUS_OPEX!H:I,2,0)),0)</f>
        <v>LIB //COMS</v>
      </c>
      <c r="R106" s="31">
        <v>45601</v>
      </c>
      <c r="S106" s="32" t="s">
        <v>56</v>
      </c>
      <c r="T106" s="26" t="s">
        <v>48</v>
      </c>
      <c r="U106" s="33" t="s">
        <v>39</v>
      </c>
      <c r="V106" s="33" t="str">
        <f t="shared" si="9"/>
        <v>OK</v>
      </c>
      <c r="W106" s="33" t="s">
        <v>49</v>
      </c>
      <c r="X106" s="33" t="s">
        <v>49</v>
      </c>
      <c r="Y106" s="33" t="s">
        <v>39</v>
      </c>
      <c r="Z106" s="14">
        <f t="shared" si="13"/>
        <v>1</v>
      </c>
      <c r="AA106" s="48">
        <v>4589.1400000000003</v>
      </c>
      <c r="AB106" s="35" t="s">
        <v>57</v>
      </c>
      <c r="AC106" s="36" t="str">
        <f>IFERROR(VLOOKUP(T106,[1]STATUS_CAPEX!Q:R,2,0),"SAMUEL OLIVEIRA")</f>
        <v>LUCAS ANDRADE</v>
      </c>
      <c r="AD106" s="37" t="s">
        <v>51</v>
      </c>
      <c r="AE106" s="32" t="str">
        <f t="shared" si="17"/>
        <v>Realizado</v>
      </c>
      <c r="AF106" s="38" t="s">
        <v>42</v>
      </c>
      <c r="AG106" s="39">
        <f t="shared" si="11"/>
        <v>2687.84</v>
      </c>
      <c r="AH106" s="40">
        <v>2548098.5699999998</v>
      </c>
      <c r="AI106" s="35" t="e">
        <f t="shared" si="14"/>
        <v>#N/A</v>
      </c>
      <c r="AJ106" s="41">
        <v>25297848</v>
      </c>
      <c r="AK106" s="51">
        <v>2687.84</v>
      </c>
      <c r="AL106" s="34" t="str">
        <f t="shared" si="15"/>
        <v>Mauricio Alves</v>
      </c>
    </row>
    <row r="107" spans="1:38" x14ac:dyDescent="0.25">
      <c r="A107" s="26" t="s">
        <v>38</v>
      </c>
      <c r="B107" s="26" t="s">
        <v>39</v>
      </c>
      <c r="C107" s="26" t="s">
        <v>52</v>
      </c>
      <c r="D107" s="26" t="s">
        <v>40</v>
      </c>
      <c r="E107" s="27" t="s">
        <v>138</v>
      </c>
      <c r="F107" s="27">
        <f>IFERROR(VLOOKUP(E107,#REF!,2,0),0)</f>
        <v>0</v>
      </c>
      <c r="G107" s="27"/>
      <c r="H107" s="26">
        <v>6000777993</v>
      </c>
      <c r="I107" s="26" t="s">
        <v>42</v>
      </c>
      <c r="J107" s="45" t="s">
        <v>109</v>
      </c>
      <c r="K107" s="30" t="str">
        <f t="shared" si="16"/>
        <v>Custeio</v>
      </c>
      <c r="L107" s="26" t="s">
        <v>43</v>
      </c>
      <c r="M107" s="26" t="s">
        <v>69</v>
      </c>
      <c r="N107" s="26" t="str">
        <f t="shared" si="12"/>
        <v>Realizado</v>
      </c>
      <c r="O107" s="26" t="s">
        <v>45</v>
      </c>
      <c r="P107" s="26" t="s">
        <v>70</v>
      </c>
      <c r="Q107" s="26" t="str">
        <f>IFERROR(IFERROR(VLOOKUP(H107,[1]STATUS_CAPEX!I:J,2,0),VLOOKUP(H107,[1]STATUS_OPEX!H:I,2,0)),0)</f>
        <v>LIB //COMS</v>
      </c>
      <c r="R107" s="31">
        <v>45602</v>
      </c>
      <c r="S107" s="32" t="s">
        <v>71</v>
      </c>
      <c r="T107" s="26" t="s">
        <v>72</v>
      </c>
      <c r="U107" s="33" t="s">
        <v>39</v>
      </c>
      <c r="V107" s="33" t="str">
        <f t="shared" si="9"/>
        <v>OK</v>
      </c>
      <c r="W107" s="33" t="s">
        <v>49</v>
      </c>
      <c r="X107" s="33" t="s">
        <v>49</v>
      </c>
      <c r="Y107" s="33" t="s">
        <v>39</v>
      </c>
      <c r="Z107" s="14">
        <f t="shared" si="13"/>
        <v>1</v>
      </c>
      <c r="AA107" s="34">
        <v>4056</v>
      </c>
      <c r="AB107" s="35" t="s">
        <v>57</v>
      </c>
      <c r="AC107" s="36" t="str">
        <f>IFERROR(VLOOKUP(T107,[1]STATUS_CAPEX!Q:R,2,0),"SAMUEL OLIVEIRA")</f>
        <v>SAMUEL OLIVEIRA</v>
      </c>
      <c r="AD107" s="37" t="s">
        <v>51</v>
      </c>
      <c r="AE107" s="32" t="str">
        <f t="shared" si="17"/>
        <v>Realizado</v>
      </c>
      <c r="AF107" s="38" t="s">
        <v>42</v>
      </c>
      <c r="AG107" s="39">
        <f t="shared" si="11"/>
        <v>1167.1099999999999</v>
      </c>
      <c r="AH107" s="40">
        <v>2548098.5699999998</v>
      </c>
      <c r="AI107" s="35" t="e">
        <f t="shared" si="14"/>
        <v>#N/A</v>
      </c>
      <c r="AJ107" s="41">
        <v>24626673</v>
      </c>
      <c r="AK107" s="51">
        <v>1167.1099999999999</v>
      </c>
      <c r="AL107" s="34" t="str">
        <f t="shared" si="15"/>
        <v>Mauricio Alves</v>
      </c>
    </row>
    <row r="108" spans="1:38" x14ac:dyDescent="0.25">
      <c r="A108" s="26" t="s">
        <v>38</v>
      </c>
      <c r="B108" s="26" t="s">
        <v>39</v>
      </c>
      <c r="C108" s="26" t="s">
        <v>52</v>
      </c>
      <c r="D108" s="26" t="s">
        <v>40</v>
      </c>
      <c r="E108" s="46" t="s">
        <v>139</v>
      </c>
      <c r="F108" s="46">
        <f>IFERROR(VLOOKUP(E108,#REF!,2,0),0)</f>
        <v>0</v>
      </c>
      <c r="G108" s="46"/>
      <c r="H108" s="26">
        <v>6000778022</v>
      </c>
      <c r="I108" s="26" t="s">
        <v>42</v>
      </c>
      <c r="J108" s="45" t="s">
        <v>109</v>
      </c>
      <c r="K108" s="30" t="str">
        <f t="shared" si="16"/>
        <v>Custeio</v>
      </c>
      <c r="L108" s="26" t="s">
        <v>43</v>
      </c>
      <c r="M108" s="26" t="s">
        <v>69</v>
      </c>
      <c r="N108" s="26" t="str">
        <f t="shared" si="12"/>
        <v>Realizado</v>
      </c>
      <c r="O108" s="26" t="s">
        <v>45</v>
      </c>
      <c r="P108" s="26" t="s">
        <v>70</v>
      </c>
      <c r="Q108" s="26" t="str">
        <f>IFERROR(IFERROR(VLOOKUP(H108,[1]STATUS_CAPEX!I:J,2,0),VLOOKUP(H108,[1]STATUS_OPEX!H:I,2,0)),0)</f>
        <v>LIB //COMS</v>
      </c>
      <c r="R108" s="31">
        <v>45603</v>
      </c>
      <c r="S108" s="32" t="s">
        <v>71</v>
      </c>
      <c r="T108" s="26" t="s">
        <v>72</v>
      </c>
      <c r="U108" s="33" t="s">
        <v>39</v>
      </c>
      <c r="V108" s="33" t="str">
        <f t="shared" ref="V108:V171" si="18">IF(E108&gt;0,"OK","NOK")</f>
        <v>OK</v>
      </c>
      <c r="W108" s="33" t="s">
        <v>49</v>
      </c>
      <c r="X108" s="33" t="s">
        <v>49</v>
      </c>
      <c r="Y108" s="33" t="s">
        <v>39</v>
      </c>
      <c r="Z108" s="14">
        <f t="shared" si="13"/>
        <v>1</v>
      </c>
      <c r="AA108" s="34">
        <v>3450</v>
      </c>
      <c r="AB108" s="35" t="s">
        <v>57</v>
      </c>
      <c r="AC108" s="36" t="str">
        <f>IFERROR(VLOOKUP(T108,[1]STATUS_CAPEX!Q:R,2,0),"SAMUEL OLIVEIRA")</f>
        <v>SAMUEL OLIVEIRA</v>
      </c>
      <c r="AD108" s="37" t="s">
        <v>51</v>
      </c>
      <c r="AE108" s="32" t="str">
        <f t="shared" si="17"/>
        <v>Realizado</v>
      </c>
      <c r="AF108" s="38" t="s">
        <v>42</v>
      </c>
      <c r="AG108" s="39">
        <f t="shared" si="11"/>
        <v>1936.97</v>
      </c>
      <c r="AH108" s="40">
        <v>2548098.5699999998</v>
      </c>
      <c r="AI108" s="35" t="e">
        <f t="shared" si="14"/>
        <v>#N/A</v>
      </c>
      <c r="AJ108" s="41">
        <v>24626734</v>
      </c>
      <c r="AK108" s="51">
        <v>1936.97</v>
      </c>
      <c r="AL108" s="34" t="str">
        <f t="shared" si="15"/>
        <v>Mauricio Alves</v>
      </c>
    </row>
    <row r="109" spans="1:38" x14ac:dyDescent="0.25">
      <c r="A109" s="26" t="s">
        <v>38</v>
      </c>
      <c r="B109" s="26" t="s">
        <v>39</v>
      </c>
      <c r="C109" s="26" t="s">
        <v>52</v>
      </c>
      <c r="D109" s="26" t="s">
        <v>40</v>
      </c>
      <c r="E109" s="46">
        <v>564308</v>
      </c>
      <c r="F109" s="46">
        <f>IFERROR(VLOOKUP(E109,#REF!,2,0),0)</f>
        <v>0</v>
      </c>
      <c r="G109" s="46"/>
      <c r="H109" s="26">
        <v>6000778090</v>
      </c>
      <c r="I109" s="26" t="s">
        <v>42</v>
      </c>
      <c r="J109" s="45" t="s">
        <v>109</v>
      </c>
      <c r="K109" s="30" t="str">
        <f t="shared" si="16"/>
        <v>Custeio</v>
      </c>
      <c r="L109" s="26" t="s">
        <v>43</v>
      </c>
      <c r="M109" s="26" t="s">
        <v>69</v>
      </c>
      <c r="N109" s="26" t="str">
        <f t="shared" si="12"/>
        <v>Realizado</v>
      </c>
      <c r="O109" s="26" t="s">
        <v>64</v>
      </c>
      <c r="P109" s="26" t="s">
        <v>70</v>
      </c>
      <c r="Q109" s="26" t="str">
        <f>IFERROR(IFERROR(VLOOKUP(H109,[1]STATUS_CAPEX!I:J,2,0),VLOOKUP(H109,[1]STATUS_OPEX!H:I,2,0)),0)</f>
        <v>LIB //COMS</v>
      </c>
      <c r="R109" s="31">
        <v>45604</v>
      </c>
      <c r="S109" s="32" t="s">
        <v>82</v>
      </c>
      <c r="T109" s="26" t="s">
        <v>72</v>
      </c>
      <c r="U109" s="33" t="s">
        <v>39</v>
      </c>
      <c r="V109" s="33" t="str">
        <f t="shared" si="18"/>
        <v>OK</v>
      </c>
      <c r="W109" s="33" t="s">
        <v>49</v>
      </c>
      <c r="X109" s="33" t="s">
        <v>49</v>
      </c>
      <c r="Y109" s="33" t="s">
        <v>39</v>
      </c>
      <c r="Z109" s="14">
        <f t="shared" si="13"/>
        <v>1</v>
      </c>
      <c r="AA109" s="34">
        <v>1548</v>
      </c>
      <c r="AB109" s="35" t="s">
        <v>57</v>
      </c>
      <c r="AC109" s="36" t="str">
        <f>IFERROR(VLOOKUP(T109,[1]STATUS_CAPEX!Q:R,2,0),"SAMUEL OLIVEIRA")</f>
        <v>SAMUEL OLIVEIRA</v>
      </c>
      <c r="AD109" s="37" t="s">
        <v>51</v>
      </c>
      <c r="AE109" s="32" t="str">
        <f t="shared" si="17"/>
        <v>Realizado</v>
      </c>
      <c r="AF109" s="38" t="s">
        <v>42</v>
      </c>
      <c r="AG109" s="39">
        <f t="shared" si="11"/>
        <v>1774.6</v>
      </c>
      <c r="AH109" s="40">
        <v>2548098.5699999998</v>
      </c>
      <c r="AI109" s="35" t="e">
        <f t="shared" si="14"/>
        <v>#N/A</v>
      </c>
      <c r="AJ109" s="41">
        <v>24626770</v>
      </c>
      <c r="AK109" s="51">
        <v>1774.6</v>
      </c>
      <c r="AL109" s="34" t="str">
        <f t="shared" si="15"/>
        <v>Mauricio Alves</v>
      </c>
    </row>
    <row r="110" spans="1:38" x14ac:dyDescent="0.25">
      <c r="A110" s="26" t="s">
        <v>38</v>
      </c>
      <c r="B110" s="26" t="s">
        <v>39</v>
      </c>
      <c r="C110" s="26" t="s">
        <v>52</v>
      </c>
      <c r="D110" s="26" t="s">
        <v>40</v>
      </c>
      <c r="E110" s="46">
        <v>556105</v>
      </c>
      <c r="F110" s="46">
        <f>IFERROR(VLOOKUP(E110,#REF!,2,0),0)</f>
        <v>0</v>
      </c>
      <c r="G110" s="46"/>
      <c r="H110" s="26">
        <v>6000778093</v>
      </c>
      <c r="I110" s="26" t="s">
        <v>42</v>
      </c>
      <c r="J110" s="45" t="s">
        <v>109</v>
      </c>
      <c r="K110" s="30" t="str">
        <f t="shared" si="16"/>
        <v>Custeio</v>
      </c>
      <c r="L110" s="26" t="s">
        <v>43</v>
      </c>
      <c r="M110" s="26" t="s">
        <v>69</v>
      </c>
      <c r="N110" s="26" t="str">
        <f t="shared" si="12"/>
        <v>Realizado</v>
      </c>
      <c r="O110" s="26" t="s">
        <v>45</v>
      </c>
      <c r="P110" s="26" t="s">
        <v>70</v>
      </c>
      <c r="Q110" s="26" t="str">
        <f>IFERROR(IFERROR(VLOOKUP(H110,[1]STATUS_CAPEX!I:J,2,0),VLOOKUP(H110,[1]STATUS_OPEX!H:I,2,0)),0)</f>
        <v>LIB //COMS</v>
      </c>
      <c r="R110" s="31">
        <v>45605</v>
      </c>
      <c r="S110" s="32" t="s">
        <v>82</v>
      </c>
      <c r="T110" s="26" t="s">
        <v>72</v>
      </c>
      <c r="U110" s="33" t="s">
        <v>39</v>
      </c>
      <c r="V110" s="33" t="str">
        <f t="shared" si="18"/>
        <v>OK</v>
      </c>
      <c r="W110" s="33" t="s">
        <v>49</v>
      </c>
      <c r="X110" s="33" t="s">
        <v>49</v>
      </c>
      <c r="Y110" s="33" t="s">
        <v>39</v>
      </c>
      <c r="Z110" s="14">
        <f t="shared" si="13"/>
        <v>1</v>
      </c>
      <c r="AA110" s="34">
        <v>2786</v>
      </c>
      <c r="AB110" s="35" t="s">
        <v>57</v>
      </c>
      <c r="AC110" s="36" t="str">
        <f>IFERROR(VLOOKUP(T110,[1]STATUS_CAPEX!Q:R,2,0),"SAMUEL OLIVEIRA")</f>
        <v>SAMUEL OLIVEIRA</v>
      </c>
      <c r="AD110" s="37" t="s">
        <v>51</v>
      </c>
      <c r="AE110" s="32" t="str">
        <f t="shared" si="17"/>
        <v>Realizado</v>
      </c>
      <c r="AF110" s="38" t="s">
        <v>42</v>
      </c>
      <c r="AG110" s="39">
        <f t="shared" si="11"/>
        <v>2827.71</v>
      </c>
      <c r="AH110" s="40">
        <v>2548098.5699999998</v>
      </c>
      <c r="AI110" s="35" t="e">
        <f t="shared" si="14"/>
        <v>#N/A</v>
      </c>
      <c r="AJ110" s="41">
        <v>24626823</v>
      </c>
      <c r="AK110" s="51">
        <v>2827.71</v>
      </c>
      <c r="AL110" s="34" t="str">
        <f t="shared" si="15"/>
        <v>Mauricio Alves</v>
      </c>
    </row>
    <row r="111" spans="1:38" x14ac:dyDescent="0.25">
      <c r="A111" s="26" t="s">
        <v>38</v>
      </c>
      <c r="B111" s="26" t="s">
        <v>39</v>
      </c>
      <c r="C111" s="26" t="s">
        <v>52</v>
      </c>
      <c r="D111" s="26" t="s">
        <v>40</v>
      </c>
      <c r="E111" s="27">
        <v>553418</v>
      </c>
      <c r="F111" s="27">
        <f>IFERROR(VLOOKUP(E111,#REF!,2,0),0)</f>
        <v>0</v>
      </c>
      <c r="G111" s="27"/>
      <c r="H111" s="26">
        <v>6000776323</v>
      </c>
      <c r="I111" s="26" t="s">
        <v>42</v>
      </c>
      <c r="J111" s="45" t="s">
        <v>109</v>
      </c>
      <c r="K111" s="30" t="str">
        <f t="shared" si="16"/>
        <v>Custeio</v>
      </c>
      <c r="L111" s="26" t="s">
        <v>43</v>
      </c>
      <c r="M111" s="26" t="s">
        <v>54</v>
      </c>
      <c r="N111" s="26" t="str">
        <f t="shared" si="12"/>
        <v>Realizado</v>
      </c>
      <c r="O111" s="26" t="s">
        <v>137</v>
      </c>
      <c r="P111" s="26" t="s">
        <v>81</v>
      </c>
      <c r="Q111" s="26" t="str">
        <f>IFERROR(IFERROR(VLOOKUP(H111,[1]STATUS_CAPEX!I:J,2,0),VLOOKUP(H111,[1]STATUS_OPEX!H:I,2,0)),0)</f>
        <v>LIB //COMS</v>
      </c>
      <c r="R111" s="31">
        <v>45606</v>
      </c>
      <c r="S111" s="32" t="s">
        <v>82</v>
      </c>
      <c r="T111" s="26" t="s">
        <v>72</v>
      </c>
      <c r="U111" s="33" t="s">
        <v>39</v>
      </c>
      <c r="V111" s="33" t="str">
        <f t="shared" si="18"/>
        <v>OK</v>
      </c>
      <c r="W111" s="33" t="s">
        <v>49</v>
      </c>
      <c r="X111" s="33" t="s">
        <v>49</v>
      </c>
      <c r="Y111" s="33" t="s">
        <v>39</v>
      </c>
      <c r="Z111" s="14">
        <f t="shared" si="13"/>
        <v>1</v>
      </c>
      <c r="AA111" s="34">
        <v>658</v>
      </c>
      <c r="AB111" s="35" t="s">
        <v>57</v>
      </c>
      <c r="AC111" s="36" t="str">
        <f>IFERROR(VLOOKUP(T111,[1]STATUS_CAPEX!Q:R,2,0),"SAMUEL OLIVEIRA")</f>
        <v>SAMUEL OLIVEIRA</v>
      </c>
      <c r="AD111" s="37" t="s">
        <v>51</v>
      </c>
      <c r="AE111" s="32" t="str">
        <f t="shared" si="17"/>
        <v>Realizado</v>
      </c>
      <c r="AF111" s="38" t="s">
        <v>42</v>
      </c>
      <c r="AG111" s="39">
        <f t="shared" si="11"/>
        <v>706.43</v>
      </c>
      <c r="AH111" s="40">
        <v>2548098.5699999998</v>
      </c>
      <c r="AI111" s="35" t="e">
        <f t="shared" si="14"/>
        <v>#N/A</v>
      </c>
      <c r="AJ111" s="41">
        <v>24626845</v>
      </c>
      <c r="AK111" s="51">
        <v>706.43</v>
      </c>
      <c r="AL111" s="34" t="str">
        <f t="shared" si="15"/>
        <v>Mauricio Alves</v>
      </c>
    </row>
    <row r="112" spans="1:38" x14ac:dyDescent="0.25">
      <c r="A112" s="26" t="s">
        <v>38</v>
      </c>
      <c r="B112" s="26" t="s">
        <v>39</v>
      </c>
      <c r="C112" s="26" t="s">
        <v>52</v>
      </c>
      <c r="D112" s="26" t="s">
        <v>40</v>
      </c>
      <c r="E112" s="46">
        <v>536619</v>
      </c>
      <c r="F112" s="46">
        <f>IFERROR(VLOOKUP(E112,#REF!,2,0),0)</f>
        <v>0</v>
      </c>
      <c r="G112" s="46"/>
      <c r="H112" s="26">
        <v>6000778113</v>
      </c>
      <c r="I112" s="43" t="s">
        <v>42</v>
      </c>
      <c r="J112" s="45" t="s">
        <v>109</v>
      </c>
      <c r="K112" s="30" t="str">
        <f t="shared" si="16"/>
        <v>Custeio</v>
      </c>
      <c r="L112" s="26" t="s">
        <v>43</v>
      </c>
      <c r="M112" s="26" t="s">
        <v>69</v>
      </c>
      <c r="N112" s="26" t="str">
        <f t="shared" si="12"/>
        <v>Realizado</v>
      </c>
      <c r="O112" s="26" t="s">
        <v>45</v>
      </c>
      <c r="P112" s="26" t="s">
        <v>70</v>
      </c>
      <c r="Q112" s="26" t="str">
        <f>IFERROR(IFERROR(VLOOKUP(H112,[1]STATUS_CAPEX!I:J,2,0),VLOOKUP(H112,[1]STATUS_OPEX!H:I,2,0)),0)</f>
        <v>LIB //COMS</v>
      </c>
      <c r="R112" s="31">
        <v>45607</v>
      </c>
      <c r="S112" s="32" t="s">
        <v>82</v>
      </c>
      <c r="T112" s="26" t="s">
        <v>72</v>
      </c>
      <c r="U112" s="33" t="s">
        <v>39</v>
      </c>
      <c r="V112" s="33" t="str">
        <f t="shared" si="18"/>
        <v>OK</v>
      </c>
      <c r="W112" s="33" t="s">
        <v>49</v>
      </c>
      <c r="X112" s="33" t="s">
        <v>49</v>
      </c>
      <c r="Y112" s="33" t="s">
        <v>39</v>
      </c>
      <c r="Z112" s="14">
        <f t="shared" si="13"/>
        <v>1</v>
      </c>
      <c r="AA112" s="34">
        <v>2678</v>
      </c>
      <c r="AB112" s="35" t="s">
        <v>57</v>
      </c>
      <c r="AC112" s="36" t="str">
        <f>IFERROR(VLOOKUP(T112,[1]STATUS_CAPEX!Q:R,2,0),"SAMUEL OLIVEIRA")</f>
        <v>SAMUEL OLIVEIRA</v>
      </c>
      <c r="AD112" s="37" t="s">
        <v>51</v>
      </c>
      <c r="AE112" s="32" t="str">
        <f t="shared" si="17"/>
        <v>Realizado</v>
      </c>
      <c r="AF112" s="38" t="s">
        <v>42</v>
      </c>
      <c r="AG112" s="39">
        <f t="shared" si="11"/>
        <v>2756.11</v>
      </c>
      <c r="AH112" s="40">
        <v>2548098.5699999998</v>
      </c>
      <c r="AI112" s="35" t="e">
        <f t="shared" si="14"/>
        <v>#N/A</v>
      </c>
      <c r="AJ112" s="41">
        <v>24626860</v>
      </c>
      <c r="AK112" s="51">
        <v>2756.11</v>
      </c>
      <c r="AL112" s="34" t="str">
        <f t="shared" si="15"/>
        <v>Mauricio Alves</v>
      </c>
    </row>
    <row r="113" spans="1:38" hidden="1" x14ac:dyDescent="0.25">
      <c r="A113" s="26" t="s">
        <v>58</v>
      </c>
      <c r="B113" s="26" t="s">
        <v>59</v>
      </c>
      <c r="C113" s="26" t="s">
        <v>60</v>
      </c>
      <c r="D113" s="26" t="s">
        <v>61</v>
      </c>
      <c r="E113" s="27">
        <v>27815680</v>
      </c>
      <c r="F113" s="27">
        <f>IFERROR(VLOOKUP(E113,#REF!,2,0),0)</f>
        <v>0</v>
      </c>
      <c r="G113" s="27"/>
      <c r="H113" s="44" t="s">
        <v>140</v>
      </c>
      <c r="I113" s="45" t="s">
        <v>63</v>
      </c>
      <c r="J113" s="45" t="s">
        <v>109</v>
      </c>
      <c r="K113" s="30" t="str">
        <f t="shared" si="16"/>
        <v>EME</v>
      </c>
      <c r="L113" s="26" t="s">
        <v>43</v>
      </c>
      <c r="M113" s="26" t="s">
        <v>54</v>
      </c>
      <c r="N113" s="26" t="str">
        <f t="shared" si="12"/>
        <v>Realizado</v>
      </c>
      <c r="O113" s="47" t="s">
        <v>45</v>
      </c>
      <c r="P113" s="47" t="s">
        <v>101</v>
      </c>
      <c r="Q113" s="26" t="str">
        <f>IFERROR(IFERROR(VLOOKUP(H113,[1]STATUS_CAPEX!I:J,2,0),VLOOKUP(H113,[1]STATUS_OPEX!H:I,2,0)),0)</f>
        <v>LIB //ENER</v>
      </c>
      <c r="R113" s="31">
        <v>45608</v>
      </c>
      <c r="S113" s="32" t="s">
        <v>66</v>
      </c>
      <c r="T113" s="26" t="s">
        <v>48</v>
      </c>
      <c r="U113" s="33" t="str">
        <f>IF(A113&gt;0,"OK","NOK")</f>
        <v>OK</v>
      </c>
      <c r="V113" s="33" t="str">
        <f t="shared" si="18"/>
        <v>OK</v>
      </c>
      <c r="W113" s="33" t="s">
        <v>49</v>
      </c>
      <c r="X113" s="33" t="s">
        <v>49</v>
      </c>
      <c r="Y113" s="33" t="str">
        <f>IF(AK113&gt;0,"OK","NOK")</f>
        <v>OK</v>
      </c>
      <c r="Z113" s="14">
        <f t="shared" si="13"/>
        <v>1</v>
      </c>
      <c r="AA113" s="48">
        <v>3105.17</v>
      </c>
      <c r="AB113" s="35" t="s">
        <v>50</v>
      </c>
      <c r="AC113" s="36" t="str">
        <f>IFERROR(VLOOKUP(T113,[1]STATUS_CAPEX!Q:R,2,0),"SAMUEL OLIVEIRA")</f>
        <v>LUCAS ANDRADE</v>
      </c>
      <c r="AD113" s="37" t="s">
        <v>51</v>
      </c>
      <c r="AE113" s="32" t="str">
        <f t="shared" si="17"/>
        <v>Realizado</v>
      </c>
      <c r="AF113" s="38" t="s">
        <v>68</v>
      </c>
      <c r="AG113" s="49">
        <f t="shared" si="11"/>
        <v>2674.36</v>
      </c>
      <c r="AH113" s="40">
        <v>2548098.5699999998</v>
      </c>
      <c r="AI113" s="35" t="e">
        <f t="shared" si="14"/>
        <v>#N/A</v>
      </c>
      <c r="AJ113" s="41">
        <v>25297922</v>
      </c>
      <c r="AK113" s="51">
        <v>2674.36</v>
      </c>
      <c r="AL113" s="34" t="str">
        <f t="shared" si="15"/>
        <v>Erica Fragoso</v>
      </c>
    </row>
    <row r="114" spans="1:38" x14ac:dyDescent="0.25">
      <c r="A114" s="26" t="s">
        <v>38</v>
      </c>
      <c r="B114" s="26" t="s">
        <v>39</v>
      </c>
      <c r="C114" s="26" t="s">
        <v>52</v>
      </c>
      <c r="D114" s="26" t="s">
        <v>40</v>
      </c>
      <c r="E114" s="27" t="s">
        <v>141</v>
      </c>
      <c r="F114" s="27">
        <f>IFERROR(VLOOKUP(E114,#REF!,2,0),0)</f>
        <v>0</v>
      </c>
      <c r="G114" s="27"/>
      <c r="H114" s="26" t="s">
        <v>142</v>
      </c>
      <c r="I114" s="29" t="s">
        <v>42</v>
      </c>
      <c r="J114" s="45" t="s">
        <v>109</v>
      </c>
      <c r="K114" s="30" t="str">
        <f t="shared" si="16"/>
        <v>EME</v>
      </c>
      <c r="L114" s="26" t="s">
        <v>43</v>
      </c>
      <c r="M114" s="47" t="s">
        <v>99</v>
      </c>
      <c r="N114" s="26" t="str">
        <f t="shared" si="12"/>
        <v>Realizado</v>
      </c>
      <c r="O114" s="47" t="s">
        <v>45</v>
      </c>
      <c r="P114" s="47" t="s">
        <v>101</v>
      </c>
      <c r="Q114" s="26" t="str">
        <f>IFERROR(IFERROR(VLOOKUP(H114,[1]STATUS_CAPEX!I:J,2,0),VLOOKUP(H114,[1]STATUS_OPEX!H:I,2,0)),0)</f>
        <v>LIB //CKCP</v>
      </c>
      <c r="R114" s="31">
        <v>45609</v>
      </c>
      <c r="S114" s="32" t="s">
        <v>56</v>
      </c>
      <c r="T114" s="26" t="s">
        <v>48</v>
      </c>
      <c r="U114" s="33" t="s">
        <v>39</v>
      </c>
      <c r="V114" s="33" t="str">
        <f t="shared" si="18"/>
        <v>OK</v>
      </c>
      <c r="W114" s="33" t="s">
        <v>49</v>
      </c>
      <c r="X114" s="33" t="s">
        <v>49</v>
      </c>
      <c r="Y114" s="33" t="s">
        <v>39</v>
      </c>
      <c r="Z114" s="14">
        <f t="shared" si="13"/>
        <v>1</v>
      </c>
      <c r="AA114" s="60">
        <v>0</v>
      </c>
      <c r="AB114" s="35" t="s">
        <v>57</v>
      </c>
      <c r="AC114" s="36" t="str">
        <f>IFERROR(VLOOKUP(T114,[1]STATUS_CAPEX!Q:R,2,0),"SAMUEL OLIVEIRA")</f>
        <v>LUCAS ANDRADE</v>
      </c>
      <c r="AD114" s="37" t="s">
        <v>51</v>
      </c>
      <c r="AE114" s="32" t="str">
        <f t="shared" si="17"/>
        <v>Realizado</v>
      </c>
      <c r="AF114" s="38" t="s">
        <v>42</v>
      </c>
      <c r="AG114" s="49">
        <f t="shared" si="11"/>
        <v>2674.36</v>
      </c>
      <c r="AH114" s="40">
        <v>2548098.5699999998</v>
      </c>
      <c r="AI114" s="35" t="e">
        <f t="shared" si="14"/>
        <v>#N/A</v>
      </c>
      <c r="AJ114" s="41">
        <v>252979411</v>
      </c>
      <c r="AK114" s="51">
        <v>2674.36</v>
      </c>
      <c r="AL114" s="34" t="str">
        <f t="shared" si="15"/>
        <v>Mauricio Alves</v>
      </c>
    </row>
    <row r="115" spans="1:38" x14ac:dyDescent="0.25">
      <c r="A115" s="26" t="s">
        <v>38</v>
      </c>
      <c r="B115" s="26" t="s">
        <v>39</v>
      </c>
      <c r="C115" s="26" t="s">
        <v>52</v>
      </c>
      <c r="D115" s="26" t="s">
        <v>40</v>
      </c>
      <c r="E115" s="46">
        <v>553429</v>
      </c>
      <c r="F115" s="46">
        <f>IFERROR(VLOOKUP(E115,#REF!,2,0),0)</f>
        <v>0</v>
      </c>
      <c r="G115" s="46"/>
      <c r="H115" s="26">
        <v>6000778115</v>
      </c>
      <c r="I115" s="26" t="s">
        <v>42</v>
      </c>
      <c r="J115" s="45" t="s">
        <v>109</v>
      </c>
      <c r="K115" s="30" t="str">
        <f t="shared" si="16"/>
        <v>Custeio</v>
      </c>
      <c r="L115" s="26" t="s">
        <v>43</v>
      </c>
      <c r="M115" s="26" t="s">
        <v>44</v>
      </c>
      <c r="N115" s="26" t="str">
        <f t="shared" si="12"/>
        <v>Realizado</v>
      </c>
      <c r="O115" s="26" t="s">
        <v>45</v>
      </c>
      <c r="P115" s="26" t="s">
        <v>70</v>
      </c>
      <c r="Q115" s="26" t="str">
        <f>IFERROR(IFERROR(VLOOKUP(H115,[1]STATUS_CAPEX!I:J,2,0),VLOOKUP(H115,[1]STATUS_OPEX!H:I,2,0)),0)</f>
        <v>LIB //COMS</v>
      </c>
      <c r="R115" s="31">
        <v>45610</v>
      </c>
      <c r="S115" s="32" t="s">
        <v>71</v>
      </c>
      <c r="T115" s="26" t="s">
        <v>72</v>
      </c>
      <c r="U115" s="33" t="s">
        <v>39</v>
      </c>
      <c r="V115" s="33" t="str">
        <f t="shared" si="18"/>
        <v>OK</v>
      </c>
      <c r="W115" s="33" t="s">
        <v>49</v>
      </c>
      <c r="X115" s="33" t="s">
        <v>49</v>
      </c>
      <c r="Y115" s="33" t="s">
        <v>39</v>
      </c>
      <c r="Z115" s="14">
        <f t="shared" si="13"/>
        <v>1</v>
      </c>
      <c r="AA115" s="34">
        <v>7049.12</v>
      </c>
      <c r="AB115" s="35" t="s">
        <v>57</v>
      </c>
      <c r="AC115" s="36" t="str">
        <f>IFERROR(VLOOKUP(T115,[1]STATUS_CAPEX!Q:R,2,0),"SAMUEL OLIVEIRA")</f>
        <v>SAMUEL OLIVEIRA</v>
      </c>
      <c r="AD115" s="37" t="s">
        <v>51</v>
      </c>
      <c r="AE115" s="32" t="str">
        <f t="shared" si="17"/>
        <v>Realizado</v>
      </c>
      <c r="AF115" s="38" t="s">
        <v>42</v>
      </c>
      <c r="AG115" s="39">
        <f t="shared" si="11"/>
        <v>2511.9</v>
      </c>
      <c r="AH115" s="40">
        <v>2548098.5699999998</v>
      </c>
      <c r="AI115" s="35" t="e">
        <f t="shared" si="14"/>
        <v>#N/A</v>
      </c>
      <c r="AJ115" s="41">
        <v>24626866</v>
      </c>
      <c r="AK115" s="51">
        <v>2511.9</v>
      </c>
      <c r="AL115" s="34" t="str">
        <f t="shared" si="15"/>
        <v>Mauricio Alves</v>
      </c>
    </row>
    <row r="116" spans="1:38" hidden="1" x14ac:dyDescent="0.25">
      <c r="A116" s="26" t="s">
        <v>143</v>
      </c>
      <c r="B116" s="26" t="s">
        <v>144</v>
      </c>
      <c r="C116" s="26" t="s">
        <v>145</v>
      </c>
      <c r="D116" s="26" t="s">
        <v>61</v>
      </c>
      <c r="E116" s="27">
        <v>583436</v>
      </c>
      <c r="F116" s="27">
        <f>IFERROR(VLOOKUP(E116,#REF!,2,0),0)</f>
        <v>0</v>
      </c>
      <c r="G116" s="27"/>
      <c r="H116" s="26" t="s">
        <v>146</v>
      </c>
      <c r="I116" s="45" t="s">
        <v>63</v>
      </c>
      <c r="J116" s="45" t="s">
        <v>63</v>
      </c>
      <c r="K116" s="30" t="str">
        <f t="shared" si="16"/>
        <v>EME</v>
      </c>
      <c r="L116" s="47" t="s">
        <v>136</v>
      </c>
      <c r="M116" s="26" t="s">
        <v>54</v>
      </c>
      <c r="N116" s="26" t="str">
        <f t="shared" si="12"/>
        <v>Pendente</v>
      </c>
      <c r="O116" s="26" t="s">
        <v>147</v>
      </c>
      <c r="P116" s="26" t="s">
        <v>55</v>
      </c>
      <c r="Q116" s="26" t="str">
        <f>IFERROR(IFERROR(VLOOKUP(H116,[1]STATUS_CAPEX!I:J,2,0),VLOOKUP(H116,[1]STATUS_OPEX!H:I,2,0)),0)</f>
        <v>LIB //PEND</v>
      </c>
      <c r="R116" s="31">
        <v>45611</v>
      </c>
      <c r="S116" s="32" t="s">
        <v>47</v>
      </c>
      <c r="T116" s="26" t="s">
        <v>48</v>
      </c>
      <c r="U116" s="33" t="s">
        <v>39</v>
      </c>
      <c r="V116" s="33" t="str">
        <f t="shared" si="18"/>
        <v>OK</v>
      </c>
      <c r="W116" s="33" t="s">
        <v>148</v>
      </c>
      <c r="X116" s="33" t="s">
        <v>148</v>
      </c>
      <c r="Y116" s="33" t="s">
        <v>39</v>
      </c>
      <c r="Z116" s="14">
        <f t="shared" si="13"/>
        <v>0.6</v>
      </c>
      <c r="AA116" s="34">
        <v>26156</v>
      </c>
      <c r="AB116" s="35" t="s">
        <v>50</v>
      </c>
      <c r="AC116" s="36" t="str">
        <f>IFERROR(VLOOKUP(T116,[1]STATUS_CAPEX!Q:R,2,0),"SAMUEL OLIVEIRA")</f>
        <v>LUCAS ANDRADE</v>
      </c>
      <c r="AD116" s="37">
        <v>45642</v>
      </c>
      <c r="AE116" s="32" t="str">
        <f t="shared" si="17"/>
        <v>Realizado</v>
      </c>
      <c r="AF116" s="38" t="s">
        <v>42</v>
      </c>
      <c r="AG116" s="39">
        <f>IF(AK117="",AA116,AK117)</f>
        <v>4144.7299999999996</v>
      </c>
      <c r="AH116" s="40">
        <v>2548098.5699999998</v>
      </c>
      <c r="AI116" s="35" t="e">
        <f t="shared" si="14"/>
        <v>#N/A</v>
      </c>
      <c r="AJ116" s="41">
        <v>25188270</v>
      </c>
      <c r="AK116" s="51">
        <v>20998.13</v>
      </c>
      <c r="AL116" s="34" t="str">
        <f t="shared" si="15"/>
        <v>Mauricio Alves</v>
      </c>
    </row>
    <row r="117" spans="1:38" x14ac:dyDescent="0.25">
      <c r="A117" s="26" t="s">
        <v>38</v>
      </c>
      <c r="B117" s="26" t="s">
        <v>39</v>
      </c>
      <c r="C117" s="26" t="s">
        <v>52</v>
      </c>
      <c r="D117" s="26" t="s">
        <v>40</v>
      </c>
      <c r="E117" s="27">
        <v>614607</v>
      </c>
      <c r="F117" s="27">
        <f>IFERROR(VLOOKUP(E117,#REF!,2,0),0)</f>
        <v>0</v>
      </c>
      <c r="G117" s="27"/>
      <c r="H117" s="26" t="s">
        <v>149</v>
      </c>
      <c r="I117" s="26" t="s">
        <v>42</v>
      </c>
      <c r="J117" s="45" t="s">
        <v>109</v>
      </c>
      <c r="K117" s="30" t="str">
        <f t="shared" si="16"/>
        <v>EME</v>
      </c>
      <c r="L117" s="26" t="s">
        <v>43</v>
      </c>
      <c r="M117" s="26" t="s">
        <v>54</v>
      </c>
      <c r="N117" s="26" t="str">
        <f t="shared" si="12"/>
        <v>Realizado</v>
      </c>
      <c r="O117" s="26" t="s">
        <v>147</v>
      </c>
      <c r="P117" s="26" t="s">
        <v>55</v>
      </c>
      <c r="Q117" s="26" t="str">
        <f>IFERROR(IFERROR(VLOOKUP(H117,[1]STATUS_CAPEX!I:J,2,0),VLOOKUP(H117,[1]STATUS_OPEX!H:I,2,0)),0)</f>
        <v>ENTE//CKCP</v>
      </c>
      <c r="R117" s="31">
        <v>45612</v>
      </c>
      <c r="S117" s="32" t="s">
        <v>56</v>
      </c>
      <c r="T117" s="26" t="s">
        <v>48</v>
      </c>
      <c r="U117" s="33" t="s">
        <v>39</v>
      </c>
      <c r="V117" s="33" t="str">
        <f t="shared" si="18"/>
        <v>OK</v>
      </c>
      <c r="W117" s="33" t="s">
        <v>49</v>
      </c>
      <c r="X117" s="33" t="s">
        <v>49</v>
      </c>
      <c r="Y117" s="33" t="s">
        <v>39</v>
      </c>
      <c r="Z117" s="14">
        <f t="shared" si="13"/>
        <v>1</v>
      </c>
      <c r="AA117" s="34">
        <v>11256</v>
      </c>
      <c r="AB117" s="35" t="s">
        <v>57</v>
      </c>
      <c r="AC117" s="36" t="str">
        <f>IFERROR(VLOOKUP(T117,[1]STATUS_CAPEX!Q:R,2,0),"SAMUEL OLIVEIRA")</f>
        <v>LUCAS ANDRADE</v>
      </c>
      <c r="AD117" s="37" t="s">
        <v>51</v>
      </c>
      <c r="AE117" s="32" t="str">
        <f t="shared" si="17"/>
        <v>Realizado</v>
      </c>
      <c r="AF117" s="38" t="s">
        <v>42</v>
      </c>
      <c r="AG117" s="39">
        <f>IF(AK118="",AA117,AK118)</f>
        <v>7210.92</v>
      </c>
      <c r="AH117" s="40">
        <v>2548098.5699999998</v>
      </c>
      <c r="AI117" s="35" t="e">
        <f t="shared" si="14"/>
        <v>#N/A</v>
      </c>
      <c r="AJ117" s="41">
        <v>25445738</v>
      </c>
      <c r="AK117" s="51">
        <v>4144.7299999999996</v>
      </c>
      <c r="AL117" s="34" t="str">
        <f t="shared" si="15"/>
        <v>Mauricio Alves</v>
      </c>
    </row>
    <row r="118" spans="1:38" x14ac:dyDescent="0.25">
      <c r="A118" s="26" t="s">
        <v>38</v>
      </c>
      <c r="B118" s="26" t="s">
        <v>39</v>
      </c>
      <c r="C118" s="26" t="s">
        <v>52</v>
      </c>
      <c r="D118" s="26" t="s">
        <v>40</v>
      </c>
      <c r="E118" s="46">
        <v>553316</v>
      </c>
      <c r="F118" s="46">
        <f>IFERROR(VLOOKUP(E118,#REF!,2,0),0)</f>
        <v>0</v>
      </c>
      <c r="G118" s="46"/>
      <c r="H118" s="26">
        <v>6000778116</v>
      </c>
      <c r="I118" s="26" t="s">
        <v>42</v>
      </c>
      <c r="J118" s="45" t="s">
        <v>109</v>
      </c>
      <c r="K118" s="30" t="str">
        <f t="shared" si="16"/>
        <v>Custeio</v>
      </c>
      <c r="L118" s="26" t="s">
        <v>43</v>
      </c>
      <c r="M118" s="26" t="s">
        <v>44</v>
      </c>
      <c r="N118" s="26" t="str">
        <f t="shared" si="12"/>
        <v>Realizado</v>
      </c>
      <c r="O118" s="26" t="s">
        <v>64</v>
      </c>
      <c r="P118" s="26" t="s">
        <v>70</v>
      </c>
      <c r="Q118" s="26" t="str">
        <f>IFERROR(IFERROR(VLOOKUP(H118,[1]STATUS_CAPEX!I:J,2,0),VLOOKUP(H118,[1]STATUS_OPEX!H:I,2,0)),0)</f>
        <v>LIB //COMS</v>
      </c>
      <c r="R118" s="31">
        <v>45613</v>
      </c>
      <c r="S118" s="32" t="s">
        <v>71</v>
      </c>
      <c r="T118" s="26" t="s">
        <v>72</v>
      </c>
      <c r="U118" s="33" t="s">
        <v>39</v>
      </c>
      <c r="V118" s="33" t="str">
        <f t="shared" si="18"/>
        <v>OK</v>
      </c>
      <c r="W118" s="33" t="s">
        <v>49</v>
      </c>
      <c r="X118" s="33" t="s">
        <v>49</v>
      </c>
      <c r="Y118" s="33" t="s">
        <v>39</v>
      </c>
      <c r="Z118" s="14">
        <f t="shared" si="13"/>
        <v>1</v>
      </c>
      <c r="AA118" s="34">
        <v>9150</v>
      </c>
      <c r="AB118" s="35" t="s">
        <v>57</v>
      </c>
      <c r="AC118" s="36" t="str">
        <f>IFERROR(VLOOKUP(T118,[1]STATUS_CAPEX!Q:R,2,0),"SAMUEL OLIVEIRA")</f>
        <v>SAMUEL OLIVEIRA</v>
      </c>
      <c r="AD118" s="37" t="s">
        <v>51</v>
      </c>
      <c r="AE118" s="32" t="str">
        <f t="shared" si="17"/>
        <v>Realizado</v>
      </c>
      <c r="AF118" s="38" t="s">
        <v>42</v>
      </c>
      <c r="AG118" s="39">
        <f t="shared" ref="AG118:AG144" si="19">IF(AK118="",AA118,AK118)</f>
        <v>7210.92</v>
      </c>
      <c r="AH118" s="40">
        <v>2548098.5699999998</v>
      </c>
      <c r="AI118" s="35" t="e">
        <f t="shared" si="14"/>
        <v>#N/A</v>
      </c>
      <c r="AJ118" s="41">
        <v>24626901</v>
      </c>
      <c r="AK118" s="51">
        <v>7210.92</v>
      </c>
      <c r="AL118" s="34" t="str">
        <f t="shared" si="15"/>
        <v>Mauricio Alves</v>
      </c>
    </row>
    <row r="119" spans="1:38" x14ac:dyDescent="0.25">
      <c r="A119" s="26" t="s">
        <v>38</v>
      </c>
      <c r="B119" s="26" t="s">
        <v>39</v>
      </c>
      <c r="C119" s="26" t="s">
        <v>52</v>
      </c>
      <c r="D119" s="26" t="s">
        <v>40</v>
      </c>
      <c r="E119" s="46">
        <v>558509</v>
      </c>
      <c r="F119" s="46">
        <f>IFERROR(VLOOKUP(E119,#REF!,2,0),0)</f>
        <v>0</v>
      </c>
      <c r="G119" s="46"/>
      <c r="H119" s="26">
        <v>6000778118</v>
      </c>
      <c r="I119" s="26" t="s">
        <v>42</v>
      </c>
      <c r="J119" s="45" t="s">
        <v>109</v>
      </c>
      <c r="K119" s="30" t="str">
        <f t="shared" si="16"/>
        <v>Custeio</v>
      </c>
      <c r="L119" s="26" t="s">
        <v>43</v>
      </c>
      <c r="M119" s="26" t="s">
        <v>44</v>
      </c>
      <c r="N119" s="26" t="str">
        <f t="shared" si="12"/>
        <v>Realizado</v>
      </c>
      <c r="O119" s="26" t="s">
        <v>45</v>
      </c>
      <c r="P119" s="26" t="s">
        <v>70</v>
      </c>
      <c r="Q119" s="26" t="str">
        <f>IFERROR(IFERROR(VLOOKUP(H119,[1]STATUS_CAPEX!I:J,2,0),VLOOKUP(H119,[1]STATUS_OPEX!H:I,2,0)),0)</f>
        <v>LIB //COMS</v>
      </c>
      <c r="R119" s="31">
        <v>45614</v>
      </c>
      <c r="S119" s="32" t="s">
        <v>82</v>
      </c>
      <c r="T119" s="26" t="s">
        <v>72</v>
      </c>
      <c r="U119" s="33" t="s">
        <v>39</v>
      </c>
      <c r="V119" s="33" t="str">
        <f t="shared" si="18"/>
        <v>OK</v>
      </c>
      <c r="W119" s="33" t="s">
        <v>49</v>
      </c>
      <c r="X119" s="33" t="s">
        <v>49</v>
      </c>
      <c r="Y119" s="33" t="s">
        <v>39</v>
      </c>
      <c r="Z119" s="14">
        <f t="shared" si="13"/>
        <v>1</v>
      </c>
      <c r="AA119" s="34">
        <v>837.3</v>
      </c>
      <c r="AB119" s="35" t="s">
        <v>57</v>
      </c>
      <c r="AC119" s="36" t="str">
        <f>IFERROR(VLOOKUP(T119,[1]STATUS_CAPEX!Q:R,2,0),"SAMUEL OLIVEIRA")</f>
        <v>SAMUEL OLIVEIRA</v>
      </c>
      <c r="AD119" s="37" t="s">
        <v>51</v>
      </c>
      <c r="AE119" s="32" t="str">
        <f t="shared" si="17"/>
        <v>Realizado</v>
      </c>
      <c r="AF119" s="38" t="s">
        <v>42</v>
      </c>
      <c r="AG119" s="39">
        <f t="shared" si="19"/>
        <v>769.86</v>
      </c>
      <c r="AH119" s="40">
        <v>2548098.5699999998</v>
      </c>
      <c r="AI119" s="35" t="e">
        <f t="shared" si="14"/>
        <v>#N/A</v>
      </c>
      <c r="AJ119" s="41">
        <v>24626902</v>
      </c>
      <c r="AK119" s="51">
        <v>769.86</v>
      </c>
      <c r="AL119" s="34" t="str">
        <f t="shared" si="15"/>
        <v>Mauricio Alves</v>
      </c>
    </row>
    <row r="120" spans="1:38" x14ac:dyDescent="0.25">
      <c r="A120" s="26" t="s">
        <v>38</v>
      </c>
      <c r="B120" s="26" t="s">
        <v>39</v>
      </c>
      <c r="C120" s="26" t="s">
        <v>52</v>
      </c>
      <c r="D120" s="26" t="s">
        <v>40</v>
      </c>
      <c r="E120" s="46" t="s">
        <v>150</v>
      </c>
      <c r="F120" s="46">
        <f>IFERROR(VLOOKUP(E120,#REF!,2,0),0)</f>
        <v>0</v>
      </c>
      <c r="G120" s="46"/>
      <c r="H120" s="26">
        <v>6000778119</v>
      </c>
      <c r="I120" s="26" t="s">
        <v>42</v>
      </c>
      <c r="J120" s="45" t="s">
        <v>109</v>
      </c>
      <c r="K120" s="30" t="str">
        <f t="shared" si="16"/>
        <v>Custeio</v>
      </c>
      <c r="L120" s="26" t="s">
        <v>43</v>
      </c>
      <c r="M120" s="26" t="s">
        <v>44</v>
      </c>
      <c r="N120" s="26" t="str">
        <f t="shared" si="12"/>
        <v>Realizado</v>
      </c>
      <c r="O120" s="26" t="s">
        <v>45</v>
      </c>
      <c r="P120" s="26" t="s">
        <v>70</v>
      </c>
      <c r="Q120" s="26" t="str">
        <f>IFERROR(IFERROR(VLOOKUP(H120,[1]STATUS_CAPEX!I:J,2,0),VLOOKUP(H120,[1]STATUS_OPEX!H:I,2,0)),0)</f>
        <v>LIB //COMS</v>
      </c>
      <c r="R120" s="31">
        <v>45615</v>
      </c>
      <c r="S120" s="32" t="s">
        <v>82</v>
      </c>
      <c r="T120" s="26" t="s">
        <v>72</v>
      </c>
      <c r="U120" s="33" t="s">
        <v>39</v>
      </c>
      <c r="V120" s="33" t="str">
        <f t="shared" si="18"/>
        <v>OK</v>
      </c>
      <c r="W120" s="33" t="s">
        <v>49</v>
      </c>
      <c r="X120" s="33" t="s">
        <v>49</v>
      </c>
      <c r="Y120" s="33" t="s">
        <v>39</v>
      </c>
      <c r="Z120" s="14">
        <f t="shared" si="13"/>
        <v>1</v>
      </c>
      <c r="AA120" s="34">
        <v>2989</v>
      </c>
      <c r="AB120" s="35" t="s">
        <v>57</v>
      </c>
      <c r="AC120" s="36" t="str">
        <f>IFERROR(VLOOKUP(T120,[1]STATUS_CAPEX!Q:R,2,0),"SAMUEL OLIVEIRA")</f>
        <v>SAMUEL OLIVEIRA</v>
      </c>
      <c r="AD120" s="37" t="s">
        <v>51</v>
      </c>
      <c r="AE120" s="32" t="str">
        <f t="shared" si="17"/>
        <v>Realizado</v>
      </c>
      <c r="AF120" s="38" t="s">
        <v>42</v>
      </c>
      <c r="AG120" s="39">
        <f t="shared" si="19"/>
        <v>3079.44</v>
      </c>
      <c r="AH120" s="40">
        <v>2548098.5699999998</v>
      </c>
      <c r="AI120" s="35" t="e">
        <f t="shared" si="14"/>
        <v>#N/A</v>
      </c>
      <c r="AJ120" s="41">
        <v>24626917</v>
      </c>
      <c r="AK120" s="51">
        <v>3079.44</v>
      </c>
      <c r="AL120" s="34" t="str">
        <f t="shared" si="15"/>
        <v>Mauricio Alves</v>
      </c>
    </row>
    <row r="121" spans="1:38" x14ac:dyDescent="0.25">
      <c r="A121" s="26" t="s">
        <v>38</v>
      </c>
      <c r="B121" s="26" t="s">
        <v>39</v>
      </c>
      <c r="C121" s="26" t="s">
        <v>52</v>
      </c>
      <c r="D121" s="26" t="s">
        <v>40</v>
      </c>
      <c r="E121" s="46" t="s">
        <v>151</v>
      </c>
      <c r="F121" s="46">
        <f>IFERROR(VLOOKUP(E121,#REF!,2,0),0)</f>
        <v>0</v>
      </c>
      <c r="G121" s="46"/>
      <c r="H121" s="26">
        <v>6000778181</v>
      </c>
      <c r="I121" s="26" t="s">
        <v>42</v>
      </c>
      <c r="J121" s="45" t="s">
        <v>109</v>
      </c>
      <c r="K121" s="30" t="str">
        <f t="shared" si="16"/>
        <v>Custeio</v>
      </c>
      <c r="L121" s="26" t="s">
        <v>43</v>
      </c>
      <c r="M121" s="26" t="s">
        <v>44</v>
      </c>
      <c r="N121" s="26" t="str">
        <f t="shared" si="12"/>
        <v>Realizado</v>
      </c>
      <c r="O121" s="26" t="s">
        <v>45</v>
      </c>
      <c r="P121" s="26" t="s">
        <v>70</v>
      </c>
      <c r="Q121" s="26" t="str">
        <f>IFERROR(IFERROR(VLOOKUP(H121,[1]STATUS_CAPEX!I:J,2,0),VLOOKUP(H121,[1]STATUS_OPEX!H:I,2,0)),0)</f>
        <v>LIB //COMS</v>
      </c>
      <c r="R121" s="31">
        <v>45616</v>
      </c>
      <c r="S121" s="32" t="s">
        <v>82</v>
      </c>
      <c r="T121" s="26" t="s">
        <v>72</v>
      </c>
      <c r="U121" s="33" t="s">
        <v>39</v>
      </c>
      <c r="V121" s="33" t="str">
        <f t="shared" si="18"/>
        <v>OK</v>
      </c>
      <c r="W121" s="33" t="s">
        <v>49</v>
      </c>
      <c r="X121" s="33" t="s">
        <v>49</v>
      </c>
      <c r="Y121" s="33" t="s">
        <v>39</v>
      </c>
      <c r="Z121" s="14">
        <f t="shared" si="13"/>
        <v>1</v>
      </c>
      <c r="AA121" s="34">
        <v>2209</v>
      </c>
      <c r="AB121" s="35" t="s">
        <v>57</v>
      </c>
      <c r="AC121" s="36" t="str">
        <f>IFERROR(VLOOKUP(T121,[1]STATUS_CAPEX!Q:R,2,0),"SAMUEL OLIVEIRA")</f>
        <v>SAMUEL OLIVEIRA</v>
      </c>
      <c r="AD121" s="37" t="s">
        <v>51</v>
      </c>
      <c r="AE121" s="32" t="str">
        <f t="shared" si="17"/>
        <v>Realizado</v>
      </c>
      <c r="AF121" s="38" t="s">
        <v>42</v>
      </c>
      <c r="AG121" s="39">
        <f t="shared" si="19"/>
        <v>2309.58</v>
      </c>
      <c r="AH121" s="40">
        <v>2548098.5699999998</v>
      </c>
      <c r="AI121" s="35" t="e">
        <f t="shared" si="14"/>
        <v>#N/A</v>
      </c>
      <c r="AJ121" s="41">
        <v>24626918</v>
      </c>
      <c r="AK121" s="51">
        <v>2309.58</v>
      </c>
      <c r="AL121" s="34" t="str">
        <f t="shared" si="15"/>
        <v>Mauricio Alves</v>
      </c>
    </row>
    <row r="122" spans="1:38" x14ac:dyDescent="0.25">
      <c r="A122" s="26" t="s">
        <v>38</v>
      </c>
      <c r="B122" s="26" t="s">
        <v>39</v>
      </c>
      <c r="C122" s="26" t="s">
        <v>52</v>
      </c>
      <c r="D122" s="26" t="s">
        <v>40</v>
      </c>
      <c r="E122" s="46" t="s">
        <v>152</v>
      </c>
      <c r="F122" s="46">
        <f>IFERROR(VLOOKUP(E122,#REF!,2,0),0)</f>
        <v>0</v>
      </c>
      <c r="G122" s="46"/>
      <c r="H122" s="26">
        <v>6000778183</v>
      </c>
      <c r="I122" s="26" t="s">
        <v>42</v>
      </c>
      <c r="J122" s="45" t="s">
        <v>109</v>
      </c>
      <c r="K122" s="30" t="str">
        <f t="shared" si="16"/>
        <v>Custeio</v>
      </c>
      <c r="L122" s="26" t="s">
        <v>43</v>
      </c>
      <c r="M122" s="26" t="s">
        <v>44</v>
      </c>
      <c r="N122" s="26" t="str">
        <f t="shared" si="12"/>
        <v>Realizado</v>
      </c>
      <c r="O122" s="26" t="s">
        <v>45</v>
      </c>
      <c r="P122" s="26" t="s">
        <v>70</v>
      </c>
      <c r="Q122" s="26" t="str">
        <f>IFERROR(IFERROR(VLOOKUP(H122,[1]STATUS_CAPEX!I:J,2,0),VLOOKUP(H122,[1]STATUS_OPEX!H:I,2,0)),0)</f>
        <v>LIB //COMS</v>
      </c>
      <c r="R122" s="31">
        <v>45617</v>
      </c>
      <c r="S122" s="32" t="s">
        <v>71</v>
      </c>
      <c r="T122" s="26" t="s">
        <v>72</v>
      </c>
      <c r="U122" s="33" t="s">
        <v>39</v>
      </c>
      <c r="V122" s="33" t="str">
        <f t="shared" si="18"/>
        <v>OK</v>
      </c>
      <c r="W122" s="33" t="s">
        <v>49</v>
      </c>
      <c r="X122" s="33" t="s">
        <v>49</v>
      </c>
      <c r="Y122" s="33" t="s">
        <v>39</v>
      </c>
      <c r="Z122" s="14">
        <f t="shared" si="13"/>
        <v>1</v>
      </c>
      <c r="AA122" s="34">
        <v>5125</v>
      </c>
      <c r="AB122" s="35" t="s">
        <v>57</v>
      </c>
      <c r="AC122" s="36" t="str">
        <f>IFERROR(VLOOKUP(T122,[1]STATUS_CAPEX!Q:R,2,0),"SAMUEL OLIVEIRA")</f>
        <v>SAMUEL OLIVEIRA</v>
      </c>
      <c r="AD122" s="37" t="s">
        <v>51</v>
      </c>
      <c r="AE122" s="32" t="str">
        <f t="shared" si="17"/>
        <v>Realizado</v>
      </c>
      <c r="AF122" s="38" t="s">
        <v>42</v>
      </c>
      <c r="AG122" s="39">
        <f t="shared" si="19"/>
        <v>1078.56</v>
      </c>
      <c r="AH122" s="40">
        <v>2548098.5699999998</v>
      </c>
      <c r="AI122" s="35" t="e">
        <f t="shared" si="14"/>
        <v>#N/A</v>
      </c>
      <c r="AJ122" s="41">
        <v>24626913</v>
      </c>
      <c r="AK122" s="51">
        <v>1078.56</v>
      </c>
      <c r="AL122" s="34" t="str">
        <f t="shared" si="15"/>
        <v>Mauricio Alves</v>
      </c>
    </row>
    <row r="123" spans="1:38" x14ac:dyDescent="0.25">
      <c r="A123" s="26" t="s">
        <v>38</v>
      </c>
      <c r="B123" s="26" t="s">
        <v>39</v>
      </c>
      <c r="C123" s="26" t="s">
        <v>52</v>
      </c>
      <c r="D123" s="26" t="s">
        <v>40</v>
      </c>
      <c r="E123" s="27">
        <v>565623</v>
      </c>
      <c r="F123" s="27">
        <f>IFERROR(VLOOKUP(E123,#REF!,2,0),0)</f>
        <v>0</v>
      </c>
      <c r="G123" s="27"/>
      <c r="H123" s="26">
        <v>6000778359</v>
      </c>
      <c r="I123" s="26" t="s">
        <v>42</v>
      </c>
      <c r="J123" s="45" t="s">
        <v>109</v>
      </c>
      <c r="K123" s="30" t="str">
        <f t="shared" si="16"/>
        <v>Custeio</v>
      </c>
      <c r="L123" s="26" t="s">
        <v>43</v>
      </c>
      <c r="M123" s="26" t="s">
        <v>44</v>
      </c>
      <c r="N123" s="26" t="str">
        <f t="shared" si="12"/>
        <v>Realizado</v>
      </c>
      <c r="O123" s="26" t="s">
        <v>84</v>
      </c>
      <c r="P123" s="26" t="s">
        <v>70</v>
      </c>
      <c r="Q123" s="26" t="str">
        <f>IFERROR(IFERROR(VLOOKUP(H123,[1]STATUS_CAPEX!I:J,2,0),VLOOKUP(H123,[1]STATUS_OPEX!H:I,2,0)),0)</f>
        <v>LIB //COMS</v>
      </c>
      <c r="R123" s="31">
        <v>45618</v>
      </c>
      <c r="S123" s="32" t="s">
        <v>71</v>
      </c>
      <c r="T123" s="26" t="s">
        <v>72</v>
      </c>
      <c r="U123" s="33" t="s">
        <v>39</v>
      </c>
      <c r="V123" s="33" t="str">
        <f t="shared" si="18"/>
        <v>OK</v>
      </c>
      <c r="W123" s="33" t="s">
        <v>49</v>
      </c>
      <c r="X123" s="33" t="s">
        <v>49</v>
      </c>
      <c r="Y123" s="33" t="s">
        <v>39</v>
      </c>
      <c r="Z123" s="14">
        <f t="shared" si="13"/>
        <v>1</v>
      </c>
      <c r="AA123" s="34">
        <v>22158</v>
      </c>
      <c r="AB123" s="35" t="s">
        <v>57</v>
      </c>
      <c r="AC123" s="36" t="str">
        <f>IFERROR(VLOOKUP(T123,[1]STATUS_CAPEX!Q:R,2,0),"SAMUEL OLIVEIRA")</f>
        <v>SAMUEL OLIVEIRA</v>
      </c>
      <c r="AD123" s="37" t="s">
        <v>51</v>
      </c>
      <c r="AE123" s="32" t="str">
        <f t="shared" si="17"/>
        <v>Realizado</v>
      </c>
      <c r="AF123" s="38" t="s">
        <v>42</v>
      </c>
      <c r="AG123" s="39">
        <f t="shared" si="19"/>
        <v>5016.41</v>
      </c>
      <c r="AH123" s="40">
        <v>2548098.5699999998</v>
      </c>
      <c r="AI123" s="35" t="e">
        <f t="shared" si="14"/>
        <v>#N/A</v>
      </c>
      <c r="AJ123" s="41">
        <v>24626919</v>
      </c>
      <c r="AK123" s="51">
        <v>5016.41</v>
      </c>
      <c r="AL123" s="34" t="str">
        <f t="shared" si="15"/>
        <v>Mauricio Alves</v>
      </c>
    </row>
    <row r="124" spans="1:38" x14ac:dyDescent="0.25">
      <c r="A124" s="26" t="s">
        <v>38</v>
      </c>
      <c r="B124" s="26" t="s">
        <v>39</v>
      </c>
      <c r="C124" s="26" t="s">
        <v>52</v>
      </c>
      <c r="D124" s="26" t="s">
        <v>40</v>
      </c>
      <c r="E124" s="46">
        <v>566166</v>
      </c>
      <c r="F124" s="46">
        <f>IFERROR(VLOOKUP(E124,#REF!,2,0),0)</f>
        <v>0</v>
      </c>
      <c r="G124" s="46"/>
      <c r="H124" s="26">
        <v>6000778375</v>
      </c>
      <c r="I124" s="26" t="s">
        <v>42</v>
      </c>
      <c r="J124" s="45" t="s">
        <v>109</v>
      </c>
      <c r="K124" s="30" t="str">
        <f t="shared" si="16"/>
        <v>Custeio</v>
      </c>
      <c r="L124" s="26" t="s">
        <v>43</v>
      </c>
      <c r="M124" s="26" t="s">
        <v>111</v>
      </c>
      <c r="N124" s="26" t="str">
        <f t="shared" si="12"/>
        <v>Realizado</v>
      </c>
      <c r="O124" s="26" t="s">
        <v>80</v>
      </c>
      <c r="P124" s="26" t="s">
        <v>76</v>
      </c>
      <c r="Q124" s="26" t="str">
        <f>IFERROR(IFERROR(VLOOKUP(H124,[1]STATUS_CAPEX!I:J,2,0),VLOOKUP(H124,[1]STATUS_OPEX!H:I,2,0)),0)</f>
        <v>LIB //COMS</v>
      </c>
      <c r="R124" s="31">
        <v>45619</v>
      </c>
      <c r="S124" s="32" t="s">
        <v>82</v>
      </c>
      <c r="T124" s="26" t="s">
        <v>72</v>
      </c>
      <c r="U124" s="33" t="s">
        <v>39</v>
      </c>
      <c r="V124" s="33" t="str">
        <f t="shared" si="18"/>
        <v>OK</v>
      </c>
      <c r="W124" s="33" t="s">
        <v>49</v>
      </c>
      <c r="X124" s="33" t="s">
        <v>49</v>
      </c>
      <c r="Y124" s="33" t="s">
        <v>39</v>
      </c>
      <c r="Z124" s="14">
        <f t="shared" si="13"/>
        <v>1</v>
      </c>
      <c r="AA124" s="34">
        <v>1506</v>
      </c>
      <c r="AB124" s="35" t="s">
        <v>57</v>
      </c>
      <c r="AC124" s="36" t="str">
        <f>IFERROR(VLOOKUP(T124,[1]STATUS_CAPEX!Q:R,2,0),"SAMUEL OLIVEIRA")</f>
        <v>SAMUEL OLIVEIRA</v>
      </c>
      <c r="AD124" s="37" t="s">
        <v>51</v>
      </c>
      <c r="AE124" s="32" t="str">
        <f t="shared" si="17"/>
        <v>Realizado</v>
      </c>
      <c r="AF124" s="38" t="s">
        <v>42</v>
      </c>
      <c r="AG124" s="39">
        <f t="shared" si="19"/>
        <v>974.36</v>
      </c>
      <c r="AH124" s="40">
        <v>2548098.5699999998</v>
      </c>
      <c r="AI124" s="35" t="e">
        <f t="shared" si="14"/>
        <v>#N/A</v>
      </c>
      <c r="AJ124" s="41">
        <v>24626907</v>
      </c>
      <c r="AK124" s="51">
        <v>974.36</v>
      </c>
      <c r="AL124" s="34" t="str">
        <f t="shared" si="15"/>
        <v>Mauricio Alves</v>
      </c>
    </row>
    <row r="125" spans="1:38" x14ac:dyDescent="0.25">
      <c r="A125" s="26" t="s">
        <v>38</v>
      </c>
      <c r="B125" s="26" t="s">
        <v>39</v>
      </c>
      <c r="C125" s="26" t="s">
        <v>52</v>
      </c>
      <c r="D125" s="26" t="s">
        <v>40</v>
      </c>
      <c r="E125" s="46">
        <v>862544898</v>
      </c>
      <c r="F125" s="46">
        <f>IFERROR(VLOOKUP(E125,#REF!,2,0),0)</f>
        <v>0</v>
      </c>
      <c r="G125" s="46"/>
      <c r="H125" s="26">
        <v>6000778376</v>
      </c>
      <c r="I125" s="26" t="s">
        <v>42</v>
      </c>
      <c r="J125" s="45" t="s">
        <v>109</v>
      </c>
      <c r="K125" s="30" t="str">
        <f t="shared" si="16"/>
        <v>Custeio</v>
      </c>
      <c r="L125" s="26" t="s">
        <v>43</v>
      </c>
      <c r="M125" s="26" t="s">
        <v>111</v>
      </c>
      <c r="N125" s="26" t="str">
        <f t="shared" si="12"/>
        <v>Realizado</v>
      </c>
      <c r="O125" s="26" t="s">
        <v>117</v>
      </c>
      <c r="P125" s="26" t="s">
        <v>76</v>
      </c>
      <c r="Q125" s="26" t="str">
        <f>IFERROR(IFERROR(VLOOKUP(H125,[1]STATUS_CAPEX!I:J,2,0),VLOOKUP(H125,[1]STATUS_OPEX!H:I,2,0)),0)</f>
        <v>LIB //COMS</v>
      </c>
      <c r="R125" s="31">
        <v>45620</v>
      </c>
      <c r="S125" s="32" t="s">
        <v>82</v>
      </c>
      <c r="T125" s="26" t="s">
        <v>72</v>
      </c>
      <c r="U125" s="33" t="s">
        <v>39</v>
      </c>
      <c r="V125" s="33" t="str">
        <f t="shared" si="18"/>
        <v>OK</v>
      </c>
      <c r="W125" s="33" t="s">
        <v>49</v>
      </c>
      <c r="X125" s="33" t="s">
        <v>49</v>
      </c>
      <c r="Y125" s="33" t="s">
        <v>39</v>
      </c>
      <c r="Z125" s="14">
        <f t="shared" si="13"/>
        <v>1</v>
      </c>
      <c r="AA125" s="34">
        <v>678</v>
      </c>
      <c r="AB125" s="35" t="s">
        <v>57</v>
      </c>
      <c r="AC125" s="36" t="str">
        <f>IFERROR(VLOOKUP(T125,[1]STATUS_CAPEX!Q:R,2,0),"SAMUEL OLIVEIRA")</f>
        <v>SAMUEL OLIVEIRA</v>
      </c>
      <c r="AD125" s="37" t="s">
        <v>51</v>
      </c>
      <c r="AE125" s="32" t="str">
        <f t="shared" si="17"/>
        <v>Realizado</v>
      </c>
      <c r="AF125" s="38" t="s">
        <v>42</v>
      </c>
      <c r="AG125" s="39">
        <f t="shared" si="19"/>
        <v>487.18</v>
      </c>
      <c r="AH125" s="40">
        <v>2548098.5699999998</v>
      </c>
      <c r="AI125" s="35" t="e">
        <f t="shared" si="14"/>
        <v>#N/A</v>
      </c>
      <c r="AJ125" s="41">
        <v>24626846</v>
      </c>
      <c r="AK125" s="51">
        <v>487.18</v>
      </c>
      <c r="AL125" s="34" t="str">
        <f t="shared" si="15"/>
        <v>Mauricio Alves</v>
      </c>
    </row>
    <row r="126" spans="1:38" x14ac:dyDescent="0.25">
      <c r="A126" s="26" t="s">
        <v>38</v>
      </c>
      <c r="B126" s="26" t="s">
        <v>39</v>
      </c>
      <c r="C126" s="26" t="s">
        <v>52</v>
      </c>
      <c r="D126" s="26" t="s">
        <v>40</v>
      </c>
      <c r="E126" s="46">
        <v>536619</v>
      </c>
      <c r="F126" s="46">
        <f>IFERROR(VLOOKUP(E126,#REF!,2,0),0)</f>
        <v>0</v>
      </c>
      <c r="G126" s="46"/>
      <c r="H126" s="26">
        <v>6000778596</v>
      </c>
      <c r="I126" s="26" t="s">
        <v>42</v>
      </c>
      <c r="J126" s="45" t="s">
        <v>109</v>
      </c>
      <c r="K126" s="30" t="str">
        <f t="shared" si="16"/>
        <v>Custeio</v>
      </c>
      <c r="L126" s="26" t="s">
        <v>43</v>
      </c>
      <c r="M126" s="26" t="s">
        <v>69</v>
      </c>
      <c r="N126" s="26" t="str">
        <f t="shared" si="12"/>
        <v>Realizado</v>
      </c>
      <c r="O126" s="26" t="s">
        <v>45</v>
      </c>
      <c r="P126" s="26" t="s">
        <v>76</v>
      </c>
      <c r="Q126" s="26" t="str">
        <f>IFERROR(IFERROR(VLOOKUP(H126,[1]STATUS_CAPEX!I:J,2,0),VLOOKUP(H126,[1]STATUS_OPEX!H:I,2,0)),0)</f>
        <v>LIB //COMS</v>
      </c>
      <c r="R126" s="31">
        <v>45621</v>
      </c>
      <c r="S126" s="32" t="s">
        <v>82</v>
      </c>
      <c r="T126" s="26" t="s">
        <v>72</v>
      </c>
      <c r="U126" s="33" t="s">
        <v>39</v>
      </c>
      <c r="V126" s="33" t="str">
        <f t="shared" si="18"/>
        <v>OK</v>
      </c>
      <c r="W126" s="33" t="s">
        <v>49</v>
      </c>
      <c r="X126" s="33" t="s">
        <v>49</v>
      </c>
      <c r="Y126" s="33" t="s">
        <v>39</v>
      </c>
      <c r="Z126" s="14">
        <f t="shared" si="13"/>
        <v>1</v>
      </c>
      <c r="AA126" s="34">
        <v>2650</v>
      </c>
      <c r="AB126" s="35" t="s">
        <v>57</v>
      </c>
      <c r="AC126" s="36" t="str">
        <f>IFERROR(VLOOKUP(T126,[1]STATUS_CAPEX!Q:R,2,0),"SAMUEL OLIVEIRA")</f>
        <v>SAMUEL OLIVEIRA</v>
      </c>
      <c r="AD126" s="37" t="s">
        <v>51</v>
      </c>
      <c r="AE126" s="32" t="str">
        <f t="shared" si="17"/>
        <v>Realizado</v>
      </c>
      <c r="AF126" s="38" t="s">
        <v>42</v>
      </c>
      <c r="AG126" s="39">
        <f t="shared" si="19"/>
        <v>2756.11</v>
      </c>
      <c r="AH126" s="40">
        <v>2548098.5699999998</v>
      </c>
      <c r="AI126" s="35" t="e">
        <f t="shared" si="14"/>
        <v>#N/A</v>
      </c>
      <c r="AJ126" s="41">
        <v>24642683</v>
      </c>
      <c r="AK126" s="51">
        <v>2756.11</v>
      </c>
      <c r="AL126" s="34" t="str">
        <f t="shared" si="15"/>
        <v>Mauricio Alves</v>
      </c>
    </row>
    <row r="127" spans="1:38" x14ac:dyDescent="0.25">
      <c r="A127" s="26" t="s">
        <v>38</v>
      </c>
      <c r="B127" s="26" t="s">
        <v>39</v>
      </c>
      <c r="C127" s="26" t="s">
        <v>52</v>
      </c>
      <c r="D127" s="26" t="s">
        <v>40</v>
      </c>
      <c r="E127" s="46">
        <v>564104</v>
      </c>
      <c r="F127" s="46">
        <f>IFERROR(VLOOKUP(E127,#REF!,2,0),0)</f>
        <v>0</v>
      </c>
      <c r="G127" s="46"/>
      <c r="H127" s="26">
        <v>6000778695</v>
      </c>
      <c r="I127" s="26" t="s">
        <v>42</v>
      </c>
      <c r="J127" s="45" t="s">
        <v>109</v>
      </c>
      <c r="K127" s="30" t="str">
        <f t="shared" si="16"/>
        <v>Custeio</v>
      </c>
      <c r="L127" s="26" t="s">
        <v>43</v>
      </c>
      <c r="M127" s="26" t="s">
        <v>69</v>
      </c>
      <c r="N127" s="26" t="str">
        <f t="shared" si="12"/>
        <v>Realizado</v>
      </c>
      <c r="O127" s="26" t="s">
        <v>45</v>
      </c>
      <c r="P127" s="26" t="s">
        <v>76</v>
      </c>
      <c r="Q127" s="26" t="str">
        <f>IFERROR(IFERROR(VLOOKUP(H127,[1]STATUS_CAPEX!I:J,2,0),VLOOKUP(H127,[1]STATUS_OPEX!H:I,2,0)),0)</f>
        <v>LIB //COMS</v>
      </c>
      <c r="R127" s="31">
        <v>45622</v>
      </c>
      <c r="S127" s="32" t="s">
        <v>82</v>
      </c>
      <c r="T127" s="26" t="s">
        <v>72</v>
      </c>
      <c r="U127" s="33" t="s">
        <v>39</v>
      </c>
      <c r="V127" s="33" t="str">
        <f t="shared" si="18"/>
        <v>OK</v>
      </c>
      <c r="W127" s="33" t="s">
        <v>49</v>
      </c>
      <c r="X127" s="33" t="s">
        <v>49</v>
      </c>
      <c r="Y127" s="33" t="s">
        <v>39</v>
      </c>
      <c r="Z127" s="14">
        <f t="shared" si="13"/>
        <v>1</v>
      </c>
      <c r="AA127" s="34">
        <v>2383.5</v>
      </c>
      <c r="AB127" s="35" t="s">
        <v>57</v>
      </c>
      <c r="AC127" s="36" t="str">
        <f>IFERROR(VLOOKUP(T127,[1]STATUS_CAPEX!Q:R,2,0),"SAMUEL OLIVEIRA")</f>
        <v>SAMUEL OLIVEIRA</v>
      </c>
      <c r="AD127" s="37" t="s">
        <v>51</v>
      </c>
      <c r="AE127" s="32" t="str">
        <f t="shared" si="17"/>
        <v>Realizado</v>
      </c>
      <c r="AF127" s="38" t="s">
        <v>42</v>
      </c>
      <c r="AG127" s="39">
        <f t="shared" si="19"/>
        <v>2309.58</v>
      </c>
      <c r="AH127" s="40">
        <v>2548098.5699999998</v>
      </c>
      <c r="AI127" s="35" t="e">
        <f t="shared" si="14"/>
        <v>#N/A</v>
      </c>
      <c r="AJ127" s="41">
        <v>24642874</v>
      </c>
      <c r="AK127" s="51">
        <v>2309.58</v>
      </c>
      <c r="AL127" s="34" t="str">
        <f t="shared" si="15"/>
        <v>Mauricio Alves</v>
      </c>
    </row>
    <row r="128" spans="1:38" x14ac:dyDescent="0.25">
      <c r="A128" s="26" t="s">
        <v>38</v>
      </c>
      <c r="B128" s="26" t="s">
        <v>39</v>
      </c>
      <c r="C128" s="26" t="s">
        <v>52</v>
      </c>
      <c r="D128" s="26" t="s">
        <v>40</v>
      </c>
      <c r="E128" s="46">
        <v>565617</v>
      </c>
      <c r="F128" s="46">
        <f>IFERROR(VLOOKUP(E128,#REF!,2,0),0)</f>
        <v>0</v>
      </c>
      <c r="G128" s="46"/>
      <c r="H128" s="26">
        <v>6000778853</v>
      </c>
      <c r="I128" s="26" t="s">
        <v>42</v>
      </c>
      <c r="J128" s="45" t="s">
        <v>109</v>
      </c>
      <c r="K128" s="30" t="str">
        <f t="shared" si="16"/>
        <v>Custeio</v>
      </c>
      <c r="L128" s="26" t="s">
        <v>43</v>
      </c>
      <c r="M128" s="26" t="s">
        <v>69</v>
      </c>
      <c r="N128" s="26" t="str">
        <f t="shared" si="12"/>
        <v>Realizado</v>
      </c>
      <c r="O128" s="26" t="s">
        <v>45</v>
      </c>
      <c r="P128" s="26" t="s">
        <v>70</v>
      </c>
      <c r="Q128" s="26" t="str">
        <f>IFERROR(IFERROR(VLOOKUP(H128,[1]STATUS_CAPEX!I:J,2,0),VLOOKUP(H128,[1]STATUS_OPEX!H:I,2,0)),0)</f>
        <v>LIB //COMS</v>
      </c>
      <c r="R128" s="31">
        <v>45623</v>
      </c>
      <c r="S128" s="32" t="s">
        <v>82</v>
      </c>
      <c r="T128" s="26" t="s">
        <v>72</v>
      </c>
      <c r="U128" s="33" t="s">
        <v>39</v>
      </c>
      <c r="V128" s="33" t="str">
        <f t="shared" si="18"/>
        <v>OK</v>
      </c>
      <c r="W128" s="33" t="s">
        <v>49</v>
      </c>
      <c r="X128" s="33" t="s">
        <v>49</v>
      </c>
      <c r="Y128" s="33" t="s">
        <v>39</v>
      </c>
      <c r="Z128" s="14">
        <f t="shared" si="13"/>
        <v>1</v>
      </c>
      <c r="AA128" s="34">
        <v>7772.52</v>
      </c>
      <c r="AB128" s="35" t="s">
        <v>57</v>
      </c>
      <c r="AC128" s="36" t="str">
        <f>IFERROR(VLOOKUP(T128,[1]STATUS_CAPEX!Q:R,2,0),"SAMUEL OLIVEIRA")</f>
        <v>SAMUEL OLIVEIRA</v>
      </c>
      <c r="AD128" s="37" t="s">
        <v>51</v>
      </c>
      <c r="AE128" s="32" t="str">
        <f t="shared" si="17"/>
        <v>Realizado</v>
      </c>
      <c r="AF128" s="38" t="s">
        <v>42</v>
      </c>
      <c r="AG128" s="39">
        <f t="shared" si="19"/>
        <v>7772.52</v>
      </c>
      <c r="AH128" s="40">
        <v>2548098.5699999998</v>
      </c>
      <c r="AI128" s="35" t="e">
        <f t="shared" si="14"/>
        <v>#N/A</v>
      </c>
      <c r="AJ128" s="41">
        <v>24659456</v>
      </c>
      <c r="AK128" s="51">
        <v>7772.52</v>
      </c>
      <c r="AL128" s="34" t="str">
        <f t="shared" si="15"/>
        <v>Mauricio Alves</v>
      </c>
    </row>
    <row r="129" spans="1:38" x14ac:dyDescent="0.25">
      <c r="A129" s="26" t="s">
        <v>38</v>
      </c>
      <c r="B129" s="26" t="s">
        <v>39</v>
      </c>
      <c r="C129" s="26" t="s">
        <v>52</v>
      </c>
      <c r="D129" s="26" t="s">
        <v>40</v>
      </c>
      <c r="E129" s="46">
        <v>569217</v>
      </c>
      <c r="F129" s="46">
        <f>IFERROR(VLOOKUP(E129,#REF!,2,0),0)</f>
        <v>0</v>
      </c>
      <c r="G129" s="46"/>
      <c r="H129" s="26">
        <v>6000778855</v>
      </c>
      <c r="I129" s="26" t="s">
        <v>42</v>
      </c>
      <c r="J129" s="45" t="s">
        <v>109</v>
      </c>
      <c r="K129" s="30" t="str">
        <f t="shared" si="16"/>
        <v>Custeio</v>
      </c>
      <c r="L129" s="26" t="s">
        <v>43</v>
      </c>
      <c r="M129" s="26" t="s">
        <v>69</v>
      </c>
      <c r="N129" s="26" t="str">
        <f t="shared" si="12"/>
        <v>Realizado</v>
      </c>
      <c r="O129" s="26" t="s">
        <v>45</v>
      </c>
      <c r="P129" s="26" t="s">
        <v>70</v>
      </c>
      <c r="Q129" s="26" t="str">
        <f>IFERROR(IFERROR(VLOOKUP(H129,[1]STATUS_CAPEX!I:J,2,0),VLOOKUP(H129,[1]STATUS_OPEX!H:I,2,0)),0)</f>
        <v>LIB //COMS</v>
      </c>
      <c r="R129" s="31">
        <v>45624</v>
      </c>
      <c r="S129" s="32" t="s">
        <v>82</v>
      </c>
      <c r="T129" s="26" t="s">
        <v>72</v>
      </c>
      <c r="U129" s="33" t="s">
        <v>39</v>
      </c>
      <c r="V129" s="33" t="str">
        <f t="shared" si="18"/>
        <v>OK</v>
      </c>
      <c r="W129" s="33" t="s">
        <v>49</v>
      </c>
      <c r="X129" s="33" t="s">
        <v>49</v>
      </c>
      <c r="Y129" s="33" t="s">
        <v>39</v>
      </c>
      <c r="Z129" s="14">
        <f t="shared" si="13"/>
        <v>1</v>
      </c>
      <c r="AA129" s="34">
        <v>1936.97</v>
      </c>
      <c r="AB129" s="35" t="s">
        <v>57</v>
      </c>
      <c r="AC129" s="36" t="str">
        <f>IFERROR(VLOOKUP(T129,[1]STATUS_CAPEX!Q:R,2,0),"SAMUEL OLIVEIRA")</f>
        <v>SAMUEL OLIVEIRA</v>
      </c>
      <c r="AD129" s="37" t="s">
        <v>51</v>
      </c>
      <c r="AE129" s="32" t="str">
        <f t="shared" si="17"/>
        <v>Realizado</v>
      </c>
      <c r="AF129" s="38" t="s">
        <v>42</v>
      </c>
      <c r="AG129" s="39">
        <f t="shared" si="19"/>
        <v>1936.97</v>
      </c>
      <c r="AH129" s="40">
        <v>2548098.5699999998</v>
      </c>
      <c r="AI129" s="35" t="e">
        <f t="shared" si="14"/>
        <v>#N/A</v>
      </c>
      <c r="AJ129" s="41">
        <v>24659457</v>
      </c>
      <c r="AK129" s="51">
        <v>1936.97</v>
      </c>
      <c r="AL129" s="34" t="str">
        <f t="shared" si="15"/>
        <v>Mauricio Alves</v>
      </c>
    </row>
    <row r="130" spans="1:38" x14ac:dyDescent="0.25">
      <c r="A130" s="26" t="s">
        <v>38</v>
      </c>
      <c r="B130" s="26" t="s">
        <v>39</v>
      </c>
      <c r="C130" s="26" t="s">
        <v>52</v>
      </c>
      <c r="D130" s="26" t="s">
        <v>40</v>
      </c>
      <c r="E130" s="46">
        <v>565671</v>
      </c>
      <c r="F130" s="46">
        <f>IFERROR(VLOOKUP(E130,#REF!,2,0),0)</f>
        <v>0</v>
      </c>
      <c r="G130" s="46"/>
      <c r="H130" s="26">
        <v>6000778858</v>
      </c>
      <c r="I130" s="26" t="s">
        <v>42</v>
      </c>
      <c r="J130" s="45" t="s">
        <v>109</v>
      </c>
      <c r="K130" s="30" t="str">
        <f t="shared" si="16"/>
        <v>Custeio</v>
      </c>
      <c r="L130" s="26" t="s">
        <v>43</v>
      </c>
      <c r="M130" s="26" t="s">
        <v>69</v>
      </c>
      <c r="N130" s="26" t="str">
        <f t="shared" ref="N130:N193" si="20">IF(Z130&gt;99%,"Realizado","Pendente")</f>
        <v>Realizado</v>
      </c>
      <c r="O130" s="26" t="s">
        <v>45</v>
      </c>
      <c r="P130" s="26" t="s">
        <v>70</v>
      </c>
      <c r="Q130" s="26" t="str">
        <f>IFERROR(IFERROR(VLOOKUP(H130,[1]STATUS_CAPEX!I:J,2,0),VLOOKUP(H130,[1]STATUS_OPEX!H:I,2,0)),0)</f>
        <v>LIB //COMS</v>
      </c>
      <c r="R130" s="31">
        <v>45625</v>
      </c>
      <c r="S130" s="32" t="s">
        <v>82</v>
      </c>
      <c r="T130" s="26" t="s">
        <v>72</v>
      </c>
      <c r="U130" s="33" t="s">
        <v>39</v>
      </c>
      <c r="V130" s="33" t="str">
        <f t="shared" si="18"/>
        <v>OK</v>
      </c>
      <c r="W130" s="33" t="s">
        <v>49</v>
      </c>
      <c r="X130" s="33" t="s">
        <v>49</v>
      </c>
      <c r="Y130" s="33" t="s">
        <v>39</v>
      </c>
      <c r="Z130" s="14">
        <f t="shared" ref="Z130:Z193" si="21">(COUNTIF(U130:Y130,"OK")+COUNTIF(V130:Y130,"NA")+COUNTIF(U130:Y130,"anexado")+COUNTIF(V130:Y130,"sem anexo"))/5</f>
        <v>1</v>
      </c>
      <c r="AA130" s="34">
        <v>2250</v>
      </c>
      <c r="AB130" s="35" t="s">
        <v>57</v>
      </c>
      <c r="AC130" s="36" t="str">
        <f>IFERROR(VLOOKUP(T130,[1]STATUS_CAPEX!Q:R,2,0),"SAMUEL OLIVEIRA")</f>
        <v>SAMUEL OLIVEIRA</v>
      </c>
      <c r="AD130" s="37" t="s">
        <v>51</v>
      </c>
      <c r="AE130" s="32" t="str">
        <f t="shared" si="17"/>
        <v>Realizado</v>
      </c>
      <c r="AF130" s="38" t="s">
        <v>42</v>
      </c>
      <c r="AG130" s="39">
        <f t="shared" si="19"/>
        <v>2309.58</v>
      </c>
      <c r="AH130" s="40">
        <v>2548098.5699999998</v>
      </c>
      <c r="AI130" s="35" t="e">
        <f t="shared" ref="AI130:AI193" si="22">VLOOKUP(T130,AN:AO,2,0)</f>
        <v>#N/A</v>
      </c>
      <c r="AJ130" s="41">
        <v>24659479</v>
      </c>
      <c r="AK130" s="51">
        <v>2309.58</v>
      </c>
      <c r="AL130" s="34" t="str">
        <f t="shared" ref="AL130:AL193" si="23">IF(OR(A130="pendência planejamento", A130="pendência construtiva", A130="logistica equatorial"), "Erica Fragoso", IF(OR(A130="obras coms", A130="obras conc", A130="pendência fechamento", A130="almoxarifado", A130="Fechamento", A130="Disponibilidade Noturna", A130="Sobre Aviso", A130="Disponibilidade Contrato", A130="Disponibilidade"), "Mauricio Alves", ""))</f>
        <v>Mauricio Alves</v>
      </c>
    </row>
    <row r="131" spans="1:38" x14ac:dyDescent="0.25">
      <c r="A131" s="26" t="s">
        <v>38</v>
      </c>
      <c r="B131" s="26" t="s">
        <v>39</v>
      </c>
      <c r="C131" s="26" t="s">
        <v>52</v>
      </c>
      <c r="D131" s="26" t="s">
        <v>40</v>
      </c>
      <c r="E131" s="46">
        <v>569069</v>
      </c>
      <c r="F131" s="46">
        <f>IFERROR(VLOOKUP(E131,#REF!,2,0),0)</f>
        <v>0</v>
      </c>
      <c r="G131" s="46"/>
      <c r="H131" s="26">
        <v>6000779102</v>
      </c>
      <c r="I131" s="26" t="s">
        <v>42</v>
      </c>
      <c r="J131" s="45" t="s">
        <v>109</v>
      </c>
      <c r="K131" s="30" t="str">
        <f t="shared" ref="K131:K194" si="24">IF(OR(ISNUMBER( FIND("Criar PEP",H131)), ISNUMBER( FIND("Criar Ordem",H131))), "Sem Informação", IFERROR(IF(MID(H131,11,3)&lt;&gt;"", MID(H131,11,3), "Custeio"), "Custeio"))</f>
        <v>Custeio</v>
      </c>
      <c r="L131" s="26" t="s">
        <v>43</v>
      </c>
      <c r="M131" s="26" t="s">
        <v>69</v>
      </c>
      <c r="N131" s="26" t="str">
        <f t="shared" si="20"/>
        <v>Realizado</v>
      </c>
      <c r="O131" s="26" t="s">
        <v>117</v>
      </c>
      <c r="P131" s="26" t="s">
        <v>70</v>
      </c>
      <c r="Q131" s="26" t="str">
        <f>IFERROR(IFERROR(VLOOKUP(H131,[1]STATUS_CAPEX!I:J,2,0),VLOOKUP(H131,[1]STATUS_OPEX!H:I,2,0)),0)</f>
        <v>LIB //COMS</v>
      </c>
      <c r="R131" s="31">
        <v>45626</v>
      </c>
      <c r="S131" s="32" t="s">
        <v>71</v>
      </c>
      <c r="T131" s="26" t="s">
        <v>72</v>
      </c>
      <c r="U131" s="33" t="s">
        <v>39</v>
      </c>
      <c r="V131" s="33" t="str">
        <f t="shared" si="18"/>
        <v>OK</v>
      </c>
      <c r="W131" s="33" t="s">
        <v>49</v>
      </c>
      <c r="X131" s="33" t="s">
        <v>49</v>
      </c>
      <c r="Y131" s="33" t="s">
        <v>39</v>
      </c>
      <c r="Z131" s="14">
        <f t="shared" si="21"/>
        <v>1</v>
      </c>
      <c r="AA131" s="34">
        <v>2334.2199999999998</v>
      </c>
      <c r="AB131" s="35" t="s">
        <v>57</v>
      </c>
      <c r="AC131" s="36" t="str">
        <f>IFERROR(VLOOKUP(T131,[1]STATUS_CAPEX!Q:R,2,0),"SAMUEL OLIVEIRA")</f>
        <v>SAMUEL OLIVEIRA</v>
      </c>
      <c r="AD131" s="37" t="s">
        <v>51</v>
      </c>
      <c r="AE131" s="32" t="str">
        <f t="shared" ref="AE131:AE194" si="25">IF(AND(AJ131&gt;0, AK131&gt;0), "Realizado", "Não realizado")</f>
        <v>Realizado</v>
      </c>
      <c r="AF131" s="38" t="s">
        <v>42</v>
      </c>
      <c r="AG131" s="39">
        <f t="shared" si="19"/>
        <v>2358.86</v>
      </c>
      <c r="AH131" s="40">
        <v>2548098.5699999998</v>
      </c>
      <c r="AI131" s="35" t="e">
        <f t="shared" si="22"/>
        <v>#N/A</v>
      </c>
      <c r="AJ131" s="41">
        <v>24659491</v>
      </c>
      <c r="AK131" s="51">
        <v>2358.86</v>
      </c>
      <c r="AL131" s="34" t="str">
        <f t="shared" si="23"/>
        <v>Mauricio Alves</v>
      </c>
    </row>
    <row r="132" spans="1:38" x14ac:dyDescent="0.25">
      <c r="A132" s="26" t="s">
        <v>38</v>
      </c>
      <c r="B132" s="26" t="s">
        <v>39</v>
      </c>
      <c r="C132" s="26" t="s">
        <v>52</v>
      </c>
      <c r="D132" s="26" t="s">
        <v>40</v>
      </c>
      <c r="E132" s="27" t="s">
        <v>153</v>
      </c>
      <c r="F132" s="27">
        <f>IFERROR(VLOOKUP(E132,#REF!,2,0),0)</f>
        <v>0</v>
      </c>
      <c r="G132" s="27"/>
      <c r="H132" s="26">
        <v>6000777863</v>
      </c>
      <c r="I132" s="26" t="s">
        <v>42</v>
      </c>
      <c r="J132" s="45" t="s">
        <v>109</v>
      </c>
      <c r="K132" s="30" t="str">
        <f t="shared" si="24"/>
        <v>Custeio</v>
      </c>
      <c r="L132" s="26" t="s">
        <v>43</v>
      </c>
      <c r="M132" s="26" t="s">
        <v>54</v>
      </c>
      <c r="N132" s="26" t="str">
        <f t="shared" si="20"/>
        <v>Realizado</v>
      </c>
      <c r="O132" s="26" t="s">
        <v>45</v>
      </c>
      <c r="P132" s="26" t="s">
        <v>78</v>
      </c>
      <c r="Q132" s="26" t="str">
        <f>IFERROR(IFERROR(VLOOKUP(H132,[1]STATUS_CAPEX!I:J,2,0),VLOOKUP(H132,[1]STATUS_OPEX!H:I,2,0)),0)</f>
        <v>LIB //COMS</v>
      </c>
      <c r="R132" s="31">
        <v>45627</v>
      </c>
      <c r="S132" s="32" t="s">
        <v>71</v>
      </c>
      <c r="T132" s="26" t="s">
        <v>72</v>
      </c>
      <c r="U132" s="33" t="s">
        <v>39</v>
      </c>
      <c r="V132" s="33" t="str">
        <f t="shared" si="18"/>
        <v>OK</v>
      </c>
      <c r="W132" s="33" t="s">
        <v>49</v>
      </c>
      <c r="X132" s="33" t="s">
        <v>49</v>
      </c>
      <c r="Y132" s="33" t="s">
        <v>39</v>
      </c>
      <c r="Z132" s="14">
        <f t="shared" si="21"/>
        <v>1</v>
      </c>
      <c r="AA132" s="34">
        <v>402.12</v>
      </c>
      <c r="AB132" s="35" t="s">
        <v>57</v>
      </c>
      <c r="AC132" s="36" t="str">
        <f>IFERROR(VLOOKUP(T132,[1]STATUS_CAPEX!Q:R,2,0),"SAMUEL OLIVEIRA")</f>
        <v>SAMUEL OLIVEIRA</v>
      </c>
      <c r="AD132" s="37" t="s">
        <v>51</v>
      </c>
      <c r="AE132" s="32" t="str">
        <f t="shared" si="25"/>
        <v>Realizado</v>
      </c>
      <c r="AF132" s="38" t="s">
        <v>42</v>
      </c>
      <c r="AG132" s="39">
        <f t="shared" si="19"/>
        <v>963.37</v>
      </c>
      <c r="AH132" s="40">
        <v>2548098.5699999998</v>
      </c>
      <c r="AI132" s="35" t="e">
        <f t="shared" si="22"/>
        <v>#N/A</v>
      </c>
      <c r="AJ132" s="41">
        <v>24704802</v>
      </c>
      <c r="AK132" s="57">
        <v>963.37</v>
      </c>
      <c r="AL132" s="34" t="str">
        <f t="shared" si="23"/>
        <v>Mauricio Alves</v>
      </c>
    </row>
    <row r="133" spans="1:38" x14ac:dyDescent="0.25">
      <c r="A133" s="26" t="s">
        <v>38</v>
      </c>
      <c r="B133" s="26" t="s">
        <v>39</v>
      </c>
      <c r="C133" s="26" t="s">
        <v>52</v>
      </c>
      <c r="D133" s="26" t="s">
        <v>40</v>
      </c>
      <c r="E133" s="27">
        <v>584255</v>
      </c>
      <c r="F133" s="27">
        <f>IFERROR(VLOOKUP(E133,#REF!,2,0),0)</f>
        <v>0</v>
      </c>
      <c r="G133" s="27"/>
      <c r="H133" s="26">
        <v>6000780158</v>
      </c>
      <c r="I133" s="26" t="s">
        <v>42</v>
      </c>
      <c r="J133" s="45" t="s">
        <v>109</v>
      </c>
      <c r="K133" s="30" t="str">
        <f t="shared" si="24"/>
        <v>Custeio</v>
      </c>
      <c r="L133" s="26" t="s">
        <v>43</v>
      </c>
      <c r="M133" s="26" t="s">
        <v>44</v>
      </c>
      <c r="N133" s="26" t="str">
        <f t="shared" si="20"/>
        <v>Realizado</v>
      </c>
      <c r="O133" s="26" t="s">
        <v>45</v>
      </c>
      <c r="P133" s="26" t="s">
        <v>70</v>
      </c>
      <c r="Q133" s="26" t="str">
        <f>IFERROR(IFERROR(VLOOKUP(H133,[1]STATUS_CAPEX!I:J,2,0),VLOOKUP(H133,[1]STATUS_OPEX!H:I,2,0)),0)</f>
        <v>LIB //COMS</v>
      </c>
      <c r="R133" s="31">
        <v>45628</v>
      </c>
      <c r="S133" s="32" t="s">
        <v>71</v>
      </c>
      <c r="T133" s="26" t="s">
        <v>72</v>
      </c>
      <c r="U133" s="33" t="s">
        <v>39</v>
      </c>
      <c r="V133" s="33" t="str">
        <f t="shared" si="18"/>
        <v>OK</v>
      </c>
      <c r="W133" s="33" t="s">
        <v>49</v>
      </c>
      <c r="X133" s="33" t="s">
        <v>49</v>
      </c>
      <c r="Y133" s="33" t="s">
        <v>39</v>
      </c>
      <c r="Z133" s="14">
        <f t="shared" si="21"/>
        <v>1</v>
      </c>
      <c r="AA133" s="34">
        <v>2456</v>
      </c>
      <c r="AB133" s="35" t="s">
        <v>57</v>
      </c>
      <c r="AC133" s="36" t="str">
        <f>IFERROR(VLOOKUP(T133,[1]STATUS_CAPEX!Q:R,2,0),"SAMUEL OLIVEIRA")</f>
        <v>SAMUEL OLIVEIRA</v>
      </c>
      <c r="AD133" s="37" t="s">
        <v>51</v>
      </c>
      <c r="AE133" s="32" t="str">
        <f t="shared" si="25"/>
        <v>Realizado</v>
      </c>
      <c r="AF133" s="38" t="s">
        <v>42</v>
      </c>
      <c r="AG133" s="39">
        <f t="shared" si="19"/>
        <v>1701.42</v>
      </c>
      <c r="AH133" s="40">
        <v>2548098.5699999998</v>
      </c>
      <c r="AI133" s="35" t="e">
        <f t="shared" si="22"/>
        <v>#N/A</v>
      </c>
      <c r="AJ133" s="41">
        <v>24715145</v>
      </c>
      <c r="AK133" s="57">
        <v>1701.42</v>
      </c>
      <c r="AL133" s="34" t="str">
        <f t="shared" si="23"/>
        <v>Mauricio Alves</v>
      </c>
    </row>
    <row r="134" spans="1:38" x14ac:dyDescent="0.25">
      <c r="A134" s="26" t="s">
        <v>38</v>
      </c>
      <c r="B134" s="26" t="s">
        <v>39</v>
      </c>
      <c r="C134" s="26" t="s">
        <v>52</v>
      </c>
      <c r="D134" s="26" t="s">
        <v>40</v>
      </c>
      <c r="E134" s="27">
        <v>574834</v>
      </c>
      <c r="F134" s="27">
        <f>IFERROR(VLOOKUP(E134,#REF!,2,0),0)</f>
        <v>0</v>
      </c>
      <c r="G134" s="27"/>
      <c r="H134" s="26">
        <v>6000780157</v>
      </c>
      <c r="I134" s="26" t="s">
        <v>42</v>
      </c>
      <c r="J134" s="45" t="s">
        <v>109</v>
      </c>
      <c r="K134" s="30" t="str">
        <f t="shared" si="24"/>
        <v>Custeio</v>
      </c>
      <c r="L134" s="26" t="s">
        <v>43</v>
      </c>
      <c r="M134" s="26" t="s">
        <v>111</v>
      </c>
      <c r="N134" s="26" t="str">
        <f t="shared" si="20"/>
        <v>Realizado</v>
      </c>
      <c r="O134" s="26" t="s">
        <v>80</v>
      </c>
      <c r="P134" s="26" t="s">
        <v>70</v>
      </c>
      <c r="Q134" s="26" t="str">
        <f>IFERROR(IFERROR(VLOOKUP(H134,[1]STATUS_CAPEX!I:J,2,0),VLOOKUP(H134,[1]STATUS_OPEX!H:I,2,0)),0)</f>
        <v>LIB //COMS</v>
      </c>
      <c r="R134" s="31">
        <v>45629</v>
      </c>
      <c r="S134" s="32" t="s">
        <v>82</v>
      </c>
      <c r="T134" s="26" t="s">
        <v>72</v>
      </c>
      <c r="U134" s="33" t="s">
        <v>39</v>
      </c>
      <c r="V134" s="33" t="str">
        <f t="shared" si="18"/>
        <v>OK</v>
      </c>
      <c r="W134" s="33" t="s">
        <v>49</v>
      </c>
      <c r="X134" s="33" t="s">
        <v>49</v>
      </c>
      <c r="Y134" s="33" t="s">
        <v>39</v>
      </c>
      <c r="Z134" s="14">
        <f t="shared" si="21"/>
        <v>1</v>
      </c>
      <c r="AA134" s="34">
        <v>974.36</v>
      </c>
      <c r="AB134" s="35" t="s">
        <v>57</v>
      </c>
      <c r="AC134" s="36" t="str">
        <f>IFERROR(VLOOKUP(T134,[1]STATUS_CAPEX!Q:R,2,0),"SAMUEL OLIVEIRA")</f>
        <v>SAMUEL OLIVEIRA</v>
      </c>
      <c r="AD134" s="37" t="s">
        <v>51</v>
      </c>
      <c r="AE134" s="32" t="str">
        <f t="shared" si="25"/>
        <v>Realizado</v>
      </c>
      <c r="AF134" s="38" t="s">
        <v>42</v>
      </c>
      <c r="AG134" s="39">
        <f t="shared" si="19"/>
        <v>974.36</v>
      </c>
      <c r="AH134" s="40">
        <v>2548098.5699999998</v>
      </c>
      <c r="AI134" s="35" t="e">
        <f t="shared" si="22"/>
        <v>#N/A</v>
      </c>
      <c r="AJ134" s="41">
        <v>24681102</v>
      </c>
      <c r="AK134" s="51">
        <v>974.36</v>
      </c>
      <c r="AL134" s="34" t="str">
        <f t="shared" si="23"/>
        <v>Mauricio Alves</v>
      </c>
    </row>
    <row r="135" spans="1:38" x14ac:dyDescent="0.25">
      <c r="A135" s="26" t="s">
        <v>38</v>
      </c>
      <c r="B135" s="26" t="s">
        <v>39</v>
      </c>
      <c r="C135" s="26" t="s">
        <v>52</v>
      </c>
      <c r="D135" s="26" t="s">
        <v>40</v>
      </c>
      <c r="E135" s="27">
        <v>578157</v>
      </c>
      <c r="F135" s="27">
        <f>IFERROR(VLOOKUP(E135,#REF!,2,0),0)</f>
        <v>0</v>
      </c>
      <c r="G135" s="27"/>
      <c r="H135" s="26">
        <v>6000780243</v>
      </c>
      <c r="I135" s="26" t="s">
        <v>42</v>
      </c>
      <c r="J135" s="45" t="s">
        <v>109</v>
      </c>
      <c r="K135" s="30" t="str">
        <f t="shared" si="24"/>
        <v>Custeio</v>
      </c>
      <c r="L135" s="26" t="s">
        <v>43</v>
      </c>
      <c r="M135" s="26" t="s">
        <v>111</v>
      </c>
      <c r="N135" s="26" t="str">
        <f t="shared" si="20"/>
        <v>Realizado</v>
      </c>
      <c r="O135" s="26" t="s">
        <v>45</v>
      </c>
      <c r="P135" s="26" t="s">
        <v>70</v>
      </c>
      <c r="Q135" s="26" t="str">
        <f>IFERROR(IFERROR(VLOOKUP(H135,[1]STATUS_CAPEX!I:J,2,0),VLOOKUP(H135,[1]STATUS_OPEX!H:I,2,0)),0)</f>
        <v>LIB //COMS</v>
      </c>
      <c r="R135" s="31">
        <v>45630</v>
      </c>
      <c r="S135" s="32" t="s">
        <v>82</v>
      </c>
      <c r="T135" s="26" t="s">
        <v>72</v>
      </c>
      <c r="U135" s="33" t="s">
        <v>39</v>
      </c>
      <c r="V135" s="33" t="str">
        <f t="shared" si="18"/>
        <v>OK</v>
      </c>
      <c r="W135" s="33" t="s">
        <v>49</v>
      </c>
      <c r="X135" s="33" t="s">
        <v>49</v>
      </c>
      <c r="Y135" s="33" t="s">
        <v>39</v>
      </c>
      <c r="Z135" s="14">
        <f t="shared" si="21"/>
        <v>1</v>
      </c>
      <c r="AA135" s="34">
        <v>1461.54</v>
      </c>
      <c r="AB135" s="35" t="s">
        <v>57</v>
      </c>
      <c r="AC135" s="36" t="str">
        <f>IFERROR(VLOOKUP(T135,[1]STATUS_CAPEX!Q:R,2,0),"SAMUEL OLIVEIRA")</f>
        <v>SAMUEL OLIVEIRA</v>
      </c>
      <c r="AD135" s="37" t="s">
        <v>51</v>
      </c>
      <c r="AE135" s="32" t="str">
        <f t="shared" si="25"/>
        <v>Realizado</v>
      </c>
      <c r="AF135" s="38" t="s">
        <v>42</v>
      </c>
      <c r="AG135" s="39">
        <f t="shared" si="19"/>
        <v>1461.54</v>
      </c>
      <c r="AH135" s="40">
        <v>2548098.5699999998</v>
      </c>
      <c r="AI135" s="35" t="e">
        <f t="shared" si="22"/>
        <v>#N/A</v>
      </c>
      <c r="AJ135" s="41">
        <v>24681105</v>
      </c>
      <c r="AK135" s="51">
        <v>1461.54</v>
      </c>
      <c r="AL135" s="34" t="str">
        <f t="shared" si="23"/>
        <v>Mauricio Alves</v>
      </c>
    </row>
    <row r="136" spans="1:38" x14ac:dyDescent="0.25">
      <c r="A136" s="26" t="s">
        <v>38</v>
      </c>
      <c r="B136" s="26" t="s">
        <v>39</v>
      </c>
      <c r="C136" s="26" t="s">
        <v>52</v>
      </c>
      <c r="D136" s="26" t="s">
        <v>40</v>
      </c>
      <c r="E136" s="27">
        <v>578963</v>
      </c>
      <c r="F136" s="27">
        <f>IFERROR(VLOOKUP(E136,#REF!,2,0),0)</f>
        <v>0</v>
      </c>
      <c r="G136" s="27"/>
      <c r="H136" s="26">
        <v>6000780244</v>
      </c>
      <c r="I136" s="26" t="s">
        <v>42</v>
      </c>
      <c r="J136" s="45" t="s">
        <v>109</v>
      </c>
      <c r="K136" s="30" t="str">
        <f t="shared" si="24"/>
        <v>Custeio</v>
      </c>
      <c r="L136" s="26" t="s">
        <v>43</v>
      </c>
      <c r="M136" s="26" t="s">
        <v>111</v>
      </c>
      <c r="N136" s="26" t="str">
        <f t="shared" si="20"/>
        <v>Realizado</v>
      </c>
      <c r="O136" s="26" t="s">
        <v>45</v>
      </c>
      <c r="P136" s="26" t="s">
        <v>70</v>
      </c>
      <c r="Q136" s="26" t="str">
        <f>IFERROR(IFERROR(VLOOKUP(H136,[1]STATUS_CAPEX!I:J,2,0),VLOOKUP(H136,[1]STATUS_OPEX!H:I,2,0)),0)</f>
        <v>LIB //COMS</v>
      </c>
      <c r="R136" s="31">
        <v>45631</v>
      </c>
      <c r="S136" s="32" t="s">
        <v>82</v>
      </c>
      <c r="T136" s="26" t="s">
        <v>72</v>
      </c>
      <c r="U136" s="33" t="s">
        <v>39</v>
      </c>
      <c r="V136" s="33" t="str">
        <f t="shared" si="18"/>
        <v>OK</v>
      </c>
      <c r="W136" s="33" t="s">
        <v>49</v>
      </c>
      <c r="X136" s="33" t="s">
        <v>49</v>
      </c>
      <c r="Y136" s="33" t="s">
        <v>39</v>
      </c>
      <c r="Z136" s="14">
        <f t="shared" si="21"/>
        <v>1</v>
      </c>
      <c r="AA136" s="34">
        <v>487.18</v>
      </c>
      <c r="AB136" s="35" t="s">
        <v>57</v>
      </c>
      <c r="AC136" s="36" t="str">
        <f>IFERROR(VLOOKUP(T136,[1]STATUS_CAPEX!Q:R,2,0),"SAMUEL OLIVEIRA")</f>
        <v>SAMUEL OLIVEIRA</v>
      </c>
      <c r="AD136" s="37" t="s">
        <v>51</v>
      </c>
      <c r="AE136" s="32" t="str">
        <f t="shared" si="25"/>
        <v>Realizado</v>
      </c>
      <c r="AF136" s="38" t="s">
        <v>42</v>
      </c>
      <c r="AG136" s="39">
        <f t="shared" si="19"/>
        <v>487.18</v>
      </c>
      <c r="AH136" s="40">
        <v>2548098.5699999998</v>
      </c>
      <c r="AI136" s="35" t="e">
        <f t="shared" si="22"/>
        <v>#N/A</v>
      </c>
      <c r="AJ136" s="41">
        <v>24681181</v>
      </c>
      <c r="AK136" s="51">
        <v>487.18</v>
      </c>
      <c r="AL136" s="34" t="str">
        <f t="shared" si="23"/>
        <v>Mauricio Alves</v>
      </c>
    </row>
    <row r="137" spans="1:38" x14ac:dyDescent="0.25">
      <c r="A137" s="26" t="s">
        <v>38</v>
      </c>
      <c r="B137" s="26" t="s">
        <v>39</v>
      </c>
      <c r="C137" s="26" t="s">
        <v>52</v>
      </c>
      <c r="D137" s="26" t="s">
        <v>40</v>
      </c>
      <c r="E137" s="27">
        <v>579420</v>
      </c>
      <c r="F137" s="27">
        <f>IFERROR(VLOOKUP(E137,#REF!,2,0),0)</f>
        <v>0</v>
      </c>
      <c r="G137" s="27"/>
      <c r="H137" s="26">
        <v>6000780245</v>
      </c>
      <c r="I137" s="26" t="s">
        <v>42</v>
      </c>
      <c r="J137" s="45" t="s">
        <v>109</v>
      </c>
      <c r="K137" s="30" t="str">
        <f t="shared" si="24"/>
        <v>Custeio</v>
      </c>
      <c r="L137" s="26" t="s">
        <v>43</v>
      </c>
      <c r="M137" s="26" t="s">
        <v>111</v>
      </c>
      <c r="N137" s="26" t="str">
        <f t="shared" si="20"/>
        <v>Realizado</v>
      </c>
      <c r="O137" s="26" t="s">
        <v>64</v>
      </c>
      <c r="P137" s="26" t="s">
        <v>70</v>
      </c>
      <c r="Q137" s="26" t="str">
        <f>IFERROR(IFERROR(VLOOKUP(H137,[1]STATUS_CAPEX!I:J,2,0),VLOOKUP(H137,[1]STATUS_OPEX!H:I,2,0)),0)</f>
        <v>LIB //COMS</v>
      </c>
      <c r="R137" s="31">
        <v>45632</v>
      </c>
      <c r="S137" s="32" t="s">
        <v>71</v>
      </c>
      <c r="T137" s="26" t="s">
        <v>72</v>
      </c>
      <c r="U137" s="33" t="s">
        <v>39</v>
      </c>
      <c r="V137" s="33" t="str">
        <f t="shared" si="18"/>
        <v>OK</v>
      </c>
      <c r="W137" s="33" t="s">
        <v>49</v>
      </c>
      <c r="X137" s="33" t="s">
        <v>49</v>
      </c>
      <c r="Y137" s="33" t="s">
        <v>39</v>
      </c>
      <c r="Z137" s="14">
        <f t="shared" si="21"/>
        <v>1</v>
      </c>
      <c r="AA137" s="34">
        <v>3425</v>
      </c>
      <c r="AB137" s="35" t="s">
        <v>57</v>
      </c>
      <c r="AC137" s="36" t="str">
        <f>IFERROR(VLOOKUP(T137,[1]STATUS_CAPEX!Q:R,2,0),"SAMUEL OLIVEIRA")</f>
        <v>SAMUEL OLIVEIRA</v>
      </c>
      <c r="AD137" s="37" t="s">
        <v>51</v>
      </c>
      <c r="AE137" s="32" t="str">
        <f t="shared" si="25"/>
        <v>Realizado</v>
      </c>
      <c r="AF137" s="38" t="s">
        <v>42</v>
      </c>
      <c r="AG137" s="39">
        <f t="shared" si="19"/>
        <v>1759.73</v>
      </c>
      <c r="AH137" s="40">
        <v>2548098.5699999998</v>
      </c>
      <c r="AI137" s="35" t="e">
        <f t="shared" si="22"/>
        <v>#N/A</v>
      </c>
      <c r="AJ137" s="41">
        <v>24681207</v>
      </c>
      <c r="AK137" s="51">
        <v>1759.73</v>
      </c>
      <c r="AL137" s="34" t="str">
        <f t="shared" si="23"/>
        <v>Mauricio Alves</v>
      </c>
    </row>
    <row r="138" spans="1:38" x14ac:dyDescent="0.25">
      <c r="A138" s="26" t="s">
        <v>38</v>
      </c>
      <c r="B138" s="26" t="s">
        <v>39</v>
      </c>
      <c r="C138" s="26" t="s">
        <v>52</v>
      </c>
      <c r="D138" s="26" t="s">
        <v>40</v>
      </c>
      <c r="E138" s="27">
        <v>574834</v>
      </c>
      <c r="F138" s="27">
        <f>IFERROR(VLOOKUP(E138,#REF!,2,0),0)</f>
        <v>0</v>
      </c>
      <c r="G138" s="27"/>
      <c r="H138" s="26">
        <v>6000780246</v>
      </c>
      <c r="I138" s="26" t="s">
        <v>42</v>
      </c>
      <c r="J138" s="45" t="s">
        <v>109</v>
      </c>
      <c r="K138" s="30" t="str">
        <f t="shared" si="24"/>
        <v>Custeio</v>
      </c>
      <c r="L138" s="26" t="s">
        <v>43</v>
      </c>
      <c r="M138" s="26" t="s">
        <v>111</v>
      </c>
      <c r="N138" s="26" t="str">
        <f t="shared" si="20"/>
        <v>Realizado</v>
      </c>
      <c r="O138" s="26" t="s">
        <v>80</v>
      </c>
      <c r="P138" s="26" t="s">
        <v>70</v>
      </c>
      <c r="Q138" s="26" t="str">
        <f>IFERROR(IFERROR(VLOOKUP(H138,[1]STATUS_CAPEX!I:J,2,0),VLOOKUP(H138,[1]STATUS_OPEX!H:I,2,0)),0)</f>
        <v>LIB //COMS</v>
      </c>
      <c r="R138" s="31">
        <v>45633</v>
      </c>
      <c r="S138" s="32" t="s">
        <v>82</v>
      </c>
      <c r="T138" s="26" t="s">
        <v>72</v>
      </c>
      <c r="U138" s="33" t="s">
        <v>39</v>
      </c>
      <c r="V138" s="33" t="str">
        <f t="shared" si="18"/>
        <v>OK</v>
      </c>
      <c r="W138" s="33" t="s">
        <v>49</v>
      </c>
      <c r="X138" s="33" t="s">
        <v>49</v>
      </c>
      <c r="Y138" s="33" t="s">
        <v>39</v>
      </c>
      <c r="Z138" s="14">
        <f t="shared" si="21"/>
        <v>1</v>
      </c>
      <c r="AA138" s="34">
        <v>1712</v>
      </c>
      <c r="AB138" s="35" t="s">
        <v>57</v>
      </c>
      <c r="AC138" s="36" t="str">
        <f>IFERROR(VLOOKUP(T138,[1]STATUS_CAPEX!Q:R,2,0),"SAMUEL OLIVEIRA")</f>
        <v>SAMUEL OLIVEIRA</v>
      </c>
      <c r="AD138" s="37" t="s">
        <v>51</v>
      </c>
      <c r="AE138" s="32" t="str">
        <f t="shared" si="25"/>
        <v>Realizado</v>
      </c>
      <c r="AF138" s="38" t="s">
        <v>42</v>
      </c>
      <c r="AG138" s="39">
        <f t="shared" si="19"/>
        <v>1964.32</v>
      </c>
      <c r="AH138" s="40">
        <v>2548098.5699999998</v>
      </c>
      <c r="AI138" s="35" t="e">
        <f t="shared" si="22"/>
        <v>#N/A</v>
      </c>
      <c r="AJ138" s="41">
        <v>24681225</v>
      </c>
      <c r="AK138" s="51">
        <v>1964.32</v>
      </c>
      <c r="AL138" s="34" t="str">
        <f t="shared" si="23"/>
        <v>Mauricio Alves</v>
      </c>
    </row>
    <row r="139" spans="1:38" x14ac:dyDescent="0.25">
      <c r="A139" s="26" t="s">
        <v>38</v>
      </c>
      <c r="B139" s="26" t="s">
        <v>39</v>
      </c>
      <c r="C139" s="26" t="s">
        <v>52</v>
      </c>
      <c r="D139" s="26" t="s">
        <v>40</v>
      </c>
      <c r="E139" s="27">
        <v>570556</v>
      </c>
      <c r="F139" s="27">
        <f>IFERROR(VLOOKUP(E139,#REF!,2,0),0)</f>
        <v>0</v>
      </c>
      <c r="G139" s="27"/>
      <c r="H139" s="26">
        <v>6000780247</v>
      </c>
      <c r="I139" s="26" t="s">
        <v>42</v>
      </c>
      <c r="J139" s="45" t="s">
        <v>109</v>
      </c>
      <c r="K139" s="30" t="str">
        <f t="shared" si="24"/>
        <v>Custeio</v>
      </c>
      <c r="L139" s="26" t="s">
        <v>43</v>
      </c>
      <c r="M139" s="26" t="s">
        <v>111</v>
      </c>
      <c r="N139" s="26" t="str">
        <f t="shared" si="20"/>
        <v>Realizado</v>
      </c>
      <c r="O139" s="26" t="s">
        <v>80</v>
      </c>
      <c r="P139" s="26" t="s">
        <v>70</v>
      </c>
      <c r="Q139" s="26" t="str">
        <f>IFERROR(IFERROR(VLOOKUP(H139,[1]STATUS_CAPEX!I:J,2,0),VLOOKUP(H139,[1]STATUS_OPEX!H:I,2,0)),0)</f>
        <v>LIB //COMS</v>
      </c>
      <c r="R139" s="31">
        <v>45634</v>
      </c>
      <c r="S139" s="32" t="s">
        <v>56</v>
      </c>
      <c r="T139" s="26" t="s">
        <v>72</v>
      </c>
      <c r="U139" s="33" t="s">
        <v>39</v>
      </c>
      <c r="V139" s="33" t="str">
        <f t="shared" si="18"/>
        <v>OK</v>
      </c>
      <c r="W139" s="33" t="s">
        <v>49</v>
      </c>
      <c r="X139" s="33" t="s">
        <v>49</v>
      </c>
      <c r="Y139" s="33" t="s">
        <v>39</v>
      </c>
      <c r="Z139" s="14">
        <f t="shared" si="21"/>
        <v>1</v>
      </c>
      <c r="AA139" s="34">
        <v>3840</v>
      </c>
      <c r="AB139" s="35" t="s">
        <v>57</v>
      </c>
      <c r="AC139" s="36" t="str">
        <f>IFERROR(VLOOKUP(T139,[1]STATUS_CAPEX!Q:R,2,0),"SAMUEL OLIVEIRA")</f>
        <v>SAMUEL OLIVEIRA</v>
      </c>
      <c r="AD139" s="37" t="s">
        <v>51</v>
      </c>
      <c r="AE139" s="32" t="str">
        <f t="shared" si="25"/>
        <v>Realizado</v>
      </c>
      <c r="AF139" s="38" t="s">
        <v>42</v>
      </c>
      <c r="AG139" s="39">
        <f t="shared" si="19"/>
        <v>905.58</v>
      </c>
      <c r="AH139" s="40">
        <v>2548098.5699999998</v>
      </c>
      <c r="AI139" s="35" t="e">
        <f t="shared" si="22"/>
        <v>#N/A</v>
      </c>
      <c r="AJ139" s="41">
        <v>24681255</v>
      </c>
      <c r="AK139" s="51">
        <v>905.58</v>
      </c>
      <c r="AL139" s="34" t="str">
        <f t="shared" si="23"/>
        <v>Mauricio Alves</v>
      </c>
    </row>
    <row r="140" spans="1:38" x14ac:dyDescent="0.25">
      <c r="A140" s="26" t="s">
        <v>38</v>
      </c>
      <c r="B140" s="26" t="s">
        <v>39</v>
      </c>
      <c r="C140" s="26" t="s">
        <v>52</v>
      </c>
      <c r="D140" s="26" t="s">
        <v>40</v>
      </c>
      <c r="E140" s="27">
        <v>574834</v>
      </c>
      <c r="F140" s="27">
        <f>IFERROR(VLOOKUP(E140,#REF!,2,0),0)</f>
        <v>0</v>
      </c>
      <c r="G140" s="27"/>
      <c r="H140" s="26">
        <v>6000780248</v>
      </c>
      <c r="I140" s="26" t="s">
        <v>42</v>
      </c>
      <c r="J140" s="45" t="s">
        <v>109</v>
      </c>
      <c r="K140" s="30" t="str">
        <f t="shared" si="24"/>
        <v>Custeio</v>
      </c>
      <c r="L140" s="26" t="s">
        <v>43</v>
      </c>
      <c r="M140" s="26" t="s">
        <v>111</v>
      </c>
      <c r="N140" s="26" t="str">
        <f t="shared" si="20"/>
        <v>Realizado</v>
      </c>
      <c r="O140" s="26" t="s">
        <v>80</v>
      </c>
      <c r="P140" s="26" t="s">
        <v>70</v>
      </c>
      <c r="Q140" s="26" t="str">
        <f>IFERROR(IFERROR(VLOOKUP(H140,[1]STATUS_CAPEX!I:J,2,0),VLOOKUP(H140,[1]STATUS_OPEX!H:I,2,0)),0)</f>
        <v>LIB //COMS</v>
      </c>
      <c r="R140" s="31">
        <v>45635</v>
      </c>
      <c r="S140" s="32" t="s">
        <v>82</v>
      </c>
      <c r="T140" s="26" t="s">
        <v>72</v>
      </c>
      <c r="U140" s="33" t="s">
        <v>39</v>
      </c>
      <c r="V140" s="33" t="str">
        <f t="shared" si="18"/>
        <v>OK</v>
      </c>
      <c r="W140" s="33" t="s">
        <v>49</v>
      </c>
      <c r="X140" s="33" t="s">
        <v>49</v>
      </c>
      <c r="Y140" s="33" t="s">
        <v>39</v>
      </c>
      <c r="Z140" s="14">
        <f t="shared" si="21"/>
        <v>1</v>
      </c>
      <c r="AA140" s="34">
        <v>871.62</v>
      </c>
      <c r="AB140" s="35" t="s">
        <v>57</v>
      </c>
      <c r="AC140" s="36" t="str">
        <f>IFERROR(VLOOKUP(T140,[1]STATUS_CAPEX!Q:R,2,0),"SAMUEL OLIVEIRA")</f>
        <v>SAMUEL OLIVEIRA</v>
      </c>
      <c r="AD140" s="37" t="s">
        <v>51</v>
      </c>
      <c r="AE140" s="32" t="str">
        <f t="shared" si="25"/>
        <v>Realizado</v>
      </c>
      <c r="AF140" s="38" t="s">
        <v>42</v>
      </c>
      <c r="AG140" s="39">
        <f t="shared" si="19"/>
        <v>871.62</v>
      </c>
      <c r="AH140" s="40">
        <v>2548098.5699999998</v>
      </c>
      <c r="AI140" s="35" t="e">
        <f t="shared" si="22"/>
        <v>#N/A</v>
      </c>
      <c r="AJ140" s="41">
        <v>24681282</v>
      </c>
      <c r="AK140" s="51">
        <v>871.62</v>
      </c>
      <c r="AL140" s="34" t="str">
        <f t="shared" si="23"/>
        <v>Mauricio Alves</v>
      </c>
    </row>
    <row r="141" spans="1:38" x14ac:dyDescent="0.25">
      <c r="A141" s="26" t="s">
        <v>38</v>
      </c>
      <c r="B141" s="26" t="s">
        <v>39</v>
      </c>
      <c r="C141" s="26" t="s">
        <v>52</v>
      </c>
      <c r="D141" s="26" t="s">
        <v>40</v>
      </c>
      <c r="E141" s="27">
        <v>570556</v>
      </c>
      <c r="F141" s="27">
        <f>IFERROR(VLOOKUP(E141,#REF!,2,0),0)</f>
        <v>0</v>
      </c>
      <c r="G141" s="27"/>
      <c r="H141" s="26">
        <v>6000780249</v>
      </c>
      <c r="I141" s="26" t="s">
        <v>42</v>
      </c>
      <c r="J141" s="45" t="s">
        <v>109</v>
      </c>
      <c r="K141" s="30" t="str">
        <f t="shared" si="24"/>
        <v>Custeio</v>
      </c>
      <c r="L141" s="26" t="s">
        <v>43</v>
      </c>
      <c r="M141" s="26" t="s">
        <v>111</v>
      </c>
      <c r="N141" s="26" t="str">
        <f t="shared" si="20"/>
        <v>Realizado</v>
      </c>
      <c r="O141" s="26" t="s">
        <v>80</v>
      </c>
      <c r="P141" s="26" t="s">
        <v>70</v>
      </c>
      <c r="Q141" s="26" t="str">
        <f>IFERROR(IFERROR(VLOOKUP(H141,[1]STATUS_CAPEX!I:J,2,0),VLOOKUP(H141,[1]STATUS_OPEX!H:I,2,0)),0)</f>
        <v>LIB //COMS</v>
      </c>
      <c r="R141" s="31">
        <v>45636</v>
      </c>
      <c r="S141" s="32" t="s">
        <v>71</v>
      </c>
      <c r="T141" s="26" t="s">
        <v>72</v>
      </c>
      <c r="U141" s="33" t="s">
        <v>39</v>
      </c>
      <c r="V141" s="33" t="str">
        <f t="shared" si="18"/>
        <v>OK</v>
      </c>
      <c r="W141" s="33" t="s">
        <v>49</v>
      </c>
      <c r="X141" s="33" t="s">
        <v>49</v>
      </c>
      <c r="Y141" s="33" t="s">
        <v>39</v>
      </c>
      <c r="Z141" s="14">
        <f t="shared" si="21"/>
        <v>1</v>
      </c>
      <c r="AA141" s="34">
        <v>1461.54</v>
      </c>
      <c r="AB141" s="35" t="s">
        <v>57</v>
      </c>
      <c r="AC141" s="36" t="str">
        <f>IFERROR(VLOOKUP(T141,[1]STATUS_CAPEX!Q:R,2,0),"SAMUEL OLIVEIRA")</f>
        <v>SAMUEL OLIVEIRA</v>
      </c>
      <c r="AD141" s="37" t="s">
        <v>51</v>
      </c>
      <c r="AE141" s="32" t="str">
        <f t="shared" si="25"/>
        <v>Realizado</v>
      </c>
      <c r="AF141" s="38" t="s">
        <v>42</v>
      </c>
      <c r="AG141" s="39">
        <f t="shared" si="19"/>
        <v>754.17</v>
      </c>
      <c r="AH141" s="40">
        <v>2548098.5699999998</v>
      </c>
      <c r="AI141" s="35" t="e">
        <f t="shared" si="22"/>
        <v>#N/A</v>
      </c>
      <c r="AJ141" s="41">
        <v>24681292</v>
      </c>
      <c r="AK141" s="51">
        <v>754.17</v>
      </c>
      <c r="AL141" s="34" t="str">
        <f t="shared" si="23"/>
        <v>Mauricio Alves</v>
      </c>
    </row>
    <row r="142" spans="1:38" x14ac:dyDescent="0.25">
      <c r="A142" s="26" t="s">
        <v>38</v>
      </c>
      <c r="B142" s="26" t="s">
        <v>39</v>
      </c>
      <c r="C142" s="26" t="s">
        <v>52</v>
      </c>
      <c r="D142" s="26" t="s">
        <v>40</v>
      </c>
      <c r="E142" s="27">
        <v>574954</v>
      </c>
      <c r="F142" s="27">
        <f>IFERROR(VLOOKUP(E142,#REF!,2,0),0)</f>
        <v>0</v>
      </c>
      <c r="G142" s="27"/>
      <c r="H142" s="26">
        <v>6000780251</v>
      </c>
      <c r="I142" s="26" t="s">
        <v>42</v>
      </c>
      <c r="J142" s="45" t="s">
        <v>109</v>
      </c>
      <c r="K142" s="30" t="str">
        <f t="shared" si="24"/>
        <v>Custeio</v>
      </c>
      <c r="L142" s="26" t="s">
        <v>43</v>
      </c>
      <c r="M142" s="26" t="s">
        <v>69</v>
      </c>
      <c r="N142" s="26" t="str">
        <f t="shared" si="20"/>
        <v>Realizado</v>
      </c>
      <c r="O142" s="26" t="s">
        <v>45</v>
      </c>
      <c r="P142" s="26" t="s">
        <v>76</v>
      </c>
      <c r="Q142" s="26" t="str">
        <f>IFERROR(IFERROR(VLOOKUP(H142,[1]STATUS_CAPEX!I:J,2,0),VLOOKUP(H142,[1]STATUS_OPEX!H:I,2,0)),0)</f>
        <v>LIB //COMS</v>
      </c>
      <c r="R142" s="31">
        <v>45637</v>
      </c>
      <c r="S142" s="32" t="s">
        <v>82</v>
      </c>
      <c r="T142" s="26" t="s">
        <v>72</v>
      </c>
      <c r="U142" s="33" t="s">
        <v>39</v>
      </c>
      <c r="V142" s="33" t="str">
        <f t="shared" si="18"/>
        <v>OK</v>
      </c>
      <c r="W142" s="33" t="s">
        <v>49</v>
      </c>
      <c r="X142" s="33" t="s">
        <v>49</v>
      </c>
      <c r="Y142" s="33" t="s">
        <v>39</v>
      </c>
      <c r="Z142" s="14">
        <f t="shared" si="21"/>
        <v>1</v>
      </c>
      <c r="AA142" s="34">
        <v>5462.94</v>
      </c>
      <c r="AB142" s="35" t="s">
        <v>57</v>
      </c>
      <c r="AC142" s="36" t="str">
        <f>IFERROR(VLOOKUP(T142,[1]STATUS_CAPEX!Q:R,2,0),"SAMUEL OLIVEIRA")</f>
        <v>SAMUEL OLIVEIRA</v>
      </c>
      <c r="AD142" s="37" t="s">
        <v>51</v>
      </c>
      <c r="AE142" s="32" t="str">
        <f t="shared" si="25"/>
        <v>Realizado</v>
      </c>
      <c r="AF142" s="38" t="s">
        <v>42</v>
      </c>
      <c r="AG142" s="39">
        <f t="shared" si="19"/>
        <v>5462.94</v>
      </c>
      <c r="AH142" s="40">
        <v>2548098.5699999998</v>
      </c>
      <c r="AI142" s="35" t="e">
        <f t="shared" si="22"/>
        <v>#N/A</v>
      </c>
      <c r="AJ142" s="41">
        <v>24681389</v>
      </c>
      <c r="AK142" s="51">
        <v>5462.94</v>
      </c>
      <c r="AL142" s="34" t="str">
        <f t="shared" si="23"/>
        <v>Mauricio Alves</v>
      </c>
    </row>
    <row r="143" spans="1:38" x14ac:dyDescent="0.25">
      <c r="A143" s="26" t="s">
        <v>38</v>
      </c>
      <c r="B143" s="26" t="s">
        <v>39</v>
      </c>
      <c r="C143" s="26" t="s">
        <v>52</v>
      </c>
      <c r="D143" s="26" t="s">
        <v>40</v>
      </c>
      <c r="E143" s="27">
        <v>575859</v>
      </c>
      <c r="F143" s="27">
        <f>IFERROR(VLOOKUP(E143,#REF!,2,0),0)</f>
        <v>0</v>
      </c>
      <c r="G143" s="27"/>
      <c r="H143" s="26">
        <v>6000780252</v>
      </c>
      <c r="I143" s="26" t="s">
        <v>42</v>
      </c>
      <c r="J143" s="45" t="s">
        <v>109</v>
      </c>
      <c r="K143" s="30" t="str">
        <f t="shared" si="24"/>
        <v>Custeio</v>
      </c>
      <c r="L143" s="26" t="s">
        <v>43</v>
      </c>
      <c r="M143" s="26" t="s">
        <v>69</v>
      </c>
      <c r="N143" s="26" t="str">
        <f t="shared" si="20"/>
        <v>Realizado</v>
      </c>
      <c r="O143" s="26" t="s">
        <v>45</v>
      </c>
      <c r="P143" s="26" t="s">
        <v>76</v>
      </c>
      <c r="Q143" s="26" t="str">
        <f>IFERROR(IFERROR(VLOOKUP(H143,[1]STATUS_CAPEX!I:J,2,0),VLOOKUP(H143,[1]STATUS_OPEX!H:I,2,0)),0)</f>
        <v>LIB //COMS</v>
      </c>
      <c r="R143" s="31">
        <v>45638</v>
      </c>
      <c r="S143" s="32" t="s">
        <v>82</v>
      </c>
      <c r="T143" s="26" t="s">
        <v>72</v>
      </c>
      <c r="U143" s="33" t="s">
        <v>39</v>
      </c>
      <c r="V143" s="33" t="str">
        <f t="shared" si="18"/>
        <v>OK</v>
      </c>
      <c r="W143" s="33" t="s">
        <v>49</v>
      </c>
      <c r="X143" s="33" t="s">
        <v>49</v>
      </c>
      <c r="Y143" s="33" t="s">
        <v>39</v>
      </c>
      <c r="Z143" s="14">
        <f t="shared" si="21"/>
        <v>1</v>
      </c>
      <c r="AA143" s="34">
        <v>3898.56</v>
      </c>
      <c r="AB143" s="35" t="s">
        <v>57</v>
      </c>
      <c r="AC143" s="36" t="str">
        <f>IFERROR(VLOOKUP(T143,[1]STATUS_CAPEX!Q:R,2,0),"SAMUEL OLIVEIRA")</f>
        <v>SAMUEL OLIVEIRA</v>
      </c>
      <c r="AD143" s="37" t="s">
        <v>51</v>
      </c>
      <c r="AE143" s="32" t="str">
        <f t="shared" si="25"/>
        <v>Realizado</v>
      </c>
      <c r="AF143" s="38" t="s">
        <v>42</v>
      </c>
      <c r="AG143" s="39">
        <f t="shared" si="19"/>
        <v>3898.58</v>
      </c>
      <c r="AH143" s="40">
        <v>2548098.5699999998</v>
      </c>
      <c r="AI143" s="35" t="e">
        <f t="shared" si="22"/>
        <v>#N/A</v>
      </c>
      <c r="AJ143" s="41">
        <v>24681394</v>
      </c>
      <c r="AK143" s="51">
        <v>3898.58</v>
      </c>
      <c r="AL143" s="34" t="str">
        <f t="shared" si="23"/>
        <v>Mauricio Alves</v>
      </c>
    </row>
    <row r="144" spans="1:38" x14ac:dyDescent="0.25">
      <c r="A144" s="26" t="s">
        <v>38</v>
      </c>
      <c r="B144" s="26" t="s">
        <v>39</v>
      </c>
      <c r="C144" s="26" t="s">
        <v>52</v>
      </c>
      <c r="D144" s="26" t="s">
        <v>40</v>
      </c>
      <c r="E144" s="27">
        <v>565628</v>
      </c>
      <c r="F144" s="27">
        <f>IFERROR(VLOOKUP(E144,#REF!,2,0),0)</f>
        <v>0</v>
      </c>
      <c r="G144" s="27"/>
      <c r="H144" s="26">
        <v>6000780396</v>
      </c>
      <c r="I144" s="26" t="s">
        <v>42</v>
      </c>
      <c r="J144" s="45" t="s">
        <v>109</v>
      </c>
      <c r="K144" s="30" t="str">
        <f t="shared" si="24"/>
        <v>Custeio</v>
      </c>
      <c r="L144" s="26" t="s">
        <v>43</v>
      </c>
      <c r="M144" s="26" t="s">
        <v>69</v>
      </c>
      <c r="N144" s="26" t="str">
        <f t="shared" si="20"/>
        <v>Realizado</v>
      </c>
      <c r="O144" s="26" t="s">
        <v>45</v>
      </c>
      <c r="P144" s="26" t="s">
        <v>76</v>
      </c>
      <c r="Q144" s="26" t="str">
        <f>IFERROR(IFERROR(VLOOKUP(H144,[1]STATUS_CAPEX!I:J,2,0),VLOOKUP(H144,[1]STATUS_OPEX!H:I,2,0)),0)</f>
        <v>LIB //COMS</v>
      </c>
      <c r="R144" s="31">
        <v>45639</v>
      </c>
      <c r="S144" s="32" t="s">
        <v>82</v>
      </c>
      <c r="T144" s="26" t="s">
        <v>72</v>
      </c>
      <c r="U144" s="33" t="s">
        <v>39</v>
      </c>
      <c r="V144" s="33" t="str">
        <f t="shared" si="18"/>
        <v>OK</v>
      </c>
      <c r="W144" s="33" t="s">
        <v>49</v>
      </c>
      <c r="X144" s="33" t="s">
        <v>49</v>
      </c>
      <c r="Y144" s="33" t="s">
        <v>39</v>
      </c>
      <c r="Z144" s="14">
        <f t="shared" si="21"/>
        <v>1</v>
      </c>
      <c r="AA144" s="34">
        <v>4320.47</v>
      </c>
      <c r="AB144" s="35" t="s">
        <v>57</v>
      </c>
      <c r="AC144" s="36" t="str">
        <f>IFERROR(VLOOKUP(T144,[1]STATUS_CAPEX!Q:R,2,0),"SAMUEL OLIVEIRA")</f>
        <v>SAMUEL OLIVEIRA</v>
      </c>
      <c r="AD144" s="37" t="s">
        <v>51</v>
      </c>
      <c r="AE144" s="32" t="str">
        <f t="shared" si="25"/>
        <v>Realizado</v>
      </c>
      <c r="AF144" s="38" t="s">
        <v>42</v>
      </c>
      <c r="AG144" s="39">
        <f t="shared" si="19"/>
        <v>4320.47</v>
      </c>
      <c r="AH144" s="40">
        <v>2548098.5699999998</v>
      </c>
      <c r="AI144" s="35" t="e">
        <f t="shared" si="22"/>
        <v>#N/A</v>
      </c>
      <c r="AJ144" s="41">
        <v>24681421</v>
      </c>
      <c r="AK144" s="51">
        <v>4320.47</v>
      </c>
      <c r="AL144" s="34" t="str">
        <f t="shared" si="23"/>
        <v>Mauricio Alves</v>
      </c>
    </row>
    <row r="145" spans="1:38" x14ac:dyDescent="0.25">
      <c r="A145" s="26" t="s">
        <v>38</v>
      </c>
      <c r="B145" s="26" t="s">
        <v>39</v>
      </c>
      <c r="C145" s="26" t="s">
        <v>52</v>
      </c>
      <c r="D145" s="26" t="s">
        <v>40</v>
      </c>
      <c r="E145" s="27">
        <v>621321</v>
      </c>
      <c r="F145" s="27">
        <f>IFERROR(VLOOKUP(E145,#REF!,2,0),0)</f>
        <v>0</v>
      </c>
      <c r="G145" s="27"/>
      <c r="H145" s="26" t="s">
        <v>154</v>
      </c>
      <c r="I145" s="26" t="s">
        <v>42</v>
      </c>
      <c r="J145" s="45" t="s">
        <v>109</v>
      </c>
      <c r="K145" s="30" t="str">
        <f t="shared" si="24"/>
        <v>EME</v>
      </c>
      <c r="L145" s="26" t="s">
        <v>43</v>
      </c>
      <c r="M145" s="26" t="s">
        <v>54</v>
      </c>
      <c r="N145" s="26" t="str">
        <f t="shared" si="20"/>
        <v>Realizado</v>
      </c>
      <c r="O145" s="26" t="s">
        <v>155</v>
      </c>
      <c r="P145" s="26" t="s">
        <v>65</v>
      </c>
      <c r="Q145" s="26" t="str">
        <f>IFERROR(IFERROR(VLOOKUP(H145,[1]STATUS_CAPEX!I:J,2,0),VLOOKUP(H145,[1]STATUS_OPEX!H:I,2,0)),0)</f>
        <v>ENTE//CKCP</v>
      </c>
      <c r="R145" s="31">
        <v>45640</v>
      </c>
      <c r="S145" s="32" t="s">
        <v>56</v>
      </c>
      <c r="T145" s="26" t="s">
        <v>48</v>
      </c>
      <c r="U145" s="33" t="s">
        <v>39</v>
      </c>
      <c r="V145" s="33" t="str">
        <f t="shared" si="18"/>
        <v>OK</v>
      </c>
      <c r="W145" s="33" t="s">
        <v>49</v>
      </c>
      <c r="X145" s="33" t="s">
        <v>49</v>
      </c>
      <c r="Y145" s="33" t="s">
        <v>39</v>
      </c>
      <c r="Z145" s="14">
        <f t="shared" si="21"/>
        <v>1</v>
      </c>
      <c r="AA145" s="34">
        <v>3580</v>
      </c>
      <c r="AB145" s="35" t="s">
        <v>57</v>
      </c>
      <c r="AC145" s="36" t="str">
        <f>IFERROR(VLOOKUP(T145,[1]STATUS_CAPEX!Q:R,2,0),"SAMUEL OLIVEIRA")</f>
        <v>LUCAS ANDRADE</v>
      </c>
      <c r="AD145" s="37" t="s">
        <v>51</v>
      </c>
      <c r="AE145" s="32" t="str">
        <f t="shared" si="25"/>
        <v>Realizado</v>
      </c>
      <c r="AF145" s="38" t="s">
        <v>42</v>
      </c>
      <c r="AG145" s="39">
        <f>IF(AK146="",AA145,AK146)</f>
        <v>6414.21</v>
      </c>
      <c r="AH145" s="40">
        <v>2548098.5699999998</v>
      </c>
      <c r="AI145" s="35" t="e">
        <f t="shared" si="22"/>
        <v>#N/A</v>
      </c>
      <c r="AJ145" s="41">
        <v>25445763</v>
      </c>
      <c r="AK145" s="51">
        <v>3866.41</v>
      </c>
      <c r="AL145" s="34" t="str">
        <f t="shared" si="23"/>
        <v>Mauricio Alves</v>
      </c>
    </row>
    <row r="146" spans="1:38" x14ac:dyDescent="0.25">
      <c r="A146" s="26" t="s">
        <v>38</v>
      </c>
      <c r="B146" s="26" t="s">
        <v>39</v>
      </c>
      <c r="C146" s="26" t="s">
        <v>52</v>
      </c>
      <c r="D146" s="26" t="s">
        <v>40</v>
      </c>
      <c r="E146" s="27">
        <v>1918</v>
      </c>
      <c r="F146" s="27">
        <v>370</v>
      </c>
      <c r="G146" s="27"/>
      <c r="H146" s="26">
        <v>6000779526</v>
      </c>
      <c r="I146" s="26" t="s">
        <v>42</v>
      </c>
      <c r="J146" s="45" t="s">
        <v>109</v>
      </c>
      <c r="K146" s="30" t="str">
        <f t="shared" si="24"/>
        <v>Custeio</v>
      </c>
      <c r="L146" s="26" t="s">
        <v>156</v>
      </c>
      <c r="M146" s="26" t="s">
        <v>69</v>
      </c>
      <c r="N146" s="26" t="str">
        <f t="shared" si="20"/>
        <v>Realizado</v>
      </c>
      <c r="O146" s="47" t="s">
        <v>45</v>
      </c>
      <c r="P146" s="47" t="s">
        <v>76</v>
      </c>
      <c r="Q146" s="26" t="str">
        <f>IFERROR(IFERROR(VLOOKUP(H146,[1]STATUS_CAPEX!I:J,2,0),VLOOKUP(H146,[1]STATUS_OPEX!H:I,2,0)),0)</f>
        <v>LIB //COMS</v>
      </c>
      <c r="R146" s="31">
        <v>45523</v>
      </c>
      <c r="S146" s="32" t="s">
        <v>47</v>
      </c>
      <c r="T146" s="26" t="s">
        <v>72</v>
      </c>
      <c r="U146" s="33" t="s">
        <v>39</v>
      </c>
      <c r="V146" s="33" t="str">
        <f t="shared" si="18"/>
        <v>OK</v>
      </c>
      <c r="W146" s="33" t="s">
        <v>49</v>
      </c>
      <c r="X146" s="33" t="s">
        <v>49</v>
      </c>
      <c r="Y146" s="33" t="s">
        <v>39</v>
      </c>
      <c r="Z146" s="14">
        <f t="shared" si="21"/>
        <v>1</v>
      </c>
      <c r="AA146" s="63">
        <v>11807.42</v>
      </c>
      <c r="AB146" s="35" t="s">
        <v>50</v>
      </c>
      <c r="AC146" s="36" t="s">
        <v>73</v>
      </c>
      <c r="AD146" s="37" t="s">
        <v>51</v>
      </c>
      <c r="AE146" s="32" t="str">
        <f t="shared" si="25"/>
        <v>Realizado</v>
      </c>
      <c r="AF146" s="38" t="s">
        <v>42</v>
      </c>
      <c r="AG146" s="39">
        <f>IF(AK146="",AA146,AK146)</f>
        <v>6414.21</v>
      </c>
      <c r="AH146" s="40">
        <v>2548098.5699999998</v>
      </c>
      <c r="AI146" s="35" t="e">
        <f t="shared" si="22"/>
        <v>#N/A</v>
      </c>
      <c r="AJ146" s="41">
        <v>25537079</v>
      </c>
      <c r="AK146" s="51">
        <v>6414.21</v>
      </c>
      <c r="AL146" s="34" t="str">
        <f t="shared" si="23"/>
        <v>Mauricio Alves</v>
      </c>
    </row>
    <row r="147" spans="1:38" x14ac:dyDescent="0.25">
      <c r="A147" s="26" t="s">
        <v>38</v>
      </c>
      <c r="B147" s="26" t="s">
        <v>39</v>
      </c>
      <c r="C147" s="26" t="s">
        <v>52</v>
      </c>
      <c r="D147" s="26" t="s">
        <v>40</v>
      </c>
      <c r="E147" s="27">
        <v>574900</v>
      </c>
      <c r="F147" s="27">
        <f>IFERROR(VLOOKUP(E147,#REF!,2,0),0)</f>
        <v>0</v>
      </c>
      <c r="G147" s="27"/>
      <c r="H147" s="26">
        <v>6000780399</v>
      </c>
      <c r="I147" s="26" t="s">
        <v>42</v>
      </c>
      <c r="J147" s="45" t="s">
        <v>109</v>
      </c>
      <c r="K147" s="30" t="str">
        <f t="shared" si="24"/>
        <v>Custeio</v>
      </c>
      <c r="L147" s="26" t="s">
        <v>43</v>
      </c>
      <c r="M147" s="26" t="s">
        <v>69</v>
      </c>
      <c r="N147" s="26" t="str">
        <f t="shared" si="20"/>
        <v>Realizado</v>
      </c>
      <c r="O147" s="26" t="s">
        <v>45</v>
      </c>
      <c r="P147" s="26" t="s">
        <v>76</v>
      </c>
      <c r="Q147" s="26" t="str">
        <f>IFERROR(IFERROR(VLOOKUP(H147,[1]STATUS_CAPEX!I:J,2,0),VLOOKUP(H147,[1]STATUS_OPEX!H:I,2,0)),0)</f>
        <v>LIB //COMS</v>
      </c>
      <c r="R147" s="31">
        <v>45642</v>
      </c>
      <c r="S147" s="32" t="s">
        <v>82</v>
      </c>
      <c r="T147" s="26" t="s">
        <v>72</v>
      </c>
      <c r="U147" s="33" t="s">
        <v>39</v>
      </c>
      <c r="V147" s="33" t="str">
        <f t="shared" si="18"/>
        <v>OK</v>
      </c>
      <c r="W147" s="33" t="s">
        <v>49</v>
      </c>
      <c r="X147" s="33" t="s">
        <v>49</v>
      </c>
      <c r="Y147" s="33" t="s">
        <v>39</v>
      </c>
      <c r="Z147" s="14">
        <f t="shared" si="21"/>
        <v>1</v>
      </c>
      <c r="AA147" s="34">
        <v>2706.83</v>
      </c>
      <c r="AB147" s="35" t="s">
        <v>57</v>
      </c>
      <c r="AC147" s="36" t="str">
        <f>IFERROR(VLOOKUP(T147,[1]STATUS_CAPEX!Q:R,2,0),"SAMUEL OLIVEIRA")</f>
        <v>SAMUEL OLIVEIRA</v>
      </c>
      <c r="AD147" s="37" t="s">
        <v>51</v>
      </c>
      <c r="AE147" s="32" t="str">
        <f t="shared" si="25"/>
        <v>Realizado</v>
      </c>
      <c r="AF147" s="38" t="s">
        <v>42</v>
      </c>
      <c r="AG147" s="39">
        <f>IF(AK147="",AA147,AK147)</f>
        <v>2706.83</v>
      </c>
      <c r="AH147" s="40">
        <v>2548098.5699999998</v>
      </c>
      <c r="AI147" s="35" t="e">
        <f t="shared" si="22"/>
        <v>#N/A</v>
      </c>
      <c r="AJ147" s="41">
        <v>24681473</v>
      </c>
      <c r="AK147" s="51">
        <v>2706.83</v>
      </c>
      <c r="AL147" s="34" t="str">
        <f t="shared" si="23"/>
        <v>Mauricio Alves</v>
      </c>
    </row>
    <row r="148" spans="1:38" x14ac:dyDescent="0.25">
      <c r="A148" s="26" t="s">
        <v>38</v>
      </c>
      <c r="B148" s="26" t="s">
        <v>39</v>
      </c>
      <c r="C148" s="26" t="s">
        <v>52</v>
      </c>
      <c r="D148" s="26" t="s">
        <v>40</v>
      </c>
      <c r="E148" s="27">
        <v>575298</v>
      </c>
      <c r="F148" s="27">
        <f>IFERROR(VLOOKUP(E148,#REF!,2,0),0)</f>
        <v>0</v>
      </c>
      <c r="G148" s="27"/>
      <c r="H148" s="26">
        <v>6000780440</v>
      </c>
      <c r="I148" s="26" t="s">
        <v>42</v>
      </c>
      <c r="J148" s="45" t="s">
        <v>109</v>
      </c>
      <c r="K148" s="30" t="str">
        <f t="shared" si="24"/>
        <v>Custeio</v>
      </c>
      <c r="L148" s="26" t="s">
        <v>43</v>
      </c>
      <c r="M148" s="26" t="s">
        <v>69</v>
      </c>
      <c r="N148" s="26" t="str">
        <f t="shared" si="20"/>
        <v>Realizado</v>
      </c>
      <c r="O148" s="26" t="s">
        <v>45</v>
      </c>
      <c r="P148" s="26" t="s">
        <v>76</v>
      </c>
      <c r="Q148" s="26" t="str">
        <f>IFERROR(IFERROR(VLOOKUP(H148,[1]STATUS_CAPEX!I:J,2,0),VLOOKUP(H148,[1]STATUS_OPEX!H:I,2,0)),0)</f>
        <v>LIB //COMS</v>
      </c>
      <c r="R148" s="31">
        <v>45643</v>
      </c>
      <c r="S148" s="32" t="s">
        <v>82</v>
      </c>
      <c r="T148" s="26" t="s">
        <v>72</v>
      </c>
      <c r="U148" s="33" t="s">
        <v>39</v>
      </c>
      <c r="V148" s="33" t="str">
        <f t="shared" si="18"/>
        <v>OK</v>
      </c>
      <c r="W148" s="33" t="s">
        <v>49</v>
      </c>
      <c r="X148" s="33" t="s">
        <v>49</v>
      </c>
      <c r="Y148" s="33" t="s">
        <v>39</v>
      </c>
      <c r="Z148" s="14">
        <f t="shared" si="21"/>
        <v>1</v>
      </c>
      <c r="AA148" s="34">
        <v>2706.83</v>
      </c>
      <c r="AB148" s="35" t="s">
        <v>57</v>
      </c>
      <c r="AC148" s="36" t="str">
        <f>IFERROR(VLOOKUP(T148,[1]STATUS_CAPEX!Q:R,2,0),"SAMUEL OLIVEIRA")</f>
        <v>SAMUEL OLIVEIRA</v>
      </c>
      <c r="AD148" s="37" t="s">
        <v>51</v>
      </c>
      <c r="AE148" s="32" t="str">
        <f t="shared" si="25"/>
        <v>Realizado</v>
      </c>
      <c r="AF148" s="38" t="s">
        <v>42</v>
      </c>
      <c r="AG148" s="39">
        <f>IF(AK148="",AA148,AK148)</f>
        <v>2309.58</v>
      </c>
      <c r="AH148" s="40">
        <v>2548098.5699999998</v>
      </c>
      <c r="AI148" s="35" t="e">
        <f t="shared" si="22"/>
        <v>#N/A</v>
      </c>
      <c r="AJ148" s="41">
        <v>24681572</v>
      </c>
      <c r="AK148" s="51">
        <v>2309.58</v>
      </c>
      <c r="AL148" s="34" t="str">
        <f t="shared" si="23"/>
        <v>Mauricio Alves</v>
      </c>
    </row>
    <row r="149" spans="1:38" x14ac:dyDescent="0.25">
      <c r="A149" s="26" t="s">
        <v>38</v>
      </c>
      <c r="B149" s="26" t="s">
        <v>39</v>
      </c>
      <c r="C149" s="26" t="s">
        <v>52</v>
      </c>
      <c r="D149" s="26" t="s">
        <v>40</v>
      </c>
      <c r="E149" s="27">
        <v>637337</v>
      </c>
      <c r="F149" s="27">
        <f>IFERROR(VLOOKUP(E149,#REF!,2,0),0)</f>
        <v>0</v>
      </c>
      <c r="G149" s="27"/>
      <c r="H149" s="26" t="s">
        <v>157</v>
      </c>
      <c r="I149" s="43" t="s">
        <v>42</v>
      </c>
      <c r="J149" s="45" t="s">
        <v>109</v>
      </c>
      <c r="K149" s="30" t="str">
        <f t="shared" si="24"/>
        <v>EME</v>
      </c>
      <c r="L149" s="26" t="s">
        <v>43</v>
      </c>
      <c r="M149" s="47" t="s">
        <v>54</v>
      </c>
      <c r="N149" s="26" t="str">
        <f t="shared" si="20"/>
        <v>Realizado</v>
      </c>
      <c r="O149" s="47" t="s">
        <v>45</v>
      </c>
      <c r="P149" s="47" t="s">
        <v>101</v>
      </c>
      <c r="Q149" s="26" t="str">
        <f>IFERROR(IFERROR(VLOOKUP(H149,[1]STATUS_CAPEX!I:J,2,0),VLOOKUP(H149,[1]STATUS_OPEX!H:I,2,0)),0)</f>
        <v>ENTE//CKCP</v>
      </c>
      <c r="R149" s="31">
        <v>45644</v>
      </c>
      <c r="S149" s="32" t="s">
        <v>56</v>
      </c>
      <c r="T149" s="26" t="s">
        <v>48</v>
      </c>
      <c r="U149" s="33" t="s">
        <v>39</v>
      </c>
      <c r="V149" s="33" t="str">
        <f t="shared" si="18"/>
        <v>OK</v>
      </c>
      <c r="W149" s="33" t="s">
        <v>49</v>
      </c>
      <c r="X149" s="33" t="s">
        <v>49</v>
      </c>
      <c r="Y149" s="33" t="s">
        <v>39</v>
      </c>
      <c r="Z149" s="14">
        <f t="shared" si="21"/>
        <v>1</v>
      </c>
      <c r="AA149" s="48">
        <v>3569.65</v>
      </c>
      <c r="AB149" s="35" t="s">
        <v>57</v>
      </c>
      <c r="AC149" s="36" t="str">
        <f>IFERROR(VLOOKUP(T149,[1]STATUS_CAPEX!Q:R,2,0),"SAMUEL OLIVEIRA")</f>
        <v>LUCAS ANDRADE</v>
      </c>
      <c r="AD149" s="37" t="s">
        <v>51</v>
      </c>
      <c r="AE149" s="32" t="str">
        <f t="shared" si="25"/>
        <v>Realizado</v>
      </c>
      <c r="AF149" s="38" t="s">
        <v>42</v>
      </c>
      <c r="AG149" s="39">
        <f>IF(AK150="",AA149,AK150)</f>
        <v>2835.19</v>
      </c>
      <c r="AH149" s="40">
        <v>2548098.5699999998</v>
      </c>
      <c r="AI149" s="35" t="e">
        <f t="shared" si="22"/>
        <v>#N/A</v>
      </c>
      <c r="AJ149" s="41">
        <v>25445826</v>
      </c>
      <c r="AK149" s="51">
        <v>2835.19</v>
      </c>
      <c r="AL149" s="34" t="str">
        <f t="shared" si="23"/>
        <v>Mauricio Alves</v>
      </c>
    </row>
    <row r="150" spans="1:38" hidden="1" x14ac:dyDescent="0.25">
      <c r="A150" s="26" t="s">
        <v>58</v>
      </c>
      <c r="B150" s="26" t="s">
        <v>59</v>
      </c>
      <c r="C150" s="26" t="s">
        <v>60</v>
      </c>
      <c r="D150" s="26" t="s">
        <v>61</v>
      </c>
      <c r="E150" s="27">
        <v>638005</v>
      </c>
      <c r="F150" s="27">
        <f>IFERROR(VLOOKUP(E150,#REF!,2,0),0)</f>
        <v>0</v>
      </c>
      <c r="G150" s="27"/>
      <c r="H150" s="44" t="s">
        <v>158</v>
      </c>
      <c r="I150" s="45" t="s">
        <v>63</v>
      </c>
      <c r="J150" s="45" t="s">
        <v>109</v>
      </c>
      <c r="K150" s="30" t="str">
        <f t="shared" si="24"/>
        <v>EME</v>
      </c>
      <c r="L150" s="26" t="s">
        <v>43</v>
      </c>
      <c r="M150" s="26" t="s">
        <v>54</v>
      </c>
      <c r="N150" s="26" t="str">
        <f t="shared" si="20"/>
        <v>Realizado</v>
      </c>
      <c r="O150" s="47" t="s">
        <v>45</v>
      </c>
      <c r="P150" s="47" t="s">
        <v>101</v>
      </c>
      <c r="Q150" s="26" t="str">
        <f>IFERROR(IFERROR(VLOOKUP(H150,[1]STATUS_CAPEX!I:J,2,0),VLOOKUP(H150,[1]STATUS_OPEX!H:I,2,0)),0)</f>
        <v>LIB //ENER</v>
      </c>
      <c r="R150" s="31">
        <v>45645</v>
      </c>
      <c r="S150" s="32" t="s">
        <v>66</v>
      </c>
      <c r="T150" s="26" t="s">
        <v>48</v>
      </c>
      <c r="U150" s="64" t="s">
        <v>39</v>
      </c>
      <c r="V150" s="33" t="str">
        <f t="shared" si="18"/>
        <v>OK</v>
      </c>
      <c r="W150" s="33" t="s">
        <v>49</v>
      </c>
      <c r="X150" s="33" t="s">
        <v>49</v>
      </c>
      <c r="Y150" s="33" t="str">
        <f>IF(AK150&gt;0,"OK","NOK")</f>
        <v>OK</v>
      </c>
      <c r="Z150" s="14">
        <f t="shared" si="21"/>
        <v>1</v>
      </c>
      <c r="AA150" s="48">
        <v>3569.65</v>
      </c>
      <c r="AB150" s="35" t="s">
        <v>50</v>
      </c>
      <c r="AC150" s="36" t="str">
        <f>IFERROR(VLOOKUP(T150,[1]STATUS_CAPEX!Q:R,2,0),"SAMUEL OLIVEIRA")</f>
        <v>LUCAS ANDRADE</v>
      </c>
      <c r="AD150" s="37" t="s">
        <v>51</v>
      </c>
      <c r="AE150" s="32" t="str">
        <f t="shared" si="25"/>
        <v>Realizado</v>
      </c>
      <c r="AF150" s="38" t="s">
        <v>68</v>
      </c>
      <c r="AG150" s="39">
        <f>IF(AK151="",AA150,AK151)</f>
        <v>7375.27</v>
      </c>
      <c r="AH150" s="40">
        <v>2548098.5699999998</v>
      </c>
      <c r="AI150" s="35" t="e">
        <f t="shared" si="22"/>
        <v>#N/A</v>
      </c>
      <c r="AJ150" s="41">
        <v>25445870</v>
      </c>
      <c r="AK150" s="51">
        <v>2835.19</v>
      </c>
      <c r="AL150" s="34" t="str">
        <f t="shared" si="23"/>
        <v>Erica Fragoso</v>
      </c>
    </row>
    <row r="151" spans="1:38" x14ac:dyDescent="0.25">
      <c r="A151" s="26" t="s">
        <v>38</v>
      </c>
      <c r="B151" s="26" t="s">
        <v>39</v>
      </c>
      <c r="C151" s="26" t="s">
        <v>52</v>
      </c>
      <c r="D151" s="26" t="s">
        <v>40</v>
      </c>
      <c r="E151" s="27">
        <v>578197</v>
      </c>
      <c r="F151" s="27">
        <f>IFERROR(VLOOKUP(E151,#REF!,2,0),0)</f>
        <v>0</v>
      </c>
      <c r="G151" s="27"/>
      <c r="H151" s="26">
        <v>6000780441</v>
      </c>
      <c r="I151" s="29" t="s">
        <v>42</v>
      </c>
      <c r="J151" s="45" t="s">
        <v>109</v>
      </c>
      <c r="K151" s="30" t="str">
        <f t="shared" si="24"/>
        <v>Custeio</v>
      </c>
      <c r="L151" s="26" t="s">
        <v>43</v>
      </c>
      <c r="M151" s="26" t="s">
        <v>69</v>
      </c>
      <c r="N151" s="26" t="str">
        <f t="shared" si="20"/>
        <v>Realizado</v>
      </c>
      <c r="O151" s="26" t="s">
        <v>45</v>
      </c>
      <c r="P151" s="26" t="s">
        <v>76</v>
      </c>
      <c r="Q151" s="26" t="str">
        <f>IFERROR(IFERROR(VLOOKUP(H151,[1]STATUS_CAPEX!I:J,2,0),VLOOKUP(H151,[1]STATUS_OPEX!H:I,2,0)),0)</f>
        <v>LIB //COMS</v>
      </c>
      <c r="R151" s="31">
        <v>45646</v>
      </c>
      <c r="S151" s="32" t="s">
        <v>82</v>
      </c>
      <c r="T151" s="26" t="s">
        <v>72</v>
      </c>
      <c r="U151" s="33" t="s">
        <v>39</v>
      </c>
      <c r="V151" s="33" t="str">
        <f t="shared" si="18"/>
        <v>OK</v>
      </c>
      <c r="W151" s="33" t="s">
        <v>49</v>
      </c>
      <c r="X151" s="33" t="s">
        <v>49</v>
      </c>
      <c r="Y151" s="33" t="s">
        <v>39</v>
      </c>
      <c r="Z151" s="14">
        <f t="shared" si="21"/>
        <v>1</v>
      </c>
      <c r="AA151" s="34">
        <v>2309</v>
      </c>
      <c r="AB151" s="35" t="s">
        <v>57</v>
      </c>
      <c r="AC151" s="36" t="str">
        <f>IFERROR(VLOOKUP(T151,[1]STATUS_CAPEX!Q:R,2,0),"SAMUEL OLIVEIRA")</f>
        <v>SAMUEL OLIVEIRA</v>
      </c>
      <c r="AD151" s="37" t="s">
        <v>51</v>
      </c>
      <c r="AE151" s="32" t="str">
        <f t="shared" si="25"/>
        <v>Realizado</v>
      </c>
      <c r="AF151" s="38" t="s">
        <v>42</v>
      </c>
      <c r="AG151" s="39">
        <f t="shared" ref="AG151:AG174" si="26">IF(AK151="",AA151,AK151)</f>
        <v>7375.27</v>
      </c>
      <c r="AH151" s="40">
        <v>2548098.5699999998</v>
      </c>
      <c r="AI151" s="35" t="e">
        <f t="shared" si="22"/>
        <v>#N/A</v>
      </c>
      <c r="AJ151" s="41">
        <v>24681612</v>
      </c>
      <c r="AK151" s="51">
        <v>7375.27</v>
      </c>
      <c r="AL151" s="34" t="str">
        <f t="shared" si="23"/>
        <v>Mauricio Alves</v>
      </c>
    </row>
    <row r="152" spans="1:38" x14ac:dyDescent="0.25">
      <c r="A152" s="26" t="s">
        <v>38</v>
      </c>
      <c r="B152" s="26" t="s">
        <v>39</v>
      </c>
      <c r="C152" s="26" t="s">
        <v>52</v>
      </c>
      <c r="D152" s="26" t="s">
        <v>40</v>
      </c>
      <c r="E152" s="27">
        <v>574915</v>
      </c>
      <c r="F152" s="27">
        <f>IFERROR(VLOOKUP(E152,#REF!,2,0),0)</f>
        <v>0</v>
      </c>
      <c r="G152" s="27"/>
      <c r="H152" s="26">
        <v>6000780442</v>
      </c>
      <c r="I152" s="26" t="s">
        <v>42</v>
      </c>
      <c r="J152" s="45" t="s">
        <v>109</v>
      </c>
      <c r="K152" s="30" t="str">
        <f t="shared" si="24"/>
        <v>Custeio</v>
      </c>
      <c r="L152" s="26" t="s">
        <v>43</v>
      </c>
      <c r="M152" s="26" t="s">
        <v>69</v>
      </c>
      <c r="N152" s="26" t="str">
        <f t="shared" si="20"/>
        <v>Realizado</v>
      </c>
      <c r="O152" s="26" t="s">
        <v>117</v>
      </c>
      <c r="P152" s="26" t="s">
        <v>76</v>
      </c>
      <c r="Q152" s="26" t="str">
        <f>IFERROR(IFERROR(VLOOKUP(H152,[1]STATUS_CAPEX!I:J,2,0),VLOOKUP(H152,[1]STATUS_OPEX!H:I,2,0)),0)</f>
        <v>LIB //COMS</v>
      </c>
      <c r="R152" s="31">
        <v>45647</v>
      </c>
      <c r="S152" s="32" t="s">
        <v>82</v>
      </c>
      <c r="T152" s="26" t="s">
        <v>72</v>
      </c>
      <c r="U152" s="33" t="s">
        <v>39</v>
      </c>
      <c r="V152" s="33" t="str">
        <f t="shared" si="18"/>
        <v>OK</v>
      </c>
      <c r="W152" s="33" t="s">
        <v>49</v>
      </c>
      <c r="X152" s="33" t="s">
        <v>49</v>
      </c>
      <c r="Y152" s="33" t="s">
        <v>39</v>
      </c>
      <c r="Z152" s="14">
        <f t="shared" si="21"/>
        <v>1</v>
      </c>
      <c r="AA152" s="34">
        <v>7027</v>
      </c>
      <c r="AB152" s="35" t="s">
        <v>57</v>
      </c>
      <c r="AC152" s="36" t="str">
        <f>IFERROR(VLOOKUP(T152,[1]STATUS_CAPEX!Q:R,2,0),"SAMUEL OLIVEIRA")</f>
        <v>SAMUEL OLIVEIRA</v>
      </c>
      <c r="AD152" s="37" t="s">
        <v>51</v>
      </c>
      <c r="AE152" s="32" t="str">
        <f t="shared" si="25"/>
        <v>Realizado</v>
      </c>
      <c r="AF152" s="38" t="s">
        <v>42</v>
      </c>
      <c r="AG152" s="39">
        <f t="shared" si="26"/>
        <v>7027.3</v>
      </c>
      <c r="AH152" s="40">
        <v>2548098.5699999998</v>
      </c>
      <c r="AI152" s="35" t="e">
        <f t="shared" si="22"/>
        <v>#N/A</v>
      </c>
      <c r="AJ152" s="41">
        <v>24681652</v>
      </c>
      <c r="AK152" s="51">
        <v>7027.3</v>
      </c>
      <c r="AL152" s="34" t="str">
        <f t="shared" si="23"/>
        <v>Mauricio Alves</v>
      </c>
    </row>
    <row r="153" spans="1:38" x14ac:dyDescent="0.25">
      <c r="A153" s="26" t="s">
        <v>38</v>
      </c>
      <c r="B153" s="26" t="s">
        <v>39</v>
      </c>
      <c r="C153" s="26" t="s">
        <v>52</v>
      </c>
      <c r="D153" s="26" t="s">
        <v>40</v>
      </c>
      <c r="E153" s="27">
        <v>578197</v>
      </c>
      <c r="F153" s="27">
        <f>IFERROR(VLOOKUP(E153,#REF!,2,0),0)</f>
        <v>0</v>
      </c>
      <c r="G153" s="27"/>
      <c r="H153" s="26">
        <v>6000780444</v>
      </c>
      <c r="I153" s="26" t="s">
        <v>42</v>
      </c>
      <c r="J153" s="45" t="s">
        <v>109</v>
      </c>
      <c r="K153" s="30" t="str">
        <f t="shared" si="24"/>
        <v>Custeio</v>
      </c>
      <c r="L153" s="26" t="s">
        <v>43</v>
      </c>
      <c r="M153" s="26" t="s">
        <v>69</v>
      </c>
      <c r="N153" s="26" t="str">
        <f t="shared" si="20"/>
        <v>Realizado</v>
      </c>
      <c r="O153" s="26" t="s">
        <v>45</v>
      </c>
      <c r="P153" s="26" t="s">
        <v>70</v>
      </c>
      <c r="Q153" s="26" t="str">
        <f>IFERROR(IFERROR(VLOOKUP(H153,[1]STATUS_CAPEX!I:J,2,0),VLOOKUP(H153,[1]STATUS_OPEX!H:I,2,0)),0)</f>
        <v>LIB //COMS</v>
      </c>
      <c r="R153" s="31">
        <v>45648</v>
      </c>
      <c r="S153" s="32" t="s">
        <v>82</v>
      </c>
      <c r="T153" s="26" t="s">
        <v>72</v>
      </c>
      <c r="U153" s="33" t="s">
        <v>39</v>
      </c>
      <c r="V153" s="33" t="str">
        <f t="shared" si="18"/>
        <v>OK</v>
      </c>
      <c r="W153" s="33" t="s">
        <v>49</v>
      </c>
      <c r="X153" s="33" t="s">
        <v>49</v>
      </c>
      <c r="Y153" s="33" t="s">
        <v>39</v>
      </c>
      <c r="Z153" s="14">
        <f t="shared" si="21"/>
        <v>1</v>
      </c>
      <c r="AA153" s="34">
        <v>4246</v>
      </c>
      <c r="AB153" s="35" t="s">
        <v>57</v>
      </c>
      <c r="AC153" s="36" t="str">
        <f>IFERROR(VLOOKUP(T153,[1]STATUS_CAPEX!Q:R,2,0),"SAMUEL OLIVEIRA")</f>
        <v>SAMUEL OLIVEIRA</v>
      </c>
      <c r="AD153" s="37" t="s">
        <v>51</v>
      </c>
      <c r="AE153" s="32" t="str">
        <f t="shared" si="25"/>
        <v>Realizado</v>
      </c>
      <c r="AF153" s="38" t="s">
        <v>42</v>
      </c>
      <c r="AG153" s="39">
        <f t="shared" si="26"/>
        <v>4246.55</v>
      </c>
      <c r="AH153" s="40">
        <v>2548098.5699999998</v>
      </c>
      <c r="AI153" s="35" t="e">
        <f t="shared" si="22"/>
        <v>#N/A</v>
      </c>
      <c r="AJ153" s="41">
        <v>24681657</v>
      </c>
      <c r="AK153" s="51">
        <v>4246.55</v>
      </c>
      <c r="AL153" s="34" t="str">
        <f t="shared" si="23"/>
        <v>Mauricio Alves</v>
      </c>
    </row>
    <row r="154" spans="1:38" x14ac:dyDescent="0.25">
      <c r="A154" s="26" t="s">
        <v>38</v>
      </c>
      <c r="B154" s="26" t="s">
        <v>39</v>
      </c>
      <c r="C154" s="26" t="s">
        <v>52</v>
      </c>
      <c r="D154" s="26" t="s">
        <v>40</v>
      </c>
      <c r="E154" s="27">
        <v>575060</v>
      </c>
      <c r="F154" s="27">
        <f>IFERROR(VLOOKUP(E154,#REF!,2,0),0)</f>
        <v>0</v>
      </c>
      <c r="G154" s="27"/>
      <c r="H154" s="26">
        <v>6000780445</v>
      </c>
      <c r="I154" s="26" t="s">
        <v>42</v>
      </c>
      <c r="J154" s="45" t="s">
        <v>109</v>
      </c>
      <c r="K154" s="30" t="str">
        <f t="shared" si="24"/>
        <v>Custeio</v>
      </c>
      <c r="L154" s="26" t="s">
        <v>43</v>
      </c>
      <c r="M154" s="26" t="s">
        <v>69</v>
      </c>
      <c r="N154" s="26" t="str">
        <f t="shared" si="20"/>
        <v>Realizado</v>
      </c>
      <c r="O154" s="26" t="s">
        <v>45</v>
      </c>
      <c r="P154" s="26" t="s">
        <v>70</v>
      </c>
      <c r="Q154" s="26" t="str">
        <f>IFERROR(IFERROR(VLOOKUP(H154,[1]STATUS_CAPEX!I:J,2,0),VLOOKUP(H154,[1]STATUS_OPEX!H:I,2,0)),0)</f>
        <v>LIB //COMS</v>
      </c>
      <c r="R154" s="31">
        <v>45649</v>
      </c>
      <c r="S154" s="32" t="s">
        <v>82</v>
      </c>
      <c r="T154" s="26" t="s">
        <v>72</v>
      </c>
      <c r="U154" s="33" t="s">
        <v>39</v>
      </c>
      <c r="V154" s="33" t="str">
        <f t="shared" si="18"/>
        <v>OK</v>
      </c>
      <c r="W154" s="33" t="s">
        <v>49</v>
      </c>
      <c r="X154" s="33" t="s">
        <v>49</v>
      </c>
      <c r="Y154" s="33" t="s">
        <v>39</v>
      </c>
      <c r="Z154" s="14">
        <f t="shared" si="21"/>
        <v>1</v>
      </c>
      <c r="AA154" s="34">
        <v>6282</v>
      </c>
      <c r="AB154" s="35" t="s">
        <v>57</v>
      </c>
      <c r="AC154" s="36" t="str">
        <f>IFERROR(VLOOKUP(T154,[1]STATUS_CAPEX!Q:R,2,0),"SAMUEL OLIVEIRA")</f>
        <v>SAMUEL OLIVEIRA</v>
      </c>
      <c r="AD154" s="37" t="s">
        <v>51</v>
      </c>
      <c r="AE154" s="32" t="str">
        <f t="shared" si="25"/>
        <v>Realizado</v>
      </c>
      <c r="AF154" s="38" t="s">
        <v>42</v>
      </c>
      <c r="AG154" s="39">
        <f t="shared" si="26"/>
        <v>6282.08</v>
      </c>
      <c r="AH154" s="40">
        <v>2548098.5699999998</v>
      </c>
      <c r="AI154" s="35" t="e">
        <f t="shared" si="22"/>
        <v>#N/A</v>
      </c>
      <c r="AJ154" s="41">
        <v>24681728</v>
      </c>
      <c r="AK154" s="51">
        <v>6282.08</v>
      </c>
      <c r="AL154" s="34" t="str">
        <f t="shared" si="23"/>
        <v>Mauricio Alves</v>
      </c>
    </row>
    <row r="155" spans="1:38" x14ac:dyDescent="0.25">
      <c r="A155" s="26" t="s">
        <v>38</v>
      </c>
      <c r="B155" s="26" t="s">
        <v>39</v>
      </c>
      <c r="C155" s="26" t="s">
        <v>52</v>
      </c>
      <c r="D155" s="26" t="s">
        <v>40</v>
      </c>
      <c r="E155" s="27">
        <v>584189</v>
      </c>
      <c r="F155" s="27">
        <f>IFERROR(VLOOKUP(E155,#REF!,2,0),0)</f>
        <v>0</v>
      </c>
      <c r="G155" s="27"/>
      <c r="H155" s="26">
        <v>6000780446</v>
      </c>
      <c r="I155" s="26" t="s">
        <v>42</v>
      </c>
      <c r="J155" s="45" t="s">
        <v>109</v>
      </c>
      <c r="K155" s="30" t="str">
        <f t="shared" si="24"/>
        <v>Custeio</v>
      </c>
      <c r="L155" s="26" t="s">
        <v>43</v>
      </c>
      <c r="M155" s="26" t="s">
        <v>69</v>
      </c>
      <c r="N155" s="26" t="str">
        <f t="shared" si="20"/>
        <v>Realizado</v>
      </c>
      <c r="O155" s="26" t="s">
        <v>45</v>
      </c>
      <c r="P155" s="26" t="s">
        <v>70</v>
      </c>
      <c r="Q155" s="26" t="str">
        <f>IFERROR(IFERROR(VLOOKUP(H155,[1]STATUS_CAPEX!I:J,2,0),VLOOKUP(H155,[1]STATUS_OPEX!H:I,2,0)),0)</f>
        <v>LIB //COMS</v>
      </c>
      <c r="R155" s="31">
        <v>45650</v>
      </c>
      <c r="S155" s="32" t="s">
        <v>71</v>
      </c>
      <c r="T155" s="26" t="s">
        <v>72</v>
      </c>
      <c r="U155" s="33" t="s">
        <v>39</v>
      </c>
      <c r="V155" s="33" t="str">
        <f t="shared" si="18"/>
        <v>OK</v>
      </c>
      <c r="W155" s="33" t="s">
        <v>49</v>
      </c>
      <c r="X155" s="33" t="s">
        <v>49</v>
      </c>
      <c r="Y155" s="33" t="s">
        <v>39</v>
      </c>
      <c r="Z155" s="14">
        <f t="shared" si="21"/>
        <v>1</v>
      </c>
      <c r="AA155" s="34">
        <v>6306</v>
      </c>
      <c r="AB155" s="35" t="s">
        <v>57</v>
      </c>
      <c r="AC155" s="36" t="str">
        <f>IFERROR(VLOOKUP(T155,[1]STATUS_CAPEX!Q:R,2,0),"SAMUEL OLIVEIRA")</f>
        <v>SAMUEL OLIVEIRA</v>
      </c>
      <c r="AD155" s="37" t="s">
        <v>51</v>
      </c>
      <c r="AE155" s="32" t="str">
        <f t="shared" si="25"/>
        <v>Realizado</v>
      </c>
      <c r="AF155" s="38" t="s">
        <v>42</v>
      </c>
      <c r="AG155" s="39">
        <f t="shared" si="26"/>
        <v>5934.11</v>
      </c>
      <c r="AH155" s="40">
        <v>2548098.5699999998</v>
      </c>
      <c r="AI155" s="35" t="e">
        <f t="shared" si="22"/>
        <v>#N/A</v>
      </c>
      <c r="AJ155" s="41">
        <v>24681729</v>
      </c>
      <c r="AK155" s="51">
        <v>5934.11</v>
      </c>
      <c r="AL155" s="34" t="str">
        <f t="shared" si="23"/>
        <v>Mauricio Alves</v>
      </c>
    </row>
    <row r="156" spans="1:38" x14ac:dyDescent="0.25">
      <c r="A156" s="26" t="s">
        <v>38</v>
      </c>
      <c r="B156" s="26" t="s">
        <v>39</v>
      </c>
      <c r="C156" s="26" t="s">
        <v>52</v>
      </c>
      <c r="D156" s="26" t="s">
        <v>40</v>
      </c>
      <c r="E156" s="27">
        <v>574606</v>
      </c>
      <c r="F156" s="27">
        <f>IFERROR(VLOOKUP(E156,#REF!,2,0),0)</f>
        <v>0</v>
      </c>
      <c r="G156" s="27"/>
      <c r="H156" s="26">
        <v>6000780447</v>
      </c>
      <c r="I156" s="26" t="s">
        <v>42</v>
      </c>
      <c r="J156" s="45" t="s">
        <v>109</v>
      </c>
      <c r="K156" s="30" t="str">
        <f t="shared" si="24"/>
        <v>Custeio</v>
      </c>
      <c r="L156" s="26" t="s">
        <v>43</v>
      </c>
      <c r="M156" s="26" t="s">
        <v>69</v>
      </c>
      <c r="N156" s="26" t="str">
        <f t="shared" si="20"/>
        <v>Realizado</v>
      </c>
      <c r="O156" s="26" t="s">
        <v>45</v>
      </c>
      <c r="P156" s="26" t="s">
        <v>70</v>
      </c>
      <c r="Q156" s="26" t="str">
        <f>IFERROR(IFERROR(VLOOKUP(H156,[1]STATUS_CAPEX!I:J,2,0),VLOOKUP(H156,[1]STATUS_OPEX!H:I,2,0)),0)</f>
        <v>LIB //COMS</v>
      </c>
      <c r="R156" s="31">
        <v>45651</v>
      </c>
      <c r="S156" s="32" t="s">
        <v>82</v>
      </c>
      <c r="T156" s="26" t="s">
        <v>72</v>
      </c>
      <c r="U156" s="33" t="s">
        <v>39</v>
      </c>
      <c r="V156" s="33" t="str">
        <f t="shared" si="18"/>
        <v>OK</v>
      </c>
      <c r="W156" s="33" t="s">
        <v>49</v>
      </c>
      <c r="X156" s="33" t="s">
        <v>49</v>
      </c>
      <c r="Y156" s="33" t="s">
        <v>39</v>
      </c>
      <c r="Z156" s="14">
        <f t="shared" si="21"/>
        <v>1</v>
      </c>
      <c r="AA156" s="34">
        <v>1564</v>
      </c>
      <c r="AB156" s="35" t="s">
        <v>57</v>
      </c>
      <c r="AC156" s="36" t="str">
        <f>IFERROR(VLOOKUP(T156,[1]STATUS_CAPEX!Q:R,2,0),"SAMUEL OLIVEIRA")</f>
        <v>SAMUEL OLIVEIRA</v>
      </c>
      <c r="AD156" s="37" t="s">
        <v>51</v>
      </c>
      <c r="AE156" s="32" t="str">
        <f t="shared" si="25"/>
        <v>Realizado</v>
      </c>
      <c r="AF156" s="38" t="s">
        <v>42</v>
      </c>
      <c r="AG156" s="39">
        <f t="shared" si="26"/>
        <v>1564.36</v>
      </c>
      <c r="AH156" s="40">
        <v>2548098.5699999998</v>
      </c>
      <c r="AI156" s="35" t="e">
        <f t="shared" si="22"/>
        <v>#N/A</v>
      </c>
      <c r="AJ156" s="41">
        <v>24693382</v>
      </c>
      <c r="AK156" s="57">
        <v>1564.36</v>
      </c>
      <c r="AL156" s="34" t="str">
        <f t="shared" si="23"/>
        <v>Mauricio Alves</v>
      </c>
    </row>
    <row r="157" spans="1:38" x14ac:dyDescent="0.25">
      <c r="A157" s="26" t="s">
        <v>38</v>
      </c>
      <c r="B157" s="26" t="s">
        <v>39</v>
      </c>
      <c r="C157" s="26" t="s">
        <v>52</v>
      </c>
      <c r="D157" s="26" t="s">
        <v>40</v>
      </c>
      <c r="E157" s="27">
        <v>563184</v>
      </c>
      <c r="F157" s="27">
        <f>IFERROR(VLOOKUP(E157,#REF!,2,0),0)</f>
        <v>0</v>
      </c>
      <c r="G157" s="27"/>
      <c r="H157" s="26">
        <v>6000780448</v>
      </c>
      <c r="I157" s="26" t="s">
        <v>42</v>
      </c>
      <c r="J157" s="45" t="s">
        <v>109</v>
      </c>
      <c r="K157" s="30" t="str">
        <f t="shared" si="24"/>
        <v>Custeio</v>
      </c>
      <c r="L157" s="26" t="s">
        <v>43</v>
      </c>
      <c r="M157" s="26" t="s">
        <v>69</v>
      </c>
      <c r="N157" s="26" t="str">
        <f t="shared" si="20"/>
        <v>Realizado</v>
      </c>
      <c r="O157" s="26" t="s">
        <v>45</v>
      </c>
      <c r="P157" s="26" t="s">
        <v>70</v>
      </c>
      <c r="Q157" s="26" t="str">
        <f>IFERROR(IFERROR(VLOOKUP(H157,[1]STATUS_CAPEX!I:J,2,0),VLOOKUP(H157,[1]STATUS_OPEX!H:I,2,0)),0)</f>
        <v>LIB //COMS</v>
      </c>
      <c r="R157" s="31">
        <v>45652</v>
      </c>
      <c r="S157" s="32" t="s">
        <v>82</v>
      </c>
      <c r="T157" s="26" t="s">
        <v>72</v>
      </c>
      <c r="U157" s="33" t="s">
        <v>39</v>
      </c>
      <c r="V157" s="33" t="str">
        <f t="shared" si="18"/>
        <v>OK</v>
      </c>
      <c r="W157" s="33" t="s">
        <v>49</v>
      </c>
      <c r="X157" s="33" t="s">
        <v>49</v>
      </c>
      <c r="Y157" s="33" t="s">
        <v>39</v>
      </c>
      <c r="Z157" s="14">
        <f t="shared" si="21"/>
        <v>1</v>
      </c>
      <c r="AA157" s="34">
        <v>4668</v>
      </c>
      <c r="AB157" s="35" t="s">
        <v>57</v>
      </c>
      <c r="AC157" s="36" t="str">
        <f>IFERROR(VLOOKUP(T157,[1]STATUS_CAPEX!Q:R,2,0),"SAMUEL OLIVEIRA")</f>
        <v>SAMUEL OLIVEIRA</v>
      </c>
      <c r="AD157" s="37" t="s">
        <v>51</v>
      </c>
      <c r="AE157" s="32" t="str">
        <f t="shared" si="25"/>
        <v>Realizado</v>
      </c>
      <c r="AF157" s="38" t="s">
        <v>42</v>
      </c>
      <c r="AG157" s="39">
        <f t="shared" si="26"/>
        <v>4668.4399999999996</v>
      </c>
      <c r="AH157" s="40">
        <v>2548098.5699999998</v>
      </c>
      <c r="AI157" s="35" t="e">
        <f t="shared" si="22"/>
        <v>#N/A</v>
      </c>
      <c r="AJ157" s="41">
        <v>24693422</v>
      </c>
      <c r="AK157" s="57">
        <v>4668.4399999999996</v>
      </c>
      <c r="AL157" s="34" t="str">
        <f t="shared" si="23"/>
        <v>Mauricio Alves</v>
      </c>
    </row>
    <row r="158" spans="1:38" x14ac:dyDescent="0.25">
      <c r="A158" s="26" t="s">
        <v>38</v>
      </c>
      <c r="B158" s="26" t="s">
        <v>39</v>
      </c>
      <c r="C158" s="26" t="s">
        <v>52</v>
      </c>
      <c r="D158" s="26" t="s">
        <v>40</v>
      </c>
      <c r="E158" s="27">
        <v>574606</v>
      </c>
      <c r="F158" s="27">
        <f>IFERROR(VLOOKUP(E158,#REF!,2,0),0)</f>
        <v>0</v>
      </c>
      <c r="G158" s="27"/>
      <c r="H158" s="26">
        <v>6000780449</v>
      </c>
      <c r="I158" s="26" t="s">
        <v>42</v>
      </c>
      <c r="J158" s="45" t="s">
        <v>109</v>
      </c>
      <c r="K158" s="30" t="str">
        <f t="shared" si="24"/>
        <v>Custeio</v>
      </c>
      <c r="L158" s="26" t="s">
        <v>43</v>
      </c>
      <c r="M158" s="26" t="s">
        <v>69</v>
      </c>
      <c r="N158" s="26" t="str">
        <f t="shared" si="20"/>
        <v>Realizado</v>
      </c>
      <c r="O158" s="26" t="s">
        <v>45</v>
      </c>
      <c r="P158" s="26" t="s">
        <v>70</v>
      </c>
      <c r="Q158" s="26" t="str">
        <f>IFERROR(IFERROR(VLOOKUP(H158,[1]STATUS_CAPEX!I:J,2,0),VLOOKUP(H158,[1]STATUS_OPEX!H:I,2,0)),0)</f>
        <v>LIB //COMS</v>
      </c>
      <c r="R158" s="31">
        <v>45653</v>
      </c>
      <c r="S158" s="32" t="s">
        <v>82</v>
      </c>
      <c r="T158" s="26" t="s">
        <v>72</v>
      </c>
      <c r="U158" s="33" t="s">
        <v>39</v>
      </c>
      <c r="V158" s="33" t="str">
        <f t="shared" si="18"/>
        <v>OK</v>
      </c>
      <c r="W158" s="33" t="s">
        <v>49</v>
      </c>
      <c r="X158" s="33" t="s">
        <v>49</v>
      </c>
      <c r="Y158" s="33" t="s">
        <v>39</v>
      </c>
      <c r="Z158" s="14">
        <f t="shared" si="21"/>
        <v>1</v>
      </c>
      <c r="AA158" s="34">
        <v>3686</v>
      </c>
      <c r="AB158" s="35" t="s">
        <v>57</v>
      </c>
      <c r="AC158" s="36" t="str">
        <f>IFERROR(VLOOKUP(T158,[1]STATUS_CAPEX!Q:R,2,0),"SAMUEL OLIVEIRA")</f>
        <v>SAMUEL OLIVEIRA</v>
      </c>
      <c r="AD158" s="37" t="s">
        <v>51</v>
      </c>
      <c r="AE158" s="32" t="str">
        <f t="shared" si="25"/>
        <v>Realizado</v>
      </c>
      <c r="AF158" s="38" t="s">
        <v>42</v>
      </c>
      <c r="AG158" s="39">
        <f t="shared" si="26"/>
        <v>3079.44</v>
      </c>
      <c r="AH158" s="40">
        <v>2548098.5699999998</v>
      </c>
      <c r="AI158" s="35" t="e">
        <f t="shared" si="22"/>
        <v>#N/A</v>
      </c>
      <c r="AJ158" s="41">
        <v>24693442</v>
      </c>
      <c r="AK158" s="65">
        <v>3079.44</v>
      </c>
      <c r="AL158" s="34" t="str">
        <f t="shared" si="23"/>
        <v>Mauricio Alves</v>
      </c>
    </row>
    <row r="159" spans="1:38" x14ac:dyDescent="0.25">
      <c r="A159" s="26" t="s">
        <v>38</v>
      </c>
      <c r="B159" s="26" t="s">
        <v>39</v>
      </c>
      <c r="C159" s="26" t="s">
        <v>52</v>
      </c>
      <c r="D159" s="26" t="s">
        <v>40</v>
      </c>
      <c r="E159" s="27">
        <v>565671</v>
      </c>
      <c r="F159" s="27">
        <f>IFERROR(VLOOKUP(E159,#REF!,2,0),0)</f>
        <v>0</v>
      </c>
      <c r="G159" s="27"/>
      <c r="H159" s="26">
        <v>6000780450</v>
      </c>
      <c r="I159" s="26" t="s">
        <v>42</v>
      </c>
      <c r="J159" s="45" t="s">
        <v>109</v>
      </c>
      <c r="K159" s="30" t="str">
        <f t="shared" si="24"/>
        <v>Custeio</v>
      </c>
      <c r="L159" s="26" t="s">
        <v>43</v>
      </c>
      <c r="M159" s="26" t="s">
        <v>69</v>
      </c>
      <c r="N159" s="26" t="str">
        <f t="shared" si="20"/>
        <v>Realizado</v>
      </c>
      <c r="O159" s="26" t="s">
        <v>45</v>
      </c>
      <c r="P159" s="26" t="s">
        <v>70</v>
      </c>
      <c r="Q159" s="26" t="str">
        <f>IFERROR(IFERROR(VLOOKUP(H159,[1]STATUS_CAPEX!I:J,2,0),VLOOKUP(H159,[1]STATUS_OPEX!H:I,2,0)),0)</f>
        <v>LIB //COMS</v>
      </c>
      <c r="R159" s="31">
        <v>45654</v>
      </c>
      <c r="S159" s="32" t="s">
        <v>71</v>
      </c>
      <c r="T159" s="26" t="s">
        <v>72</v>
      </c>
      <c r="U159" s="33" t="s">
        <v>39</v>
      </c>
      <c r="V159" s="33" t="str">
        <f t="shared" si="18"/>
        <v>OK</v>
      </c>
      <c r="W159" s="33" t="s">
        <v>49</v>
      </c>
      <c r="X159" s="33" t="s">
        <v>49</v>
      </c>
      <c r="Y159" s="33" t="s">
        <v>39</v>
      </c>
      <c r="Z159" s="14">
        <f t="shared" si="21"/>
        <v>1</v>
      </c>
      <c r="AA159" s="34">
        <v>6183</v>
      </c>
      <c r="AB159" s="35" t="s">
        <v>57</v>
      </c>
      <c r="AC159" s="36" t="str">
        <f>IFERROR(VLOOKUP(T159,[1]STATUS_CAPEX!Q:R,2,0),"SAMUEL OLIVEIRA")</f>
        <v>SAMUEL OLIVEIRA</v>
      </c>
      <c r="AD159" s="37" t="s">
        <v>51</v>
      </c>
      <c r="AE159" s="32" t="str">
        <f t="shared" si="25"/>
        <v>Realizado</v>
      </c>
      <c r="AF159" s="38" t="s">
        <v>42</v>
      </c>
      <c r="AG159" s="39">
        <f t="shared" si="26"/>
        <v>3575.25</v>
      </c>
      <c r="AH159" s="40">
        <v>2548098.5699999998</v>
      </c>
      <c r="AI159" s="35" t="e">
        <f t="shared" si="22"/>
        <v>#N/A</v>
      </c>
      <c r="AJ159" s="41">
        <v>24693500</v>
      </c>
      <c r="AK159" s="51">
        <v>3575.25</v>
      </c>
      <c r="AL159" s="34" t="str">
        <f t="shared" si="23"/>
        <v>Mauricio Alves</v>
      </c>
    </row>
    <row r="160" spans="1:38" x14ac:dyDescent="0.25">
      <c r="A160" s="26" t="s">
        <v>38</v>
      </c>
      <c r="B160" s="26" t="s">
        <v>39</v>
      </c>
      <c r="C160" s="26" t="s">
        <v>52</v>
      </c>
      <c r="D160" s="26" t="s">
        <v>40</v>
      </c>
      <c r="E160" s="27">
        <v>584189</v>
      </c>
      <c r="F160" s="27">
        <f>IFERROR(VLOOKUP(E160,#REF!,2,0),0)</f>
        <v>0</v>
      </c>
      <c r="G160" s="27"/>
      <c r="H160" s="26">
        <v>6000780451</v>
      </c>
      <c r="I160" s="26" t="s">
        <v>42</v>
      </c>
      <c r="J160" s="45" t="s">
        <v>109</v>
      </c>
      <c r="K160" s="30" t="str">
        <f t="shared" si="24"/>
        <v>Custeio</v>
      </c>
      <c r="L160" s="26" t="s">
        <v>43</v>
      </c>
      <c r="M160" s="26" t="s">
        <v>69</v>
      </c>
      <c r="N160" s="26" t="str">
        <f t="shared" si="20"/>
        <v>Realizado</v>
      </c>
      <c r="O160" s="26" t="s">
        <v>45</v>
      </c>
      <c r="P160" s="26" t="s">
        <v>70</v>
      </c>
      <c r="Q160" s="26" t="str">
        <f>IFERROR(IFERROR(VLOOKUP(H160,[1]STATUS_CAPEX!I:J,2,0),VLOOKUP(H160,[1]STATUS_OPEX!H:I,2,0)),0)</f>
        <v>LIB //COMS</v>
      </c>
      <c r="R160" s="31">
        <v>45655</v>
      </c>
      <c r="S160" s="32" t="s">
        <v>82</v>
      </c>
      <c r="T160" s="26" t="s">
        <v>72</v>
      </c>
      <c r="U160" s="33" t="s">
        <v>39</v>
      </c>
      <c r="V160" s="33" t="str">
        <f t="shared" si="18"/>
        <v>OK</v>
      </c>
      <c r="W160" s="33" t="s">
        <v>49</v>
      </c>
      <c r="X160" s="33" t="s">
        <v>49</v>
      </c>
      <c r="Y160" s="33" t="s">
        <v>39</v>
      </c>
      <c r="Z160" s="14">
        <f t="shared" si="21"/>
        <v>1</v>
      </c>
      <c r="AA160" s="34">
        <v>3898</v>
      </c>
      <c r="AB160" s="35" t="s">
        <v>57</v>
      </c>
      <c r="AC160" s="36" t="str">
        <f>IFERROR(VLOOKUP(T160,[1]STATUS_CAPEX!Q:R,2,0),"SAMUEL OLIVEIRA")</f>
        <v>SAMUEL OLIVEIRA</v>
      </c>
      <c r="AD160" s="37" t="s">
        <v>51</v>
      </c>
      <c r="AE160" s="32" t="str">
        <f t="shared" si="25"/>
        <v>Realizado</v>
      </c>
      <c r="AF160" s="38" t="s">
        <v>42</v>
      </c>
      <c r="AG160" s="39">
        <f t="shared" si="26"/>
        <v>3898.58</v>
      </c>
      <c r="AH160" s="40">
        <v>2548098.5699999998</v>
      </c>
      <c r="AI160" s="35" t="e">
        <f t="shared" si="22"/>
        <v>#N/A</v>
      </c>
      <c r="AJ160" s="41">
        <v>24693529</v>
      </c>
      <c r="AK160" s="57">
        <v>3898.58</v>
      </c>
      <c r="AL160" s="34" t="str">
        <f t="shared" si="23"/>
        <v>Mauricio Alves</v>
      </c>
    </row>
    <row r="161" spans="1:38" x14ac:dyDescent="0.25">
      <c r="A161" s="26" t="s">
        <v>38</v>
      </c>
      <c r="B161" s="26" t="s">
        <v>39</v>
      </c>
      <c r="C161" s="26" t="s">
        <v>52</v>
      </c>
      <c r="D161" s="26" t="s">
        <v>40</v>
      </c>
      <c r="E161" s="27">
        <v>575060</v>
      </c>
      <c r="F161" s="27">
        <f>IFERROR(VLOOKUP(E161,#REF!,2,0),0)</f>
        <v>0</v>
      </c>
      <c r="G161" s="27"/>
      <c r="H161" s="26">
        <v>6000780452</v>
      </c>
      <c r="I161" s="26" t="s">
        <v>42</v>
      </c>
      <c r="J161" s="45" t="s">
        <v>109</v>
      </c>
      <c r="K161" s="30" t="str">
        <f t="shared" si="24"/>
        <v>Custeio</v>
      </c>
      <c r="L161" s="26" t="s">
        <v>43</v>
      </c>
      <c r="M161" s="26" t="s">
        <v>69</v>
      </c>
      <c r="N161" s="26" t="str">
        <f t="shared" si="20"/>
        <v>Realizado</v>
      </c>
      <c r="O161" s="26" t="s">
        <v>45</v>
      </c>
      <c r="P161" s="26" t="s">
        <v>70</v>
      </c>
      <c r="Q161" s="26" t="str">
        <f>IFERROR(IFERROR(VLOOKUP(H161,[1]STATUS_CAPEX!I:J,2,0),VLOOKUP(H161,[1]STATUS_OPEX!H:I,2,0)),0)</f>
        <v>LIB //COMS</v>
      </c>
      <c r="R161" s="31">
        <v>45656</v>
      </c>
      <c r="S161" s="32" t="s">
        <v>82</v>
      </c>
      <c r="T161" s="26" t="s">
        <v>72</v>
      </c>
      <c r="U161" s="33" t="s">
        <v>39</v>
      </c>
      <c r="V161" s="33" t="str">
        <f t="shared" si="18"/>
        <v>OK</v>
      </c>
      <c r="W161" s="33" t="s">
        <v>49</v>
      </c>
      <c r="X161" s="33" t="s">
        <v>49</v>
      </c>
      <c r="Y161" s="33" t="s">
        <v>39</v>
      </c>
      <c r="Z161" s="14">
        <f t="shared" si="21"/>
        <v>1</v>
      </c>
      <c r="AA161" s="34">
        <v>8542</v>
      </c>
      <c r="AB161" s="35" t="s">
        <v>57</v>
      </c>
      <c r="AC161" s="36" t="str">
        <f>IFERROR(VLOOKUP(T161,[1]STATUS_CAPEX!Q:R,2,0),"SAMUEL OLIVEIRA")</f>
        <v>SAMUEL OLIVEIRA</v>
      </c>
      <c r="AD161" s="37" t="s">
        <v>51</v>
      </c>
      <c r="AE161" s="32" t="str">
        <f t="shared" si="25"/>
        <v>Realizado</v>
      </c>
      <c r="AF161" s="38" t="s">
        <v>42</v>
      </c>
      <c r="AG161" s="39">
        <f t="shared" si="26"/>
        <v>8542.3799999999992</v>
      </c>
      <c r="AH161" s="40">
        <v>2548098.5699999998</v>
      </c>
      <c r="AI161" s="35" t="e">
        <f t="shared" si="22"/>
        <v>#N/A</v>
      </c>
      <c r="AJ161" s="41">
        <v>24693530</v>
      </c>
      <c r="AK161" s="57">
        <v>8542.3799999999992</v>
      </c>
      <c r="AL161" s="34" t="str">
        <f t="shared" si="23"/>
        <v>Mauricio Alves</v>
      </c>
    </row>
    <row r="162" spans="1:38" x14ac:dyDescent="0.25">
      <c r="A162" s="26" t="s">
        <v>38</v>
      </c>
      <c r="B162" s="26" t="s">
        <v>39</v>
      </c>
      <c r="C162" s="26" t="s">
        <v>52</v>
      </c>
      <c r="D162" s="26" t="s">
        <v>40</v>
      </c>
      <c r="E162" s="61">
        <v>583993</v>
      </c>
      <c r="F162" s="46">
        <f>IFERROR(VLOOKUP(E162,#REF!,2,0),0)</f>
        <v>0</v>
      </c>
      <c r="G162" s="46"/>
      <c r="H162" s="26">
        <v>6000780857</v>
      </c>
      <c r="I162" s="26" t="s">
        <v>42</v>
      </c>
      <c r="J162" s="45" t="s">
        <v>109</v>
      </c>
      <c r="K162" s="30" t="str">
        <f t="shared" si="24"/>
        <v>Custeio</v>
      </c>
      <c r="L162" s="26" t="s">
        <v>43</v>
      </c>
      <c r="M162" s="26" t="s">
        <v>69</v>
      </c>
      <c r="N162" s="26" t="str">
        <f t="shared" si="20"/>
        <v>Realizado</v>
      </c>
      <c r="O162" s="26" t="s">
        <v>80</v>
      </c>
      <c r="P162" s="26" t="s">
        <v>70</v>
      </c>
      <c r="Q162" s="26" t="str">
        <f>IFERROR(IFERROR(VLOOKUP(H162,[1]STATUS_CAPEX!I:J,2,0),VLOOKUP(H162,[1]STATUS_OPEX!H:I,2,0)),0)</f>
        <v>LIB //COMS</v>
      </c>
      <c r="R162" s="31">
        <v>45657</v>
      </c>
      <c r="S162" s="32" t="s">
        <v>71</v>
      </c>
      <c r="T162" s="26" t="s">
        <v>72</v>
      </c>
      <c r="U162" s="33" t="s">
        <v>39</v>
      </c>
      <c r="V162" s="33" t="str">
        <f t="shared" si="18"/>
        <v>OK</v>
      </c>
      <c r="W162" s="33" t="s">
        <v>49</v>
      </c>
      <c r="X162" s="33" t="s">
        <v>49</v>
      </c>
      <c r="Y162" s="33" t="s">
        <v>39</v>
      </c>
      <c r="Z162" s="14">
        <f t="shared" si="21"/>
        <v>1</v>
      </c>
      <c r="AA162" s="34">
        <v>7846</v>
      </c>
      <c r="AB162" s="35" t="s">
        <v>57</v>
      </c>
      <c r="AC162" s="36" t="str">
        <f>IFERROR(VLOOKUP(T162,[1]STATUS_CAPEX!Q:R,2,0),"SAMUEL OLIVEIRA")</f>
        <v>SAMUEL OLIVEIRA</v>
      </c>
      <c r="AD162" s="37" t="s">
        <v>51</v>
      </c>
      <c r="AE162" s="32" t="str">
        <f t="shared" si="25"/>
        <v>Realizado</v>
      </c>
      <c r="AF162" s="38" t="s">
        <v>42</v>
      </c>
      <c r="AG162" s="39">
        <f t="shared" si="26"/>
        <v>4717.72</v>
      </c>
      <c r="AH162" s="40">
        <v>2548098.5699999998</v>
      </c>
      <c r="AI162" s="35" t="e">
        <f t="shared" si="22"/>
        <v>#N/A</v>
      </c>
      <c r="AJ162" s="41">
        <v>24693586</v>
      </c>
      <c r="AK162" s="51">
        <v>4717.72</v>
      </c>
      <c r="AL162" s="34" t="str">
        <f t="shared" si="23"/>
        <v>Mauricio Alves</v>
      </c>
    </row>
    <row r="163" spans="1:38" x14ac:dyDescent="0.25">
      <c r="A163" s="26" t="s">
        <v>38</v>
      </c>
      <c r="B163" s="26" t="s">
        <v>39</v>
      </c>
      <c r="C163" s="26" t="s">
        <v>52</v>
      </c>
      <c r="D163" s="26" t="s">
        <v>40</v>
      </c>
      <c r="E163" s="61">
        <v>579420</v>
      </c>
      <c r="F163" s="46">
        <f>IFERROR(VLOOKUP(E163,#REF!,2,0),0)</f>
        <v>0</v>
      </c>
      <c r="G163" s="46"/>
      <c r="H163" s="26">
        <v>6000780858</v>
      </c>
      <c r="I163" s="26" t="s">
        <v>42</v>
      </c>
      <c r="J163" s="45" t="s">
        <v>109</v>
      </c>
      <c r="K163" s="30" t="str">
        <f t="shared" si="24"/>
        <v>Custeio</v>
      </c>
      <c r="L163" s="26" t="s">
        <v>43</v>
      </c>
      <c r="M163" s="26" t="s">
        <v>69</v>
      </c>
      <c r="N163" s="26" t="str">
        <f t="shared" si="20"/>
        <v>Realizado</v>
      </c>
      <c r="O163" s="26" t="s">
        <v>45</v>
      </c>
      <c r="P163" s="26" t="s">
        <v>70</v>
      </c>
      <c r="Q163" s="26" t="str">
        <f>IFERROR(IFERROR(VLOOKUP(H163,[1]STATUS_CAPEX!I:J,2,0),VLOOKUP(H163,[1]STATUS_OPEX!H:I,2,0)),0)</f>
        <v>LIB //COMS</v>
      </c>
      <c r="R163" s="31">
        <v>45658</v>
      </c>
      <c r="S163" s="32" t="s">
        <v>71</v>
      </c>
      <c r="T163" s="26" t="s">
        <v>72</v>
      </c>
      <c r="U163" s="33" t="s">
        <v>39</v>
      </c>
      <c r="V163" s="33" t="str">
        <f t="shared" si="18"/>
        <v>OK</v>
      </c>
      <c r="W163" s="33" t="s">
        <v>49</v>
      </c>
      <c r="X163" s="33" t="s">
        <v>49</v>
      </c>
      <c r="Y163" s="33" t="s">
        <v>39</v>
      </c>
      <c r="Z163" s="14">
        <f t="shared" si="21"/>
        <v>1</v>
      </c>
      <c r="AA163" s="34">
        <v>5884</v>
      </c>
      <c r="AB163" s="35" t="s">
        <v>57</v>
      </c>
      <c r="AC163" s="36" t="str">
        <f>IFERROR(VLOOKUP(T163,[1]STATUS_CAPEX!Q:R,2,0),"SAMUEL OLIVEIRA")</f>
        <v>SAMUEL OLIVEIRA</v>
      </c>
      <c r="AD163" s="37" t="s">
        <v>51</v>
      </c>
      <c r="AE163" s="32" t="str">
        <f t="shared" si="25"/>
        <v>Realizado</v>
      </c>
      <c r="AF163" s="38" t="s">
        <v>42</v>
      </c>
      <c r="AG163" s="39">
        <f t="shared" si="26"/>
        <v>4295.83</v>
      </c>
      <c r="AH163" s="40">
        <v>2548098.5699999998</v>
      </c>
      <c r="AI163" s="35" t="e">
        <f t="shared" si="22"/>
        <v>#N/A</v>
      </c>
      <c r="AJ163" s="41">
        <v>24693654</v>
      </c>
      <c r="AK163" s="51">
        <v>4295.83</v>
      </c>
      <c r="AL163" s="34" t="str">
        <f t="shared" si="23"/>
        <v>Mauricio Alves</v>
      </c>
    </row>
    <row r="164" spans="1:38" x14ac:dyDescent="0.25">
      <c r="A164" s="26" t="s">
        <v>38</v>
      </c>
      <c r="B164" s="26" t="s">
        <v>39</v>
      </c>
      <c r="C164" s="26" t="s">
        <v>52</v>
      </c>
      <c r="D164" s="26" t="s">
        <v>40</v>
      </c>
      <c r="E164" s="61">
        <v>584215</v>
      </c>
      <c r="F164" s="46">
        <f>IFERROR(VLOOKUP(E164,#REF!,2,0),0)</f>
        <v>0</v>
      </c>
      <c r="G164" s="46"/>
      <c r="H164" s="26">
        <v>6000780859</v>
      </c>
      <c r="I164" s="26" t="s">
        <v>42</v>
      </c>
      <c r="J164" s="45" t="s">
        <v>109</v>
      </c>
      <c r="K164" s="30" t="str">
        <f t="shared" si="24"/>
        <v>Custeio</v>
      </c>
      <c r="L164" s="26" t="s">
        <v>43</v>
      </c>
      <c r="M164" s="26" t="s">
        <v>69</v>
      </c>
      <c r="N164" s="26" t="str">
        <f t="shared" si="20"/>
        <v>Realizado</v>
      </c>
      <c r="O164" s="26" t="s">
        <v>45</v>
      </c>
      <c r="P164" s="26" t="s">
        <v>70</v>
      </c>
      <c r="Q164" s="26" t="str">
        <f>IFERROR(IFERROR(VLOOKUP(H164,[1]STATUS_CAPEX!I:J,2,0),VLOOKUP(H164,[1]STATUS_OPEX!H:I,2,0)),0)</f>
        <v>LIB //COMS</v>
      </c>
      <c r="R164" s="31">
        <v>45659</v>
      </c>
      <c r="S164" s="32" t="s">
        <v>82</v>
      </c>
      <c r="T164" s="26" t="s">
        <v>72</v>
      </c>
      <c r="U164" s="33" t="s">
        <v>39</v>
      </c>
      <c r="V164" s="33" t="str">
        <f t="shared" si="18"/>
        <v>OK</v>
      </c>
      <c r="W164" s="33" t="s">
        <v>49</v>
      </c>
      <c r="X164" s="33" t="s">
        <v>49</v>
      </c>
      <c r="Y164" s="33" t="s">
        <v>39</v>
      </c>
      <c r="Z164" s="14">
        <f t="shared" si="21"/>
        <v>1</v>
      </c>
      <c r="AA164" s="34">
        <v>2334</v>
      </c>
      <c r="AB164" s="35" t="s">
        <v>57</v>
      </c>
      <c r="AC164" s="36" t="str">
        <f>IFERROR(VLOOKUP(T164,[1]STATUS_CAPEX!Q:R,2,0),"SAMUEL OLIVEIRA")</f>
        <v>SAMUEL OLIVEIRA</v>
      </c>
      <c r="AD164" s="37" t="s">
        <v>51</v>
      </c>
      <c r="AE164" s="32" t="str">
        <f t="shared" si="25"/>
        <v>Realizado</v>
      </c>
      <c r="AF164" s="38" t="s">
        <v>42</v>
      </c>
      <c r="AG164" s="39">
        <f t="shared" si="26"/>
        <v>2334.2199999999998</v>
      </c>
      <c r="AH164" s="40">
        <v>2548098.5699999998</v>
      </c>
      <c r="AI164" s="35" t="e">
        <f t="shared" si="22"/>
        <v>#N/A</v>
      </c>
      <c r="AJ164" s="41">
        <v>24693685</v>
      </c>
      <c r="AK164" s="65">
        <v>2334.2199999999998</v>
      </c>
      <c r="AL164" s="34" t="str">
        <f t="shared" si="23"/>
        <v>Mauricio Alves</v>
      </c>
    </row>
    <row r="165" spans="1:38" x14ac:dyDescent="0.25">
      <c r="A165" s="26" t="s">
        <v>38</v>
      </c>
      <c r="B165" s="26" t="s">
        <v>39</v>
      </c>
      <c r="C165" s="26" t="s">
        <v>52</v>
      </c>
      <c r="D165" s="26" t="s">
        <v>40</v>
      </c>
      <c r="E165" s="61">
        <v>583900</v>
      </c>
      <c r="F165" s="46">
        <f>IFERROR(VLOOKUP(E165,#REF!,2,0),0)</f>
        <v>0</v>
      </c>
      <c r="G165" s="46"/>
      <c r="H165" s="26">
        <v>6000780880</v>
      </c>
      <c r="I165" s="26" t="s">
        <v>42</v>
      </c>
      <c r="J165" s="45" t="s">
        <v>109</v>
      </c>
      <c r="K165" s="30" t="str">
        <f t="shared" si="24"/>
        <v>Custeio</v>
      </c>
      <c r="L165" s="26" t="s">
        <v>43</v>
      </c>
      <c r="M165" s="26" t="s">
        <v>69</v>
      </c>
      <c r="N165" s="26" t="str">
        <f t="shared" si="20"/>
        <v>Realizado</v>
      </c>
      <c r="O165" s="26" t="s">
        <v>45</v>
      </c>
      <c r="P165" s="26" t="s">
        <v>70</v>
      </c>
      <c r="Q165" s="26" t="str">
        <f>IFERROR(IFERROR(VLOOKUP(H165,[1]STATUS_CAPEX!I:J,2,0),VLOOKUP(H165,[1]STATUS_OPEX!H:I,2,0)),0)</f>
        <v>LIB //COMS</v>
      </c>
      <c r="R165" s="31">
        <v>45660</v>
      </c>
      <c r="S165" s="32" t="s">
        <v>82</v>
      </c>
      <c r="T165" s="26" t="s">
        <v>72</v>
      </c>
      <c r="U165" s="33" t="s">
        <v>39</v>
      </c>
      <c r="V165" s="33" t="str">
        <f t="shared" si="18"/>
        <v>OK</v>
      </c>
      <c r="W165" s="33" t="s">
        <v>49</v>
      </c>
      <c r="X165" s="33" t="s">
        <v>49</v>
      </c>
      <c r="Y165" s="33" t="s">
        <v>39</v>
      </c>
      <c r="Z165" s="14">
        <f t="shared" si="21"/>
        <v>1</v>
      </c>
      <c r="AA165" s="34">
        <v>3476</v>
      </c>
      <c r="AB165" s="35" t="s">
        <v>57</v>
      </c>
      <c r="AC165" s="36" t="str">
        <f>IFERROR(VLOOKUP(T165,[1]STATUS_CAPEX!Q:R,2,0),"SAMUEL OLIVEIRA")</f>
        <v>SAMUEL OLIVEIRA</v>
      </c>
      <c r="AD165" s="37" t="s">
        <v>51</v>
      </c>
      <c r="AE165" s="32" t="str">
        <f t="shared" si="25"/>
        <v>Realizado</v>
      </c>
      <c r="AF165" s="38" t="s">
        <v>42</v>
      </c>
      <c r="AG165" s="39">
        <f t="shared" si="26"/>
        <v>3476.69</v>
      </c>
      <c r="AH165" s="40">
        <v>2548098.5699999998</v>
      </c>
      <c r="AI165" s="35" t="e">
        <f t="shared" si="22"/>
        <v>#N/A</v>
      </c>
      <c r="AJ165" s="41">
        <v>24693688</v>
      </c>
      <c r="AK165" s="65">
        <v>3476.69</v>
      </c>
      <c r="AL165" s="34" t="str">
        <f t="shared" si="23"/>
        <v>Mauricio Alves</v>
      </c>
    </row>
    <row r="166" spans="1:38" x14ac:dyDescent="0.25">
      <c r="A166" s="26" t="s">
        <v>38</v>
      </c>
      <c r="B166" s="26" t="s">
        <v>39</v>
      </c>
      <c r="C166" s="26" t="s">
        <v>52</v>
      </c>
      <c r="D166" s="26" t="s">
        <v>40</v>
      </c>
      <c r="E166" s="61">
        <v>584189</v>
      </c>
      <c r="F166" s="46">
        <f>IFERROR(VLOOKUP(E166,#REF!,2,0),0)</f>
        <v>0</v>
      </c>
      <c r="G166" s="46"/>
      <c r="H166" s="26">
        <v>6000780882</v>
      </c>
      <c r="I166" s="26" t="s">
        <v>42</v>
      </c>
      <c r="J166" s="45" t="s">
        <v>109</v>
      </c>
      <c r="K166" s="30" t="str">
        <f t="shared" si="24"/>
        <v>Custeio</v>
      </c>
      <c r="L166" s="26" t="s">
        <v>43</v>
      </c>
      <c r="M166" s="26" t="s">
        <v>69</v>
      </c>
      <c r="N166" s="26" t="str">
        <f t="shared" si="20"/>
        <v>Realizado</v>
      </c>
      <c r="O166" s="26" t="s">
        <v>45</v>
      </c>
      <c r="P166" s="26" t="s">
        <v>70</v>
      </c>
      <c r="Q166" s="26" t="str">
        <f>IFERROR(IFERROR(VLOOKUP(H166,[1]STATUS_CAPEX!I:J,2,0),VLOOKUP(H166,[1]STATUS_OPEX!H:I,2,0)),0)</f>
        <v>LIB //COMS</v>
      </c>
      <c r="R166" s="31">
        <v>45661</v>
      </c>
      <c r="S166" s="32" t="s">
        <v>71</v>
      </c>
      <c r="T166" s="26" t="s">
        <v>72</v>
      </c>
      <c r="U166" s="33" t="s">
        <v>39</v>
      </c>
      <c r="V166" s="33" t="str">
        <f t="shared" si="18"/>
        <v>OK</v>
      </c>
      <c r="W166" s="33" t="s">
        <v>49</v>
      </c>
      <c r="X166" s="33" t="s">
        <v>49</v>
      </c>
      <c r="Y166" s="33" t="s">
        <v>39</v>
      </c>
      <c r="Z166" s="14">
        <f t="shared" si="21"/>
        <v>1</v>
      </c>
      <c r="AA166" s="34">
        <v>4767</v>
      </c>
      <c r="AB166" s="35" t="s">
        <v>57</v>
      </c>
      <c r="AC166" s="36" t="str">
        <f>IFERROR(VLOOKUP(T166,[1]STATUS_CAPEX!Q:R,2,0),"SAMUEL OLIVEIRA")</f>
        <v>SAMUEL OLIVEIRA</v>
      </c>
      <c r="AD166" s="37" t="s">
        <v>51</v>
      </c>
      <c r="AE166" s="32" t="str">
        <f t="shared" si="25"/>
        <v>Realizado</v>
      </c>
      <c r="AF166" s="38" t="s">
        <v>42</v>
      </c>
      <c r="AG166" s="39">
        <f t="shared" si="26"/>
        <v>2780.75</v>
      </c>
      <c r="AH166" s="40">
        <v>2548098.5699999998</v>
      </c>
      <c r="AI166" s="35" t="e">
        <f t="shared" si="22"/>
        <v>#N/A</v>
      </c>
      <c r="AJ166" s="41">
        <v>24693730</v>
      </c>
      <c r="AK166" s="51">
        <v>2780.75</v>
      </c>
      <c r="AL166" s="34" t="str">
        <f t="shared" si="23"/>
        <v>Mauricio Alves</v>
      </c>
    </row>
    <row r="167" spans="1:38" x14ac:dyDescent="0.25">
      <c r="A167" s="26" t="s">
        <v>38</v>
      </c>
      <c r="B167" s="26" t="s">
        <v>39</v>
      </c>
      <c r="C167" s="26" t="s">
        <v>52</v>
      </c>
      <c r="D167" s="26" t="s">
        <v>40</v>
      </c>
      <c r="E167" s="61">
        <v>584259</v>
      </c>
      <c r="F167" s="46">
        <f>IFERROR(VLOOKUP(E167,#REF!,2,0),0)</f>
        <v>0</v>
      </c>
      <c r="G167" s="46"/>
      <c r="H167" s="26">
        <v>6000780883</v>
      </c>
      <c r="I167" s="26" t="s">
        <v>42</v>
      </c>
      <c r="J167" s="45" t="s">
        <v>109</v>
      </c>
      <c r="K167" s="30" t="str">
        <f t="shared" si="24"/>
        <v>Custeio</v>
      </c>
      <c r="L167" s="26" t="s">
        <v>43</v>
      </c>
      <c r="M167" s="26" t="s">
        <v>69</v>
      </c>
      <c r="N167" s="26" t="str">
        <f t="shared" si="20"/>
        <v>Realizado</v>
      </c>
      <c r="O167" s="26" t="s">
        <v>137</v>
      </c>
      <c r="P167" s="26" t="s">
        <v>70</v>
      </c>
      <c r="Q167" s="26" t="str">
        <f>IFERROR(IFERROR(VLOOKUP(H167,[1]STATUS_CAPEX!I:J,2,0),VLOOKUP(H167,[1]STATUS_OPEX!H:I,2,0)),0)</f>
        <v>LIB //COMS</v>
      </c>
      <c r="R167" s="31">
        <v>45662</v>
      </c>
      <c r="S167" s="32" t="s">
        <v>82</v>
      </c>
      <c r="T167" s="26" t="s">
        <v>72</v>
      </c>
      <c r="U167" s="33" t="s">
        <v>39</v>
      </c>
      <c r="V167" s="33" t="str">
        <f t="shared" si="18"/>
        <v>OK</v>
      </c>
      <c r="W167" s="33" t="s">
        <v>49</v>
      </c>
      <c r="X167" s="33" t="s">
        <v>49</v>
      </c>
      <c r="Y167" s="33" t="s">
        <v>39</v>
      </c>
      <c r="Z167" s="14">
        <f t="shared" si="21"/>
        <v>1</v>
      </c>
      <c r="AA167" s="34">
        <v>1377.35</v>
      </c>
      <c r="AB167" s="35" t="s">
        <v>57</v>
      </c>
      <c r="AC167" s="36" t="str">
        <f>IFERROR(VLOOKUP(T167,[1]STATUS_CAPEX!Q:R,2,0),"SAMUEL OLIVEIRA")</f>
        <v>SAMUEL OLIVEIRA</v>
      </c>
      <c r="AD167" s="37" t="s">
        <v>51</v>
      </c>
      <c r="AE167" s="32" t="str">
        <f t="shared" si="25"/>
        <v>Realizado</v>
      </c>
      <c r="AF167" s="38" t="s">
        <v>42</v>
      </c>
      <c r="AG167" s="39">
        <f t="shared" si="26"/>
        <v>1377.35</v>
      </c>
      <c r="AH167" s="40">
        <v>2548098.5699999998</v>
      </c>
      <c r="AI167" s="35" t="e">
        <f t="shared" si="22"/>
        <v>#N/A</v>
      </c>
      <c r="AJ167" s="41">
        <v>24693779</v>
      </c>
      <c r="AK167" s="65">
        <v>1377.35</v>
      </c>
      <c r="AL167" s="34" t="str">
        <f t="shared" si="23"/>
        <v>Mauricio Alves</v>
      </c>
    </row>
    <row r="168" spans="1:38" x14ac:dyDescent="0.25">
      <c r="A168" s="26" t="s">
        <v>38</v>
      </c>
      <c r="B168" s="26" t="s">
        <v>39</v>
      </c>
      <c r="C168" s="26" t="s">
        <v>52</v>
      </c>
      <c r="D168" s="26" t="s">
        <v>40</v>
      </c>
      <c r="E168" s="61">
        <v>584543</v>
      </c>
      <c r="F168" s="46">
        <f>IFERROR(VLOOKUP(E168,#REF!,2,0),0)</f>
        <v>0</v>
      </c>
      <c r="G168" s="46"/>
      <c r="H168" s="26">
        <v>6000780884</v>
      </c>
      <c r="I168" s="26" t="s">
        <v>42</v>
      </c>
      <c r="J168" s="45" t="s">
        <v>109</v>
      </c>
      <c r="K168" s="30" t="str">
        <f t="shared" si="24"/>
        <v>Custeio</v>
      </c>
      <c r="L168" s="26" t="s">
        <v>43</v>
      </c>
      <c r="M168" s="26" t="s">
        <v>69</v>
      </c>
      <c r="N168" s="26" t="str">
        <f t="shared" si="20"/>
        <v>Realizado</v>
      </c>
      <c r="O168" s="26" t="s">
        <v>45</v>
      </c>
      <c r="P168" s="26" t="s">
        <v>70</v>
      </c>
      <c r="Q168" s="26" t="str">
        <f>IFERROR(IFERROR(VLOOKUP(H168,[1]STATUS_CAPEX!I:J,2,0),VLOOKUP(H168,[1]STATUS_OPEX!H:I,2,0)),0)</f>
        <v>LIB //COMS</v>
      </c>
      <c r="R168" s="31">
        <v>45663</v>
      </c>
      <c r="S168" s="32" t="s">
        <v>82</v>
      </c>
      <c r="T168" s="26" t="s">
        <v>72</v>
      </c>
      <c r="U168" s="33" t="s">
        <v>39</v>
      </c>
      <c r="V168" s="33" t="str">
        <f t="shared" si="18"/>
        <v>OK</v>
      </c>
      <c r="W168" s="33" t="s">
        <v>49</v>
      </c>
      <c r="X168" s="33" t="s">
        <v>49</v>
      </c>
      <c r="Y168" s="33" t="s">
        <v>39</v>
      </c>
      <c r="Z168" s="14">
        <f t="shared" si="21"/>
        <v>1</v>
      </c>
      <c r="AA168" s="34">
        <v>3153</v>
      </c>
      <c r="AB168" s="35" t="s">
        <v>57</v>
      </c>
      <c r="AC168" s="36" t="str">
        <f>IFERROR(VLOOKUP(T168,[1]STATUS_CAPEX!Q:R,2,0),"SAMUEL OLIVEIRA")</f>
        <v>SAMUEL OLIVEIRA</v>
      </c>
      <c r="AD168" s="37" t="s">
        <v>51</v>
      </c>
      <c r="AE168" s="32" t="str">
        <f t="shared" si="25"/>
        <v>Realizado</v>
      </c>
      <c r="AF168" s="38" t="s">
        <v>42</v>
      </c>
      <c r="AG168" s="39">
        <f t="shared" si="26"/>
        <v>3153.36</v>
      </c>
      <c r="AH168" s="40">
        <v>2548098.5699999998</v>
      </c>
      <c r="AI168" s="35" t="e">
        <f t="shared" si="22"/>
        <v>#N/A</v>
      </c>
      <c r="AJ168" s="41">
        <v>24693799</v>
      </c>
      <c r="AK168" s="65">
        <v>3153.36</v>
      </c>
      <c r="AL168" s="34" t="str">
        <f t="shared" si="23"/>
        <v>Mauricio Alves</v>
      </c>
    </row>
    <row r="169" spans="1:38" x14ac:dyDescent="0.25">
      <c r="A169" s="26" t="s">
        <v>38</v>
      </c>
      <c r="B169" s="26" t="s">
        <v>39</v>
      </c>
      <c r="C169" s="26" t="s">
        <v>52</v>
      </c>
      <c r="D169" s="26" t="s">
        <v>40</v>
      </c>
      <c r="E169" s="54" t="s">
        <v>159</v>
      </c>
      <c r="F169" s="46">
        <f>IFERROR(VLOOKUP(E169,#REF!,2,0),0)</f>
        <v>0</v>
      </c>
      <c r="G169" s="46"/>
      <c r="H169" s="26">
        <v>6000781283</v>
      </c>
      <c r="I169" s="26" t="s">
        <v>42</v>
      </c>
      <c r="J169" s="45" t="s">
        <v>109</v>
      </c>
      <c r="K169" s="30" t="str">
        <f t="shared" si="24"/>
        <v>Custeio</v>
      </c>
      <c r="L169" s="26" t="s">
        <v>43</v>
      </c>
      <c r="M169" s="26" t="s">
        <v>111</v>
      </c>
      <c r="N169" s="26" t="str">
        <f t="shared" si="20"/>
        <v>Realizado</v>
      </c>
      <c r="O169" s="26" t="s">
        <v>45</v>
      </c>
      <c r="P169" s="26" t="s">
        <v>70</v>
      </c>
      <c r="Q169" s="26" t="str">
        <f>IFERROR(IFERROR(VLOOKUP(H169,[1]STATUS_CAPEX!I:J,2,0),VLOOKUP(H169,[1]STATUS_OPEX!H:I,2,0)),0)</f>
        <v>LIB //COMS</v>
      </c>
      <c r="R169" s="31">
        <v>45664</v>
      </c>
      <c r="S169" s="32" t="s">
        <v>71</v>
      </c>
      <c r="T169" s="26" t="s">
        <v>72</v>
      </c>
      <c r="U169" s="33" t="s">
        <v>39</v>
      </c>
      <c r="V169" s="33" t="str">
        <f t="shared" si="18"/>
        <v>OK</v>
      </c>
      <c r="W169" s="33" t="s">
        <v>49</v>
      </c>
      <c r="X169" s="33" t="s">
        <v>49</v>
      </c>
      <c r="Y169" s="33" t="s">
        <v>39</v>
      </c>
      <c r="Z169" s="14">
        <f t="shared" si="21"/>
        <v>1</v>
      </c>
      <c r="AA169" s="34">
        <v>2467</v>
      </c>
      <c r="AB169" s="35" t="s">
        <v>57</v>
      </c>
      <c r="AC169" s="36" t="str">
        <f>IFERROR(VLOOKUP(T169,[1]STATUS_CAPEX!Q:R,2,0),"SAMUEL OLIVEIRA")</f>
        <v>SAMUEL OLIVEIRA</v>
      </c>
      <c r="AD169" s="37" t="s">
        <v>51</v>
      </c>
      <c r="AE169" s="32" t="str">
        <f t="shared" si="25"/>
        <v>Realizado</v>
      </c>
      <c r="AF169" s="38" t="s">
        <v>42</v>
      </c>
      <c r="AG169" s="39">
        <f t="shared" si="26"/>
        <v>1759.73</v>
      </c>
      <c r="AH169" s="40">
        <v>2548098.5699999998</v>
      </c>
      <c r="AI169" s="35" t="e">
        <f t="shared" si="22"/>
        <v>#N/A</v>
      </c>
      <c r="AJ169" s="41">
        <v>24704375</v>
      </c>
      <c r="AK169" s="65">
        <v>1759.73</v>
      </c>
      <c r="AL169" s="34" t="str">
        <f t="shared" si="23"/>
        <v>Mauricio Alves</v>
      </c>
    </row>
    <row r="170" spans="1:38" x14ac:dyDescent="0.25">
      <c r="A170" s="26" t="s">
        <v>38</v>
      </c>
      <c r="B170" s="26" t="s">
        <v>39</v>
      </c>
      <c r="C170" s="26" t="s">
        <v>52</v>
      </c>
      <c r="D170" s="26" t="s">
        <v>40</v>
      </c>
      <c r="E170" s="61">
        <v>583867</v>
      </c>
      <c r="F170" s="46">
        <f>IFERROR(VLOOKUP(E170,#REF!,2,0),0)</f>
        <v>0</v>
      </c>
      <c r="G170" s="46"/>
      <c r="H170" s="26">
        <v>6000781281</v>
      </c>
      <c r="I170" s="26" t="s">
        <v>42</v>
      </c>
      <c r="J170" s="45" t="s">
        <v>109</v>
      </c>
      <c r="K170" s="30" t="str">
        <f t="shared" si="24"/>
        <v>Custeio</v>
      </c>
      <c r="L170" s="26" t="s">
        <v>43</v>
      </c>
      <c r="M170" s="26" t="s">
        <v>111</v>
      </c>
      <c r="N170" s="26" t="str">
        <f t="shared" si="20"/>
        <v>Realizado</v>
      </c>
      <c r="O170" s="26" t="s">
        <v>160</v>
      </c>
      <c r="P170" s="26" t="s">
        <v>70</v>
      </c>
      <c r="Q170" s="26" t="str">
        <f>IFERROR(IFERROR(VLOOKUP(H170,[1]STATUS_CAPEX!I:J,2,0),VLOOKUP(H170,[1]STATUS_OPEX!H:I,2,0)),0)</f>
        <v>LIB //COMS</v>
      </c>
      <c r="R170" s="31">
        <v>45665</v>
      </c>
      <c r="S170" s="32" t="s">
        <v>82</v>
      </c>
      <c r="T170" s="26" t="s">
        <v>72</v>
      </c>
      <c r="U170" s="33" t="s">
        <v>39</v>
      </c>
      <c r="V170" s="33" t="str">
        <f t="shared" si="18"/>
        <v>OK</v>
      </c>
      <c r="W170" s="33" t="s">
        <v>49</v>
      </c>
      <c r="X170" s="33" t="s">
        <v>49</v>
      </c>
      <c r="Y170" s="33" t="s">
        <v>39</v>
      </c>
      <c r="Z170" s="14">
        <f t="shared" si="21"/>
        <v>1</v>
      </c>
      <c r="AA170" s="34">
        <v>738</v>
      </c>
      <c r="AB170" s="35" t="s">
        <v>57</v>
      </c>
      <c r="AC170" s="36" t="str">
        <f>IFERROR(VLOOKUP(T170,[1]STATUS_CAPEX!Q:R,2,0),"SAMUEL OLIVEIRA")</f>
        <v>SAMUEL OLIVEIRA</v>
      </c>
      <c r="AD170" s="37" t="s">
        <v>51</v>
      </c>
      <c r="AE170" s="32" t="str">
        <f t="shared" si="25"/>
        <v>Realizado</v>
      </c>
      <c r="AF170" s="38" t="s">
        <v>42</v>
      </c>
      <c r="AG170" s="39">
        <f t="shared" si="26"/>
        <v>738.57</v>
      </c>
      <c r="AH170" s="40">
        <v>2548098.5699999998</v>
      </c>
      <c r="AI170" s="35" t="e">
        <f t="shared" si="22"/>
        <v>#N/A</v>
      </c>
      <c r="AJ170" s="41">
        <v>24704347</v>
      </c>
      <c r="AK170" s="65">
        <v>738.57</v>
      </c>
      <c r="AL170" s="34" t="str">
        <f t="shared" si="23"/>
        <v>Mauricio Alves</v>
      </c>
    </row>
    <row r="171" spans="1:38" x14ac:dyDescent="0.25">
      <c r="A171" s="26" t="s">
        <v>38</v>
      </c>
      <c r="B171" s="26" t="s">
        <v>39</v>
      </c>
      <c r="C171" s="26" t="s">
        <v>52</v>
      </c>
      <c r="D171" s="26" t="s">
        <v>40</v>
      </c>
      <c r="E171" s="61" t="s">
        <v>161</v>
      </c>
      <c r="F171" s="46">
        <f>IFERROR(VLOOKUP(E171,#REF!,2,0),0)</f>
        <v>0</v>
      </c>
      <c r="G171" s="46"/>
      <c r="H171" s="26">
        <v>6000781280</v>
      </c>
      <c r="I171" s="26" t="s">
        <v>42</v>
      </c>
      <c r="J171" s="45" t="s">
        <v>109</v>
      </c>
      <c r="K171" s="30" t="str">
        <f t="shared" si="24"/>
        <v>Custeio</v>
      </c>
      <c r="L171" s="26" t="s">
        <v>43</v>
      </c>
      <c r="M171" s="26" t="s">
        <v>111</v>
      </c>
      <c r="N171" s="26" t="str">
        <f t="shared" si="20"/>
        <v>Realizado</v>
      </c>
      <c r="O171" s="26" t="s">
        <v>80</v>
      </c>
      <c r="P171" s="26" t="s">
        <v>70</v>
      </c>
      <c r="Q171" s="26" t="str">
        <f>IFERROR(IFERROR(VLOOKUP(H171,[1]STATUS_CAPEX!I:J,2,0),VLOOKUP(H171,[1]STATUS_OPEX!H:I,2,0)),0)</f>
        <v>LIB //COMS</v>
      </c>
      <c r="R171" s="31">
        <v>45666</v>
      </c>
      <c r="S171" s="32" t="s">
        <v>82</v>
      </c>
      <c r="T171" s="26" t="s">
        <v>72</v>
      </c>
      <c r="U171" s="33" t="s">
        <v>39</v>
      </c>
      <c r="V171" s="33" t="str">
        <f t="shared" si="18"/>
        <v>OK</v>
      </c>
      <c r="W171" s="33" t="s">
        <v>49</v>
      </c>
      <c r="X171" s="33" t="s">
        <v>49</v>
      </c>
      <c r="Y171" s="33" t="s">
        <v>39</v>
      </c>
      <c r="Z171" s="14">
        <f t="shared" si="21"/>
        <v>1</v>
      </c>
      <c r="AA171" s="34">
        <v>989</v>
      </c>
      <c r="AB171" s="35" t="s">
        <v>57</v>
      </c>
      <c r="AC171" s="36" t="str">
        <f>IFERROR(VLOOKUP(T171,[1]STATUS_CAPEX!Q:R,2,0),"SAMUEL OLIVEIRA")</f>
        <v>SAMUEL OLIVEIRA</v>
      </c>
      <c r="AD171" s="37" t="s">
        <v>51</v>
      </c>
      <c r="AE171" s="32" t="str">
        <f t="shared" si="25"/>
        <v>Realizado</v>
      </c>
      <c r="AF171" s="38" t="s">
        <v>42</v>
      </c>
      <c r="AG171" s="39">
        <f t="shared" si="26"/>
        <v>989.96</v>
      </c>
      <c r="AH171" s="40">
        <v>2548098.5699999998</v>
      </c>
      <c r="AI171" s="35" t="e">
        <f t="shared" si="22"/>
        <v>#N/A</v>
      </c>
      <c r="AJ171" s="41">
        <v>24704301</v>
      </c>
      <c r="AK171" s="65">
        <v>989.96</v>
      </c>
      <c r="AL171" s="34" t="str">
        <f t="shared" si="23"/>
        <v>Mauricio Alves</v>
      </c>
    </row>
    <row r="172" spans="1:38" x14ac:dyDescent="0.25">
      <c r="A172" s="26" t="s">
        <v>38</v>
      </c>
      <c r="B172" s="26" t="s">
        <v>39</v>
      </c>
      <c r="C172" s="26" t="s">
        <v>52</v>
      </c>
      <c r="D172" s="26" t="s">
        <v>40</v>
      </c>
      <c r="E172" s="61">
        <v>584809</v>
      </c>
      <c r="F172" s="46">
        <f>IFERROR(VLOOKUP(E172,#REF!,2,0),0)</f>
        <v>0</v>
      </c>
      <c r="G172" s="46"/>
      <c r="H172" s="26">
        <v>6000780999</v>
      </c>
      <c r="I172" s="26" t="s">
        <v>42</v>
      </c>
      <c r="J172" s="45" t="s">
        <v>109</v>
      </c>
      <c r="K172" s="30" t="str">
        <f t="shared" si="24"/>
        <v>Custeio</v>
      </c>
      <c r="L172" s="26" t="s">
        <v>43</v>
      </c>
      <c r="M172" s="26" t="s">
        <v>111</v>
      </c>
      <c r="N172" s="26" t="str">
        <f t="shared" si="20"/>
        <v>Realizado</v>
      </c>
      <c r="O172" s="26" t="s">
        <v>45</v>
      </c>
      <c r="P172" s="26" t="s">
        <v>70</v>
      </c>
      <c r="Q172" s="26" t="str">
        <f>IFERROR(IFERROR(VLOOKUP(H172,[1]STATUS_CAPEX!I:J,2,0),VLOOKUP(H172,[1]STATUS_OPEX!H:I,2,0)),0)</f>
        <v>LIB //COMS</v>
      </c>
      <c r="R172" s="31">
        <v>45667</v>
      </c>
      <c r="S172" s="32" t="s">
        <v>71</v>
      </c>
      <c r="T172" s="26" t="s">
        <v>72</v>
      </c>
      <c r="U172" s="33" t="s">
        <v>39</v>
      </c>
      <c r="V172" s="33" t="str">
        <f t="shared" ref="V172:V235" si="27">IF(E172&gt;0,"OK","NOK")</f>
        <v>OK</v>
      </c>
      <c r="W172" s="33" t="s">
        <v>49</v>
      </c>
      <c r="X172" s="33" t="s">
        <v>49</v>
      </c>
      <c r="Y172" s="33" t="s">
        <v>39</v>
      </c>
      <c r="Z172" s="14">
        <f t="shared" si="21"/>
        <v>1</v>
      </c>
      <c r="AA172" s="34">
        <v>2309.58</v>
      </c>
      <c r="AB172" s="35" t="s">
        <v>57</v>
      </c>
      <c r="AC172" s="36" t="str">
        <f>IFERROR(VLOOKUP(T172,[1]STATUS_CAPEX!Q:R,2,0),"SAMUEL OLIVEIRA")</f>
        <v>SAMUEL OLIVEIRA</v>
      </c>
      <c r="AD172" s="37" t="s">
        <v>51</v>
      </c>
      <c r="AE172" s="32" t="str">
        <f t="shared" si="25"/>
        <v>Realizado</v>
      </c>
      <c r="AF172" s="38" t="s">
        <v>42</v>
      </c>
      <c r="AG172" s="39">
        <f t="shared" si="26"/>
        <v>1575.37</v>
      </c>
      <c r="AH172" s="40">
        <v>2548098.5699999998</v>
      </c>
      <c r="AI172" s="35" t="e">
        <f t="shared" si="22"/>
        <v>#N/A</v>
      </c>
      <c r="AJ172" s="41">
        <v>24704260</v>
      </c>
      <c r="AK172" s="51">
        <v>1575.37</v>
      </c>
      <c r="AL172" s="34" t="str">
        <f t="shared" si="23"/>
        <v>Mauricio Alves</v>
      </c>
    </row>
    <row r="173" spans="1:38" x14ac:dyDescent="0.25">
      <c r="A173" s="26" t="s">
        <v>38</v>
      </c>
      <c r="B173" s="26" t="s">
        <v>39</v>
      </c>
      <c r="C173" s="26" t="s">
        <v>52</v>
      </c>
      <c r="D173" s="26" t="s">
        <v>40</v>
      </c>
      <c r="E173" s="61">
        <v>586396</v>
      </c>
      <c r="F173" s="46">
        <f>IFERROR(VLOOKUP(E173,#REF!,2,0),0)</f>
        <v>0</v>
      </c>
      <c r="G173" s="46"/>
      <c r="H173" s="26">
        <v>6000780885</v>
      </c>
      <c r="I173" s="26" t="s">
        <v>42</v>
      </c>
      <c r="J173" s="45" t="s">
        <v>109</v>
      </c>
      <c r="K173" s="30" t="str">
        <f t="shared" si="24"/>
        <v>Custeio</v>
      </c>
      <c r="L173" s="26" t="s">
        <v>43</v>
      </c>
      <c r="M173" s="26" t="s">
        <v>69</v>
      </c>
      <c r="N173" s="26" t="str">
        <f t="shared" si="20"/>
        <v>Realizado</v>
      </c>
      <c r="O173" s="26" t="s">
        <v>45</v>
      </c>
      <c r="P173" s="26" t="s">
        <v>70</v>
      </c>
      <c r="Q173" s="26" t="str">
        <f>IFERROR(IFERROR(VLOOKUP(H173,[1]STATUS_CAPEX!I:J,2,0),VLOOKUP(H173,[1]STATUS_OPEX!H:I,2,0)),0)</f>
        <v>LIB //COMS</v>
      </c>
      <c r="R173" s="31">
        <v>45668</v>
      </c>
      <c r="S173" s="32" t="s">
        <v>82</v>
      </c>
      <c r="T173" s="26" t="s">
        <v>72</v>
      </c>
      <c r="U173" s="33" t="s">
        <v>39</v>
      </c>
      <c r="V173" s="33" t="str">
        <f t="shared" si="27"/>
        <v>OK</v>
      </c>
      <c r="W173" s="33" t="s">
        <v>49</v>
      </c>
      <c r="X173" s="33" t="s">
        <v>49</v>
      </c>
      <c r="Y173" s="33" t="s">
        <v>39</v>
      </c>
      <c r="Z173" s="14">
        <f t="shared" si="21"/>
        <v>1</v>
      </c>
      <c r="AA173" s="34">
        <v>1539.72</v>
      </c>
      <c r="AB173" s="35" t="s">
        <v>57</v>
      </c>
      <c r="AC173" s="36" t="str">
        <f>IFERROR(VLOOKUP(T173,[1]STATUS_CAPEX!Q:R,2,0),"SAMUEL OLIVEIRA")</f>
        <v>SAMUEL OLIVEIRA</v>
      </c>
      <c r="AD173" s="37" t="s">
        <v>51</v>
      </c>
      <c r="AE173" s="32" t="str">
        <f t="shared" si="25"/>
        <v>Realizado</v>
      </c>
      <c r="AF173" s="38" t="s">
        <v>42</v>
      </c>
      <c r="AG173" s="39">
        <f t="shared" si="26"/>
        <v>2309.58</v>
      </c>
      <c r="AH173" s="40">
        <v>2548098.5699999998</v>
      </c>
      <c r="AI173" s="35" t="e">
        <f t="shared" si="22"/>
        <v>#N/A</v>
      </c>
      <c r="AJ173" s="41">
        <v>24693800</v>
      </c>
      <c r="AK173" s="65">
        <v>2309.58</v>
      </c>
      <c r="AL173" s="34" t="str">
        <f t="shared" si="23"/>
        <v>Mauricio Alves</v>
      </c>
    </row>
    <row r="174" spans="1:38" x14ac:dyDescent="0.25">
      <c r="A174" s="26" t="s">
        <v>38</v>
      </c>
      <c r="B174" s="26" t="s">
        <v>39</v>
      </c>
      <c r="C174" s="26" t="s">
        <v>52</v>
      </c>
      <c r="D174" s="26" t="s">
        <v>40</v>
      </c>
      <c r="E174" s="61">
        <v>587087</v>
      </c>
      <c r="F174" s="46">
        <f>IFERROR(VLOOKUP(E174,#REF!,2,0),0)</f>
        <v>0</v>
      </c>
      <c r="G174" s="46"/>
      <c r="H174" s="26">
        <v>6000780886</v>
      </c>
      <c r="I174" s="26" t="s">
        <v>42</v>
      </c>
      <c r="J174" s="45" t="s">
        <v>109</v>
      </c>
      <c r="K174" s="30" t="str">
        <f t="shared" si="24"/>
        <v>Custeio</v>
      </c>
      <c r="L174" s="26" t="s">
        <v>43</v>
      </c>
      <c r="M174" s="26" t="s">
        <v>69</v>
      </c>
      <c r="N174" s="26" t="str">
        <f t="shared" si="20"/>
        <v>Realizado</v>
      </c>
      <c r="O174" s="26" t="s">
        <v>45</v>
      </c>
      <c r="P174" s="26" t="s">
        <v>70</v>
      </c>
      <c r="Q174" s="26" t="str">
        <f>IFERROR(IFERROR(VLOOKUP(H174,[1]STATUS_CAPEX!I:J,2,0),VLOOKUP(H174,[1]STATUS_OPEX!H:I,2,0)),0)</f>
        <v>LIB //COMS</v>
      </c>
      <c r="R174" s="31">
        <v>45669</v>
      </c>
      <c r="S174" s="32" t="s">
        <v>82</v>
      </c>
      <c r="T174" s="26" t="s">
        <v>72</v>
      </c>
      <c r="U174" s="33" t="s">
        <v>39</v>
      </c>
      <c r="V174" s="33" t="str">
        <f t="shared" si="27"/>
        <v>OK</v>
      </c>
      <c r="W174" s="33" t="s">
        <v>49</v>
      </c>
      <c r="X174" s="33" t="s">
        <v>49</v>
      </c>
      <c r="Y174" s="33" t="s">
        <v>39</v>
      </c>
      <c r="Z174" s="14">
        <f t="shared" si="21"/>
        <v>1</v>
      </c>
      <c r="AA174" s="34">
        <v>5887</v>
      </c>
      <c r="AB174" s="35" t="s">
        <v>57</v>
      </c>
      <c r="AC174" s="36" t="str">
        <f>IFERROR(VLOOKUP(T174,[1]STATUS_CAPEX!Q:R,2,0),"SAMUEL OLIVEIRA")</f>
        <v>SAMUEL OLIVEIRA</v>
      </c>
      <c r="AD174" s="37" t="s">
        <v>51</v>
      </c>
      <c r="AE174" s="32" t="str">
        <f t="shared" si="25"/>
        <v>Realizado</v>
      </c>
      <c r="AF174" s="38" t="s">
        <v>42</v>
      </c>
      <c r="AG174" s="39">
        <f t="shared" si="26"/>
        <v>1539.72</v>
      </c>
      <c r="AH174" s="40">
        <v>2548098.5699999998</v>
      </c>
      <c r="AI174" s="35" t="e">
        <f t="shared" si="22"/>
        <v>#N/A</v>
      </c>
      <c r="AJ174" s="41">
        <v>24693830</v>
      </c>
      <c r="AK174" s="65">
        <v>1539.72</v>
      </c>
      <c r="AL174" s="34" t="str">
        <f t="shared" si="23"/>
        <v>Mauricio Alves</v>
      </c>
    </row>
    <row r="175" spans="1:38" x14ac:dyDescent="0.25">
      <c r="A175" s="26" t="s">
        <v>38</v>
      </c>
      <c r="B175" s="26" t="s">
        <v>39</v>
      </c>
      <c r="C175" s="26" t="s">
        <v>52</v>
      </c>
      <c r="D175" s="26" t="s">
        <v>40</v>
      </c>
      <c r="E175" s="27">
        <v>638732</v>
      </c>
      <c r="F175" s="27">
        <f>IFERROR(VLOOKUP(E175,#REF!,2,0),0)</f>
        <v>0</v>
      </c>
      <c r="G175" s="27"/>
      <c r="H175" s="26" t="s">
        <v>162</v>
      </c>
      <c r="I175" s="26" t="s">
        <v>42</v>
      </c>
      <c r="J175" s="45" t="s">
        <v>109</v>
      </c>
      <c r="K175" s="30" t="str">
        <f t="shared" si="24"/>
        <v>EME</v>
      </c>
      <c r="L175" s="26" t="s">
        <v>43</v>
      </c>
      <c r="M175" s="47" t="s">
        <v>99</v>
      </c>
      <c r="N175" s="26" t="str">
        <f t="shared" si="20"/>
        <v>Realizado</v>
      </c>
      <c r="O175" s="47" t="s">
        <v>100</v>
      </c>
      <c r="P175" s="47" t="s">
        <v>101</v>
      </c>
      <c r="Q175" s="26" t="str">
        <f>IFERROR(IFERROR(VLOOKUP(H175,[1]STATUS_CAPEX!I:J,2,0),VLOOKUP(H175,[1]STATUS_OPEX!H:I,2,0)),0)</f>
        <v>ENTE//CKCP</v>
      </c>
      <c r="R175" s="31">
        <v>45670</v>
      </c>
      <c r="S175" s="32" t="s">
        <v>56</v>
      </c>
      <c r="T175" s="26" t="s">
        <v>48</v>
      </c>
      <c r="U175" s="33" t="s">
        <v>39</v>
      </c>
      <c r="V175" s="33" t="str">
        <f t="shared" si="27"/>
        <v>OK</v>
      </c>
      <c r="W175" s="33" t="s">
        <v>49</v>
      </c>
      <c r="X175" s="33" t="s">
        <v>49</v>
      </c>
      <c r="Y175" s="33" t="s">
        <v>39</v>
      </c>
      <c r="Z175" s="14">
        <f t="shared" si="21"/>
        <v>1</v>
      </c>
      <c r="AA175" s="48">
        <v>3569.65</v>
      </c>
      <c r="AB175" s="35" t="s">
        <v>57</v>
      </c>
      <c r="AC175" s="36" t="str">
        <f>IFERROR(VLOOKUP(T175,[1]STATUS_CAPEX!Q:R,2,0),"SAMUEL OLIVEIRA")</f>
        <v>LUCAS ANDRADE</v>
      </c>
      <c r="AD175" s="37" t="s">
        <v>51</v>
      </c>
      <c r="AE175" s="32" t="str">
        <f t="shared" si="25"/>
        <v>Realizado</v>
      </c>
      <c r="AF175" s="38" t="s">
        <v>42</v>
      </c>
      <c r="AG175" s="39">
        <f>IF(AK176="",AA175,AK176)</f>
        <v>1883.83</v>
      </c>
      <c r="AH175" s="40">
        <v>2548098.5699999998</v>
      </c>
      <c r="AI175" s="35" t="e">
        <f t="shared" si="22"/>
        <v>#N/A</v>
      </c>
      <c r="AJ175" s="41">
        <v>25445977</v>
      </c>
      <c r="AK175" s="51">
        <v>2835.19</v>
      </c>
      <c r="AL175" s="34" t="str">
        <f t="shared" si="23"/>
        <v>Mauricio Alves</v>
      </c>
    </row>
    <row r="176" spans="1:38" x14ac:dyDescent="0.25">
      <c r="A176" s="26" t="s">
        <v>38</v>
      </c>
      <c r="B176" s="26" t="s">
        <v>39</v>
      </c>
      <c r="C176" s="26" t="s">
        <v>52</v>
      </c>
      <c r="D176" s="26" t="s">
        <v>40</v>
      </c>
      <c r="E176" s="27">
        <v>27812267</v>
      </c>
      <c r="F176" s="27">
        <f>IFERROR(VLOOKUP(E176,#REF!,2,0),0)</f>
        <v>0</v>
      </c>
      <c r="G176" s="27"/>
      <c r="H176" s="26" t="s">
        <v>163</v>
      </c>
      <c r="I176" s="26" t="s">
        <v>42</v>
      </c>
      <c r="J176" s="45" t="s">
        <v>109</v>
      </c>
      <c r="K176" s="30" t="str">
        <f t="shared" si="24"/>
        <v>EME</v>
      </c>
      <c r="L176" s="26" t="s">
        <v>43</v>
      </c>
      <c r="M176" s="47" t="s">
        <v>99</v>
      </c>
      <c r="N176" s="26" t="str">
        <f t="shared" si="20"/>
        <v>Realizado</v>
      </c>
      <c r="O176" s="47" t="s">
        <v>117</v>
      </c>
      <c r="P176" s="47" t="s">
        <v>101</v>
      </c>
      <c r="Q176" s="26" t="str">
        <f>IFERROR(IFERROR(VLOOKUP(H176,[1]STATUS_CAPEX!I:J,2,0),VLOOKUP(H176,[1]STATUS_OPEX!H:I,2,0)),0)</f>
        <v>ENTE//CKCP</v>
      </c>
      <c r="R176" s="31">
        <v>45671</v>
      </c>
      <c r="S176" s="32" t="s">
        <v>56</v>
      </c>
      <c r="T176" s="26" t="s">
        <v>48</v>
      </c>
      <c r="U176" s="33" t="s">
        <v>39</v>
      </c>
      <c r="V176" s="33" t="str">
        <f t="shared" si="27"/>
        <v>OK</v>
      </c>
      <c r="W176" s="33" t="s">
        <v>49</v>
      </c>
      <c r="X176" s="33" t="s">
        <v>49</v>
      </c>
      <c r="Y176" s="33" t="s">
        <v>39</v>
      </c>
      <c r="Z176" s="14">
        <f t="shared" si="21"/>
        <v>1</v>
      </c>
      <c r="AA176" s="48">
        <v>3451.69</v>
      </c>
      <c r="AB176" s="35" t="s">
        <v>57</v>
      </c>
      <c r="AC176" s="36" t="str">
        <f>IFERROR(VLOOKUP(T176,[1]STATUS_CAPEX!Q:R,2,0),"SAMUEL OLIVEIRA")</f>
        <v>LUCAS ANDRADE</v>
      </c>
      <c r="AD176" s="37" t="s">
        <v>51</v>
      </c>
      <c r="AE176" s="32" t="str">
        <f t="shared" si="25"/>
        <v>Realizado</v>
      </c>
      <c r="AF176" s="38" t="s">
        <v>42</v>
      </c>
      <c r="AG176" s="39">
        <f>IF(AK177="",AA176,AK177)</f>
        <v>3488.94</v>
      </c>
      <c r="AH176" s="40">
        <v>2548098.5699999998</v>
      </c>
      <c r="AI176" s="35" t="e">
        <f t="shared" si="22"/>
        <v>#N/A</v>
      </c>
      <c r="AJ176" s="41">
        <v>25446050</v>
      </c>
      <c r="AK176" s="51">
        <v>1883.83</v>
      </c>
      <c r="AL176" s="34" t="str">
        <f t="shared" si="23"/>
        <v>Mauricio Alves</v>
      </c>
    </row>
    <row r="177" spans="1:38" x14ac:dyDescent="0.25">
      <c r="A177" s="26" t="s">
        <v>38</v>
      </c>
      <c r="B177" s="26" t="s">
        <v>39</v>
      </c>
      <c r="C177" s="26" t="s">
        <v>52</v>
      </c>
      <c r="D177" s="26" t="s">
        <v>40</v>
      </c>
      <c r="E177" s="27">
        <v>646124</v>
      </c>
      <c r="F177" s="27">
        <f>IFERROR(VLOOKUP(E177,#REF!,2,0),0)</f>
        <v>0</v>
      </c>
      <c r="G177" s="27"/>
      <c r="H177" s="26" t="s">
        <v>164</v>
      </c>
      <c r="I177" s="26" t="s">
        <v>42</v>
      </c>
      <c r="J177" s="45" t="s">
        <v>109</v>
      </c>
      <c r="K177" s="30" t="str">
        <f t="shared" si="24"/>
        <v>EME</v>
      </c>
      <c r="L177" s="26" t="s">
        <v>43</v>
      </c>
      <c r="M177" s="26" t="s">
        <v>54</v>
      </c>
      <c r="N177" s="26" t="str">
        <f t="shared" si="20"/>
        <v>Realizado</v>
      </c>
      <c r="O177" s="47" t="s">
        <v>100</v>
      </c>
      <c r="P177" s="47" t="s">
        <v>101</v>
      </c>
      <c r="Q177" s="26" t="str">
        <f>IFERROR(IFERROR(VLOOKUP(H177,[1]STATUS_CAPEX!I:J,2,0),VLOOKUP(H177,[1]STATUS_OPEX!H:I,2,0)),0)</f>
        <v>LIB // MED</v>
      </c>
      <c r="R177" s="31">
        <v>45672</v>
      </c>
      <c r="S177" s="32" t="s">
        <v>165</v>
      </c>
      <c r="T177" s="26" t="s">
        <v>48</v>
      </c>
      <c r="U177" s="33" t="s">
        <v>39</v>
      </c>
      <c r="V177" s="33" t="str">
        <f t="shared" si="27"/>
        <v>OK</v>
      </c>
      <c r="W177" s="33" t="s">
        <v>49</v>
      </c>
      <c r="X177" s="33" t="s">
        <v>49</v>
      </c>
      <c r="Y177" s="33" t="s">
        <v>39</v>
      </c>
      <c r="Z177" s="14">
        <f t="shared" si="21"/>
        <v>1</v>
      </c>
      <c r="AA177" s="48">
        <v>3557.42</v>
      </c>
      <c r="AB177" s="35" t="s">
        <v>50</v>
      </c>
      <c r="AC177" s="36" t="str">
        <f>IFERROR(VLOOKUP(T177,[1]STATUS_CAPEX!Q:R,2,0),"SAMUEL OLIVEIRA")</f>
        <v>LUCAS ANDRADE</v>
      </c>
      <c r="AD177" s="37" t="s">
        <v>51</v>
      </c>
      <c r="AE177" s="32" t="str">
        <f t="shared" si="25"/>
        <v>Realizado</v>
      </c>
      <c r="AF177" s="38" t="s">
        <v>166</v>
      </c>
      <c r="AG177" s="39">
        <f t="shared" ref="AG177:AG224" si="28">IF(AK177="",AA177,AK177)</f>
        <v>3488.94</v>
      </c>
      <c r="AH177" s="40">
        <v>2548098.5699999998</v>
      </c>
      <c r="AI177" s="35" t="e">
        <f t="shared" si="22"/>
        <v>#N/A</v>
      </c>
      <c r="AJ177" s="41">
        <v>25202527</v>
      </c>
      <c r="AK177" s="51">
        <v>3488.94</v>
      </c>
      <c r="AL177" s="34" t="str">
        <f t="shared" si="23"/>
        <v>Mauricio Alves</v>
      </c>
    </row>
    <row r="178" spans="1:38" x14ac:dyDescent="0.25">
      <c r="A178" s="26" t="s">
        <v>38</v>
      </c>
      <c r="B178" s="26" t="s">
        <v>39</v>
      </c>
      <c r="C178" s="26" t="s">
        <v>52</v>
      </c>
      <c r="D178" s="26" t="s">
        <v>40</v>
      </c>
      <c r="E178" s="27">
        <v>646752</v>
      </c>
      <c r="F178" s="27">
        <f>IFERROR(VLOOKUP(E178,#REF!,2,0),0)</f>
        <v>0</v>
      </c>
      <c r="G178" s="27"/>
      <c r="H178" s="26" t="s">
        <v>167</v>
      </c>
      <c r="I178" s="26" t="s">
        <v>42</v>
      </c>
      <c r="J178" s="45" t="s">
        <v>109</v>
      </c>
      <c r="K178" s="30" t="str">
        <f t="shared" si="24"/>
        <v>EME</v>
      </c>
      <c r="L178" s="26" t="s">
        <v>43</v>
      </c>
      <c r="M178" s="47" t="s">
        <v>99</v>
      </c>
      <c r="N178" s="26" t="str">
        <f t="shared" si="20"/>
        <v>Realizado</v>
      </c>
      <c r="O178" s="47" t="s">
        <v>45</v>
      </c>
      <c r="P178" s="47" t="s">
        <v>101</v>
      </c>
      <c r="Q178" s="26" t="str">
        <f>IFERROR(IFERROR(VLOOKUP(H178,[1]STATUS_CAPEX!I:J,2,0),VLOOKUP(H178,[1]STATUS_OPEX!H:I,2,0)),0)</f>
        <v>ENTE//CKCP</v>
      </c>
      <c r="R178" s="31">
        <v>45673</v>
      </c>
      <c r="S178" s="32" t="s">
        <v>56</v>
      </c>
      <c r="T178" s="26" t="s">
        <v>48</v>
      </c>
      <c r="U178" s="33" t="s">
        <v>39</v>
      </c>
      <c r="V178" s="33" t="str">
        <f t="shared" si="27"/>
        <v>OK</v>
      </c>
      <c r="W178" s="33" t="s">
        <v>49</v>
      </c>
      <c r="X178" s="33" t="s">
        <v>49</v>
      </c>
      <c r="Y178" s="33" t="s">
        <v>39</v>
      </c>
      <c r="Z178" s="14">
        <f t="shared" si="21"/>
        <v>1</v>
      </c>
      <c r="AA178" s="48">
        <v>2392.41</v>
      </c>
      <c r="AB178" s="35" t="s">
        <v>57</v>
      </c>
      <c r="AC178" s="36" t="str">
        <f>IFERROR(VLOOKUP(T178,[1]STATUS_CAPEX!Q:R,2,0),"SAMUEL OLIVEIRA")</f>
        <v>LUCAS ANDRADE</v>
      </c>
      <c r="AD178" s="37" t="s">
        <v>51</v>
      </c>
      <c r="AE178" s="32" t="str">
        <f t="shared" si="25"/>
        <v>Realizado</v>
      </c>
      <c r="AF178" s="38" t="s">
        <v>42</v>
      </c>
      <c r="AG178" s="49">
        <f t="shared" si="28"/>
        <v>2835.19</v>
      </c>
      <c r="AH178" s="40">
        <v>2548098.5699999998</v>
      </c>
      <c r="AI178" s="35" t="e">
        <f t="shared" si="22"/>
        <v>#N/A</v>
      </c>
      <c r="AJ178" s="41">
        <v>25446122</v>
      </c>
      <c r="AK178" s="51">
        <v>2835.19</v>
      </c>
      <c r="AL178" s="34" t="str">
        <f t="shared" si="23"/>
        <v>Mauricio Alves</v>
      </c>
    </row>
    <row r="179" spans="1:38" x14ac:dyDescent="0.25">
      <c r="A179" s="26" t="s">
        <v>38</v>
      </c>
      <c r="B179" s="26" t="s">
        <v>39</v>
      </c>
      <c r="C179" s="26" t="s">
        <v>52</v>
      </c>
      <c r="D179" s="26" t="s">
        <v>40</v>
      </c>
      <c r="E179" s="27">
        <v>588787</v>
      </c>
      <c r="F179" s="27">
        <f>IFERROR(VLOOKUP(E179,#REF!,2,0),0)</f>
        <v>0</v>
      </c>
      <c r="G179" s="27"/>
      <c r="H179" s="26">
        <v>6000782022</v>
      </c>
      <c r="I179" s="26" t="s">
        <v>42</v>
      </c>
      <c r="J179" s="45" t="s">
        <v>109</v>
      </c>
      <c r="K179" s="30" t="str">
        <f t="shared" si="24"/>
        <v>Custeio</v>
      </c>
      <c r="L179" s="26" t="s">
        <v>43</v>
      </c>
      <c r="M179" s="26" t="s">
        <v>44</v>
      </c>
      <c r="N179" s="26" t="str">
        <f t="shared" si="20"/>
        <v>Realizado</v>
      </c>
      <c r="O179" s="26" t="s">
        <v>84</v>
      </c>
      <c r="P179" s="26" t="s">
        <v>70</v>
      </c>
      <c r="Q179" s="26" t="str">
        <f>IFERROR(IFERROR(VLOOKUP(H179,[1]STATUS_CAPEX!I:J,2,0),VLOOKUP(H179,[1]STATUS_OPEX!H:I,2,0)),0)</f>
        <v>LIB //COMS</v>
      </c>
      <c r="R179" s="31">
        <v>45674</v>
      </c>
      <c r="S179" s="32" t="s">
        <v>71</v>
      </c>
      <c r="T179" s="26" t="s">
        <v>72</v>
      </c>
      <c r="U179" s="33" t="s">
        <v>39</v>
      </c>
      <c r="V179" s="33" t="str">
        <f t="shared" si="27"/>
        <v>OK</v>
      </c>
      <c r="W179" s="33" t="s">
        <v>49</v>
      </c>
      <c r="X179" s="33" t="s">
        <v>49</v>
      </c>
      <c r="Y179" s="33" t="s">
        <v>39</v>
      </c>
      <c r="Z179" s="14">
        <f t="shared" si="21"/>
        <v>1</v>
      </c>
      <c r="AA179" s="34">
        <v>5076</v>
      </c>
      <c r="AB179" s="35" t="s">
        <v>57</v>
      </c>
      <c r="AC179" s="36" t="str">
        <f>IFERROR(VLOOKUP(T179,[1]STATUS_CAPEX!Q:R,2,0),"SAMUEL OLIVEIRA")</f>
        <v>SAMUEL OLIVEIRA</v>
      </c>
      <c r="AD179" s="37" t="s">
        <v>51</v>
      </c>
      <c r="AE179" s="32" t="str">
        <f t="shared" si="25"/>
        <v>Realizado</v>
      </c>
      <c r="AF179" s="38" t="s">
        <v>42</v>
      </c>
      <c r="AG179" s="39">
        <f t="shared" si="28"/>
        <v>3376.02</v>
      </c>
      <c r="AH179" s="40">
        <v>2548098.5699999998</v>
      </c>
      <c r="AI179" s="35" t="e">
        <f t="shared" si="22"/>
        <v>#N/A</v>
      </c>
      <c r="AJ179" s="41">
        <v>24715201</v>
      </c>
      <c r="AK179" s="57">
        <v>3376.02</v>
      </c>
      <c r="AL179" s="34" t="str">
        <f t="shared" si="23"/>
        <v>Mauricio Alves</v>
      </c>
    </row>
    <row r="180" spans="1:38" x14ac:dyDescent="0.25">
      <c r="A180" s="26" t="s">
        <v>38</v>
      </c>
      <c r="B180" s="26" t="s">
        <v>39</v>
      </c>
      <c r="C180" s="26" t="s">
        <v>52</v>
      </c>
      <c r="D180" s="26" t="s">
        <v>40</v>
      </c>
      <c r="E180" s="27">
        <v>647508</v>
      </c>
      <c r="F180" s="27">
        <f>IFERROR(VLOOKUP(E180,#REF!,2,0),0)</f>
        <v>0</v>
      </c>
      <c r="G180" s="27"/>
      <c r="H180" s="26" t="s">
        <v>168</v>
      </c>
      <c r="I180" s="26" t="s">
        <v>42</v>
      </c>
      <c r="J180" s="45" t="s">
        <v>109</v>
      </c>
      <c r="K180" s="30" t="str">
        <f t="shared" si="24"/>
        <v>EME</v>
      </c>
      <c r="L180" s="26" t="s">
        <v>43</v>
      </c>
      <c r="M180" s="47" t="s">
        <v>99</v>
      </c>
      <c r="N180" s="26" t="str">
        <f t="shared" si="20"/>
        <v>Realizado</v>
      </c>
      <c r="O180" s="47" t="s">
        <v>100</v>
      </c>
      <c r="P180" s="47" t="s">
        <v>101</v>
      </c>
      <c r="Q180" s="26" t="str">
        <f>IFERROR(IFERROR(VLOOKUP(H180,[1]STATUS_CAPEX!I:J,2,0),VLOOKUP(H180,[1]STATUS_OPEX!H:I,2,0)),0)</f>
        <v>ENTE//CKCP</v>
      </c>
      <c r="R180" s="31">
        <v>45675</v>
      </c>
      <c r="S180" s="32" t="s">
        <v>56</v>
      </c>
      <c r="T180" s="26" t="s">
        <v>48</v>
      </c>
      <c r="U180" s="33" t="s">
        <v>39</v>
      </c>
      <c r="V180" s="33" t="str">
        <f t="shared" si="27"/>
        <v>OK</v>
      </c>
      <c r="W180" s="33" t="s">
        <v>49</v>
      </c>
      <c r="X180" s="33" t="s">
        <v>49</v>
      </c>
      <c r="Y180" s="33" t="s">
        <v>39</v>
      </c>
      <c r="Z180" s="14">
        <f t="shared" si="21"/>
        <v>1</v>
      </c>
      <c r="AA180" s="48">
        <v>7819.64</v>
      </c>
      <c r="AB180" s="35" t="s">
        <v>57</v>
      </c>
      <c r="AC180" s="36" t="str">
        <f>IFERROR(VLOOKUP(T180,[1]STATUS_CAPEX!Q:R,2,0),"SAMUEL OLIVEIRA")</f>
        <v>LUCAS ANDRADE</v>
      </c>
      <c r="AD180" s="37" t="s">
        <v>51</v>
      </c>
      <c r="AE180" s="32" t="str">
        <f t="shared" si="25"/>
        <v>Realizado</v>
      </c>
      <c r="AF180" s="38" t="s">
        <v>42</v>
      </c>
      <c r="AG180" s="49">
        <f t="shared" si="28"/>
        <v>3953.35</v>
      </c>
      <c r="AH180" s="40">
        <v>2548098.5699999998</v>
      </c>
      <c r="AI180" s="35" t="e">
        <f t="shared" si="22"/>
        <v>#N/A</v>
      </c>
      <c r="AJ180" s="41">
        <v>25446125</v>
      </c>
      <c r="AK180" s="51">
        <v>3953.35</v>
      </c>
      <c r="AL180" s="34" t="str">
        <f t="shared" si="23"/>
        <v>Mauricio Alves</v>
      </c>
    </row>
    <row r="181" spans="1:38" x14ac:dyDescent="0.25">
      <c r="A181" s="26" t="s">
        <v>38</v>
      </c>
      <c r="B181" s="26" t="s">
        <v>39</v>
      </c>
      <c r="C181" s="26" t="s">
        <v>52</v>
      </c>
      <c r="D181" s="26" t="s">
        <v>40</v>
      </c>
      <c r="E181" s="61">
        <v>586437</v>
      </c>
      <c r="F181" s="46">
        <f>IFERROR(VLOOKUP(E181,#REF!,2,0),0)</f>
        <v>0</v>
      </c>
      <c r="G181" s="46"/>
      <c r="H181" s="26">
        <v>6000780887</v>
      </c>
      <c r="I181" s="26" t="s">
        <v>42</v>
      </c>
      <c r="J181" s="45" t="s">
        <v>109</v>
      </c>
      <c r="K181" s="30" t="str">
        <f t="shared" si="24"/>
        <v>Custeio</v>
      </c>
      <c r="L181" s="26" t="s">
        <v>43</v>
      </c>
      <c r="M181" s="26" t="s">
        <v>69</v>
      </c>
      <c r="N181" s="26" t="str">
        <f t="shared" si="20"/>
        <v>Realizado</v>
      </c>
      <c r="O181" s="26" t="s">
        <v>45</v>
      </c>
      <c r="P181" s="26" t="s">
        <v>70</v>
      </c>
      <c r="Q181" s="26" t="str">
        <f>IFERROR(IFERROR(VLOOKUP(H181,[1]STATUS_CAPEX!I:J,2,0),VLOOKUP(H181,[1]STATUS_OPEX!H:I,2,0)),0)</f>
        <v>LIB //COMS</v>
      </c>
      <c r="R181" s="31">
        <v>45677</v>
      </c>
      <c r="S181" s="32" t="s">
        <v>82</v>
      </c>
      <c r="T181" s="26" t="s">
        <v>72</v>
      </c>
      <c r="U181" s="33" t="s">
        <v>39</v>
      </c>
      <c r="V181" s="33" t="str">
        <f t="shared" si="27"/>
        <v>OK</v>
      </c>
      <c r="W181" s="33" t="s">
        <v>49</v>
      </c>
      <c r="X181" s="33" t="s">
        <v>49</v>
      </c>
      <c r="Y181" s="33" t="s">
        <v>39</v>
      </c>
      <c r="Z181" s="14">
        <f t="shared" si="21"/>
        <v>1</v>
      </c>
      <c r="AA181" s="34">
        <v>3550</v>
      </c>
      <c r="AB181" s="35" t="s">
        <v>57</v>
      </c>
      <c r="AC181" s="36" t="str">
        <f>IFERROR(VLOOKUP(T181,[1]STATUS_CAPEX!Q:R,2,0),"SAMUEL OLIVEIRA")</f>
        <v>SAMUEL OLIVEIRA</v>
      </c>
      <c r="AD181" s="37" t="s">
        <v>51</v>
      </c>
      <c r="AE181" s="32" t="str">
        <f t="shared" si="25"/>
        <v>Realizado</v>
      </c>
      <c r="AF181" s="38" t="s">
        <v>42</v>
      </c>
      <c r="AG181" s="39">
        <f t="shared" si="28"/>
        <v>5887.77</v>
      </c>
      <c r="AH181" s="40">
        <v>2548098.5699999998</v>
      </c>
      <c r="AI181" s="35" t="e">
        <f t="shared" si="22"/>
        <v>#N/A</v>
      </c>
      <c r="AJ181" s="41">
        <v>24693870</v>
      </c>
      <c r="AK181" s="65">
        <v>5887.77</v>
      </c>
      <c r="AL181" s="34" t="str">
        <f t="shared" si="23"/>
        <v>Mauricio Alves</v>
      </c>
    </row>
    <row r="182" spans="1:38" x14ac:dyDescent="0.25">
      <c r="A182" s="26" t="s">
        <v>38</v>
      </c>
      <c r="B182" s="26" t="s">
        <v>39</v>
      </c>
      <c r="C182" s="26" t="s">
        <v>52</v>
      </c>
      <c r="D182" s="26" t="s">
        <v>40</v>
      </c>
      <c r="E182" s="27">
        <v>27827166</v>
      </c>
      <c r="F182" s="27">
        <f>IFERROR(VLOOKUP(E182,#REF!,2,0),0)</f>
        <v>0</v>
      </c>
      <c r="G182" s="27"/>
      <c r="H182" s="26" t="s">
        <v>169</v>
      </c>
      <c r="I182" s="26" t="s">
        <v>42</v>
      </c>
      <c r="J182" s="45" t="s">
        <v>109</v>
      </c>
      <c r="K182" s="30" t="str">
        <f t="shared" si="24"/>
        <v>EME</v>
      </c>
      <c r="L182" s="26" t="s">
        <v>43</v>
      </c>
      <c r="M182" s="47" t="s">
        <v>99</v>
      </c>
      <c r="N182" s="26" t="str">
        <f t="shared" si="20"/>
        <v>Realizado</v>
      </c>
      <c r="O182" s="47" t="s">
        <v>122</v>
      </c>
      <c r="P182" s="47" t="s">
        <v>101</v>
      </c>
      <c r="Q182" s="26" t="str">
        <f>IFERROR(IFERROR(VLOOKUP(H182,[1]STATUS_CAPEX!I:J,2,0),VLOOKUP(H182,[1]STATUS_OPEX!H:I,2,0)),0)</f>
        <v>ENTE//CKCP</v>
      </c>
      <c r="R182" s="31">
        <v>45678</v>
      </c>
      <c r="S182" s="32" t="s">
        <v>56</v>
      </c>
      <c r="T182" s="26" t="s">
        <v>48</v>
      </c>
      <c r="U182" s="33" t="s">
        <v>39</v>
      </c>
      <c r="V182" s="33" t="str">
        <f t="shared" si="27"/>
        <v>OK</v>
      </c>
      <c r="W182" s="33" t="s">
        <v>49</v>
      </c>
      <c r="X182" s="33" t="s">
        <v>49</v>
      </c>
      <c r="Y182" s="33" t="s">
        <v>39</v>
      </c>
      <c r="Z182" s="14">
        <f t="shared" si="21"/>
        <v>1</v>
      </c>
      <c r="AA182" s="48">
        <v>3569.65</v>
      </c>
      <c r="AB182" s="35" t="s">
        <v>57</v>
      </c>
      <c r="AC182" s="36" t="str">
        <f>IFERROR(VLOOKUP(T182,[1]STATUS_CAPEX!Q:R,2,0),"SAMUEL OLIVEIRA")</f>
        <v>LUCAS ANDRADE</v>
      </c>
      <c r="AD182" s="37" t="s">
        <v>51</v>
      </c>
      <c r="AE182" s="32" t="str">
        <f t="shared" si="25"/>
        <v>Realizado</v>
      </c>
      <c r="AF182" s="38" t="s">
        <v>42</v>
      </c>
      <c r="AG182" s="49">
        <f t="shared" si="28"/>
        <v>2835.19</v>
      </c>
      <c r="AH182" s="40">
        <v>2548098.5699999998</v>
      </c>
      <c r="AI182" s="35" t="e">
        <f t="shared" si="22"/>
        <v>#N/A</v>
      </c>
      <c r="AJ182" s="41">
        <v>25446520</v>
      </c>
      <c r="AK182" s="51">
        <v>2835.19</v>
      </c>
      <c r="AL182" s="34" t="str">
        <f t="shared" si="23"/>
        <v>Mauricio Alves</v>
      </c>
    </row>
    <row r="183" spans="1:38" x14ac:dyDescent="0.25">
      <c r="A183" s="26" t="s">
        <v>38</v>
      </c>
      <c r="B183" s="26" t="s">
        <v>39</v>
      </c>
      <c r="C183" s="26" t="s">
        <v>52</v>
      </c>
      <c r="D183" s="26" t="s">
        <v>40</v>
      </c>
      <c r="E183" s="61">
        <v>586234</v>
      </c>
      <c r="F183" s="46">
        <f>IFERROR(VLOOKUP(E183,#REF!,2,0),0)</f>
        <v>0</v>
      </c>
      <c r="G183" s="46"/>
      <c r="H183" s="26">
        <v>6000780888</v>
      </c>
      <c r="I183" s="26" t="s">
        <v>42</v>
      </c>
      <c r="J183" s="45" t="s">
        <v>109</v>
      </c>
      <c r="K183" s="30" t="str">
        <f t="shared" si="24"/>
        <v>Custeio</v>
      </c>
      <c r="L183" s="26" t="s">
        <v>43</v>
      </c>
      <c r="M183" s="26" t="s">
        <v>69</v>
      </c>
      <c r="N183" s="26" t="str">
        <f t="shared" si="20"/>
        <v>Realizado</v>
      </c>
      <c r="O183" s="26" t="s">
        <v>45</v>
      </c>
      <c r="P183" s="26" t="s">
        <v>70</v>
      </c>
      <c r="Q183" s="26" t="str">
        <f>IFERROR(IFERROR(VLOOKUP(H183,[1]STATUS_CAPEX!I:J,2,0),VLOOKUP(H183,[1]STATUS_OPEX!H:I,2,0)),0)</f>
        <v>LIB //COMS</v>
      </c>
      <c r="R183" s="31">
        <v>45679</v>
      </c>
      <c r="S183" s="32" t="s">
        <v>82</v>
      </c>
      <c r="T183" s="26" t="s">
        <v>72</v>
      </c>
      <c r="U183" s="33" t="s">
        <v>39</v>
      </c>
      <c r="V183" s="33" t="str">
        <f t="shared" si="27"/>
        <v>OK</v>
      </c>
      <c r="W183" s="33" t="s">
        <v>49</v>
      </c>
      <c r="X183" s="33" t="s">
        <v>49</v>
      </c>
      <c r="Y183" s="33" t="s">
        <v>39</v>
      </c>
      <c r="Z183" s="14">
        <f t="shared" si="21"/>
        <v>1</v>
      </c>
      <c r="AA183" s="34">
        <v>8145</v>
      </c>
      <c r="AB183" s="35" t="s">
        <v>57</v>
      </c>
      <c r="AC183" s="36" t="str">
        <f>IFERROR(VLOOKUP(T183,[1]STATUS_CAPEX!Q:R,2,0),"SAMUEL OLIVEIRA")</f>
        <v>SAMUEL OLIVEIRA</v>
      </c>
      <c r="AD183" s="37" t="s">
        <v>51</v>
      </c>
      <c r="AE183" s="32" t="str">
        <f t="shared" si="25"/>
        <v>Realizado</v>
      </c>
      <c r="AF183" s="38" t="s">
        <v>42</v>
      </c>
      <c r="AG183" s="39">
        <f t="shared" si="28"/>
        <v>3153.36</v>
      </c>
      <c r="AH183" s="40">
        <v>2548098.5699999998</v>
      </c>
      <c r="AI183" s="35" t="e">
        <f t="shared" si="22"/>
        <v>#N/A</v>
      </c>
      <c r="AJ183" s="41">
        <v>24693799</v>
      </c>
      <c r="AK183" s="65">
        <v>3153.36</v>
      </c>
      <c r="AL183" s="34" t="str">
        <f t="shared" si="23"/>
        <v>Mauricio Alves</v>
      </c>
    </row>
    <row r="184" spans="1:38" x14ac:dyDescent="0.25">
      <c r="A184" s="26" t="s">
        <v>38</v>
      </c>
      <c r="B184" s="26" t="s">
        <v>39</v>
      </c>
      <c r="C184" s="26" t="s">
        <v>52</v>
      </c>
      <c r="D184" s="26" t="s">
        <v>40</v>
      </c>
      <c r="E184" s="61">
        <v>586877</v>
      </c>
      <c r="F184" s="46">
        <f>IFERROR(VLOOKUP(E184,#REF!,2,0),0)</f>
        <v>0</v>
      </c>
      <c r="G184" s="46"/>
      <c r="H184" s="26">
        <v>6000780890</v>
      </c>
      <c r="I184" s="26" t="s">
        <v>42</v>
      </c>
      <c r="J184" s="45" t="s">
        <v>109</v>
      </c>
      <c r="K184" s="30" t="str">
        <f t="shared" si="24"/>
        <v>Custeio</v>
      </c>
      <c r="L184" s="26" t="s">
        <v>43</v>
      </c>
      <c r="M184" s="26" t="s">
        <v>69</v>
      </c>
      <c r="N184" s="26" t="str">
        <f t="shared" si="20"/>
        <v>Realizado</v>
      </c>
      <c r="O184" s="26" t="s">
        <v>45</v>
      </c>
      <c r="P184" s="26" t="s">
        <v>70</v>
      </c>
      <c r="Q184" s="26" t="str">
        <f>IFERROR(IFERROR(VLOOKUP(H184,[1]STATUS_CAPEX!I:J,2,0),VLOOKUP(H184,[1]STATUS_OPEX!H:I,2,0)),0)</f>
        <v>LIB //COMS</v>
      </c>
      <c r="R184" s="31">
        <v>45680</v>
      </c>
      <c r="S184" s="32" t="s">
        <v>82</v>
      </c>
      <c r="T184" s="26" t="s">
        <v>72</v>
      </c>
      <c r="U184" s="33" t="s">
        <v>39</v>
      </c>
      <c r="V184" s="33" t="str">
        <f t="shared" si="27"/>
        <v>OK</v>
      </c>
      <c r="W184" s="33" t="s">
        <v>49</v>
      </c>
      <c r="X184" s="33" t="s">
        <v>49</v>
      </c>
      <c r="Y184" s="33" t="s">
        <v>39</v>
      </c>
      <c r="Z184" s="14">
        <f t="shared" si="21"/>
        <v>1</v>
      </c>
      <c r="AA184" s="34">
        <v>1564</v>
      </c>
      <c r="AB184" s="35" t="s">
        <v>57</v>
      </c>
      <c r="AC184" s="36" t="str">
        <f>IFERROR(VLOOKUP(T184,[1]STATUS_CAPEX!Q:R,2,0),"SAMUEL OLIVEIRA")</f>
        <v>SAMUEL OLIVEIRA</v>
      </c>
      <c r="AD184" s="37" t="s">
        <v>51</v>
      </c>
      <c r="AE184" s="32" t="str">
        <f t="shared" si="25"/>
        <v>Realizado</v>
      </c>
      <c r="AF184" s="38" t="s">
        <v>42</v>
      </c>
      <c r="AG184" s="39">
        <f t="shared" si="28"/>
        <v>1564.36</v>
      </c>
      <c r="AH184" s="40">
        <v>2548098.5699999998</v>
      </c>
      <c r="AI184" s="35" t="e">
        <f t="shared" si="22"/>
        <v>#N/A</v>
      </c>
      <c r="AJ184" s="41">
        <v>24704027</v>
      </c>
      <c r="AK184" s="65">
        <v>1564.36</v>
      </c>
      <c r="AL184" s="34" t="str">
        <f t="shared" si="23"/>
        <v>Mauricio Alves</v>
      </c>
    </row>
    <row r="185" spans="1:38" x14ac:dyDescent="0.25">
      <c r="A185" s="26" t="s">
        <v>38</v>
      </c>
      <c r="B185" s="26" t="s">
        <v>39</v>
      </c>
      <c r="C185" s="26" t="s">
        <v>52</v>
      </c>
      <c r="D185" s="26" t="s">
        <v>40</v>
      </c>
      <c r="E185" s="61">
        <v>586220</v>
      </c>
      <c r="F185" s="46">
        <f>IFERROR(VLOOKUP(E185,#REF!,2,0),0)</f>
        <v>0</v>
      </c>
      <c r="G185" s="46"/>
      <c r="H185" s="26">
        <v>6000780891</v>
      </c>
      <c r="I185" s="26" t="s">
        <v>42</v>
      </c>
      <c r="J185" s="45" t="s">
        <v>109</v>
      </c>
      <c r="K185" s="30" t="str">
        <f t="shared" si="24"/>
        <v>Custeio</v>
      </c>
      <c r="L185" s="26" t="s">
        <v>43</v>
      </c>
      <c r="M185" s="26" t="s">
        <v>69</v>
      </c>
      <c r="N185" s="26" t="str">
        <f t="shared" si="20"/>
        <v>Realizado</v>
      </c>
      <c r="O185" s="26" t="s">
        <v>45</v>
      </c>
      <c r="P185" s="26" t="s">
        <v>70</v>
      </c>
      <c r="Q185" s="26" t="str">
        <f>IFERROR(IFERROR(VLOOKUP(H185,[1]STATUS_CAPEX!I:J,2,0),VLOOKUP(H185,[1]STATUS_OPEX!H:I,2,0)),0)</f>
        <v>LIB //COMS</v>
      </c>
      <c r="R185" s="31">
        <v>45681</v>
      </c>
      <c r="S185" s="32" t="s">
        <v>82</v>
      </c>
      <c r="T185" s="26" t="s">
        <v>72</v>
      </c>
      <c r="U185" s="33" t="s">
        <v>39</v>
      </c>
      <c r="V185" s="33" t="str">
        <f t="shared" si="27"/>
        <v>OK</v>
      </c>
      <c r="W185" s="33" t="s">
        <v>49</v>
      </c>
      <c r="X185" s="33" t="s">
        <v>49</v>
      </c>
      <c r="Y185" s="33" t="s">
        <v>39</v>
      </c>
      <c r="Z185" s="14">
        <f t="shared" si="21"/>
        <v>1</v>
      </c>
      <c r="AA185" s="34">
        <v>2383.5</v>
      </c>
      <c r="AB185" s="35" t="s">
        <v>57</v>
      </c>
      <c r="AC185" s="36" t="str">
        <f>IFERROR(VLOOKUP(T185,[1]STATUS_CAPEX!Q:R,2,0),"SAMUEL OLIVEIRA")</f>
        <v>SAMUEL OLIVEIRA</v>
      </c>
      <c r="AD185" s="37" t="s">
        <v>51</v>
      </c>
      <c r="AE185" s="32" t="str">
        <f t="shared" si="25"/>
        <v>Realizado</v>
      </c>
      <c r="AF185" s="38" t="s">
        <v>42</v>
      </c>
      <c r="AG185" s="39">
        <f t="shared" si="28"/>
        <v>2383.5</v>
      </c>
      <c r="AH185" s="40">
        <v>2548098.5699999998</v>
      </c>
      <c r="AI185" s="35" t="e">
        <f t="shared" si="22"/>
        <v>#N/A</v>
      </c>
      <c r="AJ185" s="41">
        <v>24704029</v>
      </c>
      <c r="AK185" s="65">
        <v>2383.5</v>
      </c>
      <c r="AL185" s="34" t="str">
        <f t="shared" si="23"/>
        <v>Mauricio Alves</v>
      </c>
    </row>
    <row r="186" spans="1:38" x14ac:dyDescent="0.25">
      <c r="A186" s="26" t="s">
        <v>38</v>
      </c>
      <c r="B186" s="26" t="s">
        <v>39</v>
      </c>
      <c r="C186" s="26" t="s">
        <v>52</v>
      </c>
      <c r="D186" s="26" t="s">
        <v>40</v>
      </c>
      <c r="E186" s="61">
        <v>584189</v>
      </c>
      <c r="F186" s="46">
        <f>IFERROR(VLOOKUP(E186,#REF!,2,0),0)</f>
        <v>0</v>
      </c>
      <c r="G186" s="46"/>
      <c r="H186" s="26">
        <v>6000780892</v>
      </c>
      <c r="I186" s="26" t="s">
        <v>42</v>
      </c>
      <c r="J186" s="45" t="s">
        <v>109</v>
      </c>
      <c r="K186" s="30" t="str">
        <f t="shared" si="24"/>
        <v>Custeio</v>
      </c>
      <c r="L186" s="26" t="s">
        <v>43</v>
      </c>
      <c r="M186" s="26" t="s">
        <v>69</v>
      </c>
      <c r="N186" s="26" t="str">
        <f t="shared" si="20"/>
        <v>Realizado</v>
      </c>
      <c r="O186" s="26" t="s">
        <v>45</v>
      </c>
      <c r="P186" s="26" t="s">
        <v>70</v>
      </c>
      <c r="Q186" s="26" t="str">
        <f>IFERROR(IFERROR(VLOOKUP(H186,[1]STATUS_CAPEX!I:J,2,0),VLOOKUP(H186,[1]STATUS_OPEX!H:I,2,0)),0)</f>
        <v>LIB //COMS</v>
      </c>
      <c r="R186" s="31">
        <v>45682</v>
      </c>
      <c r="S186" s="32" t="s">
        <v>82</v>
      </c>
      <c r="T186" s="26" t="s">
        <v>72</v>
      </c>
      <c r="U186" s="33" t="s">
        <v>39</v>
      </c>
      <c r="V186" s="33" t="str">
        <f t="shared" si="27"/>
        <v>OK</v>
      </c>
      <c r="W186" s="33" t="s">
        <v>49</v>
      </c>
      <c r="X186" s="33" t="s">
        <v>49</v>
      </c>
      <c r="Y186" s="33" t="s">
        <v>39</v>
      </c>
      <c r="Z186" s="14">
        <f t="shared" si="21"/>
        <v>1</v>
      </c>
      <c r="AA186" s="34">
        <v>3476</v>
      </c>
      <c r="AB186" s="35" t="s">
        <v>57</v>
      </c>
      <c r="AC186" s="36" t="str">
        <f>IFERROR(VLOOKUP(T186,[1]STATUS_CAPEX!Q:R,2,0),"SAMUEL OLIVEIRA")</f>
        <v>SAMUEL OLIVEIRA</v>
      </c>
      <c r="AD186" s="37" t="s">
        <v>51</v>
      </c>
      <c r="AE186" s="32" t="str">
        <f t="shared" si="25"/>
        <v>Realizado</v>
      </c>
      <c r="AF186" s="38" t="s">
        <v>42</v>
      </c>
      <c r="AG186" s="39">
        <f t="shared" si="28"/>
        <v>3476.69</v>
      </c>
      <c r="AH186" s="40">
        <v>2548098.5699999998</v>
      </c>
      <c r="AI186" s="35" t="e">
        <f t="shared" si="22"/>
        <v>#N/A</v>
      </c>
      <c r="AJ186" s="41">
        <v>24704033</v>
      </c>
      <c r="AK186" s="65">
        <v>3476.69</v>
      </c>
      <c r="AL186" s="34" t="str">
        <f t="shared" si="23"/>
        <v>Mauricio Alves</v>
      </c>
    </row>
    <row r="187" spans="1:38" x14ac:dyDescent="0.25">
      <c r="A187" s="26" t="s">
        <v>38</v>
      </c>
      <c r="B187" s="26" t="s">
        <v>39</v>
      </c>
      <c r="C187" s="26" t="s">
        <v>52</v>
      </c>
      <c r="D187" s="26" t="s">
        <v>40</v>
      </c>
      <c r="E187" s="61">
        <v>568985</v>
      </c>
      <c r="F187" s="46">
        <f>IFERROR(VLOOKUP(E187,#REF!,2,0),0)</f>
        <v>0</v>
      </c>
      <c r="G187" s="46"/>
      <c r="H187" s="26">
        <v>6000780894</v>
      </c>
      <c r="I187" s="26" t="s">
        <v>42</v>
      </c>
      <c r="J187" s="45" t="s">
        <v>109</v>
      </c>
      <c r="K187" s="30" t="str">
        <f t="shared" si="24"/>
        <v>Custeio</v>
      </c>
      <c r="L187" s="26" t="s">
        <v>43</v>
      </c>
      <c r="M187" s="26" t="s">
        <v>69</v>
      </c>
      <c r="N187" s="26" t="str">
        <f t="shared" si="20"/>
        <v>Realizado</v>
      </c>
      <c r="O187" s="26" t="s">
        <v>80</v>
      </c>
      <c r="P187" s="26" t="s">
        <v>70</v>
      </c>
      <c r="Q187" s="26" t="str">
        <f>IFERROR(IFERROR(VLOOKUP(H187,[1]STATUS_CAPEX!I:J,2,0),VLOOKUP(H187,[1]STATUS_OPEX!H:I,2,0)),0)</f>
        <v>LIB //COMS</v>
      </c>
      <c r="R187" s="31">
        <v>45683</v>
      </c>
      <c r="S187" s="32" t="s">
        <v>82</v>
      </c>
      <c r="T187" s="26" t="s">
        <v>72</v>
      </c>
      <c r="U187" s="33" t="s">
        <v>39</v>
      </c>
      <c r="V187" s="33" t="str">
        <f t="shared" si="27"/>
        <v>OK</v>
      </c>
      <c r="W187" s="33" t="s">
        <v>49</v>
      </c>
      <c r="X187" s="33" t="s">
        <v>49</v>
      </c>
      <c r="Y187" s="33" t="s">
        <v>39</v>
      </c>
      <c r="Z187" s="14">
        <f t="shared" si="21"/>
        <v>1</v>
      </c>
      <c r="AA187" s="34">
        <v>2382.08</v>
      </c>
      <c r="AB187" s="35" t="s">
        <v>57</v>
      </c>
      <c r="AC187" s="36" t="str">
        <f>IFERROR(VLOOKUP(T187,[1]STATUS_CAPEX!Q:R,2,0),"SAMUEL OLIVEIRA")</f>
        <v>SAMUEL OLIVEIRA</v>
      </c>
      <c r="AD187" s="37" t="s">
        <v>51</v>
      </c>
      <c r="AE187" s="32" t="str">
        <f t="shared" si="25"/>
        <v>Realizado</v>
      </c>
      <c r="AF187" s="38" t="s">
        <v>42</v>
      </c>
      <c r="AG187" s="39">
        <f t="shared" si="28"/>
        <v>2382.08</v>
      </c>
      <c r="AH187" s="40">
        <v>2548098.5699999998</v>
      </c>
      <c r="AI187" s="35" t="e">
        <f t="shared" si="22"/>
        <v>#N/A</v>
      </c>
      <c r="AJ187" s="41">
        <v>24704035</v>
      </c>
      <c r="AK187" s="65">
        <v>2382.08</v>
      </c>
      <c r="AL187" s="34" t="str">
        <f t="shared" si="23"/>
        <v>Mauricio Alves</v>
      </c>
    </row>
    <row r="188" spans="1:38" x14ac:dyDescent="0.25">
      <c r="A188" s="26" t="s">
        <v>38</v>
      </c>
      <c r="B188" s="26" t="s">
        <v>39</v>
      </c>
      <c r="C188" s="26" t="s">
        <v>52</v>
      </c>
      <c r="D188" s="26" t="s">
        <v>40</v>
      </c>
      <c r="E188" s="61">
        <v>574212</v>
      </c>
      <c r="F188" s="46">
        <f>IFERROR(VLOOKUP(E188,#REF!,2,0),0)</f>
        <v>0</v>
      </c>
      <c r="G188" s="46"/>
      <c r="H188" s="26">
        <v>6000780895</v>
      </c>
      <c r="I188" s="26" t="s">
        <v>42</v>
      </c>
      <c r="J188" s="45" t="s">
        <v>109</v>
      </c>
      <c r="K188" s="30" t="str">
        <f t="shared" si="24"/>
        <v>Custeio</v>
      </c>
      <c r="L188" s="26" t="s">
        <v>43</v>
      </c>
      <c r="M188" s="26" t="s">
        <v>69</v>
      </c>
      <c r="N188" s="26" t="str">
        <f t="shared" si="20"/>
        <v>Realizado</v>
      </c>
      <c r="O188" s="26" t="s">
        <v>80</v>
      </c>
      <c r="P188" s="26" t="s">
        <v>70</v>
      </c>
      <c r="Q188" s="26" t="str">
        <f>IFERROR(IFERROR(VLOOKUP(H188,[1]STATUS_CAPEX!I:J,2,0),VLOOKUP(H188,[1]STATUS_OPEX!H:I,2,0)),0)</f>
        <v>LIB //COMS</v>
      </c>
      <c r="R188" s="31">
        <v>45684</v>
      </c>
      <c r="S188" s="32" t="s">
        <v>82</v>
      </c>
      <c r="T188" s="26" t="s">
        <v>72</v>
      </c>
      <c r="U188" s="33" t="s">
        <v>39</v>
      </c>
      <c r="V188" s="33" t="str">
        <f t="shared" si="27"/>
        <v>OK</v>
      </c>
      <c r="W188" s="33" t="s">
        <v>49</v>
      </c>
      <c r="X188" s="33" t="s">
        <v>49</v>
      </c>
      <c r="Y188" s="33" t="s">
        <v>39</v>
      </c>
      <c r="Z188" s="14">
        <f t="shared" si="21"/>
        <v>1</v>
      </c>
      <c r="AA188" s="34">
        <v>2382.08</v>
      </c>
      <c r="AB188" s="35" t="s">
        <v>57</v>
      </c>
      <c r="AC188" s="36" t="str">
        <f>IFERROR(VLOOKUP(T188,[1]STATUS_CAPEX!Q:R,2,0),"SAMUEL OLIVEIRA")</f>
        <v>SAMUEL OLIVEIRA</v>
      </c>
      <c r="AD188" s="37" t="s">
        <v>51</v>
      </c>
      <c r="AE188" s="32" t="str">
        <f t="shared" si="25"/>
        <v>Realizado</v>
      </c>
      <c r="AF188" s="38" t="s">
        <v>42</v>
      </c>
      <c r="AG188" s="39">
        <f t="shared" si="28"/>
        <v>2382.08</v>
      </c>
      <c r="AH188" s="40">
        <v>2548098.5699999998</v>
      </c>
      <c r="AI188" s="35" t="e">
        <f t="shared" si="22"/>
        <v>#N/A</v>
      </c>
      <c r="AJ188" s="41">
        <v>24704138</v>
      </c>
      <c r="AK188" s="65">
        <v>2382.08</v>
      </c>
      <c r="AL188" s="34" t="str">
        <f t="shared" si="23"/>
        <v>Mauricio Alves</v>
      </c>
    </row>
    <row r="189" spans="1:38" x14ac:dyDescent="0.25">
      <c r="A189" s="26" t="s">
        <v>38</v>
      </c>
      <c r="B189" s="26" t="s">
        <v>39</v>
      </c>
      <c r="C189" s="26" t="s">
        <v>52</v>
      </c>
      <c r="D189" s="26" t="s">
        <v>40</v>
      </c>
      <c r="E189" s="61">
        <v>583867</v>
      </c>
      <c r="F189" s="46">
        <f>IFERROR(VLOOKUP(E189,#REF!,2,0),0)</f>
        <v>0</v>
      </c>
      <c r="G189" s="46"/>
      <c r="H189" s="26">
        <v>6000780896</v>
      </c>
      <c r="I189" s="26" t="s">
        <v>42</v>
      </c>
      <c r="J189" s="45" t="s">
        <v>109</v>
      </c>
      <c r="K189" s="30" t="str">
        <f t="shared" si="24"/>
        <v>Custeio</v>
      </c>
      <c r="L189" s="26" t="s">
        <v>43</v>
      </c>
      <c r="M189" s="26" t="s">
        <v>69</v>
      </c>
      <c r="N189" s="26" t="str">
        <f t="shared" si="20"/>
        <v>Realizado</v>
      </c>
      <c r="O189" s="26" t="s">
        <v>80</v>
      </c>
      <c r="P189" s="26" t="s">
        <v>70</v>
      </c>
      <c r="Q189" s="26" t="str">
        <f>IFERROR(IFERROR(VLOOKUP(H189,[1]STATUS_CAPEX!I:J,2,0),VLOOKUP(H189,[1]STATUS_OPEX!H:I,2,0)),0)</f>
        <v>LIB //COMS</v>
      </c>
      <c r="R189" s="31">
        <v>45685</v>
      </c>
      <c r="S189" s="32" t="s">
        <v>82</v>
      </c>
      <c r="T189" s="26" t="s">
        <v>72</v>
      </c>
      <c r="U189" s="33" t="s">
        <v>39</v>
      </c>
      <c r="V189" s="33" t="str">
        <f t="shared" si="27"/>
        <v>OK</v>
      </c>
      <c r="W189" s="33" t="s">
        <v>49</v>
      </c>
      <c r="X189" s="33" t="s">
        <v>49</v>
      </c>
      <c r="Y189" s="33" t="s">
        <v>39</v>
      </c>
      <c r="Z189" s="14">
        <f t="shared" si="21"/>
        <v>1</v>
      </c>
      <c r="AA189" s="34">
        <v>794.5</v>
      </c>
      <c r="AB189" s="35" t="s">
        <v>57</v>
      </c>
      <c r="AC189" s="36" t="str">
        <f>IFERROR(VLOOKUP(T189,[1]STATUS_CAPEX!Q:R,2,0),"SAMUEL OLIVEIRA")</f>
        <v>SAMUEL OLIVEIRA</v>
      </c>
      <c r="AD189" s="37" t="s">
        <v>51</v>
      </c>
      <c r="AE189" s="32" t="str">
        <f t="shared" si="25"/>
        <v>Realizado</v>
      </c>
      <c r="AF189" s="38" t="s">
        <v>42</v>
      </c>
      <c r="AG189" s="39">
        <f t="shared" si="28"/>
        <v>794.5</v>
      </c>
      <c r="AH189" s="40">
        <v>2548098.5699999998</v>
      </c>
      <c r="AI189" s="35" t="e">
        <f t="shared" si="22"/>
        <v>#N/A</v>
      </c>
      <c r="AJ189" s="41">
        <v>24704139</v>
      </c>
      <c r="AK189" s="65">
        <v>794.5</v>
      </c>
      <c r="AL189" s="34" t="str">
        <f t="shared" si="23"/>
        <v>Mauricio Alves</v>
      </c>
    </row>
    <row r="190" spans="1:38" x14ac:dyDescent="0.25">
      <c r="A190" s="26" t="s">
        <v>38</v>
      </c>
      <c r="B190" s="26" t="s">
        <v>39</v>
      </c>
      <c r="C190" s="26" t="s">
        <v>52</v>
      </c>
      <c r="D190" s="26" t="s">
        <v>40</v>
      </c>
      <c r="E190" s="27" t="s">
        <v>170</v>
      </c>
      <c r="F190" s="27">
        <f>IFERROR(VLOOKUP(E190,#REF!,2,0),0)</f>
        <v>0</v>
      </c>
      <c r="G190" s="27"/>
      <c r="H190" s="26">
        <v>6000780998</v>
      </c>
      <c r="I190" s="26" t="s">
        <v>42</v>
      </c>
      <c r="J190" s="45" t="s">
        <v>109</v>
      </c>
      <c r="K190" s="30" t="str">
        <f t="shared" si="24"/>
        <v>Custeio</v>
      </c>
      <c r="L190" s="26" t="s">
        <v>43</v>
      </c>
      <c r="M190" s="26" t="s">
        <v>111</v>
      </c>
      <c r="N190" s="26" t="str">
        <f t="shared" si="20"/>
        <v>Realizado</v>
      </c>
      <c r="O190" s="26" t="s">
        <v>80</v>
      </c>
      <c r="P190" s="26" t="s">
        <v>70</v>
      </c>
      <c r="Q190" s="26" t="str">
        <f>IFERROR(IFERROR(VLOOKUP(H190,[1]STATUS_CAPEX!I:J,2,0),VLOOKUP(H190,[1]STATUS_OPEX!H:I,2,0)),0)</f>
        <v>LIB //COMS</v>
      </c>
      <c r="R190" s="31">
        <v>45686</v>
      </c>
      <c r="S190" s="32" t="s">
        <v>71</v>
      </c>
      <c r="T190" s="26" t="s">
        <v>72</v>
      </c>
      <c r="U190" s="33" t="s">
        <v>39</v>
      </c>
      <c r="V190" s="33" t="str">
        <f t="shared" si="27"/>
        <v>OK</v>
      </c>
      <c r="W190" s="33" t="s">
        <v>49</v>
      </c>
      <c r="X190" s="33" t="s">
        <v>49</v>
      </c>
      <c r="Y190" s="33" t="s">
        <v>39</v>
      </c>
      <c r="Z190" s="14">
        <f t="shared" si="21"/>
        <v>1</v>
      </c>
      <c r="AA190" s="34">
        <v>2938</v>
      </c>
      <c r="AB190" s="35" t="s">
        <v>57</v>
      </c>
      <c r="AC190" s="36" t="str">
        <f>IFERROR(VLOOKUP(T190,[1]STATUS_CAPEX!Q:R,2,0),"SAMUEL OLIVEIRA")</f>
        <v>SAMUEL OLIVEIRA</v>
      </c>
      <c r="AD190" s="37" t="s">
        <v>51</v>
      </c>
      <c r="AE190" s="32" t="str">
        <f t="shared" si="25"/>
        <v>Realizado</v>
      </c>
      <c r="AF190" s="38" t="s">
        <v>42</v>
      </c>
      <c r="AG190" s="39">
        <f t="shared" si="28"/>
        <v>2938.68</v>
      </c>
      <c r="AH190" s="40">
        <v>2548098.5699999998</v>
      </c>
      <c r="AI190" s="35" t="e">
        <f t="shared" si="22"/>
        <v>#N/A</v>
      </c>
      <c r="AJ190" s="41">
        <v>24704240</v>
      </c>
      <c r="AK190" s="51">
        <v>2938.68</v>
      </c>
      <c r="AL190" s="34" t="str">
        <f t="shared" si="23"/>
        <v>Mauricio Alves</v>
      </c>
    </row>
    <row r="191" spans="1:38" x14ac:dyDescent="0.25">
      <c r="A191" s="26" t="s">
        <v>38</v>
      </c>
      <c r="B191" s="26" t="s">
        <v>39</v>
      </c>
      <c r="C191" s="26" t="s">
        <v>52</v>
      </c>
      <c r="D191" s="26" t="s">
        <v>40</v>
      </c>
      <c r="E191" s="27">
        <v>586814</v>
      </c>
      <c r="F191" s="27">
        <f>IFERROR(VLOOKUP(E191,#REF!,2,0),0)</f>
        <v>0</v>
      </c>
      <c r="G191" s="27"/>
      <c r="H191" s="26">
        <v>6000780997</v>
      </c>
      <c r="I191" s="26" t="s">
        <v>42</v>
      </c>
      <c r="J191" s="45" t="s">
        <v>109</v>
      </c>
      <c r="K191" s="30" t="str">
        <f t="shared" si="24"/>
        <v>Custeio</v>
      </c>
      <c r="L191" s="26" t="s">
        <v>43</v>
      </c>
      <c r="M191" s="26" t="s">
        <v>111</v>
      </c>
      <c r="N191" s="26" t="str">
        <f t="shared" si="20"/>
        <v>Realizado</v>
      </c>
      <c r="O191" s="26" t="s">
        <v>80</v>
      </c>
      <c r="P191" s="26" t="s">
        <v>70</v>
      </c>
      <c r="Q191" s="26" t="str">
        <f>IFERROR(IFERROR(VLOOKUP(H191,[1]STATUS_CAPEX!I:J,2,0),VLOOKUP(H191,[1]STATUS_OPEX!H:I,2,0)),0)</f>
        <v>LIB //COMS</v>
      </c>
      <c r="R191" s="31">
        <v>45687</v>
      </c>
      <c r="S191" s="32" t="s">
        <v>82</v>
      </c>
      <c r="T191" s="26" t="s">
        <v>72</v>
      </c>
      <c r="U191" s="33" t="s">
        <v>39</v>
      </c>
      <c r="V191" s="33" t="str">
        <f t="shared" si="27"/>
        <v>OK</v>
      </c>
      <c r="W191" s="33" t="s">
        <v>49</v>
      </c>
      <c r="X191" s="33" t="s">
        <v>49</v>
      </c>
      <c r="Y191" s="33" t="s">
        <v>39</v>
      </c>
      <c r="Z191" s="14">
        <f t="shared" si="21"/>
        <v>1</v>
      </c>
      <c r="AA191" s="34">
        <v>1477</v>
      </c>
      <c r="AB191" s="35" t="s">
        <v>57</v>
      </c>
      <c r="AC191" s="36" t="str">
        <f>IFERROR(VLOOKUP(T191,[1]STATUS_CAPEX!Q:R,2,0),"SAMUEL OLIVEIRA")</f>
        <v>SAMUEL OLIVEIRA</v>
      </c>
      <c r="AD191" s="37" t="s">
        <v>51</v>
      </c>
      <c r="AE191" s="32" t="str">
        <f t="shared" si="25"/>
        <v>Realizado</v>
      </c>
      <c r="AF191" s="38" t="s">
        <v>42</v>
      </c>
      <c r="AG191" s="39">
        <f t="shared" si="28"/>
        <v>1477.14</v>
      </c>
      <c r="AH191" s="40">
        <v>2548098.5699999998</v>
      </c>
      <c r="AI191" s="35" t="e">
        <f t="shared" si="22"/>
        <v>#N/A</v>
      </c>
      <c r="AJ191" s="41">
        <v>24704201</v>
      </c>
      <c r="AK191" s="57">
        <v>1477.14</v>
      </c>
      <c r="AL191" s="34" t="str">
        <f t="shared" si="23"/>
        <v>Mauricio Alves</v>
      </c>
    </row>
    <row r="192" spans="1:38" x14ac:dyDescent="0.25">
      <c r="A192" s="26" t="s">
        <v>38</v>
      </c>
      <c r="B192" s="26" t="s">
        <v>39</v>
      </c>
      <c r="C192" s="26" t="s">
        <v>52</v>
      </c>
      <c r="D192" s="26" t="s">
        <v>40</v>
      </c>
      <c r="E192" s="27">
        <v>586817</v>
      </c>
      <c r="F192" s="27">
        <f>IFERROR(VLOOKUP(E192,#REF!,2,0),0)</f>
        <v>0</v>
      </c>
      <c r="G192" s="27"/>
      <c r="H192" s="26">
        <v>6000780996</v>
      </c>
      <c r="I192" s="26" t="s">
        <v>42</v>
      </c>
      <c r="J192" s="45" t="s">
        <v>109</v>
      </c>
      <c r="K192" s="30" t="str">
        <f t="shared" si="24"/>
        <v>Custeio</v>
      </c>
      <c r="L192" s="26" t="s">
        <v>43</v>
      </c>
      <c r="M192" s="26" t="s">
        <v>111</v>
      </c>
      <c r="N192" s="26" t="str">
        <f t="shared" si="20"/>
        <v>Realizado</v>
      </c>
      <c r="O192" s="26" t="s">
        <v>80</v>
      </c>
      <c r="P192" s="26" t="s">
        <v>70</v>
      </c>
      <c r="Q192" s="26" t="str">
        <f>IFERROR(IFERROR(VLOOKUP(H192,[1]STATUS_CAPEX!I:J,2,0),VLOOKUP(H192,[1]STATUS_OPEX!H:I,2,0)),0)</f>
        <v>LIB //COMS</v>
      </c>
      <c r="R192" s="31">
        <v>45688</v>
      </c>
      <c r="S192" s="32" t="s">
        <v>82</v>
      </c>
      <c r="T192" s="26" t="s">
        <v>72</v>
      </c>
      <c r="U192" s="33" t="s">
        <v>39</v>
      </c>
      <c r="V192" s="33" t="str">
        <f t="shared" si="27"/>
        <v>OK</v>
      </c>
      <c r="W192" s="33" t="s">
        <v>49</v>
      </c>
      <c r="X192" s="33" t="s">
        <v>49</v>
      </c>
      <c r="Y192" s="33" t="s">
        <v>39</v>
      </c>
      <c r="Z192" s="14">
        <f t="shared" si="21"/>
        <v>1</v>
      </c>
      <c r="AA192" s="34">
        <v>989</v>
      </c>
      <c r="AB192" s="35" t="s">
        <v>57</v>
      </c>
      <c r="AC192" s="36" t="str">
        <f>IFERROR(VLOOKUP(T192,[1]STATUS_CAPEX!Q:R,2,0),"SAMUEL OLIVEIRA")</f>
        <v>SAMUEL OLIVEIRA</v>
      </c>
      <c r="AD192" s="37" t="s">
        <v>51</v>
      </c>
      <c r="AE192" s="32" t="str">
        <f t="shared" si="25"/>
        <v>Realizado</v>
      </c>
      <c r="AF192" s="38" t="s">
        <v>42</v>
      </c>
      <c r="AG192" s="39">
        <f t="shared" si="28"/>
        <v>989.96</v>
      </c>
      <c r="AH192" s="40">
        <v>2548098.5699999998</v>
      </c>
      <c r="AI192" s="35" t="e">
        <f t="shared" si="22"/>
        <v>#N/A</v>
      </c>
      <c r="AJ192" s="41">
        <v>24704196</v>
      </c>
      <c r="AK192" s="57">
        <v>989.96</v>
      </c>
      <c r="AL192" s="34" t="str">
        <f t="shared" si="23"/>
        <v>Mauricio Alves</v>
      </c>
    </row>
    <row r="193" spans="1:38" x14ac:dyDescent="0.25">
      <c r="A193" s="26" t="s">
        <v>38</v>
      </c>
      <c r="B193" s="26" t="s">
        <v>39</v>
      </c>
      <c r="C193" s="26" t="s">
        <v>52</v>
      </c>
      <c r="D193" s="26" t="s">
        <v>40</v>
      </c>
      <c r="E193" s="27">
        <v>652711</v>
      </c>
      <c r="F193" s="27">
        <f>IFERROR(VLOOKUP(E193,#REF!,2,0),0)</f>
        <v>0</v>
      </c>
      <c r="G193" s="27"/>
      <c r="H193" s="26" t="s">
        <v>171</v>
      </c>
      <c r="I193" s="26" t="s">
        <v>42</v>
      </c>
      <c r="J193" s="45" t="s">
        <v>109</v>
      </c>
      <c r="K193" s="30" t="str">
        <f t="shared" si="24"/>
        <v>EME</v>
      </c>
      <c r="L193" s="26" t="s">
        <v>43</v>
      </c>
      <c r="M193" s="47" t="s">
        <v>99</v>
      </c>
      <c r="N193" s="26" t="str">
        <f t="shared" si="20"/>
        <v>Realizado</v>
      </c>
      <c r="O193" s="47" t="s">
        <v>122</v>
      </c>
      <c r="P193" s="47" t="s">
        <v>101</v>
      </c>
      <c r="Q193" s="26" t="str">
        <f>IFERROR(IFERROR(VLOOKUP(H193,[1]STATUS_CAPEX!I:J,2,0),VLOOKUP(H193,[1]STATUS_OPEX!H:I,2,0)),0)</f>
        <v>ENTE//CKCP</v>
      </c>
      <c r="R193" s="31">
        <v>45689</v>
      </c>
      <c r="S193" s="32" t="s">
        <v>56</v>
      </c>
      <c r="T193" s="26" t="s">
        <v>48</v>
      </c>
      <c r="U193" s="33" t="s">
        <v>39</v>
      </c>
      <c r="V193" s="33" t="str">
        <f t="shared" si="27"/>
        <v>OK</v>
      </c>
      <c r="W193" s="33" t="s">
        <v>49</v>
      </c>
      <c r="X193" s="33" t="s">
        <v>49</v>
      </c>
      <c r="Y193" s="33" t="s">
        <v>39</v>
      </c>
      <c r="Z193" s="14">
        <f t="shared" si="21"/>
        <v>1</v>
      </c>
      <c r="AA193" s="60">
        <v>0</v>
      </c>
      <c r="AB193" s="35" t="s">
        <v>57</v>
      </c>
      <c r="AC193" s="36" t="str">
        <f>IFERROR(VLOOKUP(T193,[1]STATUS_CAPEX!Q:R,2,0),"SAMUEL OLIVEIRA")</f>
        <v>LUCAS ANDRADE</v>
      </c>
      <c r="AD193" s="37" t="s">
        <v>51</v>
      </c>
      <c r="AE193" s="32" t="str">
        <f t="shared" si="25"/>
        <v>Realizado</v>
      </c>
      <c r="AF193" s="38" t="s">
        <v>42</v>
      </c>
      <c r="AG193" s="49">
        <f t="shared" si="28"/>
        <v>4330.03</v>
      </c>
      <c r="AH193" s="40">
        <v>2548098.5699999998</v>
      </c>
      <c r="AI193" s="35" t="e">
        <f t="shared" si="22"/>
        <v>#N/A</v>
      </c>
      <c r="AJ193" s="41">
        <v>25469198</v>
      </c>
      <c r="AK193" s="51">
        <v>4330.03</v>
      </c>
      <c r="AL193" s="34" t="str">
        <f t="shared" si="23"/>
        <v>Mauricio Alves</v>
      </c>
    </row>
    <row r="194" spans="1:38" x14ac:dyDescent="0.25">
      <c r="A194" s="26" t="s">
        <v>38</v>
      </c>
      <c r="B194" s="26" t="s">
        <v>39</v>
      </c>
      <c r="C194" s="26" t="s">
        <v>52</v>
      </c>
      <c r="D194" s="26" t="s">
        <v>40</v>
      </c>
      <c r="E194" s="27">
        <v>587087</v>
      </c>
      <c r="F194" s="27">
        <f>IFERROR(VLOOKUP(E194,#REF!,2,0),0)</f>
        <v>0</v>
      </c>
      <c r="G194" s="27"/>
      <c r="H194" s="26">
        <v>6000783774</v>
      </c>
      <c r="I194" s="26" t="s">
        <v>42</v>
      </c>
      <c r="J194" s="45" t="s">
        <v>109</v>
      </c>
      <c r="K194" s="30" t="str">
        <f t="shared" si="24"/>
        <v>Custeio</v>
      </c>
      <c r="L194" s="26" t="s">
        <v>43</v>
      </c>
      <c r="M194" s="26" t="s">
        <v>69</v>
      </c>
      <c r="N194" s="26" t="str">
        <f t="shared" ref="N194:N225" si="29">IF(Z194&gt;99%,"Realizado","Pendente")</f>
        <v>Realizado</v>
      </c>
      <c r="O194" s="26" t="s">
        <v>45</v>
      </c>
      <c r="P194" s="26" t="s">
        <v>76</v>
      </c>
      <c r="Q194" s="26" t="str">
        <f>IFERROR(IFERROR(VLOOKUP(H194,[1]STATUS_CAPEX!I:J,2,0),VLOOKUP(H194,[1]STATUS_OPEX!H:I,2,0)),0)</f>
        <v>LIB //COMS</v>
      </c>
      <c r="R194" s="31">
        <v>45690</v>
      </c>
      <c r="S194" s="32" t="s">
        <v>82</v>
      </c>
      <c r="T194" s="26" t="s">
        <v>72</v>
      </c>
      <c r="U194" s="33" t="s">
        <v>39</v>
      </c>
      <c r="V194" s="33" t="str">
        <f t="shared" si="27"/>
        <v>OK</v>
      </c>
      <c r="W194" s="33" t="s">
        <v>49</v>
      </c>
      <c r="X194" s="33" t="s">
        <v>49</v>
      </c>
      <c r="Y194" s="33" t="s">
        <v>39</v>
      </c>
      <c r="Z194" s="14">
        <f t="shared" ref="Z194:Z257" si="30">(COUNTIF(U194:Y194,"OK")+COUNTIF(V194:Y194,"NA")+COUNTIF(U194:Y194,"anexado")+COUNTIF(V194:Y194,"sem anexo"))/5</f>
        <v>1</v>
      </c>
      <c r="AA194" s="34">
        <v>769.86</v>
      </c>
      <c r="AB194" s="35" t="s">
        <v>57</v>
      </c>
      <c r="AC194" s="36" t="str">
        <f>IFERROR(VLOOKUP(T194,[1]STATUS_CAPEX!Q:R,2,0),"SAMUEL OLIVEIRA")</f>
        <v>SAMUEL OLIVEIRA</v>
      </c>
      <c r="AD194" s="37" t="s">
        <v>51</v>
      </c>
      <c r="AE194" s="32" t="str">
        <f t="shared" si="25"/>
        <v>Realizado</v>
      </c>
      <c r="AF194" s="38" t="s">
        <v>42</v>
      </c>
      <c r="AG194" s="39">
        <f t="shared" si="28"/>
        <v>769.86</v>
      </c>
      <c r="AH194" s="40">
        <v>2548098.5699999998</v>
      </c>
      <c r="AI194" s="35" t="e">
        <f t="shared" ref="AI194:AI257" si="31">VLOOKUP(T194,AN:AO,2,0)</f>
        <v>#N/A</v>
      </c>
      <c r="AJ194" s="41">
        <v>24721096</v>
      </c>
      <c r="AK194" s="57">
        <v>769.86</v>
      </c>
      <c r="AL194" s="34" t="str">
        <f t="shared" ref="AL194:AL257" si="32">IF(OR(A194="pendência planejamento", A194="pendência construtiva", A194="logistica equatorial"), "Erica Fragoso", IF(OR(A194="obras coms", A194="obras conc", A194="pendência fechamento", A194="almoxarifado", A194="Fechamento", A194="Disponibilidade Noturna", A194="Sobre Aviso", A194="Disponibilidade Contrato", A194="Disponibilidade"), "Mauricio Alves", ""))</f>
        <v>Mauricio Alves</v>
      </c>
    </row>
    <row r="195" spans="1:38" x14ac:dyDescent="0.25">
      <c r="A195" s="26" t="s">
        <v>38</v>
      </c>
      <c r="B195" s="26" t="s">
        <v>39</v>
      </c>
      <c r="C195" s="26" t="s">
        <v>52</v>
      </c>
      <c r="D195" s="26" t="s">
        <v>40</v>
      </c>
      <c r="E195" s="27">
        <v>589201</v>
      </c>
      <c r="F195" s="27">
        <f>IFERROR(VLOOKUP(E195,#REF!,2,0),0)</f>
        <v>0</v>
      </c>
      <c r="G195" s="27"/>
      <c r="H195" s="26">
        <v>6000783775</v>
      </c>
      <c r="I195" s="26" t="s">
        <v>42</v>
      </c>
      <c r="J195" s="45" t="s">
        <v>109</v>
      </c>
      <c r="K195" s="30" t="str">
        <f t="shared" ref="K195:K258" si="33">IF(OR(ISNUMBER( FIND("Criar PEP",H195)), ISNUMBER( FIND("Criar Ordem",H195))), "Sem Informação", IFERROR(IF(MID(H195,11,3)&lt;&gt;"", MID(H195,11,3), "Custeio"), "Custeio"))</f>
        <v>Custeio</v>
      </c>
      <c r="L195" s="26" t="s">
        <v>43</v>
      </c>
      <c r="M195" s="26" t="s">
        <v>69</v>
      </c>
      <c r="N195" s="26" t="str">
        <f t="shared" si="29"/>
        <v>Realizado</v>
      </c>
      <c r="O195" s="26" t="s">
        <v>45</v>
      </c>
      <c r="P195" s="26" t="s">
        <v>76</v>
      </c>
      <c r="Q195" s="26" t="str">
        <f>IFERROR(IFERROR(VLOOKUP(H195,[1]STATUS_CAPEX!I:J,2,0),VLOOKUP(H195,[1]STATUS_OPEX!H:I,2,0)),0)</f>
        <v>LIB //COMS</v>
      </c>
      <c r="R195" s="31">
        <v>45691</v>
      </c>
      <c r="S195" s="32" t="s">
        <v>71</v>
      </c>
      <c r="T195" s="26" t="s">
        <v>72</v>
      </c>
      <c r="U195" s="33" t="s">
        <v>39</v>
      </c>
      <c r="V195" s="33" t="str">
        <f t="shared" si="27"/>
        <v>OK</v>
      </c>
      <c r="W195" s="33" t="s">
        <v>49</v>
      </c>
      <c r="X195" s="33" t="s">
        <v>49</v>
      </c>
      <c r="Y195" s="33" t="s">
        <v>39</v>
      </c>
      <c r="Z195" s="14">
        <f t="shared" si="30"/>
        <v>1</v>
      </c>
      <c r="AA195" s="34">
        <v>9312</v>
      </c>
      <c r="AB195" s="35" t="s">
        <v>57</v>
      </c>
      <c r="AC195" s="36" t="str">
        <f>IFERROR(VLOOKUP(T195,[1]STATUS_CAPEX!Q:R,2,0),"SAMUEL OLIVEIRA")</f>
        <v>SAMUEL OLIVEIRA</v>
      </c>
      <c r="AD195" s="37" t="s">
        <v>51</v>
      </c>
      <c r="AE195" s="32" t="str">
        <f t="shared" ref="AE195:AE258" si="34">IF(AND(AJ195&gt;0, AK195&gt;0), "Realizado", "Não realizado")</f>
        <v>Realizado</v>
      </c>
      <c r="AF195" s="38" t="s">
        <v>42</v>
      </c>
      <c r="AG195" s="39">
        <f t="shared" si="28"/>
        <v>7449.19</v>
      </c>
      <c r="AH195" s="40">
        <v>2548098.5699999998</v>
      </c>
      <c r="AI195" s="35" t="e">
        <f t="shared" si="31"/>
        <v>#N/A</v>
      </c>
      <c r="AJ195" s="41">
        <v>24721112</v>
      </c>
      <c r="AK195" s="51">
        <v>7449.19</v>
      </c>
      <c r="AL195" s="34" t="str">
        <f t="shared" si="32"/>
        <v>Mauricio Alves</v>
      </c>
    </row>
    <row r="196" spans="1:38" x14ac:dyDescent="0.25">
      <c r="A196" s="26" t="s">
        <v>38</v>
      </c>
      <c r="B196" s="26" t="s">
        <v>39</v>
      </c>
      <c r="C196" s="26" t="s">
        <v>52</v>
      </c>
      <c r="D196" s="26" t="s">
        <v>40</v>
      </c>
      <c r="E196" s="27">
        <v>588955</v>
      </c>
      <c r="F196" s="27">
        <f>IFERROR(VLOOKUP(E196,#REF!,2,0),0)</f>
        <v>0</v>
      </c>
      <c r="G196" s="27"/>
      <c r="H196" s="26">
        <v>6000783776</v>
      </c>
      <c r="I196" s="26" t="s">
        <v>42</v>
      </c>
      <c r="J196" s="45" t="s">
        <v>109</v>
      </c>
      <c r="K196" s="30" t="str">
        <f t="shared" si="33"/>
        <v>Custeio</v>
      </c>
      <c r="L196" s="26" t="s">
        <v>43</v>
      </c>
      <c r="M196" s="26" t="s">
        <v>69</v>
      </c>
      <c r="N196" s="26" t="str">
        <f t="shared" si="29"/>
        <v>Realizado</v>
      </c>
      <c r="O196" s="26" t="s">
        <v>45</v>
      </c>
      <c r="P196" s="26" t="s">
        <v>76</v>
      </c>
      <c r="Q196" s="26" t="str">
        <f>IFERROR(IFERROR(VLOOKUP(H196,[1]STATUS_CAPEX!I:J,2,0),VLOOKUP(H196,[1]STATUS_OPEX!H:I,2,0)),0)</f>
        <v>LIB //COMS</v>
      </c>
      <c r="R196" s="31">
        <v>45692</v>
      </c>
      <c r="S196" s="32" t="s">
        <v>82</v>
      </c>
      <c r="T196" s="26" t="s">
        <v>72</v>
      </c>
      <c r="U196" s="33" t="s">
        <v>39</v>
      </c>
      <c r="V196" s="33" t="str">
        <f t="shared" si="27"/>
        <v>OK</v>
      </c>
      <c r="W196" s="33" t="s">
        <v>49</v>
      </c>
      <c r="X196" s="33" t="s">
        <v>49</v>
      </c>
      <c r="Y196" s="33" t="s">
        <v>39</v>
      </c>
      <c r="Z196" s="14">
        <f t="shared" si="30"/>
        <v>1</v>
      </c>
      <c r="AA196" s="34">
        <v>5909</v>
      </c>
      <c r="AB196" s="35" t="s">
        <v>57</v>
      </c>
      <c r="AC196" s="36" t="str">
        <f>IFERROR(VLOOKUP(T196,[1]STATUS_CAPEX!Q:R,2,0),"SAMUEL OLIVEIRA")</f>
        <v>SAMUEL OLIVEIRA</v>
      </c>
      <c r="AD196" s="37" t="s">
        <v>51</v>
      </c>
      <c r="AE196" s="32" t="str">
        <f t="shared" si="34"/>
        <v>Realizado</v>
      </c>
      <c r="AF196" s="38" t="s">
        <v>42</v>
      </c>
      <c r="AG196" s="39">
        <f t="shared" si="28"/>
        <v>5909.47</v>
      </c>
      <c r="AH196" s="40">
        <v>2548098.5699999998</v>
      </c>
      <c r="AI196" s="35" t="e">
        <f t="shared" si="31"/>
        <v>#N/A</v>
      </c>
      <c r="AJ196" s="41">
        <v>24721139</v>
      </c>
      <c r="AK196" s="57">
        <v>5909.47</v>
      </c>
      <c r="AL196" s="34" t="str">
        <f t="shared" si="32"/>
        <v>Mauricio Alves</v>
      </c>
    </row>
    <row r="197" spans="1:38" x14ac:dyDescent="0.25">
      <c r="A197" s="26" t="s">
        <v>38</v>
      </c>
      <c r="B197" s="26" t="s">
        <v>39</v>
      </c>
      <c r="C197" s="26" t="s">
        <v>52</v>
      </c>
      <c r="D197" s="26" t="s">
        <v>40</v>
      </c>
      <c r="E197" s="27">
        <v>589201</v>
      </c>
      <c r="F197" s="27">
        <f>IFERROR(VLOOKUP(E197,#REF!,2,0),0)</f>
        <v>0</v>
      </c>
      <c r="G197" s="27"/>
      <c r="H197" s="26">
        <v>6000783911</v>
      </c>
      <c r="I197" s="26" t="s">
        <v>42</v>
      </c>
      <c r="J197" s="45" t="s">
        <v>109</v>
      </c>
      <c r="K197" s="30" t="str">
        <f t="shared" si="33"/>
        <v>Custeio</v>
      </c>
      <c r="L197" s="26" t="s">
        <v>43</v>
      </c>
      <c r="M197" s="26" t="s">
        <v>69</v>
      </c>
      <c r="N197" s="26" t="str">
        <f t="shared" si="29"/>
        <v>Realizado</v>
      </c>
      <c r="O197" s="26" t="s">
        <v>45</v>
      </c>
      <c r="P197" s="26" t="s">
        <v>76</v>
      </c>
      <c r="Q197" s="26" t="str">
        <f>IFERROR(IFERROR(VLOOKUP(H197,[1]STATUS_CAPEX!I:J,2,0),VLOOKUP(H197,[1]STATUS_OPEX!H:I,2,0)),0)</f>
        <v>LIB //COMS</v>
      </c>
      <c r="R197" s="31">
        <v>45694</v>
      </c>
      <c r="S197" s="32" t="s">
        <v>82</v>
      </c>
      <c r="T197" s="26" t="s">
        <v>72</v>
      </c>
      <c r="U197" s="33" t="s">
        <v>39</v>
      </c>
      <c r="V197" s="33" t="str">
        <f t="shared" si="27"/>
        <v>OK</v>
      </c>
      <c r="W197" s="33" t="s">
        <v>49</v>
      </c>
      <c r="X197" s="33" t="s">
        <v>49</v>
      </c>
      <c r="Y197" s="33" t="s">
        <v>39</v>
      </c>
      <c r="Z197" s="14">
        <f t="shared" si="30"/>
        <v>1</v>
      </c>
      <c r="AA197" s="34">
        <v>4668</v>
      </c>
      <c r="AB197" s="35" t="s">
        <v>57</v>
      </c>
      <c r="AC197" s="36" t="str">
        <f>IFERROR(VLOOKUP(T197,[1]STATUS_CAPEX!Q:R,2,0),"SAMUEL OLIVEIRA")</f>
        <v>SAMUEL OLIVEIRA</v>
      </c>
      <c r="AD197" s="37" t="s">
        <v>51</v>
      </c>
      <c r="AE197" s="32" t="str">
        <f t="shared" si="34"/>
        <v>Realizado</v>
      </c>
      <c r="AF197" s="38" t="s">
        <v>42</v>
      </c>
      <c r="AG197" s="39">
        <f t="shared" si="28"/>
        <v>4668.4399999999996</v>
      </c>
      <c r="AH197" s="40">
        <v>2548098.5699999998</v>
      </c>
      <c r="AI197" s="35" t="e">
        <f t="shared" si="31"/>
        <v>#N/A</v>
      </c>
      <c r="AJ197" s="41">
        <v>24721693</v>
      </c>
      <c r="AK197" s="57">
        <v>4668.4399999999996</v>
      </c>
      <c r="AL197" s="34" t="str">
        <f t="shared" si="32"/>
        <v>Mauricio Alves</v>
      </c>
    </row>
    <row r="198" spans="1:38" x14ac:dyDescent="0.25">
      <c r="A198" s="26" t="s">
        <v>38</v>
      </c>
      <c r="B198" s="26" t="s">
        <v>39</v>
      </c>
      <c r="C198" s="26" t="s">
        <v>52</v>
      </c>
      <c r="D198" s="26" t="s">
        <v>40</v>
      </c>
      <c r="E198" s="27">
        <v>589023</v>
      </c>
      <c r="F198" s="27">
        <f>IFERROR(VLOOKUP(E198,#REF!,2,0),0)</f>
        <v>0</v>
      </c>
      <c r="G198" s="27"/>
      <c r="H198" s="26">
        <v>6000783912</v>
      </c>
      <c r="I198" s="26" t="s">
        <v>42</v>
      </c>
      <c r="J198" s="45" t="s">
        <v>109</v>
      </c>
      <c r="K198" s="30" t="str">
        <f t="shared" si="33"/>
        <v>Custeio</v>
      </c>
      <c r="L198" s="26" t="s">
        <v>43</v>
      </c>
      <c r="M198" s="26" t="s">
        <v>69</v>
      </c>
      <c r="N198" s="26" t="str">
        <f t="shared" si="29"/>
        <v>Realizado</v>
      </c>
      <c r="O198" s="26" t="s">
        <v>45</v>
      </c>
      <c r="P198" s="26" t="s">
        <v>76</v>
      </c>
      <c r="Q198" s="26" t="str">
        <f>IFERROR(IFERROR(VLOOKUP(H198,[1]STATUS_CAPEX!I:J,2,0),VLOOKUP(H198,[1]STATUS_OPEX!H:I,2,0)),0)</f>
        <v>LIB //COMS</v>
      </c>
      <c r="R198" s="31">
        <v>45695</v>
      </c>
      <c r="S198" s="32" t="s">
        <v>82</v>
      </c>
      <c r="T198" s="26" t="s">
        <v>72</v>
      </c>
      <c r="U198" s="33" t="s">
        <v>39</v>
      </c>
      <c r="V198" s="33" t="str">
        <f t="shared" si="27"/>
        <v>OK</v>
      </c>
      <c r="W198" s="33" t="s">
        <v>49</v>
      </c>
      <c r="X198" s="33" t="s">
        <v>49</v>
      </c>
      <c r="Y198" s="33" t="s">
        <v>39</v>
      </c>
      <c r="Z198" s="14">
        <f t="shared" si="30"/>
        <v>1</v>
      </c>
      <c r="AA198" s="34">
        <v>11495</v>
      </c>
      <c r="AB198" s="35" t="s">
        <v>57</v>
      </c>
      <c r="AC198" s="36" t="str">
        <f>IFERROR(VLOOKUP(T198,[1]STATUS_CAPEX!Q:R,2,0),"SAMUEL OLIVEIRA")</f>
        <v>SAMUEL OLIVEIRA</v>
      </c>
      <c r="AD198" s="37" t="s">
        <v>51</v>
      </c>
      <c r="AE198" s="32" t="str">
        <f t="shared" si="34"/>
        <v>Realizado</v>
      </c>
      <c r="AF198" s="38" t="s">
        <v>42</v>
      </c>
      <c r="AG198" s="39">
        <f t="shared" si="28"/>
        <v>11495.61</v>
      </c>
      <c r="AH198" s="40">
        <v>2548098.5699999998</v>
      </c>
      <c r="AI198" s="35" t="e">
        <f t="shared" si="31"/>
        <v>#N/A</v>
      </c>
      <c r="AJ198" s="41">
        <v>24721754</v>
      </c>
      <c r="AK198" s="57">
        <v>11495.61</v>
      </c>
      <c r="AL198" s="34" t="str">
        <f t="shared" si="32"/>
        <v>Mauricio Alves</v>
      </c>
    </row>
    <row r="199" spans="1:38" x14ac:dyDescent="0.25">
      <c r="A199" s="26" t="s">
        <v>38</v>
      </c>
      <c r="B199" s="26" t="s">
        <v>39</v>
      </c>
      <c r="C199" s="26" t="s">
        <v>52</v>
      </c>
      <c r="D199" s="26" t="s">
        <v>40</v>
      </c>
      <c r="E199" s="27">
        <v>589306</v>
      </c>
      <c r="F199" s="27">
        <f>IFERROR(VLOOKUP(E199,#REF!,2,0),0)</f>
        <v>0</v>
      </c>
      <c r="G199" s="27"/>
      <c r="H199" s="26">
        <v>6000783913</v>
      </c>
      <c r="I199" s="26" t="s">
        <v>42</v>
      </c>
      <c r="J199" s="45" t="s">
        <v>109</v>
      </c>
      <c r="K199" s="30" t="str">
        <f t="shared" si="33"/>
        <v>Custeio</v>
      </c>
      <c r="L199" s="26" t="s">
        <v>43</v>
      </c>
      <c r="M199" s="26" t="s">
        <v>69</v>
      </c>
      <c r="N199" s="26" t="str">
        <f t="shared" si="29"/>
        <v>Realizado</v>
      </c>
      <c r="O199" s="26" t="s">
        <v>45</v>
      </c>
      <c r="P199" s="26" t="s">
        <v>76</v>
      </c>
      <c r="Q199" s="26" t="str">
        <f>IFERROR(IFERROR(VLOOKUP(H199,[1]STATUS_CAPEX!I:J,2,0),VLOOKUP(H199,[1]STATUS_OPEX!H:I,2,0)),0)</f>
        <v>LIB //COMS</v>
      </c>
      <c r="R199" s="31">
        <v>45696</v>
      </c>
      <c r="S199" s="32" t="s">
        <v>82</v>
      </c>
      <c r="T199" s="26" t="s">
        <v>72</v>
      </c>
      <c r="U199" s="33" t="s">
        <v>39</v>
      </c>
      <c r="V199" s="33" t="str">
        <f t="shared" si="27"/>
        <v>OK</v>
      </c>
      <c r="W199" s="33" t="s">
        <v>49</v>
      </c>
      <c r="X199" s="33" t="s">
        <v>49</v>
      </c>
      <c r="Y199" s="33" t="s">
        <v>39</v>
      </c>
      <c r="Z199" s="14">
        <f t="shared" si="30"/>
        <v>1</v>
      </c>
      <c r="AA199" s="34">
        <v>3501</v>
      </c>
      <c r="AB199" s="35" t="s">
        <v>57</v>
      </c>
      <c r="AC199" s="36" t="str">
        <f>IFERROR(VLOOKUP(T199,[1]STATUS_CAPEX!Q:R,2,0),"SAMUEL OLIVEIRA")</f>
        <v>SAMUEL OLIVEIRA</v>
      </c>
      <c r="AD199" s="37" t="s">
        <v>51</v>
      </c>
      <c r="AE199" s="32" t="str">
        <f t="shared" si="34"/>
        <v>Realizado</v>
      </c>
      <c r="AF199" s="38" t="s">
        <v>42</v>
      </c>
      <c r="AG199" s="39">
        <f t="shared" si="28"/>
        <v>3501.33</v>
      </c>
      <c r="AH199" s="40">
        <v>2548098.5699999998</v>
      </c>
      <c r="AI199" s="35" t="e">
        <f t="shared" si="31"/>
        <v>#N/A</v>
      </c>
      <c r="AJ199" s="41">
        <v>24721765</v>
      </c>
      <c r="AK199" s="57">
        <v>3501.33</v>
      </c>
      <c r="AL199" s="34" t="str">
        <f t="shared" si="32"/>
        <v>Mauricio Alves</v>
      </c>
    </row>
    <row r="200" spans="1:38" x14ac:dyDescent="0.25">
      <c r="A200" s="26" t="s">
        <v>38</v>
      </c>
      <c r="B200" s="26" t="s">
        <v>39</v>
      </c>
      <c r="C200" s="26" t="s">
        <v>52</v>
      </c>
      <c r="D200" s="26" t="s">
        <v>40</v>
      </c>
      <c r="E200" s="27">
        <v>574900</v>
      </c>
      <c r="F200" s="27">
        <f>IFERROR(VLOOKUP(E200,#REF!,2,0),0)</f>
        <v>0</v>
      </c>
      <c r="G200" s="27"/>
      <c r="H200" s="26">
        <v>6000783914</v>
      </c>
      <c r="I200" s="26" t="s">
        <v>42</v>
      </c>
      <c r="J200" s="45" t="s">
        <v>109</v>
      </c>
      <c r="K200" s="30" t="str">
        <f t="shared" si="33"/>
        <v>Custeio</v>
      </c>
      <c r="L200" s="26" t="s">
        <v>43</v>
      </c>
      <c r="M200" s="26" t="s">
        <v>69</v>
      </c>
      <c r="N200" s="26" t="str">
        <f t="shared" si="29"/>
        <v>Realizado</v>
      </c>
      <c r="O200" s="26" t="s">
        <v>45</v>
      </c>
      <c r="P200" s="26" t="s">
        <v>76</v>
      </c>
      <c r="Q200" s="26" t="str">
        <f>IFERROR(IFERROR(VLOOKUP(H200,[1]STATUS_CAPEX!I:J,2,0),VLOOKUP(H200,[1]STATUS_OPEX!H:I,2,0)),0)</f>
        <v>LIB //COMS</v>
      </c>
      <c r="R200" s="31">
        <v>45697</v>
      </c>
      <c r="S200" s="32" t="s">
        <v>82</v>
      </c>
      <c r="T200" s="26" t="s">
        <v>72</v>
      </c>
      <c r="U200" s="33" t="s">
        <v>39</v>
      </c>
      <c r="V200" s="33" t="str">
        <f t="shared" si="27"/>
        <v>OK</v>
      </c>
      <c r="W200" s="33" t="s">
        <v>49</v>
      </c>
      <c r="X200" s="33" t="s">
        <v>49</v>
      </c>
      <c r="Y200" s="33" t="s">
        <v>39</v>
      </c>
      <c r="Z200" s="14">
        <f t="shared" si="30"/>
        <v>1</v>
      </c>
      <c r="AA200" s="34">
        <v>4295</v>
      </c>
      <c r="AB200" s="35" t="s">
        <v>57</v>
      </c>
      <c r="AC200" s="36" t="str">
        <f>IFERROR(VLOOKUP(T200,[1]STATUS_CAPEX!Q:R,2,0),"SAMUEL OLIVEIRA")</f>
        <v>SAMUEL OLIVEIRA</v>
      </c>
      <c r="AD200" s="37" t="s">
        <v>51</v>
      </c>
      <c r="AE200" s="32" t="str">
        <f t="shared" si="34"/>
        <v>Realizado</v>
      </c>
      <c r="AF200" s="38" t="s">
        <v>42</v>
      </c>
      <c r="AG200" s="39">
        <f t="shared" si="28"/>
        <v>4295.83</v>
      </c>
      <c r="AH200" s="40">
        <v>2548098.5699999998</v>
      </c>
      <c r="AI200" s="35" t="e">
        <f t="shared" si="31"/>
        <v>#N/A</v>
      </c>
      <c r="AJ200" s="41">
        <v>24721797</v>
      </c>
      <c r="AK200" s="57">
        <v>4295.83</v>
      </c>
      <c r="AL200" s="34" t="str">
        <f t="shared" si="32"/>
        <v>Mauricio Alves</v>
      </c>
    </row>
    <row r="201" spans="1:38" x14ac:dyDescent="0.25">
      <c r="A201" s="26" t="s">
        <v>38</v>
      </c>
      <c r="B201" s="26" t="s">
        <v>39</v>
      </c>
      <c r="C201" s="26" t="s">
        <v>52</v>
      </c>
      <c r="D201" s="26" t="s">
        <v>40</v>
      </c>
      <c r="E201" s="27">
        <v>586234</v>
      </c>
      <c r="F201" s="27">
        <f>IFERROR(VLOOKUP(E201,#REF!,2,0),0)</f>
        <v>0</v>
      </c>
      <c r="G201" s="27"/>
      <c r="H201" s="26">
        <v>6000783915</v>
      </c>
      <c r="I201" s="26" t="s">
        <v>42</v>
      </c>
      <c r="J201" s="45" t="s">
        <v>109</v>
      </c>
      <c r="K201" s="30" t="str">
        <f t="shared" si="33"/>
        <v>Custeio</v>
      </c>
      <c r="L201" s="26" t="s">
        <v>43</v>
      </c>
      <c r="M201" s="26" t="s">
        <v>69</v>
      </c>
      <c r="N201" s="26" t="str">
        <f t="shared" si="29"/>
        <v>Realizado</v>
      </c>
      <c r="O201" s="26" t="s">
        <v>45</v>
      </c>
      <c r="P201" s="26" t="s">
        <v>76</v>
      </c>
      <c r="Q201" s="26" t="str">
        <f>IFERROR(IFERROR(VLOOKUP(H201,[1]STATUS_CAPEX!I:J,2,0),VLOOKUP(H201,[1]STATUS_OPEX!H:I,2,0)),0)</f>
        <v>LIB //COMS</v>
      </c>
      <c r="R201" s="31">
        <v>45698</v>
      </c>
      <c r="S201" s="32" t="s">
        <v>82</v>
      </c>
      <c r="T201" s="26" t="s">
        <v>72</v>
      </c>
      <c r="U201" s="33" t="s">
        <v>39</v>
      </c>
      <c r="V201" s="33" t="str">
        <f t="shared" si="27"/>
        <v>OK</v>
      </c>
      <c r="W201" s="33" t="s">
        <v>49</v>
      </c>
      <c r="X201" s="33" t="s">
        <v>49</v>
      </c>
      <c r="Y201" s="33" t="s">
        <v>39</v>
      </c>
      <c r="Z201" s="14">
        <f t="shared" si="30"/>
        <v>1</v>
      </c>
      <c r="AA201" s="34">
        <v>4320</v>
      </c>
      <c r="AB201" s="35" t="s">
        <v>57</v>
      </c>
      <c r="AC201" s="36" t="str">
        <f>IFERROR(VLOOKUP(T201,[1]STATUS_CAPEX!Q:R,2,0),"SAMUEL OLIVEIRA")</f>
        <v>SAMUEL OLIVEIRA</v>
      </c>
      <c r="AD201" s="37" t="s">
        <v>51</v>
      </c>
      <c r="AE201" s="32" t="str">
        <f t="shared" si="34"/>
        <v>Realizado</v>
      </c>
      <c r="AF201" s="38" t="s">
        <v>42</v>
      </c>
      <c r="AG201" s="39">
        <f t="shared" si="28"/>
        <v>4320.47</v>
      </c>
      <c r="AH201" s="40">
        <v>2548098.5699999998</v>
      </c>
      <c r="AI201" s="35" t="e">
        <f t="shared" si="31"/>
        <v>#N/A</v>
      </c>
      <c r="AJ201" s="41">
        <v>24721816</v>
      </c>
      <c r="AK201" s="57">
        <v>4320.47</v>
      </c>
      <c r="AL201" s="34" t="str">
        <f t="shared" si="32"/>
        <v>Mauricio Alves</v>
      </c>
    </row>
    <row r="202" spans="1:38" x14ac:dyDescent="0.25">
      <c r="A202" s="26" t="s">
        <v>38</v>
      </c>
      <c r="B202" s="26" t="s">
        <v>39</v>
      </c>
      <c r="C202" s="26" t="s">
        <v>52</v>
      </c>
      <c r="D202" s="26" t="s">
        <v>40</v>
      </c>
      <c r="E202" s="27">
        <v>586465</v>
      </c>
      <c r="F202" s="27">
        <f>IFERROR(VLOOKUP(E202,#REF!,2,0),0)</f>
        <v>0</v>
      </c>
      <c r="G202" s="27"/>
      <c r="H202" s="26">
        <v>6000783916</v>
      </c>
      <c r="I202" s="26" t="s">
        <v>42</v>
      </c>
      <c r="J202" s="45" t="s">
        <v>109</v>
      </c>
      <c r="K202" s="30" t="str">
        <f t="shared" si="33"/>
        <v>Custeio</v>
      </c>
      <c r="L202" s="26" t="s">
        <v>43</v>
      </c>
      <c r="M202" s="26" t="s">
        <v>69</v>
      </c>
      <c r="N202" s="26" t="str">
        <f t="shared" si="29"/>
        <v>Realizado</v>
      </c>
      <c r="O202" s="26" t="s">
        <v>45</v>
      </c>
      <c r="P202" s="26" t="s">
        <v>76</v>
      </c>
      <c r="Q202" s="26" t="str">
        <f>IFERROR(IFERROR(VLOOKUP(H202,[1]STATUS_CAPEX!I:J,2,0),VLOOKUP(H202,[1]STATUS_OPEX!H:I,2,0)),0)</f>
        <v>LIB //COMS</v>
      </c>
      <c r="R202" s="31">
        <v>45699</v>
      </c>
      <c r="S202" s="32" t="s">
        <v>82</v>
      </c>
      <c r="T202" s="26" t="s">
        <v>72</v>
      </c>
      <c r="U202" s="33" t="s">
        <v>39</v>
      </c>
      <c r="V202" s="33" t="str">
        <f t="shared" si="27"/>
        <v>OK</v>
      </c>
      <c r="W202" s="33" t="s">
        <v>49</v>
      </c>
      <c r="X202" s="33" t="s">
        <v>49</v>
      </c>
      <c r="Y202" s="33" t="s">
        <v>39</v>
      </c>
      <c r="Z202" s="14">
        <f t="shared" si="30"/>
        <v>1</v>
      </c>
      <c r="AA202" s="34">
        <v>3898</v>
      </c>
      <c r="AB202" s="35" t="s">
        <v>57</v>
      </c>
      <c r="AC202" s="36" t="str">
        <f>IFERROR(VLOOKUP(T202,[1]STATUS_CAPEX!Q:R,2,0),"SAMUEL OLIVEIRA")</f>
        <v>SAMUEL OLIVEIRA</v>
      </c>
      <c r="AD202" s="37" t="s">
        <v>51</v>
      </c>
      <c r="AE202" s="32" t="str">
        <f t="shared" si="34"/>
        <v>Realizado</v>
      </c>
      <c r="AF202" s="38" t="s">
        <v>42</v>
      </c>
      <c r="AG202" s="39">
        <f t="shared" si="28"/>
        <v>3898.58</v>
      </c>
      <c r="AH202" s="40">
        <v>2548098.5699999998</v>
      </c>
      <c r="AI202" s="35" t="e">
        <f t="shared" si="31"/>
        <v>#N/A</v>
      </c>
      <c r="AJ202" s="41">
        <v>24721817</v>
      </c>
      <c r="AK202" s="57">
        <v>3898.58</v>
      </c>
      <c r="AL202" s="34" t="str">
        <f t="shared" si="32"/>
        <v>Mauricio Alves</v>
      </c>
    </row>
    <row r="203" spans="1:38" x14ac:dyDescent="0.25">
      <c r="A203" s="26" t="s">
        <v>38</v>
      </c>
      <c r="B203" s="26" t="s">
        <v>39</v>
      </c>
      <c r="C203" s="26" t="s">
        <v>52</v>
      </c>
      <c r="D203" s="26" t="s">
        <v>40</v>
      </c>
      <c r="E203" s="27">
        <v>589201</v>
      </c>
      <c r="F203" s="27">
        <f>IFERROR(VLOOKUP(E203,#REF!,2,0),0)</f>
        <v>0</v>
      </c>
      <c r="G203" s="27"/>
      <c r="H203" s="26">
        <v>6000783917</v>
      </c>
      <c r="I203" s="26" t="s">
        <v>42</v>
      </c>
      <c r="J203" s="45" t="s">
        <v>109</v>
      </c>
      <c r="K203" s="30" t="str">
        <f t="shared" si="33"/>
        <v>Custeio</v>
      </c>
      <c r="L203" s="26" t="s">
        <v>43</v>
      </c>
      <c r="M203" s="26" t="s">
        <v>69</v>
      </c>
      <c r="N203" s="26" t="str">
        <f t="shared" si="29"/>
        <v>Realizado</v>
      </c>
      <c r="O203" s="26" t="s">
        <v>45</v>
      </c>
      <c r="P203" s="26" t="s">
        <v>76</v>
      </c>
      <c r="Q203" s="26" t="str">
        <f>IFERROR(IFERROR(VLOOKUP(H203,[1]STATUS_CAPEX!I:J,2,0),VLOOKUP(H203,[1]STATUS_OPEX!H:I,2,0)),0)</f>
        <v>LIB //COMS</v>
      </c>
      <c r="R203" s="31">
        <v>45700</v>
      </c>
      <c r="S203" s="32" t="s">
        <v>82</v>
      </c>
      <c r="T203" s="26" t="s">
        <v>72</v>
      </c>
      <c r="U203" s="33" t="s">
        <v>39</v>
      </c>
      <c r="V203" s="33" t="str">
        <f t="shared" si="27"/>
        <v>OK</v>
      </c>
      <c r="W203" s="33" t="s">
        <v>49</v>
      </c>
      <c r="X203" s="33" t="s">
        <v>49</v>
      </c>
      <c r="Y203" s="33" t="s">
        <v>39</v>
      </c>
      <c r="Z203" s="14">
        <f t="shared" si="30"/>
        <v>1</v>
      </c>
      <c r="AA203" s="34">
        <v>4643</v>
      </c>
      <c r="AB203" s="35" t="s">
        <v>57</v>
      </c>
      <c r="AC203" s="36" t="str">
        <f>IFERROR(VLOOKUP(T203,[1]STATUS_CAPEX!Q:R,2,0),"SAMUEL OLIVEIRA")</f>
        <v>SAMUEL OLIVEIRA</v>
      </c>
      <c r="AD203" s="37" t="s">
        <v>51</v>
      </c>
      <c r="AE203" s="32" t="str">
        <f t="shared" si="34"/>
        <v>Realizado</v>
      </c>
      <c r="AF203" s="38" t="s">
        <v>42</v>
      </c>
      <c r="AG203" s="39">
        <f t="shared" si="28"/>
        <v>4643.8</v>
      </c>
      <c r="AH203" s="40">
        <v>2548098.5699999998</v>
      </c>
      <c r="AI203" s="35" t="e">
        <f t="shared" si="31"/>
        <v>#N/A</v>
      </c>
      <c r="AJ203" s="41">
        <v>24721846</v>
      </c>
      <c r="AK203" s="57">
        <v>4643.8</v>
      </c>
      <c r="AL203" s="34" t="str">
        <f t="shared" si="32"/>
        <v>Mauricio Alves</v>
      </c>
    </row>
    <row r="204" spans="1:38" x14ac:dyDescent="0.25">
      <c r="A204" s="26" t="s">
        <v>38</v>
      </c>
      <c r="B204" s="26" t="s">
        <v>39</v>
      </c>
      <c r="C204" s="26" t="s">
        <v>52</v>
      </c>
      <c r="D204" s="26" t="s">
        <v>40</v>
      </c>
      <c r="E204" s="27">
        <v>586437</v>
      </c>
      <c r="F204" s="27">
        <f>IFERROR(VLOOKUP(E204,#REF!,2,0),0)</f>
        <v>0</v>
      </c>
      <c r="G204" s="27"/>
      <c r="H204" s="26">
        <v>6000784191</v>
      </c>
      <c r="I204" s="26" t="s">
        <v>42</v>
      </c>
      <c r="J204" s="45" t="s">
        <v>109</v>
      </c>
      <c r="K204" s="30" t="str">
        <f t="shared" si="33"/>
        <v>Custeio</v>
      </c>
      <c r="L204" s="26" t="s">
        <v>43</v>
      </c>
      <c r="M204" s="26" t="s">
        <v>69</v>
      </c>
      <c r="N204" s="26" t="str">
        <f t="shared" si="29"/>
        <v>Realizado</v>
      </c>
      <c r="O204" s="26" t="s">
        <v>45</v>
      </c>
      <c r="P204" s="26" t="s">
        <v>76</v>
      </c>
      <c r="Q204" s="26" t="str">
        <f>IFERROR(IFERROR(VLOOKUP(H204,[1]STATUS_CAPEX!I:J,2,0),VLOOKUP(H204,[1]STATUS_OPEX!H:I,2,0)),0)</f>
        <v>LIB //COMS</v>
      </c>
      <c r="R204" s="31">
        <v>45701</v>
      </c>
      <c r="S204" s="32" t="s">
        <v>82</v>
      </c>
      <c r="T204" s="26" t="s">
        <v>72</v>
      </c>
      <c r="U204" s="33" t="s">
        <v>39</v>
      </c>
      <c r="V204" s="33" t="str">
        <f t="shared" si="27"/>
        <v>OK</v>
      </c>
      <c r="W204" s="33" t="s">
        <v>49</v>
      </c>
      <c r="X204" s="33" t="s">
        <v>49</v>
      </c>
      <c r="Y204" s="33" t="s">
        <v>39</v>
      </c>
      <c r="Z204" s="14">
        <f t="shared" si="30"/>
        <v>1</v>
      </c>
      <c r="AA204" s="34">
        <v>2309.58</v>
      </c>
      <c r="AB204" s="35" t="s">
        <v>57</v>
      </c>
      <c r="AC204" s="36" t="str">
        <f>IFERROR(VLOOKUP(T204,[1]STATUS_CAPEX!Q:R,2,0),"SAMUEL OLIVEIRA")</f>
        <v>SAMUEL OLIVEIRA</v>
      </c>
      <c r="AD204" s="37" t="s">
        <v>51</v>
      </c>
      <c r="AE204" s="32" t="str">
        <f t="shared" si="34"/>
        <v>Realizado</v>
      </c>
      <c r="AF204" s="38" t="s">
        <v>42</v>
      </c>
      <c r="AG204" s="39">
        <f t="shared" si="28"/>
        <v>2309.58</v>
      </c>
      <c r="AH204" s="40">
        <v>2548098.5699999998</v>
      </c>
      <c r="AI204" s="35" t="e">
        <f t="shared" si="31"/>
        <v>#N/A</v>
      </c>
      <c r="AJ204" s="41">
        <v>24739484</v>
      </c>
      <c r="AK204" s="57">
        <v>2309.58</v>
      </c>
      <c r="AL204" s="34" t="str">
        <f t="shared" si="32"/>
        <v>Mauricio Alves</v>
      </c>
    </row>
    <row r="205" spans="1:38" x14ac:dyDescent="0.25">
      <c r="A205" s="26" t="s">
        <v>38</v>
      </c>
      <c r="B205" s="26" t="s">
        <v>39</v>
      </c>
      <c r="C205" s="26" t="s">
        <v>52</v>
      </c>
      <c r="D205" s="26" t="s">
        <v>40</v>
      </c>
      <c r="E205" s="27">
        <v>586396</v>
      </c>
      <c r="F205" s="27">
        <f>IFERROR(VLOOKUP(E205,#REF!,2,0),0)</f>
        <v>0</v>
      </c>
      <c r="G205" s="27"/>
      <c r="H205" s="26">
        <v>6000784192</v>
      </c>
      <c r="I205" s="26" t="s">
        <v>42</v>
      </c>
      <c r="J205" s="45" t="s">
        <v>109</v>
      </c>
      <c r="K205" s="30" t="str">
        <f t="shared" si="33"/>
        <v>Custeio</v>
      </c>
      <c r="L205" s="26" t="s">
        <v>43</v>
      </c>
      <c r="M205" s="26" t="s">
        <v>69</v>
      </c>
      <c r="N205" s="26" t="str">
        <f t="shared" si="29"/>
        <v>Realizado</v>
      </c>
      <c r="O205" s="26" t="s">
        <v>45</v>
      </c>
      <c r="P205" s="26" t="s">
        <v>76</v>
      </c>
      <c r="Q205" s="26" t="str">
        <f>IFERROR(IFERROR(VLOOKUP(H205,[1]STATUS_CAPEX!I:J,2,0),VLOOKUP(H205,[1]STATUS_OPEX!H:I,2,0)),0)</f>
        <v>LIB //COMS</v>
      </c>
      <c r="R205" s="31">
        <v>45702</v>
      </c>
      <c r="S205" s="32" t="s">
        <v>82</v>
      </c>
      <c r="T205" s="26" t="s">
        <v>72</v>
      </c>
      <c r="U205" s="33" t="s">
        <v>39</v>
      </c>
      <c r="V205" s="33" t="str">
        <f t="shared" si="27"/>
        <v>OK</v>
      </c>
      <c r="W205" s="33" t="s">
        <v>49</v>
      </c>
      <c r="X205" s="33" t="s">
        <v>49</v>
      </c>
      <c r="Y205" s="33" t="s">
        <v>39</v>
      </c>
      <c r="Z205" s="14">
        <f t="shared" si="30"/>
        <v>1</v>
      </c>
      <c r="AA205" s="34">
        <v>8590</v>
      </c>
      <c r="AB205" s="35" t="s">
        <v>57</v>
      </c>
      <c r="AC205" s="36" t="str">
        <f>IFERROR(VLOOKUP(T205,[1]STATUS_CAPEX!Q:R,2,0),"SAMUEL OLIVEIRA")</f>
        <v>SAMUEL OLIVEIRA</v>
      </c>
      <c r="AD205" s="37" t="s">
        <v>51</v>
      </c>
      <c r="AE205" s="32" t="str">
        <f t="shared" si="34"/>
        <v>Realizado</v>
      </c>
      <c r="AF205" s="38" t="s">
        <v>42</v>
      </c>
      <c r="AG205" s="39">
        <f t="shared" si="28"/>
        <v>8590.24</v>
      </c>
      <c r="AH205" s="40">
        <v>2548098.5699999998</v>
      </c>
      <c r="AI205" s="35" t="e">
        <f t="shared" si="31"/>
        <v>#N/A</v>
      </c>
      <c r="AJ205" s="41">
        <v>24739492</v>
      </c>
      <c r="AK205" s="57">
        <v>8590.24</v>
      </c>
      <c r="AL205" s="34" t="str">
        <f t="shared" si="32"/>
        <v>Mauricio Alves</v>
      </c>
    </row>
    <row r="206" spans="1:38" x14ac:dyDescent="0.25">
      <c r="A206" s="26" t="s">
        <v>38</v>
      </c>
      <c r="B206" s="26" t="s">
        <v>39</v>
      </c>
      <c r="C206" s="26" t="s">
        <v>52</v>
      </c>
      <c r="D206" s="26" t="s">
        <v>40</v>
      </c>
      <c r="E206" s="27">
        <v>591100</v>
      </c>
      <c r="F206" s="27">
        <f>IFERROR(VLOOKUP(E206,#REF!,2,0),0)</f>
        <v>0</v>
      </c>
      <c r="G206" s="27"/>
      <c r="H206" s="26">
        <v>6000784193</v>
      </c>
      <c r="I206" s="26" t="s">
        <v>42</v>
      </c>
      <c r="J206" s="45" t="s">
        <v>109</v>
      </c>
      <c r="K206" s="30" t="str">
        <f t="shared" si="33"/>
        <v>Custeio</v>
      </c>
      <c r="L206" s="26" t="s">
        <v>43</v>
      </c>
      <c r="M206" s="26" t="s">
        <v>69</v>
      </c>
      <c r="N206" s="26" t="str">
        <f t="shared" si="29"/>
        <v>Realizado</v>
      </c>
      <c r="O206" s="26" t="s">
        <v>45</v>
      </c>
      <c r="P206" s="26" t="s">
        <v>76</v>
      </c>
      <c r="Q206" s="26" t="str">
        <f>IFERROR(IFERROR(VLOOKUP(H206,[1]STATUS_CAPEX!I:J,2,0),VLOOKUP(H206,[1]STATUS_OPEX!H:I,2,0)),0)</f>
        <v>LIB //COMS</v>
      </c>
      <c r="R206" s="31">
        <v>45703</v>
      </c>
      <c r="S206" s="32" t="s">
        <v>82</v>
      </c>
      <c r="T206" s="26" t="s">
        <v>72</v>
      </c>
      <c r="U206" s="33" t="s">
        <v>39</v>
      </c>
      <c r="V206" s="33" t="str">
        <f t="shared" si="27"/>
        <v>OK</v>
      </c>
      <c r="W206" s="33" t="s">
        <v>49</v>
      </c>
      <c r="X206" s="33" t="s">
        <v>49</v>
      </c>
      <c r="Y206" s="33" t="s">
        <v>39</v>
      </c>
      <c r="Z206" s="14">
        <f t="shared" si="30"/>
        <v>1</v>
      </c>
      <c r="AA206" s="34">
        <v>1539.72</v>
      </c>
      <c r="AB206" s="35" t="s">
        <v>57</v>
      </c>
      <c r="AC206" s="36" t="str">
        <f>IFERROR(VLOOKUP(T206,[1]STATUS_CAPEX!Q:R,2,0),"SAMUEL OLIVEIRA")</f>
        <v>SAMUEL OLIVEIRA</v>
      </c>
      <c r="AD206" s="37" t="s">
        <v>51</v>
      </c>
      <c r="AE206" s="32" t="str">
        <f t="shared" si="34"/>
        <v>Realizado</v>
      </c>
      <c r="AF206" s="38" t="s">
        <v>42</v>
      </c>
      <c r="AG206" s="39">
        <f t="shared" si="28"/>
        <v>1539.72</v>
      </c>
      <c r="AH206" s="40">
        <v>2548098.5699999998</v>
      </c>
      <c r="AI206" s="35" t="e">
        <f t="shared" si="31"/>
        <v>#N/A</v>
      </c>
      <c r="AJ206" s="41">
        <v>24739526</v>
      </c>
      <c r="AK206" s="57">
        <v>1539.72</v>
      </c>
      <c r="AL206" s="34" t="str">
        <f t="shared" si="32"/>
        <v>Mauricio Alves</v>
      </c>
    </row>
    <row r="207" spans="1:38" x14ac:dyDescent="0.25">
      <c r="A207" s="26" t="s">
        <v>38</v>
      </c>
      <c r="B207" s="26" t="s">
        <v>39</v>
      </c>
      <c r="C207" s="26" t="s">
        <v>52</v>
      </c>
      <c r="D207" s="26" t="s">
        <v>40</v>
      </c>
      <c r="E207" s="27">
        <v>591264</v>
      </c>
      <c r="F207" s="27">
        <f>IFERROR(VLOOKUP(E207,#REF!,2,0),0)</f>
        <v>0</v>
      </c>
      <c r="G207" s="27"/>
      <c r="H207" s="26">
        <v>6000784194</v>
      </c>
      <c r="I207" s="26" t="s">
        <v>42</v>
      </c>
      <c r="J207" s="45" t="s">
        <v>109</v>
      </c>
      <c r="K207" s="30" t="str">
        <f t="shared" si="33"/>
        <v>Custeio</v>
      </c>
      <c r="L207" s="26" t="s">
        <v>43</v>
      </c>
      <c r="M207" s="26" t="s">
        <v>69</v>
      </c>
      <c r="N207" s="26" t="str">
        <f t="shared" si="29"/>
        <v>Realizado</v>
      </c>
      <c r="O207" s="26" t="s">
        <v>45</v>
      </c>
      <c r="P207" s="26" t="s">
        <v>76</v>
      </c>
      <c r="Q207" s="26" t="str">
        <f>IFERROR(IFERROR(VLOOKUP(H207,[1]STATUS_CAPEX!I:J,2,0),VLOOKUP(H207,[1]STATUS_OPEX!H:I,2,0)),0)</f>
        <v>LIB //COMS</v>
      </c>
      <c r="R207" s="31">
        <v>45704</v>
      </c>
      <c r="S207" s="32" t="s">
        <v>82</v>
      </c>
      <c r="T207" s="26" t="s">
        <v>72</v>
      </c>
      <c r="U207" s="33" t="s">
        <v>39</v>
      </c>
      <c r="V207" s="33" t="str">
        <f t="shared" si="27"/>
        <v>OK</v>
      </c>
      <c r="W207" s="33" t="s">
        <v>49</v>
      </c>
      <c r="X207" s="33" t="s">
        <v>49</v>
      </c>
      <c r="Y207" s="33" t="s">
        <v>39</v>
      </c>
      <c r="Z207" s="14">
        <f t="shared" si="30"/>
        <v>1</v>
      </c>
      <c r="AA207" s="34">
        <v>1564</v>
      </c>
      <c r="AB207" s="35" t="s">
        <v>57</v>
      </c>
      <c r="AC207" s="36" t="str">
        <f>IFERROR(VLOOKUP(T207,[1]STATUS_CAPEX!Q:R,2,0),"SAMUEL OLIVEIRA")</f>
        <v>SAMUEL OLIVEIRA</v>
      </c>
      <c r="AD207" s="37" t="s">
        <v>51</v>
      </c>
      <c r="AE207" s="32" t="str">
        <f t="shared" si="34"/>
        <v>Realizado</v>
      </c>
      <c r="AF207" s="38" t="s">
        <v>42</v>
      </c>
      <c r="AG207" s="39">
        <f t="shared" si="28"/>
        <v>1564.36</v>
      </c>
      <c r="AH207" s="40">
        <v>2548098.5699999998</v>
      </c>
      <c r="AI207" s="35" t="e">
        <f t="shared" si="31"/>
        <v>#N/A</v>
      </c>
      <c r="AJ207" s="41">
        <v>24739546</v>
      </c>
      <c r="AK207" s="57">
        <v>1564.36</v>
      </c>
      <c r="AL207" s="34" t="str">
        <f t="shared" si="32"/>
        <v>Mauricio Alves</v>
      </c>
    </row>
    <row r="208" spans="1:38" x14ac:dyDescent="0.25">
      <c r="A208" s="26" t="s">
        <v>38</v>
      </c>
      <c r="B208" s="26" t="s">
        <v>39</v>
      </c>
      <c r="C208" s="26" t="s">
        <v>52</v>
      </c>
      <c r="D208" s="26" t="s">
        <v>40</v>
      </c>
      <c r="E208" s="27">
        <v>591264</v>
      </c>
      <c r="F208" s="27">
        <f>IFERROR(VLOOKUP(E208,#REF!,2,0),0)</f>
        <v>0</v>
      </c>
      <c r="G208" s="27"/>
      <c r="H208" s="26">
        <v>6000784196</v>
      </c>
      <c r="I208" s="26" t="s">
        <v>42</v>
      </c>
      <c r="J208" s="45" t="s">
        <v>109</v>
      </c>
      <c r="K208" s="30" t="str">
        <f t="shared" si="33"/>
        <v>Custeio</v>
      </c>
      <c r="L208" s="26" t="s">
        <v>43</v>
      </c>
      <c r="M208" s="26" t="s">
        <v>69</v>
      </c>
      <c r="N208" s="26" t="str">
        <f t="shared" si="29"/>
        <v>Realizado</v>
      </c>
      <c r="O208" s="26" t="s">
        <v>45</v>
      </c>
      <c r="P208" s="26" t="s">
        <v>76</v>
      </c>
      <c r="Q208" s="26" t="str">
        <f>IFERROR(IFERROR(VLOOKUP(H208,[1]STATUS_CAPEX!I:J,2,0),VLOOKUP(H208,[1]STATUS_OPEX!H:I,2,0)),0)</f>
        <v>LIB //COMS</v>
      </c>
      <c r="R208" s="31">
        <v>45705</v>
      </c>
      <c r="S208" s="32" t="s">
        <v>82</v>
      </c>
      <c r="T208" s="26" t="s">
        <v>72</v>
      </c>
      <c r="U208" s="33" t="s">
        <v>39</v>
      </c>
      <c r="V208" s="33" t="str">
        <f t="shared" si="27"/>
        <v>OK</v>
      </c>
      <c r="W208" s="33" t="s">
        <v>49</v>
      </c>
      <c r="X208" s="33" t="s">
        <v>49</v>
      </c>
      <c r="Y208" s="33" t="s">
        <v>39</v>
      </c>
      <c r="Z208" s="14">
        <f t="shared" si="30"/>
        <v>1</v>
      </c>
      <c r="AA208" s="34">
        <v>3476</v>
      </c>
      <c r="AB208" s="35" t="s">
        <v>57</v>
      </c>
      <c r="AC208" s="36" t="str">
        <f>IFERROR(VLOOKUP(T208,[1]STATUS_CAPEX!Q:R,2,0),"SAMUEL OLIVEIRA")</f>
        <v>SAMUEL OLIVEIRA</v>
      </c>
      <c r="AD208" s="37" t="s">
        <v>51</v>
      </c>
      <c r="AE208" s="32" t="str">
        <f t="shared" si="34"/>
        <v>Realizado</v>
      </c>
      <c r="AF208" s="38" t="s">
        <v>42</v>
      </c>
      <c r="AG208" s="39">
        <f t="shared" si="28"/>
        <v>3476.69</v>
      </c>
      <c r="AH208" s="40">
        <v>2548098.5699999998</v>
      </c>
      <c r="AI208" s="35" t="e">
        <f t="shared" si="31"/>
        <v>#N/A</v>
      </c>
      <c r="AJ208" s="41">
        <v>24739550</v>
      </c>
      <c r="AK208" s="57">
        <v>3476.69</v>
      </c>
      <c r="AL208" s="34" t="str">
        <f t="shared" si="32"/>
        <v>Mauricio Alves</v>
      </c>
    </row>
    <row r="209" spans="1:38" x14ac:dyDescent="0.25">
      <c r="A209" s="26" t="s">
        <v>38</v>
      </c>
      <c r="B209" s="26" t="s">
        <v>39</v>
      </c>
      <c r="C209" s="26" t="s">
        <v>52</v>
      </c>
      <c r="D209" s="26" t="s">
        <v>40</v>
      </c>
      <c r="E209" s="27">
        <v>586220</v>
      </c>
      <c r="F209" s="27">
        <f>IFERROR(VLOOKUP(E209,#REF!,2,0),0)</f>
        <v>0</v>
      </c>
      <c r="G209" s="27"/>
      <c r="H209" s="26">
        <v>6000784197</v>
      </c>
      <c r="I209" s="26" t="s">
        <v>42</v>
      </c>
      <c r="J209" s="45" t="s">
        <v>109</v>
      </c>
      <c r="K209" s="30" t="str">
        <f t="shared" si="33"/>
        <v>Custeio</v>
      </c>
      <c r="L209" s="26" t="s">
        <v>43</v>
      </c>
      <c r="M209" s="26" t="s">
        <v>69</v>
      </c>
      <c r="N209" s="26" t="str">
        <f t="shared" si="29"/>
        <v>Realizado</v>
      </c>
      <c r="O209" s="26" t="s">
        <v>45</v>
      </c>
      <c r="P209" s="26" t="s">
        <v>76</v>
      </c>
      <c r="Q209" s="26" t="str">
        <f>IFERROR(IFERROR(VLOOKUP(H209,[1]STATUS_CAPEX!I:J,2,0),VLOOKUP(H209,[1]STATUS_OPEX!H:I,2,0)),0)</f>
        <v>LIB //COMS</v>
      </c>
      <c r="R209" s="31">
        <v>45706</v>
      </c>
      <c r="S209" s="32" t="s">
        <v>82</v>
      </c>
      <c r="T209" s="26" t="s">
        <v>72</v>
      </c>
      <c r="U209" s="33" t="s">
        <v>39</v>
      </c>
      <c r="V209" s="33" t="str">
        <f t="shared" si="27"/>
        <v>OK</v>
      </c>
      <c r="W209" s="33" t="s">
        <v>49</v>
      </c>
      <c r="X209" s="33" t="s">
        <v>49</v>
      </c>
      <c r="Y209" s="33" t="s">
        <v>39</v>
      </c>
      <c r="Z209" s="14">
        <f t="shared" si="30"/>
        <v>1</v>
      </c>
      <c r="AA209" s="34">
        <v>4320</v>
      </c>
      <c r="AB209" s="35" t="s">
        <v>57</v>
      </c>
      <c r="AC209" s="36" t="str">
        <f>IFERROR(VLOOKUP(T209,[1]STATUS_CAPEX!Q:R,2,0),"SAMUEL OLIVEIRA")</f>
        <v>SAMUEL OLIVEIRA</v>
      </c>
      <c r="AD209" s="37" t="s">
        <v>51</v>
      </c>
      <c r="AE209" s="32" t="str">
        <f t="shared" si="34"/>
        <v>Realizado</v>
      </c>
      <c r="AF209" s="38" t="s">
        <v>42</v>
      </c>
      <c r="AG209" s="39">
        <f t="shared" si="28"/>
        <v>4320.47</v>
      </c>
      <c r="AH209" s="40">
        <v>2548098.5699999998</v>
      </c>
      <c r="AI209" s="35" t="e">
        <f t="shared" si="31"/>
        <v>#N/A</v>
      </c>
      <c r="AJ209" s="41">
        <v>24739578</v>
      </c>
      <c r="AK209" s="57">
        <v>4320.47</v>
      </c>
      <c r="AL209" s="34" t="str">
        <f t="shared" si="32"/>
        <v>Mauricio Alves</v>
      </c>
    </row>
    <row r="210" spans="1:38" x14ac:dyDescent="0.25">
      <c r="A210" s="26" t="s">
        <v>38</v>
      </c>
      <c r="B210" s="26" t="s">
        <v>39</v>
      </c>
      <c r="C210" s="26" t="s">
        <v>52</v>
      </c>
      <c r="D210" s="26" t="s">
        <v>40</v>
      </c>
      <c r="E210" s="27">
        <v>591038</v>
      </c>
      <c r="F210" s="27">
        <f>IFERROR(VLOOKUP(E210,#REF!,2,0),0)</f>
        <v>0</v>
      </c>
      <c r="G210" s="27"/>
      <c r="H210" s="26">
        <v>6000784198</v>
      </c>
      <c r="I210" s="26" t="s">
        <v>42</v>
      </c>
      <c r="J210" s="45" t="s">
        <v>109</v>
      </c>
      <c r="K210" s="30" t="str">
        <f t="shared" si="33"/>
        <v>Custeio</v>
      </c>
      <c r="L210" s="26" t="s">
        <v>43</v>
      </c>
      <c r="M210" s="26" t="s">
        <v>69</v>
      </c>
      <c r="N210" s="26" t="str">
        <f t="shared" si="29"/>
        <v>Realizado</v>
      </c>
      <c r="O210" s="26" t="s">
        <v>45</v>
      </c>
      <c r="P210" s="26" t="s">
        <v>76</v>
      </c>
      <c r="Q210" s="26" t="str">
        <f>IFERROR(IFERROR(VLOOKUP(H210,[1]STATUS_CAPEX!I:J,2,0),VLOOKUP(H210,[1]STATUS_OPEX!H:I,2,0)),0)</f>
        <v>LIB //COMS</v>
      </c>
      <c r="R210" s="31">
        <v>45707</v>
      </c>
      <c r="S210" s="32" t="s">
        <v>82</v>
      </c>
      <c r="T210" s="26" t="s">
        <v>72</v>
      </c>
      <c r="U210" s="33" t="s">
        <v>39</v>
      </c>
      <c r="V210" s="33" t="str">
        <f t="shared" si="27"/>
        <v>OK</v>
      </c>
      <c r="W210" s="33" t="s">
        <v>49</v>
      </c>
      <c r="X210" s="33" t="s">
        <v>49</v>
      </c>
      <c r="Y210" s="33" t="s">
        <v>39</v>
      </c>
      <c r="Z210" s="14">
        <f t="shared" si="30"/>
        <v>1</v>
      </c>
      <c r="AA210" s="34">
        <v>3849.3</v>
      </c>
      <c r="AB210" s="35" t="s">
        <v>57</v>
      </c>
      <c r="AC210" s="36" t="str">
        <f>IFERROR(VLOOKUP(T210,[1]STATUS_CAPEX!Q:R,2,0),"SAMUEL OLIVEIRA")</f>
        <v>SAMUEL OLIVEIRA</v>
      </c>
      <c r="AD210" s="37" t="s">
        <v>51</v>
      </c>
      <c r="AE210" s="32" t="str">
        <f t="shared" si="34"/>
        <v>Realizado</v>
      </c>
      <c r="AF210" s="38" t="s">
        <v>42</v>
      </c>
      <c r="AG210" s="39">
        <f t="shared" si="28"/>
        <v>3849.3</v>
      </c>
      <c r="AH210" s="40">
        <v>2548098.5699999998</v>
      </c>
      <c r="AI210" s="35" t="e">
        <f t="shared" si="31"/>
        <v>#N/A</v>
      </c>
      <c r="AJ210" s="41">
        <v>24739627</v>
      </c>
      <c r="AK210" s="57">
        <v>3849.3</v>
      </c>
      <c r="AL210" s="34" t="str">
        <f t="shared" si="32"/>
        <v>Mauricio Alves</v>
      </c>
    </row>
    <row r="211" spans="1:38" x14ac:dyDescent="0.25">
      <c r="A211" s="26" t="s">
        <v>38</v>
      </c>
      <c r="B211" s="26" t="s">
        <v>39</v>
      </c>
      <c r="C211" s="26" t="s">
        <v>52</v>
      </c>
      <c r="D211" s="26" t="s">
        <v>40</v>
      </c>
      <c r="E211" s="27">
        <v>586465</v>
      </c>
      <c r="F211" s="27">
        <f>IFERROR(VLOOKUP(E211,#REF!,2,0),0)</f>
        <v>0</v>
      </c>
      <c r="G211" s="27"/>
      <c r="H211" s="26">
        <v>6000784241</v>
      </c>
      <c r="I211" s="26" t="s">
        <v>42</v>
      </c>
      <c r="J211" s="45" t="s">
        <v>109</v>
      </c>
      <c r="K211" s="30" t="str">
        <f t="shared" si="33"/>
        <v>Custeio</v>
      </c>
      <c r="L211" s="26" t="s">
        <v>43</v>
      </c>
      <c r="M211" s="26" t="s">
        <v>69</v>
      </c>
      <c r="N211" s="26" t="str">
        <f t="shared" si="29"/>
        <v>Realizado</v>
      </c>
      <c r="O211" s="26" t="s">
        <v>45</v>
      </c>
      <c r="P211" s="26" t="s">
        <v>76</v>
      </c>
      <c r="Q211" s="26" t="str">
        <f>IFERROR(IFERROR(VLOOKUP(H211,[1]STATUS_CAPEX!I:J,2,0),VLOOKUP(H211,[1]STATUS_OPEX!H:I,2,0)),0)</f>
        <v>LIB //COMS</v>
      </c>
      <c r="R211" s="31">
        <v>45708</v>
      </c>
      <c r="S211" s="32" t="s">
        <v>82</v>
      </c>
      <c r="T211" s="26" t="s">
        <v>72</v>
      </c>
      <c r="U211" s="33" t="s">
        <v>39</v>
      </c>
      <c r="V211" s="33" t="str">
        <f t="shared" si="27"/>
        <v>OK</v>
      </c>
      <c r="W211" s="33" t="s">
        <v>49</v>
      </c>
      <c r="X211" s="33" t="s">
        <v>49</v>
      </c>
      <c r="Y211" s="33" t="s">
        <v>39</v>
      </c>
      <c r="Z211" s="14">
        <f t="shared" si="30"/>
        <v>1</v>
      </c>
      <c r="AA211" s="34">
        <v>4794</v>
      </c>
      <c r="AB211" s="35" t="s">
        <v>57</v>
      </c>
      <c r="AC211" s="36" t="str">
        <f>IFERROR(VLOOKUP(T211,[1]STATUS_CAPEX!Q:R,2,0),"SAMUEL OLIVEIRA")</f>
        <v>SAMUEL OLIVEIRA</v>
      </c>
      <c r="AD211" s="37" t="s">
        <v>51</v>
      </c>
      <c r="AE211" s="32" t="str">
        <f t="shared" si="34"/>
        <v>Realizado</v>
      </c>
      <c r="AF211" s="38" t="s">
        <v>42</v>
      </c>
      <c r="AG211" s="39">
        <f t="shared" si="28"/>
        <v>4794.58</v>
      </c>
      <c r="AH211" s="40">
        <v>2548098.5699999998</v>
      </c>
      <c r="AI211" s="35" t="e">
        <f t="shared" si="31"/>
        <v>#N/A</v>
      </c>
      <c r="AJ211" s="41">
        <v>24739652</v>
      </c>
      <c r="AK211" s="57">
        <v>4794.58</v>
      </c>
      <c r="AL211" s="34" t="str">
        <f t="shared" si="32"/>
        <v>Mauricio Alves</v>
      </c>
    </row>
    <row r="212" spans="1:38" x14ac:dyDescent="0.25">
      <c r="A212" s="26" t="s">
        <v>38</v>
      </c>
      <c r="B212" s="26" t="s">
        <v>39</v>
      </c>
      <c r="C212" s="26" t="s">
        <v>52</v>
      </c>
      <c r="D212" s="26" t="s">
        <v>40</v>
      </c>
      <c r="E212" s="27">
        <v>591100</v>
      </c>
      <c r="F212" s="27">
        <f>IFERROR(VLOOKUP(E212,#REF!,2,0),0)</f>
        <v>0</v>
      </c>
      <c r="G212" s="27"/>
      <c r="H212" s="26">
        <v>6000784242</v>
      </c>
      <c r="I212" s="26" t="s">
        <v>42</v>
      </c>
      <c r="J212" s="45" t="s">
        <v>109</v>
      </c>
      <c r="K212" s="30" t="str">
        <f t="shared" si="33"/>
        <v>Custeio</v>
      </c>
      <c r="L212" s="26" t="s">
        <v>43</v>
      </c>
      <c r="M212" s="26" t="s">
        <v>69</v>
      </c>
      <c r="N212" s="26" t="str">
        <f t="shared" si="29"/>
        <v>Realizado</v>
      </c>
      <c r="O212" s="26" t="s">
        <v>45</v>
      </c>
      <c r="P212" s="26" t="s">
        <v>76</v>
      </c>
      <c r="Q212" s="26" t="str">
        <f>IFERROR(IFERROR(VLOOKUP(H212,[1]STATUS_CAPEX!I:J,2,0),VLOOKUP(H212,[1]STATUS_OPEX!H:I,2,0)),0)</f>
        <v>LIB //COMS</v>
      </c>
      <c r="R212" s="31">
        <v>45709</v>
      </c>
      <c r="S212" s="32" t="s">
        <v>82</v>
      </c>
      <c r="T212" s="26" t="s">
        <v>72</v>
      </c>
      <c r="U212" s="33" t="s">
        <v>39</v>
      </c>
      <c r="V212" s="33" t="str">
        <f t="shared" si="27"/>
        <v>OK</v>
      </c>
      <c r="W212" s="33" t="s">
        <v>49</v>
      </c>
      <c r="X212" s="33" t="s">
        <v>49</v>
      </c>
      <c r="Y212" s="33" t="s">
        <v>39</v>
      </c>
      <c r="Z212" s="14">
        <f t="shared" si="30"/>
        <v>1</v>
      </c>
      <c r="AA212" s="34">
        <v>1539.72</v>
      </c>
      <c r="AB212" s="35" t="s">
        <v>57</v>
      </c>
      <c r="AC212" s="36" t="str">
        <f>IFERROR(VLOOKUP(T212,[1]STATUS_CAPEX!Q:R,2,0),"SAMUEL OLIVEIRA")</f>
        <v>SAMUEL OLIVEIRA</v>
      </c>
      <c r="AD212" s="37" t="s">
        <v>51</v>
      </c>
      <c r="AE212" s="32" t="str">
        <f t="shared" si="34"/>
        <v>Realizado</v>
      </c>
      <c r="AF212" s="38" t="s">
        <v>42</v>
      </c>
      <c r="AG212" s="39">
        <f t="shared" si="28"/>
        <v>1539.72</v>
      </c>
      <c r="AH212" s="40">
        <v>2548098.5699999998</v>
      </c>
      <c r="AI212" s="35" t="e">
        <f t="shared" si="31"/>
        <v>#N/A</v>
      </c>
      <c r="AJ212" s="41">
        <v>24739691</v>
      </c>
      <c r="AK212" s="57">
        <v>1539.72</v>
      </c>
      <c r="AL212" s="34" t="str">
        <f t="shared" si="32"/>
        <v>Mauricio Alves</v>
      </c>
    </row>
    <row r="213" spans="1:38" x14ac:dyDescent="0.25">
      <c r="A213" s="26" t="s">
        <v>38</v>
      </c>
      <c r="B213" s="26" t="s">
        <v>39</v>
      </c>
      <c r="C213" s="26" t="s">
        <v>52</v>
      </c>
      <c r="D213" s="26" t="s">
        <v>40</v>
      </c>
      <c r="E213" s="27">
        <v>586396</v>
      </c>
      <c r="F213" s="27">
        <f>IFERROR(VLOOKUP(E213,#REF!,2,0),0)</f>
        <v>0</v>
      </c>
      <c r="G213" s="27"/>
      <c r="H213" s="26">
        <v>6000784243</v>
      </c>
      <c r="I213" s="26" t="s">
        <v>42</v>
      </c>
      <c r="J213" s="45" t="s">
        <v>109</v>
      </c>
      <c r="K213" s="30" t="str">
        <f t="shared" si="33"/>
        <v>Custeio</v>
      </c>
      <c r="L213" s="26" t="s">
        <v>43</v>
      </c>
      <c r="M213" s="26" t="s">
        <v>69</v>
      </c>
      <c r="N213" s="26" t="str">
        <f t="shared" si="29"/>
        <v>Realizado</v>
      </c>
      <c r="O213" s="26" t="s">
        <v>45</v>
      </c>
      <c r="P213" s="26" t="s">
        <v>76</v>
      </c>
      <c r="Q213" s="26" t="str">
        <f>IFERROR(IFERROR(VLOOKUP(H213,[1]STATUS_CAPEX!I:J,2,0),VLOOKUP(H213,[1]STATUS_OPEX!H:I,2,0)),0)</f>
        <v>LIB //COMS</v>
      </c>
      <c r="R213" s="31">
        <v>45710</v>
      </c>
      <c r="S213" s="32" t="s">
        <v>82</v>
      </c>
      <c r="T213" s="26" t="s">
        <v>72</v>
      </c>
      <c r="U213" s="33" t="s">
        <v>39</v>
      </c>
      <c r="V213" s="33" t="str">
        <f t="shared" si="27"/>
        <v>OK</v>
      </c>
      <c r="W213" s="33" t="s">
        <v>49</v>
      </c>
      <c r="X213" s="33" t="s">
        <v>49</v>
      </c>
      <c r="Y213" s="33" t="s">
        <v>39</v>
      </c>
      <c r="Z213" s="14">
        <f t="shared" si="30"/>
        <v>1</v>
      </c>
      <c r="AA213" s="34">
        <v>4271</v>
      </c>
      <c r="AB213" s="35" t="s">
        <v>57</v>
      </c>
      <c r="AC213" s="36" t="str">
        <f>IFERROR(VLOOKUP(T213,[1]STATUS_CAPEX!Q:R,2,0),"SAMUEL OLIVEIRA")</f>
        <v>SAMUEL OLIVEIRA</v>
      </c>
      <c r="AD213" s="37" t="s">
        <v>51</v>
      </c>
      <c r="AE213" s="32" t="str">
        <f t="shared" si="34"/>
        <v>Realizado</v>
      </c>
      <c r="AF213" s="38" t="s">
        <v>42</v>
      </c>
      <c r="AG213" s="39">
        <f t="shared" si="28"/>
        <v>4271.1899999999996</v>
      </c>
      <c r="AH213" s="40">
        <v>2548098.5699999998</v>
      </c>
      <c r="AI213" s="35" t="e">
        <f t="shared" si="31"/>
        <v>#N/A</v>
      </c>
      <c r="AJ213" s="41">
        <v>24739705</v>
      </c>
      <c r="AK213" s="57">
        <v>4271.1899999999996</v>
      </c>
      <c r="AL213" s="34" t="str">
        <f t="shared" si="32"/>
        <v>Mauricio Alves</v>
      </c>
    </row>
    <row r="214" spans="1:38" x14ac:dyDescent="0.25">
      <c r="A214" s="26" t="s">
        <v>38</v>
      </c>
      <c r="B214" s="26" t="s">
        <v>39</v>
      </c>
      <c r="C214" s="26" t="s">
        <v>52</v>
      </c>
      <c r="D214" s="26" t="s">
        <v>40</v>
      </c>
      <c r="E214" s="27">
        <v>591038</v>
      </c>
      <c r="F214" s="27">
        <f>IFERROR(VLOOKUP(E214,#REF!,2,0),0)</f>
        <v>0</v>
      </c>
      <c r="G214" s="27"/>
      <c r="H214" s="26">
        <v>6000784244</v>
      </c>
      <c r="I214" s="26" t="s">
        <v>42</v>
      </c>
      <c r="J214" s="45" t="s">
        <v>109</v>
      </c>
      <c r="K214" s="30" t="str">
        <f t="shared" si="33"/>
        <v>Custeio</v>
      </c>
      <c r="L214" s="26" t="s">
        <v>43</v>
      </c>
      <c r="M214" s="26" t="s">
        <v>69</v>
      </c>
      <c r="N214" s="26" t="str">
        <f t="shared" si="29"/>
        <v>Realizado</v>
      </c>
      <c r="O214" s="26" t="s">
        <v>45</v>
      </c>
      <c r="P214" s="26" t="s">
        <v>76</v>
      </c>
      <c r="Q214" s="26" t="str">
        <f>IFERROR(IFERROR(VLOOKUP(H214,[1]STATUS_CAPEX!I:J,2,0),VLOOKUP(H214,[1]STATUS_OPEX!H:I,2,0)),0)</f>
        <v>LIB //COMS</v>
      </c>
      <c r="R214" s="31">
        <v>45711</v>
      </c>
      <c r="S214" s="32" t="s">
        <v>82</v>
      </c>
      <c r="T214" s="26" t="s">
        <v>72</v>
      </c>
      <c r="U214" s="33" t="s">
        <v>39</v>
      </c>
      <c r="V214" s="33" t="str">
        <f t="shared" si="27"/>
        <v>OK</v>
      </c>
      <c r="W214" s="33" t="s">
        <v>49</v>
      </c>
      <c r="X214" s="33" t="s">
        <v>49</v>
      </c>
      <c r="Y214" s="33" t="s">
        <v>39</v>
      </c>
      <c r="Z214" s="14">
        <f t="shared" si="30"/>
        <v>1</v>
      </c>
      <c r="AA214" s="34">
        <v>4271</v>
      </c>
      <c r="AB214" s="35" t="s">
        <v>57</v>
      </c>
      <c r="AC214" s="36" t="str">
        <f>IFERROR(VLOOKUP(T214,[1]STATUS_CAPEX!Q:R,2,0),"SAMUEL OLIVEIRA")</f>
        <v>SAMUEL OLIVEIRA</v>
      </c>
      <c r="AD214" s="37" t="s">
        <v>51</v>
      </c>
      <c r="AE214" s="32" t="str">
        <f t="shared" si="34"/>
        <v>Realizado</v>
      </c>
      <c r="AF214" s="38" t="s">
        <v>42</v>
      </c>
      <c r="AG214" s="39">
        <f t="shared" si="28"/>
        <v>4271.1899999999996</v>
      </c>
      <c r="AH214" s="40">
        <v>2548098.5699999998</v>
      </c>
      <c r="AI214" s="35" t="e">
        <f t="shared" si="31"/>
        <v>#N/A</v>
      </c>
      <c r="AJ214" s="41">
        <v>24739754</v>
      </c>
      <c r="AK214" s="57">
        <v>4271.1899999999996</v>
      </c>
      <c r="AL214" s="34" t="str">
        <f t="shared" si="32"/>
        <v>Mauricio Alves</v>
      </c>
    </row>
    <row r="215" spans="1:38" x14ac:dyDescent="0.25">
      <c r="A215" s="26" t="s">
        <v>38</v>
      </c>
      <c r="B215" s="26" t="s">
        <v>39</v>
      </c>
      <c r="C215" s="26" t="s">
        <v>52</v>
      </c>
      <c r="D215" s="26" t="s">
        <v>40</v>
      </c>
      <c r="E215" s="27">
        <v>653329</v>
      </c>
      <c r="F215" s="27">
        <f>IFERROR(VLOOKUP(E215,#REF!,2,0),0)</f>
        <v>0</v>
      </c>
      <c r="G215" s="27"/>
      <c r="H215" s="26" t="s">
        <v>172</v>
      </c>
      <c r="I215" s="26" t="s">
        <v>42</v>
      </c>
      <c r="J215" s="45" t="s">
        <v>109</v>
      </c>
      <c r="K215" s="30" t="str">
        <f t="shared" si="33"/>
        <v>EME</v>
      </c>
      <c r="L215" s="26" t="s">
        <v>43</v>
      </c>
      <c r="M215" s="47" t="s">
        <v>99</v>
      </c>
      <c r="N215" s="26" t="str">
        <f t="shared" si="29"/>
        <v>Realizado</v>
      </c>
      <c r="O215" s="47"/>
      <c r="P215" s="47" t="s">
        <v>101</v>
      </c>
      <c r="Q215" s="26" t="str">
        <f>IFERROR(IFERROR(VLOOKUP(H215,[1]STATUS_CAPEX!I:J,2,0),VLOOKUP(H215,[1]STATUS_OPEX!H:I,2,0)),0)</f>
        <v>LIB //COMS</v>
      </c>
      <c r="R215" s="31">
        <v>45712</v>
      </c>
      <c r="S215" s="32" t="s">
        <v>56</v>
      </c>
      <c r="T215" s="26" t="s">
        <v>48</v>
      </c>
      <c r="U215" s="33" t="s">
        <v>39</v>
      </c>
      <c r="V215" s="33" t="str">
        <f t="shared" si="27"/>
        <v>OK</v>
      </c>
      <c r="W215" s="33" t="s">
        <v>49</v>
      </c>
      <c r="X215" s="33" t="s">
        <v>49</v>
      </c>
      <c r="Y215" s="33" t="s">
        <v>39</v>
      </c>
      <c r="Z215" s="14">
        <f t="shared" si="30"/>
        <v>1</v>
      </c>
      <c r="AA215" s="48">
        <v>3040.41</v>
      </c>
      <c r="AB215" s="35" t="s">
        <v>57</v>
      </c>
      <c r="AC215" s="36" t="str">
        <f>IFERROR(VLOOKUP(T215,[1]STATUS_CAPEX!Q:R,2,0),"SAMUEL OLIVEIRA")</f>
        <v>LUCAS ANDRADE</v>
      </c>
      <c r="AD215" s="37" t="s">
        <v>51</v>
      </c>
      <c r="AE215" s="32" t="str">
        <f t="shared" si="34"/>
        <v>Realizado</v>
      </c>
      <c r="AF215" s="38" t="s">
        <v>42</v>
      </c>
      <c r="AG215" s="49">
        <f t="shared" si="28"/>
        <v>2089.5</v>
      </c>
      <c r="AH215" s="40">
        <v>2548098.5699999998</v>
      </c>
      <c r="AI215" s="35" t="e">
        <f t="shared" si="31"/>
        <v>#N/A</v>
      </c>
      <c r="AJ215" s="41">
        <v>25469201</v>
      </c>
      <c r="AK215" s="51">
        <v>2089.5</v>
      </c>
      <c r="AL215" s="34" t="str">
        <f t="shared" si="32"/>
        <v>Mauricio Alves</v>
      </c>
    </row>
    <row r="216" spans="1:38" x14ac:dyDescent="0.25">
      <c r="A216" s="26" t="s">
        <v>38</v>
      </c>
      <c r="B216" s="26" t="s">
        <v>39</v>
      </c>
      <c r="C216" s="26" t="s">
        <v>52</v>
      </c>
      <c r="D216" s="26" t="s">
        <v>40</v>
      </c>
      <c r="E216" s="27">
        <v>660731</v>
      </c>
      <c r="F216" s="27">
        <f>IFERROR(VLOOKUP(E216,#REF!,2,0),0)</f>
        <v>0</v>
      </c>
      <c r="G216" s="27"/>
      <c r="H216" s="26" t="s">
        <v>173</v>
      </c>
      <c r="I216" s="26" t="s">
        <v>42</v>
      </c>
      <c r="J216" s="45" t="s">
        <v>109</v>
      </c>
      <c r="K216" s="30" t="str">
        <f t="shared" si="33"/>
        <v>EME</v>
      </c>
      <c r="L216" s="26" t="s">
        <v>43</v>
      </c>
      <c r="M216" s="47" t="s">
        <v>99</v>
      </c>
      <c r="N216" s="26" t="str">
        <f t="shared" si="29"/>
        <v>Realizado</v>
      </c>
      <c r="O216" s="26" t="s">
        <v>64</v>
      </c>
      <c r="P216" s="47" t="s">
        <v>101</v>
      </c>
      <c r="Q216" s="26" t="str">
        <f>IFERROR(IFERROR(VLOOKUP(H216,[1]STATUS_CAPEX!I:J,2,0),VLOOKUP(H216,[1]STATUS_OPEX!H:I,2,0)),0)</f>
        <v>ENTE//CKCP</v>
      </c>
      <c r="R216" s="31">
        <v>45713</v>
      </c>
      <c r="S216" s="32" t="s">
        <v>56</v>
      </c>
      <c r="T216" s="26" t="s">
        <v>48</v>
      </c>
      <c r="U216" s="33" t="s">
        <v>39</v>
      </c>
      <c r="V216" s="33" t="str">
        <f t="shared" si="27"/>
        <v>OK</v>
      </c>
      <c r="W216" s="33" t="s">
        <v>49</v>
      </c>
      <c r="X216" s="33" t="s">
        <v>49</v>
      </c>
      <c r="Y216" s="33" t="s">
        <v>39</v>
      </c>
      <c r="Z216" s="14">
        <f t="shared" si="30"/>
        <v>1</v>
      </c>
      <c r="AA216" s="48">
        <v>6350.71</v>
      </c>
      <c r="AB216" s="35" t="s">
        <v>57</v>
      </c>
      <c r="AC216" s="36" t="str">
        <f>IFERROR(VLOOKUP(T216,[1]STATUS_CAPEX!Q:R,2,0),"SAMUEL OLIVEIRA")</f>
        <v>LUCAS ANDRADE</v>
      </c>
      <c r="AD216" s="37" t="s">
        <v>51</v>
      </c>
      <c r="AE216" s="32" t="str">
        <f t="shared" si="34"/>
        <v>Realizado</v>
      </c>
      <c r="AF216" s="38" t="s">
        <v>42</v>
      </c>
      <c r="AG216" s="49">
        <f t="shared" si="28"/>
        <v>4801.25</v>
      </c>
      <c r="AH216" s="40">
        <v>2548098.5699999998</v>
      </c>
      <c r="AI216" s="35" t="e">
        <f t="shared" si="31"/>
        <v>#N/A</v>
      </c>
      <c r="AJ216" s="41">
        <v>25469284</v>
      </c>
      <c r="AK216" s="51">
        <v>4801.25</v>
      </c>
      <c r="AL216" s="34" t="str">
        <f t="shared" si="32"/>
        <v>Mauricio Alves</v>
      </c>
    </row>
    <row r="217" spans="1:38" x14ac:dyDescent="0.25">
      <c r="A217" s="26" t="s">
        <v>38</v>
      </c>
      <c r="B217" s="26" t="s">
        <v>39</v>
      </c>
      <c r="C217" s="26" t="s">
        <v>52</v>
      </c>
      <c r="D217" s="26" t="s">
        <v>40</v>
      </c>
      <c r="E217" s="27">
        <v>661535</v>
      </c>
      <c r="F217" s="27">
        <f>IFERROR(VLOOKUP(E217,#REF!,2,0),0)</f>
        <v>0</v>
      </c>
      <c r="G217" s="27"/>
      <c r="H217" s="26" t="s">
        <v>174</v>
      </c>
      <c r="I217" s="26" t="s">
        <v>42</v>
      </c>
      <c r="J217" s="45" t="s">
        <v>109</v>
      </c>
      <c r="K217" s="30" t="str">
        <f t="shared" si="33"/>
        <v>EME</v>
      </c>
      <c r="L217" s="26" t="s">
        <v>43</v>
      </c>
      <c r="M217" s="47" t="s">
        <v>99</v>
      </c>
      <c r="N217" s="26" t="str">
        <f t="shared" si="29"/>
        <v>Realizado</v>
      </c>
      <c r="O217" s="47" t="s">
        <v>117</v>
      </c>
      <c r="P217" s="47" t="s">
        <v>101</v>
      </c>
      <c r="Q217" s="26" t="str">
        <f>IFERROR(IFERROR(VLOOKUP(H217,[1]STATUS_CAPEX!I:J,2,0),VLOOKUP(H217,[1]STATUS_OPEX!H:I,2,0)),0)</f>
        <v>ENTE//CKCP</v>
      </c>
      <c r="R217" s="31">
        <v>45714</v>
      </c>
      <c r="S217" s="32" t="s">
        <v>56</v>
      </c>
      <c r="T217" s="26" t="s">
        <v>48</v>
      </c>
      <c r="U217" s="33" t="s">
        <v>39</v>
      </c>
      <c r="V217" s="33" t="str">
        <f t="shared" si="27"/>
        <v>OK</v>
      </c>
      <c r="W217" s="33" t="s">
        <v>49</v>
      </c>
      <c r="X217" s="33" t="s">
        <v>49</v>
      </c>
      <c r="Y217" s="33" t="s">
        <v>39</v>
      </c>
      <c r="Z217" s="14">
        <f t="shared" si="30"/>
        <v>1</v>
      </c>
      <c r="AA217" s="48">
        <v>4197.32</v>
      </c>
      <c r="AB217" s="35" t="s">
        <v>57</v>
      </c>
      <c r="AC217" s="36" t="str">
        <f>IFERROR(VLOOKUP(T217,[1]STATUS_CAPEX!Q:R,2,0),"SAMUEL OLIVEIRA")</f>
        <v>LUCAS ANDRADE</v>
      </c>
      <c r="AD217" s="37" t="s">
        <v>51</v>
      </c>
      <c r="AE217" s="32" t="str">
        <f t="shared" si="34"/>
        <v>Realizado</v>
      </c>
      <c r="AF217" s="38" t="s">
        <v>42</v>
      </c>
      <c r="AG217" s="49">
        <f t="shared" si="28"/>
        <v>2517.46</v>
      </c>
      <c r="AH217" s="40">
        <v>2548098.5699999998</v>
      </c>
      <c r="AI217" s="35" t="e">
        <f t="shared" si="31"/>
        <v>#N/A</v>
      </c>
      <c r="AJ217" s="41">
        <v>25469344</v>
      </c>
      <c r="AK217" s="51">
        <v>2517.46</v>
      </c>
      <c r="AL217" s="34" t="str">
        <f t="shared" si="32"/>
        <v>Mauricio Alves</v>
      </c>
    </row>
    <row r="218" spans="1:38" x14ac:dyDescent="0.25">
      <c r="A218" s="26" t="s">
        <v>38</v>
      </c>
      <c r="B218" s="26" t="s">
        <v>39</v>
      </c>
      <c r="C218" s="26" t="s">
        <v>52</v>
      </c>
      <c r="D218" s="26" t="s">
        <v>40</v>
      </c>
      <c r="E218" s="27">
        <v>6403</v>
      </c>
      <c r="F218" s="27">
        <f>IFERROR(VLOOKUP(E218,#REF!,2,0),0)</f>
        <v>0</v>
      </c>
      <c r="G218" s="27"/>
      <c r="H218" s="26" t="s">
        <v>175</v>
      </c>
      <c r="I218" s="26" t="s">
        <v>42</v>
      </c>
      <c r="J218" s="45" t="s">
        <v>109</v>
      </c>
      <c r="K218" s="30" t="str">
        <f t="shared" si="33"/>
        <v>EME</v>
      </c>
      <c r="L218" s="26" t="s">
        <v>43</v>
      </c>
      <c r="M218" s="26" t="s">
        <v>54</v>
      </c>
      <c r="N218" s="26" t="str">
        <f t="shared" si="29"/>
        <v>Realizado</v>
      </c>
      <c r="O218" s="47" t="s">
        <v>100</v>
      </c>
      <c r="P218" s="47" t="s">
        <v>101</v>
      </c>
      <c r="Q218" s="26" t="str">
        <f>IFERROR(IFERROR(VLOOKUP(H218,[1]STATUS_CAPEX!I:J,2,0),VLOOKUP(H218,[1]STATUS_OPEX!H:I,2,0)),0)</f>
        <v>LIB //CKCP</v>
      </c>
      <c r="R218" s="31">
        <v>45715</v>
      </c>
      <c r="S218" s="32" t="s">
        <v>47</v>
      </c>
      <c r="T218" s="26" t="s">
        <v>48</v>
      </c>
      <c r="U218" s="33" t="s">
        <v>39</v>
      </c>
      <c r="V218" s="33" t="str">
        <f t="shared" si="27"/>
        <v>OK</v>
      </c>
      <c r="W218" s="33" t="s">
        <v>49</v>
      </c>
      <c r="X218" s="33" t="s">
        <v>49</v>
      </c>
      <c r="Y218" s="33" t="s">
        <v>39</v>
      </c>
      <c r="Z218" s="14">
        <f t="shared" si="30"/>
        <v>1</v>
      </c>
      <c r="AA218" s="48">
        <v>8069.11</v>
      </c>
      <c r="AB218" s="35" t="s">
        <v>50</v>
      </c>
      <c r="AC218" s="36" t="str">
        <f>IFERROR(VLOOKUP(T218,[1]STATUS_CAPEX!Q:R,2,0),"SAMUEL OLIVEIRA")</f>
        <v>LUCAS ANDRADE</v>
      </c>
      <c r="AD218" s="37" t="s">
        <v>51</v>
      </c>
      <c r="AE218" s="32" t="str">
        <f t="shared" si="34"/>
        <v>Realizado</v>
      </c>
      <c r="AF218" s="38" t="s">
        <v>42</v>
      </c>
      <c r="AG218" s="49">
        <f t="shared" si="28"/>
        <v>7556.93</v>
      </c>
      <c r="AH218" s="40">
        <v>2548098.5699999998</v>
      </c>
      <c r="AI218" s="35" t="e">
        <f t="shared" si="31"/>
        <v>#N/A</v>
      </c>
      <c r="AJ218" s="41">
        <v>25469431</v>
      </c>
      <c r="AK218" s="51">
        <v>7556.93</v>
      </c>
      <c r="AL218" s="34" t="str">
        <f t="shared" si="32"/>
        <v>Mauricio Alves</v>
      </c>
    </row>
    <row r="219" spans="1:38" x14ac:dyDescent="0.25">
      <c r="A219" s="26" t="s">
        <v>38</v>
      </c>
      <c r="B219" s="26" t="s">
        <v>39</v>
      </c>
      <c r="C219" s="26" t="s">
        <v>52</v>
      </c>
      <c r="D219" s="26" t="s">
        <v>40</v>
      </c>
      <c r="E219" s="27">
        <v>663203</v>
      </c>
      <c r="F219" s="27">
        <f>IFERROR(VLOOKUP(E219,#REF!,2,0),0)</f>
        <v>0</v>
      </c>
      <c r="G219" s="27"/>
      <c r="H219" s="26" t="s">
        <v>176</v>
      </c>
      <c r="I219" s="26" t="s">
        <v>42</v>
      </c>
      <c r="J219" s="45" t="s">
        <v>109</v>
      </c>
      <c r="K219" s="30" t="str">
        <f t="shared" si="33"/>
        <v>EME</v>
      </c>
      <c r="L219" s="26" t="s">
        <v>43</v>
      </c>
      <c r="M219" s="47" t="s">
        <v>99</v>
      </c>
      <c r="N219" s="26" t="str">
        <f t="shared" si="29"/>
        <v>Realizado</v>
      </c>
      <c r="O219" s="47" t="s">
        <v>100</v>
      </c>
      <c r="P219" s="47" t="s">
        <v>101</v>
      </c>
      <c r="Q219" s="26" t="str">
        <f>IFERROR(IFERROR(VLOOKUP(H219,[1]STATUS_CAPEX!I:J,2,0),VLOOKUP(H219,[1]STATUS_OPEX!H:I,2,0)),0)</f>
        <v>ENTE//CKCP</v>
      </c>
      <c r="R219" s="31">
        <v>45716</v>
      </c>
      <c r="S219" s="32" t="s">
        <v>56</v>
      </c>
      <c r="T219" s="26" t="s">
        <v>48</v>
      </c>
      <c r="U219" s="33" t="s">
        <v>39</v>
      </c>
      <c r="V219" s="33" t="str">
        <f t="shared" si="27"/>
        <v>OK</v>
      </c>
      <c r="W219" s="33" t="s">
        <v>49</v>
      </c>
      <c r="X219" s="33" t="s">
        <v>49</v>
      </c>
      <c r="Y219" s="33" t="s">
        <v>39</v>
      </c>
      <c r="Z219" s="14">
        <f t="shared" si="30"/>
        <v>1</v>
      </c>
      <c r="AA219" s="48">
        <v>4195.22</v>
      </c>
      <c r="AB219" s="35" t="s">
        <v>57</v>
      </c>
      <c r="AC219" s="36" t="str">
        <f>IFERROR(VLOOKUP(T219,[1]STATUS_CAPEX!Q:R,2,0),"SAMUEL OLIVEIRA")</f>
        <v>LUCAS ANDRADE</v>
      </c>
      <c r="AD219" s="37" t="s">
        <v>51</v>
      </c>
      <c r="AE219" s="32" t="str">
        <f t="shared" si="34"/>
        <v>Realizado</v>
      </c>
      <c r="AF219" s="38" t="s">
        <v>42</v>
      </c>
      <c r="AG219" s="49">
        <f t="shared" si="28"/>
        <v>2809.96</v>
      </c>
      <c r="AH219" s="40">
        <v>2548098.5699999998</v>
      </c>
      <c r="AI219" s="35" t="e">
        <f t="shared" si="31"/>
        <v>#N/A</v>
      </c>
      <c r="AJ219" s="41">
        <v>25469492</v>
      </c>
      <c r="AK219" s="51">
        <v>2809.96</v>
      </c>
      <c r="AL219" s="34" t="str">
        <f t="shared" si="32"/>
        <v>Mauricio Alves</v>
      </c>
    </row>
    <row r="220" spans="1:38" x14ac:dyDescent="0.25">
      <c r="A220" s="26" t="s">
        <v>38</v>
      </c>
      <c r="B220" s="26" t="s">
        <v>39</v>
      </c>
      <c r="C220" s="26" t="s">
        <v>52</v>
      </c>
      <c r="D220" s="26" t="s">
        <v>40</v>
      </c>
      <c r="E220" s="27">
        <v>1326</v>
      </c>
      <c r="F220" s="27">
        <f>IFERROR(VLOOKUP(E220,#REF!,2,0),0)</f>
        <v>0</v>
      </c>
      <c r="G220" s="27"/>
      <c r="H220" s="26" t="s">
        <v>177</v>
      </c>
      <c r="I220" s="26" t="s">
        <v>42</v>
      </c>
      <c r="J220" s="45" t="s">
        <v>109</v>
      </c>
      <c r="K220" s="30" t="str">
        <f t="shared" si="33"/>
        <v>EME</v>
      </c>
      <c r="L220" s="26" t="s">
        <v>43</v>
      </c>
      <c r="M220" s="47" t="s">
        <v>99</v>
      </c>
      <c r="N220" s="26" t="str">
        <f t="shared" si="29"/>
        <v>Realizado</v>
      </c>
      <c r="O220" s="47" t="s">
        <v>45</v>
      </c>
      <c r="P220" s="47" t="s">
        <v>101</v>
      </c>
      <c r="Q220" s="26" t="str">
        <f>IFERROR(IFERROR(VLOOKUP(H220,[1]STATUS_CAPEX!I:J,2,0),VLOOKUP(H220,[1]STATUS_OPEX!H:I,2,0)),0)</f>
        <v>LIB //COMS</v>
      </c>
      <c r="R220" s="31">
        <v>45717</v>
      </c>
      <c r="S220" s="32" t="s">
        <v>56</v>
      </c>
      <c r="T220" s="26" t="s">
        <v>48</v>
      </c>
      <c r="U220" s="33" t="s">
        <v>39</v>
      </c>
      <c r="V220" s="33" t="str">
        <f t="shared" si="27"/>
        <v>OK</v>
      </c>
      <c r="W220" s="33" t="s">
        <v>49</v>
      </c>
      <c r="X220" s="33" t="s">
        <v>49</v>
      </c>
      <c r="Y220" s="33" t="s">
        <v>39</v>
      </c>
      <c r="Z220" s="14">
        <f t="shared" si="30"/>
        <v>1</v>
      </c>
      <c r="AA220" s="60">
        <v>0</v>
      </c>
      <c r="AB220" s="35" t="s">
        <v>57</v>
      </c>
      <c r="AC220" s="36" t="str">
        <f>IFERROR(VLOOKUP(T220,[1]STATUS_CAPEX!Q:R,2,0),"SAMUEL OLIVEIRA")</f>
        <v>LUCAS ANDRADE</v>
      </c>
      <c r="AD220" s="37" t="s">
        <v>51</v>
      </c>
      <c r="AE220" s="32" t="str">
        <f t="shared" si="34"/>
        <v>Realizado</v>
      </c>
      <c r="AF220" s="38" t="s">
        <v>42</v>
      </c>
      <c r="AG220" s="49">
        <f t="shared" si="28"/>
        <v>7898.49</v>
      </c>
      <c r="AH220" s="40">
        <v>2548098.5699999998</v>
      </c>
      <c r="AI220" s="35" t="e">
        <f t="shared" si="31"/>
        <v>#N/A</v>
      </c>
      <c r="AJ220" s="41">
        <v>25469607</v>
      </c>
      <c r="AK220" s="51">
        <v>7898.49</v>
      </c>
      <c r="AL220" s="34" t="str">
        <f t="shared" si="32"/>
        <v>Mauricio Alves</v>
      </c>
    </row>
    <row r="221" spans="1:38" x14ac:dyDescent="0.25">
      <c r="A221" s="26" t="s">
        <v>38</v>
      </c>
      <c r="B221" s="26" t="s">
        <v>39</v>
      </c>
      <c r="C221" s="26" t="s">
        <v>52</v>
      </c>
      <c r="D221" s="26" t="s">
        <v>40</v>
      </c>
      <c r="E221" s="27">
        <v>643625</v>
      </c>
      <c r="F221" s="27">
        <f>IFERROR(VLOOKUP(E221,#REF!,2,0),0)</f>
        <v>0</v>
      </c>
      <c r="G221" s="27"/>
      <c r="H221" s="26" t="s">
        <v>178</v>
      </c>
      <c r="I221" s="26" t="s">
        <v>42</v>
      </c>
      <c r="J221" s="45" t="s">
        <v>109</v>
      </c>
      <c r="K221" s="30" t="str">
        <f t="shared" si="33"/>
        <v>EME</v>
      </c>
      <c r="L221" s="26" t="s">
        <v>43</v>
      </c>
      <c r="M221" s="26" t="s">
        <v>44</v>
      </c>
      <c r="N221" s="26" t="str">
        <f t="shared" si="29"/>
        <v>Realizado</v>
      </c>
      <c r="O221" s="47" t="s">
        <v>45</v>
      </c>
      <c r="P221" s="47" t="s">
        <v>46</v>
      </c>
      <c r="Q221" s="26" t="str">
        <f>IFERROR(IFERROR(VLOOKUP(H221,[1]STATUS_CAPEX!I:J,2,0),VLOOKUP(H221,[1]STATUS_OPEX!H:I,2,0)),0)</f>
        <v>ENTE//CKCP</v>
      </c>
      <c r="R221" s="31">
        <v>45718</v>
      </c>
      <c r="S221" s="32" t="s">
        <v>56</v>
      </c>
      <c r="T221" s="26" t="s">
        <v>48</v>
      </c>
      <c r="U221" s="33" t="s">
        <v>39</v>
      </c>
      <c r="V221" s="33" t="str">
        <f t="shared" si="27"/>
        <v>OK</v>
      </c>
      <c r="W221" s="33" t="s">
        <v>49</v>
      </c>
      <c r="X221" s="33" t="s">
        <v>49</v>
      </c>
      <c r="Y221" s="33" t="s">
        <v>39</v>
      </c>
      <c r="Z221" s="14">
        <f t="shared" si="30"/>
        <v>1</v>
      </c>
      <c r="AA221" s="34">
        <v>2398.4</v>
      </c>
      <c r="AB221" s="35" t="s">
        <v>57</v>
      </c>
      <c r="AC221" s="36" t="str">
        <f>IFERROR(VLOOKUP(T221,[1]STATUS_CAPEX!Q:R,2,0),"SAMUEL OLIVEIRA")</f>
        <v>LUCAS ANDRADE</v>
      </c>
      <c r="AD221" s="37" t="s">
        <v>51</v>
      </c>
      <c r="AE221" s="32" t="str">
        <f t="shared" si="34"/>
        <v>Realizado</v>
      </c>
      <c r="AF221" s="38" t="s">
        <v>42</v>
      </c>
      <c r="AG221" s="49">
        <f t="shared" si="28"/>
        <v>1619.42</v>
      </c>
      <c r="AH221" s="40">
        <v>2548098.5699999998</v>
      </c>
      <c r="AI221" s="35" t="e">
        <f t="shared" si="31"/>
        <v>#N/A</v>
      </c>
      <c r="AJ221" s="66">
        <v>25469946</v>
      </c>
      <c r="AK221" s="51">
        <v>1619.42</v>
      </c>
      <c r="AL221" s="34" t="str">
        <f t="shared" si="32"/>
        <v>Mauricio Alves</v>
      </c>
    </row>
    <row r="222" spans="1:38" x14ac:dyDescent="0.25">
      <c r="A222" s="26" t="s">
        <v>38</v>
      </c>
      <c r="B222" s="26" t="s">
        <v>39</v>
      </c>
      <c r="C222" s="26" t="s">
        <v>52</v>
      </c>
      <c r="D222" s="26" t="s">
        <v>40</v>
      </c>
      <c r="E222" s="27">
        <v>493569</v>
      </c>
      <c r="F222" s="27">
        <f>IFERROR(VLOOKUP(E222,#REF!,2,0),0)</f>
        <v>0</v>
      </c>
      <c r="G222" s="27"/>
      <c r="H222" s="26" t="s">
        <v>179</v>
      </c>
      <c r="I222" s="43" t="s">
        <v>42</v>
      </c>
      <c r="J222" s="45" t="s">
        <v>109</v>
      </c>
      <c r="K222" s="30" t="str">
        <f t="shared" si="33"/>
        <v>EME</v>
      </c>
      <c r="L222" s="26" t="s">
        <v>43</v>
      </c>
      <c r="M222" s="26" t="s">
        <v>44</v>
      </c>
      <c r="N222" s="26" t="str">
        <f t="shared" si="29"/>
        <v>Realizado</v>
      </c>
      <c r="O222" s="47" t="s">
        <v>45</v>
      </c>
      <c r="P222" s="47" t="s">
        <v>103</v>
      </c>
      <c r="Q222" s="26" t="str">
        <f>IFERROR(IFERROR(VLOOKUP(H222,[1]STATUS_CAPEX!I:J,2,0),VLOOKUP(H222,[1]STATUS_OPEX!H:I,2,0)),0)</f>
        <v>ENTE//CKCP</v>
      </c>
      <c r="R222" s="31">
        <v>45719</v>
      </c>
      <c r="S222" s="32" t="s">
        <v>56</v>
      </c>
      <c r="T222" s="26" t="s">
        <v>48</v>
      </c>
      <c r="U222" s="33" t="s">
        <v>39</v>
      </c>
      <c r="V222" s="33" t="str">
        <f t="shared" si="27"/>
        <v>OK</v>
      </c>
      <c r="W222" s="33" t="s">
        <v>49</v>
      </c>
      <c r="X222" s="33" t="s">
        <v>49</v>
      </c>
      <c r="Y222" s="33" t="s">
        <v>39</v>
      </c>
      <c r="Z222" s="14">
        <f t="shared" si="30"/>
        <v>1</v>
      </c>
      <c r="AA222" s="34">
        <v>4635.97</v>
      </c>
      <c r="AB222" s="35" t="s">
        <v>57</v>
      </c>
      <c r="AC222" s="36" t="str">
        <f>IFERROR(VLOOKUP(T222,[1]STATUS_CAPEX!Q:R,2,0),"SAMUEL OLIVEIRA")</f>
        <v>LUCAS ANDRADE</v>
      </c>
      <c r="AD222" s="37" t="s">
        <v>51</v>
      </c>
      <c r="AE222" s="32" t="str">
        <f t="shared" si="34"/>
        <v>Realizado</v>
      </c>
      <c r="AF222" s="38" t="s">
        <v>42</v>
      </c>
      <c r="AG222" s="49">
        <f t="shared" si="28"/>
        <v>3078.01</v>
      </c>
      <c r="AH222" s="40">
        <v>2548098.5699999998</v>
      </c>
      <c r="AI222" s="35" t="e">
        <f t="shared" si="31"/>
        <v>#N/A</v>
      </c>
      <c r="AJ222" s="66">
        <v>25469907</v>
      </c>
      <c r="AK222" s="51">
        <v>3078.01</v>
      </c>
      <c r="AL222" s="34" t="str">
        <f t="shared" si="32"/>
        <v>Mauricio Alves</v>
      </c>
    </row>
    <row r="223" spans="1:38" hidden="1" x14ac:dyDescent="0.25">
      <c r="A223" s="26" t="s">
        <v>0</v>
      </c>
      <c r="B223" s="26" t="s">
        <v>180</v>
      </c>
      <c r="C223" s="26" t="s">
        <v>180</v>
      </c>
      <c r="D223" s="26" t="s">
        <v>61</v>
      </c>
      <c r="E223" s="27">
        <v>325364</v>
      </c>
      <c r="F223" s="67">
        <v>136</v>
      </c>
      <c r="G223" s="46"/>
      <c r="H223" s="68" t="s">
        <v>181</v>
      </c>
      <c r="I223" s="45" t="s">
        <v>63</v>
      </c>
      <c r="J223" s="45" t="s">
        <v>63</v>
      </c>
      <c r="K223" s="30" t="str">
        <f t="shared" si="33"/>
        <v>EME</v>
      </c>
      <c r="L223" s="47" t="s">
        <v>136</v>
      </c>
      <c r="M223" s="26" t="s">
        <v>54</v>
      </c>
      <c r="N223" s="26" t="str">
        <f t="shared" si="29"/>
        <v>Pendente</v>
      </c>
      <c r="O223" s="47" t="s">
        <v>45</v>
      </c>
      <c r="P223" s="47"/>
      <c r="Q223" s="26">
        <f>IFERROR(IFERROR(VLOOKUP(H223,[1]STATUS_CAPEX!I:J,2,0),VLOOKUP(H223,[1]STATUS_OPEX!H:I,2,0)),0)</f>
        <v>0</v>
      </c>
      <c r="R223" s="31">
        <v>45720</v>
      </c>
      <c r="S223" s="32" t="s">
        <v>66</v>
      </c>
      <c r="T223" s="26" t="s">
        <v>48</v>
      </c>
      <c r="U223" s="33" t="s">
        <v>67</v>
      </c>
      <c r="V223" s="33" t="str">
        <f t="shared" si="27"/>
        <v>OK</v>
      </c>
      <c r="W223" s="33" t="s">
        <v>49</v>
      </c>
      <c r="X223" s="33" t="s">
        <v>148</v>
      </c>
      <c r="Y223" s="33" t="str">
        <f>IF(AK223&gt;0,"OK","NOK")</f>
        <v>NOK</v>
      </c>
      <c r="Z223" s="14">
        <f t="shared" si="30"/>
        <v>0.4</v>
      </c>
      <c r="AA223" s="60">
        <v>0</v>
      </c>
      <c r="AB223" s="69" t="s">
        <v>50</v>
      </c>
      <c r="AC223" s="36" t="s">
        <v>182</v>
      </c>
      <c r="AD223" s="70">
        <v>45642</v>
      </c>
      <c r="AE223" s="32" t="str">
        <f t="shared" si="34"/>
        <v>Não realizado</v>
      </c>
      <c r="AF223" s="38" t="s">
        <v>68</v>
      </c>
      <c r="AG223" s="39">
        <f t="shared" si="28"/>
        <v>0</v>
      </c>
      <c r="AH223" s="40">
        <v>2548098.5699999998</v>
      </c>
      <c r="AI223" s="35" t="e">
        <f t="shared" si="31"/>
        <v>#N/A</v>
      </c>
      <c r="AJ223" s="41">
        <v>0</v>
      </c>
      <c r="AK223" s="51">
        <v>0</v>
      </c>
      <c r="AL223" s="34" t="str">
        <f t="shared" si="32"/>
        <v>Mauricio Alves</v>
      </c>
    </row>
    <row r="224" spans="1:38" hidden="1" x14ac:dyDescent="0.25">
      <c r="A224" s="26" t="s">
        <v>183</v>
      </c>
      <c r="B224" s="26" t="s">
        <v>184</v>
      </c>
      <c r="C224" s="26" t="s">
        <v>185</v>
      </c>
      <c r="D224" s="26" t="s">
        <v>61</v>
      </c>
      <c r="E224" s="27">
        <v>44121737</v>
      </c>
      <c r="F224" s="67">
        <v>68</v>
      </c>
      <c r="G224" s="67"/>
      <c r="H224" s="44" t="s">
        <v>186</v>
      </c>
      <c r="I224" s="45" t="s">
        <v>63</v>
      </c>
      <c r="J224" s="45" t="s">
        <v>109</v>
      </c>
      <c r="K224" s="30" t="str">
        <f t="shared" si="33"/>
        <v>ERD</v>
      </c>
      <c r="L224" s="47" t="s">
        <v>75</v>
      </c>
      <c r="M224" s="26" t="s">
        <v>44</v>
      </c>
      <c r="N224" s="26" t="str">
        <f t="shared" si="29"/>
        <v>Pendente</v>
      </c>
      <c r="O224" s="47" t="s">
        <v>45</v>
      </c>
      <c r="P224" s="47" t="s">
        <v>187</v>
      </c>
      <c r="Q224" s="26" t="str">
        <f>IFERROR(IFERROR(VLOOKUP(H224,[1]STATUS_CAPEX!I:J,2,0),VLOOKUP(H224,[1]STATUS_OPEX!H:I,2,0)),0)</f>
        <v>LIB //ENER</v>
      </c>
      <c r="R224" s="31">
        <v>45721</v>
      </c>
      <c r="S224" s="32" t="s">
        <v>66</v>
      </c>
      <c r="T224" s="26" t="s">
        <v>48</v>
      </c>
      <c r="U224" s="33" t="str">
        <f>IF(A224&gt;0,"OK","NOK")</f>
        <v>OK</v>
      </c>
      <c r="V224" s="33" t="str">
        <f t="shared" si="27"/>
        <v>OK</v>
      </c>
      <c r="W224" s="33" t="s">
        <v>148</v>
      </c>
      <c r="X224" s="33" t="s">
        <v>148</v>
      </c>
      <c r="Y224" s="33" t="str">
        <f>IF(AK224&gt;0,"OK","NOK")</f>
        <v>NOK</v>
      </c>
      <c r="Z224" s="14">
        <f t="shared" si="30"/>
        <v>0.4</v>
      </c>
      <c r="AA224" s="48">
        <v>5416.6</v>
      </c>
      <c r="AB224" s="69" t="s">
        <v>50</v>
      </c>
      <c r="AC224" s="36" t="str">
        <f>IFERROR(VLOOKUP(T224,[1]STATUS_CAPEX!Q:R,2,0),"SAMUEL OLIVEIRA")</f>
        <v>LUCAS ANDRADE</v>
      </c>
      <c r="AD224" s="37" t="s">
        <v>51</v>
      </c>
      <c r="AE224" s="32" t="str">
        <f t="shared" si="34"/>
        <v>Não realizado</v>
      </c>
      <c r="AF224" s="38" t="s">
        <v>68</v>
      </c>
      <c r="AG224" s="39">
        <f t="shared" si="28"/>
        <v>0</v>
      </c>
      <c r="AH224" s="40">
        <v>2548098.5699999998</v>
      </c>
      <c r="AI224" s="35" t="e">
        <f t="shared" si="31"/>
        <v>#N/A</v>
      </c>
      <c r="AJ224" s="41">
        <v>0</v>
      </c>
      <c r="AK224" s="51">
        <v>0</v>
      </c>
      <c r="AL224" s="34" t="str">
        <f t="shared" si="32"/>
        <v>Erica Fragoso</v>
      </c>
    </row>
    <row r="225" spans="1:38" hidden="1" x14ac:dyDescent="0.25">
      <c r="A225" s="26" t="s">
        <v>183</v>
      </c>
      <c r="B225" s="26" t="s">
        <v>188</v>
      </c>
      <c r="C225" s="26" t="s">
        <v>189</v>
      </c>
      <c r="D225" s="26" t="s">
        <v>61</v>
      </c>
      <c r="E225" s="27">
        <v>644722</v>
      </c>
      <c r="F225" s="27">
        <f>IFERROR(VLOOKUP(E225,#REF!,2,0),0)</f>
        <v>0</v>
      </c>
      <c r="G225" s="27"/>
      <c r="H225" s="44" t="s">
        <v>190</v>
      </c>
      <c r="I225" s="45" t="s">
        <v>63</v>
      </c>
      <c r="J225" s="45" t="s">
        <v>63</v>
      </c>
      <c r="K225" s="30" t="str">
        <f t="shared" si="33"/>
        <v>EME</v>
      </c>
      <c r="L225" s="26" t="s">
        <v>43</v>
      </c>
      <c r="M225" s="26" t="s">
        <v>44</v>
      </c>
      <c r="N225" s="26" t="str">
        <f t="shared" si="29"/>
        <v>Pendente</v>
      </c>
      <c r="O225" s="47" t="s">
        <v>100</v>
      </c>
      <c r="P225" s="47" t="s">
        <v>108</v>
      </c>
      <c r="Q225" s="26" t="str">
        <f>IFERROR(IFERROR(VLOOKUP(H225,[1]STATUS_CAPEX!I:J,2,0),VLOOKUP(H225,[1]STATUS_OPEX!H:I,2,0)),0)</f>
        <v>LIB //ENER</v>
      </c>
      <c r="R225" s="31">
        <v>45722</v>
      </c>
      <c r="S225" s="32" t="s">
        <v>66</v>
      </c>
      <c r="T225" s="26" t="s">
        <v>48</v>
      </c>
      <c r="U225" s="71" t="s">
        <v>39</v>
      </c>
      <c r="V225" s="33" t="str">
        <f t="shared" si="27"/>
        <v>OK</v>
      </c>
      <c r="W225" s="33" t="s">
        <v>148</v>
      </c>
      <c r="X225" s="33" t="s">
        <v>148</v>
      </c>
      <c r="Y225" s="33" t="str">
        <f>IF(AK225&gt;0,"OK","NOK")</f>
        <v>NOK</v>
      </c>
      <c r="Z225" s="14">
        <f t="shared" si="30"/>
        <v>0.4</v>
      </c>
      <c r="AA225" s="34">
        <v>1770.78</v>
      </c>
      <c r="AB225" s="69" t="s">
        <v>50</v>
      </c>
      <c r="AC225" s="36" t="str">
        <f>IFERROR(VLOOKUP(T225,[1]STATUS_CAPEX!Q:R,2,0),"SAMUEL OLIVEIRA")</f>
        <v>LUCAS ANDRADE</v>
      </c>
      <c r="AD225" s="37" t="s">
        <v>51</v>
      </c>
      <c r="AE225" s="32" t="str">
        <f t="shared" si="34"/>
        <v>Não realizado</v>
      </c>
      <c r="AF225" s="38" t="s">
        <v>68</v>
      </c>
      <c r="AG225" s="49">
        <v>0</v>
      </c>
      <c r="AH225" s="40">
        <v>2548098.5699999998</v>
      </c>
      <c r="AI225" s="35" t="e">
        <f t="shared" si="31"/>
        <v>#N/A</v>
      </c>
      <c r="AJ225" s="41">
        <v>0</v>
      </c>
      <c r="AK225" s="51">
        <v>0</v>
      </c>
      <c r="AL225" s="34" t="str">
        <f t="shared" si="32"/>
        <v>Erica Fragoso</v>
      </c>
    </row>
    <row r="226" spans="1:38" x14ac:dyDescent="0.25">
      <c r="A226" s="26" t="s">
        <v>38</v>
      </c>
      <c r="B226" s="26" t="s">
        <v>39</v>
      </c>
      <c r="C226" s="26" t="s">
        <v>52</v>
      </c>
      <c r="D226" s="26" t="s">
        <v>40</v>
      </c>
      <c r="E226" s="72" t="s">
        <v>191</v>
      </c>
      <c r="F226" s="46">
        <f>IFERROR(VLOOKUP(E226,#REF!,2,0),0)</f>
        <v>0</v>
      </c>
      <c r="G226" s="46"/>
      <c r="H226" s="26" t="s">
        <v>192</v>
      </c>
      <c r="I226" s="55" t="s">
        <v>42</v>
      </c>
      <c r="J226" s="55" t="s">
        <v>42</v>
      </c>
      <c r="K226" s="30" t="str">
        <f t="shared" si="33"/>
        <v>EME</v>
      </c>
      <c r="L226" s="26" t="s">
        <v>43</v>
      </c>
      <c r="M226" s="26" t="s">
        <v>54</v>
      </c>
      <c r="N226" s="73" t="s">
        <v>193</v>
      </c>
      <c r="O226" s="74" t="s">
        <v>45</v>
      </c>
      <c r="P226" s="74" t="s">
        <v>101</v>
      </c>
      <c r="Q226" s="26" t="str">
        <f>IFERROR(IFERROR(VLOOKUP(H226,[1]STATUS_CAPEX!I:J,2,0),VLOOKUP(H226,[1]STATUS_OPEX!H:I,2,0)),0)</f>
        <v>LIB //CKCP</v>
      </c>
      <c r="R226" s="31">
        <v>45723</v>
      </c>
      <c r="S226" s="32" t="s">
        <v>47</v>
      </c>
      <c r="T226" s="26" t="s">
        <v>48</v>
      </c>
      <c r="U226" s="33" t="s">
        <v>39</v>
      </c>
      <c r="V226" s="33" t="str">
        <f t="shared" si="27"/>
        <v>OK</v>
      </c>
      <c r="W226" s="33" t="s">
        <v>49</v>
      </c>
      <c r="X226" s="33" t="s">
        <v>49</v>
      </c>
      <c r="Y226" s="33" t="s">
        <v>39</v>
      </c>
      <c r="Z226" s="14">
        <f t="shared" si="30"/>
        <v>1</v>
      </c>
      <c r="AA226" s="60">
        <v>0</v>
      </c>
      <c r="AB226" s="35" t="s">
        <v>50</v>
      </c>
      <c r="AC226" s="36" t="str">
        <f>IFERROR(VLOOKUP(T226,[1]STATUS_CAPEX!Q:R,2,0),"SAMUEL OLIVEIRA")</f>
        <v>LUCAS ANDRADE</v>
      </c>
      <c r="AD226" s="37" t="s">
        <v>51</v>
      </c>
      <c r="AE226" s="32" t="str">
        <f t="shared" si="34"/>
        <v>Realizado</v>
      </c>
      <c r="AF226" s="38" t="s">
        <v>42</v>
      </c>
      <c r="AG226" s="75" t="s">
        <v>194</v>
      </c>
      <c r="AH226" s="40">
        <v>2548098.5699999998</v>
      </c>
      <c r="AI226" s="35" t="e">
        <f t="shared" si="31"/>
        <v>#N/A</v>
      </c>
      <c r="AJ226" s="66">
        <v>25711264</v>
      </c>
      <c r="AK226" s="51">
        <v>3866.41</v>
      </c>
      <c r="AL226" s="34" t="str">
        <f t="shared" si="32"/>
        <v>Mauricio Alves</v>
      </c>
    </row>
    <row r="227" spans="1:38" hidden="1" x14ac:dyDescent="0.25">
      <c r="A227" s="26" t="s">
        <v>106</v>
      </c>
      <c r="B227" s="30" t="s">
        <v>39</v>
      </c>
      <c r="C227" s="26" t="s">
        <v>52</v>
      </c>
      <c r="D227" s="26" t="s">
        <v>40</v>
      </c>
      <c r="E227" s="27">
        <v>944</v>
      </c>
      <c r="F227" s="67">
        <v>67</v>
      </c>
      <c r="G227" s="67"/>
      <c r="H227" s="44" t="s">
        <v>195</v>
      </c>
      <c r="I227" s="45" t="s">
        <v>63</v>
      </c>
      <c r="J227" s="45" t="s">
        <v>63</v>
      </c>
      <c r="K227" s="30" t="str">
        <f t="shared" si="33"/>
        <v>ERD</v>
      </c>
      <c r="L227" s="47" t="s">
        <v>75</v>
      </c>
      <c r="M227" s="26" t="s">
        <v>44</v>
      </c>
      <c r="N227" s="26" t="str">
        <f t="shared" ref="N227:N290" si="35">IF(Z227&gt;99%,"Realizado","Pendente")</f>
        <v>Pendente</v>
      </c>
      <c r="O227" s="47" t="s">
        <v>100</v>
      </c>
      <c r="P227" s="47" t="s">
        <v>187</v>
      </c>
      <c r="Q227" s="26" t="str">
        <f>IFERROR(IFERROR(VLOOKUP(H227,[1]STATUS_CAPEX!I:J,2,0),VLOOKUP(H227,[1]STATUS_OPEX!H:I,2,0)),0)</f>
        <v>LIB //ENER</v>
      </c>
      <c r="R227" s="31">
        <v>45724</v>
      </c>
      <c r="S227" s="32" t="s">
        <v>66</v>
      </c>
      <c r="T227" s="26" t="s">
        <v>48</v>
      </c>
      <c r="U227" s="33" t="s">
        <v>67</v>
      </c>
      <c r="V227" s="33" t="str">
        <f t="shared" si="27"/>
        <v>OK</v>
      </c>
      <c r="W227" s="33" t="s">
        <v>148</v>
      </c>
      <c r="X227" s="33" t="s">
        <v>49</v>
      </c>
      <c r="Y227" s="33" t="str">
        <f>IF(AK227&gt;0,"OK","NOK")</f>
        <v>OK</v>
      </c>
      <c r="Z227" s="14">
        <f t="shared" si="30"/>
        <v>0.6</v>
      </c>
      <c r="AA227" s="48">
        <v>3993.82</v>
      </c>
      <c r="AB227" s="76" t="s">
        <v>50</v>
      </c>
      <c r="AC227" s="36" t="s">
        <v>182</v>
      </c>
      <c r="AD227" s="37" t="s">
        <v>51</v>
      </c>
      <c r="AE227" s="32" t="str">
        <f t="shared" si="34"/>
        <v>Realizado</v>
      </c>
      <c r="AF227" s="38" t="s">
        <v>68</v>
      </c>
      <c r="AG227" s="39">
        <f>IF(AK227="",AA227,AK227)</f>
        <v>2298.06</v>
      </c>
      <c r="AH227" s="40">
        <v>2548098.5699999998</v>
      </c>
      <c r="AI227" s="35" t="e">
        <f t="shared" si="31"/>
        <v>#N/A</v>
      </c>
      <c r="AJ227" s="41">
        <v>26435242</v>
      </c>
      <c r="AK227" s="77">
        <v>2298.06</v>
      </c>
      <c r="AL227" s="34" t="str">
        <f t="shared" si="32"/>
        <v>Mauricio Alves</v>
      </c>
    </row>
    <row r="228" spans="1:38" x14ac:dyDescent="0.25">
      <c r="A228" s="26" t="s">
        <v>38</v>
      </c>
      <c r="B228" s="26" t="s">
        <v>39</v>
      </c>
      <c r="C228" s="26" t="s">
        <v>52</v>
      </c>
      <c r="D228" s="26" t="s">
        <v>40</v>
      </c>
      <c r="E228" s="27">
        <v>10415</v>
      </c>
      <c r="F228" s="27">
        <f>IFERROR(VLOOKUP(E228,#REF!,2,0),0)</f>
        <v>0</v>
      </c>
      <c r="G228" s="27"/>
      <c r="H228" s="26" t="s">
        <v>196</v>
      </c>
      <c r="I228" s="55" t="s">
        <v>42</v>
      </c>
      <c r="J228" s="55" t="s">
        <v>42</v>
      </c>
      <c r="K228" s="30" t="str">
        <f t="shared" si="33"/>
        <v>EME</v>
      </c>
      <c r="L228" s="26" t="s">
        <v>43</v>
      </c>
      <c r="M228" s="26" t="s">
        <v>54</v>
      </c>
      <c r="N228" s="26" t="str">
        <f t="shared" si="35"/>
        <v>Realizado</v>
      </c>
      <c r="O228" s="47" t="s">
        <v>197</v>
      </c>
      <c r="P228" s="47" t="s">
        <v>101</v>
      </c>
      <c r="Q228" s="26" t="str">
        <f>IFERROR(IFERROR(VLOOKUP(H228,[1]STATUS_CAPEX!I:J,2,0),VLOOKUP(H228,[1]STATUS_OPEX!H:I,2,0)),0)</f>
        <v>LIB //CKCP</v>
      </c>
      <c r="R228" s="31">
        <v>45725</v>
      </c>
      <c r="S228" s="32" t="s">
        <v>47</v>
      </c>
      <c r="T228" s="26" t="s">
        <v>48</v>
      </c>
      <c r="U228" s="33" t="s">
        <v>39</v>
      </c>
      <c r="V228" s="33" t="str">
        <f t="shared" si="27"/>
        <v>OK</v>
      </c>
      <c r="W228" s="33" t="s">
        <v>49</v>
      </c>
      <c r="X228" s="33" t="s">
        <v>49</v>
      </c>
      <c r="Y228" s="33" t="s">
        <v>39</v>
      </c>
      <c r="Z228" s="14">
        <f t="shared" si="30"/>
        <v>1</v>
      </c>
      <c r="AA228" s="48">
        <v>6252.88</v>
      </c>
      <c r="AB228" s="35" t="s">
        <v>50</v>
      </c>
      <c r="AC228" s="36" t="str">
        <f>IFERROR(VLOOKUP(T228,[1]STATUS_CAPEX!Q:R,2,0),"SAMUEL OLIVEIRA")</f>
        <v>LUCAS ANDRADE</v>
      </c>
      <c r="AD228" s="37" t="s">
        <v>51</v>
      </c>
      <c r="AE228" s="32" t="str">
        <f t="shared" si="34"/>
        <v>Realizado</v>
      </c>
      <c r="AF228" s="38" t="s">
        <v>42</v>
      </c>
      <c r="AG228" s="39">
        <f>IF(AK228="",AA228,AK228)</f>
        <v>2157.41</v>
      </c>
      <c r="AH228" s="40">
        <v>2548098.5699999998</v>
      </c>
      <c r="AI228" s="35" t="e">
        <f t="shared" si="31"/>
        <v>#N/A</v>
      </c>
      <c r="AJ228" s="66">
        <v>25470088</v>
      </c>
      <c r="AK228" s="51">
        <v>2157.41</v>
      </c>
      <c r="AL228" s="34" t="str">
        <f t="shared" si="32"/>
        <v>Mauricio Alves</v>
      </c>
    </row>
    <row r="229" spans="1:38" hidden="1" x14ac:dyDescent="0.25">
      <c r="A229" s="26" t="s">
        <v>58</v>
      </c>
      <c r="B229" s="26" t="s">
        <v>59</v>
      </c>
      <c r="C229" s="26" t="s">
        <v>60</v>
      </c>
      <c r="D229" s="26" t="s">
        <v>61</v>
      </c>
      <c r="E229" s="27" t="s">
        <v>198</v>
      </c>
      <c r="F229" s="27">
        <f>IFERROR(VLOOKUP(E229,#REF!,2,0),0)</f>
        <v>0</v>
      </c>
      <c r="G229" s="27"/>
      <c r="H229" s="44" t="s">
        <v>199</v>
      </c>
      <c r="I229" s="45" t="s">
        <v>63</v>
      </c>
      <c r="J229" s="45" t="s">
        <v>63</v>
      </c>
      <c r="K229" s="30" t="str">
        <f t="shared" si="33"/>
        <v>EME</v>
      </c>
      <c r="L229" s="26" t="s">
        <v>43</v>
      </c>
      <c r="M229" s="26" t="s">
        <v>54</v>
      </c>
      <c r="N229" s="26" t="str">
        <f t="shared" si="35"/>
        <v>Realizado</v>
      </c>
      <c r="O229" s="47" t="s">
        <v>200</v>
      </c>
      <c r="P229" s="47"/>
      <c r="Q229" s="26" t="str">
        <f>IFERROR(IFERROR(VLOOKUP(H229,[1]STATUS_CAPEX!I:J,2,0),VLOOKUP(H229,[1]STATUS_OPEX!H:I,2,0)),0)</f>
        <v>LIB //ATEC</v>
      </c>
      <c r="R229" s="31">
        <v>45726</v>
      </c>
      <c r="S229" s="32" t="s">
        <v>66</v>
      </c>
      <c r="T229" s="26" t="s">
        <v>48</v>
      </c>
      <c r="U229" s="64" t="s">
        <v>39</v>
      </c>
      <c r="V229" s="33" t="str">
        <f t="shared" si="27"/>
        <v>OK</v>
      </c>
      <c r="W229" s="33" t="s">
        <v>49</v>
      </c>
      <c r="X229" s="33" t="s">
        <v>49</v>
      </c>
      <c r="Y229" s="33" t="str">
        <f>IF(AK229&gt;0,"OK","NOK")</f>
        <v>OK</v>
      </c>
      <c r="Z229" s="14">
        <f t="shared" si="30"/>
        <v>1</v>
      </c>
      <c r="AA229" s="60">
        <v>0</v>
      </c>
      <c r="AB229" s="35" t="s">
        <v>50</v>
      </c>
      <c r="AC229" s="36" t="str">
        <f>IFERROR(VLOOKUP(T229,[1]STATUS_CAPEX!Q:R,2,0),"SAMUEL OLIVEIRA")</f>
        <v>LUCAS ANDRADE</v>
      </c>
      <c r="AD229" s="37" t="s">
        <v>51</v>
      </c>
      <c r="AE229" s="32" t="str">
        <f t="shared" si="34"/>
        <v>Realizado</v>
      </c>
      <c r="AF229" s="38" t="s">
        <v>68</v>
      </c>
      <c r="AG229" s="39">
        <f>IF(AK229="",AA229,AK229)</f>
        <v>2751.8</v>
      </c>
      <c r="AH229" s="40">
        <v>2548098.5699999998</v>
      </c>
      <c r="AI229" s="35" t="e">
        <f t="shared" si="31"/>
        <v>#N/A</v>
      </c>
      <c r="AJ229" s="66">
        <v>25470038</v>
      </c>
      <c r="AK229" s="51">
        <v>2751.8</v>
      </c>
      <c r="AL229" s="34" t="str">
        <f t="shared" si="32"/>
        <v>Erica Fragoso</v>
      </c>
    </row>
    <row r="230" spans="1:38" x14ac:dyDescent="0.25">
      <c r="A230" s="26" t="s">
        <v>38</v>
      </c>
      <c r="B230" s="26" t="s">
        <v>39</v>
      </c>
      <c r="C230" s="26" t="s">
        <v>52</v>
      </c>
      <c r="D230" s="26" t="s">
        <v>40</v>
      </c>
      <c r="E230" s="27">
        <v>27498</v>
      </c>
      <c r="F230" s="27">
        <v>34</v>
      </c>
      <c r="G230" s="27"/>
      <c r="H230" s="26" t="s">
        <v>201</v>
      </c>
      <c r="I230" s="55" t="s">
        <v>42</v>
      </c>
      <c r="J230" s="55" t="s">
        <v>42</v>
      </c>
      <c r="K230" s="30" t="str">
        <f t="shared" si="33"/>
        <v>EME</v>
      </c>
      <c r="L230" s="26" t="s">
        <v>43</v>
      </c>
      <c r="M230" s="26" t="s">
        <v>44</v>
      </c>
      <c r="N230" s="26" t="str">
        <f t="shared" si="35"/>
        <v>Realizado</v>
      </c>
      <c r="O230" s="47" t="s">
        <v>202</v>
      </c>
      <c r="P230" s="47"/>
      <c r="Q230" s="26" t="str">
        <f>IFERROR(IFERROR(VLOOKUP(H230,[1]STATUS_CAPEX!I:J,2,0),VLOOKUP(H230,[1]STATUS_OPEX!H:I,2,0)),0)</f>
        <v>LIB //CKCP</v>
      </c>
      <c r="R230" s="31">
        <v>45727</v>
      </c>
      <c r="S230" s="32" t="s">
        <v>47</v>
      </c>
      <c r="T230" s="26" t="s">
        <v>48</v>
      </c>
      <c r="U230" s="33" t="s">
        <v>39</v>
      </c>
      <c r="V230" s="33" t="str">
        <f t="shared" si="27"/>
        <v>OK</v>
      </c>
      <c r="W230" s="33" t="s">
        <v>49</v>
      </c>
      <c r="X230" s="33" t="s">
        <v>49</v>
      </c>
      <c r="Y230" s="33" t="s">
        <v>39</v>
      </c>
      <c r="Z230" s="14">
        <f t="shared" si="30"/>
        <v>1</v>
      </c>
      <c r="AA230" s="48">
        <v>3356.2</v>
      </c>
      <c r="AB230" s="35" t="s">
        <v>50</v>
      </c>
      <c r="AC230" s="36" t="str">
        <f>IFERROR(VLOOKUP(T230,[1]STATUS_CAPEX!Q:R,2,0),"SAMUEL OLIVEIRA")</f>
        <v>LUCAS ANDRADE</v>
      </c>
      <c r="AD230" s="37" t="s">
        <v>51</v>
      </c>
      <c r="AE230" s="32" t="str">
        <f t="shared" si="34"/>
        <v>Realizado</v>
      </c>
      <c r="AF230" s="38" t="s">
        <v>42</v>
      </c>
      <c r="AG230" s="39">
        <f>IF(AK225="",AA230,AK225)</f>
        <v>0</v>
      </c>
      <c r="AH230" s="40">
        <v>2548098.5699999998</v>
      </c>
      <c r="AI230" s="35" t="e">
        <f t="shared" si="31"/>
        <v>#N/A</v>
      </c>
      <c r="AJ230" s="41">
        <v>25742609</v>
      </c>
      <c r="AK230" s="51">
        <v>4106.99</v>
      </c>
      <c r="AL230" s="34" t="str">
        <f t="shared" si="32"/>
        <v>Mauricio Alves</v>
      </c>
    </row>
    <row r="231" spans="1:38" hidden="1" x14ac:dyDescent="0.25">
      <c r="A231" s="26" t="s">
        <v>183</v>
      </c>
      <c r="B231" s="26" t="s">
        <v>184</v>
      </c>
      <c r="C231" s="26" t="s">
        <v>185</v>
      </c>
      <c r="D231" s="26" t="s">
        <v>61</v>
      </c>
      <c r="E231" s="27">
        <v>35312</v>
      </c>
      <c r="F231" s="27">
        <v>72</v>
      </c>
      <c r="G231" s="27"/>
      <c r="H231" s="44" t="s">
        <v>203</v>
      </c>
      <c r="I231" s="45" t="s">
        <v>63</v>
      </c>
      <c r="J231" s="45" t="s">
        <v>63</v>
      </c>
      <c r="K231" s="30" t="str">
        <f t="shared" si="33"/>
        <v>EME</v>
      </c>
      <c r="L231" s="26" t="s">
        <v>43</v>
      </c>
      <c r="M231" s="26" t="s">
        <v>54</v>
      </c>
      <c r="N231" s="26" t="str">
        <f t="shared" si="35"/>
        <v>Pendente</v>
      </c>
      <c r="O231" s="47" t="s">
        <v>45</v>
      </c>
      <c r="P231" s="47" t="s">
        <v>70</v>
      </c>
      <c r="Q231" s="26" t="str">
        <f>IFERROR(IFERROR(VLOOKUP(H231,[1]STATUS_CAPEX!I:J,2,0),VLOOKUP(H231,[1]STATUS_OPEX!H:I,2,0)),0)</f>
        <v>LIB //ENER</v>
      </c>
      <c r="R231" s="31">
        <v>45728</v>
      </c>
      <c r="S231" s="32" t="s">
        <v>66</v>
      </c>
      <c r="T231" s="26" t="s">
        <v>48</v>
      </c>
      <c r="U231" s="64" t="s">
        <v>39</v>
      </c>
      <c r="V231" s="33" t="str">
        <f t="shared" si="27"/>
        <v>OK</v>
      </c>
      <c r="W231" s="33" t="s">
        <v>148</v>
      </c>
      <c r="X231" s="33" t="s">
        <v>148</v>
      </c>
      <c r="Y231" s="33" t="str">
        <f>IF(AK231&gt;0,"OK","NOK")</f>
        <v>NOK</v>
      </c>
      <c r="Z231" s="14">
        <f t="shared" si="30"/>
        <v>0.4</v>
      </c>
      <c r="AA231" s="60">
        <v>0</v>
      </c>
      <c r="AB231" s="69" t="s">
        <v>50</v>
      </c>
      <c r="AC231" s="36" t="str">
        <f>IFERROR(VLOOKUP(T231,[1]STATUS_CAPEX!Q:R,2,0),"SAMUEL OLIVEIRA")</f>
        <v>LUCAS ANDRADE</v>
      </c>
      <c r="AD231" s="37" t="s">
        <v>51</v>
      </c>
      <c r="AE231" s="32" t="str">
        <f t="shared" si="34"/>
        <v>Não realizado</v>
      </c>
      <c r="AF231" s="38" t="s">
        <v>68</v>
      </c>
      <c r="AG231" s="39">
        <f t="shared" ref="AG231:AG254" si="36">IF(AK231="",AA231,AK231)</f>
        <v>0</v>
      </c>
      <c r="AH231" s="40">
        <v>2548098.5699999998</v>
      </c>
      <c r="AI231" s="35" t="e">
        <f t="shared" si="31"/>
        <v>#N/A</v>
      </c>
      <c r="AJ231" s="41">
        <v>0</v>
      </c>
      <c r="AK231" s="51">
        <v>0</v>
      </c>
      <c r="AL231" s="34" t="str">
        <f t="shared" si="32"/>
        <v>Erica Fragoso</v>
      </c>
    </row>
    <row r="232" spans="1:38" x14ac:dyDescent="0.25">
      <c r="A232" s="26" t="s">
        <v>38</v>
      </c>
      <c r="B232" s="26" t="s">
        <v>39</v>
      </c>
      <c r="C232" s="26" t="s">
        <v>52</v>
      </c>
      <c r="D232" s="26" t="s">
        <v>40</v>
      </c>
      <c r="E232" s="27">
        <v>573343</v>
      </c>
      <c r="F232" s="27">
        <f>IFERROR(VLOOKUP(E232,#REF!,2,0),0)</f>
        <v>0</v>
      </c>
      <c r="G232" s="27"/>
      <c r="H232" s="26" t="s">
        <v>204</v>
      </c>
      <c r="I232" s="29" t="s">
        <v>42</v>
      </c>
      <c r="J232" s="29" t="s">
        <v>42</v>
      </c>
      <c r="K232" s="30" t="str">
        <f t="shared" si="33"/>
        <v>EME</v>
      </c>
      <c r="L232" s="26" t="s">
        <v>43</v>
      </c>
      <c r="M232" s="26" t="s">
        <v>54</v>
      </c>
      <c r="N232" s="26" t="str">
        <f t="shared" si="35"/>
        <v>Realizado</v>
      </c>
      <c r="O232" s="26" t="s">
        <v>45</v>
      </c>
      <c r="P232" s="26" t="s">
        <v>55</v>
      </c>
      <c r="Q232" s="26" t="str">
        <f>IFERROR(IFERROR(VLOOKUP(H232,[1]STATUS_CAPEX!I:J,2,0),VLOOKUP(H232,[1]STATUS_OPEX!H:I,2,0)),0)</f>
        <v>ENTE//CKCP</v>
      </c>
      <c r="R232" s="31">
        <v>45729</v>
      </c>
      <c r="S232" s="32" t="s">
        <v>71</v>
      </c>
      <c r="T232" s="26" t="s">
        <v>48</v>
      </c>
      <c r="U232" s="33" t="s">
        <v>39</v>
      </c>
      <c r="V232" s="33" t="str">
        <f t="shared" si="27"/>
        <v>OK</v>
      </c>
      <c r="W232" s="33" t="s">
        <v>49</v>
      </c>
      <c r="X232" s="33" t="s">
        <v>49</v>
      </c>
      <c r="Y232" s="33" t="s">
        <v>39</v>
      </c>
      <c r="Z232" s="14">
        <f t="shared" si="30"/>
        <v>1</v>
      </c>
      <c r="AA232" s="34">
        <v>3456</v>
      </c>
      <c r="AB232" s="35" t="s">
        <v>57</v>
      </c>
      <c r="AC232" s="36" t="s">
        <v>182</v>
      </c>
      <c r="AD232" s="37" t="s">
        <v>51</v>
      </c>
      <c r="AE232" s="32" t="str">
        <f t="shared" si="34"/>
        <v>Realizado</v>
      </c>
      <c r="AF232" s="38" t="s">
        <v>42</v>
      </c>
      <c r="AG232" s="78">
        <f t="shared" si="36"/>
        <v>3037.12</v>
      </c>
      <c r="AH232" s="40">
        <v>2548098.5699999998</v>
      </c>
      <c r="AI232" s="35" t="e">
        <f t="shared" si="31"/>
        <v>#N/A</v>
      </c>
      <c r="AJ232" s="41">
        <v>24669983</v>
      </c>
      <c r="AK232" s="51">
        <v>3037.12</v>
      </c>
      <c r="AL232" s="34" t="str">
        <f t="shared" si="32"/>
        <v>Mauricio Alves</v>
      </c>
    </row>
    <row r="233" spans="1:38" x14ac:dyDescent="0.25">
      <c r="A233" s="26" t="s">
        <v>38</v>
      </c>
      <c r="B233" s="26" t="s">
        <v>39</v>
      </c>
      <c r="C233" s="26" t="s">
        <v>52</v>
      </c>
      <c r="D233" s="26" t="s">
        <v>40</v>
      </c>
      <c r="E233" s="27">
        <v>579411</v>
      </c>
      <c r="F233" s="27">
        <f>IFERROR(VLOOKUP(E233,#REF!,2,0),0)</f>
        <v>0</v>
      </c>
      <c r="G233" s="27"/>
      <c r="H233" s="26" t="s">
        <v>205</v>
      </c>
      <c r="I233" s="26" t="s">
        <v>42</v>
      </c>
      <c r="J233" s="26" t="s">
        <v>42</v>
      </c>
      <c r="K233" s="30" t="str">
        <f t="shared" si="33"/>
        <v>EME</v>
      </c>
      <c r="L233" s="26" t="s">
        <v>43</v>
      </c>
      <c r="M233" s="26" t="s">
        <v>44</v>
      </c>
      <c r="N233" s="26" t="str">
        <f t="shared" si="35"/>
        <v>Realizado</v>
      </c>
      <c r="O233" s="26" t="s">
        <v>105</v>
      </c>
      <c r="P233" s="26" t="s">
        <v>46</v>
      </c>
      <c r="Q233" s="26" t="str">
        <f>IFERROR(IFERROR(VLOOKUP(H233,[1]STATUS_CAPEX!I:J,2,0),VLOOKUP(H233,[1]STATUS_OPEX!H:I,2,0)),0)</f>
        <v>ENTE//CKCP</v>
      </c>
      <c r="R233" s="31">
        <v>45730</v>
      </c>
      <c r="S233" s="32" t="s">
        <v>71</v>
      </c>
      <c r="T233" s="26" t="s">
        <v>48</v>
      </c>
      <c r="U233" s="33" t="s">
        <v>39</v>
      </c>
      <c r="V233" s="33" t="str">
        <f t="shared" si="27"/>
        <v>OK</v>
      </c>
      <c r="W233" s="33" t="s">
        <v>49</v>
      </c>
      <c r="X233" s="33" t="s">
        <v>49</v>
      </c>
      <c r="Y233" s="33" t="s">
        <v>39</v>
      </c>
      <c r="Z233" s="14">
        <f t="shared" si="30"/>
        <v>1</v>
      </c>
      <c r="AA233" s="34">
        <v>4256.83</v>
      </c>
      <c r="AB233" s="35" t="s">
        <v>57</v>
      </c>
      <c r="AC233" s="36" t="s">
        <v>182</v>
      </c>
      <c r="AD233" s="37" t="s">
        <v>51</v>
      </c>
      <c r="AE233" s="32" t="str">
        <f t="shared" si="34"/>
        <v>Realizado</v>
      </c>
      <c r="AF233" s="38" t="s">
        <v>42</v>
      </c>
      <c r="AG233" s="78">
        <f t="shared" si="36"/>
        <v>6313.24</v>
      </c>
      <c r="AH233" s="40">
        <v>2548098.5699999998</v>
      </c>
      <c r="AI233" s="35" t="e">
        <f t="shared" si="31"/>
        <v>#N/A</v>
      </c>
      <c r="AJ233" s="41">
        <v>24693061</v>
      </c>
      <c r="AK233" s="51">
        <v>6313.24</v>
      </c>
      <c r="AL233" s="34" t="str">
        <f t="shared" si="32"/>
        <v>Mauricio Alves</v>
      </c>
    </row>
    <row r="234" spans="1:38" x14ac:dyDescent="0.25">
      <c r="A234" s="26" t="s">
        <v>38</v>
      </c>
      <c r="B234" s="26" t="s">
        <v>39</v>
      </c>
      <c r="C234" s="26" t="s">
        <v>52</v>
      </c>
      <c r="D234" s="26" t="s">
        <v>40</v>
      </c>
      <c r="E234" s="27">
        <v>586177</v>
      </c>
      <c r="F234" s="27">
        <f>IFERROR(VLOOKUP(E234,#REF!,2,0),0)</f>
        <v>0</v>
      </c>
      <c r="G234" s="27"/>
      <c r="H234" s="26" t="s">
        <v>206</v>
      </c>
      <c r="I234" s="26" t="s">
        <v>42</v>
      </c>
      <c r="J234" s="26" t="s">
        <v>42</v>
      </c>
      <c r="K234" s="30" t="str">
        <f t="shared" si="33"/>
        <v>EME</v>
      </c>
      <c r="L234" s="26" t="s">
        <v>43</v>
      </c>
      <c r="M234" s="26" t="s">
        <v>54</v>
      </c>
      <c r="N234" s="26" t="str">
        <f t="shared" si="35"/>
        <v>Realizado</v>
      </c>
      <c r="O234" s="26" t="s">
        <v>147</v>
      </c>
      <c r="P234" s="26" t="s">
        <v>55</v>
      </c>
      <c r="Q234" s="26" t="str">
        <f>IFERROR(IFERROR(VLOOKUP(H234,[1]STATUS_CAPEX!I:J,2,0),VLOOKUP(H234,[1]STATUS_OPEX!H:I,2,0)),0)</f>
        <v>ENTE//CKCP</v>
      </c>
      <c r="R234" s="31">
        <v>45731</v>
      </c>
      <c r="S234" s="32" t="s">
        <v>71</v>
      </c>
      <c r="T234" s="26" t="s">
        <v>48</v>
      </c>
      <c r="U234" s="33" t="s">
        <v>39</v>
      </c>
      <c r="V234" s="33" t="str">
        <f t="shared" si="27"/>
        <v>OK</v>
      </c>
      <c r="W234" s="33" t="s">
        <v>49</v>
      </c>
      <c r="X234" s="33" t="s">
        <v>49</v>
      </c>
      <c r="Y234" s="33" t="s">
        <v>39</v>
      </c>
      <c r="Z234" s="14">
        <f t="shared" si="30"/>
        <v>1</v>
      </c>
      <c r="AA234" s="34">
        <v>14156</v>
      </c>
      <c r="AB234" s="35" t="s">
        <v>57</v>
      </c>
      <c r="AC234" s="36" t="s">
        <v>182</v>
      </c>
      <c r="AD234" s="37" t="s">
        <v>51</v>
      </c>
      <c r="AE234" s="32" t="str">
        <f t="shared" si="34"/>
        <v>Realizado</v>
      </c>
      <c r="AF234" s="38" t="s">
        <v>42</v>
      </c>
      <c r="AG234" s="39">
        <f t="shared" si="36"/>
        <v>4754.2299999999996</v>
      </c>
      <c r="AH234" s="40">
        <v>2548098.5699999998</v>
      </c>
      <c r="AI234" s="35" t="e">
        <f t="shared" si="31"/>
        <v>#N/A</v>
      </c>
      <c r="AJ234" s="41">
        <v>24957004</v>
      </c>
      <c r="AK234" s="51">
        <v>4754.2299999999996</v>
      </c>
      <c r="AL234" s="34" t="str">
        <f t="shared" si="32"/>
        <v>Mauricio Alves</v>
      </c>
    </row>
    <row r="235" spans="1:38" x14ac:dyDescent="0.25">
      <c r="A235" s="26" t="s">
        <v>38</v>
      </c>
      <c r="B235" s="26" t="s">
        <v>39</v>
      </c>
      <c r="C235" s="26" t="s">
        <v>52</v>
      </c>
      <c r="D235" s="26" t="s">
        <v>40</v>
      </c>
      <c r="E235" s="27">
        <v>590105</v>
      </c>
      <c r="F235" s="27">
        <f>IFERROR(VLOOKUP(E235,#REF!,2,0),0)</f>
        <v>0</v>
      </c>
      <c r="G235" s="27"/>
      <c r="H235" s="26" t="s">
        <v>207</v>
      </c>
      <c r="I235" s="26" t="s">
        <v>42</v>
      </c>
      <c r="J235" s="26" t="s">
        <v>42</v>
      </c>
      <c r="K235" s="30" t="str">
        <f t="shared" si="33"/>
        <v>EME</v>
      </c>
      <c r="L235" s="26" t="s">
        <v>43</v>
      </c>
      <c r="M235" s="26" t="s">
        <v>54</v>
      </c>
      <c r="N235" s="26" t="str">
        <f t="shared" si="35"/>
        <v>Realizado</v>
      </c>
      <c r="O235" s="26" t="s">
        <v>45</v>
      </c>
      <c r="P235" s="26" t="s">
        <v>65</v>
      </c>
      <c r="Q235" s="26" t="str">
        <f>IFERROR(IFERROR(VLOOKUP(H235,[1]STATUS_CAPEX!I:J,2,0),VLOOKUP(H235,[1]STATUS_OPEX!H:I,2,0)),0)</f>
        <v>ENTE//CKCP</v>
      </c>
      <c r="R235" s="31">
        <v>45732</v>
      </c>
      <c r="S235" s="32" t="s">
        <v>71</v>
      </c>
      <c r="T235" s="26" t="s">
        <v>48</v>
      </c>
      <c r="U235" s="33" t="s">
        <v>39</v>
      </c>
      <c r="V235" s="33" t="str">
        <f t="shared" si="27"/>
        <v>OK</v>
      </c>
      <c r="W235" s="33" t="s">
        <v>49</v>
      </c>
      <c r="X235" s="33" t="s">
        <v>49</v>
      </c>
      <c r="Y235" s="33" t="s">
        <v>39</v>
      </c>
      <c r="Z235" s="14">
        <f t="shared" si="30"/>
        <v>1</v>
      </c>
      <c r="AA235" s="34">
        <v>3580</v>
      </c>
      <c r="AB235" s="35" t="s">
        <v>57</v>
      </c>
      <c r="AC235" s="36" t="s">
        <v>182</v>
      </c>
      <c r="AD235" s="37" t="s">
        <v>51</v>
      </c>
      <c r="AE235" s="32" t="str">
        <f t="shared" si="34"/>
        <v>Realizado</v>
      </c>
      <c r="AF235" s="38" t="s">
        <v>42</v>
      </c>
      <c r="AG235" s="39">
        <f t="shared" si="36"/>
        <v>3647.05</v>
      </c>
      <c r="AH235" s="40">
        <v>2548098.5699999998</v>
      </c>
      <c r="AI235" s="35" t="e">
        <f t="shared" si="31"/>
        <v>#N/A</v>
      </c>
      <c r="AJ235" s="41">
        <v>24957086</v>
      </c>
      <c r="AK235" s="51">
        <v>3647.05</v>
      </c>
      <c r="AL235" s="34" t="str">
        <f t="shared" si="32"/>
        <v>Mauricio Alves</v>
      </c>
    </row>
    <row r="236" spans="1:38" x14ac:dyDescent="0.25">
      <c r="A236" s="26" t="s">
        <v>38</v>
      </c>
      <c r="B236" s="26" t="s">
        <v>39</v>
      </c>
      <c r="C236" s="26" t="s">
        <v>52</v>
      </c>
      <c r="D236" s="26" t="s">
        <v>40</v>
      </c>
      <c r="E236" s="27">
        <v>592161</v>
      </c>
      <c r="F236" s="27">
        <f>IFERROR(VLOOKUP(E236,#REF!,2,0),0)</f>
        <v>0</v>
      </c>
      <c r="G236" s="27"/>
      <c r="H236" s="26" t="s">
        <v>208</v>
      </c>
      <c r="I236" s="26" t="s">
        <v>42</v>
      </c>
      <c r="J236" s="26" t="s">
        <v>42</v>
      </c>
      <c r="K236" s="30" t="str">
        <f t="shared" si="33"/>
        <v>EME</v>
      </c>
      <c r="L236" s="26" t="s">
        <v>43</v>
      </c>
      <c r="M236" s="26" t="s">
        <v>54</v>
      </c>
      <c r="N236" s="26" t="str">
        <f t="shared" si="35"/>
        <v>Realizado</v>
      </c>
      <c r="O236" s="26" t="s">
        <v>45</v>
      </c>
      <c r="P236" s="26" t="s">
        <v>65</v>
      </c>
      <c r="Q236" s="26" t="str">
        <f>IFERROR(IFERROR(VLOOKUP(H236,[1]STATUS_CAPEX!I:J,2,0),VLOOKUP(H236,[1]STATUS_OPEX!H:I,2,0)),0)</f>
        <v>ENTE//CKCP</v>
      </c>
      <c r="R236" s="31">
        <v>45733</v>
      </c>
      <c r="S236" s="32" t="s">
        <v>71</v>
      </c>
      <c r="T236" s="26" t="s">
        <v>48</v>
      </c>
      <c r="U236" s="33" t="s">
        <v>39</v>
      </c>
      <c r="V236" s="33" t="str">
        <f t="shared" ref="V236:V299" si="37">IF(E236&gt;0,"OK","NOK")</f>
        <v>OK</v>
      </c>
      <c r="W236" s="33" t="s">
        <v>49</v>
      </c>
      <c r="X236" s="33" t="s">
        <v>49</v>
      </c>
      <c r="Y236" s="33" t="s">
        <v>39</v>
      </c>
      <c r="Z236" s="14">
        <f t="shared" si="30"/>
        <v>1</v>
      </c>
      <c r="AA236" s="34">
        <v>4240.57</v>
      </c>
      <c r="AB236" s="35" t="s">
        <v>57</v>
      </c>
      <c r="AC236" s="36" t="s">
        <v>182</v>
      </c>
      <c r="AD236" s="37" t="s">
        <v>51</v>
      </c>
      <c r="AE236" s="32" t="str">
        <f t="shared" si="34"/>
        <v>Realizado</v>
      </c>
      <c r="AF236" s="38" t="s">
        <v>42</v>
      </c>
      <c r="AG236" s="39">
        <f t="shared" si="36"/>
        <v>4240.57</v>
      </c>
      <c r="AH236" s="40">
        <v>2548098.5699999998</v>
      </c>
      <c r="AI236" s="35" t="e">
        <f t="shared" si="31"/>
        <v>#N/A</v>
      </c>
      <c r="AJ236" s="41">
        <v>24957191</v>
      </c>
      <c r="AK236" s="51">
        <v>4240.57</v>
      </c>
      <c r="AL236" s="34" t="str">
        <f t="shared" si="32"/>
        <v>Mauricio Alves</v>
      </c>
    </row>
    <row r="237" spans="1:38" x14ac:dyDescent="0.25">
      <c r="A237" s="26" t="s">
        <v>38</v>
      </c>
      <c r="B237" s="26" t="s">
        <v>39</v>
      </c>
      <c r="C237" s="26" t="s">
        <v>52</v>
      </c>
      <c r="D237" s="26" t="s">
        <v>40</v>
      </c>
      <c r="E237" s="27">
        <v>592186</v>
      </c>
      <c r="F237" s="27">
        <f>IFERROR(VLOOKUP(E237,#REF!,2,0),0)</f>
        <v>0</v>
      </c>
      <c r="G237" s="27"/>
      <c r="H237" s="26" t="s">
        <v>209</v>
      </c>
      <c r="I237" s="26" t="s">
        <v>42</v>
      </c>
      <c r="J237" s="26" t="s">
        <v>42</v>
      </c>
      <c r="K237" s="30" t="str">
        <f t="shared" si="33"/>
        <v>EME</v>
      </c>
      <c r="L237" s="26" t="s">
        <v>43</v>
      </c>
      <c r="M237" s="26" t="s">
        <v>54</v>
      </c>
      <c r="N237" s="26" t="str">
        <f t="shared" si="35"/>
        <v>Realizado</v>
      </c>
      <c r="O237" s="26" t="s">
        <v>122</v>
      </c>
      <c r="P237" s="26" t="s">
        <v>55</v>
      </c>
      <c r="Q237" s="26" t="str">
        <f>IFERROR(IFERROR(VLOOKUP(H237,[1]STATUS_CAPEX!I:J,2,0),VLOOKUP(H237,[1]STATUS_OPEX!H:I,2,0)),0)</f>
        <v>ENTE//CKCP</v>
      </c>
      <c r="R237" s="31">
        <v>45734</v>
      </c>
      <c r="S237" s="32" t="s">
        <v>71</v>
      </c>
      <c r="T237" s="26" t="s">
        <v>48</v>
      </c>
      <c r="U237" s="33" t="s">
        <v>39</v>
      </c>
      <c r="V237" s="33" t="str">
        <f t="shared" si="37"/>
        <v>OK</v>
      </c>
      <c r="W237" s="33" t="s">
        <v>49</v>
      </c>
      <c r="X237" s="33" t="s">
        <v>49</v>
      </c>
      <c r="Y237" s="33" t="s">
        <v>39</v>
      </c>
      <c r="Z237" s="14">
        <f t="shared" si="30"/>
        <v>1</v>
      </c>
      <c r="AA237" s="34">
        <v>11258</v>
      </c>
      <c r="AB237" s="35" t="s">
        <v>57</v>
      </c>
      <c r="AC237" s="36" t="s">
        <v>182</v>
      </c>
      <c r="AD237" s="37" t="s">
        <v>51</v>
      </c>
      <c r="AE237" s="32" t="str">
        <f t="shared" si="34"/>
        <v>Realizado</v>
      </c>
      <c r="AF237" s="38" t="s">
        <v>42</v>
      </c>
      <c r="AG237" s="39">
        <f t="shared" si="36"/>
        <v>4128.59</v>
      </c>
      <c r="AH237" s="40">
        <v>2548098.5699999998</v>
      </c>
      <c r="AI237" s="35" t="e">
        <f t="shared" si="31"/>
        <v>#N/A</v>
      </c>
      <c r="AJ237" s="41">
        <v>24957412</v>
      </c>
      <c r="AK237" s="51">
        <v>4128.59</v>
      </c>
      <c r="AL237" s="34" t="str">
        <f t="shared" si="32"/>
        <v>Mauricio Alves</v>
      </c>
    </row>
    <row r="238" spans="1:38" x14ac:dyDescent="0.25">
      <c r="A238" s="26" t="s">
        <v>38</v>
      </c>
      <c r="B238" s="26" t="s">
        <v>39</v>
      </c>
      <c r="C238" s="26" t="s">
        <v>52</v>
      </c>
      <c r="D238" s="26" t="s">
        <v>40</v>
      </c>
      <c r="E238" s="27">
        <v>576051</v>
      </c>
      <c r="F238" s="27">
        <f>IFERROR(VLOOKUP(E238,#REF!,2,0),0)</f>
        <v>0</v>
      </c>
      <c r="G238" s="27"/>
      <c r="H238" s="26" t="s">
        <v>210</v>
      </c>
      <c r="I238" s="26" t="s">
        <v>42</v>
      </c>
      <c r="J238" s="26" t="s">
        <v>42</v>
      </c>
      <c r="K238" s="30" t="str">
        <f t="shared" si="33"/>
        <v>MMT</v>
      </c>
      <c r="L238" s="26" t="s">
        <v>43</v>
      </c>
      <c r="M238" s="26" t="s">
        <v>54</v>
      </c>
      <c r="N238" s="26" t="str">
        <f t="shared" si="35"/>
        <v>Realizado</v>
      </c>
      <c r="O238" s="26" t="s">
        <v>45</v>
      </c>
      <c r="P238" s="26" t="s">
        <v>55</v>
      </c>
      <c r="Q238" s="26" t="str">
        <f>IFERROR(IFERROR(VLOOKUP(H238,[1]STATUS_CAPEX!I:J,2,0),VLOOKUP(H238,[1]STATUS_OPEX!H:I,2,0)),0)</f>
        <v>ENTE//CKCP</v>
      </c>
      <c r="R238" s="31">
        <v>45735</v>
      </c>
      <c r="S238" s="32" t="s">
        <v>71</v>
      </c>
      <c r="T238" s="26" t="s">
        <v>48</v>
      </c>
      <c r="U238" s="33" t="s">
        <v>39</v>
      </c>
      <c r="V238" s="33" t="str">
        <f t="shared" si="37"/>
        <v>OK</v>
      </c>
      <c r="W238" s="33" t="s">
        <v>49</v>
      </c>
      <c r="X238" s="33" t="s">
        <v>49</v>
      </c>
      <c r="Y238" s="33" t="s">
        <v>39</v>
      </c>
      <c r="Z238" s="14">
        <f t="shared" si="30"/>
        <v>1</v>
      </c>
      <c r="AA238" s="34">
        <v>18057.64</v>
      </c>
      <c r="AB238" s="35" t="s">
        <v>57</v>
      </c>
      <c r="AC238" s="36" t="s">
        <v>182</v>
      </c>
      <c r="AD238" s="37" t="s">
        <v>51</v>
      </c>
      <c r="AE238" s="32" t="str">
        <f t="shared" si="34"/>
        <v>Realizado</v>
      </c>
      <c r="AF238" s="38" t="s">
        <v>42</v>
      </c>
      <c r="AG238" s="39">
        <f t="shared" si="36"/>
        <v>8978.7000000000007</v>
      </c>
      <c r="AH238" s="40">
        <v>2548098.5699999998</v>
      </c>
      <c r="AI238" s="35" t="e">
        <f t="shared" si="31"/>
        <v>#N/A</v>
      </c>
      <c r="AJ238" s="41">
        <v>25219610</v>
      </c>
      <c r="AK238" s="51">
        <v>8978.7000000000007</v>
      </c>
      <c r="AL238" s="34" t="str">
        <f t="shared" si="32"/>
        <v>Mauricio Alves</v>
      </c>
    </row>
    <row r="239" spans="1:38" x14ac:dyDescent="0.25">
      <c r="A239" s="26" t="s">
        <v>38</v>
      </c>
      <c r="B239" s="26" t="s">
        <v>39</v>
      </c>
      <c r="C239" s="26" t="s">
        <v>52</v>
      </c>
      <c r="D239" s="26" t="s">
        <v>40</v>
      </c>
      <c r="E239" s="27">
        <v>595087</v>
      </c>
      <c r="F239" s="27">
        <f>IFERROR(VLOOKUP(E239,#REF!,2,0),0)</f>
        <v>0</v>
      </c>
      <c r="G239" s="27"/>
      <c r="H239" s="26" t="s">
        <v>211</v>
      </c>
      <c r="I239" s="26" t="s">
        <v>42</v>
      </c>
      <c r="J239" s="26" t="s">
        <v>42</v>
      </c>
      <c r="K239" s="30" t="str">
        <f t="shared" si="33"/>
        <v>EME</v>
      </c>
      <c r="L239" s="26" t="s">
        <v>43</v>
      </c>
      <c r="M239" s="26" t="s">
        <v>54</v>
      </c>
      <c r="N239" s="26" t="str">
        <f t="shared" si="35"/>
        <v>Realizado</v>
      </c>
      <c r="O239" s="26" t="s">
        <v>105</v>
      </c>
      <c r="P239" s="26" t="s">
        <v>65</v>
      </c>
      <c r="Q239" s="26" t="str">
        <f>IFERROR(IFERROR(VLOOKUP(H239,[1]STATUS_CAPEX!I:J,2,0),VLOOKUP(H239,[1]STATUS_OPEX!H:I,2,0)),0)</f>
        <v>ENTE//CKCP</v>
      </c>
      <c r="R239" s="31">
        <v>45736</v>
      </c>
      <c r="S239" s="32" t="s">
        <v>71</v>
      </c>
      <c r="T239" s="26" t="s">
        <v>48</v>
      </c>
      <c r="U239" s="33" t="s">
        <v>39</v>
      </c>
      <c r="V239" s="33" t="str">
        <f t="shared" si="37"/>
        <v>OK</v>
      </c>
      <c r="W239" s="33" t="s">
        <v>49</v>
      </c>
      <c r="X239" s="33" t="s">
        <v>49</v>
      </c>
      <c r="Y239" s="33" t="s">
        <v>39</v>
      </c>
      <c r="Z239" s="14">
        <f t="shared" si="30"/>
        <v>1</v>
      </c>
      <c r="AA239" s="34">
        <v>3580</v>
      </c>
      <c r="AB239" s="35" t="s">
        <v>57</v>
      </c>
      <c r="AC239" s="36" t="s">
        <v>182</v>
      </c>
      <c r="AD239" s="37" t="s">
        <v>51</v>
      </c>
      <c r="AE239" s="32" t="str">
        <f t="shared" si="34"/>
        <v>Realizado</v>
      </c>
      <c r="AF239" s="38" t="s">
        <v>42</v>
      </c>
      <c r="AG239" s="39">
        <f t="shared" si="36"/>
        <v>3647.05</v>
      </c>
      <c r="AH239" s="40">
        <v>2548098.5699999998</v>
      </c>
      <c r="AI239" s="35" t="e">
        <f t="shared" si="31"/>
        <v>#N/A</v>
      </c>
      <c r="AJ239" s="41">
        <v>24957490</v>
      </c>
      <c r="AK239" s="51">
        <v>3647.05</v>
      </c>
      <c r="AL239" s="34" t="str">
        <f t="shared" si="32"/>
        <v>Mauricio Alves</v>
      </c>
    </row>
    <row r="240" spans="1:38" x14ac:dyDescent="0.25">
      <c r="A240" s="26" t="s">
        <v>38</v>
      </c>
      <c r="B240" s="26" t="s">
        <v>39</v>
      </c>
      <c r="C240" s="26" t="s">
        <v>52</v>
      </c>
      <c r="D240" s="26" t="s">
        <v>40</v>
      </c>
      <c r="E240" s="27">
        <v>588436</v>
      </c>
      <c r="F240" s="27">
        <f>IFERROR(VLOOKUP(E240,#REF!,2,0),0)</f>
        <v>0</v>
      </c>
      <c r="G240" s="27"/>
      <c r="H240" s="26">
        <v>6000784464</v>
      </c>
      <c r="I240" s="26" t="s">
        <v>42</v>
      </c>
      <c r="J240" s="26" t="s">
        <v>42</v>
      </c>
      <c r="K240" s="30" t="str">
        <f t="shared" si="33"/>
        <v>Custeio</v>
      </c>
      <c r="L240" s="26" t="s">
        <v>43</v>
      </c>
      <c r="M240" s="26" t="s">
        <v>111</v>
      </c>
      <c r="N240" s="26" t="str">
        <f t="shared" si="35"/>
        <v>Realizado</v>
      </c>
      <c r="O240" s="26" t="s">
        <v>45</v>
      </c>
      <c r="P240" s="26" t="s">
        <v>76</v>
      </c>
      <c r="Q240" s="26" t="str">
        <f>IFERROR(IFERROR(VLOOKUP(H240,[1]STATUS_CAPEX!I:J,2,0),VLOOKUP(H240,[1]STATUS_OPEX!H:I,2,0)),0)</f>
        <v>LIB //COMS</v>
      </c>
      <c r="R240" s="31">
        <v>45737</v>
      </c>
      <c r="S240" s="32" t="s">
        <v>82</v>
      </c>
      <c r="T240" s="26" t="s">
        <v>72</v>
      </c>
      <c r="U240" s="33" t="s">
        <v>39</v>
      </c>
      <c r="V240" s="33" t="str">
        <f t="shared" si="37"/>
        <v>OK</v>
      </c>
      <c r="W240" s="33" t="s">
        <v>49</v>
      </c>
      <c r="X240" s="33" t="s">
        <v>49</v>
      </c>
      <c r="Y240" s="33" t="s">
        <v>39</v>
      </c>
      <c r="Z240" s="14">
        <f t="shared" si="30"/>
        <v>1</v>
      </c>
      <c r="AA240" s="34">
        <v>1508.34</v>
      </c>
      <c r="AB240" s="35" t="s">
        <v>57</v>
      </c>
      <c r="AC240" s="36" t="str">
        <f>IFERROR(VLOOKUP(T240,[1]STATUS_CAPEX!Q:R,2,0),"SAMUEL OLIVEIRA")</f>
        <v>SAMUEL OLIVEIRA</v>
      </c>
      <c r="AD240" s="37" t="s">
        <v>51</v>
      </c>
      <c r="AE240" s="32" t="str">
        <f t="shared" si="34"/>
        <v>Realizado</v>
      </c>
      <c r="AF240" s="38" t="s">
        <v>42</v>
      </c>
      <c r="AG240" s="39">
        <f t="shared" si="36"/>
        <v>1508.34</v>
      </c>
      <c r="AH240" s="40">
        <v>2548098.5699999998</v>
      </c>
      <c r="AI240" s="35" t="e">
        <f t="shared" si="31"/>
        <v>#N/A</v>
      </c>
      <c r="AJ240" s="41">
        <v>24739833</v>
      </c>
      <c r="AK240" s="57">
        <v>1508.34</v>
      </c>
      <c r="AL240" s="34" t="str">
        <f t="shared" si="32"/>
        <v>Mauricio Alves</v>
      </c>
    </row>
    <row r="241" spans="1:38" x14ac:dyDescent="0.25">
      <c r="A241" s="26" t="s">
        <v>38</v>
      </c>
      <c r="B241" s="26" t="s">
        <v>39</v>
      </c>
      <c r="C241" s="26" t="s">
        <v>52</v>
      </c>
      <c r="D241" s="26" t="s">
        <v>40</v>
      </c>
      <c r="E241" s="27">
        <v>594170</v>
      </c>
      <c r="F241" s="27">
        <f>IFERROR(VLOOKUP(E241,#REF!,2,0),0)</f>
        <v>0</v>
      </c>
      <c r="G241" s="27"/>
      <c r="H241" s="26" t="s">
        <v>212</v>
      </c>
      <c r="I241" s="26" t="s">
        <v>42</v>
      </c>
      <c r="J241" s="26" t="s">
        <v>42</v>
      </c>
      <c r="K241" s="30" t="str">
        <f t="shared" si="33"/>
        <v>EME</v>
      </c>
      <c r="L241" s="26" t="s">
        <v>43</v>
      </c>
      <c r="M241" s="26" t="s">
        <v>54</v>
      </c>
      <c r="N241" s="26" t="str">
        <f t="shared" si="35"/>
        <v>Realizado</v>
      </c>
      <c r="O241" s="26" t="s">
        <v>45</v>
      </c>
      <c r="P241" s="26" t="s">
        <v>55</v>
      </c>
      <c r="Q241" s="26" t="str">
        <f>IFERROR(IFERROR(VLOOKUP(H241,[1]STATUS_CAPEX!I:J,2,0),VLOOKUP(H241,[1]STATUS_OPEX!H:I,2,0)),0)</f>
        <v>ENTE//CKCP</v>
      </c>
      <c r="R241" s="31">
        <v>45738</v>
      </c>
      <c r="S241" s="32" t="s">
        <v>71</v>
      </c>
      <c r="T241" s="26" t="s">
        <v>48</v>
      </c>
      <c r="U241" s="33" t="s">
        <v>39</v>
      </c>
      <c r="V241" s="33" t="str">
        <f t="shared" si="37"/>
        <v>OK</v>
      </c>
      <c r="W241" s="33" t="s">
        <v>49</v>
      </c>
      <c r="X241" s="33" t="s">
        <v>49</v>
      </c>
      <c r="Y241" s="33" t="s">
        <v>39</v>
      </c>
      <c r="Z241" s="14">
        <f t="shared" si="30"/>
        <v>1</v>
      </c>
      <c r="AA241" s="34">
        <v>9145</v>
      </c>
      <c r="AB241" s="35" t="s">
        <v>57</v>
      </c>
      <c r="AC241" s="36" t="s">
        <v>182</v>
      </c>
      <c r="AD241" s="37" t="s">
        <v>51</v>
      </c>
      <c r="AE241" s="32" t="str">
        <f t="shared" si="34"/>
        <v>Realizado</v>
      </c>
      <c r="AF241" s="38" t="s">
        <v>42</v>
      </c>
      <c r="AG241" s="39">
        <f t="shared" si="36"/>
        <v>4489.88</v>
      </c>
      <c r="AH241" s="40">
        <v>2548098.5699999998</v>
      </c>
      <c r="AI241" s="35" t="e">
        <f t="shared" si="31"/>
        <v>#N/A</v>
      </c>
      <c r="AJ241" s="41">
        <v>24970582</v>
      </c>
      <c r="AK241" s="51">
        <v>4489.88</v>
      </c>
      <c r="AL241" s="34" t="str">
        <f t="shared" si="32"/>
        <v>Mauricio Alves</v>
      </c>
    </row>
    <row r="242" spans="1:38" x14ac:dyDescent="0.25">
      <c r="A242" s="26" t="s">
        <v>38</v>
      </c>
      <c r="B242" s="26" t="s">
        <v>39</v>
      </c>
      <c r="C242" s="26" t="s">
        <v>52</v>
      </c>
      <c r="D242" s="26" t="s">
        <v>40</v>
      </c>
      <c r="E242" s="27">
        <v>588436</v>
      </c>
      <c r="F242" s="27">
        <f>IFERROR(VLOOKUP(E242,#REF!,2,0),0)</f>
        <v>0</v>
      </c>
      <c r="G242" s="27"/>
      <c r="H242" s="26">
        <v>6000784465</v>
      </c>
      <c r="I242" s="26" t="s">
        <v>42</v>
      </c>
      <c r="J242" s="26" t="s">
        <v>42</v>
      </c>
      <c r="K242" s="30" t="str">
        <f t="shared" si="33"/>
        <v>Custeio</v>
      </c>
      <c r="L242" s="26" t="s">
        <v>43</v>
      </c>
      <c r="M242" s="26" t="s">
        <v>111</v>
      </c>
      <c r="N242" s="26" t="str">
        <f t="shared" si="35"/>
        <v>Realizado</v>
      </c>
      <c r="O242" s="26" t="s">
        <v>45</v>
      </c>
      <c r="P242" s="26" t="s">
        <v>76</v>
      </c>
      <c r="Q242" s="26" t="str">
        <f>IFERROR(IFERROR(VLOOKUP(H242,[1]STATUS_CAPEX!I:J,2,0),VLOOKUP(H242,[1]STATUS_OPEX!H:I,2,0)),0)</f>
        <v>LIB //COMS</v>
      </c>
      <c r="R242" s="31">
        <v>45739</v>
      </c>
      <c r="S242" s="32" t="s">
        <v>82</v>
      </c>
      <c r="T242" s="26" t="s">
        <v>72</v>
      </c>
      <c r="U242" s="33" t="s">
        <v>39</v>
      </c>
      <c r="V242" s="33" t="str">
        <f t="shared" si="37"/>
        <v>OK</v>
      </c>
      <c r="W242" s="33" t="s">
        <v>49</v>
      </c>
      <c r="X242" s="33" t="s">
        <v>49</v>
      </c>
      <c r="Y242" s="33" t="s">
        <v>39</v>
      </c>
      <c r="Z242" s="14">
        <f t="shared" si="30"/>
        <v>1</v>
      </c>
      <c r="AA242" s="34">
        <v>1256.9499999999998</v>
      </c>
      <c r="AB242" s="35" t="s">
        <v>57</v>
      </c>
      <c r="AC242" s="36" t="str">
        <f>IFERROR(VLOOKUP(T242,[1]STATUS_CAPEX!Q:R,2,0),"SAMUEL OLIVEIRA")</f>
        <v>SAMUEL OLIVEIRA</v>
      </c>
      <c r="AD242" s="37" t="s">
        <v>51</v>
      </c>
      <c r="AE242" s="32" t="str">
        <f t="shared" si="34"/>
        <v>Realizado</v>
      </c>
      <c r="AF242" s="38" t="s">
        <v>42</v>
      </c>
      <c r="AG242" s="39">
        <f t="shared" si="36"/>
        <v>1256.95</v>
      </c>
      <c r="AH242" s="40">
        <v>2548098.5699999998</v>
      </c>
      <c r="AI242" s="35" t="e">
        <f t="shared" si="31"/>
        <v>#N/A</v>
      </c>
      <c r="AJ242" s="41">
        <v>24739854</v>
      </c>
      <c r="AK242" s="57">
        <v>1256.95</v>
      </c>
      <c r="AL242" s="34" t="str">
        <f t="shared" si="32"/>
        <v>Mauricio Alves</v>
      </c>
    </row>
    <row r="243" spans="1:38" x14ac:dyDescent="0.25">
      <c r="A243" s="26" t="s">
        <v>38</v>
      </c>
      <c r="B243" s="26" t="s">
        <v>39</v>
      </c>
      <c r="C243" s="26" t="s">
        <v>52</v>
      </c>
      <c r="D243" s="26" t="s">
        <v>40</v>
      </c>
      <c r="E243" s="27">
        <v>588436</v>
      </c>
      <c r="F243" s="27">
        <f>IFERROR(VLOOKUP(E243,#REF!,2,0),0)</f>
        <v>0</v>
      </c>
      <c r="G243" s="27"/>
      <c r="H243" s="26">
        <v>6000784467</v>
      </c>
      <c r="I243" s="26" t="s">
        <v>42</v>
      </c>
      <c r="J243" s="26" t="s">
        <v>42</v>
      </c>
      <c r="K243" s="30" t="str">
        <f t="shared" si="33"/>
        <v>Custeio</v>
      </c>
      <c r="L243" s="26" t="s">
        <v>43</v>
      </c>
      <c r="M243" s="26" t="s">
        <v>111</v>
      </c>
      <c r="N243" s="26" t="str">
        <f t="shared" si="35"/>
        <v>Realizado</v>
      </c>
      <c r="O243" s="26" t="s">
        <v>45</v>
      </c>
      <c r="P243" s="26" t="s">
        <v>76</v>
      </c>
      <c r="Q243" s="26" t="str">
        <f>IFERROR(IFERROR(VLOOKUP(H243,[1]STATUS_CAPEX!I:J,2,0),VLOOKUP(H243,[1]STATUS_OPEX!H:I,2,0)),0)</f>
        <v>LIB //COMS</v>
      </c>
      <c r="R243" s="31">
        <v>45740</v>
      </c>
      <c r="S243" s="32" t="s">
        <v>71</v>
      </c>
      <c r="T243" s="26" t="s">
        <v>72</v>
      </c>
      <c r="U243" s="33" t="s">
        <v>39</v>
      </c>
      <c r="V243" s="33" t="str">
        <f t="shared" si="37"/>
        <v>OK</v>
      </c>
      <c r="W243" s="33" t="s">
        <v>49</v>
      </c>
      <c r="X243" s="33" t="s">
        <v>49</v>
      </c>
      <c r="Y243" s="33" t="s">
        <v>39</v>
      </c>
      <c r="Z243" s="14">
        <f t="shared" si="30"/>
        <v>1</v>
      </c>
      <c r="AA243" s="34">
        <v>3268.0699999999997</v>
      </c>
      <c r="AB243" s="35" t="s">
        <v>57</v>
      </c>
      <c r="AC243" s="36" t="str">
        <f>IFERROR(VLOOKUP(T243,[1]STATUS_CAPEX!Q:R,2,0),"SAMUEL OLIVEIRA")</f>
        <v>SAMUEL OLIVEIRA</v>
      </c>
      <c r="AD243" s="37" t="s">
        <v>51</v>
      </c>
      <c r="AE243" s="32" t="str">
        <f t="shared" si="34"/>
        <v>Realizado</v>
      </c>
      <c r="AF243" s="38" t="s">
        <v>42</v>
      </c>
      <c r="AG243" s="39">
        <f t="shared" si="36"/>
        <v>1359.8</v>
      </c>
      <c r="AH243" s="40">
        <v>2548098.5699999998</v>
      </c>
      <c r="AI243" s="35" t="e">
        <f t="shared" si="31"/>
        <v>#N/A</v>
      </c>
      <c r="AJ243" s="41">
        <v>24739982</v>
      </c>
      <c r="AK243" s="51">
        <v>1359.8</v>
      </c>
      <c r="AL243" s="34" t="str">
        <f t="shared" si="32"/>
        <v>Mauricio Alves</v>
      </c>
    </row>
    <row r="244" spans="1:38" x14ac:dyDescent="0.25">
      <c r="A244" s="26" t="s">
        <v>38</v>
      </c>
      <c r="B244" s="26" t="s">
        <v>39</v>
      </c>
      <c r="C244" s="26" t="s">
        <v>52</v>
      </c>
      <c r="D244" s="26" t="s">
        <v>40</v>
      </c>
      <c r="E244" s="27">
        <v>588703</v>
      </c>
      <c r="F244" s="27">
        <f>IFERROR(VLOOKUP(E244,#REF!,2,0),0)</f>
        <v>0</v>
      </c>
      <c r="G244" s="27"/>
      <c r="H244" s="26">
        <v>6000784469</v>
      </c>
      <c r="I244" s="26" t="s">
        <v>42</v>
      </c>
      <c r="J244" s="26" t="s">
        <v>42</v>
      </c>
      <c r="K244" s="30" t="str">
        <f t="shared" si="33"/>
        <v>Custeio</v>
      </c>
      <c r="L244" s="26" t="s">
        <v>43</v>
      </c>
      <c r="M244" s="26" t="s">
        <v>111</v>
      </c>
      <c r="N244" s="26" t="str">
        <f t="shared" si="35"/>
        <v>Realizado</v>
      </c>
      <c r="O244" s="26" t="s">
        <v>200</v>
      </c>
      <c r="P244" s="26" t="s">
        <v>76</v>
      </c>
      <c r="Q244" s="26" t="str">
        <f>IFERROR(IFERROR(VLOOKUP(H244,[1]STATUS_CAPEX!I:J,2,0),VLOOKUP(H244,[1]STATUS_OPEX!H:I,2,0)),0)</f>
        <v>LIB //COMS</v>
      </c>
      <c r="R244" s="31">
        <v>45741</v>
      </c>
      <c r="S244" s="32" t="s">
        <v>71</v>
      </c>
      <c r="T244" s="26" t="s">
        <v>72</v>
      </c>
      <c r="U244" s="33" t="s">
        <v>39</v>
      </c>
      <c r="V244" s="33" t="str">
        <f t="shared" si="37"/>
        <v>OK</v>
      </c>
      <c r="W244" s="33" t="s">
        <v>49</v>
      </c>
      <c r="X244" s="33" t="s">
        <v>49</v>
      </c>
      <c r="Y244" s="33" t="s">
        <v>39</v>
      </c>
      <c r="Z244" s="14">
        <f t="shared" si="30"/>
        <v>1</v>
      </c>
      <c r="AA244" s="34">
        <v>2702</v>
      </c>
      <c r="AB244" s="35" t="s">
        <v>57</v>
      </c>
      <c r="AC244" s="36" t="str">
        <f>IFERROR(VLOOKUP(T244,[1]STATUS_CAPEX!Q:R,2,0),"SAMUEL OLIVEIRA")</f>
        <v>SAMUEL OLIVEIRA</v>
      </c>
      <c r="AD244" s="37" t="s">
        <v>51</v>
      </c>
      <c r="AE244" s="32" t="str">
        <f t="shared" si="34"/>
        <v>Realizado</v>
      </c>
      <c r="AF244" s="38" t="s">
        <v>42</v>
      </c>
      <c r="AG244" s="39">
        <f t="shared" si="36"/>
        <v>2702.89</v>
      </c>
      <c r="AH244" s="40">
        <v>2548098.5699999998</v>
      </c>
      <c r="AI244" s="35" t="e">
        <f t="shared" si="31"/>
        <v>#N/A</v>
      </c>
      <c r="AJ244" s="41">
        <v>24740027</v>
      </c>
      <c r="AK244" s="51">
        <v>2702.89</v>
      </c>
      <c r="AL244" s="34" t="str">
        <f t="shared" si="32"/>
        <v>Mauricio Alves</v>
      </c>
    </row>
    <row r="245" spans="1:38" x14ac:dyDescent="0.25">
      <c r="A245" s="26" t="s">
        <v>38</v>
      </c>
      <c r="B245" s="26" t="s">
        <v>39</v>
      </c>
      <c r="C245" s="26" t="s">
        <v>52</v>
      </c>
      <c r="D245" s="26" t="s">
        <v>40</v>
      </c>
      <c r="E245" s="27">
        <v>591047</v>
      </c>
      <c r="F245" s="27">
        <f>IFERROR(VLOOKUP(E245,#REF!,2,0),0)</f>
        <v>0</v>
      </c>
      <c r="G245" s="27"/>
      <c r="H245" s="26">
        <v>6000784471</v>
      </c>
      <c r="I245" s="26" t="s">
        <v>42</v>
      </c>
      <c r="J245" s="26" t="s">
        <v>42</v>
      </c>
      <c r="K245" s="30" t="str">
        <f t="shared" si="33"/>
        <v>Custeio</v>
      </c>
      <c r="L245" s="26" t="s">
        <v>43</v>
      </c>
      <c r="M245" s="26" t="s">
        <v>111</v>
      </c>
      <c r="N245" s="26" t="str">
        <f t="shared" si="35"/>
        <v>Realizado</v>
      </c>
      <c r="O245" s="26" t="s">
        <v>64</v>
      </c>
      <c r="P245" s="26" t="s">
        <v>76</v>
      </c>
      <c r="Q245" s="26" t="str">
        <f>IFERROR(IFERROR(VLOOKUP(H245,[1]STATUS_CAPEX!I:J,2,0),VLOOKUP(H245,[1]STATUS_OPEX!H:I,2,0)),0)</f>
        <v>LIB //COMS</v>
      </c>
      <c r="R245" s="31">
        <v>45742</v>
      </c>
      <c r="S245" s="32" t="s">
        <v>71</v>
      </c>
      <c r="T245" s="26" t="s">
        <v>72</v>
      </c>
      <c r="U245" s="33" t="s">
        <v>39</v>
      </c>
      <c r="V245" s="33" t="str">
        <f t="shared" si="37"/>
        <v>OK</v>
      </c>
      <c r="W245" s="33" t="s">
        <v>49</v>
      </c>
      <c r="X245" s="33" t="s">
        <v>49</v>
      </c>
      <c r="Y245" s="33" t="s">
        <v>39</v>
      </c>
      <c r="Z245" s="14">
        <f t="shared" si="30"/>
        <v>1</v>
      </c>
      <c r="AA245" s="34">
        <v>2686</v>
      </c>
      <c r="AB245" s="35" t="s">
        <v>57</v>
      </c>
      <c r="AC245" s="36" t="str">
        <f>IFERROR(VLOOKUP(T245,[1]STATUS_CAPEX!Q:R,2,0),"SAMUEL OLIVEIRA")</f>
        <v>SAMUEL OLIVEIRA</v>
      </c>
      <c r="AD245" s="37" t="s">
        <v>51</v>
      </c>
      <c r="AE245" s="32" t="str">
        <f t="shared" si="34"/>
        <v>Realizado</v>
      </c>
      <c r="AF245" s="38" t="s">
        <v>42</v>
      </c>
      <c r="AG245" s="39">
        <f t="shared" si="36"/>
        <v>2687.29</v>
      </c>
      <c r="AH245" s="40">
        <v>2548098.5699999998</v>
      </c>
      <c r="AI245" s="35" t="e">
        <f t="shared" si="31"/>
        <v>#N/A</v>
      </c>
      <c r="AJ245" s="41">
        <v>24740059</v>
      </c>
      <c r="AK245" s="51">
        <v>2687.29</v>
      </c>
      <c r="AL245" s="34" t="str">
        <f t="shared" si="32"/>
        <v>Mauricio Alves</v>
      </c>
    </row>
    <row r="246" spans="1:38" x14ac:dyDescent="0.25">
      <c r="A246" s="26" t="s">
        <v>38</v>
      </c>
      <c r="B246" s="26" t="s">
        <v>39</v>
      </c>
      <c r="C246" s="26" t="s">
        <v>52</v>
      </c>
      <c r="D246" s="26" t="s">
        <v>40</v>
      </c>
      <c r="E246" s="27">
        <v>591056</v>
      </c>
      <c r="F246" s="27">
        <f>IFERROR(VLOOKUP(E246,#REF!,2,0),0)</f>
        <v>0</v>
      </c>
      <c r="G246" s="27"/>
      <c r="H246" s="26">
        <v>6000784473</v>
      </c>
      <c r="I246" s="26" t="s">
        <v>42</v>
      </c>
      <c r="J246" s="26" t="s">
        <v>42</v>
      </c>
      <c r="K246" s="30" t="str">
        <f t="shared" si="33"/>
        <v>Custeio</v>
      </c>
      <c r="L246" s="26" t="s">
        <v>43</v>
      </c>
      <c r="M246" s="26" t="s">
        <v>111</v>
      </c>
      <c r="N246" s="26" t="str">
        <f t="shared" si="35"/>
        <v>Realizado</v>
      </c>
      <c r="O246" s="26" t="s">
        <v>45</v>
      </c>
      <c r="P246" s="26" t="s">
        <v>76</v>
      </c>
      <c r="Q246" s="26" t="str">
        <f>IFERROR(IFERROR(VLOOKUP(H246,[1]STATUS_CAPEX!I:J,2,0),VLOOKUP(H246,[1]STATUS_OPEX!H:I,2,0)),0)</f>
        <v>LIB //COMS</v>
      </c>
      <c r="R246" s="31">
        <v>45743</v>
      </c>
      <c r="S246" s="32" t="s">
        <v>71</v>
      </c>
      <c r="T246" s="26" t="s">
        <v>72</v>
      </c>
      <c r="U246" s="33" t="s">
        <v>39</v>
      </c>
      <c r="V246" s="33" t="str">
        <f t="shared" si="37"/>
        <v>OK</v>
      </c>
      <c r="W246" s="33" t="s">
        <v>49</v>
      </c>
      <c r="X246" s="33" t="s">
        <v>49</v>
      </c>
      <c r="Y246" s="33" t="s">
        <v>39</v>
      </c>
      <c r="Z246" s="14">
        <f t="shared" si="30"/>
        <v>1</v>
      </c>
      <c r="AA246" s="34">
        <v>1948.72</v>
      </c>
      <c r="AB246" s="35" t="s">
        <v>57</v>
      </c>
      <c r="AC246" s="36" t="str">
        <f>IFERROR(VLOOKUP(T246,[1]STATUS_CAPEX!Q:R,2,0),"SAMUEL OLIVEIRA")</f>
        <v>SAMUEL OLIVEIRA</v>
      </c>
      <c r="AD246" s="37" t="s">
        <v>51</v>
      </c>
      <c r="AE246" s="32" t="str">
        <f t="shared" si="34"/>
        <v>Realizado</v>
      </c>
      <c r="AF246" s="38" t="s">
        <v>42</v>
      </c>
      <c r="AG246" s="39">
        <f t="shared" si="36"/>
        <v>1948.72</v>
      </c>
      <c r="AH246" s="40">
        <v>2548098.5699999998</v>
      </c>
      <c r="AI246" s="35" t="e">
        <f t="shared" si="31"/>
        <v>#N/A</v>
      </c>
      <c r="AJ246" s="41">
        <v>24740117</v>
      </c>
      <c r="AK246" s="51">
        <v>1948.72</v>
      </c>
      <c r="AL246" s="34" t="str">
        <f t="shared" si="32"/>
        <v>Mauricio Alves</v>
      </c>
    </row>
    <row r="247" spans="1:38" x14ac:dyDescent="0.25">
      <c r="A247" s="26" t="s">
        <v>38</v>
      </c>
      <c r="B247" s="26" t="s">
        <v>39</v>
      </c>
      <c r="C247" s="26" t="s">
        <v>52</v>
      </c>
      <c r="D247" s="26" t="s">
        <v>40</v>
      </c>
      <c r="E247" s="27">
        <v>552823</v>
      </c>
      <c r="F247" s="27">
        <f>IFERROR(VLOOKUP(E247,#REF!,2,0),0)</f>
        <v>0</v>
      </c>
      <c r="G247" s="27"/>
      <c r="H247" s="26">
        <v>6000780872</v>
      </c>
      <c r="I247" s="26" t="s">
        <v>42</v>
      </c>
      <c r="J247" s="26" t="s">
        <v>42</v>
      </c>
      <c r="K247" s="30" t="str">
        <f t="shared" si="33"/>
        <v>Custeio</v>
      </c>
      <c r="L247" s="26" t="s">
        <v>43</v>
      </c>
      <c r="M247" s="26" t="s">
        <v>44</v>
      </c>
      <c r="N247" s="26" t="str">
        <f t="shared" si="35"/>
        <v>Realizado</v>
      </c>
      <c r="O247" s="26" t="s">
        <v>45</v>
      </c>
      <c r="P247" s="26" t="s">
        <v>118</v>
      </c>
      <c r="Q247" s="26" t="str">
        <f>IFERROR(IFERROR(VLOOKUP(H247,[1]STATUS_CAPEX!I:J,2,0),VLOOKUP(H247,[1]STATUS_OPEX!H:I,2,0)),0)</f>
        <v>LIB //COMS</v>
      </c>
      <c r="R247" s="31">
        <v>45744</v>
      </c>
      <c r="S247" s="32" t="s">
        <v>56</v>
      </c>
      <c r="T247" s="26" t="s">
        <v>72</v>
      </c>
      <c r="U247" s="33" t="s">
        <v>39</v>
      </c>
      <c r="V247" s="33" t="str">
        <f t="shared" si="37"/>
        <v>OK</v>
      </c>
      <c r="W247" s="33" t="s">
        <v>49</v>
      </c>
      <c r="X247" s="33" t="s">
        <v>49</v>
      </c>
      <c r="Y247" s="33" t="s">
        <v>39</v>
      </c>
      <c r="Z247" s="14">
        <f t="shared" si="30"/>
        <v>1</v>
      </c>
      <c r="AA247" s="34">
        <v>1789</v>
      </c>
      <c r="AB247" s="35" t="s">
        <v>57</v>
      </c>
      <c r="AC247" s="36" t="str">
        <f>IFERROR(VLOOKUP(T247,[1]STATUS_CAPEX!Q:R,2,0),"SAMUEL OLIVEIRA")</f>
        <v>SAMUEL OLIVEIRA</v>
      </c>
      <c r="AD247" s="37" t="s">
        <v>51</v>
      </c>
      <c r="AE247" s="32" t="str">
        <f t="shared" si="34"/>
        <v>Realizado</v>
      </c>
      <c r="AF247" s="38" t="s">
        <v>42</v>
      </c>
      <c r="AG247" s="39">
        <f t="shared" si="36"/>
        <v>4993.7299999999996</v>
      </c>
      <c r="AH247" s="40">
        <v>2548098.5699999998</v>
      </c>
      <c r="AI247" s="35" t="e">
        <f t="shared" si="31"/>
        <v>#N/A</v>
      </c>
      <c r="AJ247" s="41">
        <v>24715197</v>
      </c>
      <c r="AK247" s="51">
        <v>4993.7299999999996</v>
      </c>
      <c r="AL247" s="34" t="str">
        <f t="shared" si="32"/>
        <v>Mauricio Alves</v>
      </c>
    </row>
    <row r="248" spans="1:38" x14ac:dyDescent="0.25">
      <c r="A248" s="26" t="s">
        <v>38</v>
      </c>
      <c r="B248" s="26" t="s">
        <v>39</v>
      </c>
      <c r="C248" s="26" t="s">
        <v>52</v>
      </c>
      <c r="D248" s="26" t="s">
        <v>40</v>
      </c>
      <c r="E248" s="61">
        <v>27718194</v>
      </c>
      <c r="F248" s="46">
        <f>IFERROR(VLOOKUP(E248,#REF!,2,0),0)</f>
        <v>0</v>
      </c>
      <c r="G248" s="46"/>
      <c r="H248" s="26">
        <v>6000792661</v>
      </c>
      <c r="I248" s="26" t="s">
        <v>42</v>
      </c>
      <c r="J248" s="26" t="s">
        <v>42</v>
      </c>
      <c r="K248" s="30" t="str">
        <f t="shared" si="33"/>
        <v>Custeio</v>
      </c>
      <c r="L248" s="26" t="s">
        <v>43</v>
      </c>
      <c r="M248" s="26" t="s">
        <v>111</v>
      </c>
      <c r="N248" s="26" t="str">
        <f t="shared" si="35"/>
        <v>Realizado</v>
      </c>
      <c r="O248" s="26" t="s">
        <v>45</v>
      </c>
      <c r="P248" s="26" t="s">
        <v>76</v>
      </c>
      <c r="Q248" s="26" t="str">
        <f>IFERROR(IFERROR(VLOOKUP(H248,[1]STATUS_CAPEX!I:J,2,0),VLOOKUP(H248,[1]STATUS_OPEX!H:I,2,0)),0)</f>
        <v>LIB //COMS</v>
      </c>
      <c r="R248" s="31">
        <v>45745</v>
      </c>
      <c r="S248" s="32" t="s">
        <v>71</v>
      </c>
      <c r="T248" s="26" t="s">
        <v>72</v>
      </c>
      <c r="U248" s="33" t="s">
        <v>39</v>
      </c>
      <c r="V248" s="33" t="str">
        <f t="shared" si="37"/>
        <v>OK</v>
      </c>
      <c r="W248" s="33" t="s">
        <v>49</v>
      </c>
      <c r="X248" s="33" t="s">
        <v>49</v>
      </c>
      <c r="Y248" s="33" t="s">
        <v>39</v>
      </c>
      <c r="Z248" s="14">
        <f t="shared" si="30"/>
        <v>1</v>
      </c>
      <c r="AA248" s="34">
        <v>1241.3499999999999</v>
      </c>
      <c r="AB248" s="35" t="s">
        <v>57</v>
      </c>
      <c r="AC248" s="36" t="str">
        <f>IFERROR(VLOOKUP(T248,[1]STATUS_CAPEX!Q:R,2,0),"SAMUEL OLIVEIRA")</f>
        <v>SAMUEL OLIVEIRA</v>
      </c>
      <c r="AD248" s="37" t="s">
        <v>51</v>
      </c>
      <c r="AE248" s="32" t="str">
        <f t="shared" si="34"/>
        <v>Realizado</v>
      </c>
      <c r="AF248" s="38" t="s">
        <v>42</v>
      </c>
      <c r="AG248" s="39">
        <f t="shared" si="36"/>
        <v>1241.3499999999999</v>
      </c>
      <c r="AH248" s="40">
        <v>2548098.5699999998</v>
      </c>
      <c r="AI248" s="35" t="e">
        <f t="shared" si="31"/>
        <v>#N/A</v>
      </c>
      <c r="AJ248" s="41">
        <v>24956881</v>
      </c>
      <c r="AK248" s="51">
        <v>1241.3499999999999</v>
      </c>
      <c r="AL248" s="34" t="str">
        <f t="shared" si="32"/>
        <v>Mauricio Alves</v>
      </c>
    </row>
    <row r="249" spans="1:38" x14ac:dyDescent="0.25">
      <c r="A249" s="26" t="s">
        <v>38</v>
      </c>
      <c r="B249" s="26" t="s">
        <v>39</v>
      </c>
      <c r="C249" s="26" t="s">
        <v>52</v>
      </c>
      <c r="D249" s="26" t="s">
        <v>40</v>
      </c>
      <c r="E249" s="27" t="s">
        <v>213</v>
      </c>
      <c r="F249" s="27">
        <f>IFERROR(VLOOKUP(E249,#REF!,2,0),0)</f>
        <v>0</v>
      </c>
      <c r="G249" s="27"/>
      <c r="H249" s="26">
        <v>6000780931</v>
      </c>
      <c r="I249" s="26" t="s">
        <v>42</v>
      </c>
      <c r="J249" s="26" t="s">
        <v>42</v>
      </c>
      <c r="K249" s="30" t="str">
        <f t="shared" si="33"/>
        <v>Custeio</v>
      </c>
      <c r="L249" s="26" t="s">
        <v>43</v>
      </c>
      <c r="M249" s="26" t="s">
        <v>69</v>
      </c>
      <c r="N249" s="26" t="str">
        <f t="shared" si="35"/>
        <v>Realizado</v>
      </c>
      <c r="O249" s="26" t="s">
        <v>147</v>
      </c>
      <c r="P249" s="26" t="s">
        <v>118</v>
      </c>
      <c r="Q249" s="26" t="str">
        <f>IFERROR(IFERROR(VLOOKUP(H249,[1]STATUS_CAPEX!I:J,2,0),VLOOKUP(H249,[1]STATUS_OPEX!H:I,2,0)),0)</f>
        <v>LIB //COMS</v>
      </c>
      <c r="R249" s="31">
        <v>45746</v>
      </c>
      <c r="S249" s="32" t="s">
        <v>71</v>
      </c>
      <c r="T249" s="26" t="s">
        <v>72</v>
      </c>
      <c r="U249" s="33" t="s">
        <v>39</v>
      </c>
      <c r="V249" s="33" t="str">
        <f t="shared" si="37"/>
        <v>OK</v>
      </c>
      <c r="W249" s="33" t="s">
        <v>49</v>
      </c>
      <c r="X249" s="33" t="s">
        <v>49</v>
      </c>
      <c r="Y249" s="33" t="s">
        <v>39</v>
      </c>
      <c r="Z249" s="14">
        <f t="shared" si="30"/>
        <v>1</v>
      </c>
      <c r="AA249" s="34">
        <v>8813</v>
      </c>
      <c r="AB249" s="35" t="s">
        <v>57</v>
      </c>
      <c r="AC249" s="36" t="str">
        <f>IFERROR(VLOOKUP(T249,[1]STATUS_CAPEX!Q:R,2,0),"SAMUEL OLIVEIRA")</f>
        <v>SAMUEL OLIVEIRA</v>
      </c>
      <c r="AD249" s="37" t="s">
        <v>51</v>
      </c>
      <c r="AE249" s="32" t="str">
        <f t="shared" si="34"/>
        <v>Realizado</v>
      </c>
      <c r="AF249" s="38" t="s">
        <v>42</v>
      </c>
      <c r="AG249" s="39">
        <f t="shared" si="36"/>
        <v>1191.72</v>
      </c>
      <c r="AH249" s="40">
        <v>2548098.5699999998</v>
      </c>
      <c r="AI249" s="35" t="e">
        <f t="shared" si="31"/>
        <v>#N/A</v>
      </c>
      <c r="AJ249" s="41">
        <v>24740254</v>
      </c>
      <c r="AK249" s="51">
        <v>1191.72</v>
      </c>
      <c r="AL249" s="34" t="str">
        <f t="shared" si="32"/>
        <v>Mauricio Alves</v>
      </c>
    </row>
    <row r="250" spans="1:38" x14ac:dyDescent="0.25">
      <c r="A250" s="26" t="s">
        <v>38</v>
      </c>
      <c r="B250" s="26" t="s">
        <v>39</v>
      </c>
      <c r="C250" s="26" t="s">
        <v>52</v>
      </c>
      <c r="D250" s="26" t="s">
        <v>40</v>
      </c>
      <c r="E250" s="61">
        <v>592327</v>
      </c>
      <c r="F250" s="46">
        <f>IFERROR(VLOOKUP(E250,#REF!,2,0),0)</f>
        <v>0</v>
      </c>
      <c r="G250" s="46"/>
      <c r="H250" s="26">
        <v>6000792663</v>
      </c>
      <c r="I250" s="26" t="s">
        <v>42</v>
      </c>
      <c r="J250" s="26" t="s">
        <v>42</v>
      </c>
      <c r="K250" s="30" t="str">
        <f t="shared" si="33"/>
        <v>Custeio</v>
      </c>
      <c r="L250" s="26" t="s">
        <v>43</v>
      </c>
      <c r="M250" s="26" t="s">
        <v>111</v>
      </c>
      <c r="N250" s="26" t="str">
        <f t="shared" si="35"/>
        <v>Realizado</v>
      </c>
      <c r="O250" s="26" t="s">
        <v>45</v>
      </c>
      <c r="P250" s="26" t="s">
        <v>76</v>
      </c>
      <c r="Q250" s="26" t="str">
        <f>IFERROR(IFERROR(VLOOKUP(H250,[1]STATUS_CAPEX!I:J,2,0),VLOOKUP(H250,[1]STATUS_OPEX!H:I,2,0)),0)</f>
        <v>LIB //COMS</v>
      </c>
      <c r="R250" s="31">
        <v>45747</v>
      </c>
      <c r="S250" s="32" t="s">
        <v>71</v>
      </c>
      <c r="T250" s="26" t="s">
        <v>72</v>
      </c>
      <c r="U250" s="33" t="s">
        <v>39</v>
      </c>
      <c r="V250" s="33" t="str">
        <f t="shared" si="37"/>
        <v>OK</v>
      </c>
      <c r="W250" s="33" t="s">
        <v>49</v>
      </c>
      <c r="X250" s="33" t="s">
        <v>49</v>
      </c>
      <c r="Y250" s="33" t="s">
        <v>39</v>
      </c>
      <c r="Z250" s="14">
        <f t="shared" si="30"/>
        <v>1</v>
      </c>
      <c r="AA250" s="34">
        <v>989.96</v>
      </c>
      <c r="AB250" s="35" t="s">
        <v>57</v>
      </c>
      <c r="AC250" s="36" t="str">
        <f>IFERROR(VLOOKUP(T250,[1]STATUS_CAPEX!Q:R,2,0),"SAMUEL OLIVEIRA")</f>
        <v>SAMUEL OLIVEIRA</v>
      </c>
      <c r="AD250" s="37" t="s">
        <v>51</v>
      </c>
      <c r="AE250" s="32" t="str">
        <f t="shared" si="34"/>
        <v>Realizado</v>
      </c>
      <c r="AF250" s="38" t="s">
        <v>42</v>
      </c>
      <c r="AG250" s="39">
        <f t="shared" si="36"/>
        <v>738.57</v>
      </c>
      <c r="AH250" s="40">
        <v>2548098.5699999998</v>
      </c>
      <c r="AI250" s="35" t="e">
        <f t="shared" si="31"/>
        <v>#N/A</v>
      </c>
      <c r="AJ250" s="41">
        <v>24956835</v>
      </c>
      <c r="AK250" s="51">
        <v>738.57</v>
      </c>
      <c r="AL250" s="34" t="str">
        <f t="shared" si="32"/>
        <v>Mauricio Alves</v>
      </c>
    </row>
    <row r="251" spans="1:38" x14ac:dyDescent="0.25">
      <c r="A251" s="26" t="s">
        <v>38</v>
      </c>
      <c r="B251" s="26" t="s">
        <v>39</v>
      </c>
      <c r="C251" s="26" t="s">
        <v>52</v>
      </c>
      <c r="D251" s="26" t="s">
        <v>40</v>
      </c>
      <c r="E251" s="61">
        <v>27730038</v>
      </c>
      <c r="F251" s="46">
        <f>IFERROR(VLOOKUP(E251,#REF!,2,0),0)</f>
        <v>0</v>
      </c>
      <c r="G251" s="46"/>
      <c r="H251" s="26">
        <v>6000792664</v>
      </c>
      <c r="I251" s="26" t="s">
        <v>42</v>
      </c>
      <c r="J251" s="26" t="s">
        <v>42</v>
      </c>
      <c r="K251" s="30" t="str">
        <f t="shared" si="33"/>
        <v>Custeio</v>
      </c>
      <c r="L251" s="26" t="s">
        <v>43</v>
      </c>
      <c r="M251" s="26" t="s">
        <v>111</v>
      </c>
      <c r="N251" s="26" t="str">
        <f t="shared" si="35"/>
        <v>Realizado</v>
      </c>
      <c r="O251" s="26" t="s">
        <v>45</v>
      </c>
      <c r="P251" s="26" t="s">
        <v>76</v>
      </c>
      <c r="Q251" s="26" t="str">
        <f>IFERROR(IFERROR(VLOOKUP(H251,[1]STATUS_CAPEX!I:J,2,0),VLOOKUP(H251,[1]STATUS_OPEX!H:I,2,0)),0)</f>
        <v>LIB //COMS</v>
      </c>
      <c r="R251" s="31">
        <v>45748</v>
      </c>
      <c r="S251" s="32" t="s">
        <v>71</v>
      </c>
      <c r="T251" s="26" t="s">
        <v>72</v>
      </c>
      <c r="U251" s="33" t="s">
        <v>39</v>
      </c>
      <c r="V251" s="33" t="str">
        <f t="shared" si="37"/>
        <v>OK</v>
      </c>
      <c r="W251" s="33" t="s">
        <v>49</v>
      </c>
      <c r="X251" s="33" t="s">
        <v>49</v>
      </c>
      <c r="Y251" s="33" t="s">
        <v>39</v>
      </c>
      <c r="Z251" s="14">
        <f t="shared" si="30"/>
        <v>1</v>
      </c>
      <c r="AA251" s="34">
        <v>487.18</v>
      </c>
      <c r="AB251" s="35" t="s">
        <v>57</v>
      </c>
      <c r="AC251" s="36" t="str">
        <f>IFERROR(VLOOKUP(T251,[1]STATUS_CAPEX!Q:R,2,0),"SAMUEL OLIVEIRA")</f>
        <v>SAMUEL OLIVEIRA</v>
      </c>
      <c r="AD251" s="37" t="s">
        <v>51</v>
      </c>
      <c r="AE251" s="32" t="str">
        <f t="shared" si="34"/>
        <v>Realizado</v>
      </c>
      <c r="AF251" s="38" t="s">
        <v>42</v>
      </c>
      <c r="AG251" s="39">
        <f t="shared" si="36"/>
        <v>487.18</v>
      </c>
      <c r="AH251" s="40">
        <v>2548098.5699999998</v>
      </c>
      <c r="AI251" s="35" t="e">
        <f t="shared" si="31"/>
        <v>#N/A</v>
      </c>
      <c r="AJ251" s="41">
        <v>24956854</v>
      </c>
      <c r="AK251" s="51">
        <v>487.18</v>
      </c>
      <c r="AL251" s="34" t="str">
        <f t="shared" si="32"/>
        <v>Mauricio Alves</v>
      </c>
    </row>
    <row r="252" spans="1:38" x14ac:dyDescent="0.25">
      <c r="A252" s="26" t="s">
        <v>38</v>
      </c>
      <c r="B252" s="26" t="s">
        <v>39</v>
      </c>
      <c r="C252" s="26" t="s">
        <v>52</v>
      </c>
      <c r="D252" s="26" t="s">
        <v>40</v>
      </c>
      <c r="E252" s="27">
        <v>585409</v>
      </c>
      <c r="F252" s="27">
        <f>IFERROR(VLOOKUP(E252,#REF!,2,0),0)</f>
        <v>0</v>
      </c>
      <c r="G252" s="27"/>
      <c r="H252" s="26">
        <v>6000784475</v>
      </c>
      <c r="I252" s="26" t="s">
        <v>42</v>
      </c>
      <c r="J252" s="26" t="s">
        <v>42</v>
      </c>
      <c r="K252" s="30" t="str">
        <f t="shared" si="33"/>
        <v>Custeio</v>
      </c>
      <c r="L252" s="26" t="s">
        <v>43</v>
      </c>
      <c r="M252" s="26" t="s">
        <v>111</v>
      </c>
      <c r="N252" s="26" t="str">
        <f t="shared" si="35"/>
        <v>Realizado</v>
      </c>
      <c r="O252" s="26" t="s">
        <v>45</v>
      </c>
      <c r="P252" s="26" t="s">
        <v>76</v>
      </c>
      <c r="Q252" s="26" t="str">
        <f>IFERROR(IFERROR(VLOOKUP(H252,[1]STATUS_CAPEX!I:J,2,0),VLOOKUP(H252,[1]STATUS_OPEX!H:I,2,0)),0)</f>
        <v>LIB //COMS</v>
      </c>
      <c r="R252" s="31">
        <v>45749</v>
      </c>
      <c r="S252" s="32" t="s">
        <v>71</v>
      </c>
      <c r="T252" s="26" t="s">
        <v>72</v>
      </c>
      <c r="U252" s="33" t="s">
        <v>39</v>
      </c>
      <c r="V252" s="33" t="str">
        <f t="shared" si="37"/>
        <v>OK</v>
      </c>
      <c r="W252" s="33" t="s">
        <v>49</v>
      </c>
      <c r="X252" s="33" t="s">
        <v>49</v>
      </c>
      <c r="Y252" s="33" t="s">
        <v>39</v>
      </c>
      <c r="Z252" s="14">
        <f t="shared" si="30"/>
        <v>1</v>
      </c>
      <c r="AA252" s="34">
        <v>2575</v>
      </c>
      <c r="AB252" s="35" t="s">
        <v>57</v>
      </c>
      <c r="AC252" s="36" t="str">
        <f>IFERROR(VLOOKUP(T252,[1]STATUS_CAPEX!Q:R,2,0),"SAMUEL OLIVEIRA")</f>
        <v>SAMUEL OLIVEIRA</v>
      </c>
      <c r="AD252" s="37" t="s">
        <v>51</v>
      </c>
      <c r="AE252" s="32" t="str">
        <f t="shared" si="34"/>
        <v>Realizado</v>
      </c>
      <c r="AF252" s="38" t="s">
        <v>42</v>
      </c>
      <c r="AG252" s="39">
        <f t="shared" si="36"/>
        <v>2575.3200000000002</v>
      </c>
      <c r="AH252" s="40">
        <v>2548098.5699999998</v>
      </c>
      <c r="AI252" s="35" t="e">
        <f t="shared" si="31"/>
        <v>#N/A</v>
      </c>
      <c r="AJ252" s="41">
        <v>24740305</v>
      </c>
      <c r="AK252" s="51">
        <v>2575.3200000000002</v>
      </c>
      <c r="AL252" s="34" t="str">
        <f t="shared" si="32"/>
        <v>Mauricio Alves</v>
      </c>
    </row>
    <row r="253" spans="1:38" x14ac:dyDescent="0.25">
      <c r="A253" s="26" t="s">
        <v>38</v>
      </c>
      <c r="B253" s="26" t="s">
        <v>39</v>
      </c>
      <c r="C253" s="26" t="s">
        <v>52</v>
      </c>
      <c r="D253" s="26" t="s">
        <v>40</v>
      </c>
      <c r="E253" s="27">
        <v>591055</v>
      </c>
      <c r="F253" s="27">
        <f>IFERROR(VLOOKUP(E253,#REF!,2,0),0)</f>
        <v>0</v>
      </c>
      <c r="G253" s="27"/>
      <c r="H253" s="26">
        <v>6000783988</v>
      </c>
      <c r="I253" s="26" t="s">
        <v>42</v>
      </c>
      <c r="J253" s="26" t="s">
        <v>42</v>
      </c>
      <c r="K253" s="30" t="str">
        <f t="shared" si="33"/>
        <v>Custeio</v>
      </c>
      <c r="L253" s="26" t="s">
        <v>43</v>
      </c>
      <c r="M253" s="26" t="s">
        <v>44</v>
      </c>
      <c r="N253" s="26" t="str">
        <f t="shared" si="35"/>
        <v>Realizado</v>
      </c>
      <c r="O253" s="26" t="s">
        <v>80</v>
      </c>
      <c r="P253" s="26" t="s">
        <v>214</v>
      </c>
      <c r="Q253" s="26" t="str">
        <f>IFERROR(IFERROR(VLOOKUP(H253,[1]STATUS_CAPEX!I:J,2,0),VLOOKUP(H253,[1]STATUS_OPEX!H:I,2,0)),0)</f>
        <v>LIB //COMS</v>
      </c>
      <c r="R253" s="31">
        <v>45750</v>
      </c>
      <c r="S253" s="32" t="s">
        <v>56</v>
      </c>
      <c r="T253" s="26" t="s">
        <v>72</v>
      </c>
      <c r="U253" s="33" t="s">
        <v>39</v>
      </c>
      <c r="V253" s="33" t="str">
        <f t="shared" si="37"/>
        <v>OK</v>
      </c>
      <c r="W253" s="33" t="s">
        <v>49</v>
      </c>
      <c r="X253" s="33" t="s">
        <v>49</v>
      </c>
      <c r="Y253" s="33" t="s">
        <v>39</v>
      </c>
      <c r="Z253" s="14">
        <f t="shared" si="30"/>
        <v>1</v>
      </c>
      <c r="AA253" s="34">
        <v>1435</v>
      </c>
      <c r="AB253" s="35" t="s">
        <v>57</v>
      </c>
      <c r="AC253" s="36" t="str">
        <f>IFERROR(VLOOKUP(T253,[1]STATUS_CAPEX!Q:R,2,0),"SAMUEL OLIVEIRA")</f>
        <v>SAMUEL OLIVEIRA</v>
      </c>
      <c r="AD253" s="37" t="s">
        <v>51</v>
      </c>
      <c r="AE253" s="32" t="str">
        <f t="shared" si="34"/>
        <v>Realizado</v>
      </c>
      <c r="AF253" s="38" t="s">
        <v>42</v>
      </c>
      <c r="AG253" s="39">
        <f t="shared" si="36"/>
        <v>3803.37</v>
      </c>
      <c r="AH253" s="40">
        <v>2548098.5699999998</v>
      </c>
      <c r="AI253" s="35" t="e">
        <f t="shared" si="31"/>
        <v>#N/A</v>
      </c>
      <c r="AJ253" s="41">
        <v>24740369</v>
      </c>
      <c r="AK253" s="51">
        <v>3803.37</v>
      </c>
      <c r="AL253" s="34" t="str">
        <f t="shared" si="32"/>
        <v>Mauricio Alves</v>
      </c>
    </row>
    <row r="254" spans="1:38" x14ac:dyDescent="0.25">
      <c r="A254" s="26" t="s">
        <v>38</v>
      </c>
      <c r="B254" s="26" t="s">
        <v>39</v>
      </c>
      <c r="C254" s="26" t="s">
        <v>52</v>
      </c>
      <c r="D254" s="26" t="s">
        <v>40</v>
      </c>
      <c r="E254" s="61">
        <v>600551</v>
      </c>
      <c r="F254" s="46">
        <f>IFERROR(VLOOKUP(E254,#REF!,2,0),0)</f>
        <v>0</v>
      </c>
      <c r="G254" s="46"/>
      <c r="H254" s="26">
        <v>6000792667</v>
      </c>
      <c r="I254" s="26" t="s">
        <v>42</v>
      </c>
      <c r="J254" s="26" t="s">
        <v>42</v>
      </c>
      <c r="K254" s="30" t="str">
        <f t="shared" si="33"/>
        <v>Custeio</v>
      </c>
      <c r="L254" s="26" t="s">
        <v>43</v>
      </c>
      <c r="M254" s="26" t="s">
        <v>111</v>
      </c>
      <c r="N254" s="26" t="str">
        <f t="shared" si="35"/>
        <v>Realizado</v>
      </c>
      <c r="O254" s="26" t="s">
        <v>45</v>
      </c>
      <c r="P254" s="26" t="s">
        <v>76</v>
      </c>
      <c r="Q254" s="26" t="str">
        <f>IFERROR(IFERROR(VLOOKUP(H254,[1]STATUS_CAPEX!I:J,2,0),VLOOKUP(H254,[1]STATUS_OPEX!H:I,2,0)),0)</f>
        <v>LIB //COMS</v>
      </c>
      <c r="R254" s="31">
        <v>45751</v>
      </c>
      <c r="S254" s="32" t="s">
        <v>71</v>
      </c>
      <c r="T254" s="26" t="s">
        <v>72</v>
      </c>
      <c r="U254" s="33" t="s">
        <v>39</v>
      </c>
      <c r="V254" s="33" t="str">
        <f t="shared" si="37"/>
        <v>OK</v>
      </c>
      <c r="W254" s="33" t="s">
        <v>49</v>
      </c>
      <c r="X254" s="33" t="s">
        <v>49</v>
      </c>
      <c r="Y254" s="33" t="s">
        <v>39</v>
      </c>
      <c r="Z254" s="14">
        <f t="shared" si="30"/>
        <v>1</v>
      </c>
      <c r="AA254" s="34">
        <v>1948.72</v>
      </c>
      <c r="AB254" s="35" t="s">
        <v>57</v>
      </c>
      <c r="AC254" s="36" t="str">
        <f>IFERROR(VLOOKUP(T254,[1]STATUS_CAPEX!Q:R,2,0),"SAMUEL OLIVEIRA")</f>
        <v>SAMUEL OLIVEIRA</v>
      </c>
      <c r="AD254" s="37" t="s">
        <v>51</v>
      </c>
      <c r="AE254" s="32" t="str">
        <f t="shared" si="34"/>
        <v>Realizado</v>
      </c>
      <c r="AF254" s="38" t="s">
        <v>42</v>
      </c>
      <c r="AG254" s="39">
        <f t="shared" si="36"/>
        <v>1948.72</v>
      </c>
      <c r="AH254" s="40">
        <v>2548098.5699999998</v>
      </c>
      <c r="AI254" s="35" t="e">
        <f t="shared" si="31"/>
        <v>#N/A</v>
      </c>
      <c r="AJ254" s="41">
        <v>24957003</v>
      </c>
      <c r="AK254" s="51">
        <v>1948.72</v>
      </c>
      <c r="AL254" s="34" t="str">
        <f t="shared" si="32"/>
        <v>Mauricio Alves</v>
      </c>
    </row>
    <row r="255" spans="1:38" x14ac:dyDescent="0.25">
      <c r="A255" s="26" t="s">
        <v>38</v>
      </c>
      <c r="B255" s="26" t="s">
        <v>39</v>
      </c>
      <c r="C255" s="26" t="s">
        <v>52</v>
      </c>
      <c r="D255" s="26" t="s">
        <v>40</v>
      </c>
      <c r="E255" s="61">
        <v>600093</v>
      </c>
      <c r="F255" s="46">
        <f>IFERROR(VLOOKUP(E255,#REF!,2,0),0)</f>
        <v>0</v>
      </c>
      <c r="G255" s="46"/>
      <c r="H255" s="26">
        <v>6000792668</v>
      </c>
      <c r="I255" s="26" t="s">
        <v>42</v>
      </c>
      <c r="J255" s="26" t="s">
        <v>42</v>
      </c>
      <c r="K255" s="30" t="str">
        <f t="shared" si="33"/>
        <v>Custeio</v>
      </c>
      <c r="L255" s="26" t="s">
        <v>43</v>
      </c>
      <c r="M255" s="26" t="s">
        <v>111</v>
      </c>
      <c r="N255" s="26" t="str">
        <f t="shared" si="35"/>
        <v>Realizado</v>
      </c>
      <c r="O255" s="26" t="s">
        <v>200</v>
      </c>
      <c r="P255" s="26" t="s">
        <v>76</v>
      </c>
      <c r="Q255" s="26" t="str">
        <f>IFERROR(IFERROR(VLOOKUP(H255,[1]STATUS_CAPEX!I:J,2,0),VLOOKUP(H255,[1]STATUS_OPEX!H:I,2,0)),0)</f>
        <v>LIB //COMS</v>
      </c>
      <c r="R255" s="31">
        <v>45752</v>
      </c>
      <c r="S255" s="32" t="s">
        <v>47</v>
      </c>
      <c r="T255" s="26" t="s">
        <v>72</v>
      </c>
      <c r="U255" s="33" t="s">
        <v>39</v>
      </c>
      <c r="V255" s="33" t="str">
        <f t="shared" si="37"/>
        <v>OK</v>
      </c>
      <c r="W255" s="33" t="s">
        <v>49</v>
      </c>
      <c r="X255" s="33" t="s">
        <v>49</v>
      </c>
      <c r="Y255" s="33" t="s">
        <v>39</v>
      </c>
      <c r="Z255" s="14">
        <f t="shared" si="30"/>
        <v>1</v>
      </c>
      <c r="AA255" s="34">
        <v>3425.86</v>
      </c>
      <c r="AB255" s="35" t="s">
        <v>50</v>
      </c>
      <c r="AC255" s="36" t="str">
        <f>IFERROR(VLOOKUP(T255,[1]STATUS_CAPEX!Q:R,2,0),"SAMUEL OLIVEIRA")</f>
        <v>SAMUEL OLIVEIRA</v>
      </c>
      <c r="AD255" s="37" t="s">
        <v>51</v>
      </c>
      <c r="AE255" s="32" t="str">
        <f t="shared" si="34"/>
        <v>Realizado</v>
      </c>
      <c r="AF255" s="38" t="s">
        <v>42</v>
      </c>
      <c r="AG255" s="39">
        <v>2482.6999999999998</v>
      </c>
      <c r="AH255" s="40">
        <v>2548098.5699999998</v>
      </c>
      <c r="AI255" s="35" t="e">
        <f t="shared" si="31"/>
        <v>#N/A</v>
      </c>
      <c r="AJ255" s="41">
        <v>24957043</v>
      </c>
      <c r="AK255" s="51">
        <v>1605.02</v>
      </c>
      <c r="AL255" s="34" t="str">
        <f t="shared" si="32"/>
        <v>Mauricio Alves</v>
      </c>
    </row>
    <row r="256" spans="1:38" x14ac:dyDescent="0.25">
      <c r="A256" s="26" t="s">
        <v>38</v>
      </c>
      <c r="B256" s="26" t="s">
        <v>39</v>
      </c>
      <c r="C256" s="26" t="s">
        <v>52</v>
      </c>
      <c r="D256" s="26" t="s">
        <v>40</v>
      </c>
      <c r="E256" s="61">
        <v>602849</v>
      </c>
      <c r="F256" s="46">
        <f>IFERROR(VLOOKUP(E256,#REF!,2,0),0)</f>
        <v>0</v>
      </c>
      <c r="G256" s="46"/>
      <c r="H256" s="26">
        <v>6000792669</v>
      </c>
      <c r="I256" s="26" t="s">
        <v>42</v>
      </c>
      <c r="J256" s="26" t="s">
        <v>42</v>
      </c>
      <c r="K256" s="30" t="str">
        <f t="shared" si="33"/>
        <v>Custeio</v>
      </c>
      <c r="L256" s="26" t="s">
        <v>43</v>
      </c>
      <c r="M256" s="26" t="s">
        <v>111</v>
      </c>
      <c r="N256" s="26" t="str">
        <f t="shared" si="35"/>
        <v>Realizado</v>
      </c>
      <c r="O256" s="26" t="s">
        <v>45</v>
      </c>
      <c r="P256" s="26" t="s">
        <v>76</v>
      </c>
      <c r="Q256" s="26" t="str">
        <f>IFERROR(IFERROR(VLOOKUP(H256,[1]STATUS_CAPEX!I:J,2,0),VLOOKUP(H256,[1]STATUS_OPEX!H:I,2,0)),0)</f>
        <v>LIB //COMS</v>
      </c>
      <c r="R256" s="31">
        <v>45753</v>
      </c>
      <c r="S256" s="32" t="s">
        <v>56</v>
      </c>
      <c r="T256" s="26" t="s">
        <v>72</v>
      </c>
      <c r="U256" s="33" t="s">
        <v>39</v>
      </c>
      <c r="V256" s="33" t="str">
        <f t="shared" si="37"/>
        <v>OK</v>
      </c>
      <c r="W256" s="33" t="s">
        <v>49</v>
      </c>
      <c r="X256" s="33" t="s">
        <v>49</v>
      </c>
      <c r="Y256" s="33" t="s">
        <v>39</v>
      </c>
      <c r="Z256" s="14">
        <f t="shared" si="30"/>
        <v>1</v>
      </c>
      <c r="AA256" s="34">
        <v>3221.27</v>
      </c>
      <c r="AB256" s="35" t="s">
        <v>57</v>
      </c>
      <c r="AC256" s="36" t="str">
        <f>IFERROR(VLOOKUP(T256,[1]STATUS_CAPEX!Q:R,2,0),"SAMUEL OLIVEIRA")</f>
        <v>SAMUEL OLIVEIRA</v>
      </c>
      <c r="AD256" s="37" t="s">
        <v>51</v>
      </c>
      <c r="AE256" s="32" t="str">
        <f t="shared" si="34"/>
        <v>Realizado</v>
      </c>
      <c r="AF256" s="38" t="s">
        <v>42</v>
      </c>
      <c r="AG256" s="39">
        <f t="shared" ref="AG256:AG319" si="38">IF(AK256="",AA256,AK256)</f>
        <v>1428.58</v>
      </c>
      <c r="AH256" s="40">
        <v>2548098.5699999998</v>
      </c>
      <c r="AI256" s="35" t="e">
        <f t="shared" si="31"/>
        <v>#N/A</v>
      </c>
      <c r="AJ256" s="41">
        <v>24957074</v>
      </c>
      <c r="AK256" s="51">
        <v>1428.58</v>
      </c>
      <c r="AL256" s="34" t="str">
        <f t="shared" si="32"/>
        <v>Mauricio Alves</v>
      </c>
    </row>
    <row r="257" spans="1:38" x14ac:dyDescent="0.25">
      <c r="A257" s="26" t="s">
        <v>38</v>
      </c>
      <c r="B257" s="26" t="s">
        <v>39</v>
      </c>
      <c r="C257" s="26" t="s">
        <v>52</v>
      </c>
      <c r="D257" s="26" t="s">
        <v>40</v>
      </c>
      <c r="E257" s="61">
        <v>595530</v>
      </c>
      <c r="F257" s="46">
        <f>IFERROR(VLOOKUP(E257,#REF!,2,0),0)</f>
        <v>0</v>
      </c>
      <c r="G257" s="46"/>
      <c r="H257" s="26">
        <v>6000785128</v>
      </c>
      <c r="I257" s="26" t="s">
        <v>42</v>
      </c>
      <c r="J257" s="26" t="s">
        <v>42</v>
      </c>
      <c r="K257" s="30" t="str">
        <f t="shared" si="33"/>
        <v>Custeio</v>
      </c>
      <c r="L257" s="26" t="s">
        <v>43</v>
      </c>
      <c r="M257" s="26" t="s">
        <v>69</v>
      </c>
      <c r="N257" s="26" t="str">
        <f t="shared" si="35"/>
        <v>Realizado</v>
      </c>
      <c r="O257" s="26" t="s">
        <v>45</v>
      </c>
      <c r="P257" s="26" t="s">
        <v>76</v>
      </c>
      <c r="Q257" s="26" t="str">
        <f>IFERROR(IFERROR(VLOOKUP(H257,[1]STATUS_CAPEX!I:J,2,0),VLOOKUP(H257,[1]STATUS_OPEX!H:I,2,0)),0)</f>
        <v>LIB //COMS</v>
      </c>
      <c r="R257" s="31">
        <v>45754</v>
      </c>
      <c r="S257" s="32" t="s">
        <v>82</v>
      </c>
      <c r="T257" s="26" t="s">
        <v>72</v>
      </c>
      <c r="U257" s="33" t="s">
        <v>39</v>
      </c>
      <c r="V257" s="33" t="str">
        <f t="shared" si="37"/>
        <v>OK</v>
      </c>
      <c r="W257" s="33" t="s">
        <v>49</v>
      </c>
      <c r="X257" s="33" t="s">
        <v>49</v>
      </c>
      <c r="Y257" s="33" t="s">
        <v>39</v>
      </c>
      <c r="Z257" s="14">
        <f t="shared" si="30"/>
        <v>1</v>
      </c>
      <c r="AA257" s="34">
        <v>5093.2700000000004</v>
      </c>
      <c r="AB257" s="35" t="s">
        <v>57</v>
      </c>
      <c r="AC257" s="36" t="str">
        <f>IFERROR(VLOOKUP(T257,[1]STATUS_CAPEX!Q:R,2,0),"SAMUEL OLIVEIRA")</f>
        <v>SAMUEL OLIVEIRA</v>
      </c>
      <c r="AD257" s="37" t="s">
        <v>51</v>
      </c>
      <c r="AE257" s="32" t="str">
        <f t="shared" si="34"/>
        <v>Realizado</v>
      </c>
      <c r="AF257" s="38" t="s">
        <v>42</v>
      </c>
      <c r="AG257" s="39">
        <f t="shared" si="38"/>
        <v>5093.2700000000004</v>
      </c>
      <c r="AH257" s="40">
        <v>2548098.5699999998</v>
      </c>
      <c r="AI257" s="35" t="e">
        <f t="shared" si="31"/>
        <v>#N/A</v>
      </c>
      <c r="AJ257" s="41">
        <v>24759845</v>
      </c>
      <c r="AK257" s="57">
        <v>5093.2700000000004</v>
      </c>
      <c r="AL257" s="34" t="str">
        <f t="shared" si="32"/>
        <v>Mauricio Alves</v>
      </c>
    </row>
    <row r="258" spans="1:38" x14ac:dyDescent="0.25">
      <c r="A258" s="26" t="s">
        <v>38</v>
      </c>
      <c r="B258" s="26" t="s">
        <v>39</v>
      </c>
      <c r="C258" s="26" t="s">
        <v>52</v>
      </c>
      <c r="D258" s="26" t="s">
        <v>40</v>
      </c>
      <c r="E258" s="61" t="s">
        <v>215</v>
      </c>
      <c r="F258" s="46">
        <f>IFERROR(VLOOKUP(E258,#REF!,2,0),0)</f>
        <v>0</v>
      </c>
      <c r="G258" s="46"/>
      <c r="H258" s="26">
        <v>6000785129</v>
      </c>
      <c r="I258" s="26" t="s">
        <v>42</v>
      </c>
      <c r="J258" s="26" t="s">
        <v>42</v>
      </c>
      <c r="K258" s="30" t="str">
        <f t="shared" si="33"/>
        <v>Custeio</v>
      </c>
      <c r="L258" s="26" t="s">
        <v>43</v>
      </c>
      <c r="M258" s="26" t="s">
        <v>69</v>
      </c>
      <c r="N258" s="26" t="str">
        <f t="shared" si="35"/>
        <v>Realizado</v>
      </c>
      <c r="O258" s="26" t="s">
        <v>45</v>
      </c>
      <c r="P258" s="26" t="s">
        <v>76</v>
      </c>
      <c r="Q258" s="26" t="str">
        <f>IFERROR(IFERROR(VLOOKUP(H258,[1]STATUS_CAPEX!I:J,2,0),VLOOKUP(H258,[1]STATUS_OPEX!H:I,2,0)),0)</f>
        <v>LIB //COMS</v>
      </c>
      <c r="R258" s="31">
        <v>45755</v>
      </c>
      <c r="S258" s="32" t="s">
        <v>82</v>
      </c>
      <c r="T258" s="26" t="s">
        <v>72</v>
      </c>
      <c r="U258" s="33" t="s">
        <v>39</v>
      </c>
      <c r="V258" s="33" t="str">
        <f t="shared" si="37"/>
        <v>OK</v>
      </c>
      <c r="W258" s="33" t="s">
        <v>49</v>
      </c>
      <c r="X258" s="33" t="s">
        <v>49</v>
      </c>
      <c r="Y258" s="33" t="s">
        <v>39</v>
      </c>
      <c r="Z258" s="14">
        <f t="shared" ref="Z258:Z321" si="39">(COUNTIF(U258:Y258,"OK")+COUNTIF(V258:Y258,"NA")+COUNTIF(U258:Y258,"anexado")+COUNTIF(V258:Y258,"sem anexo"))/5</f>
        <v>1</v>
      </c>
      <c r="AA258" s="34">
        <v>3325.91</v>
      </c>
      <c r="AB258" s="35" t="s">
        <v>57</v>
      </c>
      <c r="AC258" s="36" t="str">
        <f>IFERROR(VLOOKUP(T258,[1]STATUS_CAPEX!Q:R,2,0),"SAMUEL OLIVEIRA")</f>
        <v>SAMUEL OLIVEIRA</v>
      </c>
      <c r="AD258" s="37" t="s">
        <v>51</v>
      </c>
      <c r="AE258" s="32" t="str">
        <f t="shared" si="34"/>
        <v>Realizado</v>
      </c>
      <c r="AF258" s="38" t="s">
        <v>42</v>
      </c>
      <c r="AG258" s="39">
        <f t="shared" si="38"/>
        <v>2838.94</v>
      </c>
      <c r="AH258" s="40">
        <v>2548098.5699999998</v>
      </c>
      <c r="AI258" s="35" t="e">
        <f t="shared" ref="AI258:AI321" si="40">VLOOKUP(T258,AN:AO,2,0)</f>
        <v>#N/A</v>
      </c>
      <c r="AJ258" s="41">
        <v>24759917</v>
      </c>
      <c r="AK258" s="57">
        <v>2838.94</v>
      </c>
      <c r="AL258" s="34" t="str">
        <f t="shared" ref="AL258:AL321" si="41">IF(OR(A258="pendência planejamento", A258="pendência construtiva", A258="logistica equatorial"), "Erica Fragoso", IF(OR(A258="obras coms", A258="obras conc", A258="pendência fechamento", A258="almoxarifado", A258="Fechamento", A258="Disponibilidade Noturna", A258="Sobre Aviso", A258="Disponibilidade Contrato", A258="Disponibilidade"), "Mauricio Alves", ""))</f>
        <v>Mauricio Alves</v>
      </c>
    </row>
    <row r="259" spans="1:38" x14ac:dyDescent="0.25">
      <c r="A259" s="26" t="s">
        <v>38</v>
      </c>
      <c r="B259" s="26" t="s">
        <v>39</v>
      </c>
      <c r="C259" s="26" t="s">
        <v>52</v>
      </c>
      <c r="D259" s="26" t="s">
        <v>40</v>
      </c>
      <c r="E259" s="61">
        <v>586396</v>
      </c>
      <c r="F259" s="46">
        <f>IFERROR(VLOOKUP(E259,#REF!,2,0),0)</f>
        <v>0</v>
      </c>
      <c r="G259" s="46"/>
      <c r="H259" s="26">
        <v>6000785130</v>
      </c>
      <c r="I259" s="26" t="s">
        <v>42</v>
      </c>
      <c r="J259" s="26" t="s">
        <v>42</v>
      </c>
      <c r="K259" s="30" t="str">
        <f t="shared" ref="K259:K322" si="42">IF(OR(ISNUMBER( FIND("Criar PEP",H259)), ISNUMBER( FIND("Criar Ordem",H259))), "Sem Informação", IFERROR(IF(MID(H259,11,3)&lt;&gt;"", MID(H259,11,3), "Custeio"), "Custeio"))</f>
        <v>Custeio</v>
      </c>
      <c r="L259" s="26" t="s">
        <v>43</v>
      </c>
      <c r="M259" s="26" t="s">
        <v>69</v>
      </c>
      <c r="N259" s="26" t="str">
        <f t="shared" si="35"/>
        <v>Realizado</v>
      </c>
      <c r="O259" s="26" t="s">
        <v>45</v>
      </c>
      <c r="P259" s="26" t="s">
        <v>76</v>
      </c>
      <c r="Q259" s="26" t="str">
        <f>IFERROR(IFERROR(VLOOKUP(H259,[1]STATUS_CAPEX!I:J,2,0),VLOOKUP(H259,[1]STATUS_OPEX!H:I,2,0)),0)</f>
        <v>LIB //COMS</v>
      </c>
      <c r="R259" s="31">
        <v>45756</v>
      </c>
      <c r="S259" s="32" t="s">
        <v>82</v>
      </c>
      <c r="T259" s="26" t="s">
        <v>72</v>
      </c>
      <c r="U259" s="33" t="s">
        <v>39</v>
      </c>
      <c r="V259" s="33" t="str">
        <f t="shared" si="37"/>
        <v>OK</v>
      </c>
      <c r="W259" s="33" t="s">
        <v>49</v>
      </c>
      <c r="X259" s="33" t="s">
        <v>49</v>
      </c>
      <c r="Y259" s="33" t="s">
        <v>39</v>
      </c>
      <c r="Z259" s="14">
        <f t="shared" si="39"/>
        <v>1</v>
      </c>
      <c r="AA259" s="34">
        <v>2309.58</v>
      </c>
      <c r="AB259" s="35" t="s">
        <v>57</v>
      </c>
      <c r="AC259" s="36" t="str">
        <f>IFERROR(VLOOKUP(T259,[1]STATUS_CAPEX!Q:R,2,0),"SAMUEL OLIVEIRA")</f>
        <v>SAMUEL OLIVEIRA</v>
      </c>
      <c r="AD259" s="37" t="s">
        <v>51</v>
      </c>
      <c r="AE259" s="32" t="str">
        <f t="shared" ref="AE259:AE322" si="43">IF(AND(AJ259&gt;0, AK259&gt;0), "Realizado", "Não realizado")</f>
        <v>Realizado</v>
      </c>
      <c r="AF259" s="38" t="s">
        <v>42</v>
      </c>
      <c r="AG259" s="39">
        <f t="shared" si="38"/>
        <v>2309.58</v>
      </c>
      <c r="AH259" s="40">
        <v>2548098.5699999998</v>
      </c>
      <c r="AI259" s="35" t="e">
        <f t="shared" si="40"/>
        <v>#N/A</v>
      </c>
      <c r="AJ259" s="41">
        <v>24759926</v>
      </c>
      <c r="AK259" s="57">
        <v>2309.58</v>
      </c>
      <c r="AL259" s="34" t="str">
        <f t="shared" si="41"/>
        <v>Mauricio Alves</v>
      </c>
    </row>
    <row r="260" spans="1:38" x14ac:dyDescent="0.25">
      <c r="A260" s="26" t="s">
        <v>38</v>
      </c>
      <c r="B260" s="26" t="s">
        <v>39</v>
      </c>
      <c r="C260" s="26" t="s">
        <v>52</v>
      </c>
      <c r="D260" s="26" t="s">
        <v>40</v>
      </c>
      <c r="E260" s="61">
        <v>591038</v>
      </c>
      <c r="F260" s="46">
        <f>IFERROR(VLOOKUP(E260,#REF!,2,0),0)</f>
        <v>0</v>
      </c>
      <c r="G260" s="46"/>
      <c r="H260" s="26">
        <v>6000785131</v>
      </c>
      <c r="I260" s="26" t="s">
        <v>42</v>
      </c>
      <c r="J260" s="26" t="s">
        <v>42</v>
      </c>
      <c r="K260" s="30" t="str">
        <f t="shared" si="42"/>
        <v>Custeio</v>
      </c>
      <c r="L260" s="26" t="s">
        <v>43</v>
      </c>
      <c r="M260" s="26" t="s">
        <v>69</v>
      </c>
      <c r="N260" s="26" t="str">
        <f t="shared" si="35"/>
        <v>Realizado</v>
      </c>
      <c r="O260" s="26" t="s">
        <v>45</v>
      </c>
      <c r="P260" s="26" t="s">
        <v>76</v>
      </c>
      <c r="Q260" s="26" t="str">
        <f>IFERROR(IFERROR(VLOOKUP(H260,[1]STATUS_CAPEX!I:J,2,0),VLOOKUP(H260,[1]STATUS_OPEX!H:I,2,0)),0)</f>
        <v>LIB //COMS</v>
      </c>
      <c r="R260" s="31">
        <v>45757</v>
      </c>
      <c r="S260" s="32" t="s">
        <v>82</v>
      </c>
      <c r="T260" s="26" t="s">
        <v>72</v>
      </c>
      <c r="U260" s="33" t="s">
        <v>39</v>
      </c>
      <c r="V260" s="33" t="str">
        <f t="shared" si="37"/>
        <v>OK</v>
      </c>
      <c r="W260" s="33" t="s">
        <v>49</v>
      </c>
      <c r="X260" s="33" t="s">
        <v>49</v>
      </c>
      <c r="Y260" s="33" t="s">
        <v>39</v>
      </c>
      <c r="Z260" s="14">
        <f t="shared" si="39"/>
        <v>1</v>
      </c>
      <c r="AA260" s="34">
        <v>1539.72</v>
      </c>
      <c r="AB260" s="35" t="s">
        <v>57</v>
      </c>
      <c r="AC260" s="36" t="str">
        <f>IFERROR(VLOOKUP(T260,[1]STATUS_CAPEX!Q:R,2,0),"SAMUEL OLIVEIRA")</f>
        <v>SAMUEL OLIVEIRA</v>
      </c>
      <c r="AD260" s="37" t="s">
        <v>51</v>
      </c>
      <c r="AE260" s="32" t="str">
        <f t="shared" si="43"/>
        <v>Realizado</v>
      </c>
      <c r="AF260" s="38" t="s">
        <v>42</v>
      </c>
      <c r="AG260" s="39">
        <f t="shared" si="38"/>
        <v>1539.72</v>
      </c>
      <c r="AH260" s="40">
        <v>2548098.5699999998</v>
      </c>
      <c r="AI260" s="35" t="e">
        <f t="shared" si="40"/>
        <v>#N/A</v>
      </c>
      <c r="AJ260" s="41">
        <v>24759950</v>
      </c>
      <c r="AK260" s="57">
        <v>1539.72</v>
      </c>
      <c r="AL260" s="34" t="str">
        <f t="shared" si="41"/>
        <v>Mauricio Alves</v>
      </c>
    </row>
    <row r="261" spans="1:38" x14ac:dyDescent="0.25">
      <c r="A261" s="26" t="s">
        <v>38</v>
      </c>
      <c r="B261" s="26" t="s">
        <v>39</v>
      </c>
      <c r="C261" s="26" t="s">
        <v>52</v>
      </c>
      <c r="D261" s="26" t="s">
        <v>40</v>
      </c>
      <c r="E261" s="61">
        <v>586396</v>
      </c>
      <c r="F261" s="46">
        <f>IFERROR(VLOOKUP(E261,#REF!,2,0),0)</f>
        <v>0</v>
      </c>
      <c r="G261" s="46"/>
      <c r="H261" s="26">
        <v>6000785133</v>
      </c>
      <c r="I261" s="26" t="s">
        <v>42</v>
      </c>
      <c r="J261" s="26" t="s">
        <v>42</v>
      </c>
      <c r="K261" s="30" t="str">
        <f t="shared" si="42"/>
        <v>Custeio</v>
      </c>
      <c r="L261" s="26" t="s">
        <v>43</v>
      </c>
      <c r="M261" s="26" t="s">
        <v>69</v>
      </c>
      <c r="N261" s="26" t="str">
        <f t="shared" si="35"/>
        <v>Realizado</v>
      </c>
      <c r="O261" s="26" t="s">
        <v>45</v>
      </c>
      <c r="P261" s="26" t="s">
        <v>76</v>
      </c>
      <c r="Q261" s="26" t="str">
        <f>IFERROR(IFERROR(VLOOKUP(H261,[1]STATUS_CAPEX!I:J,2,0),VLOOKUP(H261,[1]STATUS_OPEX!H:I,2,0)),0)</f>
        <v>LIB //COMS</v>
      </c>
      <c r="R261" s="31">
        <v>45758</v>
      </c>
      <c r="S261" s="32" t="s">
        <v>71</v>
      </c>
      <c r="T261" s="26" t="s">
        <v>72</v>
      </c>
      <c r="U261" s="33" t="s">
        <v>39</v>
      </c>
      <c r="V261" s="33" t="str">
        <f t="shared" si="37"/>
        <v>OK</v>
      </c>
      <c r="W261" s="33" t="s">
        <v>49</v>
      </c>
      <c r="X261" s="33" t="s">
        <v>49</v>
      </c>
      <c r="Y261" s="33" t="s">
        <v>39</v>
      </c>
      <c r="Z261" s="14">
        <f t="shared" si="39"/>
        <v>1</v>
      </c>
      <c r="AA261" s="34">
        <v>6231.39</v>
      </c>
      <c r="AB261" s="35" t="s">
        <v>57</v>
      </c>
      <c r="AC261" s="36" t="str">
        <f>IFERROR(VLOOKUP(T261,[1]STATUS_CAPEX!Q:R,2,0),"SAMUEL OLIVEIRA")</f>
        <v>SAMUEL OLIVEIRA</v>
      </c>
      <c r="AD261" s="37" t="s">
        <v>51</v>
      </c>
      <c r="AE261" s="32" t="str">
        <f t="shared" si="43"/>
        <v>Realizado</v>
      </c>
      <c r="AF261" s="38" t="s">
        <v>42</v>
      </c>
      <c r="AG261" s="39">
        <f t="shared" si="38"/>
        <v>5016.41</v>
      </c>
      <c r="AH261" s="40">
        <v>2548098.5699999998</v>
      </c>
      <c r="AI261" s="35" t="e">
        <f t="shared" si="40"/>
        <v>#N/A</v>
      </c>
      <c r="AJ261" s="41">
        <v>24760016</v>
      </c>
      <c r="AK261" s="51">
        <v>5016.41</v>
      </c>
      <c r="AL261" s="34" t="str">
        <f t="shared" si="41"/>
        <v>Mauricio Alves</v>
      </c>
    </row>
    <row r="262" spans="1:38" x14ac:dyDescent="0.25">
      <c r="A262" s="26" t="s">
        <v>38</v>
      </c>
      <c r="B262" s="26" t="s">
        <v>39</v>
      </c>
      <c r="C262" s="26" t="s">
        <v>52</v>
      </c>
      <c r="D262" s="26" t="s">
        <v>40</v>
      </c>
      <c r="E262" s="61">
        <v>595685</v>
      </c>
      <c r="F262" s="46">
        <f>IFERROR(VLOOKUP(E262,#REF!,2,0),0)</f>
        <v>0</v>
      </c>
      <c r="G262" s="46"/>
      <c r="H262" s="26">
        <v>6000785134</v>
      </c>
      <c r="I262" s="26" t="s">
        <v>42</v>
      </c>
      <c r="J262" s="26" t="s">
        <v>42</v>
      </c>
      <c r="K262" s="30" t="str">
        <f t="shared" si="42"/>
        <v>Custeio</v>
      </c>
      <c r="L262" s="26" t="s">
        <v>43</v>
      </c>
      <c r="M262" s="26" t="s">
        <v>69</v>
      </c>
      <c r="N262" s="26" t="str">
        <f t="shared" si="35"/>
        <v>Realizado</v>
      </c>
      <c r="O262" s="26" t="s">
        <v>45</v>
      </c>
      <c r="P262" s="26" t="s">
        <v>76</v>
      </c>
      <c r="Q262" s="26" t="str">
        <f>IFERROR(IFERROR(VLOOKUP(H262,[1]STATUS_CAPEX!I:J,2,0),VLOOKUP(H262,[1]STATUS_OPEX!H:I,2,0)),0)</f>
        <v>LIB //COMS</v>
      </c>
      <c r="R262" s="31">
        <v>45759</v>
      </c>
      <c r="S262" s="32" t="s">
        <v>82</v>
      </c>
      <c r="T262" s="26" t="s">
        <v>72</v>
      </c>
      <c r="U262" s="33" t="s">
        <v>39</v>
      </c>
      <c r="V262" s="33" t="str">
        <f t="shared" si="37"/>
        <v>OK</v>
      </c>
      <c r="W262" s="33" t="s">
        <v>49</v>
      </c>
      <c r="X262" s="33" t="s">
        <v>49</v>
      </c>
      <c r="Y262" s="33" t="s">
        <v>39</v>
      </c>
      <c r="Z262" s="14">
        <f t="shared" si="39"/>
        <v>1</v>
      </c>
      <c r="AA262" s="34">
        <v>3153.36</v>
      </c>
      <c r="AB262" s="35" t="s">
        <v>57</v>
      </c>
      <c r="AC262" s="36" t="str">
        <f>IFERROR(VLOOKUP(T262,[1]STATUS_CAPEX!Q:R,2,0),"SAMUEL OLIVEIRA")</f>
        <v>SAMUEL OLIVEIRA</v>
      </c>
      <c r="AD262" s="37" t="s">
        <v>51</v>
      </c>
      <c r="AE262" s="32" t="str">
        <f t="shared" si="43"/>
        <v>Realizado</v>
      </c>
      <c r="AF262" s="38" t="s">
        <v>42</v>
      </c>
      <c r="AG262" s="39">
        <f t="shared" si="38"/>
        <v>3153.36</v>
      </c>
      <c r="AH262" s="40">
        <v>2548098.5699999998</v>
      </c>
      <c r="AI262" s="35" t="e">
        <f t="shared" si="40"/>
        <v>#N/A</v>
      </c>
      <c r="AJ262" s="41">
        <v>24760160</v>
      </c>
      <c r="AK262" s="57">
        <v>3153.36</v>
      </c>
      <c r="AL262" s="34" t="str">
        <f t="shared" si="41"/>
        <v>Mauricio Alves</v>
      </c>
    </row>
    <row r="263" spans="1:38" x14ac:dyDescent="0.25">
      <c r="A263" s="26" t="s">
        <v>38</v>
      </c>
      <c r="B263" s="26" t="s">
        <v>39</v>
      </c>
      <c r="C263" s="26" t="s">
        <v>52</v>
      </c>
      <c r="D263" s="26" t="s">
        <v>40</v>
      </c>
      <c r="E263" s="61">
        <v>595673</v>
      </c>
      <c r="F263" s="46">
        <f>IFERROR(VLOOKUP(E263,#REF!,2,0),0)</f>
        <v>0</v>
      </c>
      <c r="G263" s="46"/>
      <c r="H263" s="26">
        <v>6000785135</v>
      </c>
      <c r="I263" s="26" t="s">
        <v>42</v>
      </c>
      <c r="J263" s="26" t="s">
        <v>42</v>
      </c>
      <c r="K263" s="30" t="str">
        <f t="shared" si="42"/>
        <v>Custeio</v>
      </c>
      <c r="L263" s="26" t="s">
        <v>43</v>
      </c>
      <c r="M263" s="26" t="s">
        <v>69</v>
      </c>
      <c r="N263" s="26" t="str">
        <f t="shared" si="35"/>
        <v>Realizado</v>
      </c>
      <c r="O263" s="26" t="s">
        <v>122</v>
      </c>
      <c r="P263" s="26" t="s">
        <v>76</v>
      </c>
      <c r="Q263" s="26" t="str">
        <f>IFERROR(IFERROR(VLOOKUP(H263,[1]STATUS_CAPEX!I:J,2,0),VLOOKUP(H263,[1]STATUS_OPEX!H:I,2,0)),0)</f>
        <v>LIB //COMS</v>
      </c>
      <c r="R263" s="31">
        <v>45760</v>
      </c>
      <c r="S263" s="32" t="s">
        <v>82</v>
      </c>
      <c r="T263" s="26" t="s">
        <v>72</v>
      </c>
      <c r="U263" s="33" t="s">
        <v>39</v>
      </c>
      <c r="V263" s="33" t="str">
        <f t="shared" si="37"/>
        <v>OK</v>
      </c>
      <c r="W263" s="33" t="s">
        <v>49</v>
      </c>
      <c r="X263" s="33" t="s">
        <v>49</v>
      </c>
      <c r="Y263" s="33" t="s">
        <v>39</v>
      </c>
      <c r="Z263" s="14">
        <f t="shared" si="39"/>
        <v>1</v>
      </c>
      <c r="AA263" s="34">
        <v>1564.36</v>
      </c>
      <c r="AB263" s="35" t="s">
        <v>57</v>
      </c>
      <c r="AC263" s="36" t="str">
        <f>IFERROR(VLOOKUP(T263,[1]STATUS_CAPEX!Q:R,2,0),"SAMUEL OLIVEIRA")</f>
        <v>SAMUEL OLIVEIRA</v>
      </c>
      <c r="AD263" s="37" t="s">
        <v>51</v>
      </c>
      <c r="AE263" s="32" t="str">
        <f t="shared" si="43"/>
        <v>Realizado</v>
      </c>
      <c r="AF263" s="38" t="s">
        <v>42</v>
      </c>
      <c r="AG263" s="39">
        <f t="shared" si="38"/>
        <v>1564.36</v>
      </c>
      <c r="AH263" s="40">
        <v>2548098.5699999998</v>
      </c>
      <c r="AI263" s="35" t="e">
        <f t="shared" si="40"/>
        <v>#N/A</v>
      </c>
      <c r="AJ263" s="41">
        <v>24760164</v>
      </c>
      <c r="AK263" s="57">
        <v>1564.36</v>
      </c>
      <c r="AL263" s="34" t="str">
        <f t="shared" si="41"/>
        <v>Mauricio Alves</v>
      </c>
    </row>
    <row r="264" spans="1:38" x14ac:dyDescent="0.25">
      <c r="A264" s="26" t="s">
        <v>38</v>
      </c>
      <c r="B264" s="26" t="s">
        <v>39</v>
      </c>
      <c r="C264" s="26" t="s">
        <v>52</v>
      </c>
      <c r="D264" s="26" t="s">
        <v>40</v>
      </c>
      <c r="E264" s="61">
        <v>27730038</v>
      </c>
      <c r="F264" s="46">
        <f>IFERROR(VLOOKUP(E264,#REF!,2,0),0)</f>
        <v>0</v>
      </c>
      <c r="G264" s="46"/>
      <c r="H264" s="26">
        <v>6000785136</v>
      </c>
      <c r="I264" s="26" t="s">
        <v>42</v>
      </c>
      <c r="J264" s="26" t="s">
        <v>42</v>
      </c>
      <c r="K264" s="30" t="str">
        <f t="shared" si="42"/>
        <v>Custeio</v>
      </c>
      <c r="L264" s="26" t="s">
        <v>43</v>
      </c>
      <c r="M264" s="26" t="s">
        <v>69</v>
      </c>
      <c r="N264" s="26" t="str">
        <f t="shared" si="35"/>
        <v>Realizado</v>
      </c>
      <c r="O264" s="26" t="s">
        <v>45</v>
      </c>
      <c r="P264" s="26" t="s">
        <v>76</v>
      </c>
      <c r="Q264" s="26" t="str">
        <f>IFERROR(IFERROR(VLOOKUP(H264,[1]STATUS_CAPEX!I:J,2,0),VLOOKUP(H264,[1]STATUS_OPEX!H:I,2,0)),0)</f>
        <v>LIB //COMS</v>
      </c>
      <c r="R264" s="31">
        <v>45761</v>
      </c>
      <c r="S264" s="32" t="s">
        <v>82</v>
      </c>
      <c r="T264" s="26" t="s">
        <v>72</v>
      </c>
      <c r="U264" s="33" t="s">
        <v>39</v>
      </c>
      <c r="V264" s="33" t="str">
        <f t="shared" si="37"/>
        <v>OK</v>
      </c>
      <c r="W264" s="33" t="s">
        <v>49</v>
      </c>
      <c r="X264" s="33" t="s">
        <v>49</v>
      </c>
      <c r="Y264" s="33" t="s">
        <v>39</v>
      </c>
      <c r="Z264" s="14">
        <f t="shared" si="39"/>
        <v>1</v>
      </c>
      <c r="AA264" s="34">
        <v>769.86</v>
      </c>
      <c r="AB264" s="35" t="s">
        <v>57</v>
      </c>
      <c r="AC264" s="36" t="str">
        <f>IFERROR(VLOOKUP(T264,[1]STATUS_CAPEX!Q:R,2,0),"SAMUEL OLIVEIRA")</f>
        <v>SAMUEL OLIVEIRA</v>
      </c>
      <c r="AD264" s="37" t="s">
        <v>51</v>
      </c>
      <c r="AE264" s="32" t="str">
        <f t="shared" si="43"/>
        <v>Realizado</v>
      </c>
      <c r="AF264" s="38" t="s">
        <v>42</v>
      </c>
      <c r="AG264" s="39">
        <f t="shared" si="38"/>
        <v>769.86</v>
      </c>
      <c r="AH264" s="40">
        <v>2548098.5699999998</v>
      </c>
      <c r="AI264" s="35" t="e">
        <f t="shared" si="40"/>
        <v>#N/A</v>
      </c>
      <c r="AJ264" s="41">
        <v>24760208</v>
      </c>
      <c r="AK264" s="57">
        <v>769.86</v>
      </c>
      <c r="AL264" s="34" t="str">
        <f t="shared" si="41"/>
        <v>Mauricio Alves</v>
      </c>
    </row>
    <row r="265" spans="1:38" x14ac:dyDescent="0.25">
      <c r="A265" s="26" t="s">
        <v>38</v>
      </c>
      <c r="B265" s="26" t="s">
        <v>39</v>
      </c>
      <c r="C265" s="26" t="s">
        <v>52</v>
      </c>
      <c r="D265" s="26" t="s">
        <v>40</v>
      </c>
      <c r="E265" s="61">
        <v>593612</v>
      </c>
      <c r="F265" s="46">
        <f>IFERROR(VLOOKUP(E265,#REF!,2,0),0)</f>
        <v>0</v>
      </c>
      <c r="G265" s="46"/>
      <c r="H265" s="26">
        <v>6000785137</v>
      </c>
      <c r="I265" s="26" t="s">
        <v>42</v>
      </c>
      <c r="J265" s="26" t="s">
        <v>42</v>
      </c>
      <c r="K265" s="30" t="str">
        <f t="shared" si="42"/>
        <v>Custeio</v>
      </c>
      <c r="L265" s="26" t="s">
        <v>43</v>
      </c>
      <c r="M265" s="26" t="s">
        <v>69</v>
      </c>
      <c r="N265" s="26" t="str">
        <f t="shared" si="35"/>
        <v>Realizado</v>
      </c>
      <c r="O265" s="26" t="s">
        <v>45</v>
      </c>
      <c r="P265" s="26" t="s">
        <v>76</v>
      </c>
      <c r="Q265" s="26" t="str">
        <f>IFERROR(IFERROR(VLOOKUP(H265,[1]STATUS_CAPEX!I:J,2,0),VLOOKUP(H265,[1]STATUS_OPEX!H:I,2,0)),0)</f>
        <v>LIB //COMS</v>
      </c>
      <c r="R265" s="31">
        <v>45762</v>
      </c>
      <c r="S265" s="32" t="s">
        <v>82</v>
      </c>
      <c r="T265" s="26" t="s">
        <v>72</v>
      </c>
      <c r="U265" s="33" t="s">
        <v>39</v>
      </c>
      <c r="V265" s="33" t="str">
        <f t="shared" si="37"/>
        <v>OK</v>
      </c>
      <c r="W265" s="33" t="s">
        <v>49</v>
      </c>
      <c r="X265" s="33" t="s">
        <v>49</v>
      </c>
      <c r="Y265" s="33" t="s">
        <v>39</v>
      </c>
      <c r="Z265" s="14">
        <f t="shared" si="39"/>
        <v>1</v>
      </c>
      <c r="AA265" s="34">
        <v>3873.94</v>
      </c>
      <c r="AB265" s="35" t="s">
        <v>57</v>
      </c>
      <c r="AC265" s="36" t="str">
        <f>IFERROR(VLOOKUP(T265,[1]STATUS_CAPEX!Q:R,2,0),"SAMUEL OLIVEIRA")</f>
        <v>SAMUEL OLIVEIRA</v>
      </c>
      <c r="AD265" s="37" t="s">
        <v>51</v>
      </c>
      <c r="AE265" s="32" t="str">
        <f t="shared" si="43"/>
        <v>Realizado</v>
      </c>
      <c r="AF265" s="38" t="s">
        <v>42</v>
      </c>
      <c r="AG265" s="39">
        <f t="shared" si="38"/>
        <v>3873.94</v>
      </c>
      <c r="AH265" s="40">
        <v>2548098.5699999998</v>
      </c>
      <c r="AI265" s="35" t="e">
        <f t="shared" si="40"/>
        <v>#N/A</v>
      </c>
      <c r="AJ265" s="41">
        <v>24760214</v>
      </c>
      <c r="AK265" s="57">
        <v>3873.94</v>
      </c>
      <c r="AL265" s="34" t="str">
        <f t="shared" si="41"/>
        <v>Mauricio Alves</v>
      </c>
    </row>
    <row r="266" spans="1:38" x14ac:dyDescent="0.25">
      <c r="A266" s="26" t="s">
        <v>38</v>
      </c>
      <c r="B266" s="26" t="s">
        <v>39</v>
      </c>
      <c r="C266" s="26" t="s">
        <v>52</v>
      </c>
      <c r="D266" s="26" t="s">
        <v>40</v>
      </c>
      <c r="E266" s="61">
        <v>593612</v>
      </c>
      <c r="F266" s="46">
        <f>IFERROR(VLOOKUP(E266,#REF!,2,0),0)</f>
        <v>0</v>
      </c>
      <c r="G266" s="46"/>
      <c r="H266" s="26">
        <v>6000785138</v>
      </c>
      <c r="I266" s="26" t="s">
        <v>42</v>
      </c>
      <c r="J266" s="26" t="s">
        <v>42</v>
      </c>
      <c r="K266" s="30" t="str">
        <f t="shared" si="42"/>
        <v>Custeio</v>
      </c>
      <c r="L266" s="26" t="s">
        <v>43</v>
      </c>
      <c r="M266" s="26" t="s">
        <v>69</v>
      </c>
      <c r="N266" s="26" t="str">
        <f t="shared" si="35"/>
        <v>Realizado</v>
      </c>
      <c r="O266" s="26" t="s">
        <v>45</v>
      </c>
      <c r="P266" s="26" t="s">
        <v>76</v>
      </c>
      <c r="Q266" s="26" t="str">
        <f>IFERROR(IFERROR(VLOOKUP(H266,[1]STATUS_CAPEX!I:J,2,0),VLOOKUP(H266,[1]STATUS_OPEX!H:I,2,0)),0)</f>
        <v>LIB //COMS</v>
      </c>
      <c r="R266" s="31">
        <v>45763</v>
      </c>
      <c r="S266" s="32" t="s">
        <v>82</v>
      </c>
      <c r="T266" s="26" t="s">
        <v>72</v>
      </c>
      <c r="U266" s="33" t="s">
        <v>39</v>
      </c>
      <c r="V266" s="33" t="str">
        <f t="shared" si="37"/>
        <v>OK</v>
      </c>
      <c r="W266" s="33" t="s">
        <v>49</v>
      </c>
      <c r="X266" s="33" t="s">
        <v>49</v>
      </c>
      <c r="Y266" s="33" t="s">
        <v>39</v>
      </c>
      <c r="Z266" s="14">
        <f t="shared" si="39"/>
        <v>1</v>
      </c>
      <c r="AA266" s="34">
        <v>9410.7999999999993</v>
      </c>
      <c r="AB266" s="35" t="s">
        <v>57</v>
      </c>
      <c r="AC266" s="36" t="str">
        <f>IFERROR(VLOOKUP(T266,[1]STATUS_CAPEX!Q:R,2,0),"SAMUEL OLIVEIRA")</f>
        <v>SAMUEL OLIVEIRA</v>
      </c>
      <c r="AD266" s="37" t="s">
        <v>51</v>
      </c>
      <c r="AE266" s="32" t="str">
        <f t="shared" si="43"/>
        <v>Realizado</v>
      </c>
      <c r="AF266" s="38" t="s">
        <v>42</v>
      </c>
      <c r="AG266" s="39">
        <f t="shared" si="38"/>
        <v>9410.7999999999993</v>
      </c>
      <c r="AH266" s="40">
        <v>2548098.5699999998</v>
      </c>
      <c r="AI266" s="35" t="e">
        <f t="shared" si="40"/>
        <v>#N/A</v>
      </c>
      <c r="AJ266" s="41">
        <v>24760281</v>
      </c>
      <c r="AK266" s="57">
        <v>9410.7999999999993</v>
      </c>
      <c r="AL266" s="34" t="str">
        <f t="shared" si="41"/>
        <v>Mauricio Alves</v>
      </c>
    </row>
    <row r="267" spans="1:38" x14ac:dyDescent="0.25">
      <c r="A267" s="26" t="s">
        <v>38</v>
      </c>
      <c r="B267" s="26" t="s">
        <v>39</v>
      </c>
      <c r="C267" s="26" t="s">
        <v>52</v>
      </c>
      <c r="D267" s="26" t="s">
        <v>40</v>
      </c>
      <c r="E267" s="61">
        <v>593612</v>
      </c>
      <c r="F267" s="46">
        <f>IFERROR(VLOOKUP(E267,#REF!,2,0),0)</f>
        <v>0</v>
      </c>
      <c r="G267" s="46"/>
      <c r="H267" s="26">
        <v>6000785304</v>
      </c>
      <c r="I267" s="26" t="s">
        <v>42</v>
      </c>
      <c r="J267" s="26" t="s">
        <v>42</v>
      </c>
      <c r="K267" s="30" t="str">
        <f t="shared" si="42"/>
        <v>Custeio</v>
      </c>
      <c r="L267" s="26" t="s">
        <v>43</v>
      </c>
      <c r="M267" s="26" t="s">
        <v>69</v>
      </c>
      <c r="N267" s="26" t="str">
        <f t="shared" si="35"/>
        <v>Realizado</v>
      </c>
      <c r="O267" s="26" t="s">
        <v>45</v>
      </c>
      <c r="P267" s="26" t="s">
        <v>76</v>
      </c>
      <c r="Q267" s="26" t="str">
        <f>IFERROR(IFERROR(VLOOKUP(H267,[1]STATUS_CAPEX!I:J,2,0),VLOOKUP(H267,[1]STATUS_OPEX!H:I,2,0)),0)</f>
        <v>LIB //COMS</v>
      </c>
      <c r="R267" s="31">
        <v>45764</v>
      </c>
      <c r="S267" s="32" t="s">
        <v>71</v>
      </c>
      <c r="T267" s="26" t="s">
        <v>72</v>
      </c>
      <c r="U267" s="33" t="s">
        <v>39</v>
      </c>
      <c r="V267" s="33" t="str">
        <f t="shared" si="37"/>
        <v>OK</v>
      </c>
      <c r="W267" s="33" t="s">
        <v>49</v>
      </c>
      <c r="X267" s="33" t="s">
        <v>49</v>
      </c>
      <c r="Y267" s="33" t="s">
        <v>39</v>
      </c>
      <c r="Z267" s="14">
        <f t="shared" si="39"/>
        <v>1</v>
      </c>
      <c r="AA267" s="34">
        <v>6556.13</v>
      </c>
      <c r="AB267" s="35" t="s">
        <v>57</v>
      </c>
      <c r="AC267" s="36" t="str">
        <f>IFERROR(VLOOKUP(T267,[1]STATUS_CAPEX!Q:R,2,0),"SAMUEL OLIVEIRA")</f>
        <v>SAMUEL OLIVEIRA</v>
      </c>
      <c r="AD267" s="37" t="s">
        <v>51</v>
      </c>
      <c r="AE267" s="32" t="str">
        <f t="shared" si="43"/>
        <v>Realizado</v>
      </c>
      <c r="AF267" s="38" t="s">
        <v>42</v>
      </c>
      <c r="AG267" s="39">
        <f t="shared" si="38"/>
        <v>6556.13</v>
      </c>
      <c r="AH267" s="40">
        <v>2548098.5699999998</v>
      </c>
      <c r="AI267" s="35" t="e">
        <f t="shared" si="40"/>
        <v>#N/A</v>
      </c>
      <c r="AJ267" s="41">
        <v>24760388</v>
      </c>
      <c r="AK267" s="51">
        <v>6556.13</v>
      </c>
      <c r="AL267" s="34" t="str">
        <f t="shared" si="41"/>
        <v>Mauricio Alves</v>
      </c>
    </row>
    <row r="268" spans="1:38" x14ac:dyDescent="0.25">
      <c r="A268" s="26" t="s">
        <v>38</v>
      </c>
      <c r="B268" s="26" t="s">
        <v>39</v>
      </c>
      <c r="C268" s="26" t="s">
        <v>52</v>
      </c>
      <c r="D268" s="26" t="s">
        <v>40</v>
      </c>
      <c r="E268" s="61">
        <v>592327</v>
      </c>
      <c r="F268" s="46">
        <f>IFERROR(VLOOKUP(E268,#REF!,2,0),0)</f>
        <v>0</v>
      </c>
      <c r="G268" s="46"/>
      <c r="H268" s="26">
        <v>6000785306</v>
      </c>
      <c r="I268" s="26" t="s">
        <v>42</v>
      </c>
      <c r="J268" s="26" t="s">
        <v>42</v>
      </c>
      <c r="K268" s="30" t="str">
        <f t="shared" si="42"/>
        <v>Custeio</v>
      </c>
      <c r="L268" s="26" t="s">
        <v>43</v>
      </c>
      <c r="M268" s="26" t="s">
        <v>69</v>
      </c>
      <c r="N268" s="26" t="str">
        <f t="shared" si="35"/>
        <v>Realizado</v>
      </c>
      <c r="O268" s="26" t="s">
        <v>45</v>
      </c>
      <c r="P268" s="26" t="s">
        <v>76</v>
      </c>
      <c r="Q268" s="26" t="str">
        <f>IFERROR(IFERROR(VLOOKUP(H268,[1]STATUS_CAPEX!I:J,2,0),VLOOKUP(H268,[1]STATUS_OPEX!H:I,2,0)),0)</f>
        <v>LIB //COMS</v>
      </c>
      <c r="R268" s="31">
        <v>45765</v>
      </c>
      <c r="S268" s="32" t="s">
        <v>82</v>
      </c>
      <c r="T268" s="26" t="s">
        <v>72</v>
      </c>
      <c r="U268" s="33" t="s">
        <v>39</v>
      </c>
      <c r="V268" s="33" t="str">
        <f t="shared" si="37"/>
        <v>OK</v>
      </c>
      <c r="W268" s="33" t="s">
        <v>49</v>
      </c>
      <c r="X268" s="33" t="s">
        <v>49</v>
      </c>
      <c r="Y268" s="33" t="s">
        <v>39</v>
      </c>
      <c r="Z268" s="14">
        <f t="shared" si="39"/>
        <v>1</v>
      </c>
      <c r="AA268" s="34">
        <v>1191.75</v>
      </c>
      <c r="AB268" s="35" t="s">
        <v>57</v>
      </c>
      <c r="AC268" s="36" t="str">
        <f>IFERROR(VLOOKUP(T268,[1]STATUS_CAPEX!Q:R,2,0),"SAMUEL OLIVEIRA")</f>
        <v>SAMUEL OLIVEIRA</v>
      </c>
      <c r="AD268" s="37" t="s">
        <v>51</v>
      </c>
      <c r="AE268" s="32" t="str">
        <f t="shared" si="43"/>
        <v>Realizado</v>
      </c>
      <c r="AF268" s="38" t="s">
        <v>42</v>
      </c>
      <c r="AG268" s="39">
        <f t="shared" si="38"/>
        <v>1191.75</v>
      </c>
      <c r="AH268" s="40">
        <v>2548098.5699999998</v>
      </c>
      <c r="AI268" s="35" t="e">
        <f t="shared" si="40"/>
        <v>#N/A</v>
      </c>
      <c r="AJ268" s="41">
        <v>24760396</v>
      </c>
      <c r="AK268" s="57">
        <v>1191.75</v>
      </c>
      <c r="AL268" s="34" t="str">
        <f t="shared" si="41"/>
        <v>Mauricio Alves</v>
      </c>
    </row>
    <row r="269" spans="1:38" x14ac:dyDescent="0.25">
      <c r="A269" s="26" t="s">
        <v>38</v>
      </c>
      <c r="B269" s="26" t="s">
        <v>39</v>
      </c>
      <c r="C269" s="26" t="s">
        <v>52</v>
      </c>
      <c r="D269" s="26" t="s">
        <v>40</v>
      </c>
      <c r="E269" s="61">
        <v>600160</v>
      </c>
      <c r="F269" s="46">
        <f>IFERROR(VLOOKUP(E269,#REF!,2,0),0)</f>
        <v>0</v>
      </c>
      <c r="G269" s="46"/>
      <c r="H269" s="26">
        <v>6000785307</v>
      </c>
      <c r="I269" s="26" t="s">
        <v>42</v>
      </c>
      <c r="J269" s="26" t="s">
        <v>42</v>
      </c>
      <c r="K269" s="30" t="str">
        <f t="shared" si="42"/>
        <v>Custeio</v>
      </c>
      <c r="L269" s="26" t="s">
        <v>43</v>
      </c>
      <c r="M269" s="26" t="s">
        <v>69</v>
      </c>
      <c r="N269" s="26" t="str">
        <f t="shared" si="35"/>
        <v>Realizado</v>
      </c>
      <c r="O269" s="26" t="s">
        <v>64</v>
      </c>
      <c r="P269" s="26" t="s">
        <v>76</v>
      </c>
      <c r="Q269" s="26" t="str">
        <f>IFERROR(IFERROR(VLOOKUP(H269,[1]STATUS_CAPEX!I:J,2,0),VLOOKUP(H269,[1]STATUS_OPEX!H:I,2,0)),0)</f>
        <v>LIB //COMS</v>
      </c>
      <c r="R269" s="31">
        <v>45766</v>
      </c>
      <c r="S269" s="32" t="s">
        <v>82</v>
      </c>
      <c r="T269" s="26" t="s">
        <v>72</v>
      </c>
      <c r="U269" s="33" t="s">
        <v>39</v>
      </c>
      <c r="V269" s="33" t="str">
        <f t="shared" si="37"/>
        <v>OK</v>
      </c>
      <c r="W269" s="33" t="s">
        <v>49</v>
      </c>
      <c r="X269" s="33" t="s">
        <v>49</v>
      </c>
      <c r="Y269" s="33" t="s">
        <v>39</v>
      </c>
      <c r="Z269" s="14">
        <f t="shared" si="39"/>
        <v>1</v>
      </c>
      <c r="AA269" s="34">
        <v>1986.25</v>
      </c>
      <c r="AB269" s="35" t="s">
        <v>57</v>
      </c>
      <c r="AC269" s="36" t="str">
        <f>IFERROR(VLOOKUP(T269,[1]STATUS_CAPEX!Q:R,2,0),"SAMUEL OLIVEIRA")</f>
        <v>SAMUEL OLIVEIRA</v>
      </c>
      <c r="AD269" s="37" t="s">
        <v>51</v>
      </c>
      <c r="AE269" s="32" t="str">
        <f t="shared" si="43"/>
        <v>Realizado</v>
      </c>
      <c r="AF269" s="38" t="s">
        <v>42</v>
      </c>
      <c r="AG269" s="39">
        <f t="shared" si="38"/>
        <v>1986.25</v>
      </c>
      <c r="AH269" s="40">
        <v>2548098.5699999998</v>
      </c>
      <c r="AI269" s="35" t="e">
        <f t="shared" si="40"/>
        <v>#N/A</v>
      </c>
      <c r="AJ269" s="41">
        <v>24760430</v>
      </c>
      <c r="AK269" s="57">
        <v>1986.25</v>
      </c>
      <c r="AL269" s="34" t="str">
        <f t="shared" si="41"/>
        <v>Mauricio Alves</v>
      </c>
    </row>
    <row r="270" spans="1:38" x14ac:dyDescent="0.25">
      <c r="A270" s="26" t="s">
        <v>38</v>
      </c>
      <c r="B270" s="26" t="s">
        <v>39</v>
      </c>
      <c r="C270" s="26" t="s">
        <v>52</v>
      </c>
      <c r="D270" s="26" t="s">
        <v>40</v>
      </c>
      <c r="E270" s="27">
        <v>565314</v>
      </c>
      <c r="F270" s="27">
        <f>IFERROR(VLOOKUP(E270,#REF!,2,0),0)</f>
        <v>0</v>
      </c>
      <c r="G270" s="27"/>
      <c r="H270" s="26">
        <v>6000777801</v>
      </c>
      <c r="I270" s="26" t="s">
        <v>42</v>
      </c>
      <c r="J270" s="26" t="s">
        <v>42</v>
      </c>
      <c r="K270" s="30" t="str">
        <f t="shared" si="42"/>
        <v>Custeio</v>
      </c>
      <c r="L270" s="26" t="s">
        <v>43</v>
      </c>
      <c r="M270" s="26" t="s">
        <v>44</v>
      </c>
      <c r="N270" s="26" t="str">
        <f t="shared" si="35"/>
        <v>Realizado</v>
      </c>
      <c r="O270" s="26" t="s">
        <v>64</v>
      </c>
      <c r="P270" s="26" t="s">
        <v>85</v>
      </c>
      <c r="Q270" s="26" t="str">
        <f>IFERROR(IFERROR(VLOOKUP(H270,[1]STATUS_CAPEX!I:J,2,0),VLOOKUP(H270,[1]STATUS_OPEX!H:I,2,0)),0)</f>
        <v>LIB //COMS</v>
      </c>
      <c r="R270" s="31">
        <v>45767</v>
      </c>
      <c r="S270" s="32" t="s">
        <v>71</v>
      </c>
      <c r="T270" s="26" t="s">
        <v>72</v>
      </c>
      <c r="U270" s="33" t="s">
        <v>39</v>
      </c>
      <c r="V270" s="33" t="str">
        <f t="shared" si="37"/>
        <v>OK</v>
      </c>
      <c r="W270" s="33" t="s">
        <v>49</v>
      </c>
      <c r="X270" s="33" t="s">
        <v>49</v>
      </c>
      <c r="Y270" s="33" t="s">
        <v>39</v>
      </c>
      <c r="Z270" s="14">
        <f t="shared" si="39"/>
        <v>1</v>
      </c>
      <c r="AA270" s="34">
        <v>1236</v>
      </c>
      <c r="AB270" s="35" t="s">
        <v>57</v>
      </c>
      <c r="AC270" s="36" t="str">
        <f>IFERROR(VLOOKUP(T270,[1]STATUS_CAPEX!Q:R,2,0),"SAMUEL OLIVEIRA")</f>
        <v>SAMUEL OLIVEIRA</v>
      </c>
      <c r="AD270" s="37" t="s">
        <v>51</v>
      </c>
      <c r="AE270" s="32" t="str">
        <f t="shared" si="43"/>
        <v>Realizado</v>
      </c>
      <c r="AF270" s="38" t="s">
        <v>42</v>
      </c>
      <c r="AG270" s="39">
        <f t="shared" si="38"/>
        <v>1236.71</v>
      </c>
      <c r="AH270" s="40">
        <v>2548098.5699999998</v>
      </c>
      <c r="AI270" s="35" t="e">
        <f t="shared" si="40"/>
        <v>#N/A</v>
      </c>
      <c r="AJ270" s="41">
        <v>24626884</v>
      </c>
      <c r="AK270" s="51">
        <v>1236.71</v>
      </c>
      <c r="AL270" s="34" t="str">
        <f t="shared" si="41"/>
        <v>Mauricio Alves</v>
      </c>
    </row>
    <row r="271" spans="1:38" x14ac:dyDescent="0.25">
      <c r="A271" s="26" t="s">
        <v>38</v>
      </c>
      <c r="B271" s="26" t="s">
        <v>39</v>
      </c>
      <c r="C271" s="26" t="s">
        <v>52</v>
      </c>
      <c r="D271" s="26" t="s">
        <v>40</v>
      </c>
      <c r="E271" s="27">
        <v>577156</v>
      </c>
      <c r="F271" s="27">
        <f>IFERROR(VLOOKUP(E271,#REF!,2,0),0)</f>
        <v>0</v>
      </c>
      <c r="G271" s="27"/>
      <c r="H271" s="26">
        <v>6000779198</v>
      </c>
      <c r="I271" s="26" t="s">
        <v>42</v>
      </c>
      <c r="J271" s="26" t="s">
        <v>42</v>
      </c>
      <c r="K271" s="30" t="str">
        <f t="shared" si="42"/>
        <v>Custeio</v>
      </c>
      <c r="L271" s="26" t="s">
        <v>43</v>
      </c>
      <c r="M271" s="26" t="s">
        <v>44</v>
      </c>
      <c r="N271" s="26" t="str">
        <f t="shared" si="35"/>
        <v>Realizado</v>
      </c>
      <c r="O271" s="26" t="s">
        <v>105</v>
      </c>
      <c r="P271" s="26" t="s">
        <v>108</v>
      </c>
      <c r="Q271" s="26" t="str">
        <f>IFERROR(IFERROR(VLOOKUP(H271,[1]STATUS_CAPEX!I:J,2,0),VLOOKUP(H271,[1]STATUS_OPEX!H:I,2,0)),0)</f>
        <v>LIB //COMS</v>
      </c>
      <c r="R271" s="31">
        <v>45768</v>
      </c>
      <c r="S271" s="32" t="s">
        <v>71</v>
      </c>
      <c r="T271" s="26" t="s">
        <v>72</v>
      </c>
      <c r="U271" s="33" t="s">
        <v>39</v>
      </c>
      <c r="V271" s="33" t="str">
        <f t="shared" si="37"/>
        <v>OK</v>
      </c>
      <c r="W271" s="33" t="s">
        <v>49</v>
      </c>
      <c r="X271" s="33" t="s">
        <v>49</v>
      </c>
      <c r="Y271" s="33" t="s">
        <v>39</v>
      </c>
      <c r="Z271" s="14">
        <f t="shared" si="39"/>
        <v>1</v>
      </c>
      <c r="AA271" s="34">
        <v>1986</v>
      </c>
      <c r="AB271" s="35" t="s">
        <v>57</v>
      </c>
      <c r="AC271" s="36" t="str">
        <f>IFERROR(VLOOKUP(T271,[1]STATUS_CAPEX!Q:R,2,0),"SAMUEL OLIVEIRA")</f>
        <v>SAMUEL OLIVEIRA</v>
      </c>
      <c r="AD271" s="37" t="s">
        <v>51</v>
      </c>
      <c r="AE271" s="32" t="str">
        <f t="shared" si="43"/>
        <v>Realizado</v>
      </c>
      <c r="AF271" s="38" t="s">
        <v>42</v>
      </c>
      <c r="AG271" s="39">
        <f t="shared" si="38"/>
        <v>3849.07</v>
      </c>
      <c r="AH271" s="40">
        <v>2548098.5699999998</v>
      </c>
      <c r="AI271" s="35" t="e">
        <f t="shared" si="40"/>
        <v>#N/A</v>
      </c>
      <c r="AJ271" s="41">
        <v>24715288</v>
      </c>
      <c r="AK271" s="51">
        <v>3849.07</v>
      </c>
      <c r="AL271" s="34" t="str">
        <f t="shared" si="41"/>
        <v>Mauricio Alves</v>
      </c>
    </row>
    <row r="272" spans="1:38" x14ac:dyDescent="0.25">
      <c r="A272" s="26" t="s">
        <v>38</v>
      </c>
      <c r="B272" s="26" t="s">
        <v>39</v>
      </c>
      <c r="C272" s="26" t="s">
        <v>52</v>
      </c>
      <c r="D272" s="26" t="s">
        <v>40</v>
      </c>
      <c r="E272" s="61">
        <v>600538</v>
      </c>
      <c r="F272" s="46">
        <f>IFERROR(VLOOKUP(E272,#REF!,2,0),0)</f>
        <v>0</v>
      </c>
      <c r="G272" s="46"/>
      <c r="H272" s="26">
        <v>6000785312</v>
      </c>
      <c r="I272" s="26" t="s">
        <v>42</v>
      </c>
      <c r="J272" s="26" t="s">
        <v>42</v>
      </c>
      <c r="K272" s="30" t="str">
        <f t="shared" si="42"/>
        <v>Custeio</v>
      </c>
      <c r="L272" s="26" t="s">
        <v>43</v>
      </c>
      <c r="M272" s="26" t="s">
        <v>69</v>
      </c>
      <c r="N272" s="26" t="str">
        <f t="shared" si="35"/>
        <v>Realizado</v>
      </c>
      <c r="O272" s="26" t="s">
        <v>45</v>
      </c>
      <c r="P272" s="26" t="s">
        <v>76</v>
      </c>
      <c r="Q272" s="26" t="str">
        <f>IFERROR(IFERROR(VLOOKUP(H272,[1]STATUS_CAPEX!I:J,2,0),VLOOKUP(H272,[1]STATUS_OPEX!H:I,2,0)),0)</f>
        <v>LIB //COMS</v>
      </c>
      <c r="R272" s="31">
        <v>45769</v>
      </c>
      <c r="S272" s="32" t="s">
        <v>82</v>
      </c>
      <c r="T272" s="26" t="s">
        <v>72</v>
      </c>
      <c r="U272" s="33" t="s">
        <v>39</v>
      </c>
      <c r="V272" s="33" t="str">
        <f t="shared" si="37"/>
        <v>OK</v>
      </c>
      <c r="W272" s="33" t="s">
        <v>49</v>
      </c>
      <c r="X272" s="33" t="s">
        <v>49</v>
      </c>
      <c r="Y272" s="33" t="s">
        <v>39</v>
      </c>
      <c r="Z272" s="14">
        <f t="shared" si="39"/>
        <v>1</v>
      </c>
      <c r="AA272" s="34">
        <v>1961.61</v>
      </c>
      <c r="AB272" s="35" t="s">
        <v>57</v>
      </c>
      <c r="AC272" s="36" t="str">
        <f>IFERROR(VLOOKUP(T272,[1]STATUS_CAPEX!Q:R,2,0),"SAMUEL OLIVEIRA")</f>
        <v>SAMUEL OLIVEIRA</v>
      </c>
      <c r="AD272" s="37" t="s">
        <v>51</v>
      </c>
      <c r="AE272" s="32" t="str">
        <f t="shared" si="43"/>
        <v>Realizado</v>
      </c>
      <c r="AF272" s="38" t="s">
        <v>42</v>
      </c>
      <c r="AG272" s="39">
        <f t="shared" si="38"/>
        <v>1809.51</v>
      </c>
      <c r="AH272" s="40">
        <v>2548098.5699999998</v>
      </c>
      <c r="AI272" s="35" t="e">
        <f t="shared" si="40"/>
        <v>#N/A</v>
      </c>
      <c r="AJ272" s="41">
        <v>24880109</v>
      </c>
      <c r="AK272" s="51">
        <v>1809.51</v>
      </c>
      <c r="AL272" s="34" t="str">
        <f t="shared" si="41"/>
        <v>Mauricio Alves</v>
      </c>
    </row>
    <row r="273" spans="1:38" x14ac:dyDescent="0.25">
      <c r="A273" s="26" t="s">
        <v>38</v>
      </c>
      <c r="B273" s="26" t="s">
        <v>39</v>
      </c>
      <c r="C273" s="26" t="s">
        <v>52</v>
      </c>
      <c r="D273" s="26" t="s">
        <v>40</v>
      </c>
      <c r="E273" s="27">
        <v>593203</v>
      </c>
      <c r="F273" s="27">
        <f>IFERROR(VLOOKUP(E273,#REF!,2,0),0)</f>
        <v>0</v>
      </c>
      <c r="G273" s="27"/>
      <c r="H273" s="26">
        <v>6000782037</v>
      </c>
      <c r="I273" s="26" t="s">
        <v>42</v>
      </c>
      <c r="J273" s="26" t="s">
        <v>42</v>
      </c>
      <c r="K273" s="30" t="str">
        <f t="shared" si="42"/>
        <v>Custeio</v>
      </c>
      <c r="L273" s="26" t="s">
        <v>43</v>
      </c>
      <c r="M273" s="26" t="s">
        <v>44</v>
      </c>
      <c r="N273" s="26" t="str">
        <f t="shared" si="35"/>
        <v>Realizado</v>
      </c>
      <c r="O273" s="26" t="s">
        <v>45</v>
      </c>
      <c r="P273" s="26" t="s">
        <v>118</v>
      </c>
      <c r="Q273" s="26" t="str">
        <f>IFERROR(IFERROR(VLOOKUP(H273,[1]STATUS_CAPEX!I:J,2,0),VLOOKUP(H273,[1]STATUS_OPEX!H:I,2,0)),0)</f>
        <v>LIB //COMS</v>
      </c>
      <c r="R273" s="31">
        <v>45770</v>
      </c>
      <c r="S273" s="32" t="s">
        <v>71</v>
      </c>
      <c r="T273" s="26" t="s">
        <v>72</v>
      </c>
      <c r="U273" s="33" t="s">
        <v>39</v>
      </c>
      <c r="V273" s="33" t="str">
        <f t="shared" si="37"/>
        <v>OK</v>
      </c>
      <c r="W273" s="33" t="s">
        <v>49</v>
      </c>
      <c r="X273" s="33" t="s">
        <v>49</v>
      </c>
      <c r="Y273" s="33" t="s">
        <v>39</v>
      </c>
      <c r="Z273" s="14">
        <f t="shared" si="39"/>
        <v>1</v>
      </c>
      <c r="AA273" s="34">
        <v>1789</v>
      </c>
      <c r="AB273" s="35" t="s">
        <v>57</v>
      </c>
      <c r="AC273" s="36" t="str">
        <f>IFERROR(VLOOKUP(T273,[1]STATUS_CAPEX!Q:R,2,0),"SAMUEL OLIVEIRA")</f>
        <v>SAMUEL OLIVEIRA</v>
      </c>
      <c r="AD273" s="37" t="s">
        <v>51</v>
      </c>
      <c r="AE273" s="32" t="str">
        <f t="shared" si="43"/>
        <v>Realizado</v>
      </c>
      <c r="AF273" s="38" t="s">
        <v>42</v>
      </c>
      <c r="AG273" s="39">
        <f t="shared" si="38"/>
        <v>3994.11</v>
      </c>
      <c r="AH273" s="40">
        <v>2548098.5699999998</v>
      </c>
      <c r="AI273" s="35" t="e">
        <f t="shared" si="40"/>
        <v>#N/A</v>
      </c>
      <c r="AJ273" s="41">
        <v>24759500</v>
      </c>
      <c r="AK273" s="51">
        <v>3994.11</v>
      </c>
      <c r="AL273" s="34" t="str">
        <f t="shared" si="41"/>
        <v>Mauricio Alves</v>
      </c>
    </row>
    <row r="274" spans="1:38" x14ac:dyDescent="0.25">
      <c r="A274" s="26" t="s">
        <v>38</v>
      </c>
      <c r="B274" s="26" t="s">
        <v>39</v>
      </c>
      <c r="C274" s="26" t="s">
        <v>52</v>
      </c>
      <c r="D274" s="26" t="s">
        <v>40</v>
      </c>
      <c r="E274" s="61">
        <v>599812</v>
      </c>
      <c r="F274" s="46">
        <f>IFERROR(VLOOKUP(E274,#REF!,2,0),0)</f>
        <v>0</v>
      </c>
      <c r="G274" s="46"/>
      <c r="H274" s="26">
        <v>6000785315</v>
      </c>
      <c r="I274" s="26" t="s">
        <v>42</v>
      </c>
      <c r="J274" s="26" t="s">
        <v>42</v>
      </c>
      <c r="K274" s="30" t="str">
        <f t="shared" si="42"/>
        <v>Custeio</v>
      </c>
      <c r="L274" s="26" t="s">
        <v>43</v>
      </c>
      <c r="M274" s="26" t="s">
        <v>69</v>
      </c>
      <c r="N274" s="26" t="str">
        <f t="shared" si="35"/>
        <v>Realizado</v>
      </c>
      <c r="O274" s="26" t="s">
        <v>45</v>
      </c>
      <c r="P274" s="26" t="s">
        <v>76</v>
      </c>
      <c r="Q274" s="26" t="str">
        <f>IFERROR(IFERROR(VLOOKUP(H274,[1]STATUS_CAPEX!I:J,2,0),VLOOKUP(H274,[1]STATUS_OPEX!H:I,2,0)),0)</f>
        <v>LIB //COMS</v>
      </c>
      <c r="R274" s="31">
        <v>45771</v>
      </c>
      <c r="S274" s="32" t="s">
        <v>82</v>
      </c>
      <c r="T274" s="26" t="s">
        <v>72</v>
      </c>
      <c r="U274" s="33" t="s">
        <v>39</v>
      </c>
      <c r="V274" s="33" t="str">
        <f t="shared" si="37"/>
        <v>OK</v>
      </c>
      <c r="W274" s="33" t="s">
        <v>49</v>
      </c>
      <c r="X274" s="33" t="s">
        <v>49</v>
      </c>
      <c r="Y274" s="33" t="s">
        <v>39</v>
      </c>
      <c r="Z274" s="14">
        <f t="shared" si="39"/>
        <v>1</v>
      </c>
      <c r="AA274" s="34">
        <v>3476.69</v>
      </c>
      <c r="AB274" s="35" t="s">
        <v>57</v>
      </c>
      <c r="AC274" s="36" t="str">
        <f>IFERROR(VLOOKUP(T274,[1]STATUS_CAPEX!Q:R,2,0),"SAMUEL OLIVEIRA")</f>
        <v>SAMUEL OLIVEIRA</v>
      </c>
      <c r="AD274" s="37" t="s">
        <v>51</v>
      </c>
      <c r="AE274" s="32" t="str">
        <f t="shared" si="43"/>
        <v>Realizado</v>
      </c>
      <c r="AF274" s="38" t="s">
        <v>42</v>
      </c>
      <c r="AG274" s="39">
        <f t="shared" si="38"/>
        <v>3476.69</v>
      </c>
      <c r="AH274" s="40">
        <v>2548098.5699999998</v>
      </c>
      <c r="AI274" s="35" t="e">
        <f t="shared" si="40"/>
        <v>#N/A</v>
      </c>
      <c r="AJ274" s="41">
        <v>24893687</v>
      </c>
      <c r="AK274" s="51">
        <v>3476.69</v>
      </c>
      <c r="AL274" s="34" t="str">
        <f t="shared" si="41"/>
        <v>Mauricio Alves</v>
      </c>
    </row>
    <row r="275" spans="1:38" x14ac:dyDescent="0.25">
      <c r="A275" s="26" t="s">
        <v>38</v>
      </c>
      <c r="B275" s="26" t="s">
        <v>39</v>
      </c>
      <c r="C275" s="26" t="s">
        <v>52</v>
      </c>
      <c r="D275" s="26" t="s">
        <v>40</v>
      </c>
      <c r="E275" s="27">
        <v>605088</v>
      </c>
      <c r="F275" s="27">
        <f>IFERROR(VLOOKUP(E275,#REF!,2,0),0)</f>
        <v>0</v>
      </c>
      <c r="G275" s="27"/>
      <c r="H275" s="26">
        <v>6000785924</v>
      </c>
      <c r="I275" s="26" t="s">
        <v>42</v>
      </c>
      <c r="J275" s="26" t="s">
        <v>42</v>
      </c>
      <c r="K275" s="30" t="str">
        <f t="shared" si="42"/>
        <v>Custeio</v>
      </c>
      <c r="L275" s="26" t="s">
        <v>43</v>
      </c>
      <c r="M275" s="26" t="s">
        <v>44</v>
      </c>
      <c r="N275" s="26" t="str">
        <f t="shared" si="35"/>
        <v>Realizado</v>
      </c>
      <c r="O275" s="26" t="s">
        <v>45</v>
      </c>
      <c r="P275" s="26" t="s">
        <v>108</v>
      </c>
      <c r="Q275" s="26" t="str">
        <f>IFERROR(IFERROR(VLOOKUP(H275,[1]STATUS_CAPEX!I:J,2,0),VLOOKUP(H275,[1]STATUS_OPEX!H:I,2,0)),0)</f>
        <v>LIB //COMS</v>
      </c>
      <c r="R275" s="31">
        <v>45772</v>
      </c>
      <c r="S275" s="32" t="s">
        <v>71</v>
      </c>
      <c r="T275" s="26" t="s">
        <v>72</v>
      </c>
      <c r="U275" s="33" t="s">
        <v>39</v>
      </c>
      <c r="V275" s="33" t="str">
        <f t="shared" si="37"/>
        <v>OK</v>
      </c>
      <c r="W275" s="33" t="s">
        <v>49</v>
      </c>
      <c r="X275" s="33" t="s">
        <v>49</v>
      </c>
      <c r="Y275" s="33" t="s">
        <v>39</v>
      </c>
      <c r="Z275" s="14">
        <f t="shared" si="39"/>
        <v>1</v>
      </c>
      <c r="AA275" s="34">
        <v>6156</v>
      </c>
      <c r="AB275" s="35" t="s">
        <v>57</v>
      </c>
      <c r="AC275" s="36" t="str">
        <f>IFERROR(VLOOKUP(T275,[1]STATUS_CAPEX!Q:R,2,0),"SAMUEL OLIVEIRA")</f>
        <v>SAMUEL OLIVEIRA</v>
      </c>
      <c r="AD275" s="37" t="s">
        <v>51</v>
      </c>
      <c r="AE275" s="32" t="str">
        <f t="shared" si="43"/>
        <v>Realizado</v>
      </c>
      <c r="AF275" s="38" t="s">
        <v>42</v>
      </c>
      <c r="AG275" s="39">
        <f t="shared" si="38"/>
        <v>4760.57</v>
      </c>
      <c r="AH275" s="40">
        <v>2548098.5699999998</v>
      </c>
      <c r="AI275" s="35" t="e">
        <f t="shared" si="40"/>
        <v>#N/A</v>
      </c>
      <c r="AJ275" s="41">
        <v>25134247</v>
      </c>
      <c r="AK275" s="51">
        <v>4760.57</v>
      </c>
      <c r="AL275" s="34" t="str">
        <f t="shared" si="41"/>
        <v>Mauricio Alves</v>
      </c>
    </row>
    <row r="276" spans="1:38" x14ac:dyDescent="0.25">
      <c r="A276" s="26" t="s">
        <v>38</v>
      </c>
      <c r="B276" s="26" t="s">
        <v>39</v>
      </c>
      <c r="C276" s="26" t="s">
        <v>52</v>
      </c>
      <c r="D276" s="26" t="s">
        <v>40</v>
      </c>
      <c r="E276" s="27">
        <v>595164</v>
      </c>
      <c r="F276" s="27">
        <f>IFERROR(VLOOKUP(E276,#REF!,2,0),0)</f>
        <v>0</v>
      </c>
      <c r="G276" s="27"/>
      <c r="H276" s="26" t="s">
        <v>216</v>
      </c>
      <c r="I276" s="26" t="s">
        <v>42</v>
      </c>
      <c r="J276" s="26" t="s">
        <v>42</v>
      </c>
      <c r="K276" s="30" t="str">
        <f t="shared" si="42"/>
        <v>EME</v>
      </c>
      <c r="L276" s="26" t="s">
        <v>43</v>
      </c>
      <c r="M276" s="26" t="s">
        <v>54</v>
      </c>
      <c r="N276" s="26" t="str">
        <f t="shared" si="35"/>
        <v>Realizado</v>
      </c>
      <c r="O276" s="26" t="s">
        <v>117</v>
      </c>
      <c r="P276" s="26" t="s">
        <v>65</v>
      </c>
      <c r="Q276" s="26" t="str">
        <f>IFERROR(IFERROR(VLOOKUP(H276,[1]STATUS_CAPEX!I:J,2,0),VLOOKUP(H276,[1]STATUS_OPEX!H:I,2,0)),0)</f>
        <v>ENTE//CKCP</v>
      </c>
      <c r="R276" s="31">
        <v>45773</v>
      </c>
      <c r="S276" s="32" t="s">
        <v>71</v>
      </c>
      <c r="T276" s="26" t="s">
        <v>48</v>
      </c>
      <c r="U276" s="33" t="s">
        <v>39</v>
      </c>
      <c r="V276" s="33" t="str">
        <f t="shared" si="37"/>
        <v>OK</v>
      </c>
      <c r="W276" s="33" t="s">
        <v>49</v>
      </c>
      <c r="X276" s="33" t="s">
        <v>49</v>
      </c>
      <c r="Y276" s="33" t="s">
        <v>39</v>
      </c>
      <c r="Z276" s="14">
        <f t="shared" si="39"/>
        <v>1</v>
      </c>
      <c r="AA276" s="34">
        <v>3866.41</v>
      </c>
      <c r="AB276" s="35" t="s">
        <v>57</v>
      </c>
      <c r="AC276" s="36" t="s">
        <v>182</v>
      </c>
      <c r="AD276" s="37" t="s">
        <v>51</v>
      </c>
      <c r="AE276" s="32" t="str">
        <f t="shared" si="43"/>
        <v>Realizado</v>
      </c>
      <c r="AF276" s="38" t="s">
        <v>42</v>
      </c>
      <c r="AG276" s="39">
        <f t="shared" si="38"/>
        <v>3866.41</v>
      </c>
      <c r="AH276" s="40">
        <v>2548098.5699999998</v>
      </c>
      <c r="AI276" s="35" t="e">
        <f t="shared" si="40"/>
        <v>#N/A</v>
      </c>
      <c r="AJ276" s="41">
        <v>24986642</v>
      </c>
      <c r="AK276" s="51">
        <v>3866.41</v>
      </c>
      <c r="AL276" s="34" t="str">
        <f t="shared" si="41"/>
        <v>Mauricio Alves</v>
      </c>
    </row>
    <row r="277" spans="1:38" x14ac:dyDescent="0.25">
      <c r="A277" s="26" t="s">
        <v>38</v>
      </c>
      <c r="B277" s="26" t="s">
        <v>39</v>
      </c>
      <c r="C277" s="26" t="s">
        <v>52</v>
      </c>
      <c r="D277" s="26" t="s">
        <v>40</v>
      </c>
      <c r="E277" s="61">
        <v>600002</v>
      </c>
      <c r="F277" s="46">
        <f>IFERROR(VLOOKUP(E277,#REF!,2,0),0)</f>
        <v>0</v>
      </c>
      <c r="G277" s="46"/>
      <c r="H277" s="26" t="s">
        <v>217</v>
      </c>
      <c r="I277" s="26" t="s">
        <v>42</v>
      </c>
      <c r="J277" s="26" t="s">
        <v>42</v>
      </c>
      <c r="K277" s="30" t="str">
        <f t="shared" si="42"/>
        <v>MMT</v>
      </c>
      <c r="L277" s="26" t="s">
        <v>43</v>
      </c>
      <c r="M277" s="26" t="s">
        <v>69</v>
      </c>
      <c r="N277" s="26" t="str">
        <f t="shared" si="35"/>
        <v>Realizado</v>
      </c>
      <c r="O277" s="26" t="s">
        <v>45</v>
      </c>
      <c r="P277" s="26" t="s">
        <v>218</v>
      </c>
      <c r="Q277" s="26" t="str">
        <f>IFERROR(IFERROR(VLOOKUP(H277,[1]STATUS_CAPEX!I:J,2,0),VLOOKUP(H277,[1]STATUS_OPEX!H:I,2,0)),0)</f>
        <v>ENTE//CKCP</v>
      </c>
      <c r="R277" s="31">
        <v>45774</v>
      </c>
      <c r="S277" s="32" t="s">
        <v>71</v>
      </c>
      <c r="T277" s="26" t="s">
        <v>48</v>
      </c>
      <c r="U277" s="33" t="s">
        <v>39</v>
      </c>
      <c r="V277" s="33" t="str">
        <f t="shared" si="37"/>
        <v>OK</v>
      </c>
      <c r="W277" s="33" t="s">
        <v>49</v>
      </c>
      <c r="X277" s="33" t="s">
        <v>49</v>
      </c>
      <c r="Y277" s="33" t="s">
        <v>39</v>
      </c>
      <c r="Z277" s="14">
        <f t="shared" si="39"/>
        <v>1</v>
      </c>
      <c r="AA277" s="34">
        <v>148.95000000000002</v>
      </c>
      <c r="AB277" s="35" t="s">
        <v>57</v>
      </c>
      <c r="AC277" s="36" t="s">
        <v>182</v>
      </c>
      <c r="AD277" s="37" t="s">
        <v>51</v>
      </c>
      <c r="AE277" s="32" t="str">
        <f t="shared" si="43"/>
        <v>Realizado</v>
      </c>
      <c r="AF277" s="38" t="s">
        <v>42</v>
      </c>
      <c r="AG277" s="39">
        <f t="shared" si="38"/>
        <v>3371.81</v>
      </c>
      <c r="AH277" s="40">
        <v>2548098.5699999998</v>
      </c>
      <c r="AI277" s="35" t="e">
        <f t="shared" si="40"/>
        <v>#N/A</v>
      </c>
      <c r="AJ277" s="41">
        <v>24946332</v>
      </c>
      <c r="AK277" s="51">
        <v>3371.81</v>
      </c>
      <c r="AL277" s="34" t="str">
        <f t="shared" si="41"/>
        <v>Mauricio Alves</v>
      </c>
    </row>
    <row r="278" spans="1:38" x14ac:dyDescent="0.25">
      <c r="A278" s="26" t="s">
        <v>38</v>
      </c>
      <c r="B278" s="26" t="s">
        <v>39</v>
      </c>
      <c r="C278" s="26" t="s">
        <v>52</v>
      </c>
      <c r="D278" s="26" t="s">
        <v>40</v>
      </c>
      <c r="E278" s="61">
        <v>600092</v>
      </c>
      <c r="F278" s="46">
        <f>IFERROR(VLOOKUP(E278,#REF!,2,0),0)</f>
        <v>0</v>
      </c>
      <c r="G278" s="46"/>
      <c r="H278" s="26" t="s">
        <v>219</v>
      </c>
      <c r="I278" s="26" t="s">
        <v>42</v>
      </c>
      <c r="J278" s="26" t="s">
        <v>42</v>
      </c>
      <c r="K278" s="30" t="str">
        <f t="shared" si="42"/>
        <v>ERD</v>
      </c>
      <c r="L278" s="26" t="s">
        <v>43</v>
      </c>
      <c r="M278" s="26" t="s">
        <v>69</v>
      </c>
      <c r="N278" s="26" t="str">
        <f t="shared" si="35"/>
        <v>Realizado</v>
      </c>
      <c r="O278" s="26" t="s">
        <v>45</v>
      </c>
      <c r="P278" s="26" t="s">
        <v>218</v>
      </c>
      <c r="Q278" s="26" t="str">
        <f>IFERROR(IFERROR(VLOOKUP(H278,[1]STATUS_CAPEX!I:J,2,0),VLOOKUP(H278,[1]STATUS_OPEX!H:I,2,0)),0)</f>
        <v>LIB // MED</v>
      </c>
      <c r="R278" s="31">
        <v>45775</v>
      </c>
      <c r="S278" s="32" t="s">
        <v>71</v>
      </c>
      <c r="T278" s="26" t="s">
        <v>48</v>
      </c>
      <c r="U278" s="33" t="s">
        <v>39</v>
      </c>
      <c r="V278" s="33" t="str">
        <f t="shared" si="37"/>
        <v>OK</v>
      </c>
      <c r="W278" s="33" t="s">
        <v>49</v>
      </c>
      <c r="X278" s="33" t="s">
        <v>49</v>
      </c>
      <c r="Y278" s="33" t="s">
        <v>39</v>
      </c>
      <c r="Z278" s="14">
        <f t="shared" si="39"/>
        <v>1</v>
      </c>
      <c r="AA278" s="34">
        <v>769.86</v>
      </c>
      <c r="AB278" s="35" t="s">
        <v>57</v>
      </c>
      <c r="AC278" s="36" t="s">
        <v>182</v>
      </c>
      <c r="AD278" s="37" t="s">
        <v>51</v>
      </c>
      <c r="AE278" s="32" t="str">
        <f t="shared" si="43"/>
        <v>Realizado</v>
      </c>
      <c r="AF278" s="38" t="s">
        <v>42</v>
      </c>
      <c r="AG278" s="39">
        <f t="shared" si="38"/>
        <v>2395.5300000000002</v>
      </c>
      <c r="AH278" s="40">
        <v>2548098.5699999998</v>
      </c>
      <c r="AI278" s="35" t="e">
        <f t="shared" si="40"/>
        <v>#N/A</v>
      </c>
      <c r="AJ278" s="41">
        <v>24946055</v>
      </c>
      <c r="AK278" s="51">
        <v>2395.5300000000002</v>
      </c>
      <c r="AL278" s="34" t="str">
        <f t="shared" si="41"/>
        <v>Mauricio Alves</v>
      </c>
    </row>
    <row r="279" spans="1:38" x14ac:dyDescent="0.25">
      <c r="A279" s="26" t="s">
        <v>38</v>
      </c>
      <c r="B279" s="26" t="s">
        <v>39</v>
      </c>
      <c r="C279" s="26" t="s">
        <v>52</v>
      </c>
      <c r="D279" s="26" t="s">
        <v>40</v>
      </c>
      <c r="E279" s="27">
        <v>595298</v>
      </c>
      <c r="F279" s="27">
        <f>IFERROR(VLOOKUP(E279,#REF!,2,0),0)</f>
        <v>0</v>
      </c>
      <c r="G279" s="27"/>
      <c r="H279" s="26">
        <v>6000783444</v>
      </c>
      <c r="I279" s="26" t="s">
        <v>42</v>
      </c>
      <c r="J279" s="26" t="s">
        <v>42</v>
      </c>
      <c r="K279" s="30" t="str">
        <f t="shared" si="42"/>
        <v>Custeio</v>
      </c>
      <c r="L279" s="26" t="s">
        <v>43</v>
      </c>
      <c r="M279" s="26" t="s">
        <v>44</v>
      </c>
      <c r="N279" s="26" t="str">
        <f t="shared" si="35"/>
        <v>Realizado</v>
      </c>
      <c r="O279" s="26" t="s">
        <v>45</v>
      </c>
      <c r="P279" s="26" t="s">
        <v>103</v>
      </c>
      <c r="Q279" s="26" t="str">
        <f>IFERROR(IFERROR(VLOOKUP(H279,[1]STATUS_CAPEX!I:J,2,0),VLOOKUP(H279,[1]STATUS_OPEX!H:I,2,0)),0)</f>
        <v>LIB //COMS</v>
      </c>
      <c r="R279" s="31">
        <v>45776</v>
      </c>
      <c r="S279" s="32" t="s">
        <v>71</v>
      </c>
      <c r="T279" s="26" t="s">
        <v>72</v>
      </c>
      <c r="U279" s="33" t="s">
        <v>39</v>
      </c>
      <c r="V279" s="33" t="str">
        <f t="shared" si="37"/>
        <v>OK</v>
      </c>
      <c r="W279" s="33" t="s">
        <v>49</v>
      </c>
      <c r="X279" s="33" t="s">
        <v>49</v>
      </c>
      <c r="Y279" s="33" t="s">
        <v>39</v>
      </c>
      <c r="Z279" s="14">
        <f t="shared" si="39"/>
        <v>1</v>
      </c>
      <c r="AA279" s="34">
        <v>280</v>
      </c>
      <c r="AB279" s="35" t="s">
        <v>57</v>
      </c>
      <c r="AC279" s="36" t="str">
        <f>IFERROR(VLOOKUP(T279,[1]STATUS_CAPEX!Q:R,2,0),"SAMUEL OLIVEIRA")</f>
        <v>SAMUEL OLIVEIRA</v>
      </c>
      <c r="AD279" s="37" t="s">
        <v>51</v>
      </c>
      <c r="AE279" s="32" t="str">
        <f t="shared" si="43"/>
        <v>Realizado</v>
      </c>
      <c r="AF279" s="38" t="s">
        <v>42</v>
      </c>
      <c r="AG279" s="39">
        <f t="shared" si="38"/>
        <v>4957.6000000000004</v>
      </c>
      <c r="AH279" s="40">
        <v>2548098.5699999998</v>
      </c>
      <c r="AI279" s="35" t="e">
        <f t="shared" si="40"/>
        <v>#N/A</v>
      </c>
      <c r="AJ279" s="41">
        <v>24759606</v>
      </c>
      <c r="AK279" s="51">
        <v>4957.6000000000004</v>
      </c>
      <c r="AL279" s="34" t="str">
        <f t="shared" si="41"/>
        <v>Mauricio Alves</v>
      </c>
    </row>
    <row r="280" spans="1:38" x14ac:dyDescent="0.25">
      <c r="A280" s="26" t="s">
        <v>38</v>
      </c>
      <c r="B280" s="26" t="s">
        <v>39</v>
      </c>
      <c r="C280" s="26" t="s">
        <v>52</v>
      </c>
      <c r="D280" s="26" t="s">
        <v>40</v>
      </c>
      <c r="E280" s="27">
        <v>591840</v>
      </c>
      <c r="F280" s="27">
        <f>IFERROR(VLOOKUP(E280,#REF!,2,0),0)</f>
        <v>0</v>
      </c>
      <c r="G280" s="27"/>
      <c r="H280" s="26">
        <v>6000782064</v>
      </c>
      <c r="I280" s="26" t="s">
        <v>42</v>
      </c>
      <c r="J280" s="26" t="s">
        <v>42</v>
      </c>
      <c r="K280" s="30" t="str">
        <f t="shared" si="42"/>
        <v>Custeio</v>
      </c>
      <c r="L280" s="26" t="s">
        <v>43</v>
      </c>
      <c r="M280" s="26" t="s">
        <v>44</v>
      </c>
      <c r="N280" s="26" t="str">
        <f t="shared" si="35"/>
        <v>Realizado</v>
      </c>
      <c r="O280" s="26" t="s">
        <v>45</v>
      </c>
      <c r="P280" s="26" t="s">
        <v>110</v>
      </c>
      <c r="Q280" s="26" t="str">
        <f>IFERROR(IFERROR(VLOOKUP(H280,[1]STATUS_CAPEX!I:J,2,0),VLOOKUP(H280,[1]STATUS_OPEX!H:I,2,0)),0)</f>
        <v>LIB //COMS</v>
      </c>
      <c r="R280" s="31">
        <v>45777</v>
      </c>
      <c r="S280" s="32" t="s">
        <v>71</v>
      </c>
      <c r="T280" s="26" t="s">
        <v>72</v>
      </c>
      <c r="U280" s="33" t="s">
        <v>39</v>
      </c>
      <c r="V280" s="33" t="str">
        <f t="shared" si="37"/>
        <v>OK</v>
      </c>
      <c r="W280" s="33" t="s">
        <v>49</v>
      </c>
      <c r="X280" s="33" t="s">
        <v>49</v>
      </c>
      <c r="Y280" s="33" t="s">
        <v>39</v>
      </c>
      <c r="Z280" s="14">
        <f t="shared" si="39"/>
        <v>1</v>
      </c>
      <c r="AA280" s="34">
        <v>178</v>
      </c>
      <c r="AB280" s="35" t="s">
        <v>57</v>
      </c>
      <c r="AC280" s="36" t="str">
        <f>IFERROR(VLOOKUP(T280,[1]STATUS_CAPEX!Q:R,2,0),"SAMUEL OLIVEIRA")</f>
        <v>SAMUEL OLIVEIRA</v>
      </c>
      <c r="AD280" s="37" t="s">
        <v>51</v>
      </c>
      <c r="AE280" s="32" t="str">
        <f t="shared" si="43"/>
        <v>Realizado</v>
      </c>
      <c r="AF280" s="38" t="s">
        <v>42</v>
      </c>
      <c r="AG280" s="39">
        <f t="shared" si="38"/>
        <v>1240.98</v>
      </c>
      <c r="AH280" s="40">
        <v>2548098.5699999998</v>
      </c>
      <c r="AI280" s="35" t="e">
        <f t="shared" si="40"/>
        <v>#N/A</v>
      </c>
      <c r="AJ280" s="41">
        <v>24759703</v>
      </c>
      <c r="AK280" s="51">
        <v>1240.98</v>
      </c>
      <c r="AL280" s="34" t="str">
        <f t="shared" si="41"/>
        <v>Mauricio Alves</v>
      </c>
    </row>
    <row r="281" spans="1:38" x14ac:dyDescent="0.25">
      <c r="A281" s="26" t="s">
        <v>38</v>
      </c>
      <c r="B281" s="26" t="s">
        <v>39</v>
      </c>
      <c r="C281" s="26" t="s">
        <v>52</v>
      </c>
      <c r="D281" s="26" t="s">
        <v>40</v>
      </c>
      <c r="E281" s="27">
        <v>598824</v>
      </c>
      <c r="F281" s="27">
        <f>IFERROR(VLOOKUP(E281,#REF!,2,0),0)</f>
        <v>0</v>
      </c>
      <c r="G281" s="27"/>
      <c r="H281" s="26" t="s">
        <v>220</v>
      </c>
      <c r="I281" s="26" t="s">
        <v>42</v>
      </c>
      <c r="J281" s="26" t="s">
        <v>42</v>
      </c>
      <c r="K281" s="30" t="str">
        <f t="shared" si="42"/>
        <v>EME</v>
      </c>
      <c r="L281" s="26" t="s">
        <v>43</v>
      </c>
      <c r="M281" s="26" t="s">
        <v>54</v>
      </c>
      <c r="N281" s="26" t="str">
        <f t="shared" si="35"/>
        <v>Realizado</v>
      </c>
      <c r="O281" s="26" t="s">
        <v>45</v>
      </c>
      <c r="P281" s="26" t="s">
        <v>65</v>
      </c>
      <c r="Q281" s="26" t="str">
        <f>IFERROR(IFERROR(VLOOKUP(H281,[1]STATUS_CAPEX!I:J,2,0),VLOOKUP(H281,[1]STATUS_OPEX!H:I,2,0)),0)</f>
        <v>ENTE//CKCP</v>
      </c>
      <c r="R281" s="31">
        <v>45778</v>
      </c>
      <c r="S281" s="32" t="s">
        <v>71</v>
      </c>
      <c r="T281" s="26" t="s">
        <v>48</v>
      </c>
      <c r="U281" s="33" t="s">
        <v>39</v>
      </c>
      <c r="V281" s="33" t="str">
        <f t="shared" si="37"/>
        <v>OK</v>
      </c>
      <c r="W281" s="33" t="s">
        <v>49</v>
      </c>
      <c r="X281" s="33" t="s">
        <v>49</v>
      </c>
      <c r="Y281" s="33" t="s">
        <v>39</v>
      </c>
      <c r="Z281" s="14">
        <f t="shared" si="39"/>
        <v>1</v>
      </c>
      <c r="AA281" s="34">
        <v>3580</v>
      </c>
      <c r="AB281" s="35" t="s">
        <v>57</v>
      </c>
      <c r="AC281" s="36" t="s">
        <v>182</v>
      </c>
      <c r="AD281" s="37" t="s">
        <v>51</v>
      </c>
      <c r="AE281" s="32" t="str">
        <f t="shared" si="43"/>
        <v>Realizado</v>
      </c>
      <c r="AF281" s="38" t="s">
        <v>42</v>
      </c>
      <c r="AG281" s="39">
        <f t="shared" si="38"/>
        <v>3647.05</v>
      </c>
      <c r="AH281" s="40">
        <v>2548098.5699999998</v>
      </c>
      <c r="AI281" s="35" t="e">
        <f t="shared" si="40"/>
        <v>#N/A</v>
      </c>
      <c r="AJ281" s="41">
        <v>25104879</v>
      </c>
      <c r="AK281" s="51">
        <v>3647.05</v>
      </c>
      <c r="AL281" s="34" t="str">
        <f t="shared" si="41"/>
        <v>Mauricio Alves</v>
      </c>
    </row>
    <row r="282" spans="1:38" x14ac:dyDescent="0.25">
      <c r="A282" s="26" t="s">
        <v>38</v>
      </c>
      <c r="B282" s="26" t="s">
        <v>39</v>
      </c>
      <c r="C282" s="26" t="s">
        <v>52</v>
      </c>
      <c r="D282" s="26" t="s">
        <v>40</v>
      </c>
      <c r="E282" s="61">
        <v>603774</v>
      </c>
      <c r="F282" s="46">
        <f>IFERROR(VLOOKUP(E282,#REF!,2,0),0)</f>
        <v>0</v>
      </c>
      <c r="G282" s="46"/>
      <c r="H282" s="26">
        <v>6000789698</v>
      </c>
      <c r="I282" s="26" t="s">
        <v>42</v>
      </c>
      <c r="J282" s="26" t="s">
        <v>42</v>
      </c>
      <c r="K282" s="30" t="str">
        <f t="shared" si="42"/>
        <v>Custeio</v>
      </c>
      <c r="L282" s="26" t="s">
        <v>43</v>
      </c>
      <c r="M282" s="26" t="s">
        <v>69</v>
      </c>
      <c r="N282" s="26" t="str">
        <f t="shared" si="35"/>
        <v>Realizado</v>
      </c>
      <c r="O282" s="26" t="s">
        <v>45</v>
      </c>
      <c r="P282" s="26" t="s">
        <v>76</v>
      </c>
      <c r="Q282" s="26" t="str">
        <f>IFERROR(IFERROR(VLOOKUP(H282,[1]STATUS_CAPEX!I:J,2,0),VLOOKUP(H282,[1]STATUS_OPEX!H:I,2,0)),0)</f>
        <v>LIB //COMS</v>
      </c>
      <c r="R282" s="31">
        <v>45779</v>
      </c>
      <c r="S282" s="32" t="s">
        <v>82</v>
      </c>
      <c r="T282" s="26" t="s">
        <v>72</v>
      </c>
      <c r="U282" s="33" t="s">
        <v>39</v>
      </c>
      <c r="V282" s="33" t="str">
        <f t="shared" si="37"/>
        <v>OK</v>
      </c>
      <c r="W282" s="33" t="s">
        <v>49</v>
      </c>
      <c r="X282" s="33" t="s">
        <v>49</v>
      </c>
      <c r="Y282" s="33" t="s">
        <v>39</v>
      </c>
      <c r="Z282" s="14">
        <f t="shared" si="39"/>
        <v>1</v>
      </c>
      <c r="AA282" s="34">
        <v>3525.97</v>
      </c>
      <c r="AB282" s="35" t="s">
        <v>57</v>
      </c>
      <c r="AC282" s="36" t="str">
        <f>IFERROR(VLOOKUP(T282,[1]STATUS_CAPEX!Q:R,2,0),"SAMUEL OLIVEIRA")</f>
        <v>SAMUEL OLIVEIRA</v>
      </c>
      <c r="AD282" s="37" t="s">
        <v>51</v>
      </c>
      <c r="AE282" s="32" t="str">
        <f t="shared" si="43"/>
        <v>Realizado</v>
      </c>
      <c r="AF282" s="38" t="s">
        <v>42</v>
      </c>
      <c r="AG282" s="39">
        <f t="shared" si="38"/>
        <v>3525.97</v>
      </c>
      <c r="AH282" s="40">
        <v>2548098.5699999998</v>
      </c>
      <c r="AI282" s="35" t="e">
        <f t="shared" si="40"/>
        <v>#N/A</v>
      </c>
      <c r="AJ282" s="41">
        <v>24893716</v>
      </c>
      <c r="AK282" s="51">
        <v>3525.97</v>
      </c>
      <c r="AL282" s="34" t="str">
        <f t="shared" si="41"/>
        <v>Mauricio Alves</v>
      </c>
    </row>
    <row r="283" spans="1:38" x14ac:dyDescent="0.25">
      <c r="A283" s="26" t="s">
        <v>38</v>
      </c>
      <c r="B283" s="26" t="s">
        <v>39</v>
      </c>
      <c r="C283" s="26" t="s">
        <v>52</v>
      </c>
      <c r="D283" s="26" t="s">
        <v>40</v>
      </c>
      <c r="E283" s="61">
        <v>603774</v>
      </c>
      <c r="F283" s="46">
        <f>IFERROR(VLOOKUP(E283,#REF!,2,0),0)</f>
        <v>0</v>
      </c>
      <c r="G283" s="46"/>
      <c r="H283" s="26">
        <v>6000789753</v>
      </c>
      <c r="I283" s="26" t="s">
        <v>42</v>
      </c>
      <c r="J283" s="26" t="s">
        <v>42</v>
      </c>
      <c r="K283" s="30" t="str">
        <f t="shared" si="42"/>
        <v>Custeio</v>
      </c>
      <c r="L283" s="26" t="s">
        <v>43</v>
      </c>
      <c r="M283" s="26" t="s">
        <v>69</v>
      </c>
      <c r="N283" s="26" t="str">
        <f t="shared" si="35"/>
        <v>Realizado</v>
      </c>
      <c r="O283" s="26" t="s">
        <v>45</v>
      </c>
      <c r="P283" s="26" t="s">
        <v>76</v>
      </c>
      <c r="Q283" s="26" t="str">
        <f>IFERROR(IFERROR(VLOOKUP(H283,[1]STATUS_CAPEX!I:J,2,0),VLOOKUP(H283,[1]STATUS_OPEX!H:I,2,0)),0)</f>
        <v>LIB //COMS</v>
      </c>
      <c r="R283" s="31">
        <v>45780</v>
      </c>
      <c r="S283" s="32" t="s">
        <v>82</v>
      </c>
      <c r="T283" s="26" t="s">
        <v>72</v>
      </c>
      <c r="U283" s="33" t="s">
        <v>39</v>
      </c>
      <c r="V283" s="33" t="str">
        <f t="shared" si="37"/>
        <v>OK</v>
      </c>
      <c r="W283" s="33" t="s">
        <v>49</v>
      </c>
      <c r="X283" s="33" t="s">
        <v>49</v>
      </c>
      <c r="Y283" s="33" t="s">
        <v>39</v>
      </c>
      <c r="Z283" s="14">
        <f t="shared" si="39"/>
        <v>1</v>
      </c>
      <c r="AA283" s="34">
        <v>3178</v>
      </c>
      <c r="AB283" s="35" t="s">
        <v>57</v>
      </c>
      <c r="AC283" s="36" t="str">
        <f>IFERROR(VLOOKUP(T283,[1]STATUS_CAPEX!Q:R,2,0),"SAMUEL OLIVEIRA")</f>
        <v>SAMUEL OLIVEIRA</v>
      </c>
      <c r="AD283" s="37" t="s">
        <v>51</v>
      </c>
      <c r="AE283" s="32" t="str">
        <f t="shared" si="43"/>
        <v>Realizado</v>
      </c>
      <c r="AF283" s="38" t="s">
        <v>42</v>
      </c>
      <c r="AG283" s="39">
        <f t="shared" si="38"/>
        <v>3178</v>
      </c>
      <c r="AH283" s="40">
        <v>2548098.5699999998</v>
      </c>
      <c r="AI283" s="35" t="e">
        <f t="shared" si="40"/>
        <v>#N/A</v>
      </c>
      <c r="AJ283" s="41">
        <v>24893752</v>
      </c>
      <c r="AK283" s="51">
        <v>3178</v>
      </c>
      <c r="AL283" s="34" t="str">
        <f t="shared" si="41"/>
        <v>Mauricio Alves</v>
      </c>
    </row>
    <row r="284" spans="1:38" x14ac:dyDescent="0.25">
      <c r="A284" s="26" t="s">
        <v>38</v>
      </c>
      <c r="B284" s="26" t="s">
        <v>39</v>
      </c>
      <c r="C284" s="26" t="s">
        <v>52</v>
      </c>
      <c r="D284" s="26" t="s">
        <v>40</v>
      </c>
      <c r="E284" s="61">
        <v>603684</v>
      </c>
      <c r="F284" s="46">
        <f>IFERROR(VLOOKUP(E284,#REF!,2,0),0)</f>
        <v>0</v>
      </c>
      <c r="G284" s="46"/>
      <c r="H284" s="26">
        <v>6000789754</v>
      </c>
      <c r="I284" s="26" t="s">
        <v>42</v>
      </c>
      <c r="J284" s="26" t="s">
        <v>42</v>
      </c>
      <c r="K284" s="30" t="str">
        <f t="shared" si="42"/>
        <v>Custeio</v>
      </c>
      <c r="L284" s="26" t="s">
        <v>43</v>
      </c>
      <c r="M284" s="26" t="s">
        <v>69</v>
      </c>
      <c r="N284" s="26" t="str">
        <f t="shared" si="35"/>
        <v>Realizado</v>
      </c>
      <c r="O284" s="26" t="s">
        <v>45</v>
      </c>
      <c r="P284" s="26" t="s">
        <v>76</v>
      </c>
      <c r="Q284" s="26" t="str">
        <f>IFERROR(IFERROR(VLOOKUP(H284,[1]STATUS_CAPEX!I:J,2,0),VLOOKUP(H284,[1]STATUS_OPEX!H:I,2,0)),0)</f>
        <v>LIB //COMS</v>
      </c>
      <c r="R284" s="31">
        <v>45781</v>
      </c>
      <c r="S284" s="32" t="s">
        <v>82</v>
      </c>
      <c r="T284" s="26" t="s">
        <v>72</v>
      </c>
      <c r="U284" s="33" t="s">
        <v>39</v>
      </c>
      <c r="V284" s="33" t="str">
        <f t="shared" si="37"/>
        <v>OK</v>
      </c>
      <c r="W284" s="33" t="s">
        <v>49</v>
      </c>
      <c r="X284" s="33" t="s">
        <v>49</v>
      </c>
      <c r="Y284" s="33" t="s">
        <v>39</v>
      </c>
      <c r="Z284" s="14">
        <f t="shared" si="39"/>
        <v>1</v>
      </c>
      <c r="AA284" s="34">
        <v>2383.5</v>
      </c>
      <c r="AB284" s="35" t="s">
        <v>57</v>
      </c>
      <c r="AC284" s="36" t="str">
        <f>IFERROR(VLOOKUP(T284,[1]STATUS_CAPEX!Q:R,2,0),"SAMUEL OLIVEIRA")</f>
        <v>SAMUEL OLIVEIRA</v>
      </c>
      <c r="AD284" s="37" t="s">
        <v>51</v>
      </c>
      <c r="AE284" s="32" t="str">
        <f t="shared" si="43"/>
        <v>Realizado</v>
      </c>
      <c r="AF284" s="38" t="s">
        <v>42</v>
      </c>
      <c r="AG284" s="39">
        <f t="shared" si="38"/>
        <v>2383.5</v>
      </c>
      <c r="AH284" s="40">
        <v>2548098.5699999998</v>
      </c>
      <c r="AI284" s="35" t="e">
        <f t="shared" si="40"/>
        <v>#N/A</v>
      </c>
      <c r="AJ284" s="41">
        <v>24893782</v>
      </c>
      <c r="AK284" s="51">
        <v>2383.5</v>
      </c>
      <c r="AL284" s="34" t="str">
        <f t="shared" si="41"/>
        <v>Mauricio Alves</v>
      </c>
    </row>
    <row r="285" spans="1:38" x14ac:dyDescent="0.25">
      <c r="A285" s="26" t="s">
        <v>38</v>
      </c>
      <c r="B285" s="26" t="s">
        <v>39</v>
      </c>
      <c r="C285" s="26" t="s">
        <v>52</v>
      </c>
      <c r="D285" s="26" t="s">
        <v>40</v>
      </c>
      <c r="E285" s="61">
        <v>603684</v>
      </c>
      <c r="F285" s="46">
        <f>IFERROR(VLOOKUP(E285,#REF!,2,0),0)</f>
        <v>0</v>
      </c>
      <c r="G285" s="46"/>
      <c r="H285" s="26">
        <v>6000789755</v>
      </c>
      <c r="I285" s="26" t="s">
        <v>42</v>
      </c>
      <c r="J285" s="26" t="s">
        <v>42</v>
      </c>
      <c r="K285" s="30" t="str">
        <f t="shared" si="42"/>
        <v>Custeio</v>
      </c>
      <c r="L285" s="26" t="s">
        <v>43</v>
      </c>
      <c r="M285" s="26" t="s">
        <v>69</v>
      </c>
      <c r="N285" s="26" t="str">
        <f t="shared" si="35"/>
        <v>Realizado</v>
      </c>
      <c r="O285" s="26" t="s">
        <v>45</v>
      </c>
      <c r="P285" s="26" t="s">
        <v>76</v>
      </c>
      <c r="Q285" s="26" t="str">
        <f>IFERROR(IFERROR(VLOOKUP(H285,[1]STATUS_CAPEX!I:J,2,0),VLOOKUP(H285,[1]STATUS_OPEX!H:I,2,0)),0)</f>
        <v>LIB //COMS</v>
      </c>
      <c r="R285" s="31">
        <v>45782</v>
      </c>
      <c r="S285" s="32" t="s">
        <v>82</v>
      </c>
      <c r="T285" s="26" t="s">
        <v>72</v>
      </c>
      <c r="U285" s="33" t="s">
        <v>39</v>
      </c>
      <c r="V285" s="33" t="str">
        <f t="shared" si="37"/>
        <v>OK</v>
      </c>
      <c r="W285" s="33" t="s">
        <v>49</v>
      </c>
      <c r="X285" s="33" t="s">
        <v>49</v>
      </c>
      <c r="Y285" s="33" t="s">
        <v>39</v>
      </c>
      <c r="Z285" s="14">
        <f t="shared" si="39"/>
        <v>1</v>
      </c>
      <c r="AA285" s="34">
        <v>3972.5</v>
      </c>
      <c r="AB285" s="35" t="s">
        <v>57</v>
      </c>
      <c r="AC285" s="36" t="str">
        <f>IFERROR(VLOOKUP(T285,[1]STATUS_CAPEX!Q:R,2,0),"SAMUEL OLIVEIRA")</f>
        <v>SAMUEL OLIVEIRA</v>
      </c>
      <c r="AD285" s="37" t="s">
        <v>51</v>
      </c>
      <c r="AE285" s="32" t="str">
        <f t="shared" si="43"/>
        <v>Realizado</v>
      </c>
      <c r="AF285" s="38" t="s">
        <v>42</v>
      </c>
      <c r="AG285" s="39">
        <f t="shared" si="38"/>
        <v>3972.5</v>
      </c>
      <c r="AH285" s="40">
        <v>2548098.5699999998</v>
      </c>
      <c r="AI285" s="35" t="e">
        <f t="shared" si="40"/>
        <v>#N/A</v>
      </c>
      <c r="AJ285" s="41">
        <v>24893808</v>
      </c>
      <c r="AK285" s="51">
        <v>3972.5</v>
      </c>
      <c r="AL285" s="34" t="str">
        <f t="shared" si="41"/>
        <v>Mauricio Alves</v>
      </c>
    </row>
    <row r="286" spans="1:38" x14ac:dyDescent="0.25">
      <c r="A286" s="26" t="s">
        <v>38</v>
      </c>
      <c r="B286" s="26" t="s">
        <v>39</v>
      </c>
      <c r="C286" s="26" t="s">
        <v>52</v>
      </c>
      <c r="D286" s="26" t="s">
        <v>40</v>
      </c>
      <c r="E286" s="61">
        <v>603684</v>
      </c>
      <c r="F286" s="46">
        <f>IFERROR(VLOOKUP(E286,#REF!,2,0),0)</f>
        <v>0</v>
      </c>
      <c r="G286" s="46"/>
      <c r="H286" s="26">
        <v>6000789757</v>
      </c>
      <c r="I286" s="26" t="s">
        <v>42</v>
      </c>
      <c r="J286" s="26" t="s">
        <v>42</v>
      </c>
      <c r="K286" s="30" t="str">
        <f t="shared" si="42"/>
        <v>Custeio</v>
      </c>
      <c r="L286" s="26" t="s">
        <v>43</v>
      </c>
      <c r="M286" s="26" t="s">
        <v>69</v>
      </c>
      <c r="N286" s="26" t="str">
        <f t="shared" si="35"/>
        <v>Realizado</v>
      </c>
      <c r="O286" s="26" t="s">
        <v>45</v>
      </c>
      <c r="P286" s="26" t="s">
        <v>76</v>
      </c>
      <c r="Q286" s="26" t="str">
        <f>IFERROR(IFERROR(VLOOKUP(H286,[1]STATUS_CAPEX!I:J,2,0),VLOOKUP(H286,[1]STATUS_OPEX!H:I,2,0)),0)</f>
        <v>LIB //COMS</v>
      </c>
      <c r="R286" s="31">
        <v>45783</v>
      </c>
      <c r="S286" s="32" t="s">
        <v>71</v>
      </c>
      <c r="T286" s="26" t="s">
        <v>72</v>
      </c>
      <c r="U286" s="33" t="s">
        <v>39</v>
      </c>
      <c r="V286" s="33" t="str">
        <f t="shared" si="37"/>
        <v>OK</v>
      </c>
      <c r="W286" s="33" t="s">
        <v>49</v>
      </c>
      <c r="X286" s="33" t="s">
        <v>49</v>
      </c>
      <c r="Y286" s="33" t="s">
        <v>39</v>
      </c>
      <c r="Z286" s="14">
        <f t="shared" si="39"/>
        <v>1</v>
      </c>
      <c r="AA286" s="34">
        <v>5090.3</v>
      </c>
      <c r="AB286" s="35" t="s">
        <v>57</v>
      </c>
      <c r="AC286" s="36" t="str">
        <f>IFERROR(VLOOKUP(T286,[1]STATUS_CAPEX!Q:R,2,0),"SAMUEL OLIVEIRA")</f>
        <v>SAMUEL OLIVEIRA</v>
      </c>
      <c r="AD286" s="37" t="s">
        <v>51</v>
      </c>
      <c r="AE286" s="32" t="str">
        <f t="shared" si="43"/>
        <v>Realizado</v>
      </c>
      <c r="AF286" s="38" t="s">
        <v>42</v>
      </c>
      <c r="AG286" s="39">
        <f t="shared" si="38"/>
        <v>4693.08</v>
      </c>
      <c r="AH286" s="40">
        <v>2548098.5699999998</v>
      </c>
      <c r="AI286" s="35" t="e">
        <f t="shared" si="40"/>
        <v>#N/A</v>
      </c>
      <c r="AJ286" s="41">
        <v>24902396</v>
      </c>
      <c r="AK286" s="51">
        <v>4693.08</v>
      </c>
      <c r="AL286" s="34" t="str">
        <f t="shared" si="41"/>
        <v>Mauricio Alves</v>
      </c>
    </row>
    <row r="287" spans="1:38" x14ac:dyDescent="0.25">
      <c r="A287" s="26" t="s">
        <v>38</v>
      </c>
      <c r="B287" s="26" t="s">
        <v>39</v>
      </c>
      <c r="C287" s="26" t="s">
        <v>52</v>
      </c>
      <c r="D287" s="26" t="s">
        <v>40</v>
      </c>
      <c r="E287" s="61">
        <v>602455</v>
      </c>
      <c r="F287" s="46">
        <f>IFERROR(VLOOKUP(E287,#REF!,2,0),0)</f>
        <v>0</v>
      </c>
      <c r="G287" s="46"/>
      <c r="H287" s="26">
        <v>6000789758</v>
      </c>
      <c r="I287" s="26" t="s">
        <v>42</v>
      </c>
      <c r="J287" s="26" t="s">
        <v>42</v>
      </c>
      <c r="K287" s="30" t="str">
        <f t="shared" si="42"/>
        <v>Custeio</v>
      </c>
      <c r="L287" s="26" t="s">
        <v>43</v>
      </c>
      <c r="M287" s="26" t="s">
        <v>69</v>
      </c>
      <c r="N287" s="26" t="str">
        <f t="shared" si="35"/>
        <v>Realizado</v>
      </c>
      <c r="O287" s="26" t="s">
        <v>45</v>
      </c>
      <c r="P287" s="26" t="s">
        <v>76</v>
      </c>
      <c r="Q287" s="26" t="str">
        <f>IFERROR(IFERROR(VLOOKUP(H287,[1]STATUS_CAPEX!I:J,2,0),VLOOKUP(H287,[1]STATUS_OPEX!H:I,2,0)),0)</f>
        <v>LIB //COMS</v>
      </c>
      <c r="R287" s="31">
        <v>45784</v>
      </c>
      <c r="S287" s="32" t="s">
        <v>82</v>
      </c>
      <c r="T287" s="26" t="s">
        <v>72</v>
      </c>
      <c r="U287" s="33" t="s">
        <v>39</v>
      </c>
      <c r="V287" s="33" t="str">
        <f t="shared" si="37"/>
        <v>OK</v>
      </c>
      <c r="W287" s="33" t="s">
        <v>49</v>
      </c>
      <c r="X287" s="33" t="s">
        <v>49</v>
      </c>
      <c r="Y287" s="33" t="s">
        <v>39</v>
      </c>
      <c r="Z287" s="14">
        <f t="shared" si="39"/>
        <v>1</v>
      </c>
      <c r="AA287" s="34">
        <v>5090.3</v>
      </c>
      <c r="AB287" s="35" t="s">
        <v>57</v>
      </c>
      <c r="AC287" s="36" t="str">
        <f>IFERROR(VLOOKUP(T287,[1]STATUS_CAPEX!Q:R,2,0),"SAMUEL OLIVEIRA")</f>
        <v>SAMUEL OLIVEIRA</v>
      </c>
      <c r="AD287" s="37" t="s">
        <v>51</v>
      </c>
      <c r="AE287" s="32" t="str">
        <f t="shared" si="43"/>
        <v>Realizado</v>
      </c>
      <c r="AF287" s="38" t="s">
        <v>42</v>
      </c>
      <c r="AG287" s="39">
        <f t="shared" si="38"/>
        <v>5090.33</v>
      </c>
      <c r="AH287" s="40">
        <v>2548098.5699999998</v>
      </c>
      <c r="AI287" s="35" t="e">
        <f t="shared" si="40"/>
        <v>#N/A</v>
      </c>
      <c r="AJ287" s="41">
        <v>24902990</v>
      </c>
      <c r="AK287" s="51">
        <v>5090.33</v>
      </c>
      <c r="AL287" s="34" t="str">
        <f t="shared" si="41"/>
        <v>Mauricio Alves</v>
      </c>
    </row>
    <row r="288" spans="1:38" x14ac:dyDescent="0.25">
      <c r="A288" s="26" t="s">
        <v>38</v>
      </c>
      <c r="B288" s="26" t="s">
        <v>39</v>
      </c>
      <c r="C288" s="26" t="s">
        <v>52</v>
      </c>
      <c r="D288" s="26" t="s">
        <v>40</v>
      </c>
      <c r="E288" s="61">
        <v>602390</v>
      </c>
      <c r="F288" s="46">
        <f>IFERROR(VLOOKUP(E288,#REF!,2,0),0)</f>
        <v>0</v>
      </c>
      <c r="G288" s="46"/>
      <c r="H288" s="26">
        <v>6000789759</v>
      </c>
      <c r="I288" s="26" t="s">
        <v>42</v>
      </c>
      <c r="J288" s="26" t="s">
        <v>42</v>
      </c>
      <c r="K288" s="30" t="str">
        <f t="shared" si="42"/>
        <v>Custeio</v>
      </c>
      <c r="L288" s="26" t="s">
        <v>43</v>
      </c>
      <c r="M288" s="26" t="s">
        <v>69</v>
      </c>
      <c r="N288" s="26" t="str">
        <f t="shared" si="35"/>
        <v>Realizado</v>
      </c>
      <c r="O288" s="26" t="s">
        <v>45</v>
      </c>
      <c r="P288" s="26" t="s">
        <v>76</v>
      </c>
      <c r="Q288" s="26" t="str">
        <f>IFERROR(IFERROR(VLOOKUP(H288,[1]STATUS_CAPEX!I:J,2,0),VLOOKUP(H288,[1]STATUS_OPEX!H:I,2,0)),0)</f>
        <v>LIB //COMS</v>
      </c>
      <c r="R288" s="31">
        <v>45785</v>
      </c>
      <c r="S288" s="32" t="s">
        <v>82</v>
      </c>
      <c r="T288" s="26" t="s">
        <v>72</v>
      </c>
      <c r="U288" s="33" t="s">
        <v>39</v>
      </c>
      <c r="V288" s="33" t="str">
        <f t="shared" si="37"/>
        <v>OK</v>
      </c>
      <c r="W288" s="33" t="s">
        <v>49</v>
      </c>
      <c r="X288" s="33" t="s">
        <v>49</v>
      </c>
      <c r="Y288" s="33" t="s">
        <v>39</v>
      </c>
      <c r="Z288" s="14">
        <f t="shared" si="39"/>
        <v>1</v>
      </c>
      <c r="AA288" s="34">
        <v>2309.58</v>
      </c>
      <c r="AB288" s="35" t="s">
        <v>57</v>
      </c>
      <c r="AC288" s="36" t="str">
        <f>IFERROR(VLOOKUP(T288,[1]STATUS_CAPEX!Q:R,2,0),"SAMUEL OLIVEIRA")</f>
        <v>SAMUEL OLIVEIRA</v>
      </c>
      <c r="AD288" s="37" t="s">
        <v>51</v>
      </c>
      <c r="AE288" s="32" t="str">
        <f t="shared" si="43"/>
        <v>Realizado</v>
      </c>
      <c r="AF288" s="38" t="s">
        <v>42</v>
      </c>
      <c r="AG288" s="39">
        <f t="shared" si="38"/>
        <v>2309.58</v>
      </c>
      <c r="AH288" s="40">
        <v>2548098.5699999998</v>
      </c>
      <c r="AI288" s="35" t="e">
        <f t="shared" si="40"/>
        <v>#N/A</v>
      </c>
      <c r="AJ288" s="41">
        <v>24903015</v>
      </c>
      <c r="AK288" s="51">
        <v>2309.58</v>
      </c>
      <c r="AL288" s="34" t="str">
        <f t="shared" si="41"/>
        <v>Mauricio Alves</v>
      </c>
    </row>
    <row r="289" spans="1:38" x14ac:dyDescent="0.25">
      <c r="A289" s="26" t="s">
        <v>38</v>
      </c>
      <c r="B289" s="26" t="s">
        <v>39</v>
      </c>
      <c r="C289" s="26" t="s">
        <v>52</v>
      </c>
      <c r="D289" s="26" t="s">
        <v>40</v>
      </c>
      <c r="E289" s="61">
        <v>594389</v>
      </c>
      <c r="F289" s="46">
        <f>IFERROR(VLOOKUP(E289,#REF!,2,0),0)</f>
        <v>0</v>
      </c>
      <c r="G289" s="46"/>
      <c r="H289" s="26">
        <v>6000792660</v>
      </c>
      <c r="I289" s="26" t="s">
        <v>42</v>
      </c>
      <c r="J289" s="26" t="s">
        <v>42</v>
      </c>
      <c r="K289" s="30" t="str">
        <f t="shared" si="42"/>
        <v>Custeio</v>
      </c>
      <c r="L289" s="26" t="s">
        <v>43</v>
      </c>
      <c r="M289" s="26" t="s">
        <v>111</v>
      </c>
      <c r="N289" s="26" t="str">
        <f t="shared" si="35"/>
        <v>Realizado</v>
      </c>
      <c r="O289" s="26" t="s">
        <v>45</v>
      </c>
      <c r="P289" s="26" t="s">
        <v>76</v>
      </c>
      <c r="Q289" s="26" t="str">
        <f>IFERROR(IFERROR(VLOOKUP(H289,[1]STATUS_CAPEX!I:J,2,0),VLOOKUP(H289,[1]STATUS_OPEX!H:I,2,0)),0)</f>
        <v>LIB //COMS</v>
      </c>
      <c r="R289" s="31">
        <v>45786</v>
      </c>
      <c r="S289" s="32" t="s">
        <v>71</v>
      </c>
      <c r="T289" s="26" t="s">
        <v>72</v>
      </c>
      <c r="U289" s="33" t="s">
        <v>39</v>
      </c>
      <c r="V289" s="33" t="str">
        <f t="shared" si="37"/>
        <v>OK</v>
      </c>
      <c r="W289" s="33" t="s">
        <v>49</v>
      </c>
      <c r="X289" s="33" t="s">
        <v>49</v>
      </c>
      <c r="Y289" s="33" t="s">
        <v>39</v>
      </c>
      <c r="Z289" s="14">
        <f t="shared" si="39"/>
        <v>1</v>
      </c>
      <c r="AA289" s="34">
        <v>84.42</v>
      </c>
      <c r="AB289" s="35" t="s">
        <v>57</v>
      </c>
      <c r="AC289" s="36" t="str">
        <f>IFERROR(VLOOKUP(T289,[1]STATUS_CAPEX!Q:R,2,0),"SAMUEL OLIVEIRA")</f>
        <v>SAMUEL OLIVEIRA</v>
      </c>
      <c r="AD289" s="37" t="s">
        <v>51</v>
      </c>
      <c r="AE289" s="32" t="str">
        <f t="shared" si="43"/>
        <v>Realizado</v>
      </c>
      <c r="AF289" s="38" t="s">
        <v>42</v>
      </c>
      <c r="AG289" s="39">
        <f t="shared" si="38"/>
        <v>42.21</v>
      </c>
      <c r="AH289" s="40">
        <v>2548098.5699999998</v>
      </c>
      <c r="AI289" s="35" t="e">
        <f t="shared" si="40"/>
        <v>#N/A</v>
      </c>
      <c r="AJ289" s="41">
        <v>24956737</v>
      </c>
      <c r="AK289" s="51">
        <v>42.21</v>
      </c>
      <c r="AL289" s="34" t="str">
        <f t="shared" si="41"/>
        <v>Mauricio Alves</v>
      </c>
    </row>
    <row r="290" spans="1:38" x14ac:dyDescent="0.25">
      <c r="A290" s="26" t="s">
        <v>38</v>
      </c>
      <c r="B290" s="26" t="s">
        <v>39</v>
      </c>
      <c r="C290" s="26" t="s">
        <v>52</v>
      </c>
      <c r="D290" s="26" t="s">
        <v>40</v>
      </c>
      <c r="E290" s="61">
        <v>599854</v>
      </c>
      <c r="F290" s="46">
        <f>IFERROR(VLOOKUP(E290,#REF!,2,0),0)</f>
        <v>0</v>
      </c>
      <c r="G290" s="46"/>
      <c r="H290" s="26">
        <v>6000789782</v>
      </c>
      <c r="I290" s="26" t="s">
        <v>42</v>
      </c>
      <c r="J290" s="26" t="s">
        <v>42</v>
      </c>
      <c r="K290" s="30" t="str">
        <f t="shared" si="42"/>
        <v>Custeio</v>
      </c>
      <c r="L290" s="26" t="s">
        <v>43</v>
      </c>
      <c r="M290" s="26" t="s">
        <v>69</v>
      </c>
      <c r="N290" s="26" t="str">
        <f t="shared" si="35"/>
        <v>Realizado</v>
      </c>
      <c r="O290" s="26" t="s">
        <v>45</v>
      </c>
      <c r="P290" s="26" t="s">
        <v>76</v>
      </c>
      <c r="Q290" s="26" t="str">
        <f>IFERROR(IFERROR(VLOOKUP(H290,[1]STATUS_CAPEX!I:J,2,0),VLOOKUP(H290,[1]STATUS_OPEX!H:I,2,0)),0)</f>
        <v>LIB //COMS</v>
      </c>
      <c r="R290" s="31">
        <v>45787</v>
      </c>
      <c r="S290" s="32" t="s">
        <v>82</v>
      </c>
      <c r="T290" s="26" t="s">
        <v>72</v>
      </c>
      <c r="U290" s="33" t="s">
        <v>39</v>
      </c>
      <c r="V290" s="33" t="str">
        <f t="shared" si="37"/>
        <v>OK</v>
      </c>
      <c r="W290" s="33" t="s">
        <v>49</v>
      </c>
      <c r="X290" s="33" t="s">
        <v>49</v>
      </c>
      <c r="Y290" s="33" t="s">
        <v>39</v>
      </c>
      <c r="Z290" s="14">
        <f t="shared" si="39"/>
        <v>1</v>
      </c>
      <c r="AA290" s="34">
        <v>1539.72</v>
      </c>
      <c r="AB290" s="35" t="s">
        <v>57</v>
      </c>
      <c r="AC290" s="36" t="str">
        <f>IFERROR(VLOOKUP(T290,[1]STATUS_CAPEX!Q:R,2,0),"SAMUEL OLIVEIRA")</f>
        <v>SAMUEL OLIVEIRA</v>
      </c>
      <c r="AD290" s="37" t="s">
        <v>51</v>
      </c>
      <c r="AE290" s="32" t="str">
        <f t="shared" si="43"/>
        <v>Realizado</v>
      </c>
      <c r="AF290" s="38" t="s">
        <v>42</v>
      </c>
      <c r="AG290" s="39">
        <f t="shared" si="38"/>
        <v>1539.72</v>
      </c>
      <c r="AH290" s="40">
        <v>2548098.5699999998</v>
      </c>
      <c r="AI290" s="35" t="e">
        <f t="shared" si="40"/>
        <v>#N/A</v>
      </c>
      <c r="AJ290" s="41">
        <v>24929665</v>
      </c>
      <c r="AK290" s="51">
        <v>1539.72</v>
      </c>
      <c r="AL290" s="34" t="str">
        <f t="shared" si="41"/>
        <v>Mauricio Alves</v>
      </c>
    </row>
    <row r="291" spans="1:38" x14ac:dyDescent="0.25">
      <c r="A291" s="26" t="s">
        <v>38</v>
      </c>
      <c r="B291" s="26" t="s">
        <v>39</v>
      </c>
      <c r="C291" s="26" t="s">
        <v>52</v>
      </c>
      <c r="D291" s="26" t="s">
        <v>40</v>
      </c>
      <c r="E291" s="61">
        <v>602514</v>
      </c>
      <c r="F291" s="46">
        <f>IFERROR(VLOOKUP(E291,#REF!,2,0),0)</f>
        <v>0</v>
      </c>
      <c r="G291" s="46"/>
      <c r="H291" s="26">
        <v>6000789785</v>
      </c>
      <c r="I291" s="26" t="s">
        <v>42</v>
      </c>
      <c r="J291" s="26" t="s">
        <v>42</v>
      </c>
      <c r="K291" s="30" t="str">
        <f t="shared" si="42"/>
        <v>Custeio</v>
      </c>
      <c r="L291" s="26" t="s">
        <v>43</v>
      </c>
      <c r="M291" s="26" t="s">
        <v>69</v>
      </c>
      <c r="N291" s="26" t="str">
        <f t="shared" ref="N291:N354" si="44">IF(Z291&gt;99%,"Realizado","Pendente")</f>
        <v>Realizado</v>
      </c>
      <c r="O291" s="26" t="s">
        <v>221</v>
      </c>
      <c r="P291" s="26" t="s">
        <v>76</v>
      </c>
      <c r="Q291" s="26" t="str">
        <f>IFERROR(IFERROR(VLOOKUP(H291,[1]STATUS_CAPEX!I:J,2,0),VLOOKUP(H291,[1]STATUS_OPEX!H:I,2,0)),0)</f>
        <v>LIB //COMS</v>
      </c>
      <c r="R291" s="31">
        <v>45788</v>
      </c>
      <c r="S291" s="32" t="s">
        <v>82</v>
      </c>
      <c r="T291" s="26" t="s">
        <v>72</v>
      </c>
      <c r="U291" s="33" t="s">
        <v>39</v>
      </c>
      <c r="V291" s="33" t="str">
        <f t="shared" si="37"/>
        <v>OK</v>
      </c>
      <c r="W291" s="33" t="s">
        <v>49</v>
      </c>
      <c r="X291" s="33" t="s">
        <v>49</v>
      </c>
      <c r="Y291" s="33" t="s">
        <v>39</v>
      </c>
      <c r="Z291" s="14">
        <f t="shared" si="39"/>
        <v>1</v>
      </c>
      <c r="AA291" s="34">
        <v>5860.19</v>
      </c>
      <c r="AB291" s="35" t="s">
        <v>57</v>
      </c>
      <c r="AC291" s="36" t="str">
        <f>IFERROR(VLOOKUP(T291,[1]STATUS_CAPEX!Q:R,2,0),"SAMUEL OLIVEIRA")</f>
        <v>SAMUEL OLIVEIRA</v>
      </c>
      <c r="AD291" s="37" t="s">
        <v>51</v>
      </c>
      <c r="AE291" s="32" t="str">
        <f t="shared" si="43"/>
        <v>Realizado</v>
      </c>
      <c r="AF291" s="38" t="s">
        <v>42</v>
      </c>
      <c r="AG291" s="39">
        <f t="shared" si="38"/>
        <v>5860.19</v>
      </c>
      <c r="AH291" s="40">
        <v>2548098.5699999998</v>
      </c>
      <c r="AI291" s="35" t="e">
        <f t="shared" si="40"/>
        <v>#N/A</v>
      </c>
      <c r="AJ291" s="41">
        <v>24929725</v>
      </c>
      <c r="AK291" s="51">
        <v>5860.19</v>
      </c>
      <c r="AL291" s="34" t="str">
        <f t="shared" si="41"/>
        <v>Mauricio Alves</v>
      </c>
    </row>
    <row r="292" spans="1:38" x14ac:dyDescent="0.25">
      <c r="A292" s="26" t="s">
        <v>38</v>
      </c>
      <c r="B292" s="26" t="s">
        <v>39</v>
      </c>
      <c r="C292" s="26" t="s">
        <v>52</v>
      </c>
      <c r="D292" s="26" t="s">
        <v>40</v>
      </c>
      <c r="E292" s="61">
        <v>602424</v>
      </c>
      <c r="F292" s="46">
        <f>IFERROR(VLOOKUP(E292,#REF!,2,0),0)</f>
        <v>0</v>
      </c>
      <c r="G292" s="46"/>
      <c r="H292" s="26">
        <v>6000789788</v>
      </c>
      <c r="I292" s="26" t="s">
        <v>42</v>
      </c>
      <c r="J292" s="26" t="s">
        <v>42</v>
      </c>
      <c r="K292" s="30" t="str">
        <f t="shared" si="42"/>
        <v>Custeio</v>
      </c>
      <c r="L292" s="26" t="s">
        <v>43</v>
      </c>
      <c r="M292" s="26" t="s">
        <v>69</v>
      </c>
      <c r="N292" s="26" t="str">
        <f t="shared" si="44"/>
        <v>Realizado</v>
      </c>
      <c r="O292" s="26" t="s">
        <v>45</v>
      </c>
      <c r="P292" s="26" t="s">
        <v>76</v>
      </c>
      <c r="Q292" s="26" t="str">
        <f>IFERROR(IFERROR(VLOOKUP(H292,[1]STATUS_CAPEX!I:J,2,0),VLOOKUP(H292,[1]STATUS_OPEX!H:I,2,0)),0)</f>
        <v>LIB //COMS</v>
      </c>
      <c r="R292" s="31">
        <v>45789</v>
      </c>
      <c r="S292" s="32" t="s">
        <v>82</v>
      </c>
      <c r="T292" s="26" t="s">
        <v>72</v>
      </c>
      <c r="U292" s="33" t="s">
        <v>39</v>
      </c>
      <c r="V292" s="33" t="str">
        <f t="shared" si="37"/>
        <v>OK</v>
      </c>
      <c r="W292" s="33" t="s">
        <v>49</v>
      </c>
      <c r="X292" s="33" t="s">
        <v>49</v>
      </c>
      <c r="Y292" s="33" t="s">
        <v>39</v>
      </c>
      <c r="Z292" s="14">
        <f t="shared" si="39"/>
        <v>1</v>
      </c>
      <c r="AA292" s="34">
        <v>3501.33</v>
      </c>
      <c r="AB292" s="35" t="s">
        <v>57</v>
      </c>
      <c r="AC292" s="36" t="str">
        <f>IFERROR(VLOOKUP(T292,[1]STATUS_CAPEX!Q:R,2,0),"SAMUEL OLIVEIRA")</f>
        <v>SAMUEL OLIVEIRA</v>
      </c>
      <c r="AD292" s="37" t="s">
        <v>51</v>
      </c>
      <c r="AE292" s="32" t="str">
        <f t="shared" si="43"/>
        <v>Realizado</v>
      </c>
      <c r="AF292" s="38" t="s">
        <v>42</v>
      </c>
      <c r="AG292" s="39">
        <f t="shared" si="38"/>
        <v>3501.33</v>
      </c>
      <c r="AH292" s="40">
        <v>2548098.5699999998</v>
      </c>
      <c r="AI292" s="35" t="e">
        <f t="shared" si="40"/>
        <v>#N/A</v>
      </c>
      <c r="AJ292" s="41">
        <v>24929879</v>
      </c>
      <c r="AK292" s="51">
        <v>3501.33</v>
      </c>
      <c r="AL292" s="34" t="str">
        <f t="shared" si="41"/>
        <v>Mauricio Alves</v>
      </c>
    </row>
    <row r="293" spans="1:38" x14ac:dyDescent="0.25">
      <c r="A293" s="26" t="s">
        <v>38</v>
      </c>
      <c r="B293" s="26" t="s">
        <v>39</v>
      </c>
      <c r="C293" s="26" t="s">
        <v>52</v>
      </c>
      <c r="D293" s="26" t="s">
        <v>40</v>
      </c>
      <c r="E293" s="61">
        <v>602646</v>
      </c>
      <c r="F293" s="46">
        <f>IFERROR(VLOOKUP(E293,#REF!,2,0),0)</f>
        <v>0</v>
      </c>
      <c r="G293" s="46"/>
      <c r="H293" s="26">
        <v>6000789789</v>
      </c>
      <c r="I293" s="26" t="s">
        <v>42</v>
      </c>
      <c r="J293" s="26" t="s">
        <v>42</v>
      </c>
      <c r="K293" s="30" t="str">
        <f t="shared" si="42"/>
        <v>Custeio</v>
      </c>
      <c r="L293" s="26" t="s">
        <v>43</v>
      </c>
      <c r="M293" s="26" t="s">
        <v>69</v>
      </c>
      <c r="N293" s="26" t="str">
        <f t="shared" si="44"/>
        <v>Realizado</v>
      </c>
      <c r="O293" s="26" t="s">
        <v>45</v>
      </c>
      <c r="P293" s="26" t="s">
        <v>76</v>
      </c>
      <c r="Q293" s="26" t="str">
        <f>IFERROR(IFERROR(VLOOKUP(H293,[1]STATUS_CAPEX!I:J,2,0),VLOOKUP(H293,[1]STATUS_OPEX!H:I,2,0)),0)</f>
        <v>LIB //COMS</v>
      </c>
      <c r="R293" s="31">
        <v>45790</v>
      </c>
      <c r="S293" s="32" t="s">
        <v>82</v>
      </c>
      <c r="T293" s="26" t="s">
        <v>72</v>
      </c>
      <c r="U293" s="33" t="s">
        <v>39</v>
      </c>
      <c r="V293" s="33" t="str">
        <f t="shared" si="37"/>
        <v>OK</v>
      </c>
      <c r="W293" s="33" t="s">
        <v>49</v>
      </c>
      <c r="X293" s="33" t="s">
        <v>49</v>
      </c>
      <c r="Y293" s="33" t="s">
        <v>39</v>
      </c>
      <c r="Z293" s="14">
        <f t="shared" si="39"/>
        <v>1</v>
      </c>
      <c r="AA293" s="34">
        <v>2917.07</v>
      </c>
      <c r="AB293" s="35" t="s">
        <v>57</v>
      </c>
      <c r="AC293" s="36" t="str">
        <f>IFERROR(VLOOKUP(T293,[1]STATUS_CAPEX!Q:R,2,0),"SAMUEL OLIVEIRA")</f>
        <v>SAMUEL OLIVEIRA</v>
      </c>
      <c r="AD293" s="37" t="s">
        <v>51</v>
      </c>
      <c r="AE293" s="32" t="str">
        <f t="shared" si="43"/>
        <v>Realizado</v>
      </c>
      <c r="AF293" s="38" t="s">
        <v>42</v>
      </c>
      <c r="AG293" s="39">
        <f t="shared" si="38"/>
        <v>2917.07</v>
      </c>
      <c r="AH293" s="40">
        <v>2548098.5699999998</v>
      </c>
      <c r="AI293" s="35" t="e">
        <f t="shared" si="40"/>
        <v>#N/A</v>
      </c>
      <c r="AJ293" s="41">
        <v>24929883</v>
      </c>
      <c r="AK293" s="51">
        <v>2917.07</v>
      </c>
      <c r="AL293" s="34" t="str">
        <f t="shared" si="41"/>
        <v>Mauricio Alves</v>
      </c>
    </row>
    <row r="294" spans="1:38" x14ac:dyDescent="0.25">
      <c r="A294" s="26" t="s">
        <v>38</v>
      </c>
      <c r="B294" s="26" t="s">
        <v>39</v>
      </c>
      <c r="C294" s="26" t="s">
        <v>52</v>
      </c>
      <c r="D294" s="26" t="s">
        <v>40</v>
      </c>
      <c r="E294" s="61">
        <v>599854</v>
      </c>
      <c r="F294" s="46">
        <f>IFERROR(VLOOKUP(E294,#REF!,2,0),0)</f>
        <v>0</v>
      </c>
      <c r="G294" s="46"/>
      <c r="H294" s="26">
        <v>6000789790</v>
      </c>
      <c r="I294" s="26" t="s">
        <v>42</v>
      </c>
      <c r="J294" s="26" t="s">
        <v>42</v>
      </c>
      <c r="K294" s="30" t="str">
        <f t="shared" si="42"/>
        <v>Custeio</v>
      </c>
      <c r="L294" s="26" t="s">
        <v>43</v>
      </c>
      <c r="M294" s="26" t="s">
        <v>69</v>
      </c>
      <c r="N294" s="26" t="str">
        <f t="shared" si="44"/>
        <v>Realizado</v>
      </c>
      <c r="O294" s="26" t="s">
        <v>45</v>
      </c>
      <c r="P294" s="26" t="s">
        <v>76</v>
      </c>
      <c r="Q294" s="26" t="str">
        <f>IFERROR(IFERROR(VLOOKUP(H294,[1]STATUS_CAPEX!I:J,2,0),VLOOKUP(H294,[1]STATUS_OPEX!H:I,2,0)),0)</f>
        <v>LIB //COMS</v>
      </c>
      <c r="R294" s="31">
        <v>45791</v>
      </c>
      <c r="S294" s="32" t="s">
        <v>82</v>
      </c>
      <c r="T294" s="26" t="s">
        <v>72</v>
      </c>
      <c r="U294" s="33" t="s">
        <v>39</v>
      </c>
      <c r="V294" s="33" t="str">
        <f t="shared" si="37"/>
        <v>OK</v>
      </c>
      <c r="W294" s="33" t="s">
        <v>49</v>
      </c>
      <c r="X294" s="33" t="s">
        <v>49</v>
      </c>
      <c r="Y294" s="33" t="s">
        <v>39</v>
      </c>
      <c r="Z294" s="14">
        <f t="shared" si="39"/>
        <v>1</v>
      </c>
      <c r="AA294" s="34">
        <v>769.86</v>
      </c>
      <c r="AB294" s="35" t="s">
        <v>57</v>
      </c>
      <c r="AC294" s="36" t="str">
        <f>IFERROR(VLOOKUP(T294,[1]STATUS_CAPEX!Q:R,2,0),"SAMUEL OLIVEIRA")</f>
        <v>SAMUEL OLIVEIRA</v>
      </c>
      <c r="AD294" s="37" t="s">
        <v>51</v>
      </c>
      <c r="AE294" s="32" t="str">
        <f t="shared" si="43"/>
        <v>Realizado</v>
      </c>
      <c r="AF294" s="38" t="s">
        <v>42</v>
      </c>
      <c r="AG294" s="39">
        <f t="shared" si="38"/>
        <v>769.86</v>
      </c>
      <c r="AH294" s="40">
        <v>2548098.5699999998</v>
      </c>
      <c r="AI294" s="35" t="e">
        <f t="shared" si="40"/>
        <v>#N/A</v>
      </c>
      <c r="AJ294" s="41">
        <v>24929904</v>
      </c>
      <c r="AK294" s="51">
        <v>769.86</v>
      </c>
      <c r="AL294" s="34" t="str">
        <f t="shared" si="41"/>
        <v>Mauricio Alves</v>
      </c>
    </row>
    <row r="295" spans="1:38" x14ac:dyDescent="0.25">
      <c r="A295" s="26" t="s">
        <v>38</v>
      </c>
      <c r="B295" s="26" t="s">
        <v>39</v>
      </c>
      <c r="C295" s="26" t="s">
        <v>52</v>
      </c>
      <c r="D295" s="26" t="s">
        <v>40</v>
      </c>
      <c r="E295" s="61">
        <v>592327</v>
      </c>
      <c r="F295" s="46">
        <f>IFERROR(VLOOKUP(E295,#REF!,2,0),0)</f>
        <v>0</v>
      </c>
      <c r="G295" s="46"/>
      <c r="H295" s="26">
        <v>6000789792</v>
      </c>
      <c r="I295" s="26" t="s">
        <v>42</v>
      </c>
      <c r="J295" s="26" t="s">
        <v>42</v>
      </c>
      <c r="K295" s="30" t="str">
        <f t="shared" si="42"/>
        <v>Custeio</v>
      </c>
      <c r="L295" s="26" t="s">
        <v>43</v>
      </c>
      <c r="M295" s="26" t="s">
        <v>69</v>
      </c>
      <c r="N295" s="26" t="str">
        <f t="shared" si="44"/>
        <v>Realizado</v>
      </c>
      <c r="O295" s="26" t="s">
        <v>45</v>
      </c>
      <c r="P295" s="26" t="s">
        <v>76</v>
      </c>
      <c r="Q295" s="26" t="str">
        <f>IFERROR(IFERROR(VLOOKUP(H295,[1]STATUS_CAPEX!I:J,2,0),VLOOKUP(H295,[1]STATUS_OPEX!H:I,2,0)),0)</f>
        <v>LIB //COMS</v>
      </c>
      <c r="R295" s="31">
        <v>45792</v>
      </c>
      <c r="S295" s="32" t="s">
        <v>82</v>
      </c>
      <c r="T295" s="26" t="s">
        <v>72</v>
      </c>
      <c r="U295" s="33" t="s">
        <v>39</v>
      </c>
      <c r="V295" s="33" t="str">
        <f t="shared" si="37"/>
        <v>OK</v>
      </c>
      <c r="W295" s="33" t="s">
        <v>49</v>
      </c>
      <c r="X295" s="33" t="s">
        <v>49</v>
      </c>
      <c r="Y295" s="33" t="s">
        <v>39</v>
      </c>
      <c r="Z295" s="14">
        <f t="shared" si="39"/>
        <v>1</v>
      </c>
      <c r="AA295" s="34">
        <v>2706.83</v>
      </c>
      <c r="AB295" s="35" t="s">
        <v>57</v>
      </c>
      <c r="AC295" s="36" t="str">
        <f>IFERROR(VLOOKUP(T295,[1]STATUS_CAPEX!Q:R,2,0),"SAMUEL OLIVEIRA")</f>
        <v>SAMUEL OLIVEIRA</v>
      </c>
      <c r="AD295" s="37" t="s">
        <v>51</v>
      </c>
      <c r="AE295" s="32" t="str">
        <f t="shared" si="43"/>
        <v>Realizado</v>
      </c>
      <c r="AF295" s="38" t="s">
        <v>42</v>
      </c>
      <c r="AG295" s="39">
        <f t="shared" si="38"/>
        <v>2706.83</v>
      </c>
      <c r="AH295" s="40">
        <v>2548098.5699999998</v>
      </c>
      <c r="AI295" s="35" t="e">
        <f t="shared" si="40"/>
        <v>#N/A</v>
      </c>
      <c r="AJ295" s="41">
        <v>24929928</v>
      </c>
      <c r="AK295" s="51">
        <v>2706.83</v>
      </c>
      <c r="AL295" s="34" t="str">
        <f t="shared" si="41"/>
        <v>Mauricio Alves</v>
      </c>
    </row>
    <row r="296" spans="1:38" x14ac:dyDescent="0.25">
      <c r="A296" s="26" t="s">
        <v>38</v>
      </c>
      <c r="B296" s="26" t="s">
        <v>39</v>
      </c>
      <c r="C296" s="26" t="s">
        <v>52</v>
      </c>
      <c r="D296" s="26" t="s">
        <v>40</v>
      </c>
      <c r="E296" s="61">
        <v>602482</v>
      </c>
      <c r="F296" s="46">
        <f>IFERROR(VLOOKUP(E296,#REF!,2,0),0)</f>
        <v>0</v>
      </c>
      <c r="G296" s="46"/>
      <c r="H296" s="26">
        <v>6000789793</v>
      </c>
      <c r="I296" s="26" t="s">
        <v>42</v>
      </c>
      <c r="J296" s="26" t="s">
        <v>42</v>
      </c>
      <c r="K296" s="30" t="str">
        <f t="shared" si="42"/>
        <v>Custeio</v>
      </c>
      <c r="L296" s="26" t="s">
        <v>43</v>
      </c>
      <c r="M296" s="26" t="s">
        <v>69</v>
      </c>
      <c r="N296" s="26" t="str">
        <f t="shared" si="44"/>
        <v>Realizado</v>
      </c>
      <c r="O296" s="26" t="s">
        <v>64</v>
      </c>
      <c r="P296" s="26" t="s">
        <v>76</v>
      </c>
      <c r="Q296" s="26" t="str">
        <f>IFERROR(IFERROR(VLOOKUP(H296,[1]STATUS_CAPEX!I:J,2,0),VLOOKUP(H296,[1]STATUS_OPEX!H:I,2,0)),0)</f>
        <v>LIB //COMS</v>
      </c>
      <c r="R296" s="31">
        <v>45793</v>
      </c>
      <c r="S296" s="32" t="s">
        <v>82</v>
      </c>
      <c r="T296" s="26" t="s">
        <v>72</v>
      </c>
      <c r="U296" s="33" t="s">
        <v>39</v>
      </c>
      <c r="V296" s="33" t="str">
        <f t="shared" si="37"/>
        <v>OK</v>
      </c>
      <c r="W296" s="33" t="s">
        <v>49</v>
      </c>
      <c r="X296" s="33" t="s">
        <v>49</v>
      </c>
      <c r="Y296" s="33" t="s">
        <v>39</v>
      </c>
      <c r="Z296" s="14">
        <f t="shared" si="39"/>
        <v>1</v>
      </c>
      <c r="AA296" s="34">
        <v>1961.61</v>
      </c>
      <c r="AB296" s="35" t="s">
        <v>57</v>
      </c>
      <c r="AC296" s="36" t="str">
        <f>IFERROR(VLOOKUP(T296,[1]STATUS_CAPEX!Q:R,2,0),"SAMUEL OLIVEIRA")</f>
        <v>SAMUEL OLIVEIRA</v>
      </c>
      <c r="AD296" s="37" t="s">
        <v>51</v>
      </c>
      <c r="AE296" s="32" t="str">
        <f t="shared" si="43"/>
        <v>Realizado</v>
      </c>
      <c r="AF296" s="38" t="s">
        <v>42</v>
      </c>
      <c r="AG296" s="39">
        <f t="shared" si="38"/>
        <v>1961.61</v>
      </c>
      <c r="AH296" s="40">
        <v>2548098.5699999998</v>
      </c>
      <c r="AI296" s="35" t="e">
        <f t="shared" si="40"/>
        <v>#N/A</v>
      </c>
      <c r="AJ296" s="41">
        <v>24929932</v>
      </c>
      <c r="AK296" s="51">
        <v>1961.61</v>
      </c>
      <c r="AL296" s="34" t="str">
        <f t="shared" si="41"/>
        <v>Mauricio Alves</v>
      </c>
    </row>
    <row r="297" spans="1:38" x14ac:dyDescent="0.25">
      <c r="A297" s="26" t="s">
        <v>38</v>
      </c>
      <c r="B297" s="26" t="s">
        <v>39</v>
      </c>
      <c r="C297" s="26" t="s">
        <v>52</v>
      </c>
      <c r="D297" s="26" t="s">
        <v>40</v>
      </c>
      <c r="E297" s="61">
        <v>602646</v>
      </c>
      <c r="F297" s="46">
        <f>IFERROR(VLOOKUP(E297,#REF!,2,0),0)</f>
        <v>0</v>
      </c>
      <c r="G297" s="46"/>
      <c r="H297" s="26">
        <v>6000789796</v>
      </c>
      <c r="I297" s="26" t="s">
        <v>42</v>
      </c>
      <c r="J297" s="26" t="s">
        <v>42</v>
      </c>
      <c r="K297" s="30" t="str">
        <f t="shared" si="42"/>
        <v>Custeio</v>
      </c>
      <c r="L297" s="26" t="s">
        <v>43</v>
      </c>
      <c r="M297" s="26" t="s">
        <v>69</v>
      </c>
      <c r="N297" s="26" t="str">
        <f t="shared" si="44"/>
        <v>Realizado</v>
      </c>
      <c r="O297" s="26" t="s">
        <v>45</v>
      </c>
      <c r="P297" s="26" t="s">
        <v>76</v>
      </c>
      <c r="Q297" s="26" t="str">
        <f>IFERROR(IFERROR(VLOOKUP(H297,[1]STATUS_CAPEX!I:J,2,0),VLOOKUP(H297,[1]STATUS_OPEX!H:I,2,0)),0)</f>
        <v>LIB //COMS</v>
      </c>
      <c r="R297" s="31">
        <v>45794</v>
      </c>
      <c r="S297" s="32" t="s">
        <v>82</v>
      </c>
      <c r="T297" s="26" t="s">
        <v>72</v>
      </c>
      <c r="U297" s="33" t="s">
        <v>39</v>
      </c>
      <c r="V297" s="33" t="str">
        <f t="shared" si="37"/>
        <v>OK</v>
      </c>
      <c r="W297" s="33" t="s">
        <v>49</v>
      </c>
      <c r="X297" s="33" t="s">
        <v>49</v>
      </c>
      <c r="Y297" s="33" t="s">
        <v>39</v>
      </c>
      <c r="Z297" s="14">
        <f t="shared" si="39"/>
        <v>1</v>
      </c>
      <c r="AA297" s="34">
        <v>1564.36</v>
      </c>
      <c r="AB297" s="35" t="s">
        <v>57</v>
      </c>
      <c r="AC297" s="36" t="str">
        <f>IFERROR(VLOOKUP(T297,[1]STATUS_CAPEX!Q:R,2,0),"SAMUEL OLIVEIRA")</f>
        <v>SAMUEL OLIVEIRA</v>
      </c>
      <c r="AD297" s="37" t="s">
        <v>51</v>
      </c>
      <c r="AE297" s="32" t="str">
        <f t="shared" si="43"/>
        <v>Realizado</v>
      </c>
      <c r="AF297" s="38" t="s">
        <v>42</v>
      </c>
      <c r="AG297" s="39">
        <f t="shared" si="38"/>
        <v>1564.36</v>
      </c>
      <c r="AH297" s="40">
        <v>2548098.5699999998</v>
      </c>
      <c r="AI297" s="35" t="e">
        <f t="shared" si="40"/>
        <v>#N/A</v>
      </c>
      <c r="AJ297" s="41">
        <v>24929935</v>
      </c>
      <c r="AK297" s="51">
        <v>1564.36</v>
      </c>
      <c r="AL297" s="34" t="str">
        <f t="shared" si="41"/>
        <v>Mauricio Alves</v>
      </c>
    </row>
    <row r="298" spans="1:38" x14ac:dyDescent="0.25">
      <c r="A298" s="26" t="s">
        <v>38</v>
      </c>
      <c r="B298" s="26" t="s">
        <v>39</v>
      </c>
      <c r="C298" s="26" t="s">
        <v>52</v>
      </c>
      <c r="D298" s="26" t="s">
        <v>40</v>
      </c>
      <c r="E298" s="61">
        <v>602455</v>
      </c>
      <c r="F298" s="46">
        <f>IFERROR(VLOOKUP(E298,#REF!,2,0),0)</f>
        <v>0</v>
      </c>
      <c r="G298" s="46"/>
      <c r="H298" s="26">
        <v>6000789798</v>
      </c>
      <c r="I298" s="26" t="s">
        <v>42</v>
      </c>
      <c r="J298" s="26" t="s">
        <v>42</v>
      </c>
      <c r="K298" s="30" t="str">
        <f t="shared" si="42"/>
        <v>Custeio</v>
      </c>
      <c r="L298" s="26" t="s">
        <v>43</v>
      </c>
      <c r="M298" s="26" t="s">
        <v>69</v>
      </c>
      <c r="N298" s="26" t="str">
        <f t="shared" si="44"/>
        <v>Realizado</v>
      </c>
      <c r="O298" s="26" t="s">
        <v>45</v>
      </c>
      <c r="P298" s="26" t="s">
        <v>76</v>
      </c>
      <c r="Q298" s="26" t="str">
        <f>IFERROR(IFERROR(VLOOKUP(H298,[1]STATUS_CAPEX!I:J,2,0),VLOOKUP(H298,[1]STATUS_OPEX!H:I,2,0)),0)</f>
        <v>LIB //COMS</v>
      </c>
      <c r="R298" s="31">
        <v>45795</v>
      </c>
      <c r="S298" s="32" t="s">
        <v>82</v>
      </c>
      <c r="T298" s="26" t="s">
        <v>72</v>
      </c>
      <c r="U298" s="33" t="s">
        <v>39</v>
      </c>
      <c r="V298" s="33" t="str">
        <f t="shared" si="37"/>
        <v>OK</v>
      </c>
      <c r="W298" s="33" t="s">
        <v>49</v>
      </c>
      <c r="X298" s="33" t="s">
        <v>49</v>
      </c>
      <c r="Y298" s="33" t="s">
        <v>39</v>
      </c>
      <c r="Z298" s="14">
        <f t="shared" si="39"/>
        <v>1</v>
      </c>
      <c r="AA298" s="34">
        <v>1936.97</v>
      </c>
      <c r="AB298" s="35" t="s">
        <v>57</v>
      </c>
      <c r="AC298" s="36" t="str">
        <f>IFERROR(VLOOKUP(T298,[1]STATUS_CAPEX!Q:R,2,0),"SAMUEL OLIVEIRA")</f>
        <v>SAMUEL OLIVEIRA</v>
      </c>
      <c r="AD298" s="37" t="s">
        <v>51</v>
      </c>
      <c r="AE298" s="32" t="str">
        <f t="shared" si="43"/>
        <v>Realizado</v>
      </c>
      <c r="AF298" s="38" t="s">
        <v>42</v>
      </c>
      <c r="AG298" s="39">
        <f t="shared" si="38"/>
        <v>1936.97</v>
      </c>
      <c r="AH298" s="40">
        <v>2548098.5699999998</v>
      </c>
      <c r="AI298" s="35" t="e">
        <f t="shared" si="40"/>
        <v>#N/A</v>
      </c>
      <c r="AJ298" s="41">
        <v>24929937</v>
      </c>
      <c r="AK298" s="51">
        <v>1936.97</v>
      </c>
      <c r="AL298" s="34" t="str">
        <f t="shared" si="41"/>
        <v>Mauricio Alves</v>
      </c>
    </row>
    <row r="299" spans="1:38" x14ac:dyDescent="0.25">
      <c r="A299" s="26" t="s">
        <v>38</v>
      </c>
      <c r="B299" s="26" t="s">
        <v>39</v>
      </c>
      <c r="C299" s="26" t="s">
        <v>52</v>
      </c>
      <c r="D299" s="26" t="s">
        <v>40</v>
      </c>
      <c r="E299" s="61">
        <v>602390</v>
      </c>
      <c r="F299" s="46">
        <f>IFERROR(VLOOKUP(E299,#REF!,2,0),0)</f>
        <v>0</v>
      </c>
      <c r="G299" s="46"/>
      <c r="H299" s="26">
        <v>6000789820</v>
      </c>
      <c r="I299" s="26" t="s">
        <v>42</v>
      </c>
      <c r="J299" s="26" t="s">
        <v>42</v>
      </c>
      <c r="K299" s="30" t="str">
        <f t="shared" si="42"/>
        <v>Custeio</v>
      </c>
      <c r="L299" s="26" t="s">
        <v>43</v>
      </c>
      <c r="M299" s="26" t="s">
        <v>69</v>
      </c>
      <c r="N299" s="26" t="str">
        <f t="shared" si="44"/>
        <v>Realizado</v>
      </c>
      <c r="O299" s="26" t="s">
        <v>45</v>
      </c>
      <c r="P299" s="26" t="s">
        <v>76</v>
      </c>
      <c r="Q299" s="26" t="str">
        <f>IFERROR(IFERROR(VLOOKUP(H299,[1]STATUS_CAPEX!I:J,2,0),VLOOKUP(H299,[1]STATUS_OPEX!H:I,2,0)),0)</f>
        <v>LIB //COMS</v>
      </c>
      <c r="R299" s="31">
        <v>45796</v>
      </c>
      <c r="S299" s="32" t="s">
        <v>82</v>
      </c>
      <c r="T299" s="26" t="s">
        <v>72</v>
      </c>
      <c r="U299" s="33" t="s">
        <v>39</v>
      </c>
      <c r="V299" s="33" t="str">
        <f t="shared" si="37"/>
        <v>OK</v>
      </c>
      <c r="W299" s="33" t="s">
        <v>49</v>
      </c>
      <c r="X299" s="33" t="s">
        <v>49</v>
      </c>
      <c r="Y299" s="33" t="s">
        <v>39</v>
      </c>
      <c r="Z299" s="14">
        <f t="shared" si="39"/>
        <v>1</v>
      </c>
      <c r="AA299" s="34">
        <v>2780.75</v>
      </c>
      <c r="AB299" s="35" t="s">
        <v>57</v>
      </c>
      <c r="AC299" s="36" t="str">
        <f>IFERROR(VLOOKUP(T299,[1]STATUS_CAPEX!Q:R,2,0),"SAMUEL OLIVEIRA")</f>
        <v>SAMUEL OLIVEIRA</v>
      </c>
      <c r="AD299" s="37" t="s">
        <v>51</v>
      </c>
      <c r="AE299" s="32" t="str">
        <f t="shared" si="43"/>
        <v>Realizado</v>
      </c>
      <c r="AF299" s="38" t="s">
        <v>42</v>
      </c>
      <c r="AG299" s="39">
        <f t="shared" si="38"/>
        <v>2780.75</v>
      </c>
      <c r="AH299" s="40">
        <v>2548098.5699999998</v>
      </c>
      <c r="AI299" s="35" t="e">
        <f t="shared" si="40"/>
        <v>#N/A</v>
      </c>
      <c r="AJ299" s="41">
        <v>24929942</v>
      </c>
      <c r="AK299" s="51">
        <v>2780.75</v>
      </c>
      <c r="AL299" s="34" t="str">
        <f t="shared" si="41"/>
        <v>Mauricio Alves</v>
      </c>
    </row>
    <row r="300" spans="1:38" x14ac:dyDescent="0.25">
      <c r="A300" s="26" t="s">
        <v>38</v>
      </c>
      <c r="B300" s="26" t="s">
        <v>39</v>
      </c>
      <c r="C300" s="26" t="s">
        <v>52</v>
      </c>
      <c r="D300" s="26" t="s">
        <v>40</v>
      </c>
      <c r="E300" s="61">
        <v>604211</v>
      </c>
      <c r="F300" s="46">
        <f>IFERROR(VLOOKUP(E300,#REF!,2,0),0)</f>
        <v>0</v>
      </c>
      <c r="G300" s="46"/>
      <c r="H300" s="26">
        <v>6000789821</v>
      </c>
      <c r="I300" s="26" t="s">
        <v>42</v>
      </c>
      <c r="J300" s="26" t="s">
        <v>42</v>
      </c>
      <c r="K300" s="30" t="str">
        <f t="shared" si="42"/>
        <v>Custeio</v>
      </c>
      <c r="L300" s="26" t="s">
        <v>43</v>
      </c>
      <c r="M300" s="26" t="s">
        <v>69</v>
      </c>
      <c r="N300" s="26" t="str">
        <f t="shared" si="44"/>
        <v>Realizado</v>
      </c>
      <c r="O300" s="26" t="s">
        <v>45</v>
      </c>
      <c r="P300" s="26" t="s">
        <v>76</v>
      </c>
      <c r="Q300" s="26" t="str">
        <f>IFERROR(IFERROR(VLOOKUP(H300,[1]STATUS_CAPEX!I:J,2,0),VLOOKUP(H300,[1]STATUS_OPEX!H:I,2,0)),0)</f>
        <v>LIB //COMS</v>
      </c>
      <c r="R300" s="31">
        <v>45797</v>
      </c>
      <c r="S300" s="32" t="s">
        <v>82</v>
      </c>
      <c r="T300" s="26" t="s">
        <v>72</v>
      </c>
      <c r="U300" s="33" t="s">
        <v>39</v>
      </c>
      <c r="V300" s="33" t="str">
        <f t="shared" ref="V300:V363" si="45">IF(E300&gt;0,"OK","NOK")</f>
        <v>OK</v>
      </c>
      <c r="W300" s="33" t="s">
        <v>49</v>
      </c>
      <c r="X300" s="33" t="s">
        <v>49</v>
      </c>
      <c r="Y300" s="33" t="s">
        <v>39</v>
      </c>
      <c r="Z300" s="14">
        <f t="shared" si="39"/>
        <v>1</v>
      </c>
      <c r="AA300" s="34">
        <v>2309.58</v>
      </c>
      <c r="AB300" s="35" t="s">
        <v>57</v>
      </c>
      <c r="AC300" s="36" t="str">
        <f>IFERROR(VLOOKUP(T300,[1]STATUS_CAPEX!Q:R,2,0),"SAMUEL OLIVEIRA")</f>
        <v>SAMUEL OLIVEIRA</v>
      </c>
      <c r="AD300" s="37" t="s">
        <v>51</v>
      </c>
      <c r="AE300" s="32" t="str">
        <f t="shared" si="43"/>
        <v>Realizado</v>
      </c>
      <c r="AF300" s="38" t="s">
        <v>42</v>
      </c>
      <c r="AG300" s="39">
        <f t="shared" si="38"/>
        <v>2309.58</v>
      </c>
      <c r="AH300" s="40">
        <v>2548098.5699999998</v>
      </c>
      <c r="AI300" s="35" t="e">
        <f t="shared" si="40"/>
        <v>#N/A</v>
      </c>
      <c r="AJ300" s="41">
        <v>24929984</v>
      </c>
      <c r="AK300" s="51">
        <v>2309.58</v>
      </c>
      <c r="AL300" s="34" t="str">
        <f t="shared" si="41"/>
        <v>Mauricio Alves</v>
      </c>
    </row>
    <row r="301" spans="1:38" x14ac:dyDescent="0.25">
      <c r="A301" s="26" t="s">
        <v>38</v>
      </c>
      <c r="B301" s="26" t="s">
        <v>39</v>
      </c>
      <c r="C301" s="26" t="s">
        <v>52</v>
      </c>
      <c r="D301" s="26" t="s">
        <v>40</v>
      </c>
      <c r="E301" s="61">
        <v>604290</v>
      </c>
      <c r="F301" s="46">
        <f>IFERROR(VLOOKUP(E301,#REF!,2,0),0)</f>
        <v>0</v>
      </c>
      <c r="G301" s="46"/>
      <c r="H301" s="26">
        <v>6000789822</v>
      </c>
      <c r="I301" s="26" t="s">
        <v>42</v>
      </c>
      <c r="J301" s="26" t="s">
        <v>42</v>
      </c>
      <c r="K301" s="30" t="str">
        <f t="shared" si="42"/>
        <v>Custeio</v>
      </c>
      <c r="L301" s="26" t="s">
        <v>43</v>
      </c>
      <c r="M301" s="26" t="s">
        <v>69</v>
      </c>
      <c r="N301" s="26" t="str">
        <f t="shared" si="44"/>
        <v>Realizado</v>
      </c>
      <c r="O301" s="26" t="s">
        <v>64</v>
      </c>
      <c r="P301" s="26" t="s">
        <v>76</v>
      </c>
      <c r="Q301" s="26" t="str">
        <f>IFERROR(IFERROR(VLOOKUP(H301,[1]STATUS_CAPEX!I:J,2,0),VLOOKUP(H301,[1]STATUS_OPEX!H:I,2,0)),0)</f>
        <v>LIB //COMS</v>
      </c>
      <c r="R301" s="31">
        <v>45798</v>
      </c>
      <c r="S301" s="32" t="s">
        <v>82</v>
      </c>
      <c r="T301" s="26" t="s">
        <v>72</v>
      </c>
      <c r="U301" s="33" t="s">
        <v>39</v>
      </c>
      <c r="V301" s="33" t="str">
        <f t="shared" si="45"/>
        <v>OK</v>
      </c>
      <c r="W301" s="33" t="s">
        <v>49</v>
      </c>
      <c r="X301" s="33" t="s">
        <v>49</v>
      </c>
      <c r="Y301" s="33" t="s">
        <v>39</v>
      </c>
      <c r="Z301" s="14">
        <f t="shared" si="39"/>
        <v>1</v>
      </c>
      <c r="AA301" s="34">
        <v>4668.4399999999996</v>
      </c>
      <c r="AB301" s="35" t="s">
        <v>57</v>
      </c>
      <c r="AC301" s="36" t="str">
        <f>IFERROR(VLOOKUP(T301,[1]STATUS_CAPEX!Q:R,2,0),"SAMUEL OLIVEIRA")</f>
        <v>SAMUEL OLIVEIRA</v>
      </c>
      <c r="AD301" s="37" t="s">
        <v>51</v>
      </c>
      <c r="AE301" s="32" t="str">
        <f t="shared" si="43"/>
        <v>Realizado</v>
      </c>
      <c r="AF301" s="38" t="s">
        <v>42</v>
      </c>
      <c r="AG301" s="39">
        <f t="shared" si="38"/>
        <v>4668.4399999999996</v>
      </c>
      <c r="AH301" s="40">
        <v>2548098.5699999998</v>
      </c>
      <c r="AI301" s="35" t="e">
        <f t="shared" si="40"/>
        <v>#N/A</v>
      </c>
      <c r="AJ301" s="41">
        <v>24929991</v>
      </c>
      <c r="AK301" s="51">
        <v>4668.4399999999996</v>
      </c>
      <c r="AL301" s="34" t="str">
        <f t="shared" si="41"/>
        <v>Mauricio Alves</v>
      </c>
    </row>
    <row r="302" spans="1:38" x14ac:dyDescent="0.25">
      <c r="A302" s="26" t="s">
        <v>38</v>
      </c>
      <c r="B302" s="26" t="s">
        <v>39</v>
      </c>
      <c r="C302" s="26" t="s">
        <v>52</v>
      </c>
      <c r="D302" s="26" t="s">
        <v>40</v>
      </c>
      <c r="E302" s="27">
        <v>602078</v>
      </c>
      <c r="F302" s="27">
        <f>IFERROR(VLOOKUP(E302,#REF!,2,0),0)</f>
        <v>0</v>
      </c>
      <c r="G302" s="27"/>
      <c r="H302" s="26" t="s">
        <v>222</v>
      </c>
      <c r="I302" s="26" t="s">
        <v>42</v>
      </c>
      <c r="J302" s="26" t="s">
        <v>42</v>
      </c>
      <c r="K302" s="30" t="str">
        <f t="shared" si="42"/>
        <v>EME</v>
      </c>
      <c r="L302" s="26" t="s">
        <v>43</v>
      </c>
      <c r="M302" s="26" t="s">
        <v>54</v>
      </c>
      <c r="N302" s="26" t="str">
        <f t="shared" si="44"/>
        <v>Realizado</v>
      </c>
      <c r="O302" s="26" t="s">
        <v>223</v>
      </c>
      <c r="P302" s="26" t="s">
        <v>65</v>
      </c>
      <c r="Q302" s="26" t="str">
        <f>IFERROR(IFERROR(VLOOKUP(H302,[1]STATUS_CAPEX!I:J,2,0),VLOOKUP(H302,[1]STATUS_OPEX!H:I,2,0)),0)</f>
        <v>ENTE//CKCP</v>
      </c>
      <c r="R302" s="31">
        <v>45799</v>
      </c>
      <c r="S302" s="32" t="s">
        <v>71</v>
      </c>
      <c r="T302" s="26" t="s">
        <v>48</v>
      </c>
      <c r="U302" s="33" t="s">
        <v>39</v>
      </c>
      <c r="V302" s="33" t="str">
        <f t="shared" si="45"/>
        <v>OK</v>
      </c>
      <c r="W302" s="33" t="s">
        <v>49</v>
      </c>
      <c r="X302" s="33" t="s">
        <v>49</v>
      </c>
      <c r="Y302" s="33" t="s">
        <v>39</v>
      </c>
      <c r="Z302" s="14">
        <f t="shared" si="39"/>
        <v>1</v>
      </c>
      <c r="AA302" s="34">
        <v>3580</v>
      </c>
      <c r="AB302" s="35" t="s">
        <v>57</v>
      </c>
      <c r="AC302" s="36" t="s">
        <v>182</v>
      </c>
      <c r="AD302" s="37" t="s">
        <v>51</v>
      </c>
      <c r="AE302" s="32" t="str">
        <f t="shared" si="43"/>
        <v>Realizado</v>
      </c>
      <c r="AF302" s="38" t="s">
        <v>42</v>
      </c>
      <c r="AG302" s="39">
        <f t="shared" si="38"/>
        <v>3647.05</v>
      </c>
      <c r="AH302" s="40">
        <v>2548098.5699999998</v>
      </c>
      <c r="AI302" s="35" t="e">
        <f t="shared" si="40"/>
        <v>#N/A</v>
      </c>
      <c r="AJ302" s="41">
        <v>25118245</v>
      </c>
      <c r="AK302" s="51">
        <v>3647.05</v>
      </c>
      <c r="AL302" s="34" t="str">
        <f t="shared" si="41"/>
        <v>Mauricio Alves</v>
      </c>
    </row>
    <row r="303" spans="1:38" x14ac:dyDescent="0.25">
      <c r="A303" s="26" t="s">
        <v>38</v>
      </c>
      <c r="B303" s="26" t="s">
        <v>39</v>
      </c>
      <c r="C303" s="26" t="s">
        <v>52</v>
      </c>
      <c r="D303" s="26" t="s">
        <v>40</v>
      </c>
      <c r="E303" s="61">
        <v>586177</v>
      </c>
      <c r="F303" s="46">
        <f>IFERROR(VLOOKUP(E303,#REF!,2,0),0)</f>
        <v>0</v>
      </c>
      <c r="G303" s="46"/>
      <c r="H303" s="26">
        <v>6000792662</v>
      </c>
      <c r="I303" s="26" t="s">
        <v>42</v>
      </c>
      <c r="J303" s="26" t="s">
        <v>42</v>
      </c>
      <c r="K303" s="30" t="str">
        <f t="shared" si="42"/>
        <v>Custeio</v>
      </c>
      <c r="L303" s="26" t="s">
        <v>43</v>
      </c>
      <c r="M303" s="26" t="s">
        <v>111</v>
      </c>
      <c r="N303" s="26" t="str">
        <f t="shared" si="44"/>
        <v>Realizado</v>
      </c>
      <c r="O303" s="26" t="s">
        <v>147</v>
      </c>
      <c r="P303" s="26" t="s">
        <v>76</v>
      </c>
      <c r="Q303" s="26" t="str">
        <f>IFERROR(IFERROR(VLOOKUP(H303,[1]STATUS_CAPEX!I:J,2,0),VLOOKUP(H303,[1]STATUS_OPEX!H:I,2,0)),0)</f>
        <v>LIB //COMS</v>
      </c>
      <c r="R303" s="31">
        <v>45800</v>
      </c>
      <c r="S303" s="32" t="s">
        <v>71</v>
      </c>
      <c r="T303" s="26" t="s">
        <v>72</v>
      </c>
      <c r="U303" s="33" t="s">
        <v>39</v>
      </c>
      <c r="V303" s="33" t="str">
        <f t="shared" si="45"/>
        <v>OK</v>
      </c>
      <c r="W303" s="33" t="s">
        <v>49</v>
      </c>
      <c r="X303" s="33" t="s">
        <v>49</v>
      </c>
      <c r="Y303" s="33" t="s">
        <v>39</v>
      </c>
      <c r="Z303" s="14">
        <f t="shared" si="39"/>
        <v>1</v>
      </c>
      <c r="AA303" s="34">
        <v>3769.65</v>
      </c>
      <c r="AB303" s="35" t="s">
        <v>57</v>
      </c>
      <c r="AC303" s="36" t="str">
        <f>IFERROR(VLOOKUP(T303,[1]STATUS_CAPEX!Q:R,2,0),"SAMUEL OLIVEIRA")</f>
        <v>SAMUEL OLIVEIRA</v>
      </c>
      <c r="AD303" s="37" t="s">
        <v>51</v>
      </c>
      <c r="AE303" s="32" t="str">
        <f t="shared" si="43"/>
        <v>Realizado</v>
      </c>
      <c r="AF303" s="38" t="s">
        <v>42</v>
      </c>
      <c r="AG303" s="39">
        <f t="shared" si="38"/>
        <v>1330.38</v>
      </c>
      <c r="AH303" s="40">
        <v>2548098.5699999998</v>
      </c>
      <c r="AI303" s="35" t="e">
        <f t="shared" si="40"/>
        <v>#N/A</v>
      </c>
      <c r="AJ303" s="41">
        <v>24956785</v>
      </c>
      <c r="AK303" s="51">
        <v>1330.38</v>
      </c>
      <c r="AL303" s="34" t="str">
        <f t="shared" si="41"/>
        <v>Mauricio Alves</v>
      </c>
    </row>
    <row r="304" spans="1:38" x14ac:dyDescent="0.25">
      <c r="A304" s="26" t="s">
        <v>38</v>
      </c>
      <c r="B304" s="26" t="s">
        <v>39</v>
      </c>
      <c r="C304" s="26" t="s">
        <v>52</v>
      </c>
      <c r="D304" s="26" t="s">
        <v>40</v>
      </c>
      <c r="E304" s="61">
        <v>605276</v>
      </c>
      <c r="F304" s="46">
        <f>IFERROR(VLOOKUP(E304,#REF!,2,0),0)</f>
        <v>0</v>
      </c>
      <c r="G304" s="46"/>
      <c r="H304" s="26" t="s">
        <v>224</v>
      </c>
      <c r="I304" s="26" t="s">
        <v>42</v>
      </c>
      <c r="J304" s="26" t="s">
        <v>42</v>
      </c>
      <c r="K304" s="30" t="str">
        <f t="shared" si="42"/>
        <v>EME</v>
      </c>
      <c r="L304" s="26" t="s">
        <v>43</v>
      </c>
      <c r="M304" s="26" t="s">
        <v>54</v>
      </c>
      <c r="N304" s="26" t="str">
        <f t="shared" si="44"/>
        <v>Realizado</v>
      </c>
      <c r="O304" s="26" t="s">
        <v>45</v>
      </c>
      <c r="P304" s="26" t="s">
        <v>65</v>
      </c>
      <c r="Q304" s="26" t="str">
        <f>IFERROR(IFERROR(VLOOKUP(H304,[1]STATUS_CAPEX!I:J,2,0),VLOOKUP(H304,[1]STATUS_OPEX!H:I,2,0)),0)</f>
        <v>ENTE//CKCP</v>
      </c>
      <c r="R304" s="31">
        <v>45801</v>
      </c>
      <c r="S304" s="32" t="s">
        <v>71</v>
      </c>
      <c r="T304" s="26" t="s">
        <v>48</v>
      </c>
      <c r="U304" s="33" t="s">
        <v>39</v>
      </c>
      <c r="V304" s="33" t="str">
        <f t="shared" si="45"/>
        <v>OK</v>
      </c>
      <c r="W304" s="33" t="s">
        <v>49</v>
      </c>
      <c r="X304" s="33" t="s">
        <v>49</v>
      </c>
      <c r="Y304" s="33" t="s">
        <v>39</v>
      </c>
      <c r="Z304" s="14">
        <f t="shared" si="39"/>
        <v>1</v>
      </c>
      <c r="AA304" s="34">
        <v>3580</v>
      </c>
      <c r="AB304" s="35" t="s">
        <v>57</v>
      </c>
      <c r="AC304" s="36" t="s">
        <v>182</v>
      </c>
      <c r="AD304" s="37" t="s">
        <v>51</v>
      </c>
      <c r="AE304" s="32" t="str">
        <f t="shared" si="43"/>
        <v>Realizado</v>
      </c>
      <c r="AF304" s="38" t="s">
        <v>42</v>
      </c>
      <c r="AG304" s="39">
        <f t="shared" si="38"/>
        <v>3838.66</v>
      </c>
      <c r="AH304" s="40">
        <v>2548098.5699999998</v>
      </c>
      <c r="AI304" s="35" t="e">
        <f t="shared" si="40"/>
        <v>#N/A</v>
      </c>
      <c r="AJ304" s="41">
        <v>25165154</v>
      </c>
      <c r="AK304" s="51">
        <v>3838.66</v>
      </c>
      <c r="AL304" s="34" t="str">
        <f t="shared" si="41"/>
        <v>Mauricio Alves</v>
      </c>
    </row>
    <row r="305" spans="1:38" x14ac:dyDescent="0.25">
      <c r="A305" s="26" t="s">
        <v>38</v>
      </c>
      <c r="B305" s="26" t="s">
        <v>39</v>
      </c>
      <c r="C305" s="26" t="s">
        <v>52</v>
      </c>
      <c r="D305" s="26" t="s">
        <v>40</v>
      </c>
      <c r="E305" s="61">
        <v>604267</v>
      </c>
      <c r="F305" s="46">
        <f>IFERROR(VLOOKUP(E305,#REF!,2,0),0)</f>
        <v>0</v>
      </c>
      <c r="G305" s="46"/>
      <c r="H305" s="26">
        <v>6000789825</v>
      </c>
      <c r="I305" s="26" t="s">
        <v>42</v>
      </c>
      <c r="J305" s="26" t="s">
        <v>42</v>
      </c>
      <c r="K305" s="30" t="str">
        <f t="shared" si="42"/>
        <v>Custeio</v>
      </c>
      <c r="L305" s="26" t="s">
        <v>43</v>
      </c>
      <c r="M305" s="26" t="s">
        <v>69</v>
      </c>
      <c r="N305" s="26" t="str">
        <f t="shared" si="44"/>
        <v>Realizado</v>
      </c>
      <c r="O305" s="26" t="s">
        <v>45</v>
      </c>
      <c r="P305" s="26" t="s">
        <v>76</v>
      </c>
      <c r="Q305" s="26" t="str">
        <f>IFERROR(IFERROR(VLOOKUP(H305,[1]STATUS_CAPEX!I:J,2,0),VLOOKUP(H305,[1]STATUS_OPEX!H:I,2,0)),0)</f>
        <v>LIB //COMS</v>
      </c>
      <c r="R305" s="31">
        <v>45802</v>
      </c>
      <c r="S305" s="32" t="s">
        <v>71</v>
      </c>
      <c r="T305" s="26" t="s">
        <v>72</v>
      </c>
      <c r="U305" s="33" t="s">
        <v>39</v>
      </c>
      <c r="V305" s="33" t="str">
        <f t="shared" si="45"/>
        <v>OK</v>
      </c>
      <c r="W305" s="33" t="s">
        <v>49</v>
      </c>
      <c r="X305" s="33" t="s">
        <v>49</v>
      </c>
      <c r="Y305" s="33" t="s">
        <v>39</v>
      </c>
      <c r="Z305" s="14">
        <f t="shared" si="39"/>
        <v>1</v>
      </c>
      <c r="AA305" s="34">
        <v>5041.05</v>
      </c>
      <c r="AB305" s="35" t="s">
        <v>57</v>
      </c>
      <c r="AC305" s="36" t="str">
        <f>IFERROR(VLOOKUP(T305,[1]STATUS_CAPEX!Q:R,2,0),"SAMUEL OLIVEIRA")</f>
        <v>SAMUEL OLIVEIRA</v>
      </c>
      <c r="AD305" s="37" t="s">
        <v>51</v>
      </c>
      <c r="AE305" s="32" t="str">
        <f t="shared" si="43"/>
        <v>Realizado</v>
      </c>
      <c r="AF305" s="38" t="s">
        <v>42</v>
      </c>
      <c r="AG305" s="39">
        <f t="shared" si="38"/>
        <v>3501.33</v>
      </c>
      <c r="AH305" s="40">
        <v>2548098.5699999998</v>
      </c>
      <c r="AI305" s="35" t="e">
        <f t="shared" si="40"/>
        <v>#N/A</v>
      </c>
      <c r="AJ305" s="41">
        <v>24930045</v>
      </c>
      <c r="AK305" s="51">
        <v>3501.33</v>
      </c>
      <c r="AL305" s="34" t="str">
        <f t="shared" si="41"/>
        <v>Mauricio Alves</v>
      </c>
    </row>
    <row r="306" spans="1:38" x14ac:dyDescent="0.25">
      <c r="A306" s="26" t="s">
        <v>38</v>
      </c>
      <c r="B306" s="26" t="s">
        <v>39</v>
      </c>
      <c r="C306" s="26" t="s">
        <v>52</v>
      </c>
      <c r="D306" s="26" t="s">
        <v>40</v>
      </c>
      <c r="E306" s="61">
        <v>603939</v>
      </c>
      <c r="F306" s="46">
        <f>IFERROR(VLOOKUP(E306,#REF!,2,0),0)</f>
        <v>0</v>
      </c>
      <c r="G306" s="46"/>
      <c r="H306" s="26">
        <v>6000789827</v>
      </c>
      <c r="I306" s="26" t="s">
        <v>42</v>
      </c>
      <c r="J306" s="26" t="s">
        <v>42</v>
      </c>
      <c r="K306" s="30" t="str">
        <f t="shared" si="42"/>
        <v>Custeio</v>
      </c>
      <c r="L306" s="26" t="s">
        <v>43</v>
      </c>
      <c r="M306" s="26" t="s">
        <v>69</v>
      </c>
      <c r="N306" s="26" t="str">
        <f t="shared" si="44"/>
        <v>Realizado</v>
      </c>
      <c r="O306" s="26" t="s">
        <v>45</v>
      </c>
      <c r="P306" s="26" t="s">
        <v>76</v>
      </c>
      <c r="Q306" s="26" t="str">
        <f>IFERROR(IFERROR(VLOOKUP(H306,[1]STATUS_CAPEX!I:J,2,0),VLOOKUP(H306,[1]STATUS_OPEX!H:I,2,0)),0)</f>
        <v>LIB //COMS</v>
      </c>
      <c r="R306" s="31">
        <v>45803</v>
      </c>
      <c r="S306" s="32" t="s">
        <v>82</v>
      </c>
      <c r="T306" s="26" t="s">
        <v>72</v>
      </c>
      <c r="U306" s="33" t="s">
        <v>39</v>
      </c>
      <c r="V306" s="33" t="str">
        <f t="shared" si="45"/>
        <v>OK</v>
      </c>
      <c r="W306" s="33" t="s">
        <v>49</v>
      </c>
      <c r="X306" s="33" t="s">
        <v>49</v>
      </c>
      <c r="Y306" s="33" t="s">
        <v>39</v>
      </c>
      <c r="Z306" s="14">
        <f t="shared" si="39"/>
        <v>1</v>
      </c>
      <c r="AA306" s="34">
        <v>2309.58</v>
      </c>
      <c r="AB306" s="35" t="s">
        <v>57</v>
      </c>
      <c r="AC306" s="36" t="str">
        <f>IFERROR(VLOOKUP(T306,[1]STATUS_CAPEX!Q:R,2,0),"SAMUEL OLIVEIRA")</f>
        <v>SAMUEL OLIVEIRA</v>
      </c>
      <c r="AD306" s="37" t="s">
        <v>51</v>
      </c>
      <c r="AE306" s="32" t="str">
        <f t="shared" si="43"/>
        <v>Realizado</v>
      </c>
      <c r="AF306" s="38" t="s">
        <v>42</v>
      </c>
      <c r="AG306" s="39">
        <f t="shared" si="38"/>
        <v>2309.58</v>
      </c>
      <c r="AH306" s="40">
        <v>2548098.5699999998</v>
      </c>
      <c r="AI306" s="35" t="e">
        <f t="shared" si="40"/>
        <v>#N/A</v>
      </c>
      <c r="AJ306" s="41">
        <v>24930047</v>
      </c>
      <c r="AK306" s="51">
        <v>2309.58</v>
      </c>
      <c r="AL306" s="34" t="str">
        <f t="shared" si="41"/>
        <v>Mauricio Alves</v>
      </c>
    </row>
    <row r="307" spans="1:38" x14ac:dyDescent="0.25">
      <c r="A307" s="26" t="s">
        <v>38</v>
      </c>
      <c r="B307" s="26" t="s">
        <v>39</v>
      </c>
      <c r="C307" s="26" t="s">
        <v>52</v>
      </c>
      <c r="D307" s="26" t="s">
        <v>40</v>
      </c>
      <c r="E307" s="61">
        <v>590254</v>
      </c>
      <c r="F307" s="46">
        <f>IFERROR(VLOOKUP(E307,#REF!,2,0),0)</f>
        <v>0</v>
      </c>
      <c r="G307" s="46"/>
      <c r="H307" s="26">
        <v>6000792665</v>
      </c>
      <c r="I307" s="26" t="s">
        <v>42</v>
      </c>
      <c r="J307" s="26" t="s">
        <v>42</v>
      </c>
      <c r="K307" s="30" t="str">
        <f t="shared" si="42"/>
        <v>Custeio</v>
      </c>
      <c r="L307" s="26" t="s">
        <v>43</v>
      </c>
      <c r="M307" s="26" t="s">
        <v>111</v>
      </c>
      <c r="N307" s="26" t="str">
        <f t="shared" si="44"/>
        <v>Realizado</v>
      </c>
      <c r="O307" s="26" t="s">
        <v>45</v>
      </c>
      <c r="P307" s="26" t="s">
        <v>76</v>
      </c>
      <c r="Q307" s="26" t="str">
        <f>IFERROR(IFERROR(VLOOKUP(H307,[1]STATUS_CAPEX!I:J,2,0),VLOOKUP(H307,[1]STATUS_OPEX!H:I,2,0)),0)</f>
        <v>LIB //COMS</v>
      </c>
      <c r="R307" s="31">
        <v>45804</v>
      </c>
      <c r="S307" s="32" t="s">
        <v>71</v>
      </c>
      <c r="T307" s="26" t="s">
        <v>72</v>
      </c>
      <c r="U307" s="33" t="s">
        <v>39</v>
      </c>
      <c r="V307" s="33" t="str">
        <f t="shared" si="45"/>
        <v>OK</v>
      </c>
      <c r="W307" s="33" t="s">
        <v>49</v>
      </c>
      <c r="X307" s="33" t="s">
        <v>49</v>
      </c>
      <c r="Y307" s="33" t="s">
        <v>39</v>
      </c>
      <c r="Z307" s="14">
        <f t="shared" si="39"/>
        <v>1</v>
      </c>
      <c r="AA307" s="34">
        <v>762.43</v>
      </c>
      <c r="AB307" s="35" t="s">
        <v>57</v>
      </c>
      <c r="AC307" s="36" t="str">
        <f>IFERROR(VLOOKUP(T307,[1]STATUS_CAPEX!Q:R,2,0),"SAMUEL OLIVEIRA")</f>
        <v>SAMUEL OLIVEIRA</v>
      </c>
      <c r="AD307" s="37" t="s">
        <v>51</v>
      </c>
      <c r="AE307" s="32" t="str">
        <f t="shared" si="43"/>
        <v>Realizado</v>
      </c>
      <c r="AF307" s="38" t="s">
        <v>42</v>
      </c>
      <c r="AG307" s="39">
        <f t="shared" si="38"/>
        <v>703.74</v>
      </c>
      <c r="AH307" s="40">
        <v>2548098.5699999998</v>
      </c>
      <c r="AI307" s="35" t="e">
        <f t="shared" si="40"/>
        <v>#N/A</v>
      </c>
      <c r="AJ307" s="41">
        <v>24956930</v>
      </c>
      <c r="AK307" s="51">
        <v>703.74</v>
      </c>
      <c r="AL307" s="34" t="str">
        <f t="shared" si="41"/>
        <v>Mauricio Alves</v>
      </c>
    </row>
    <row r="308" spans="1:38" x14ac:dyDescent="0.25">
      <c r="A308" s="26" t="s">
        <v>38</v>
      </c>
      <c r="B308" s="26" t="s">
        <v>39</v>
      </c>
      <c r="C308" s="26" t="s">
        <v>52</v>
      </c>
      <c r="D308" s="26" t="s">
        <v>40</v>
      </c>
      <c r="E308" s="61">
        <v>607914</v>
      </c>
      <c r="F308" s="46">
        <f>IFERROR(VLOOKUP(E308,#REF!,2,0),0)</f>
        <v>0</v>
      </c>
      <c r="G308" s="46"/>
      <c r="H308" s="26" t="s">
        <v>225</v>
      </c>
      <c r="I308" s="26" t="s">
        <v>42</v>
      </c>
      <c r="J308" s="26" t="s">
        <v>42</v>
      </c>
      <c r="K308" s="30" t="str">
        <f t="shared" si="42"/>
        <v>EME</v>
      </c>
      <c r="L308" s="26" t="s">
        <v>43</v>
      </c>
      <c r="M308" s="26" t="s">
        <v>54</v>
      </c>
      <c r="N308" s="26" t="str">
        <f t="shared" si="44"/>
        <v>Realizado</v>
      </c>
      <c r="O308" s="26" t="s">
        <v>100</v>
      </c>
      <c r="P308" s="26" t="s">
        <v>55</v>
      </c>
      <c r="Q308" s="26" t="str">
        <f>IFERROR(IFERROR(VLOOKUP(H308,[1]STATUS_CAPEX!I:J,2,0),VLOOKUP(H308,[1]STATUS_OPEX!H:I,2,0)),0)</f>
        <v>ENTE//CKCP</v>
      </c>
      <c r="R308" s="31">
        <v>45805</v>
      </c>
      <c r="S308" s="32" t="s">
        <v>71</v>
      </c>
      <c r="T308" s="26" t="s">
        <v>48</v>
      </c>
      <c r="U308" s="33" t="s">
        <v>39</v>
      </c>
      <c r="V308" s="33" t="str">
        <f t="shared" si="45"/>
        <v>OK</v>
      </c>
      <c r="W308" s="33" t="s">
        <v>49</v>
      </c>
      <c r="X308" s="33" t="s">
        <v>49</v>
      </c>
      <c r="Y308" s="33" t="s">
        <v>39</v>
      </c>
      <c r="Z308" s="14">
        <f t="shared" si="39"/>
        <v>1</v>
      </c>
      <c r="AA308" s="34">
        <v>9156</v>
      </c>
      <c r="AB308" s="35" t="s">
        <v>57</v>
      </c>
      <c r="AC308" s="36" t="s">
        <v>182</v>
      </c>
      <c r="AD308" s="37" t="s">
        <v>51</v>
      </c>
      <c r="AE308" s="32" t="str">
        <f t="shared" si="43"/>
        <v>Realizado</v>
      </c>
      <c r="AF308" s="38" t="s">
        <v>42</v>
      </c>
      <c r="AG308" s="39">
        <f t="shared" si="38"/>
        <v>3158.69</v>
      </c>
      <c r="AH308" s="40">
        <v>2548098.5699999998</v>
      </c>
      <c r="AI308" s="35" t="e">
        <f t="shared" si="40"/>
        <v>#N/A</v>
      </c>
      <c r="AJ308" s="41">
        <v>25219661</v>
      </c>
      <c r="AK308" s="51">
        <v>3158.69</v>
      </c>
      <c r="AL308" s="34" t="str">
        <f t="shared" si="41"/>
        <v>Mauricio Alves</v>
      </c>
    </row>
    <row r="309" spans="1:38" x14ac:dyDescent="0.25">
      <c r="A309" s="26" t="s">
        <v>38</v>
      </c>
      <c r="B309" s="26" t="s">
        <v>39</v>
      </c>
      <c r="C309" s="26" t="s">
        <v>52</v>
      </c>
      <c r="D309" s="26" t="s">
        <v>40</v>
      </c>
      <c r="E309" s="27">
        <v>608545</v>
      </c>
      <c r="F309" s="27">
        <f>IFERROR(VLOOKUP(E309,#REF!,2,0),0)</f>
        <v>0</v>
      </c>
      <c r="G309" s="27"/>
      <c r="H309" s="26" t="s">
        <v>226</v>
      </c>
      <c r="I309" s="26" t="s">
        <v>42</v>
      </c>
      <c r="J309" s="26" t="s">
        <v>42</v>
      </c>
      <c r="K309" s="30" t="str">
        <f t="shared" si="42"/>
        <v>EME</v>
      </c>
      <c r="L309" s="26" t="s">
        <v>43</v>
      </c>
      <c r="M309" s="26" t="s">
        <v>44</v>
      </c>
      <c r="N309" s="26" t="str">
        <f t="shared" si="44"/>
        <v>Realizado</v>
      </c>
      <c r="O309" s="26" t="s">
        <v>45</v>
      </c>
      <c r="P309" s="26" t="s">
        <v>227</v>
      </c>
      <c r="Q309" s="26" t="str">
        <f>IFERROR(IFERROR(VLOOKUP(H309,[1]STATUS_CAPEX!I:J,2,0),VLOOKUP(H309,[1]STATUS_OPEX!H:I,2,0)),0)</f>
        <v>ENTE//CKCP</v>
      </c>
      <c r="R309" s="31">
        <v>45806</v>
      </c>
      <c r="S309" s="32" t="s">
        <v>71</v>
      </c>
      <c r="T309" s="26" t="s">
        <v>48</v>
      </c>
      <c r="U309" s="33" t="s">
        <v>39</v>
      </c>
      <c r="V309" s="33" t="str">
        <f t="shared" si="45"/>
        <v>OK</v>
      </c>
      <c r="W309" s="33" t="s">
        <v>49</v>
      </c>
      <c r="X309" s="33" t="s">
        <v>49</v>
      </c>
      <c r="Y309" s="33" t="s">
        <v>39</v>
      </c>
      <c r="Z309" s="14">
        <f t="shared" si="39"/>
        <v>1</v>
      </c>
      <c r="AA309" s="34">
        <v>4568</v>
      </c>
      <c r="AB309" s="35" t="s">
        <v>57</v>
      </c>
      <c r="AC309" s="36" t="s">
        <v>182</v>
      </c>
      <c r="AD309" s="37" t="s">
        <v>51</v>
      </c>
      <c r="AE309" s="32" t="str">
        <f t="shared" si="43"/>
        <v>Realizado</v>
      </c>
      <c r="AF309" s="38" t="s">
        <v>42</v>
      </c>
      <c r="AG309" s="39">
        <f t="shared" si="38"/>
        <v>1972.64</v>
      </c>
      <c r="AH309" s="40">
        <v>2548098.5699999998</v>
      </c>
      <c r="AI309" s="35" t="e">
        <f t="shared" si="40"/>
        <v>#N/A</v>
      </c>
      <c r="AJ309" s="41">
        <v>25166592</v>
      </c>
      <c r="AK309" s="51">
        <v>1972.64</v>
      </c>
      <c r="AL309" s="34" t="str">
        <f t="shared" si="41"/>
        <v>Mauricio Alves</v>
      </c>
    </row>
    <row r="310" spans="1:38" x14ac:dyDescent="0.25">
      <c r="A310" s="26" t="s">
        <v>38</v>
      </c>
      <c r="B310" s="26" t="s">
        <v>39</v>
      </c>
      <c r="C310" s="26" t="s">
        <v>52</v>
      </c>
      <c r="D310" s="26" t="s">
        <v>40</v>
      </c>
      <c r="E310" s="27">
        <v>621973</v>
      </c>
      <c r="F310" s="27">
        <f>IFERROR(VLOOKUP(E310,#REF!,2,0),0)</f>
        <v>0</v>
      </c>
      <c r="G310" s="27"/>
      <c r="H310" s="26" t="s">
        <v>228</v>
      </c>
      <c r="I310" s="26" t="s">
        <v>42</v>
      </c>
      <c r="J310" s="26" t="s">
        <v>42</v>
      </c>
      <c r="K310" s="30" t="str">
        <f t="shared" si="42"/>
        <v>EME</v>
      </c>
      <c r="L310" s="26" t="s">
        <v>43</v>
      </c>
      <c r="M310" s="26" t="s">
        <v>54</v>
      </c>
      <c r="N310" s="26" t="str">
        <f t="shared" si="44"/>
        <v>Realizado</v>
      </c>
      <c r="O310" s="26" t="s">
        <v>137</v>
      </c>
      <c r="P310" s="26" t="s">
        <v>65</v>
      </c>
      <c r="Q310" s="26" t="str">
        <f>IFERROR(IFERROR(VLOOKUP(H310,[1]STATUS_CAPEX!I:J,2,0),VLOOKUP(H310,[1]STATUS_OPEX!H:I,2,0)),0)</f>
        <v>ENTE//CKCP</v>
      </c>
      <c r="R310" s="31">
        <v>45807</v>
      </c>
      <c r="S310" s="32" t="s">
        <v>71</v>
      </c>
      <c r="T310" s="26" t="s">
        <v>48</v>
      </c>
      <c r="U310" s="33" t="s">
        <v>39</v>
      </c>
      <c r="V310" s="33" t="str">
        <f t="shared" si="45"/>
        <v>OK</v>
      </c>
      <c r="W310" s="33" t="s">
        <v>49</v>
      </c>
      <c r="X310" s="33" t="s">
        <v>49</v>
      </c>
      <c r="Y310" s="33" t="s">
        <v>39</v>
      </c>
      <c r="Z310" s="14">
        <f t="shared" si="39"/>
        <v>1</v>
      </c>
      <c r="AA310" s="34">
        <v>3580</v>
      </c>
      <c r="AB310" s="35" t="s">
        <v>57</v>
      </c>
      <c r="AC310" s="36" t="s">
        <v>182</v>
      </c>
      <c r="AD310" s="37" t="s">
        <v>51</v>
      </c>
      <c r="AE310" s="32" t="str">
        <f t="shared" si="43"/>
        <v>Realizado</v>
      </c>
      <c r="AF310" s="38" t="s">
        <v>42</v>
      </c>
      <c r="AG310" s="39">
        <f t="shared" si="38"/>
        <v>3647.05</v>
      </c>
      <c r="AH310" s="40">
        <v>2548098.5699999998</v>
      </c>
      <c r="AI310" s="35" t="e">
        <f t="shared" si="40"/>
        <v>#N/A</v>
      </c>
      <c r="AJ310" s="41">
        <v>25165645</v>
      </c>
      <c r="AK310" s="51">
        <v>3647.05</v>
      </c>
      <c r="AL310" s="34" t="str">
        <f t="shared" si="41"/>
        <v>Mauricio Alves</v>
      </c>
    </row>
    <row r="311" spans="1:38" x14ac:dyDescent="0.25">
      <c r="A311" s="26" t="s">
        <v>38</v>
      </c>
      <c r="B311" s="26" t="s">
        <v>39</v>
      </c>
      <c r="C311" s="26" t="s">
        <v>52</v>
      </c>
      <c r="D311" s="26" t="s">
        <v>40</v>
      </c>
      <c r="E311" s="27" t="s">
        <v>229</v>
      </c>
      <c r="F311" s="27">
        <f>IFERROR(VLOOKUP(E311,#REF!,2,0),0)</f>
        <v>0</v>
      </c>
      <c r="G311" s="27"/>
      <c r="H311" s="26" t="s">
        <v>230</v>
      </c>
      <c r="I311" s="26" t="s">
        <v>42</v>
      </c>
      <c r="J311" s="26" t="s">
        <v>42</v>
      </c>
      <c r="K311" s="30" t="str">
        <f t="shared" si="42"/>
        <v>EME</v>
      </c>
      <c r="L311" s="26" t="s">
        <v>43</v>
      </c>
      <c r="M311" s="26" t="s">
        <v>54</v>
      </c>
      <c r="N311" s="26" t="str">
        <f t="shared" si="44"/>
        <v>Realizado</v>
      </c>
      <c r="O311" s="26" t="s">
        <v>64</v>
      </c>
      <c r="P311" s="26" t="s">
        <v>55</v>
      </c>
      <c r="Q311" s="26" t="str">
        <f>IFERROR(IFERROR(VLOOKUP(H311,[1]STATUS_CAPEX!I:J,2,0),VLOOKUP(H311,[1]STATUS_OPEX!H:I,2,0)),0)</f>
        <v>ENTE//CKCP</v>
      </c>
      <c r="R311" s="31">
        <v>45808</v>
      </c>
      <c r="S311" s="32" t="s">
        <v>71</v>
      </c>
      <c r="T311" s="26" t="s">
        <v>48</v>
      </c>
      <c r="U311" s="33" t="s">
        <v>39</v>
      </c>
      <c r="V311" s="33" t="str">
        <f t="shared" si="45"/>
        <v>OK</v>
      </c>
      <c r="W311" s="33" t="s">
        <v>49</v>
      </c>
      <c r="X311" s="33" t="s">
        <v>49</v>
      </c>
      <c r="Y311" s="33" t="s">
        <v>39</v>
      </c>
      <c r="Z311" s="14">
        <f t="shared" si="39"/>
        <v>1</v>
      </c>
      <c r="AA311" s="34">
        <v>9156</v>
      </c>
      <c r="AB311" s="35" t="s">
        <v>57</v>
      </c>
      <c r="AC311" s="36" t="s">
        <v>182</v>
      </c>
      <c r="AD311" s="37" t="s">
        <v>51</v>
      </c>
      <c r="AE311" s="32" t="str">
        <f t="shared" si="43"/>
        <v>Realizado</v>
      </c>
      <c r="AF311" s="38" t="s">
        <v>42</v>
      </c>
      <c r="AG311" s="39">
        <f t="shared" si="38"/>
        <v>3684.77</v>
      </c>
      <c r="AH311" s="40">
        <v>2548098.5699999998</v>
      </c>
      <c r="AI311" s="35" t="e">
        <f t="shared" si="40"/>
        <v>#N/A</v>
      </c>
      <c r="AJ311" s="41">
        <v>25165643</v>
      </c>
      <c r="AK311" s="51">
        <v>3684.77</v>
      </c>
      <c r="AL311" s="34" t="str">
        <f t="shared" si="41"/>
        <v>Mauricio Alves</v>
      </c>
    </row>
    <row r="312" spans="1:38" x14ac:dyDescent="0.25">
      <c r="A312" s="26" t="s">
        <v>38</v>
      </c>
      <c r="B312" s="26" t="s">
        <v>39</v>
      </c>
      <c r="C312" s="26" t="s">
        <v>52</v>
      </c>
      <c r="D312" s="26" t="s">
        <v>40</v>
      </c>
      <c r="E312" s="27">
        <v>599967</v>
      </c>
      <c r="F312" s="27">
        <f>IFERROR(VLOOKUP(E312,#REF!,2,0),0)</f>
        <v>0</v>
      </c>
      <c r="G312" s="27"/>
      <c r="H312" s="26" t="s">
        <v>231</v>
      </c>
      <c r="I312" s="26" t="s">
        <v>42</v>
      </c>
      <c r="J312" s="26" t="s">
        <v>42</v>
      </c>
      <c r="K312" s="30" t="str">
        <f t="shared" si="42"/>
        <v>ERD</v>
      </c>
      <c r="L312" s="26" t="s">
        <v>43</v>
      </c>
      <c r="M312" s="26" t="s">
        <v>44</v>
      </c>
      <c r="N312" s="26" t="str">
        <f t="shared" si="44"/>
        <v>Realizado</v>
      </c>
      <c r="O312" s="26" t="s">
        <v>155</v>
      </c>
      <c r="P312" s="26" t="s">
        <v>218</v>
      </c>
      <c r="Q312" s="26" t="str">
        <f>IFERROR(IFERROR(VLOOKUP(H312,[1]STATUS_CAPEX!I:J,2,0),VLOOKUP(H312,[1]STATUS_OPEX!H:I,2,0)),0)</f>
        <v>ENTE//CKCP</v>
      </c>
      <c r="R312" s="31">
        <v>45809</v>
      </c>
      <c r="S312" s="32" t="s">
        <v>71</v>
      </c>
      <c r="T312" s="26" t="s">
        <v>48</v>
      </c>
      <c r="U312" s="33" t="s">
        <v>39</v>
      </c>
      <c r="V312" s="33" t="str">
        <f t="shared" si="45"/>
        <v>OK</v>
      </c>
      <c r="W312" s="33" t="s">
        <v>49</v>
      </c>
      <c r="X312" s="33" t="s">
        <v>49</v>
      </c>
      <c r="Y312" s="33" t="s">
        <v>39</v>
      </c>
      <c r="Z312" s="14">
        <f t="shared" si="39"/>
        <v>1</v>
      </c>
      <c r="AA312" s="34">
        <v>5145</v>
      </c>
      <c r="AB312" s="35" t="s">
        <v>57</v>
      </c>
      <c r="AC312" s="36" t="s">
        <v>182</v>
      </c>
      <c r="AD312" s="37" t="s">
        <v>51</v>
      </c>
      <c r="AE312" s="32" t="str">
        <f t="shared" si="43"/>
        <v>Realizado</v>
      </c>
      <c r="AF312" s="38" t="s">
        <v>42</v>
      </c>
      <c r="AG312" s="39">
        <f t="shared" si="38"/>
        <v>2219.19</v>
      </c>
      <c r="AH312" s="40">
        <v>2548098.5699999998</v>
      </c>
      <c r="AI312" s="35" t="e">
        <f t="shared" si="40"/>
        <v>#N/A</v>
      </c>
      <c r="AJ312" s="41">
        <v>24946217</v>
      </c>
      <c r="AK312" s="51">
        <v>2219.19</v>
      </c>
      <c r="AL312" s="34" t="str">
        <f t="shared" si="41"/>
        <v>Mauricio Alves</v>
      </c>
    </row>
    <row r="313" spans="1:38" x14ac:dyDescent="0.25">
      <c r="A313" s="26" t="s">
        <v>38</v>
      </c>
      <c r="B313" s="26" t="s">
        <v>39</v>
      </c>
      <c r="C313" s="26" t="s">
        <v>52</v>
      </c>
      <c r="D313" s="26" t="s">
        <v>40</v>
      </c>
      <c r="E313" s="27">
        <v>616815</v>
      </c>
      <c r="F313" s="27">
        <f>IFERROR(VLOOKUP(E313,#REF!,2,0),0)</f>
        <v>0</v>
      </c>
      <c r="G313" s="27"/>
      <c r="H313" s="26" t="s">
        <v>232</v>
      </c>
      <c r="I313" s="26" t="s">
        <v>42</v>
      </c>
      <c r="J313" s="26" t="s">
        <v>42</v>
      </c>
      <c r="K313" s="30" t="str">
        <f t="shared" si="42"/>
        <v>ERD</v>
      </c>
      <c r="L313" s="26" t="s">
        <v>43</v>
      </c>
      <c r="M313" s="26" t="s">
        <v>44</v>
      </c>
      <c r="N313" s="26" t="str">
        <f t="shared" si="44"/>
        <v>Realizado</v>
      </c>
      <c r="O313" s="26" t="s">
        <v>45</v>
      </c>
      <c r="P313" s="26" t="s">
        <v>218</v>
      </c>
      <c r="Q313" s="26" t="str">
        <f>IFERROR(IFERROR(VLOOKUP(H313,[1]STATUS_CAPEX!I:J,2,0),VLOOKUP(H313,[1]STATUS_OPEX!H:I,2,0)),0)</f>
        <v>ENTE//CKCP</v>
      </c>
      <c r="R313" s="31">
        <v>45810</v>
      </c>
      <c r="S313" s="32" t="s">
        <v>71</v>
      </c>
      <c r="T313" s="26" t="s">
        <v>48</v>
      </c>
      <c r="U313" s="33" t="s">
        <v>39</v>
      </c>
      <c r="V313" s="33" t="str">
        <f t="shared" si="45"/>
        <v>OK</v>
      </c>
      <c r="W313" s="33" t="s">
        <v>49</v>
      </c>
      <c r="X313" s="33" t="s">
        <v>49</v>
      </c>
      <c r="Y313" s="33" t="s">
        <v>39</v>
      </c>
      <c r="Z313" s="14">
        <f t="shared" si="39"/>
        <v>1</v>
      </c>
      <c r="AA313" s="34">
        <v>5145</v>
      </c>
      <c r="AB313" s="35" t="s">
        <v>57</v>
      </c>
      <c r="AC313" s="36" t="s">
        <v>182</v>
      </c>
      <c r="AD313" s="37" t="s">
        <v>51</v>
      </c>
      <c r="AE313" s="32" t="str">
        <f t="shared" si="43"/>
        <v>Realizado</v>
      </c>
      <c r="AF313" s="38" t="s">
        <v>42</v>
      </c>
      <c r="AG313" s="39">
        <f t="shared" si="38"/>
        <v>2219.19</v>
      </c>
      <c r="AH313" s="40">
        <v>2548098.5699999998</v>
      </c>
      <c r="AI313" s="35" t="e">
        <f t="shared" si="40"/>
        <v>#N/A</v>
      </c>
      <c r="AJ313" s="41">
        <v>24946424</v>
      </c>
      <c r="AK313" s="51">
        <v>2219.19</v>
      </c>
      <c r="AL313" s="34" t="str">
        <f t="shared" si="41"/>
        <v>Mauricio Alves</v>
      </c>
    </row>
    <row r="314" spans="1:38" x14ac:dyDescent="0.25">
      <c r="A314" s="26" t="s">
        <v>38</v>
      </c>
      <c r="B314" s="26" t="s">
        <v>39</v>
      </c>
      <c r="C314" s="26" t="s">
        <v>52</v>
      </c>
      <c r="D314" s="26" t="s">
        <v>40</v>
      </c>
      <c r="E314" s="27">
        <v>1</v>
      </c>
      <c r="F314" s="27">
        <f>IFERROR(VLOOKUP(E314,#REF!,2,0),0)</f>
        <v>0</v>
      </c>
      <c r="G314" s="27"/>
      <c r="H314" s="26" t="s">
        <v>233</v>
      </c>
      <c r="I314" s="26" t="s">
        <v>42</v>
      </c>
      <c r="J314" s="26" t="s">
        <v>42</v>
      </c>
      <c r="K314" s="30" t="str">
        <f t="shared" si="42"/>
        <v>ERD</v>
      </c>
      <c r="L314" s="26" t="s">
        <v>43</v>
      </c>
      <c r="M314" s="26" t="s">
        <v>44</v>
      </c>
      <c r="N314" s="26" t="str">
        <f t="shared" si="44"/>
        <v>Realizado</v>
      </c>
      <c r="O314" s="26" t="s">
        <v>45</v>
      </c>
      <c r="P314" s="26" t="s">
        <v>218</v>
      </c>
      <c r="Q314" s="26" t="str">
        <f>IFERROR(IFERROR(VLOOKUP(H314,[1]STATUS_CAPEX!I:J,2,0),VLOOKUP(H314,[1]STATUS_OPEX!H:I,2,0)),0)</f>
        <v>ENTE//CKCP</v>
      </c>
      <c r="R314" s="31">
        <v>45811</v>
      </c>
      <c r="S314" s="32" t="s">
        <v>71</v>
      </c>
      <c r="T314" s="26" t="s">
        <v>48</v>
      </c>
      <c r="U314" s="33" t="s">
        <v>39</v>
      </c>
      <c r="V314" s="33" t="str">
        <f t="shared" si="45"/>
        <v>OK</v>
      </c>
      <c r="W314" s="33" t="s">
        <v>49</v>
      </c>
      <c r="X314" s="33" t="s">
        <v>49</v>
      </c>
      <c r="Y314" s="33" t="s">
        <v>39</v>
      </c>
      <c r="Z314" s="14">
        <f t="shared" si="39"/>
        <v>1</v>
      </c>
      <c r="AA314" s="60">
        <v>0</v>
      </c>
      <c r="AB314" s="35" t="s">
        <v>57</v>
      </c>
      <c r="AC314" s="36" t="s">
        <v>182</v>
      </c>
      <c r="AD314" s="37" t="s">
        <v>51</v>
      </c>
      <c r="AE314" s="32" t="str">
        <f t="shared" si="43"/>
        <v>Realizado</v>
      </c>
      <c r="AF314" s="38" t="s">
        <v>42</v>
      </c>
      <c r="AG314" s="39">
        <f t="shared" si="38"/>
        <v>2219.19</v>
      </c>
      <c r="AH314" s="40">
        <v>2548098.5699999998</v>
      </c>
      <c r="AI314" s="35" t="e">
        <f t="shared" si="40"/>
        <v>#N/A</v>
      </c>
      <c r="AJ314" s="41">
        <v>24946561</v>
      </c>
      <c r="AK314" s="51">
        <v>2219.19</v>
      </c>
      <c r="AL314" s="34" t="str">
        <f t="shared" si="41"/>
        <v>Mauricio Alves</v>
      </c>
    </row>
    <row r="315" spans="1:38" x14ac:dyDescent="0.25">
      <c r="A315" s="26" t="s">
        <v>38</v>
      </c>
      <c r="B315" s="26" t="s">
        <v>39</v>
      </c>
      <c r="C315" s="26" t="s">
        <v>52</v>
      </c>
      <c r="D315" s="26" t="s">
        <v>40</v>
      </c>
      <c r="E315" s="61">
        <v>602364</v>
      </c>
      <c r="F315" s="46">
        <f>IFERROR(VLOOKUP(E315,#REF!,2,0),0)</f>
        <v>0</v>
      </c>
      <c r="G315" s="46"/>
      <c r="H315" s="26">
        <v>6000794177</v>
      </c>
      <c r="I315" s="26" t="s">
        <v>42</v>
      </c>
      <c r="J315" s="26" t="s">
        <v>42</v>
      </c>
      <c r="K315" s="30" t="str">
        <f t="shared" si="42"/>
        <v>Custeio</v>
      </c>
      <c r="L315" s="26" t="s">
        <v>43</v>
      </c>
      <c r="M315" s="26" t="s">
        <v>111</v>
      </c>
      <c r="N315" s="26" t="str">
        <f t="shared" si="44"/>
        <v>Realizado</v>
      </c>
      <c r="O315" s="26" t="s">
        <v>45</v>
      </c>
      <c r="P315" s="26" t="s">
        <v>76</v>
      </c>
      <c r="Q315" s="26" t="str">
        <f>IFERROR(IFERROR(VLOOKUP(H315,[1]STATUS_CAPEX!I:J,2,0),VLOOKUP(H315,[1]STATUS_OPEX!H:I,2,0)),0)</f>
        <v>LIB //COMS</v>
      </c>
      <c r="R315" s="31">
        <v>45812</v>
      </c>
      <c r="S315" s="32" t="s">
        <v>71</v>
      </c>
      <c r="T315" s="26" t="s">
        <v>72</v>
      </c>
      <c r="U315" s="33" t="s">
        <v>39</v>
      </c>
      <c r="V315" s="33" t="str">
        <f t="shared" si="45"/>
        <v>OK</v>
      </c>
      <c r="W315" s="33" t="s">
        <v>49</v>
      </c>
      <c r="X315" s="33" t="s">
        <v>49</v>
      </c>
      <c r="Y315" s="33" t="s">
        <v>39</v>
      </c>
      <c r="Z315" s="14">
        <f t="shared" si="39"/>
        <v>1</v>
      </c>
      <c r="AA315" s="34">
        <v>2435.9</v>
      </c>
      <c r="AB315" s="35" t="s">
        <v>57</v>
      </c>
      <c r="AC315" s="36" t="str">
        <f>IFERROR(VLOOKUP(T315,[1]STATUS_CAPEX!Q:R,2,0),"SAMUEL OLIVEIRA")</f>
        <v>SAMUEL OLIVEIRA</v>
      </c>
      <c r="AD315" s="37" t="s">
        <v>51</v>
      </c>
      <c r="AE315" s="32" t="str">
        <f t="shared" si="43"/>
        <v>Realizado</v>
      </c>
      <c r="AF315" s="38" t="s">
        <v>42</v>
      </c>
      <c r="AG315" s="39">
        <f t="shared" si="38"/>
        <v>2435.9</v>
      </c>
      <c r="AH315" s="40">
        <v>2548098.5699999998</v>
      </c>
      <c r="AI315" s="35" t="e">
        <f t="shared" si="40"/>
        <v>#N/A</v>
      </c>
      <c r="AJ315" s="41">
        <v>25000910</v>
      </c>
      <c r="AK315" s="51">
        <v>2435.9</v>
      </c>
      <c r="AL315" s="34" t="str">
        <f t="shared" si="41"/>
        <v>Mauricio Alves</v>
      </c>
    </row>
    <row r="316" spans="1:38" x14ac:dyDescent="0.25">
      <c r="A316" s="26" t="s">
        <v>38</v>
      </c>
      <c r="B316" s="26" t="s">
        <v>39</v>
      </c>
      <c r="C316" s="26" t="s">
        <v>52</v>
      </c>
      <c r="D316" s="26" t="s">
        <v>40</v>
      </c>
      <c r="E316" s="61">
        <v>602907</v>
      </c>
      <c r="F316" s="46">
        <f>IFERROR(VLOOKUP(E316,#REF!,2,0),0)</f>
        <v>0</v>
      </c>
      <c r="G316" s="46"/>
      <c r="H316" s="26">
        <v>6000794178</v>
      </c>
      <c r="I316" s="26" t="s">
        <v>42</v>
      </c>
      <c r="J316" s="26" t="s">
        <v>42</v>
      </c>
      <c r="K316" s="30" t="str">
        <f t="shared" si="42"/>
        <v>Custeio</v>
      </c>
      <c r="L316" s="26" t="s">
        <v>43</v>
      </c>
      <c r="M316" s="26" t="s">
        <v>111</v>
      </c>
      <c r="N316" s="26" t="str">
        <f t="shared" si="44"/>
        <v>Realizado</v>
      </c>
      <c r="O316" s="26" t="s">
        <v>200</v>
      </c>
      <c r="P316" s="26" t="s">
        <v>76</v>
      </c>
      <c r="Q316" s="26" t="str">
        <f>IFERROR(IFERROR(VLOOKUP(H316,[1]STATUS_CAPEX!I:J,2,0),VLOOKUP(H316,[1]STATUS_OPEX!H:I,2,0)),0)</f>
        <v>LIB //COMS</v>
      </c>
      <c r="R316" s="31">
        <v>45813</v>
      </c>
      <c r="S316" s="32" t="s">
        <v>71</v>
      </c>
      <c r="T316" s="26" t="s">
        <v>72</v>
      </c>
      <c r="U316" s="33" t="s">
        <v>39</v>
      </c>
      <c r="V316" s="33" t="str">
        <f t="shared" si="45"/>
        <v>OK</v>
      </c>
      <c r="W316" s="33" t="s">
        <v>49</v>
      </c>
      <c r="X316" s="33" t="s">
        <v>49</v>
      </c>
      <c r="Y316" s="33" t="s">
        <v>39</v>
      </c>
      <c r="Z316" s="14">
        <f t="shared" si="39"/>
        <v>1</v>
      </c>
      <c r="AA316" s="34">
        <v>8264.67</v>
      </c>
      <c r="AB316" s="35" t="s">
        <v>57</v>
      </c>
      <c r="AC316" s="36" t="str">
        <f>IFERROR(VLOOKUP(T316,[1]STATUS_CAPEX!Q:R,2,0),"SAMUEL OLIVEIRA")</f>
        <v>SAMUEL OLIVEIRA</v>
      </c>
      <c r="AD316" s="37" t="s">
        <v>51</v>
      </c>
      <c r="AE316" s="32" t="str">
        <f t="shared" si="43"/>
        <v>Realizado</v>
      </c>
      <c r="AF316" s="38" t="s">
        <v>42</v>
      </c>
      <c r="AG316" s="39">
        <f t="shared" si="38"/>
        <v>8264.67</v>
      </c>
      <c r="AH316" s="40">
        <v>2548098.5699999998</v>
      </c>
      <c r="AI316" s="35" t="e">
        <f t="shared" si="40"/>
        <v>#N/A</v>
      </c>
      <c r="AJ316" s="41">
        <v>25000982</v>
      </c>
      <c r="AK316" s="51">
        <v>8264.67</v>
      </c>
      <c r="AL316" s="34" t="str">
        <f t="shared" si="41"/>
        <v>Mauricio Alves</v>
      </c>
    </row>
    <row r="317" spans="1:38" x14ac:dyDescent="0.25">
      <c r="A317" s="26" t="s">
        <v>38</v>
      </c>
      <c r="B317" s="26" t="s">
        <v>39</v>
      </c>
      <c r="C317" s="26" t="s">
        <v>52</v>
      </c>
      <c r="D317" s="26" t="s">
        <v>40</v>
      </c>
      <c r="E317" s="61">
        <v>602840</v>
      </c>
      <c r="F317" s="46">
        <f>IFERROR(VLOOKUP(E317,#REF!,2,0),0)</f>
        <v>0</v>
      </c>
      <c r="G317" s="46"/>
      <c r="H317" s="26">
        <v>6000794179</v>
      </c>
      <c r="I317" s="26" t="s">
        <v>42</v>
      </c>
      <c r="J317" s="26" t="s">
        <v>42</v>
      </c>
      <c r="K317" s="30" t="str">
        <f t="shared" si="42"/>
        <v>Custeio</v>
      </c>
      <c r="L317" s="26" t="s">
        <v>43</v>
      </c>
      <c r="M317" s="26" t="s">
        <v>111</v>
      </c>
      <c r="N317" s="26" t="str">
        <f t="shared" si="44"/>
        <v>Realizado</v>
      </c>
      <c r="O317" s="26" t="s">
        <v>45</v>
      </c>
      <c r="P317" s="26" t="s">
        <v>76</v>
      </c>
      <c r="Q317" s="26" t="str">
        <f>IFERROR(IFERROR(VLOOKUP(H317,[1]STATUS_CAPEX!I:J,2,0),VLOOKUP(H317,[1]STATUS_OPEX!H:I,2,0)),0)</f>
        <v>LIB //COMS</v>
      </c>
      <c r="R317" s="31">
        <v>45814</v>
      </c>
      <c r="S317" s="32" t="s">
        <v>71</v>
      </c>
      <c r="T317" s="26" t="s">
        <v>72</v>
      </c>
      <c r="U317" s="33" t="s">
        <v>39</v>
      </c>
      <c r="V317" s="33" t="str">
        <f t="shared" si="45"/>
        <v>OK</v>
      </c>
      <c r="W317" s="33" t="s">
        <v>49</v>
      </c>
      <c r="X317" s="33" t="s">
        <v>49</v>
      </c>
      <c r="Y317" s="33" t="s">
        <v>39</v>
      </c>
      <c r="Z317" s="14">
        <f t="shared" si="39"/>
        <v>1</v>
      </c>
      <c r="AA317" s="34">
        <v>2200.11</v>
      </c>
      <c r="AB317" s="35" t="s">
        <v>57</v>
      </c>
      <c r="AC317" s="36" t="str">
        <f>IFERROR(VLOOKUP(T317,[1]STATUS_CAPEX!Q:R,2,0),"SAMUEL OLIVEIRA")</f>
        <v>SAMUEL OLIVEIRA</v>
      </c>
      <c r="AD317" s="37" t="s">
        <v>51</v>
      </c>
      <c r="AE317" s="32" t="str">
        <f t="shared" si="43"/>
        <v>Realizado</v>
      </c>
      <c r="AF317" s="38" t="s">
        <v>42</v>
      </c>
      <c r="AG317" s="39">
        <f t="shared" si="38"/>
        <v>2200.11</v>
      </c>
      <c r="AH317" s="40">
        <v>2548098.5699999998</v>
      </c>
      <c r="AI317" s="35" t="e">
        <f t="shared" si="40"/>
        <v>#N/A</v>
      </c>
      <c r="AJ317" s="41">
        <v>25001005</v>
      </c>
      <c r="AK317" s="51">
        <v>2200.11</v>
      </c>
      <c r="AL317" s="34" t="str">
        <f t="shared" si="41"/>
        <v>Mauricio Alves</v>
      </c>
    </row>
    <row r="318" spans="1:38" x14ac:dyDescent="0.25">
      <c r="A318" s="26" t="s">
        <v>38</v>
      </c>
      <c r="B318" s="26" t="s">
        <v>39</v>
      </c>
      <c r="C318" s="26" t="s">
        <v>52</v>
      </c>
      <c r="D318" s="26" t="s">
        <v>40</v>
      </c>
      <c r="E318" s="61" t="s">
        <v>234</v>
      </c>
      <c r="F318" s="46">
        <f>IFERROR(VLOOKUP(E318,#REF!,2,0),0)</f>
        <v>0</v>
      </c>
      <c r="G318" s="46"/>
      <c r="H318" s="26">
        <v>6000794235</v>
      </c>
      <c r="I318" s="26" t="s">
        <v>42</v>
      </c>
      <c r="J318" s="26" t="s">
        <v>42</v>
      </c>
      <c r="K318" s="30" t="str">
        <f t="shared" si="42"/>
        <v>Custeio</v>
      </c>
      <c r="L318" s="26" t="s">
        <v>43</v>
      </c>
      <c r="M318" s="26" t="s">
        <v>111</v>
      </c>
      <c r="N318" s="26" t="str">
        <f t="shared" si="44"/>
        <v>Realizado</v>
      </c>
      <c r="O318" s="26" t="s">
        <v>45</v>
      </c>
      <c r="P318" s="26" t="s">
        <v>76</v>
      </c>
      <c r="Q318" s="26" t="str">
        <f>IFERROR(IFERROR(VLOOKUP(H318,[1]STATUS_CAPEX!I:J,2,0),VLOOKUP(H318,[1]STATUS_OPEX!H:I,2,0)),0)</f>
        <v>LIB //COMS</v>
      </c>
      <c r="R318" s="31">
        <v>45815</v>
      </c>
      <c r="S318" s="32" t="s">
        <v>71</v>
      </c>
      <c r="T318" s="26" t="s">
        <v>72</v>
      </c>
      <c r="U318" s="33" t="s">
        <v>39</v>
      </c>
      <c r="V318" s="33" t="str">
        <f t="shared" si="45"/>
        <v>OK</v>
      </c>
      <c r="W318" s="33" t="s">
        <v>49</v>
      </c>
      <c r="X318" s="33" t="s">
        <v>49</v>
      </c>
      <c r="Y318" s="33" t="s">
        <v>39</v>
      </c>
      <c r="Z318" s="14">
        <f t="shared" si="39"/>
        <v>1</v>
      </c>
      <c r="AA318" s="34">
        <v>2954.28</v>
      </c>
      <c r="AB318" s="35" t="s">
        <v>57</v>
      </c>
      <c r="AC318" s="36" t="str">
        <f>IFERROR(VLOOKUP(T318,[1]STATUS_CAPEX!Q:R,2,0),"SAMUEL OLIVEIRA")</f>
        <v>SAMUEL OLIVEIRA</v>
      </c>
      <c r="AD318" s="37" t="s">
        <v>51</v>
      </c>
      <c r="AE318" s="32" t="str">
        <f t="shared" si="43"/>
        <v>Realizado</v>
      </c>
      <c r="AF318" s="38" t="s">
        <v>42</v>
      </c>
      <c r="AG318" s="39">
        <f t="shared" si="38"/>
        <v>710.9</v>
      </c>
      <c r="AH318" s="40">
        <v>2548098.5699999998</v>
      </c>
      <c r="AI318" s="35" t="e">
        <f t="shared" si="40"/>
        <v>#N/A</v>
      </c>
      <c r="AJ318" s="41">
        <v>25001007</v>
      </c>
      <c r="AK318" s="51">
        <v>710.9</v>
      </c>
      <c r="AL318" s="34" t="str">
        <f t="shared" si="41"/>
        <v>Mauricio Alves</v>
      </c>
    </row>
    <row r="319" spans="1:38" x14ac:dyDescent="0.25">
      <c r="A319" s="26" t="s">
        <v>38</v>
      </c>
      <c r="B319" s="26" t="s">
        <v>39</v>
      </c>
      <c r="C319" s="26" t="s">
        <v>52</v>
      </c>
      <c r="D319" s="26" t="s">
        <v>40</v>
      </c>
      <c r="E319" s="61">
        <v>602849</v>
      </c>
      <c r="F319" s="46">
        <f>IFERROR(VLOOKUP(E319,#REF!,2,0),0)</f>
        <v>0</v>
      </c>
      <c r="G319" s="46"/>
      <c r="H319" s="26">
        <v>6000794236</v>
      </c>
      <c r="I319" s="26" t="s">
        <v>42</v>
      </c>
      <c r="J319" s="26" t="s">
        <v>42</v>
      </c>
      <c r="K319" s="30" t="str">
        <f t="shared" si="42"/>
        <v>Custeio</v>
      </c>
      <c r="L319" s="26" t="s">
        <v>43</v>
      </c>
      <c r="M319" s="26" t="s">
        <v>111</v>
      </c>
      <c r="N319" s="26" t="str">
        <f t="shared" si="44"/>
        <v>Realizado</v>
      </c>
      <c r="O319" s="26" t="s">
        <v>45</v>
      </c>
      <c r="P319" s="26" t="s">
        <v>76</v>
      </c>
      <c r="Q319" s="26" t="str">
        <f>IFERROR(IFERROR(VLOOKUP(H319,[1]STATUS_CAPEX!I:J,2,0),VLOOKUP(H319,[1]STATUS_OPEX!H:I,2,0)),0)</f>
        <v>LIB //COMS</v>
      </c>
      <c r="R319" s="31">
        <v>45816</v>
      </c>
      <c r="S319" s="32" t="s">
        <v>56</v>
      </c>
      <c r="T319" s="26" t="s">
        <v>72</v>
      </c>
      <c r="U319" s="33" t="s">
        <v>39</v>
      </c>
      <c r="V319" s="33" t="str">
        <f t="shared" si="45"/>
        <v>OK</v>
      </c>
      <c r="W319" s="33" t="s">
        <v>49</v>
      </c>
      <c r="X319" s="33" t="s">
        <v>49</v>
      </c>
      <c r="Y319" s="33" t="s">
        <v>39</v>
      </c>
      <c r="Z319" s="14">
        <f t="shared" si="39"/>
        <v>1</v>
      </c>
      <c r="AA319" s="34">
        <v>1673.6</v>
      </c>
      <c r="AB319" s="35" t="s">
        <v>57</v>
      </c>
      <c r="AC319" s="36" t="str">
        <f>IFERROR(VLOOKUP(T319,[1]STATUS_CAPEX!Q:R,2,0),"SAMUEL OLIVEIRA")</f>
        <v>SAMUEL OLIVEIRA</v>
      </c>
      <c r="AD319" s="37" t="s">
        <v>51</v>
      </c>
      <c r="AE319" s="32" t="str">
        <f t="shared" si="43"/>
        <v>Realizado</v>
      </c>
      <c r="AF319" s="38" t="s">
        <v>42</v>
      </c>
      <c r="AG319" s="39">
        <f t="shared" si="38"/>
        <v>1673.6</v>
      </c>
      <c r="AH319" s="40">
        <v>2548098.5699999998</v>
      </c>
      <c r="AI319" s="35" t="e">
        <f t="shared" si="40"/>
        <v>#N/A</v>
      </c>
      <c r="AJ319" s="41">
        <v>25001057</v>
      </c>
      <c r="AK319" s="51">
        <v>1673.6</v>
      </c>
      <c r="AL319" s="34" t="str">
        <f t="shared" si="41"/>
        <v>Mauricio Alves</v>
      </c>
    </row>
    <row r="320" spans="1:38" x14ac:dyDescent="0.25">
      <c r="A320" s="26" t="s">
        <v>38</v>
      </c>
      <c r="B320" s="26" t="s">
        <v>39</v>
      </c>
      <c r="C320" s="26" t="s">
        <v>52</v>
      </c>
      <c r="D320" s="26" t="s">
        <v>40</v>
      </c>
      <c r="E320" s="61">
        <v>603707</v>
      </c>
      <c r="F320" s="46">
        <f>IFERROR(VLOOKUP(E320,#REF!,2,0),0)</f>
        <v>0</v>
      </c>
      <c r="G320" s="46"/>
      <c r="H320" s="26">
        <v>6000794237</v>
      </c>
      <c r="I320" s="26" t="s">
        <v>42</v>
      </c>
      <c r="J320" s="26" t="s">
        <v>42</v>
      </c>
      <c r="K320" s="30" t="str">
        <f t="shared" si="42"/>
        <v>Custeio</v>
      </c>
      <c r="L320" s="26" t="s">
        <v>43</v>
      </c>
      <c r="M320" s="26" t="s">
        <v>111</v>
      </c>
      <c r="N320" s="26" t="str">
        <f t="shared" si="44"/>
        <v>Realizado</v>
      </c>
      <c r="O320" s="26" t="s">
        <v>45</v>
      </c>
      <c r="P320" s="26" t="s">
        <v>76</v>
      </c>
      <c r="Q320" s="26" t="str">
        <f>IFERROR(IFERROR(VLOOKUP(H320,[1]STATUS_CAPEX!I:J,2,0),VLOOKUP(H320,[1]STATUS_OPEX!H:I,2,0)),0)</f>
        <v>LIB //COMS</v>
      </c>
      <c r="R320" s="31">
        <v>45817</v>
      </c>
      <c r="S320" s="32" t="s">
        <v>71</v>
      </c>
      <c r="T320" s="26" t="s">
        <v>72</v>
      </c>
      <c r="U320" s="33" t="s">
        <v>39</v>
      </c>
      <c r="V320" s="33" t="str">
        <f t="shared" si="45"/>
        <v>OK</v>
      </c>
      <c r="W320" s="33" t="s">
        <v>49</v>
      </c>
      <c r="X320" s="33" t="s">
        <v>49</v>
      </c>
      <c r="Y320" s="33" t="s">
        <v>39</v>
      </c>
      <c r="Z320" s="14">
        <f t="shared" si="39"/>
        <v>1</v>
      </c>
      <c r="AA320" s="34">
        <v>2246.91</v>
      </c>
      <c r="AB320" s="35" t="s">
        <v>57</v>
      </c>
      <c r="AC320" s="36" t="str">
        <f>IFERROR(VLOOKUP(T320,[1]STATUS_CAPEX!Q:R,2,0),"SAMUEL OLIVEIRA")</f>
        <v>SAMUEL OLIVEIRA</v>
      </c>
      <c r="AD320" s="37" t="s">
        <v>51</v>
      </c>
      <c r="AE320" s="32" t="str">
        <f t="shared" si="43"/>
        <v>Realizado</v>
      </c>
      <c r="AF320" s="38" t="s">
        <v>42</v>
      </c>
      <c r="AG320" s="39">
        <f t="shared" ref="AG320:AG324" si="46">IF(AK320="",AA320,AK320)</f>
        <v>2246.91</v>
      </c>
      <c r="AH320" s="40">
        <v>2548098.5699999998</v>
      </c>
      <c r="AI320" s="35" t="e">
        <f t="shared" si="40"/>
        <v>#N/A</v>
      </c>
      <c r="AJ320" s="41">
        <v>25001110</v>
      </c>
      <c r="AK320" s="51">
        <v>2246.91</v>
      </c>
      <c r="AL320" s="34" t="str">
        <f t="shared" si="41"/>
        <v>Mauricio Alves</v>
      </c>
    </row>
    <row r="321" spans="1:38" x14ac:dyDescent="0.25">
      <c r="A321" s="26" t="s">
        <v>38</v>
      </c>
      <c r="B321" s="26" t="s">
        <v>39</v>
      </c>
      <c r="C321" s="26" t="s">
        <v>52</v>
      </c>
      <c r="D321" s="26" t="s">
        <v>40</v>
      </c>
      <c r="E321" s="61">
        <v>602907</v>
      </c>
      <c r="F321" s="46">
        <f>IFERROR(VLOOKUP(E321,#REF!,2,0),0)</f>
        <v>0</v>
      </c>
      <c r="G321" s="46"/>
      <c r="H321" s="26">
        <v>6000794239</v>
      </c>
      <c r="I321" s="26" t="s">
        <v>42</v>
      </c>
      <c r="J321" s="26" t="s">
        <v>42</v>
      </c>
      <c r="K321" s="30" t="str">
        <f t="shared" si="42"/>
        <v>Custeio</v>
      </c>
      <c r="L321" s="26" t="s">
        <v>43</v>
      </c>
      <c r="M321" s="26" t="s">
        <v>111</v>
      </c>
      <c r="N321" s="26" t="str">
        <f t="shared" si="44"/>
        <v>Realizado</v>
      </c>
      <c r="O321" s="26" t="s">
        <v>84</v>
      </c>
      <c r="P321" s="26" t="s">
        <v>76</v>
      </c>
      <c r="Q321" s="26" t="str">
        <f>IFERROR(IFERROR(VLOOKUP(H321,[1]STATUS_CAPEX!I:J,2,0),VLOOKUP(H321,[1]STATUS_OPEX!H:I,2,0)),0)</f>
        <v>LIB //COMS</v>
      </c>
      <c r="R321" s="31">
        <v>45818</v>
      </c>
      <c r="S321" s="32" t="s">
        <v>71</v>
      </c>
      <c r="T321" s="26" t="s">
        <v>72</v>
      </c>
      <c r="U321" s="33" t="s">
        <v>39</v>
      </c>
      <c r="V321" s="33" t="str">
        <f t="shared" si="45"/>
        <v>OK</v>
      </c>
      <c r="W321" s="33" t="s">
        <v>49</v>
      </c>
      <c r="X321" s="33" t="s">
        <v>49</v>
      </c>
      <c r="Y321" s="33" t="s">
        <v>39</v>
      </c>
      <c r="Z321" s="14">
        <f t="shared" si="39"/>
        <v>1</v>
      </c>
      <c r="AA321" s="34">
        <v>1994.62</v>
      </c>
      <c r="AB321" s="35" t="s">
        <v>57</v>
      </c>
      <c r="AC321" s="36" t="str">
        <f>IFERROR(VLOOKUP(T321,[1]STATUS_CAPEX!Q:R,2,0),"SAMUEL OLIVEIRA")</f>
        <v>SAMUEL OLIVEIRA</v>
      </c>
      <c r="AD321" s="37" t="s">
        <v>51</v>
      </c>
      <c r="AE321" s="32" t="str">
        <f t="shared" si="43"/>
        <v>Realizado</v>
      </c>
      <c r="AF321" s="38" t="s">
        <v>42</v>
      </c>
      <c r="AG321" s="39">
        <f t="shared" si="46"/>
        <v>974.36</v>
      </c>
      <c r="AH321" s="40">
        <v>2548098.5699999998</v>
      </c>
      <c r="AI321" s="35" t="e">
        <f t="shared" si="40"/>
        <v>#N/A</v>
      </c>
      <c r="AJ321" s="41">
        <v>25001126</v>
      </c>
      <c r="AK321" s="51">
        <v>974.36</v>
      </c>
      <c r="AL321" s="34" t="str">
        <f t="shared" si="41"/>
        <v>Mauricio Alves</v>
      </c>
    </row>
    <row r="322" spans="1:38" x14ac:dyDescent="0.25">
      <c r="A322" s="26" t="s">
        <v>38</v>
      </c>
      <c r="B322" s="26" t="s">
        <v>39</v>
      </c>
      <c r="C322" s="26" t="s">
        <v>52</v>
      </c>
      <c r="D322" s="26" t="s">
        <v>40</v>
      </c>
      <c r="E322" s="61">
        <v>600701</v>
      </c>
      <c r="F322" s="46">
        <f>IFERROR(VLOOKUP(E322,#REF!,2,0),0)</f>
        <v>0</v>
      </c>
      <c r="G322" s="46"/>
      <c r="H322" s="26">
        <v>6000794400</v>
      </c>
      <c r="I322" s="26" t="s">
        <v>42</v>
      </c>
      <c r="J322" s="26" t="s">
        <v>42</v>
      </c>
      <c r="K322" s="30" t="str">
        <f t="shared" si="42"/>
        <v>Custeio</v>
      </c>
      <c r="L322" s="26" t="s">
        <v>43</v>
      </c>
      <c r="M322" s="26" t="s">
        <v>111</v>
      </c>
      <c r="N322" s="26" t="str">
        <f t="shared" si="44"/>
        <v>Realizado</v>
      </c>
      <c r="O322" s="26" t="s">
        <v>45</v>
      </c>
      <c r="P322" s="26" t="s">
        <v>76</v>
      </c>
      <c r="Q322" s="26" t="str">
        <f>IFERROR(IFERROR(VLOOKUP(H322,[1]STATUS_CAPEX!I:J,2,0),VLOOKUP(H322,[1]STATUS_OPEX!H:I,2,0)),0)</f>
        <v>LIB //COMS</v>
      </c>
      <c r="R322" s="31">
        <v>45819</v>
      </c>
      <c r="S322" s="32" t="s">
        <v>71</v>
      </c>
      <c r="T322" s="26" t="s">
        <v>72</v>
      </c>
      <c r="U322" s="33" t="s">
        <v>39</v>
      </c>
      <c r="V322" s="33" t="str">
        <f t="shared" si="45"/>
        <v>OK</v>
      </c>
      <c r="W322" s="33" t="s">
        <v>49</v>
      </c>
      <c r="X322" s="33" t="s">
        <v>49</v>
      </c>
      <c r="Y322" s="33" t="s">
        <v>39</v>
      </c>
      <c r="Z322" s="14">
        <f t="shared" ref="Z322:Z385" si="47">(COUNTIF(U322:Y322,"OK")+COUNTIF(V322:Y322,"NA")+COUNTIF(U322:Y322,"anexado")+COUNTIF(V322:Y322,"sem anexo"))/5</f>
        <v>1</v>
      </c>
      <c r="AA322" s="34">
        <v>487.18</v>
      </c>
      <c r="AB322" s="35" t="s">
        <v>57</v>
      </c>
      <c r="AC322" s="36" t="str">
        <f>IFERROR(VLOOKUP(T322,[1]STATUS_CAPEX!Q:R,2,0),"SAMUEL OLIVEIRA")</f>
        <v>SAMUEL OLIVEIRA</v>
      </c>
      <c r="AD322" s="37" t="s">
        <v>51</v>
      </c>
      <c r="AE322" s="32" t="str">
        <f t="shared" si="43"/>
        <v>Realizado</v>
      </c>
      <c r="AF322" s="38" t="s">
        <v>42</v>
      </c>
      <c r="AG322" s="39">
        <f t="shared" si="46"/>
        <v>487.18</v>
      </c>
      <c r="AH322" s="40">
        <v>2548098.5699999998</v>
      </c>
      <c r="AI322" s="35" t="e">
        <f t="shared" ref="AI322:AI385" si="48">VLOOKUP(T322,AN:AO,2,0)</f>
        <v>#N/A</v>
      </c>
      <c r="AJ322" s="41">
        <v>25001174</v>
      </c>
      <c r="AK322" s="51">
        <v>487.18</v>
      </c>
      <c r="AL322" s="34" t="str">
        <f t="shared" ref="AL322:AL385" si="49">IF(OR(A322="pendência planejamento", A322="pendência construtiva", A322="logistica equatorial"), "Erica Fragoso", IF(OR(A322="obras coms", A322="obras conc", A322="pendência fechamento", A322="almoxarifado", A322="Fechamento", A322="Disponibilidade Noturna", A322="Sobre Aviso", A322="Disponibilidade Contrato", A322="Disponibilidade"), "Mauricio Alves", ""))</f>
        <v>Mauricio Alves</v>
      </c>
    </row>
    <row r="323" spans="1:38" x14ac:dyDescent="0.25">
      <c r="A323" s="26" t="s">
        <v>38</v>
      </c>
      <c r="B323" s="26" t="s">
        <v>39</v>
      </c>
      <c r="C323" s="26" t="s">
        <v>52</v>
      </c>
      <c r="D323" s="26" t="s">
        <v>40</v>
      </c>
      <c r="E323" s="61">
        <v>599606</v>
      </c>
      <c r="F323" s="46">
        <f>IFERROR(VLOOKUP(E323,#REF!,2,0),0)</f>
        <v>0</v>
      </c>
      <c r="G323" s="46"/>
      <c r="H323" s="26">
        <v>6000792666</v>
      </c>
      <c r="I323" s="26" t="s">
        <v>42</v>
      </c>
      <c r="J323" s="26" t="s">
        <v>42</v>
      </c>
      <c r="K323" s="30" t="str">
        <f t="shared" ref="K323:K386" si="50">IF(OR(ISNUMBER( FIND("Criar PEP",H323)), ISNUMBER( FIND("Criar Ordem",H323))), "Sem Informação", IFERROR(IF(MID(H323,11,3)&lt;&gt;"", MID(H323,11,3), "Custeio"), "Custeio"))</f>
        <v>Custeio</v>
      </c>
      <c r="L323" s="26" t="s">
        <v>43</v>
      </c>
      <c r="M323" s="26" t="s">
        <v>111</v>
      </c>
      <c r="N323" s="26" t="str">
        <f t="shared" si="44"/>
        <v>Realizado</v>
      </c>
      <c r="O323" s="26" t="s">
        <v>45</v>
      </c>
      <c r="P323" s="26" t="s">
        <v>76</v>
      </c>
      <c r="Q323" s="26" t="str">
        <f>IFERROR(IFERROR(VLOOKUP(H323,[1]STATUS_CAPEX!I:J,2,0),VLOOKUP(H323,[1]STATUS_OPEX!H:I,2,0)),0)</f>
        <v>LIB //COMS</v>
      </c>
      <c r="R323" s="31">
        <v>45820</v>
      </c>
      <c r="S323" s="32" t="s">
        <v>71</v>
      </c>
      <c r="T323" s="26" t="s">
        <v>72</v>
      </c>
      <c r="U323" s="33" t="s">
        <v>39</v>
      </c>
      <c r="V323" s="33" t="str">
        <f t="shared" si="45"/>
        <v>OK</v>
      </c>
      <c r="W323" s="33" t="s">
        <v>49</v>
      </c>
      <c r="X323" s="33" t="s">
        <v>49</v>
      </c>
      <c r="Y323" s="33" t="s">
        <v>39</v>
      </c>
      <c r="Z323" s="14">
        <f t="shared" si="47"/>
        <v>1</v>
      </c>
      <c r="AA323" s="34">
        <v>44.04</v>
      </c>
      <c r="AB323" s="35" t="s">
        <v>57</v>
      </c>
      <c r="AC323" s="36" t="str">
        <f>IFERROR(VLOOKUP(T323,[1]STATUS_CAPEX!Q:R,2,0),"SAMUEL OLIVEIRA")</f>
        <v>SAMUEL OLIVEIRA</v>
      </c>
      <c r="AD323" s="37" t="s">
        <v>51</v>
      </c>
      <c r="AE323" s="32" t="str">
        <f t="shared" ref="AE323:AE386" si="51">IF(AND(AJ323&gt;0, AK323&gt;0), "Realizado", "Não realizado")</f>
        <v>Realizado</v>
      </c>
      <c r="AF323" s="38" t="s">
        <v>42</v>
      </c>
      <c r="AG323" s="39">
        <f t="shared" si="46"/>
        <v>132.12</v>
      </c>
      <c r="AH323" s="40">
        <v>2548098.5699999998</v>
      </c>
      <c r="AI323" s="35" t="e">
        <f t="shared" si="48"/>
        <v>#N/A</v>
      </c>
      <c r="AJ323" s="41">
        <v>24956993</v>
      </c>
      <c r="AK323" s="51">
        <v>132.12</v>
      </c>
      <c r="AL323" s="34" t="str">
        <f t="shared" si="49"/>
        <v>Mauricio Alves</v>
      </c>
    </row>
    <row r="324" spans="1:38" x14ac:dyDescent="0.25">
      <c r="A324" s="26" t="s">
        <v>38</v>
      </c>
      <c r="B324" s="26" t="s">
        <v>39</v>
      </c>
      <c r="C324" s="26" t="s">
        <v>52</v>
      </c>
      <c r="D324" s="26" t="s">
        <v>40</v>
      </c>
      <c r="E324" s="27">
        <v>1</v>
      </c>
      <c r="F324" s="27">
        <f>IFERROR(VLOOKUP(E324,#REF!,2,0),0)</f>
        <v>0</v>
      </c>
      <c r="G324" s="27"/>
      <c r="H324" s="26" t="s">
        <v>235</v>
      </c>
      <c r="I324" s="26" t="s">
        <v>42</v>
      </c>
      <c r="J324" s="26" t="s">
        <v>42</v>
      </c>
      <c r="K324" s="30" t="str">
        <f t="shared" si="50"/>
        <v>ERD</v>
      </c>
      <c r="L324" s="26" t="s">
        <v>43</v>
      </c>
      <c r="M324" s="26" t="s">
        <v>69</v>
      </c>
      <c r="N324" s="26" t="str">
        <f t="shared" si="44"/>
        <v>Realizado</v>
      </c>
      <c r="O324" s="26" t="s">
        <v>45</v>
      </c>
      <c r="P324" s="26" t="s">
        <v>218</v>
      </c>
      <c r="Q324" s="26" t="str">
        <f>IFERROR(IFERROR(VLOOKUP(H324,[1]STATUS_CAPEX!I:J,2,0),VLOOKUP(H324,[1]STATUS_OPEX!H:I,2,0)),0)</f>
        <v>ENTE//CKCP</v>
      </c>
      <c r="R324" s="31">
        <v>45821</v>
      </c>
      <c r="S324" s="32" t="s">
        <v>71</v>
      </c>
      <c r="T324" s="26" t="s">
        <v>48</v>
      </c>
      <c r="U324" s="33" t="s">
        <v>39</v>
      </c>
      <c r="V324" s="33" t="str">
        <f t="shared" si="45"/>
        <v>OK</v>
      </c>
      <c r="W324" s="33" t="s">
        <v>49</v>
      </c>
      <c r="X324" s="33" t="s">
        <v>49</v>
      </c>
      <c r="Y324" s="33" t="s">
        <v>39</v>
      </c>
      <c r="Z324" s="14">
        <f t="shared" si="47"/>
        <v>1</v>
      </c>
      <c r="AA324" s="60">
        <v>0</v>
      </c>
      <c r="AB324" s="35" t="s">
        <v>57</v>
      </c>
      <c r="AC324" s="36" t="s">
        <v>182</v>
      </c>
      <c r="AD324" s="37" t="s">
        <v>51</v>
      </c>
      <c r="AE324" s="32" t="str">
        <f t="shared" si="51"/>
        <v>Realizado</v>
      </c>
      <c r="AF324" s="38" t="s">
        <v>42</v>
      </c>
      <c r="AG324" s="39">
        <f t="shared" si="46"/>
        <v>2219.19</v>
      </c>
      <c r="AH324" s="40">
        <v>2548098.5699999998</v>
      </c>
      <c r="AI324" s="35" t="e">
        <f t="shared" si="48"/>
        <v>#N/A</v>
      </c>
      <c r="AJ324" s="41">
        <v>24946683</v>
      </c>
      <c r="AK324" s="51">
        <v>2219.19</v>
      </c>
      <c r="AL324" s="34" t="str">
        <f t="shared" si="49"/>
        <v>Mauricio Alves</v>
      </c>
    </row>
    <row r="325" spans="1:38" x14ac:dyDescent="0.25">
      <c r="A325" s="26" t="s">
        <v>38</v>
      </c>
      <c r="B325" s="26" t="s">
        <v>39</v>
      </c>
      <c r="C325" s="26" t="s">
        <v>52</v>
      </c>
      <c r="D325" s="26" t="s">
        <v>40</v>
      </c>
      <c r="E325" s="27">
        <v>589009</v>
      </c>
      <c r="F325" s="27">
        <f>IFERROR(VLOOKUP(E325,#REF!,2,0),0)</f>
        <v>0</v>
      </c>
      <c r="G325" s="27"/>
      <c r="H325" s="26" t="s">
        <v>236</v>
      </c>
      <c r="I325" s="26" t="s">
        <v>42</v>
      </c>
      <c r="J325" s="26" t="s">
        <v>42</v>
      </c>
      <c r="K325" s="30" t="str">
        <f t="shared" si="50"/>
        <v>EME</v>
      </c>
      <c r="L325" s="26" t="s">
        <v>43</v>
      </c>
      <c r="M325" s="26" t="s">
        <v>54</v>
      </c>
      <c r="N325" s="26" t="str">
        <f t="shared" si="44"/>
        <v>Realizado</v>
      </c>
      <c r="O325" s="26" t="s">
        <v>137</v>
      </c>
      <c r="P325" s="26" t="s">
        <v>65</v>
      </c>
      <c r="Q325" s="26" t="str">
        <f>IFERROR(IFERROR(VLOOKUP(H325,[1]STATUS_CAPEX!I:J,2,0),VLOOKUP(H325,[1]STATUS_OPEX!H:I,2,0)),0)</f>
        <v>ENTE//CKCP</v>
      </c>
      <c r="R325" s="31">
        <v>45822</v>
      </c>
      <c r="S325" s="32" t="s">
        <v>71</v>
      </c>
      <c r="T325" s="26" t="s">
        <v>48</v>
      </c>
      <c r="U325" s="33" t="s">
        <v>39</v>
      </c>
      <c r="V325" s="33" t="str">
        <f t="shared" si="45"/>
        <v>OK</v>
      </c>
      <c r="W325" s="33" t="s">
        <v>49</v>
      </c>
      <c r="X325" s="33" t="s">
        <v>49</v>
      </c>
      <c r="Y325" s="33" t="s">
        <v>39</v>
      </c>
      <c r="Z325" s="14">
        <f t="shared" si="47"/>
        <v>1</v>
      </c>
      <c r="AA325" s="34">
        <v>3845</v>
      </c>
      <c r="AB325" s="35" t="s">
        <v>57</v>
      </c>
      <c r="AC325" s="36" t="s">
        <v>182</v>
      </c>
      <c r="AD325" s="37" t="s">
        <v>51</v>
      </c>
      <c r="AE325" s="32" t="str">
        <f t="shared" si="51"/>
        <v>Realizado</v>
      </c>
      <c r="AF325" s="38" t="s">
        <v>42</v>
      </c>
      <c r="AG325" s="39" t="s">
        <v>237</v>
      </c>
      <c r="AH325" s="40">
        <v>2548098.5699999998</v>
      </c>
      <c r="AI325" s="35" t="e">
        <f t="shared" si="48"/>
        <v>#N/A</v>
      </c>
      <c r="AJ325" s="41">
        <v>25187650</v>
      </c>
      <c r="AK325" s="51">
        <v>3866.41</v>
      </c>
      <c r="AL325" s="34" t="str">
        <f t="shared" si="49"/>
        <v>Mauricio Alves</v>
      </c>
    </row>
    <row r="326" spans="1:38" x14ac:dyDescent="0.25">
      <c r="A326" s="26" t="s">
        <v>38</v>
      </c>
      <c r="B326" s="26" t="s">
        <v>39</v>
      </c>
      <c r="C326" s="26" t="s">
        <v>52</v>
      </c>
      <c r="D326" s="26" t="s">
        <v>40</v>
      </c>
      <c r="E326" s="27" t="s">
        <v>238</v>
      </c>
      <c r="F326" s="27">
        <f>IFERROR(VLOOKUP(E326,#REF!,2,0),0)</f>
        <v>0</v>
      </c>
      <c r="G326" s="27"/>
      <c r="H326" s="26" t="s">
        <v>239</v>
      </c>
      <c r="I326" s="26" t="s">
        <v>42</v>
      </c>
      <c r="J326" s="26" t="s">
        <v>42</v>
      </c>
      <c r="K326" s="30" t="str">
        <f t="shared" si="50"/>
        <v>EME</v>
      </c>
      <c r="L326" s="26" t="s">
        <v>43</v>
      </c>
      <c r="M326" s="26" t="s">
        <v>54</v>
      </c>
      <c r="N326" s="26" t="str">
        <f t="shared" si="44"/>
        <v>Realizado</v>
      </c>
      <c r="O326" s="26" t="s">
        <v>64</v>
      </c>
      <c r="P326" s="26" t="s">
        <v>55</v>
      </c>
      <c r="Q326" s="26" t="str">
        <f>IFERROR(IFERROR(VLOOKUP(H326,[1]STATUS_CAPEX!I:J,2,0),VLOOKUP(H326,[1]STATUS_OPEX!H:I,2,0)),0)</f>
        <v>ENTE//CKCP</v>
      </c>
      <c r="R326" s="31">
        <v>45823</v>
      </c>
      <c r="S326" s="32" t="s">
        <v>71</v>
      </c>
      <c r="T326" s="26" t="s">
        <v>48</v>
      </c>
      <c r="U326" s="33" t="s">
        <v>39</v>
      </c>
      <c r="V326" s="33" t="str">
        <f t="shared" si="45"/>
        <v>OK</v>
      </c>
      <c r="W326" s="33" t="s">
        <v>49</v>
      </c>
      <c r="X326" s="33" t="s">
        <v>49</v>
      </c>
      <c r="Y326" s="33" t="s">
        <v>39</v>
      </c>
      <c r="Z326" s="14">
        <f t="shared" si="47"/>
        <v>1</v>
      </c>
      <c r="AA326" s="34">
        <v>11256</v>
      </c>
      <c r="AB326" s="35" t="s">
        <v>57</v>
      </c>
      <c r="AC326" s="36" t="s">
        <v>182</v>
      </c>
      <c r="AD326" s="37" t="s">
        <v>51</v>
      </c>
      <c r="AE326" s="32" t="str">
        <f t="shared" si="51"/>
        <v>Realizado</v>
      </c>
      <c r="AF326" s="38" t="s">
        <v>42</v>
      </c>
      <c r="AG326" s="39">
        <f t="shared" ref="AG326:AG389" si="52">IF(AK326="",AA326,AK326)</f>
        <v>5155.59</v>
      </c>
      <c r="AH326" s="40">
        <v>2548098.5699999998</v>
      </c>
      <c r="AI326" s="35" t="e">
        <f t="shared" si="48"/>
        <v>#N/A</v>
      </c>
      <c r="AJ326" s="41">
        <v>25201116</v>
      </c>
      <c r="AK326" s="51">
        <v>5155.59</v>
      </c>
      <c r="AL326" s="34" t="str">
        <f t="shared" si="49"/>
        <v>Mauricio Alves</v>
      </c>
    </row>
    <row r="327" spans="1:38" x14ac:dyDescent="0.25">
      <c r="A327" s="26" t="s">
        <v>38</v>
      </c>
      <c r="B327" s="26" t="s">
        <v>39</v>
      </c>
      <c r="C327" s="26" t="s">
        <v>52</v>
      </c>
      <c r="D327" s="26" t="s">
        <v>40</v>
      </c>
      <c r="E327" s="27">
        <v>616829</v>
      </c>
      <c r="F327" s="27">
        <f>IFERROR(VLOOKUP(E327,#REF!,2,0),0)</f>
        <v>0</v>
      </c>
      <c r="G327" s="27"/>
      <c r="H327" s="26">
        <v>6000788037</v>
      </c>
      <c r="I327" s="26" t="s">
        <v>42</v>
      </c>
      <c r="J327" s="26" t="s">
        <v>42</v>
      </c>
      <c r="K327" s="30" t="str">
        <f t="shared" si="50"/>
        <v>Custeio</v>
      </c>
      <c r="L327" s="26" t="s">
        <v>136</v>
      </c>
      <c r="M327" s="26" t="s">
        <v>44</v>
      </c>
      <c r="N327" s="26" t="str">
        <f t="shared" si="44"/>
        <v>Realizado</v>
      </c>
      <c r="O327" s="26" t="s">
        <v>45</v>
      </c>
      <c r="P327" s="26" t="s">
        <v>76</v>
      </c>
      <c r="Q327" s="26" t="str">
        <f>IFERROR(IFERROR(VLOOKUP(H327,[1]STATUS_CAPEX!I:J,2,0),VLOOKUP(H327,[1]STATUS_OPEX!H:I,2,0)),0)</f>
        <v>LIB //COMS</v>
      </c>
      <c r="R327" s="31">
        <v>45824</v>
      </c>
      <c r="S327" s="32" t="s">
        <v>56</v>
      </c>
      <c r="T327" s="26" t="s">
        <v>72</v>
      </c>
      <c r="U327" s="33" t="s">
        <v>39</v>
      </c>
      <c r="V327" s="33" t="str">
        <f t="shared" si="45"/>
        <v>OK</v>
      </c>
      <c r="W327" s="33" t="s">
        <v>49</v>
      </c>
      <c r="X327" s="33" t="s">
        <v>49</v>
      </c>
      <c r="Y327" s="33" t="s">
        <v>39</v>
      </c>
      <c r="Z327" s="14">
        <f t="shared" si="47"/>
        <v>1</v>
      </c>
      <c r="AA327" s="34">
        <v>137.91999999999999</v>
      </c>
      <c r="AB327" s="35" t="s">
        <v>57</v>
      </c>
      <c r="AC327" s="36" t="str">
        <f>IFERROR(VLOOKUP(T327,[1]STATUS_CAPEX!Q:R,2,0),"SAMUEL OLIVEIRA")</f>
        <v>SAMUEL OLIVEIRA</v>
      </c>
      <c r="AD327" s="37" t="s">
        <v>51</v>
      </c>
      <c r="AE327" s="32" t="str">
        <f t="shared" si="51"/>
        <v>Realizado</v>
      </c>
      <c r="AF327" s="38" t="s">
        <v>42</v>
      </c>
      <c r="AG327" s="39">
        <f t="shared" si="52"/>
        <v>3626.62</v>
      </c>
      <c r="AH327" s="40">
        <v>2548098.5699999998</v>
      </c>
      <c r="AI327" s="35" t="e">
        <f t="shared" si="48"/>
        <v>#N/A</v>
      </c>
      <c r="AJ327" s="41">
        <v>25133389</v>
      </c>
      <c r="AK327" s="51">
        <v>3626.62</v>
      </c>
      <c r="AL327" s="34" t="str">
        <f t="shared" si="49"/>
        <v>Mauricio Alves</v>
      </c>
    </row>
    <row r="328" spans="1:38" x14ac:dyDescent="0.25">
      <c r="A328" s="26" t="s">
        <v>38</v>
      </c>
      <c r="B328" s="26" t="s">
        <v>39</v>
      </c>
      <c r="C328" s="26" t="s">
        <v>52</v>
      </c>
      <c r="D328" s="26" t="s">
        <v>40</v>
      </c>
      <c r="E328" s="27">
        <v>377899</v>
      </c>
      <c r="F328" s="27">
        <f>IFERROR(VLOOKUP(E328,#REF!,2,0),0)</f>
        <v>0</v>
      </c>
      <c r="G328" s="27"/>
      <c r="H328" s="26" t="s">
        <v>240</v>
      </c>
      <c r="I328" s="26" t="s">
        <v>42</v>
      </c>
      <c r="J328" s="26" t="s">
        <v>42</v>
      </c>
      <c r="K328" s="30" t="str">
        <f t="shared" si="50"/>
        <v>EME</v>
      </c>
      <c r="L328" s="26" t="s">
        <v>43</v>
      </c>
      <c r="M328" s="26" t="s">
        <v>44</v>
      </c>
      <c r="N328" s="26" t="str">
        <f t="shared" si="44"/>
        <v>Realizado</v>
      </c>
      <c r="O328" s="26" t="s">
        <v>137</v>
      </c>
      <c r="P328" s="26" t="s">
        <v>46</v>
      </c>
      <c r="Q328" s="26" t="str">
        <f>IFERROR(IFERROR(VLOOKUP(H328,[1]STATUS_CAPEX!I:J,2,0),VLOOKUP(H328,[1]STATUS_OPEX!H:I,2,0)),0)</f>
        <v>ENTE//CKCP</v>
      </c>
      <c r="R328" s="31">
        <v>45825</v>
      </c>
      <c r="S328" s="32" t="s">
        <v>71</v>
      </c>
      <c r="T328" s="26" t="s">
        <v>48</v>
      </c>
      <c r="U328" s="33" t="s">
        <v>39</v>
      </c>
      <c r="V328" s="33" t="str">
        <f t="shared" si="45"/>
        <v>OK</v>
      </c>
      <c r="W328" s="33" t="s">
        <v>49</v>
      </c>
      <c r="X328" s="33" t="s">
        <v>49</v>
      </c>
      <c r="Y328" s="33" t="s">
        <v>39</v>
      </c>
      <c r="Z328" s="14">
        <f t="shared" si="47"/>
        <v>1</v>
      </c>
      <c r="AA328" s="34">
        <v>3256</v>
      </c>
      <c r="AB328" s="35" t="s">
        <v>57</v>
      </c>
      <c r="AC328" s="36" t="s">
        <v>182</v>
      </c>
      <c r="AD328" s="37" t="s">
        <v>51</v>
      </c>
      <c r="AE328" s="32" t="str">
        <f t="shared" si="51"/>
        <v>Realizado</v>
      </c>
      <c r="AF328" s="38" t="s">
        <v>42</v>
      </c>
      <c r="AG328" s="39">
        <f t="shared" si="52"/>
        <v>236.54</v>
      </c>
      <c r="AH328" s="40">
        <v>2548098.5699999998</v>
      </c>
      <c r="AI328" s="35" t="e">
        <f t="shared" si="48"/>
        <v>#N/A</v>
      </c>
      <c r="AJ328" s="41">
        <v>25201063</v>
      </c>
      <c r="AK328" s="51">
        <v>236.54</v>
      </c>
      <c r="AL328" s="34" t="str">
        <f t="shared" si="49"/>
        <v>Mauricio Alves</v>
      </c>
    </row>
    <row r="329" spans="1:38" x14ac:dyDescent="0.25">
      <c r="A329" s="26" t="s">
        <v>38</v>
      </c>
      <c r="B329" s="26" t="s">
        <v>39</v>
      </c>
      <c r="C329" s="26" t="s">
        <v>52</v>
      </c>
      <c r="D329" s="26" t="s">
        <v>40</v>
      </c>
      <c r="E329" s="27">
        <v>576433</v>
      </c>
      <c r="F329" s="27">
        <f>IFERROR(VLOOKUP(E329,#REF!,2,0),0)</f>
        <v>0</v>
      </c>
      <c r="G329" s="27"/>
      <c r="H329" s="26" t="s">
        <v>241</v>
      </c>
      <c r="I329" s="26" t="s">
        <v>42</v>
      </c>
      <c r="J329" s="26" t="s">
        <v>42</v>
      </c>
      <c r="K329" s="30" t="str">
        <f t="shared" si="50"/>
        <v>EME</v>
      </c>
      <c r="L329" s="26" t="s">
        <v>43</v>
      </c>
      <c r="M329" s="26" t="s">
        <v>44</v>
      </c>
      <c r="N329" s="26" t="str">
        <f t="shared" si="44"/>
        <v>Realizado</v>
      </c>
      <c r="O329" s="26" t="s">
        <v>45</v>
      </c>
      <c r="P329" s="26" t="s">
        <v>46</v>
      </c>
      <c r="Q329" s="26" t="str">
        <f>IFERROR(IFERROR(VLOOKUP(H329,[1]STATUS_CAPEX!I:J,2,0),VLOOKUP(H329,[1]STATUS_OPEX!H:I,2,0)),0)</f>
        <v>ENTE//CKCP</v>
      </c>
      <c r="R329" s="31">
        <v>45826</v>
      </c>
      <c r="S329" s="32" t="s">
        <v>71</v>
      </c>
      <c r="T329" s="26" t="s">
        <v>48</v>
      </c>
      <c r="U329" s="33" t="s">
        <v>39</v>
      </c>
      <c r="V329" s="33" t="str">
        <f t="shared" si="45"/>
        <v>OK</v>
      </c>
      <c r="W329" s="33" t="s">
        <v>49</v>
      </c>
      <c r="X329" s="33" t="s">
        <v>49</v>
      </c>
      <c r="Y329" s="33" t="s">
        <v>39</v>
      </c>
      <c r="Z329" s="14">
        <f t="shared" si="47"/>
        <v>1</v>
      </c>
      <c r="AA329" s="34">
        <v>3256</v>
      </c>
      <c r="AB329" s="35" t="s">
        <v>57</v>
      </c>
      <c r="AC329" s="36" t="s">
        <v>182</v>
      </c>
      <c r="AD329" s="37" t="s">
        <v>51</v>
      </c>
      <c r="AE329" s="32" t="str">
        <f t="shared" si="51"/>
        <v>Realizado</v>
      </c>
      <c r="AF329" s="38" t="s">
        <v>42</v>
      </c>
      <c r="AG329" s="39">
        <f t="shared" si="52"/>
        <v>727.08</v>
      </c>
      <c r="AH329" s="40">
        <v>2548098.5699999998</v>
      </c>
      <c r="AI329" s="35" t="e">
        <f t="shared" si="48"/>
        <v>#N/A</v>
      </c>
      <c r="AJ329" s="41">
        <v>25200931</v>
      </c>
      <c r="AK329" s="51">
        <v>727.08</v>
      </c>
      <c r="AL329" s="34" t="str">
        <f t="shared" si="49"/>
        <v>Mauricio Alves</v>
      </c>
    </row>
    <row r="330" spans="1:38" x14ac:dyDescent="0.25">
      <c r="A330" s="26" t="s">
        <v>38</v>
      </c>
      <c r="B330" s="26" t="s">
        <v>39</v>
      </c>
      <c r="C330" s="26" t="s">
        <v>52</v>
      </c>
      <c r="D330" s="26" t="s">
        <v>40</v>
      </c>
      <c r="E330" s="61">
        <v>591505</v>
      </c>
      <c r="F330" s="46">
        <f>IFERROR(VLOOKUP(E330,#REF!,2,0),0)</f>
        <v>0</v>
      </c>
      <c r="G330" s="46"/>
      <c r="H330" s="26">
        <v>6000787168</v>
      </c>
      <c r="I330" s="26" t="s">
        <v>42</v>
      </c>
      <c r="J330" s="26" t="s">
        <v>42</v>
      </c>
      <c r="K330" s="30" t="str">
        <f t="shared" si="50"/>
        <v>Custeio</v>
      </c>
      <c r="L330" s="26" t="s">
        <v>136</v>
      </c>
      <c r="M330" s="26" t="s">
        <v>44</v>
      </c>
      <c r="N330" s="26" t="str">
        <f t="shared" si="44"/>
        <v>Realizado</v>
      </c>
      <c r="O330" s="26" t="s">
        <v>45</v>
      </c>
      <c r="P330" s="26" t="s">
        <v>85</v>
      </c>
      <c r="Q330" s="26" t="str">
        <f>IFERROR(IFERROR(VLOOKUP(H330,[1]STATUS_CAPEX!I:J,2,0),VLOOKUP(H330,[1]STATUS_OPEX!H:I,2,0)),0)</f>
        <v>LIB //COMS</v>
      </c>
      <c r="R330" s="31">
        <v>45827</v>
      </c>
      <c r="S330" s="32" t="s">
        <v>56</v>
      </c>
      <c r="T330" s="26" t="s">
        <v>72</v>
      </c>
      <c r="U330" s="33" t="s">
        <v>39</v>
      </c>
      <c r="V330" s="33" t="str">
        <f t="shared" si="45"/>
        <v>OK</v>
      </c>
      <c r="W330" s="33" t="s">
        <v>49</v>
      </c>
      <c r="X330" s="33" t="s">
        <v>49</v>
      </c>
      <c r="Y330" s="33" t="s">
        <v>39</v>
      </c>
      <c r="Z330" s="14">
        <f t="shared" si="47"/>
        <v>1</v>
      </c>
      <c r="AA330" s="34">
        <v>1546</v>
      </c>
      <c r="AB330" s="35" t="s">
        <v>57</v>
      </c>
      <c r="AC330" s="36" t="str">
        <f>IFERROR(VLOOKUP(T330,[1]STATUS_CAPEX!Q:R,2,0),"SAMUEL OLIVEIRA")</f>
        <v>SAMUEL OLIVEIRA</v>
      </c>
      <c r="AD330" s="37" t="s">
        <v>51</v>
      </c>
      <c r="AE330" s="32" t="str">
        <f t="shared" si="51"/>
        <v>Realizado</v>
      </c>
      <c r="AF330" s="38" t="s">
        <v>42</v>
      </c>
      <c r="AG330" s="39">
        <f t="shared" si="52"/>
        <v>3886.92</v>
      </c>
      <c r="AH330" s="40">
        <v>2548098.5699999998</v>
      </c>
      <c r="AI330" s="35" t="e">
        <f t="shared" si="48"/>
        <v>#N/A</v>
      </c>
      <c r="AJ330" s="41">
        <v>25134248</v>
      </c>
      <c r="AK330" s="51">
        <v>3886.92</v>
      </c>
      <c r="AL330" s="34" t="str">
        <f t="shared" si="49"/>
        <v>Mauricio Alves</v>
      </c>
    </row>
    <row r="331" spans="1:38" x14ac:dyDescent="0.25">
      <c r="A331" s="26" t="s">
        <v>38</v>
      </c>
      <c r="B331" s="26" t="s">
        <v>39</v>
      </c>
      <c r="C331" s="26" t="s">
        <v>52</v>
      </c>
      <c r="D331" s="26" t="s">
        <v>40</v>
      </c>
      <c r="E331" s="61">
        <v>600185</v>
      </c>
      <c r="F331" s="46">
        <f>IFERROR(VLOOKUP(E331,#REF!,2,0),0)</f>
        <v>0</v>
      </c>
      <c r="G331" s="46"/>
      <c r="H331" s="26">
        <v>6000787169</v>
      </c>
      <c r="I331" s="26" t="s">
        <v>42</v>
      </c>
      <c r="J331" s="26" t="s">
        <v>42</v>
      </c>
      <c r="K331" s="30" t="str">
        <f t="shared" si="50"/>
        <v>Custeio</v>
      </c>
      <c r="L331" s="26" t="s">
        <v>43</v>
      </c>
      <c r="M331" s="26" t="s">
        <v>44</v>
      </c>
      <c r="N331" s="26" t="str">
        <f t="shared" si="44"/>
        <v>Realizado</v>
      </c>
      <c r="O331" s="26" t="s">
        <v>45</v>
      </c>
      <c r="P331" s="26" t="s">
        <v>242</v>
      </c>
      <c r="Q331" s="26" t="str">
        <f>IFERROR(IFERROR(VLOOKUP(H331,[1]STATUS_CAPEX!I:J,2,0),VLOOKUP(H331,[1]STATUS_OPEX!H:I,2,0)),0)</f>
        <v>LIB //COMS</v>
      </c>
      <c r="R331" s="31">
        <v>45828</v>
      </c>
      <c r="S331" s="32" t="s">
        <v>71</v>
      </c>
      <c r="T331" s="26" t="s">
        <v>72</v>
      </c>
      <c r="U331" s="33" t="s">
        <v>39</v>
      </c>
      <c r="V331" s="33" t="str">
        <f t="shared" si="45"/>
        <v>OK</v>
      </c>
      <c r="W331" s="33" t="s">
        <v>49</v>
      </c>
      <c r="X331" s="33" t="s">
        <v>49</v>
      </c>
      <c r="Y331" s="33" t="s">
        <v>39</v>
      </c>
      <c r="Z331" s="14">
        <f t="shared" si="47"/>
        <v>1</v>
      </c>
      <c r="AA331" s="34">
        <v>356</v>
      </c>
      <c r="AB331" s="35" t="s">
        <v>57</v>
      </c>
      <c r="AC331" s="36" t="str">
        <f>IFERROR(VLOOKUP(T331,[1]STATUS_CAPEX!Q:R,2,0),"SAMUEL OLIVEIRA")</f>
        <v>SAMUEL OLIVEIRA</v>
      </c>
      <c r="AD331" s="37" t="s">
        <v>51</v>
      </c>
      <c r="AE331" s="32" t="str">
        <f t="shared" si="51"/>
        <v>Realizado</v>
      </c>
      <c r="AF331" s="38" t="s">
        <v>42</v>
      </c>
      <c r="AG331" s="39">
        <f t="shared" si="52"/>
        <v>217.62</v>
      </c>
      <c r="AH331" s="40">
        <v>2548098.5699999998</v>
      </c>
      <c r="AI331" s="35" t="e">
        <f t="shared" si="48"/>
        <v>#N/A</v>
      </c>
      <c r="AJ331" s="41">
        <v>25134280</v>
      </c>
      <c r="AK331" s="51">
        <v>217.62</v>
      </c>
      <c r="AL331" s="34" t="str">
        <f t="shared" si="49"/>
        <v>Mauricio Alves</v>
      </c>
    </row>
    <row r="332" spans="1:38" x14ac:dyDescent="0.25">
      <c r="A332" s="26" t="s">
        <v>38</v>
      </c>
      <c r="B332" s="26" t="s">
        <v>39</v>
      </c>
      <c r="C332" s="26" t="s">
        <v>52</v>
      </c>
      <c r="D332" s="26" t="s">
        <v>40</v>
      </c>
      <c r="E332" s="27">
        <v>607255</v>
      </c>
      <c r="F332" s="27">
        <f>IFERROR(VLOOKUP(E332,#REF!,2,0),0)</f>
        <v>0</v>
      </c>
      <c r="G332" s="27"/>
      <c r="H332" s="26">
        <v>6000789830</v>
      </c>
      <c r="I332" s="26" t="s">
        <v>42</v>
      </c>
      <c r="J332" s="26" t="s">
        <v>42</v>
      </c>
      <c r="K332" s="30" t="str">
        <f t="shared" si="50"/>
        <v>Custeio</v>
      </c>
      <c r="L332" s="26" t="s">
        <v>43</v>
      </c>
      <c r="M332" s="26" t="s">
        <v>69</v>
      </c>
      <c r="N332" s="26" t="str">
        <f t="shared" si="44"/>
        <v>Realizado</v>
      </c>
      <c r="O332" s="26" t="s">
        <v>243</v>
      </c>
      <c r="P332" s="26" t="s">
        <v>76</v>
      </c>
      <c r="Q332" s="26" t="str">
        <f>IFERROR(IFERROR(VLOOKUP(H332,[1]STATUS_CAPEX!I:J,2,0),VLOOKUP(H332,[1]STATUS_OPEX!H:I,2,0)),0)</f>
        <v>LIB //COMS</v>
      </c>
      <c r="R332" s="31">
        <v>45829</v>
      </c>
      <c r="S332" s="32" t="s">
        <v>82</v>
      </c>
      <c r="T332" s="26" t="s">
        <v>72</v>
      </c>
      <c r="U332" s="33" t="s">
        <v>39</v>
      </c>
      <c r="V332" s="33" t="str">
        <f t="shared" si="45"/>
        <v>OK</v>
      </c>
      <c r="W332" s="33" t="s">
        <v>49</v>
      </c>
      <c r="X332" s="33" t="s">
        <v>49</v>
      </c>
      <c r="Y332" s="33" t="s">
        <v>39</v>
      </c>
      <c r="Z332" s="14">
        <f t="shared" si="47"/>
        <v>1</v>
      </c>
      <c r="AA332" s="34">
        <v>6978.02</v>
      </c>
      <c r="AB332" s="35" t="s">
        <v>57</v>
      </c>
      <c r="AC332" s="36" t="str">
        <f>IFERROR(VLOOKUP(T332,[1]STATUS_CAPEX!Q:R,2,0),"SAMUEL OLIVEIRA")</f>
        <v>SAMUEL OLIVEIRA</v>
      </c>
      <c r="AD332" s="37" t="s">
        <v>51</v>
      </c>
      <c r="AE332" s="32" t="str">
        <f t="shared" si="51"/>
        <v>Realizado</v>
      </c>
      <c r="AF332" s="38" t="s">
        <v>42</v>
      </c>
      <c r="AG332" s="39">
        <f t="shared" si="52"/>
        <v>6978.02</v>
      </c>
      <c r="AH332" s="40">
        <v>2548098.5699999998</v>
      </c>
      <c r="AI332" s="35" t="e">
        <f t="shared" si="48"/>
        <v>#N/A</v>
      </c>
      <c r="AJ332" s="41">
        <v>24930106</v>
      </c>
      <c r="AK332" s="65">
        <v>6978.02</v>
      </c>
      <c r="AL332" s="34" t="str">
        <f t="shared" si="49"/>
        <v>Mauricio Alves</v>
      </c>
    </row>
    <row r="333" spans="1:38" x14ac:dyDescent="0.25">
      <c r="A333" s="26" t="s">
        <v>38</v>
      </c>
      <c r="B333" s="26" t="s">
        <v>39</v>
      </c>
      <c r="C333" s="26" t="s">
        <v>52</v>
      </c>
      <c r="D333" s="26" t="s">
        <v>40</v>
      </c>
      <c r="E333" s="27">
        <v>604211</v>
      </c>
      <c r="F333" s="27">
        <f>IFERROR(VLOOKUP(E333,#REF!,2,0),0)</f>
        <v>0</v>
      </c>
      <c r="G333" s="27"/>
      <c r="H333" s="26">
        <v>6000789831</v>
      </c>
      <c r="I333" s="26" t="s">
        <v>42</v>
      </c>
      <c r="J333" s="26" t="s">
        <v>42</v>
      </c>
      <c r="K333" s="30" t="str">
        <f t="shared" si="50"/>
        <v>Custeio</v>
      </c>
      <c r="L333" s="26" t="s">
        <v>43</v>
      </c>
      <c r="M333" s="26" t="s">
        <v>69</v>
      </c>
      <c r="N333" s="26" t="str">
        <f t="shared" si="44"/>
        <v>Realizado</v>
      </c>
      <c r="O333" s="26" t="s">
        <v>45</v>
      </c>
      <c r="P333" s="26" t="s">
        <v>76</v>
      </c>
      <c r="Q333" s="26" t="str">
        <f>IFERROR(IFERROR(VLOOKUP(H333,[1]STATUS_CAPEX!I:J,2,0),VLOOKUP(H333,[1]STATUS_OPEX!H:I,2,0)),0)</f>
        <v>LIB //COMS</v>
      </c>
      <c r="R333" s="31">
        <v>45830</v>
      </c>
      <c r="S333" s="32" t="s">
        <v>82</v>
      </c>
      <c r="T333" s="26" t="s">
        <v>72</v>
      </c>
      <c r="U333" s="33" t="s">
        <v>39</v>
      </c>
      <c r="V333" s="33" t="str">
        <f t="shared" si="45"/>
        <v>OK</v>
      </c>
      <c r="W333" s="33" t="s">
        <v>49</v>
      </c>
      <c r="X333" s="33" t="s">
        <v>49</v>
      </c>
      <c r="Y333" s="33" t="s">
        <v>39</v>
      </c>
      <c r="Z333" s="14">
        <f t="shared" si="47"/>
        <v>1</v>
      </c>
      <c r="AA333" s="34">
        <v>2147.21</v>
      </c>
      <c r="AB333" s="35" t="s">
        <v>57</v>
      </c>
      <c r="AC333" s="36" t="str">
        <f>IFERROR(VLOOKUP(T333,[1]STATUS_CAPEX!Q:R,2,0),"SAMUEL OLIVEIRA")</f>
        <v>SAMUEL OLIVEIRA</v>
      </c>
      <c r="AD333" s="37" t="s">
        <v>51</v>
      </c>
      <c r="AE333" s="32" t="str">
        <f t="shared" si="51"/>
        <v>Realizado</v>
      </c>
      <c r="AF333" s="38" t="s">
        <v>42</v>
      </c>
      <c r="AG333" s="39">
        <f t="shared" si="52"/>
        <v>2147.21</v>
      </c>
      <c r="AH333" s="40">
        <v>2548098.5699999998</v>
      </c>
      <c r="AI333" s="35" t="e">
        <f t="shared" si="48"/>
        <v>#N/A</v>
      </c>
      <c r="AJ333" s="41">
        <v>24930139</v>
      </c>
      <c r="AK333" s="65">
        <v>2147.21</v>
      </c>
      <c r="AL333" s="34" t="str">
        <f t="shared" si="49"/>
        <v>Mauricio Alves</v>
      </c>
    </row>
    <row r="334" spans="1:38" x14ac:dyDescent="0.25">
      <c r="A334" s="26" t="s">
        <v>38</v>
      </c>
      <c r="B334" s="26" t="s">
        <v>39</v>
      </c>
      <c r="C334" s="26" t="s">
        <v>52</v>
      </c>
      <c r="D334" s="26" t="s">
        <v>40</v>
      </c>
      <c r="E334" s="27">
        <v>607008</v>
      </c>
      <c r="F334" s="27">
        <f>IFERROR(VLOOKUP(E334,#REF!,2,0),0)</f>
        <v>0</v>
      </c>
      <c r="G334" s="27"/>
      <c r="H334" s="26">
        <v>6000789833</v>
      </c>
      <c r="I334" s="26" t="s">
        <v>42</v>
      </c>
      <c r="J334" s="26" t="s">
        <v>42</v>
      </c>
      <c r="K334" s="30" t="str">
        <f t="shared" si="50"/>
        <v>Custeio</v>
      </c>
      <c r="L334" s="26" t="s">
        <v>43</v>
      </c>
      <c r="M334" s="26" t="s">
        <v>69</v>
      </c>
      <c r="N334" s="26" t="str">
        <f t="shared" si="44"/>
        <v>Realizado</v>
      </c>
      <c r="O334" s="26" t="s">
        <v>45</v>
      </c>
      <c r="P334" s="26" t="s">
        <v>76</v>
      </c>
      <c r="Q334" s="26" t="str">
        <f>IFERROR(IFERROR(VLOOKUP(H334,[1]STATUS_CAPEX!I:J,2,0),VLOOKUP(H334,[1]STATUS_OPEX!H:I,2,0)),0)</f>
        <v>LIB //COMS</v>
      </c>
      <c r="R334" s="31">
        <v>45831</v>
      </c>
      <c r="S334" s="32" t="s">
        <v>82</v>
      </c>
      <c r="T334" s="26" t="s">
        <v>72</v>
      </c>
      <c r="U334" s="33" t="s">
        <v>39</v>
      </c>
      <c r="V334" s="33" t="str">
        <f t="shared" si="45"/>
        <v>OK</v>
      </c>
      <c r="W334" s="33" t="s">
        <v>49</v>
      </c>
      <c r="X334" s="33" t="s">
        <v>49</v>
      </c>
      <c r="Y334" s="33" t="s">
        <v>39</v>
      </c>
      <c r="Z334" s="14">
        <f t="shared" si="47"/>
        <v>1</v>
      </c>
      <c r="AA334" s="34">
        <v>10802.68</v>
      </c>
      <c r="AB334" s="35" t="s">
        <v>57</v>
      </c>
      <c r="AC334" s="36" t="str">
        <f>IFERROR(VLOOKUP(T334,[1]STATUS_CAPEX!Q:R,2,0),"SAMUEL OLIVEIRA")</f>
        <v>SAMUEL OLIVEIRA</v>
      </c>
      <c r="AD334" s="37" t="s">
        <v>51</v>
      </c>
      <c r="AE334" s="32" t="str">
        <f t="shared" si="51"/>
        <v>Realizado</v>
      </c>
      <c r="AF334" s="38" t="s">
        <v>42</v>
      </c>
      <c r="AG334" s="39">
        <f t="shared" si="52"/>
        <v>10802.68</v>
      </c>
      <c r="AH334" s="40">
        <v>2548098.5699999998</v>
      </c>
      <c r="AI334" s="35" t="e">
        <f t="shared" si="48"/>
        <v>#N/A</v>
      </c>
      <c r="AJ334" s="41">
        <v>24930168</v>
      </c>
      <c r="AK334" s="65">
        <v>10802.68</v>
      </c>
      <c r="AL334" s="34" t="str">
        <f t="shared" si="49"/>
        <v>Mauricio Alves</v>
      </c>
    </row>
    <row r="335" spans="1:38" x14ac:dyDescent="0.25">
      <c r="A335" s="26" t="s">
        <v>38</v>
      </c>
      <c r="B335" s="26" t="s">
        <v>39</v>
      </c>
      <c r="C335" s="26" t="s">
        <v>52</v>
      </c>
      <c r="D335" s="26" t="s">
        <v>40</v>
      </c>
      <c r="E335" s="27">
        <v>608021</v>
      </c>
      <c r="F335" s="27">
        <f>IFERROR(VLOOKUP(E335,#REF!,2,0),0)</f>
        <v>0</v>
      </c>
      <c r="G335" s="27"/>
      <c r="H335" s="26">
        <v>6000789834</v>
      </c>
      <c r="I335" s="26" t="s">
        <v>42</v>
      </c>
      <c r="J335" s="26" t="s">
        <v>42</v>
      </c>
      <c r="K335" s="30" t="str">
        <f t="shared" si="50"/>
        <v>Custeio</v>
      </c>
      <c r="L335" s="26" t="s">
        <v>43</v>
      </c>
      <c r="M335" s="26" t="s">
        <v>69</v>
      </c>
      <c r="N335" s="26" t="str">
        <f t="shared" si="44"/>
        <v>Realizado</v>
      </c>
      <c r="O335" s="26" t="s">
        <v>45</v>
      </c>
      <c r="P335" s="26" t="s">
        <v>76</v>
      </c>
      <c r="Q335" s="26" t="str">
        <f>IFERROR(IFERROR(VLOOKUP(H335,[1]STATUS_CAPEX!I:J,2,0),VLOOKUP(H335,[1]STATUS_OPEX!H:I,2,0)),0)</f>
        <v>LIB //COMS</v>
      </c>
      <c r="R335" s="31">
        <v>45832</v>
      </c>
      <c r="S335" s="32" t="s">
        <v>82</v>
      </c>
      <c r="T335" s="26" t="s">
        <v>72</v>
      </c>
      <c r="U335" s="33" t="s">
        <v>39</v>
      </c>
      <c r="V335" s="33" t="str">
        <f t="shared" si="45"/>
        <v>OK</v>
      </c>
      <c r="W335" s="33" t="s">
        <v>49</v>
      </c>
      <c r="X335" s="33" t="s">
        <v>49</v>
      </c>
      <c r="Y335" s="33" t="s">
        <v>39</v>
      </c>
      <c r="Z335" s="14">
        <f t="shared" si="47"/>
        <v>1</v>
      </c>
      <c r="AA335" s="34">
        <v>794.5</v>
      </c>
      <c r="AB335" s="35" t="s">
        <v>57</v>
      </c>
      <c r="AC335" s="36" t="str">
        <f>IFERROR(VLOOKUP(T335,[1]STATUS_CAPEX!Q:R,2,0),"SAMUEL OLIVEIRA")</f>
        <v>SAMUEL OLIVEIRA</v>
      </c>
      <c r="AD335" s="37" t="s">
        <v>51</v>
      </c>
      <c r="AE335" s="32" t="str">
        <f t="shared" si="51"/>
        <v>Realizado</v>
      </c>
      <c r="AF335" s="38" t="s">
        <v>42</v>
      </c>
      <c r="AG335" s="39">
        <f t="shared" si="52"/>
        <v>794.5</v>
      </c>
      <c r="AH335" s="40">
        <v>2548098.5699999998</v>
      </c>
      <c r="AI335" s="35" t="e">
        <f t="shared" si="48"/>
        <v>#N/A</v>
      </c>
      <c r="AJ335" s="41">
        <v>24930173</v>
      </c>
      <c r="AK335" s="65">
        <v>794.5</v>
      </c>
      <c r="AL335" s="34" t="str">
        <f t="shared" si="49"/>
        <v>Mauricio Alves</v>
      </c>
    </row>
    <row r="336" spans="1:38" x14ac:dyDescent="0.25">
      <c r="A336" s="26" t="s">
        <v>38</v>
      </c>
      <c r="B336" s="26" t="s">
        <v>39</v>
      </c>
      <c r="C336" s="26" t="s">
        <v>52</v>
      </c>
      <c r="D336" s="26" t="s">
        <v>40</v>
      </c>
      <c r="E336" s="27">
        <v>607323</v>
      </c>
      <c r="F336" s="27">
        <f>IFERROR(VLOOKUP(E336,#REF!,2,0),0)</f>
        <v>0</v>
      </c>
      <c r="G336" s="27"/>
      <c r="H336" s="26">
        <v>6000789836</v>
      </c>
      <c r="I336" s="26" t="s">
        <v>42</v>
      </c>
      <c r="J336" s="26" t="s">
        <v>42</v>
      </c>
      <c r="K336" s="30" t="str">
        <f t="shared" si="50"/>
        <v>Custeio</v>
      </c>
      <c r="L336" s="26" t="s">
        <v>43</v>
      </c>
      <c r="M336" s="26" t="s">
        <v>69</v>
      </c>
      <c r="N336" s="26" t="str">
        <f t="shared" si="44"/>
        <v>Realizado</v>
      </c>
      <c r="O336" s="26" t="s">
        <v>64</v>
      </c>
      <c r="P336" s="26" t="s">
        <v>76</v>
      </c>
      <c r="Q336" s="26" t="str">
        <f>IFERROR(IFERROR(VLOOKUP(H336,[1]STATUS_CAPEX!I:J,2,0),VLOOKUP(H336,[1]STATUS_OPEX!H:I,2,0)),0)</f>
        <v>LIB //COMS</v>
      </c>
      <c r="R336" s="31">
        <v>45833</v>
      </c>
      <c r="S336" s="32" t="s">
        <v>82</v>
      </c>
      <c r="T336" s="26" t="s">
        <v>72</v>
      </c>
      <c r="U336" s="33" t="s">
        <v>39</v>
      </c>
      <c r="V336" s="33" t="str">
        <f t="shared" si="45"/>
        <v>OK</v>
      </c>
      <c r="W336" s="33" t="s">
        <v>49</v>
      </c>
      <c r="X336" s="33" t="s">
        <v>49</v>
      </c>
      <c r="Y336" s="33" t="s">
        <v>39</v>
      </c>
      <c r="Z336" s="14">
        <f t="shared" si="47"/>
        <v>1</v>
      </c>
      <c r="AA336" s="34">
        <v>4742.32</v>
      </c>
      <c r="AB336" s="35" t="s">
        <v>57</v>
      </c>
      <c r="AC336" s="36" t="str">
        <f>IFERROR(VLOOKUP(T336,[1]STATUS_CAPEX!Q:R,2,0),"SAMUEL OLIVEIRA")</f>
        <v>SAMUEL OLIVEIRA</v>
      </c>
      <c r="AD336" s="37" t="s">
        <v>51</v>
      </c>
      <c r="AE336" s="32" t="str">
        <f t="shared" si="51"/>
        <v>Realizado</v>
      </c>
      <c r="AF336" s="38" t="s">
        <v>42</v>
      </c>
      <c r="AG336" s="39">
        <f t="shared" si="52"/>
        <v>4742.3599999999997</v>
      </c>
      <c r="AH336" s="40">
        <v>2548098.5699999998</v>
      </c>
      <c r="AI336" s="35" t="e">
        <f t="shared" si="48"/>
        <v>#N/A</v>
      </c>
      <c r="AJ336" s="41">
        <v>24930236</v>
      </c>
      <c r="AK336" s="65">
        <v>4742.3599999999997</v>
      </c>
      <c r="AL336" s="34" t="str">
        <f t="shared" si="49"/>
        <v>Mauricio Alves</v>
      </c>
    </row>
    <row r="337" spans="1:38" x14ac:dyDescent="0.25">
      <c r="A337" s="26" t="s">
        <v>38</v>
      </c>
      <c r="B337" s="26" t="s">
        <v>39</v>
      </c>
      <c r="C337" s="26" t="s">
        <v>52</v>
      </c>
      <c r="D337" s="26" t="s">
        <v>40</v>
      </c>
      <c r="E337" s="27">
        <v>603939</v>
      </c>
      <c r="F337" s="27">
        <f>IFERROR(VLOOKUP(E337,#REF!,2,0),0)</f>
        <v>0</v>
      </c>
      <c r="G337" s="27"/>
      <c r="H337" s="26">
        <v>6000789837</v>
      </c>
      <c r="I337" s="26" t="s">
        <v>42</v>
      </c>
      <c r="J337" s="26" t="s">
        <v>42</v>
      </c>
      <c r="K337" s="30" t="str">
        <f t="shared" si="50"/>
        <v>Custeio</v>
      </c>
      <c r="L337" s="26" t="s">
        <v>43</v>
      </c>
      <c r="M337" s="26" t="s">
        <v>69</v>
      </c>
      <c r="N337" s="26" t="str">
        <f t="shared" si="44"/>
        <v>Realizado</v>
      </c>
      <c r="O337" s="26" t="s">
        <v>45</v>
      </c>
      <c r="P337" s="26" t="s">
        <v>76</v>
      </c>
      <c r="Q337" s="26" t="str">
        <f>IFERROR(IFERROR(VLOOKUP(H337,[1]STATUS_CAPEX!I:J,2,0),VLOOKUP(H337,[1]STATUS_OPEX!H:I,2,0)),0)</f>
        <v>LIB //COMS</v>
      </c>
      <c r="R337" s="31">
        <v>45834</v>
      </c>
      <c r="S337" s="32" t="s">
        <v>82</v>
      </c>
      <c r="T337" s="26" t="s">
        <v>72</v>
      </c>
      <c r="U337" s="33" t="s">
        <v>39</v>
      </c>
      <c r="V337" s="33" t="str">
        <f t="shared" si="45"/>
        <v>OK</v>
      </c>
      <c r="W337" s="33" t="s">
        <v>49</v>
      </c>
      <c r="X337" s="33" t="s">
        <v>49</v>
      </c>
      <c r="Y337" s="33" t="s">
        <v>39</v>
      </c>
      <c r="Z337" s="14">
        <f t="shared" si="47"/>
        <v>1</v>
      </c>
      <c r="AA337" s="34">
        <v>3104.08</v>
      </c>
      <c r="AB337" s="35" t="s">
        <v>57</v>
      </c>
      <c r="AC337" s="36" t="str">
        <f>IFERROR(VLOOKUP(T337,[1]STATUS_CAPEX!Q:R,2,0),"SAMUEL OLIVEIRA")</f>
        <v>SAMUEL OLIVEIRA</v>
      </c>
      <c r="AD337" s="37" t="s">
        <v>51</v>
      </c>
      <c r="AE337" s="32" t="str">
        <f t="shared" si="51"/>
        <v>Realizado</v>
      </c>
      <c r="AF337" s="38" t="s">
        <v>42</v>
      </c>
      <c r="AG337" s="39">
        <f t="shared" si="52"/>
        <v>3104.08</v>
      </c>
      <c r="AH337" s="40">
        <v>2548098.5699999998</v>
      </c>
      <c r="AI337" s="35" t="e">
        <f t="shared" si="48"/>
        <v>#N/A</v>
      </c>
      <c r="AJ337" s="41">
        <v>24930256</v>
      </c>
      <c r="AK337" s="65">
        <v>3104.08</v>
      </c>
      <c r="AL337" s="34" t="str">
        <f t="shared" si="49"/>
        <v>Mauricio Alves</v>
      </c>
    </row>
    <row r="338" spans="1:38" x14ac:dyDescent="0.25">
      <c r="A338" s="26" t="s">
        <v>38</v>
      </c>
      <c r="B338" s="26" t="s">
        <v>39</v>
      </c>
      <c r="C338" s="26" t="s">
        <v>52</v>
      </c>
      <c r="D338" s="26" t="s">
        <v>40</v>
      </c>
      <c r="E338" s="27">
        <v>607008</v>
      </c>
      <c r="F338" s="27">
        <f>IFERROR(VLOOKUP(E338,#REF!,2,0),0)</f>
        <v>0</v>
      </c>
      <c r="G338" s="27"/>
      <c r="H338" s="26">
        <v>6000789840</v>
      </c>
      <c r="I338" s="26" t="s">
        <v>42</v>
      </c>
      <c r="J338" s="26" t="s">
        <v>42</v>
      </c>
      <c r="K338" s="30" t="str">
        <f t="shared" si="50"/>
        <v>Custeio</v>
      </c>
      <c r="L338" s="26" t="s">
        <v>43</v>
      </c>
      <c r="M338" s="26" t="s">
        <v>69</v>
      </c>
      <c r="N338" s="26" t="str">
        <f t="shared" si="44"/>
        <v>Realizado</v>
      </c>
      <c r="O338" s="26" t="s">
        <v>45</v>
      </c>
      <c r="P338" s="26" t="s">
        <v>76</v>
      </c>
      <c r="Q338" s="26" t="str">
        <f>IFERROR(IFERROR(VLOOKUP(H338,[1]STATUS_CAPEX!I:J,2,0),VLOOKUP(H338,[1]STATUS_OPEX!H:I,2,0)),0)</f>
        <v>LIB //COMS</v>
      </c>
      <c r="R338" s="31">
        <v>45835</v>
      </c>
      <c r="S338" s="32" t="s">
        <v>71</v>
      </c>
      <c r="T338" s="26" t="s">
        <v>72</v>
      </c>
      <c r="U338" s="33" t="s">
        <v>39</v>
      </c>
      <c r="V338" s="33" t="str">
        <f t="shared" si="45"/>
        <v>OK</v>
      </c>
      <c r="W338" s="33" t="s">
        <v>49</v>
      </c>
      <c r="X338" s="33" t="s">
        <v>49</v>
      </c>
      <c r="Y338" s="33" t="s">
        <v>39</v>
      </c>
      <c r="Z338" s="14">
        <f t="shared" si="47"/>
        <v>1</v>
      </c>
      <c r="AA338" s="34">
        <v>2309.58</v>
      </c>
      <c r="AB338" s="35" t="s">
        <v>57</v>
      </c>
      <c r="AC338" s="36" t="str">
        <f>IFERROR(VLOOKUP(T338,[1]STATUS_CAPEX!Q:R,2,0),"SAMUEL OLIVEIRA")</f>
        <v>SAMUEL OLIVEIRA</v>
      </c>
      <c r="AD338" s="37" t="s">
        <v>51</v>
      </c>
      <c r="AE338" s="32" t="str">
        <f t="shared" si="51"/>
        <v>Realizado</v>
      </c>
      <c r="AF338" s="38" t="s">
        <v>42</v>
      </c>
      <c r="AG338" s="39">
        <f t="shared" si="52"/>
        <v>2309.58</v>
      </c>
      <c r="AH338" s="40">
        <v>2548098.5699999998</v>
      </c>
      <c r="AI338" s="35" t="e">
        <f t="shared" si="48"/>
        <v>#N/A</v>
      </c>
      <c r="AJ338" s="41">
        <v>24957258</v>
      </c>
      <c r="AK338" s="51">
        <v>2309.58</v>
      </c>
      <c r="AL338" s="34" t="str">
        <f t="shared" si="49"/>
        <v>Mauricio Alves</v>
      </c>
    </row>
    <row r="339" spans="1:38" x14ac:dyDescent="0.25">
      <c r="A339" s="26" t="s">
        <v>38</v>
      </c>
      <c r="B339" s="26" t="s">
        <v>39</v>
      </c>
      <c r="C339" s="26" t="s">
        <v>52</v>
      </c>
      <c r="D339" s="26" t="s">
        <v>40</v>
      </c>
      <c r="E339" s="27">
        <v>604133</v>
      </c>
      <c r="F339" s="27">
        <f>IFERROR(VLOOKUP(E339,#REF!,2,0),0)</f>
        <v>0</v>
      </c>
      <c r="G339" s="27"/>
      <c r="H339" s="26">
        <v>6000789842</v>
      </c>
      <c r="I339" s="26" t="s">
        <v>42</v>
      </c>
      <c r="J339" s="26" t="s">
        <v>42</v>
      </c>
      <c r="K339" s="30" t="str">
        <f t="shared" si="50"/>
        <v>Custeio</v>
      </c>
      <c r="L339" s="26" t="s">
        <v>43</v>
      </c>
      <c r="M339" s="26" t="s">
        <v>69</v>
      </c>
      <c r="N339" s="26" t="str">
        <f t="shared" si="44"/>
        <v>Realizado</v>
      </c>
      <c r="O339" s="26" t="s">
        <v>45</v>
      </c>
      <c r="P339" s="26" t="s">
        <v>76</v>
      </c>
      <c r="Q339" s="26" t="str">
        <f>IFERROR(IFERROR(VLOOKUP(H339,[1]STATUS_CAPEX!I:J,2,0),VLOOKUP(H339,[1]STATUS_OPEX!H:I,2,0)),0)</f>
        <v>LIB //COMS</v>
      </c>
      <c r="R339" s="31">
        <v>45836</v>
      </c>
      <c r="S339" s="32" t="s">
        <v>71</v>
      </c>
      <c r="T339" s="26" t="s">
        <v>72</v>
      </c>
      <c r="U339" s="33" t="s">
        <v>39</v>
      </c>
      <c r="V339" s="33" t="str">
        <f t="shared" si="45"/>
        <v>OK</v>
      </c>
      <c r="W339" s="33" t="s">
        <v>49</v>
      </c>
      <c r="X339" s="33" t="s">
        <v>49</v>
      </c>
      <c r="Y339" s="33" t="s">
        <v>39</v>
      </c>
      <c r="Z339" s="14">
        <f t="shared" si="47"/>
        <v>1</v>
      </c>
      <c r="AA339" s="34">
        <v>4619.16</v>
      </c>
      <c r="AB339" s="35" t="s">
        <v>57</v>
      </c>
      <c r="AC339" s="36" t="str">
        <f>IFERROR(VLOOKUP(T339,[1]STATUS_CAPEX!Q:R,2,0),"SAMUEL OLIVEIRA")</f>
        <v>SAMUEL OLIVEIRA</v>
      </c>
      <c r="AD339" s="37" t="s">
        <v>51</v>
      </c>
      <c r="AE339" s="32" t="str">
        <f t="shared" si="51"/>
        <v>Realizado</v>
      </c>
      <c r="AF339" s="38" t="s">
        <v>42</v>
      </c>
      <c r="AG339" s="39">
        <f t="shared" si="52"/>
        <v>4619.16</v>
      </c>
      <c r="AH339" s="40">
        <v>2548098.5699999998</v>
      </c>
      <c r="AI339" s="35" t="e">
        <f t="shared" si="48"/>
        <v>#N/A</v>
      </c>
      <c r="AJ339" s="41">
        <v>24957293</v>
      </c>
      <c r="AK339" s="51">
        <v>4619.16</v>
      </c>
      <c r="AL339" s="34" t="str">
        <f t="shared" si="49"/>
        <v>Mauricio Alves</v>
      </c>
    </row>
    <row r="340" spans="1:38" x14ac:dyDescent="0.25">
      <c r="A340" s="26" t="s">
        <v>38</v>
      </c>
      <c r="B340" s="26" t="s">
        <v>39</v>
      </c>
      <c r="C340" s="26" t="s">
        <v>52</v>
      </c>
      <c r="D340" s="26" t="s">
        <v>40</v>
      </c>
      <c r="E340" s="27">
        <v>604133</v>
      </c>
      <c r="F340" s="27">
        <f>IFERROR(VLOOKUP(E340,#REF!,2,0),0)</f>
        <v>0</v>
      </c>
      <c r="G340" s="27"/>
      <c r="H340" s="26">
        <v>6000789843</v>
      </c>
      <c r="I340" s="26" t="s">
        <v>42</v>
      </c>
      <c r="J340" s="26" t="s">
        <v>42</v>
      </c>
      <c r="K340" s="30" t="str">
        <f t="shared" si="50"/>
        <v>Custeio</v>
      </c>
      <c r="L340" s="26" t="s">
        <v>43</v>
      </c>
      <c r="M340" s="26" t="s">
        <v>69</v>
      </c>
      <c r="N340" s="26" t="str">
        <f t="shared" si="44"/>
        <v>Realizado</v>
      </c>
      <c r="O340" s="26" t="s">
        <v>45</v>
      </c>
      <c r="P340" s="26" t="s">
        <v>76</v>
      </c>
      <c r="Q340" s="26" t="str">
        <f>IFERROR(IFERROR(VLOOKUP(H340,[1]STATUS_CAPEX!I:J,2,0),VLOOKUP(H340,[1]STATUS_OPEX!H:I,2,0)),0)</f>
        <v>LIB //COMS</v>
      </c>
      <c r="R340" s="31">
        <v>45837</v>
      </c>
      <c r="S340" s="32" t="s">
        <v>71</v>
      </c>
      <c r="T340" s="26" t="s">
        <v>72</v>
      </c>
      <c r="U340" s="33" t="s">
        <v>39</v>
      </c>
      <c r="V340" s="33" t="str">
        <f t="shared" si="45"/>
        <v>OK</v>
      </c>
      <c r="W340" s="33" t="s">
        <v>49</v>
      </c>
      <c r="X340" s="33" t="s">
        <v>49</v>
      </c>
      <c r="Y340" s="33" t="s">
        <v>39</v>
      </c>
      <c r="Z340" s="14">
        <f t="shared" si="47"/>
        <v>1</v>
      </c>
      <c r="AA340" s="34">
        <v>3476.69</v>
      </c>
      <c r="AB340" s="35" t="s">
        <v>57</v>
      </c>
      <c r="AC340" s="36" t="str">
        <f>IFERROR(VLOOKUP(T340,[1]STATUS_CAPEX!Q:R,2,0),"SAMUEL OLIVEIRA")</f>
        <v>SAMUEL OLIVEIRA</v>
      </c>
      <c r="AD340" s="37" t="s">
        <v>51</v>
      </c>
      <c r="AE340" s="32" t="str">
        <f t="shared" si="51"/>
        <v>Realizado</v>
      </c>
      <c r="AF340" s="38" t="s">
        <v>42</v>
      </c>
      <c r="AG340" s="39">
        <f t="shared" si="52"/>
        <v>3476.69</v>
      </c>
      <c r="AH340" s="40">
        <v>2548098.5699999998</v>
      </c>
      <c r="AI340" s="35" t="e">
        <f t="shared" si="48"/>
        <v>#N/A</v>
      </c>
      <c r="AJ340" s="41">
        <v>24957298</v>
      </c>
      <c r="AK340" s="51">
        <v>3476.69</v>
      </c>
      <c r="AL340" s="34" t="str">
        <f t="shared" si="49"/>
        <v>Mauricio Alves</v>
      </c>
    </row>
    <row r="341" spans="1:38" x14ac:dyDescent="0.25">
      <c r="A341" s="26" t="s">
        <v>38</v>
      </c>
      <c r="B341" s="26" t="s">
        <v>39</v>
      </c>
      <c r="C341" s="26" t="s">
        <v>52</v>
      </c>
      <c r="D341" s="26" t="s">
        <v>40</v>
      </c>
      <c r="E341" s="27">
        <v>603939</v>
      </c>
      <c r="F341" s="27">
        <f>IFERROR(VLOOKUP(E341,#REF!,2,0),0)</f>
        <v>0</v>
      </c>
      <c r="G341" s="27"/>
      <c r="H341" s="26">
        <v>6000789844</v>
      </c>
      <c r="I341" s="26" t="s">
        <v>42</v>
      </c>
      <c r="J341" s="26" t="s">
        <v>42</v>
      </c>
      <c r="K341" s="30" t="str">
        <f t="shared" si="50"/>
        <v>Custeio</v>
      </c>
      <c r="L341" s="26" t="s">
        <v>43</v>
      </c>
      <c r="M341" s="26" t="s">
        <v>69</v>
      </c>
      <c r="N341" s="26" t="str">
        <f t="shared" si="44"/>
        <v>Realizado</v>
      </c>
      <c r="O341" s="26" t="s">
        <v>45</v>
      </c>
      <c r="P341" s="26" t="s">
        <v>76</v>
      </c>
      <c r="Q341" s="26" t="str">
        <f>IFERROR(IFERROR(VLOOKUP(H341,[1]STATUS_CAPEX!I:J,2,0),VLOOKUP(H341,[1]STATUS_OPEX!H:I,2,0)),0)</f>
        <v>LIB //COMS</v>
      </c>
      <c r="R341" s="31">
        <v>45838</v>
      </c>
      <c r="S341" s="32" t="s">
        <v>71</v>
      </c>
      <c r="T341" s="26" t="s">
        <v>72</v>
      </c>
      <c r="U341" s="33" t="s">
        <v>39</v>
      </c>
      <c r="V341" s="33" t="str">
        <f t="shared" si="45"/>
        <v>OK</v>
      </c>
      <c r="W341" s="33" t="s">
        <v>49</v>
      </c>
      <c r="X341" s="33" t="s">
        <v>49</v>
      </c>
      <c r="Y341" s="33" t="s">
        <v>39</v>
      </c>
      <c r="Z341" s="14">
        <f t="shared" si="47"/>
        <v>1</v>
      </c>
      <c r="AA341" s="34">
        <v>3476.69</v>
      </c>
      <c r="AB341" s="35" t="s">
        <v>57</v>
      </c>
      <c r="AC341" s="36" t="str">
        <f>IFERROR(VLOOKUP(T341,[1]STATUS_CAPEX!Q:R,2,0),"SAMUEL OLIVEIRA")</f>
        <v>SAMUEL OLIVEIRA</v>
      </c>
      <c r="AD341" s="37" t="s">
        <v>51</v>
      </c>
      <c r="AE341" s="32" t="str">
        <f t="shared" si="51"/>
        <v>Realizado</v>
      </c>
      <c r="AF341" s="38" t="s">
        <v>42</v>
      </c>
      <c r="AG341" s="39">
        <f t="shared" si="52"/>
        <v>3476.69</v>
      </c>
      <c r="AH341" s="40">
        <v>2548098.5699999998</v>
      </c>
      <c r="AI341" s="35" t="e">
        <f t="shared" si="48"/>
        <v>#N/A</v>
      </c>
      <c r="AJ341" s="41">
        <v>24957381</v>
      </c>
      <c r="AK341" s="51">
        <v>3476.69</v>
      </c>
      <c r="AL341" s="34" t="str">
        <f t="shared" si="49"/>
        <v>Mauricio Alves</v>
      </c>
    </row>
    <row r="342" spans="1:38" x14ac:dyDescent="0.25">
      <c r="A342" s="26" t="s">
        <v>38</v>
      </c>
      <c r="B342" s="26" t="s">
        <v>39</v>
      </c>
      <c r="C342" s="26" t="s">
        <v>52</v>
      </c>
      <c r="D342" s="26" t="s">
        <v>40</v>
      </c>
      <c r="E342" s="27">
        <v>604336</v>
      </c>
      <c r="F342" s="27">
        <f>IFERROR(VLOOKUP(E342,#REF!,2,0),0)</f>
        <v>0</v>
      </c>
      <c r="G342" s="27"/>
      <c r="H342" s="26">
        <v>6000789845</v>
      </c>
      <c r="I342" s="26" t="s">
        <v>42</v>
      </c>
      <c r="J342" s="26" t="s">
        <v>42</v>
      </c>
      <c r="K342" s="30" t="str">
        <f t="shared" si="50"/>
        <v>Custeio</v>
      </c>
      <c r="L342" s="26" t="s">
        <v>43</v>
      </c>
      <c r="M342" s="26" t="s">
        <v>69</v>
      </c>
      <c r="N342" s="26" t="str">
        <f t="shared" si="44"/>
        <v>Realizado</v>
      </c>
      <c r="O342" s="26" t="s">
        <v>221</v>
      </c>
      <c r="P342" s="26" t="s">
        <v>76</v>
      </c>
      <c r="Q342" s="26" t="str">
        <f>IFERROR(IFERROR(VLOOKUP(H342,[1]STATUS_CAPEX!I:J,2,0),VLOOKUP(H342,[1]STATUS_OPEX!H:I,2,0)),0)</f>
        <v>LIB //COMS</v>
      </c>
      <c r="R342" s="31">
        <v>45839</v>
      </c>
      <c r="S342" s="32" t="s">
        <v>82</v>
      </c>
      <c r="T342" s="26" t="s">
        <v>72</v>
      </c>
      <c r="U342" s="33" t="s">
        <v>39</v>
      </c>
      <c r="V342" s="33" t="str">
        <f t="shared" si="45"/>
        <v>OK</v>
      </c>
      <c r="W342" s="33" t="s">
        <v>49</v>
      </c>
      <c r="X342" s="33" t="s">
        <v>49</v>
      </c>
      <c r="Y342" s="33" t="s">
        <v>39</v>
      </c>
      <c r="Z342" s="14">
        <f t="shared" si="47"/>
        <v>1</v>
      </c>
      <c r="AA342" s="34">
        <v>1191.75</v>
      </c>
      <c r="AB342" s="35" t="s">
        <v>57</v>
      </c>
      <c r="AC342" s="36" t="str">
        <f>IFERROR(VLOOKUP(T342,[1]STATUS_CAPEX!Q:R,2,0),"SAMUEL OLIVEIRA")</f>
        <v>SAMUEL OLIVEIRA</v>
      </c>
      <c r="AD342" s="37" t="s">
        <v>51</v>
      </c>
      <c r="AE342" s="32" t="str">
        <f t="shared" si="51"/>
        <v>Realizado</v>
      </c>
      <c r="AF342" s="38" t="s">
        <v>42</v>
      </c>
      <c r="AG342" s="39">
        <f t="shared" si="52"/>
        <v>1191.75</v>
      </c>
      <c r="AH342" s="40">
        <v>2548098.5699999998</v>
      </c>
      <c r="AI342" s="35" t="e">
        <f t="shared" si="48"/>
        <v>#N/A</v>
      </c>
      <c r="AJ342" s="41">
        <v>24861916</v>
      </c>
      <c r="AK342" s="65">
        <v>1191.75</v>
      </c>
      <c r="AL342" s="34" t="str">
        <f t="shared" si="49"/>
        <v>Mauricio Alves</v>
      </c>
    </row>
    <row r="343" spans="1:38" x14ac:dyDescent="0.25">
      <c r="A343" s="26" t="s">
        <v>38</v>
      </c>
      <c r="B343" s="26" t="s">
        <v>39</v>
      </c>
      <c r="C343" s="26" t="s">
        <v>52</v>
      </c>
      <c r="D343" s="26" t="s">
        <v>40</v>
      </c>
      <c r="E343" s="27">
        <v>704211</v>
      </c>
      <c r="F343" s="27">
        <f>IFERROR(VLOOKUP(E343,#REF!,2,0),0)</f>
        <v>0</v>
      </c>
      <c r="G343" s="27"/>
      <c r="H343" s="26">
        <v>6000789846</v>
      </c>
      <c r="I343" s="26" t="s">
        <v>42</v>
      </c>
      <c r="J343" s="26" t="s">
        <v>42</v>
      </c>
      <c r="K343" s="30" t="str">
        <f t="shared" si="50"/>
        <v>Custeio</v>
      </c>
      <c r="L343" s="26" t="s">
        <v>43</v>
      </c>
      <c r="M343" s="26" t="s">
        <v>69</v>
      </c>
      <c r="N343" s="26" t="str">
        <f t="shared" si="44"/>
        <v>Realizado</v>
      </c>
      <c r="O343" s="26" t="s">
        <v>45</v>
      </c>
      <c r="P343" s="26" t="s">
        <v>76</v>
      </c>
      <c r="Q343" s="26" t="str">
        <f>IFERROR(IFERROR(VLOOKUP(H343,[1]STATUS_CAPEX!I:J,2,0),VLOOKUP(H343,[1]STATUS_OPEX!H:I,2,0)),0)</f>
        <v>LIB //COMS</v>
      </c>
      <c r="R343" s="31">
        <v>45840</v>
      </c>
      <c r="S343" s="32" t="s">
        <v>82</v>
      </c>
      <c r="T343" s="26" t="s">
        <v>72</v>
      </c>
      <c r="U343" s="33" t="s">
        <v>39</v>
      </c>
      <c r="V343" s="33" t="str">
        <f t="shared" si="45"/>
        <v>OK</v>
      </c>
      <c r="W343" s="33" t="s">
        <v>49</v>
      </c>
      <c r="X343" s="33" t="s">
        <v>49</v>
      </c>
      <c r="Y343" s="33" t="s">
        <v>39</v>
      </c>
      <c r="Z343" s="14">
        <f t="shared" si="47"/>
        <v>1</v>
      </c>
      <c r="AA343" s="34">
        <v>2309.58</v>
      </c>
      <c r="AB343" s="35" t="s">
        <v>57</v>
      </c>
      <c r="AC343" s="36" t="str">
        <f>IFERROR(VLOOKUP(T343,[1]STATUS_CAPEX!Q:R,2,0),"SAMUEL OLIVEIRA")</f>
        <v>SAMUEL OLIVEIRA</v>
      </c>
      <c r="AD343" s="37" t="s">
        <v>51</v>
      </c>
      <c r="AE343" s="32" t="str">
        <f t="shared" si="51"/>
        <v>Realizado</v>
      </c>
      <c r="AF343" s="38" t="s">
        <v>42</v>
      </c>
      <c r="AG343" s="39">
        <f t="shared" si="52"/>
        <v>2309.58</v>
      </c>
      <c r="AH343" s="40">
        <v>2548098.5699999998</v>
      </c>
      <c r="AI343" s="35" t="e">
        <f t="shared" si="48"/>
        <v>#N/A</v>
      </c>
      <c r="AJ343" s="41">
        <v>24861845</v>
      </c>
      <c r="AK343" s="65">
        <v>2309.58</v>
      </c>
      <c r="AL343" s="34" t="str">
        <f t="shared" si="49"/>
        <v>Mauricio Alves</v>
      </c>
    </row>
    <row r="344" spans="1:38" x14ac:dyDescent="0.25">
      <c r="A344" s="26" t="s">
        <v>38</v>
      </c>
      <c r="B344" s="26" t="s">
        <v>39</v>
      </c>
      <c r="C344" s="26" t="s">
        <v>52</v>
      </c>
      <c r="D344" s="26" t="s">
        <v>40</v>
      </c>
      <c r="E344" s="61">
        <v>599929</v>
      </c>
      <c r="F344" s="46">
        <f>IFERROR(VLOOKUP(E344,#REF!,2,0),0)</f>
        <v>0</v>
      </c>
      <c r="G344" s="46"/>
      <c r="H344" s="26">
        <v>6000785309</v>
      </c>
      <c r="I344" s="26" t="s">
        <v>42</v>
      </c>
      <c r="J344" s="26" t="s">
        <v>42</v>
      </c>
      <c r="K344" s="30" t="str">
        <f t="shared" si="50"/>
        <v>Custeio</v>
      </c>
      <c r="L344" s="26" t="s">
        <v>43</v>
      </c>
      <c r="M344" s="26" t="s">
        <v>69</v>
      </c>
      <c r="N344" s="26" t="str">
        <f t="shared" si="44"/>
        <v>Realizado</v>
      </c>
      <c r="O344" s="26" t="s">
        <v>80</v>
      </c>
      <c r="P344" s="26" t="s">
        <v>76</v>
      </c>
      <c r="Q344" s="26" t="str">
        <f>IFERROR(IFERROR(VLOOKUP(H344,[1]STATUS_CAPEX!I:J,2,0),VLOOKUP(H344,[1]STATUS_OPEX!H:I,2,0)),0)</f>
        <v>LIB //COMS</v>
      </c>
      <c r="R344" s="31">
        <v>45841</v>
      </c>
      <c r="S344" s="32" t="s">
        <v>71</v>
      </c>
      <c r="T344" s="26" t="s">
        <v>72</v>
      </c>
      <c r="U344" s="33" t="s">
        <v>39</v>
      </c>
      <c r="V344" s="33" t="str">
        <f t="shared" si="45"/>
        <v>OK</v>
      </c>
      <c r="W344" s="33" t="s">
        <v>49</v>
      </c>
      <c r="X344" s="33" t="s">
        <v>49</v>
      </c>
      <c r="Y344" s="33" t="s">
        <v>39</v>
      </c>
      <c r="Z344" s="14">
        <f t="shared" si="47"/>
        <v>1</v>
      </c>
      <c r="AA344" s="34">
        <v>726.86</v>
      </c>
      <c r="AB344" s="35" t="s">
        <v>57</v>
      </c>
      <c r="AC344" s="36" t="str">
        <f>IFERROR(VLOOKUP(T344,[1]STATUS_CAPEX!Q:R,2,0),"SAMUEL OLIVEIRA")</f>
        <v>SAMUEL OLIVEIRA</v>
      </c>
      <c r="AD344" s="37" t="s">
        <v>51</v>
      </c>
      <c r="AE344" s="32" t="str">
        <f t="shared" si="51"/>
        <v>Realizado</v>
      </c>
      <c r="AF344" s="38" t="s">
        <v>42</v>
      </c>
      <c r="AG344" s="39">
        <f t="shared" si="52"/>
        <v>132.41999999999999</v>
      </c>
      <c r="AH344" s="40">
        <v>2548098.5699999998</v>
      </c>
      <c r="AI344" s="35" t="e">
        <f t="shared" si="48"/>
        <v>#N/A</v>
      </c>
      <c r="AJ344" s="41">
        <v>24862353</v>
      </c>
      <c r="AK344" s="51">
        <v>132.41999999999999</v>
      </c>
      <c r="AL344" s="34" t="str">
        <f t="shared" si="49"/>
        <v>Mauricio Alves</v>
      </c>
    </row>
    <row r="345" spans="1:38" x14ac:dyDescent="0.25">
      <c r="A345" s="26" t="s">
        <v>38</v>
      </c>
      <c r="B345" s="26" t="s">
        <v>39</v>
      </c>
      <c r="C345" s="26" t="s">
        <v>52</v>
      </c>
      <c r="D345" s="26" t="s">
        <v>40</v>
      </c>
      <c r="E345" s="27">
        <v>599840</v>
      </c>
      <c r="F345" s="27">
        <f>IFERROR(VLOOKUP(E345,#REF!,2,0),0)</f>
        <v>0</v>
      </c>
      <c r="G345" s="27"/>
      <c r="H345" s="26" t="s">
        <v>244</v>
      </c>
      <c r="I345" s="26" t="s">
        <v>42</v>
      </c>
      <c r="J345" s="26" t="s">
        <v>42</v>
      </c>
      <c r="K345" s="30" t="str">
        <f t="shared" si="50"/>
        <v>EME</v>
      </c>
      <c r="L345" s="26" t="s">
        <v>43</v>
      </c>
      <c r="M345" s="26" t="s">
        <v>54</v>
      </c>
      <c r="N345" s="26" t="str">
        <f t="shared" si="44"/>
        <v>Realizado</v>
      </c>
      <c r="O345" s="26" t="s">
        <v>245</v>
      </c>
      <c r="P345" s="26" t="s">
        <v>55</v>
      </c>
      <c r="Q345" s="26" t="str">
        <f>IFERROR(IFERROR(VLOOKUP(H345,[1]STATUS_CAPEX!I:J,2,0),VLOOKUP(H345,[1]STATUS_OPEX!H:I,2,0)),0)</f>
        <v>ENTE//CKCP</v>
      </c>
      <c r="R345" s="31">
        <v>45842</v>
      </c>
      <c r="S345" s="32" t="s">
        <v>71</v>
      </c>
      <c r="T345" s="26" t="s">
        <v>48</v>
      </c>
      <c r="U345" s="33" t="s">
        <v>39</v>
      </c>
      <c r="V345" s="33" t="str">
        <f t="shared" si="45"/>
        <v>OK</v>
      </c>
      <c r="W345" s="33" t="s">
        <v>49</v>
      </c>
      <c r="X345" s="33" t="s">
        <v>49</v>
      </c>
      <c r="Y345" s="33" t="s">
        <v>39</v>
      </c>
      <c r="Z345" s="14">
        <f t="shared" si="47"/>
        <v>1</v>
      </c>
      <c r="AA345" s="34">
        <v>11543</v>
      </c>
      <c r="AB345" s="35" t="s">
        <v>57</v>
      </c>
      <c r="AC345" s="36" t="s">
        <v>182</v>
      </c>
      <c r="AD345" s="37" t="s">
        <v>51</v>
      </c>
      <c r="AE345" s="32" t="str">
        <f t="shared" si="51"/>
        <v>Realizado</v>
      </c>
      <c r="AF345" s="38" t="s">
        <v>42</v>
      </c>
      <c r="AG345" s="39">
        <f t="shared" si="52"/>
        <v>5968.95</v>
      </c>
      <c r="AH345" s="40">
        <v>2548098.5699999998</v>
      </c>
      <c r="AI345" s="35" t="e">
        <f t="shared" si="48"/>
        <v>#N/A</v>
      </c>
      <c r="AJ345" s="41">
        <v>25200868</v>
      </c>
      <c r="AK345" s="51">
        <v>5968.95</v>
      </c>
      <c r="AL345" s="34" t="str">
        <f t="shared" si="49"/>
        <v>Mauricio Alves</v>
      </c>
    </row>
    <row r="346" spans="1:38" x14ac:dyDescent="0.25">
      <c r="A346" s="26" t="s">
        <v>38</v>
      </c>
      <c r="B346" s="26" t="s">
        <v>39</v>
      </c>
      <c r="C346" s="26" t="s">
        <v>52</v>
      </c>
      <c r="D346" s="26" t="s">
        <v>40</v>
      </c>
      <c r="E346" s="27">
        <v>611423</v>
      </c>
      <c r="F346" s="27">
        <f>IFERROR(VLOOKUP(E346,#REF!,2,0),0)</f>
        <v>0</v>
      </c>
      <c r="G346" s="27"/>
      <c r="H346" s="26">
        <v>6000793123</v>
      </c>
      <c r="I346" s="26" t="s">
        <v>42</v>
      </c>
      <c r="J346" s="26" t="s">
        <v>42</v>
      </c>
      <c r="K346" s="30" t="str">
        <f t="shared" si="50"/>
        <v>Custeio</v>
      </c>
      <c r="L346" s="26" t="s">
        <v>43</v>
      </c>
      <c r="M346" s="26" t="s">
        <v>69</v>
      </c>
      <c r="N346" s="26" t="str">
        <f t="shared" si="44"/>
        <v>Realizado</v>
      </c>
      <c r="O346" s="26" t="s">
        <v>45</v>
      </c>
      <c r="P346" s="26" t="s">
        <v>76</v>
      </c>
      <c r="Q346" s="26" t="str">
        <f>IFERROR(IFERROR(VLOOKUP(H346,[1]STATUS_CAPEX!I:J,2,0),VLOOKUP(H346,[1]STATUS_OPEX!H:I,2,0)),0)</f>
        <v>LIB //COMS</v>
      </c>
      <c r="R346" s="31">
        <v>45843</v>
      </c>
      <c r="S346" s="32" t="s">
        <v>71</v>
      </c>
      <c r="T346" s="26" t="s">
        <v>72</v>
      </c>
      <c r="U346" s="33" t="s">
        <v>39</v>
      </c>
      <c r="V346" s="33" t="str">
        <f t="shared" si="45"/>
        <v>OK</v>
      </c>
      <c r="W346" s="33" t="s">
        <v>49</v>
      </c>
      <c r="X346" s="33" t="s">
        <v>49</v>
      </c>
      <c r="Y346" s="33" t="s">
        <v>39</v>
      </c>
      <c r="Z346" s="14">
        <f t="shared" si="47"/>
        <v>1</v>
      </c>
      <c r="AA346" s="34">
        <v>7002.66</v>
      </c>
      <c r="AB346" s="35" t="s">
        <v>57</v>
      </c>
      <c r="AC346" s="36" t="str">
        <f>IFERROR(VLOOKUP(T346,[1]STATUS_CAPEX!Q:R,2,0),"SAMUEL OLIVEIRA")</f>
        <v>SAMUEL OLIVEIRA</v>
      </c>
      <c r="AD346" s="37" t="s">
        <v>51</v>
      </c>
      <c r="AE346" s="32" t="str">
        <f t="shared" si="51"/>
        <v>Realizado</v>
      </c>
      <c r="AF346" s="38" t="s">
        <v>42</v>
      </c>
      <c r="AG346" s="39">
        <f t="shared" si="52"/>
        <v>7002.66</v>
      </c>
      <c r="AH346" s="40">
        <v>2548098.5699999998</v>
      </c>
      <c r="AI346" s="35" t="e">
        <f t="shared" si="48"/>
        <v>#N/A</v>
      </c>
      <c r="AJ346" s="41">
        <v>24970390</v>
      </c>
      <c r="AK346" s="51">
        <v>7002.66</v>
      </c>
      <c r="AL346" s="34" t="str">
        <f t="shared" si="49"/>
        <v>Mauricio Alves</v>
      </c>
    </row>
    <row r="347" spans="1:38" x14ac:dyDescent="0.25">
      <c r="A347" s="26" t="s">
        <v>38</v>
      </c>
      <c r="B347" s="26" t="s">
        <v>39</v>
      </c>
      <c r="C347" s="26" t="s">
        <v>52</v>
      </c>
      <c r="D347" s="26" t="s">
        <v>40</v>
      </c>
      <c r="E347" s="27">
        <v>611423</v>
      </c>
      <c r="F347" s="27">
        <f>IFERROR(VLOOKUP(E347,#REF!,2,0),0)</f>
        <v>0</v>
      </c>
      <c r="G347" s="27"/>
      <c r="H347" s="26">
        <v>6000793125</v>
      </c>
      <c r="I347" s="26" t="s">
        <v>42</v>
      </c>
      <c r="J347" s="26" t="s">
        <v>42</v>
      </c>
      <c r="K347" s="30" t="str">
        <f t="shared" si="50"/>
        <v>Custeio</v>
      </c>
      <c r="L347" s="26" t="s">
        <v>43</v>
      </c>
      <c r="M347" s="26" t="s">
        <v>69</v>
      </c>
      <c r="N347" s="26" t="str">
        <f t="shared" si="44"/>
        <v>Realizado</v>
      </c>
      <c r="O347" s="26" t="s">
        <v>45</v>
      </c>
      <c r="P347" s="26" t="s">
        <v>76</v>
      </c>
      <c r="Q347" s="26" t="str">
        <f>IFERROR(IFERROR(VLOOKUP(H347,[1]STATUS_CAPEX!I:J,2,0),VLOOKUP(H347,[1]STATUS_OPEX!H:I,2,0)),0)</f>
        <v>LIB //COMS</v>
      </c>
      <c r="R347" s="31">
        <v>45844</v>
      </c>
      <c r="S347" s="32" t="s">
        <v>71</v>
      </c>
      <c r="T347" s="26" t="s">
        <v>72</v>
      </c>
      <c r="U347" s="33" t="s">
        <v>39</v>
      </c>
      <c r="V347" s="33" t="str">
        <f t="shared" si="45"/>
        <v>OK</v>
      </c>
      <c r="W347" s="33" t="s">
        <v>49</v>
      </c>
      <c r="X347" s="33" t="s">
        <v>49</v>
      </c>
      <c r="Y347" s="33" t="s">
        <v>39</v>
      </c>
      <c r="Z347" s="14">
        <f t="shared" si="47"/>
        <v>1</v>
      </c>
      <c r="AA347" s="34">
        <v>1167.1099999999999</v>
      </c>
      <c r="AB347" s="35" t="s">
        <v>57</v>
      </c>
      <c r="AC347" s="36" t="str">
        <f>IFERROR(VLOOKUP(T347,[1]STATUS_CAPEX!Q:R,2,0),"SAMUEL OLIVEIRA")</f>
        <v>SAMUEL OLIVEIRA</v>
      </c>
      <c r="AD347" s="37" t="s">
        <v>51</v>
      </c>
      <c r="AE347" s="32" t="str">
        <f t="shared" si="51"/>
        <v>Realizado</v>
      </c>
      <c r="AF347" s="38" t="s">
        <v>42</v>
      </c>
      <c r="AG347" s="39">
        <f t="shared" si="52"/>
        <v>1167.1099999999999</v>
      </c>
      <c r="AH347" s="40">
        <v>2548098.5699999998</v>
      </c>
      <c r="AI347" s="35" t="e">
        <f t="shared" si="48"/>
        <v>#N/A</v>
      </c>
      <c r="AJ347" s="41">
        <v>24970453</v>
      </c>
      <c r="AK347" s="51">
        <v>1167.1099999999999</v>
      </c>
      <c r="AL347" s="34" t="str">
        <f t="shared" si="49"/>
        <v>Mauricio Alves</v>
      </c>
    </row>
    <row r="348" spans="1:38" x14ac:dyDescent="0.25">
      <c r="A348" s="26" t="s">
        <v>38</v>
      </c>
      <c r="B348" s="26" t="s">
        <v>39</v>
      </c>
      <c r="C348" s="26" t="s">
        <v>52</v>
      </c>
      <c r="D348" s="26" t="s">
        <v>40</v>
      </c>
      <c r="E348" s="27">
        <v>602455</v>
      </c>
      <c r="F348" s="27">
        <f>IFERROR(VLOOKUP(E348,#REF!,2,0),0)</f>
        <v>0</v>
      </c>
      <c r="G348" s="27"/>
      <c r="H348" s="26">
        <v>6000794196</v>
      </c>
      <c r="I348" s="26" t="s">
        <v>42</v>
      </c>
      <c r="J348" s="26" t="s">
        <v>42</v>
      </c>
      <c r="K348" s="30" t="str">
        <f t="shared" si="50"/>
        <v>Custeio</v>
      </c>
      <c r="L348" s="26" t="s">
        <v>43</v>
      </c>
      <c r="M348" s="26" t="s">
        <v>69</v>
      </c>
      <c r="N348" s="26" t="str">
        <f t="shared" si="44"/>
        <v>Realizado</v>
      </c>
      <c r="O348" s="26" t="s">
        <v>45</v>
      </c>
      <c r="P348" s="26" t="s">
        <v>76</v>
      </c>
      <c r="Q348" s="26" t="str">
        <f>IFERROR(IFERROR(VLOOKUP(H348,[1]STATUS_CAPEX!I:J,2,0),VLOOKUP(H348,[1]STATUS_OPEX!H:I,2,0)),0)</f>
        <v>LIB //COMS</v>
      </c>
      <c r="R348" s="31">
        <v>45845</v>
      </c>
      <c r="S348" s="32" t="s">
        <v>71</v>
      </c>
      <c r="T348" s="26" t="s">
        <v>72</v>
      </c>
      <c r="U348" s="33" t="s">
        <v>39</v>
      </c>
      <c r="V348" s="33" t="str">
        <f t="shared" si="45"/>
        <v>OK</v>
      </c>
      <c r="W348" s="33" t="s">
        <v>49</v>
      </c>
      <c r="X348" s="33" t="s">
        <v>49</v>
      </c>
      <c r="Y348" s="33" t="s">
        <v>39</v>
      </c>
      <c r="Z348" s="14">
        <f t="shared" si="47"/>
        <v>1</v>
      </c>
      <c r="AA348" s="34">
        <v>22112.86</v>
      </c>
      <c r="AB348" s="35" t="s">
        <v>57</v>
      </c>
      <c r="AC348" s="36" t="str">
        <f>IFERROR(VLOOKUP(T348,[1]STATUS_CAPEX!Q:R,2,0),"SAMUEL OLIVEIRA")</f>
        <v>SAMUEL OLIVEIRA</v>
      </c>
      <c r="AD348" s="37" t="s">
        <v>51</v>
      </c>
      <c r="AE348" s="32" t="str">
        <f t="shared" si="51"/>
        <v>Realizado</v>
      </c>
      <c r="AF348" s="38" t="s">
        <v>42</v>
      </c>
      <c r="AG348" s="39">
        <f t="shared" si="52"/>
        <v>22112.86</v>
      </c>
      <c r="AH348" s="40">
        <v>2548098.5699999998</v>
      </c>
      <c r="AI348" s="35" t="e">
        <f t="shared" si="48"/>
        <v>#N/A</v>
      </c>
      <c r="AJ348" s="41">
        <v>24970489</v>
      </c>
      <c r="AK348" s="51">
        <v>22112.86</v>
      </c>
      <c r="AL348" s="34" t="str">
        <f t="shared" si="49"/>
        <v>Mauricio Alves</v>
      </c>
    </row>
    <row r="349" spans="1:38" x14ac:dyDescent="0.25">
      <c r="A349" s="26" t="s">
        <v>38</v>
      </c>
      <c r="B349" s="26" t="s">
        <v>39</v>
      </c>
      <c r="C349" s="26" t="s">
        <v>52</v>
      </c>
      <c r="D349" s="26" t="s">
        <v>40</v>
      </c>
      <c r="E349" s="27">
        <v>602455</v>
      </c>
      <c r="F349" s="27">
        <f>IFERROR(VLOOKUP(E349,#REF!,2,0),0)</f>
        <v>0</v>
      </c>
      <c r="G349" s="27"/>
      <c r="H349" s="26">
        <v>6000793127</v>
      </c>
      <c r="I349" s="26" t="s">
        <v>42</v>
      </c>
      <c r="J349" s="26" t="s">
        <v>42</v>
      </c>
      <c r="K349" s="30" t="str">
        <f t="shared" si="50"/>
        <v>Custeio</v>
      </c>
      <c r="L349" s="26" t="s">
        <v>43</v>
      </c>
      <c r="M349" s="26" t="s">
        <v>69</v>
      </c>
      <c r="N349" s="26" t="str">
        <f t="shared" si="44"/>
        <v>Realizado</v>
      </c>
      <c r="O349" s="26" t="s">
        <v>45</v>
      </c>
      <c r="P349" s="26" t="s">
        <v>76</v>
      </c>
      <c r="Q349" s="26" t="str">
        <f>IFERROR(IFERROR(VLOOKUP(H349,[1]STATUS_CAPEX!I:J,2,0),VLOOKUP(H349,[1]STATUS_OPEX!H:I,2,0)),0)</f>
        <v>LIB //COMS</v>
      </c>
      <c r="R349" s="31">
        <v>45846</v>
      </c>
      <c r="S349" s="32" t="s">
        <v>56</v>
      </c>
      <c r="T349" s="26" t="s">
        <v>72</v>
      </c>
      <c r="U349" s="33" t="s">
        <v>39</v>
      </c>
      <c r="V349" s="33" t="str">
        <f t="shared" si="45"/>
        <v>OK</v>
      </c>
      <c r="W349" s="33" t="s">
        <v>49</v>
      </c>
      <c r="X349" s="33" t="s">
        <v>49</v>
      </c>
      <c r="Y349" s="33" t="s">
        <v>39</v>
      </c>
      <c r="Z349" s="14">
        <f t="shared" si="47"/>
        <v>1</v>
      </c>
      <c r="AA349" s="34">
        <v>16016.21</v>
      </c>
      <c r="AB349" s="35" t="s">
        <v>57</v>
      </c>
      <c r="AC349" s="36" t="str">
        <f>IFERROR(VLOOKUP(T349,[1]STATUS_CAPEX!Q:R,2,0),"SAMUEL OLIVEIRA")</f>
        <v>SAMUEL OLIVEIRA</v>
      </c>
      <c r="AD349" s="37" t="s">
        <v>51</v>
      </c>
      <c r="AE349" s="32" t="str">
        <f t="shared" si="51"/>
        <v>Realizado</v>
      </c>
      <c r="AF349" s="38" t="s">
        <v>42</v>
      </c>
      <c r="AG349" s="39">
        <f t="shared" si="52"/>
        <v>16016.21</v>
      </c>
      <c r="AH349" s="40">
        <v>2548098.5699999998</v>
      </c>
      <c r="AI349" s="35" t="e">
        <f t="shared" si="48"/>
        <v>#N/A</v>
      </c>
      <c r="AJ349" s="41">
        <v>24970495</v>
      </c>
      <c r="AK349" s="51">
        <v>16016.21</v>
      </c>
      <c r="AL349" s="34" t="str">
        <f t="shared" si="49"/>
        <v>Mauricio Alves</v>
      </c>
    </row>
    <row r="350" spans="1:38" x14ac:dyDescent="0.25">
      <c r="A350" s="26" t="s">
        <v>38</v>
      </c>
      <c r="B350" s="26" t="s">
        <v>39</v>
      </c>
      <c r="C350" s="26" t="s">
        <v>52</v>
      </c>
      <c r="D350" s="26" t="s">
        <v>40</v>
      </c>
      <c r="E350" s="27">
        <v>607323</v>
      </c>
      <c r="F350" s="27">
        <f>IFERROR(VLOOKUP(E350,#REF!,2,0),0)</f>
        <v>0</v>
      </c>
      <c r="G350" s="27"/>
      <c r="H350" s="26">
        <v>6000793128</v>
      </c>
      <c r="I350" s="26" t="s">
        <v>42</v>
      </c>
      <c r="J350" s="26" t="s">
        <v>42</v>
      </c>
      <c r="K350" s="30" t="str">
        <f t="shared" si="50"/>
        <v>Custeio</v>
      </c>
      <c r="L350" s="26" t="s">
        <v>43</v>
      </c>
      <c r="M350" s="26" t="s">
        <v>69</v>
      </c>
      <c r="N350" s="26" t="str">
        <f t="shared" si="44"/>
        <v>Realizado</v>
      </c>
      <c r="O350" s="26" t="s">
        <v>45</v>
      </c>
      <c r="P350" s="26" t="s">
        <v>76</v>
      </c>
      <c r="Q350" s="26" t="str">
        <f>IFERROR(IFERROR(VLOOKUP(H350,[1]STATUS_CAPEX!I:J,2,0),VLOOKUP(H350,[1]STATUS_OPEX!H:I,2,0)),0)</f>
        <v>LIB //COMS</v>
      </c>
      <c r="R350" s="31">
        <v>45847</v>
      </c>
      <c r="S350" s="32" t="s">
        <v>71</v>
      </c>
      <c r="T350" s="26" t="s">
        <v>72</v>
      </c>
      <c r="U350" s="33" t="s">
        <v>39</v>
      </c>
      <c r="V350" s="33" t="str">
        <f t="shared" si="45"/>
        <v>OK</v>
      </c>
      <c r="W350" s="33" t="s">
        <v>49</v>
      </c>
      <c r="X350" s="33" t="s">
        <v>49</v>
      </c>
      <c r="Y350" s="33" t="s">
        <v>39</v>
      </c>
      <c r="Z350" s="14">
        <f t="shared" si="47"/>
        <v>1</v>
      </c>
      <c r="AA350" s="34">
        <v>5090.33</v>
      </c>
      <c r="AB350" s="35" t="s">
        <v>57</v>
      </c>
      <c r="AC350" s="36" t="str">
        <f>IFERROR(VLOOKUP(T350,[1]STATUS_CAPEX!Q:R,2,0),"SAMUEL OLIVEIRA")</f>
        <v>SAMUEL OLIVEIRA</v>
      </c>
      <c r="AD350" s="37" t="s">
        <v>51</v>
      </c>
      <c r="AE350" s="32" t="str">
        <f t="shared" si="51"/>
        <v>Realizado</v>
      </c>
      <c r="AF350" s="38" t="s">
        <v>42</v>
      </c>
      <c r="AG350" s="39">
        <f t="shared" si="52"/>
        <v>5090.33</v>
      </c>
      <c r="AH350" s="40">
        <v>2548098.5699999998</v>
      </c>
      <c r="AI350" s="35" t="e">
        <f t="shared" si="48"/>
        <v>#N/A</v>
      </c>
      <c r="AJ350" s="41">
        <v>24970533</v>
      </c>
      <c r="AK350" s="51">
        <v>5090.33</v>
      </c>
      <c r="AL350" s="34" t="str">
        <f t="shared" si="49"/>
        <v>Mauricio Alves</v>
      </c>
    </row>
    <row r="351" spans="1:38" x14ac:dyDescent="0.25">
      <c r="A351" s="26" t="s">
        <v>38</v>
      </c>
      <c r="B351" s="26" t="s">
        <v>39</v>
      </c>
      <c r="C351" s="26" t="s">
        <v>52</v>
      </c>
      <c r="D351" s="26" t="s">
        <v>40</v>
      </c>
      <c r="E351" s="27">
        <v>604211</v>
      </c>
      <c r="F351" s="27">
        <f>IFERROR(VLOOKUP(E351,#REF!,2,0),0)</f>
        <v>0</v>
      </c>
      <c r="G351" s="27"/>
      <c r="H351" s="26">
        <v>6000793129</v>
      </c>
      <c r="I351" s="26" t="s">
        <v>42</v>
      </c>
      <c r="J351" s="26" t="s">
        <v>42</v>
      </c>
      <c r="K351" s="30" t="str">
        <f t="shared" si="50"/>
        <v>Custeio</v>
      </c>
      <c r="L351" s="26" t="s">
        <v>43</v>
      </c>
      <c r="M351" s="26" t="s">
        <v>69</v>
      </c>
      <c r="N351" s="26" t="str">
        <f t="shared" si="44"/>
        <v>Realizado</v>
      </c>
      <c r="O351" s="26" t="s">
        <v>45</v>
      </c>
      <c r="P351" s="26" t="s">
        <v>76</v>
      </c>
      <c r="Q351" s="26" t="str">
        <f>IFERROR(IFERROR(VLOOKUP(H351,[1]STATUS_CAPEX!I:J,2,0),VLOOKUP(H351,[1]STATUS_OPEX!H:I,2,0)),0)</f>
        <v>LIB //COMS</v>
      </c>
      <c r="R351" s="31">
        <v>45848</v>
      </c>
      <c r="S351" s="32" t="s">
        <v>71</v>
      </c>
      <c r="T351" s="26" t="s">
        <v>72</v>
      </c>
      <c r="U351" s="33" t="s">
        <v>39</v>
      </c>
      <c r="V351" s="33" t="str">
        <f t="shared" si="45"/>
        <v>OK</v>
      </c>
      <c r="W351" s="33" t="s">
        <v>49</v>
      </c>
      <c r="X351" s="33" t="s">
        <v>49</v>
      </c>
      <c r="Y351" s="33" t="s">
        <v>39</v>
      </c>
      <c r="Z351" s="14">
        <f t="shared" si="47"/>
        <v>1</v>
      </c>
      <c r="AA351" s="34">
        <v>3476.69</v>
      </c>
      <c r="AB351" s="35" t="s">
        <v>57</v>
      </c>
      <c r="AC351" s="36" t="str">
        <f>IFERROR(VLOOKUP(T351,[1]STATUS_CAPEX!Q:R,2,0),"SAMUEL OLIVEIRA")</f>
        <v>SAMUEL OLIVEIRA</v>
      </c>
      <c r="AD351" s="37" t="s">
        <v>51</v>
      </c>
      <c r="AE351" s="32" t="str">
        <f t="shared" si="51"/>
        <v>Realizado</v>
      </c>
      <c r="AF351" s="38" t="s">
        <v>42</v>
      </c>
      <c r="AG351" s="39">
        <f t="shared" si="52"/>
        <v>3476.69</v>
      </c>
      <c r="AH351" s="40">
        <v>2548098.5699999998</v>
      </c>
      <c r="AI351" s="35" t="e">
        <f t="shared" si="48"/>
        <v>#N/A</v>
      </c>
      <c r="AJ351" s="41">
        <v>24970566</v>
      </c>
      <c r="AK351" s="51">
        <v>3476.69</v>
      </c>
      <c r="AL351" s="34" t="str">
        <f t="shared" si="49"/>
        <v>Mauricio Alves</v>
      </c>
    </row>
    <row r="352" spans="1:38" x14ac:dyDescent="0.25">
      <c r="A352" s="26" t="s">
        <v>38</v>
      </c>
      <c r="B352" s="26" t="s">
        <v>39</v>
      </c>
      <c r="C352" s="26" t="s">
        <v>52</v>
      </c>
      <c r="D352" s="26" t="s">
        <v>40</v>
      </c>
      <c r="E352" s="27">
        <v>603728</v>
      </c>
      <c r="F352" s="27">
        <f>IFERROR(VLOOKUP(E352,#REF!,2,0),0)</f>
        <v>0</v>
      </c>
      <c r="G352" s="27"/>
      <c r="H352" s="26">
        <v>6000796418</v>
      </c>
      <c r="I352" s="26" t="s">
        <v>42</v>
      </c>
      <c r="J352" s="26" t="s">
        <v>42</v>
      </c>
      <c r="K352" s="30" t="str">
        <f t="shared" si="50"/>
        <v>Custeio</v>
      </c>
      <c r="L352" s="26" t="s">
        <v>43</v>
      </c>
      <c r="M352" s="26" t="s">
        <v>111</v>
      </c>
      <c r="N352" s="26" t="str">
        <f t="shared" si="44"/>
        <v>Realizado</v>
      </c>
      <c r="O352" s="26" t="s">
        <v>64</v>
      </c>
      <c r="P352" s="26" t="s">
        <v>76</v>
      </c>
      <c r="Q352" s="26" t="str">
        <f>IFERROR(IFERROR(VLOOKUP(H352,[1]STATUS_CAPEX!I:J,2,0),VLOOKUP(H352,[1]STATUS_OPEX!H:I,2,0)),0)</f>
        <v>LIB //COMS</v>
      </c>
      <c r="R352" s="31">
        <v>45849</v>
      </c>
      <c r="S352" s="32" t="s">
        <v>71</v>
      </c>
      <c r="T352" s="26" t="s">
        <v>72</v>
      </c>
      <c r="U352" s="33" t="s">
        <v>39</v>
      </c>
      <c r="V352" s="33" t="str">
        <f t="shared" si="45"/>
        <v>OK</v>
      </c>
      <c r="W352" s="33" t="s">
        <v>49</v>
      </c>
      <c r="X352" s="33" t="s">
        <v>49</v>
      </c>
      <c r="Y352" s="33" t="s">
        <v>39</v>
      </c>
      <c r="Z352" s="14">
        <f t="shared" si="47"/>
        <v>1</v>
      </c>
      <c r="AA352" s="34">
        <v>1759.73</v>
      </c>
      <c r="AB352" s="35" t="s">
        <v>57</v>
      </c>
      <c r="AC352" s="36" t="str">
        <f>IFERROR(VLOOKUP(T352,[1]STATUS_CAPEX!Q:R,2,0),"SAMUEL OLIVEIRA")</f>
        <v>SAMUEL OLIVEIRA</v>
      </c>
      <c r="AD352" s="37" t="s">
        <v>51</v>
      </c>
      <c r="AE352" s="32" t="str">
        <f t="shared" si="51"/>
        <v>Realizado</v>
      </c>
      <c r="AF352" s="38" t="s">
        <v>42</v>
      </c>
      <c r="AG352" s="39">
        <f t="shared" si="52"/>
        <v>1759.73</v>
      </c>
      <c r="AH352" s="40">
        <v>2548098.5699999998</v>
      </c>
      <c r="AI352" s="35" t="e">
        <f t="shared" si="48"/>
        <v>#N/A</v>
      </c>
      <c r="AJ352" s="41">
        <v>25033829</v>
      </c>
      <c r="AK352" s="65">
        <v>1759.73</v>
      </c>
      <c r="AL352" s="34" t="str">
        <f t="shared" si="49"/>
        <v>Mauricio Alves</v>
      </c>
    </row>
    <row r="353" spans="1:38" x14ac:dyDescent="0.25">
      <c r="A353" s="26" t="s">
        <v>38</v>
      </c>
      <c r="B353" s="26" t="s">
        <v>39</v>
      </c>
      <c r="C353" s="26" t="s">
        <v>52</v>
      </c>
      <c r="D353" s="26" t="s">
        <v>40</v>
      </c>
      <c r="E353" s="27">
        <v>603731</v>
      </c>
      <c r="F353" s="27">
        <f>IFERROR(VLOOKUP(E353,#REF!,2,0),0)</f>
        <v>0</v>
      </c>
      <c r="G353" s="27"/>
      <c r="H353" s="26">
        <v>6000796419</v>
      </c>
      <c r="I353" s="26" t="s">
        <v>42</v>
      </c>
      <c r="J353" s="26" t="s">
        <v>42</v>
      </c>
      <c r="K353" s="30" t="str">
        <f t="shared" si="50"/>
        <v>Custeio</v>
      </c>
      <c r="L353" s="26" t="s">
        <v>43</v>
      </c>
      <c r="M353" s="26" t="s">
        <v>111</v>
      </c>
      <c r="N353" s="26" t="str">
        <f t="shared" si="44"/>
        <v>Realizado</v>
      </c>
      <c r="O353" s="26" t="s">
        <v>45</v>
      </c>
      <c r="P353" s="26" t="s">
        <v>76</v>
      </c>
      <c r="Q353" s="26" t="str">
        <f>IFERROR(IFERROR(VLOOKUP(H353,[1]STATUS_CAPEX!I:J,2,0),VLOOKUP(H353,[1]STATUS_OPEX!H:I,2,0)),0)</f>
        <v>LIB //COMS</v>
      </c>
      <c r="R353" s="31">
        <v>45850</v>
      </c>
      <c r="S353" s="32" t="s">
        <v>71</v>
      </c>
      <c r="T353" s="26" t="s">
        <v>72</v>
      </c>
      <c r="U353" s="33" t="s">
        <v>39</v>
      </c>
      <c r="V353" s="33" t="str">
        <f t="shared" si="45"/>
        <v>OK</v>
      </c>
      <c r="W353" s="33" t="s">
        <v>49</v>
      </c>
      <c r="X353" s="33" t="s">
        <v>49</v>
      </c>
      <c r="Y353" s="33" t="s">
        <v>39</v>
      </c>
      <c r="Z353" s="14">
        <f t="shared" si="47"/>
        <v>1</v>
      </c>
      <c r="AA353" s="34">
        <v>2435.9</v>
      </c>
      <c r="AB353" s="35" t="s">
        <v>57</v>
      </c>
      <c r="AC353" s="36" t="str">
        <f>IFERROR(VLOOKUP(T353,[1]STATUS_CAPEX!Q:R,2,0),"SAMUEL OLIVEIRA")</f>
        <v>SAMUEL OLIVEIRA</v>
      </c>
      <c r="AD353" s="37" t="s">
        <v>51</v>
      </c>
      <c r="AE353" s="32" t="str">
        <f t="shared" si="51"/>
        <v>Realizado</v>
      </c>
      <c r="AF353" s="38" t="s">
        <v>42</v>
      </c>
      <c r="AG353" s="39">
        <f t="shared" si="52"/>
        <v>2435.9</v>
      </c>
      <c r="AH353" s="40">
        <v>2548098.5699999998</v>
      </c>
      <c r="AI353" s="35" t="e">
        <f t="shared" si="48"/>
        <v>#N/A</v>
      </c>
      <c r="AJ353" s="41">
        <v>25033746</v>
      </c>
      <c r="AK353" s="51">
        <v>2435.9</v>
      </c>
      <c r="AL353" s="34" t="str">
        <f t="shared" si="49"/>
        <v>Mauricio Alves</v>
      </c>
    </row>
    <row r="354" spans="1:38" x14ac:dyDescent="0.25">
      <c r="A354" s="26" t="s">
        <v>38</v>
      </c>
      <c r="B354" s="26" t="s">
        <v>39</v>
      </c>
      <c r="C354" s="26" t="s">
        <v>52</v>
      </c>
      <c r="D354" s="26" t="s">
        <v>40</v>
      </c>
      <c r="E354" s="27">
        <v>602849</v>
      </c>
      <c r="F354" s="27">
        <f>IFERROR(VLOOKUP(E354,#REF!,2,0),0)</f>
        <v>0</v>
      </c>
      <c r="G354" s="27"/>
      <c r="H354" s="26">
        <v>6000796500</v>
      </c>
      <c r="I354" s="26" t="s">
        <v>42</v>
      </c>
      <c r="J354" s="26" t="s">
        <v>42</v>
      </c>
      <c r="K354" s="30" t="str">
        <f t="shared" si="50"/>
        <v>Custeio</v>
      </c>
      <c r="L354" s="26" t="s">
        <v>43</v>
      </c>
      <c r="M354" s="26" t="s">
        <v>111</v>
      </c>
      <c r="N354" s="26" t="str">
        <f t="shared" si="44"/>
        <v>Realizado</v>
      </c>
      <c r="O354" s="26" t="s">
        <v>45</v>
      </c>
      <c r="P354" s="26" t="s">
        <v>76</v>
      </c>
      <c r="Q354" s="26" t="str">
        <f>IFERROR(IFERROR(VLOOKUP(H354,[1]STATUS_CAPEX!I:J,2,0),VLOOKUP(H354,[1]STATUS_OPEX!H:I,2,0)),0)</f>
        <v>LIB //COMS</v>
      </c>
      <c r="R354" s="31">
        <v>45851</v>
      </c>
      <c r="S354" s="32" t="s">
        <v>56</v>
      </c>
      <c r="T354" s="26" t="s">
        <v>72</v>
      </c>
      <c r="U354" s="33" t="s">
        <v>39</v>
      </c>
      <c r="V354" s="33" t="str">
        <f t="shared" si="45"/>
        <v>OK</v>
      </c>
      <c r="W354" s="33" t="s">
        <v>49</v>
      </c>
      <c r="X354" s="33" t="s">
        <v>49</v>
      </c>
      <c r="Y354" s="33" t="s">
        <v>39</v>
      </c>
      <c r="Z354" s="14">
        <f t="shared" si="47"/>
        <v>1</v>
      </c>
      <c r="AA354" s="34">
        <v>6097.55</v>
      </c>
      <c r="AB354" s="35" t="s">
        <v>57</v>
      </c>
      <c r="AC354" s="36" t="str">
        <f>IFERROR(VLOOKUP(T354,[1]STATUS_CAPEX!Q:R,2,0),"SAMUEL OLIVEIRA")</f>
        <v>SAMUEL OLIVEIRA</v>
      </c>
      <c r="AD354" s="37" t="s">
        <v>51</v>
      </c>
      <c r="AE354" s="32" t="str">
        <f t="shared" si="51"/>
        <v>Realizado</v>
      </c>
      <c r="AF354" s="38" t="s">
        <v>42</v>
      </c>
      <c r="AG354" s="39">
        <f t="shared" si="52"/>
        <v>3268.07</v>
      </c>
      <c r="AH354" s="40">
        <v>2548098.5699999998</v>
      </c>
      <c r="AI354" s="35" t="e">
        <f t="shared" si="48"/>
        <v>#N/A</v>
      </c>
      <c r="AJ354" s="41">
        <v>25033884</v>
      </c>
      <c r="AK354" s="51">
        <v>3268.07</v>
      </c>
      <c r="AL354" s="34" t="str">
        <f t="shared" si="49"/>
        <v>Mauricio Alves</v>
      </c>
    </row>
    <row r="355" spans="1:38" x14ac:dyDescent="0.25">
      <c r="A355" s="26" t="s">
        <v>38</v>
      </c>
      <c r="B355" s="26" t="s">
        <v>39</v>
      </c>
      <c r="C355" s="26" t="s">
        <v>52</v>
      </c>
      <c r="D355" s="26" t="s">
        <v>40</v>
      </c>
      <c r="E355" s="27">
        <v>607385</v>
      </c>
      <c r="F355" s="27">
        <f>IFERROR(VLOOKUP(E355,#REF!,2,0),0)</f>
        <v>0</v>
      </c>
      <c r="G355" s="27"/>
      <c r="H355" s="26">
        <v>6000796501</v>
      </c>
      <c r="I355" s="26" t="s">
        <v>42</v>
      </c>
      <c r="J355" s="26" t="s">
        <v>42</v>
      </c>
      <c r="K355" s="30" t="str">
        <f t="shared" si="50"/>
        <v>Custeio</v>
      </c>
      <c r="L355" s="26" t="s">
        <v>43</v>
      </c>
      <c r="M355" s="26" t="s">
        <v>111</v>
      </c>
      <c r="N355" s="26" t="str">
        <f t="shared" ref="N355:N418" si="53">IF(Z355&gt;99%,"Realizado","Pendente")</f>
        <v>Realizado</v>
      </c>
      <c r="O355" s="26" t="s">
        <v>200</v>
      </c>
      <c r="P355" s="26" t="s">
        <v>76</v>
      </c>
      <c r="Q355" s="26" t="str">
        <f>IFERROR(IFERROR(VLOOKUP(H355,[1]STATUS_CAPEX!I:J,2,0),VLOOKUP(H355,[1]STATUS_OPEX!H:I,2,0)),0)</f>
        <v>LIB //COMS</v>
      </c>
      <c r="R355" s="31">
        <v>45852</v>
      </c>
      <c r="S355" s="32" t="s">
        <v>71</v>
      </c>
      <c r="T355" s="26" t="s">
        <v>72</v>
      </c>
      <c r="U355" s="33" t="s">
        <v>39</v>
      </c>
      <c r="V355" s="33" t="str">
        <f t="shared" si="45"/>
        <v>OK</v>
      </c>
      <c r="W355" s="33" t="s">
        <v>49</v>
      </c>
      <c r="X355" s="33" t="s">
        <v>49</v>
      </c>
      <c r="Y355" s="33" t="s">
        <v>39</v>
      </c>
      <c r="Z355" s="14">
        <f t="shared" si="47"/>
        <v>1</v>
      </c>
      <c r="AA355" s="34">
        <v>3221.27</v>
      </c>
      <c r="AB355" s="35" t="s">
        <v>57</v>
      </c>
      <c r="AC355" s="36" t="str">
        <f>IFERROR(VLOOKUP(T355,[1]STATUS_CAPEX!Q:R,2,0),"SAMUEL OLIVEIRA")</f>
        <v>SAMUEL OLIVEIRA</v>
      </c>
      <c r="AD355" s="37" t="s">
        <v>51</v>
      </c>
      <c r="AE355" s="32" t="str">
        <f t="shared" si="51"/>
        <v>Realizado</v>
      </c>
      <c r="AF355" s="38" t="s">
        <v>42</v>
      </c>
      <c r="AG355" s="39">
        <f t="shared" si="52"/>
        <v>2193.7399999999998</v>
      </c>
      <c r="AH355" s="40">
        <v>2548098.5699999998</v>
      </c>
      <c r="AI355" s="35" t="e">
        <f t="shared" si="48"/>
        <v>#N/A</v>
      </c>
      <c r="AJ355" s="41">
        <v>25033892</v>
      </c>
      <c r="AK355" s="51">
        <v>2193.7399999999998</v>
      </c>
      <c r="AL355" s="34" t="str">
        <f t="shared" si="49"/>
        <v>Mauricio Alves</v>
      </c>
    </row>
    <row r="356" spans="1:38" x14ac:dyDescent="0.25">
      <c r="A356" s="26" t="s">
        <v>38</v>
      </c>
      <c r="B356" s="26" t="s">
        <v>39</v>
      </c>
      <c r="C356" s="26" t="s">
        <v>52</v>
      </c>
      <c r="D356" s="26" t="s">
        <v>40</v>
      </c>
      <c r="E356" s="27">
        <v>608051</v>
      </c>
      <c r="F356" s="27">
        <f>IFERROR(VLOOKUP(E356,#REF!,2,0),0)</f>
        <v>0</v>
      </c>
      <c r="G356" s="27"/>
      <c r="H356" s="26">
        <v>6000796502</v>
      </c>
      <c r="I356" s="26" t="s">
        <v>42</v>
      </c>
      <c r="J356" s="26" t="s">
        <v>42</v>
      </c>
      <c r="K356" s="30" t="str">
        <f t="shared" si="50"/>
        <v>Custeio</v>
      </c>
      <c r="L356" s="26" t="s">
        <v>43</v>
      </c>
      <c r="M356" s="26" t="s">
        <v>111</v>
      </c>
      <c r="N356" s="26" t="str">
        <f t="shared" si="53"/>
        <v>Realizado</v>
      </c>
      <c r="O356" s="26" t="s">
        <v>64</v>
      </c>
      <c r="P356" s="26" t="s">
        <v>76</v>
      </c>
      <c r="Q356" s="26" t="str">
        <f>IFERROR(IFERROR(VLOOKUP(H356,[1]STATUS_CAPEX!I:J,2,0),VLOOKUP(H356,[1]STATUS_OPEX!H:I,2,0)),0)</f>
        <v>LIB //COMS</v>
      </c>
      <c r="R356" s="31">
        <v>45853</v>
      </c>
      <c r="S356" s="32" t="s">
        <v>71</v>
      </c>
      <c r="T356" s="26" t="s">
        <v>72</v>
      </c>
      <c r="U356" s="33" t="s">
        <v>39</v>
      </c>
      <c r="V356" s="33" t="str">
        <f t="shared" si="45"/>
        <v>OK</v>
      </c>
      <c r="W356" s="33" t="s">
        <v>49</v>
      </c>
      <c r="X356" s="33" t="s">
        <v>49</v>
      </c>
      <c r="Y356" s="33" t="s">
        <v>39</v>
      </c>
      <c r="Z356" s="14">
        <f t="shared" si="47"/>
        <v>1</v>
      </c>
      <c r="AA356" s="34">
        <v>1461.54</v>
      </c>
      <c r="AB356" s="35" t="s">
        <v>57</v>
      </c>
      <c r="AC356" s="36" t="str">
        <f>IFERROR(VLOOKUP(T356,[1]STATUS_CAPEX!Q:R,2,0),"SAMUEL OLIVEIRA")</f>
        <v>SAMUEL OLIVEIRA</v>
      </c>
      <c r="AD356" s="37" t="s">
        <v>51</v>
      </c>
      <c r="AE356" s="32" t="str">
        <f t="shared" si="51"/>
        <v>Realizado</v>
      </c>
      <c r="AF356" s="38" t="s">
        <v>42</v>
      </c>
      <c r="AG356" s="39">
        <f t="shared" si="52"/>
        <v>1461.54</v>
      </c>
      <c r="AH356" s="40">
        <v>2548098.5699999998</v>
      </c>
      <c r="AI356" s="35" t="e">
        <f t="shared" si="48"/>
        <v>#N/A</v>
      </c>
      <c r="AJ356" s="41">
        <v>25033895</v>
      </c>
      <c r="AK356" s="65">
        <v>1461.54</v>
      </c>
      <c r="AL356" s="34" t="str">
        <f t="shared" si="49"/>
        <v>Mauricio Alves</v>
      </c>
    </row>
    <row r="357" spans="1:38" x14ac:dyDescent="0.25">
      <c r="A357" s="26" t="s">
        <v>38</v>
      </c>
      <c r="B357" s="26" t="s">
        <v>39</v>
      </c>
      <c r="C357" s="26" t="s">
        <v>52</v>
      </c>
      <c r="D357" s="26" t="s">
        <v>40</v>
      </c>
      <c r="E357" s="27">
        <v>608214</v>
      </c>
      <c r="F357" s="27">
        <f>IFERROR(VLOOKUP(E357,#REF!,2,0),0)</f>
        <v>0</v>
      </c>
      <c r="G357" s="27"/>
      <c r="H357" s="26">
        <v>6000796504</v>
      </c>
      <c r="I357" s="26" t="s">
        <v>42</v>
      </c>
      <c r="J357" s="26" t="s">
        <v>42</v>
      </c>
      <c r="K357" s="30" t="str">
        <f t="shared" si="50"/>
        <v>Custeio</v>
      </c>
      <c r="L357" s="26" t="s">
        <v>43</v>
      </c>
      <c r="M357" s="26" t="s">
        <v>111</v>
      </c>
      <c r="N357" s="26" t="str">
        <f t="shared" si="53"/>
        <v>Realizado</v>
      </c>
      <c r="O357" s="26" t="s">
        <v>45</v>
      </c>
      <c r="P357" s="26" t="s">
        <v>76</v>
      </c>
      <c r="Q357" s="26" t="str">
        <f>IFERROR(IFERROR(VLOOKUP(H357,[1]STATUS_CAPEX!I:J,2,0),VLOOKUP(H357,[1]STATUS_OPEX!H:I,2,0)),0)</f>
        <v>LIB //COMS</v>
      </c>
      <c r="R357" s="31">
        <v>45854</v>
      </c>
      <c r="S357" s="32" t="s">
        <v>71</v>
      </c>
      <c r="T357" s="26" t="s">
        <v>72</v>
      </c>
      <c r="U357" s="33" t="s">
        <v>39</v>
      </c>
      <c r="V357" s="33" t="str">
        <f t="shared" si="45"/>
        <v>OK</v>
      </c>
      <c r="W357" s="33" t="s">
        <v>49</v>
      </c>
      <c r="X357" s="33" t="s">
        <v>49</v>
      </c>
      <c r="Y357" s="33" t="s">
        <v>39</v>
      </c>
      <c r="Z357" s="14">
        <f t="shared" si="47"/>
        <v>1</v>
      </c>
      <c r="AA357" s="34">
        <v>2200.11</v>
      </c>
      <c r="AB357" s="35" t="s">
        <v>57</v>
      </c>
      <c r="AC357" s="36" t="str">
        <f>IFERROR(VLOOKUP(T357,[1]STATUS_CAPEX!Q:R,2,0),"SAMUEL OLIVEIRA")</f>
        <v>SAMUEL OLIVEIRA</v>
      </c>
      <c r="AD357" s="37" t="s">
        <v>51</v>
      </c>
      <c r="AE357" s="32" t="str">
        <f t="shared" si="51"/>
        <v>Realizado</v>
      </c>
      <c r="AF357" s="38" t="s">
        <v>42</v>
      </c>
      <c r="AG357" s="39">
        <f t="shared" si="52"/>
        <v>2200.11</v>
      </c>
      <c r="AH357" s="40">
        <v>2548098.5699999998</v>
      </c>
      <c r="AI357" s="35" t="e">
        <f t="shared" si="48"/>
        <v>#N/A</v>
      </c>
      <c r="AJ357" s="41">
        <v>25033901</v>
      </c>
      <c r="AK357" s="51">
        <v>2200.11</v>
      </c>
      <c r="AL357" s="34" t="str">
        <f t="shared" si="49"/>
        <v>Mauricio Alves</v>
      </c>
    </row>
    <row r="358" spans="1:38" x14ac:dyDescent="0.25">
      <c r="A358" s="26" t="s">
        <v>38</v>
      </c>
      <c r="B358" s="26" t="s">
        <v>39</v>
      </c>
      <c r="C358" s="26" t="s">
        <v>52</v>
      </c>
      <c r="D358" s="26" t="s">
        <v>40</v>
      </c>
      <c r="E358" s="27">
        <v>609213</v>
      </c>
      <c r="F358" s="27">
        <f>IFERROR(VLOOKUP(E358,#REF!,2,0),0)</f>
        <v>0</v>
      </c>
      <c r="G358" s="27"/>
      <c r="H358" s="26">
        <v>6000796505</v>
      </c>
      <c r="I358" s="26" t="s">
        <v>42</v>
      </c>
      <c r="J358" s="26" t="s">
        <v>42</v>
      </c>
      <c r="K358" s="30" t="str">
        <f t="shared" si="50"/>
        <v>Custeio</v>
      </c>
      <c r="L358" s="26" t="s">
        <v>43</v>
      </c>
      <c r="M358" s="26" t="s">
        <v>111</v>
      </c>
      <c r="N358" s="26" t="str">
        <f t="shared" si="53"/>
        <v>Realizado</v>
      </c>
      <c r="O358" s="26" t="s">
        <v>45</v>
      </c>
      <c r="P358" s="26" t="s">
        <v>76</v>
      </c>
      <c r="Q358" s="26" t="str">
        <f>IFERROR(IFERROR(VLOOKUP(H358,[1]STATUS_CAPEX!I:J,2,0),VLOOKUP(H358,[1]STATUS_OPEX!H:I,2,0)),0)</f>
        <v>LIB //COMS</v>
      </c>
      <c r="R358" s="31">
        <v>45855</v>
      </c>
      <c r="S358" s="32" t="s">
        <v>71</v>
      </c>
      <c r="T358" s="26" t="s">
        <v>72</v>
      </c>
      <c r="U358" s="33" t="s">
        <v>39</v>
      </c>
      <c r="V358" s="33" t="str">
        <f t="shared" si="45"/>
        <v>OK</v>
      </c>
      <c r="W358" s="33" t="s">
        <v>49</v>
      </c>
      <c r="X358" s="33" t="s">
        <v>49</v>
      </c>
      <c r="Y358" s="33" t="s">
        <v>39</v>
      </c>
      <c r="Z358" s="14">
        <f t="shared" si="47"/>
        <v>1</v>
      </c>
      <c r="AA358" s="34">
        <v>2954.28</v>
      </c>
      <c r="AB358" s="35" t="s">
        <v>57</v>
      </c>
      <c r="AC358" s="36" t="str">
        <f>IFERROR(VLOOKUP(T358,[1]STATUS_CAPEX!Q:R,2,0),"SAMUEL OLIVEIRA")</f>
        <v>SAMUEL OLIVEIRA</v>
      </c>
      <c r="AD358" s="37" t="s">
        <v>51</v>
      </c>
      <c r="AE358" s="32" t="str">
        <f t="shared" si="51"/>
        <v>Realizado</v>
      </c>
      <c r="AF358" s="38" t="s">
        <v>42</v>
      </c>
      <c r="AG358" s="39">
        <f t="shared" si="52"/>
        <v>2954.28</v>
      </c>
      <c r="AH358" s="40">
        <v>2548098.5699999998</v>
      </c>
      <c r="AI358" s="35" t="e">
        <f t="shared" si="48"/>
        <v>#N/A</v>
      </c>
      <c r="AJ358" s="41">
        <v>25033966</v>
      </c>
      <c r="AK358" s="51">
        <v>2954.28</v>
      </c>
      <c r="AL358" s="34" t="str">
        <f t="shared" si="49"/>
        <v>Mauricio Alves</v>
      </c>
    </row>
    <row r="359" spans="1:38" x14ac:dyDescent="0.25">
      <c r="A359" s="26" t="s">
        <v>38</v>
      </c>
      <c r="B359" s="26" t="s">
        <v>39</v>
      </c>
      <c r="C359" s="26" t="s">
        <v>52</v>
      </c>
      <c r="D359" s="26" t="s">
        <v>40</v>
      </c>
      <c r="E359" s="27">
        <v>620353</v>
      </c>
      <c r="F359" s="27">
        <f>IFERROR(VLOOKUP(E359,#REF!,2,0),0)</f>
        <v>0</v>
      </c>
      <c r="G359" s="27"/>
      <c r="H359" s="26" t="s">
        <v>246</v>
      </c>
      <c r="I359" s="26" t="s">
        <v>42</v>
      </c>
      <c r="J359" s="26" t="s">
        <v>42</v>
      </c>
      <c r="K359" s="30" t="str">
        <f t="shared" si="50"/>
        <v>EME</v>
      </c>
      <c r="L359" s="26" t="s">
        <v>43</v>
      </c>
      <c r="M359" s="26" t="s">
        <v>54</v>
      </c>
      <c r="N359" s="26" t="str">
        <f t="shared" si="53"/>
        <v>Realizado</v>
      </c>
      <c r="O359" s="26" t="s">
        <v>105</v>
      </c>
      <c r="P359" s="26" t="s">
        <v>55</v>
      </c>
      <c r="Q359" s="26" t="str">
        <f>IFERROR(IFERROR(VLOOKUP(H359,[1]STATUS_CAPEX!I:J,2,0),VLOOKUP(H359,[1]STATUS_OPEX!H:I,2,0)),0)</f>
        <v>ENTE//CKCP</v>
      </c>
      <c r="R359" s="31">
        <v>45856</v>
      </c>
      <c r="S359" s="32" t="s">
        <v>71</v>
      </c>
      <c r="T359" s="26" t="s">
        <v>48</v>
      </c>
      <c r="U359" s="33" t="s">
        <v>39</v>
      </c>
      <c r="V359" s="33" t="str">
        <f t="shared" si="45"/>
        <v>OK</v>
      </c>
      <c r="W359" s="33" t="s">
        <v>49</v>
      </c>
      <c r="X359" s="33" t="s">
        <v>49</v>
      </c>
      <c r="Y359" s="33" t="s">
        <v>39</v>
      </c>
      <c r="Z359" s="14">
        <f t="shared" si="47"/>
        <v>1</v>
      </c>
      <c r="AA359" s="34">
        <v>4989</v>
      </c>
      <c r="AB359" s="35" t="s">
        <v>57</v>
      </c>
      <c r="AC359" s="36" t="s">
        <v>182</v>
      </c>
      <c r="AD359" s="37" t="s">
        <v>51</v>
      </c>
      <c r="AE359" s="32" t="str">
        <f t="shared" si="51"/>
        <v>Realizado</v>
      </c>
      <c r="AF359" s="38" t="s">
        <v>42</v>
      </c>
      <c r="AG359" s="39">
        <f t="shared" si="52"/>
        <v>7711.69</v>
      </c>
      <c r="AH359" s="40">
        <v>2548098.5699999998</v>
      </c>
      <c r="AI359" s="35" t="e">
        <f t="shared" si="48"/>
        <v>#N/A</v>
      </c>
      <c r="AJ359" s="41">
        <v>25201571</v>
      </c>
      <c r="AK359" s="51">
        <v>7711.69</v>
      </c>
      <c r="AL359" s="34" t="str">
        <f t="shared" si="49"/>
        <v>Mauricio Alves</v>
      </c>
    </row>
    <row r="360" spans="1:38" x14ac:dyDescent="0.25">
      <c r="A360" s="26" t="s">
        <v>38</v>
      </c>
      <c r="B360" s="26" t="s">
        <v>39</v>
      </c>
      <c r="C360" s="26" t="s">
        <v>52</v>
      </c>
      <c r="D360" s="26" t="s">
        <v>40</v>
      </c>
      <c r="E360" s="27">
        <v>614228</v>
      </c>
      <c r="F360" s="27">
        <f>IFERROR(VLOOKUP(E360,#REF!,2,0),0)</f>
        <v>0</v>
      </c>
      <c r="G360" s="27"/>
      <c r="H360" s="26">
        <v>6000793130</v>
      </c>
      <c r="I360" s="26" t="s">
        <v>42</v>
      </c>
      <c r="J360" s="26" t="s">
        <v>42</v>
      </c>
      <c r="K360" s="30" t="str">
        <f t="shared" si="50"/>
        <v>Custeio</v>
      </c>
      <c r="L360" s="26" t="s">
        <v>43</v>
      </c>
      <c r="M360" s="26" t="s">
        <v>69</v>
      </c>
      <c r="N360" s="26" t="str">
        <f t="shared" si="53"/>
        <v>Realizado</v>
      </c>
      <c r="O360" s="26" t="s">
        <v>45</v>
      </c>
      <c r="P360" s="26" t="s">
        <v>76</v>
      </c>
      <c r="Q360" s="26" t="str">
        <f>IFERROR(IFERROR(VLOOKUP(H360,[1]STATUS_CAPEX!I:J,2,0),VLOOKUP(H360,[1]STATUS_OPEX!H:I,2,0)),0)</f>
        <v>LIB //COMS</v>
      </c>
      <c r="R360" s="31">
        <v>45857</v>
      </c>
      <c r="S360" s="32" t="s">
        <v>71</v>
      </c>
      <c r="T360" s="26" t="s">
        <v>72</v>
      </c>
      <c r="U360" s="33" t="s">
        <v>39</v>
      </c>
      <c r="V360" s="33" t="str">
        <f t="shared" si="45"/>
        <v>OK</v>
      </c>
      <c r="W360" s="33" t="s">
        <v>49</v>
      </c>
      <c r="X360" s="33" t="s">
        <v>49</v>
      </c>
      <c r="Y360" s="33" t="s">
        <v>39</v>
      </c>
      <c r="Z360" s="14">
        <f t="shared" si="47"/>
        <v>1</v>
      </c>
      <c r="AA360" s="34">
        <v>5016.41</v>
      </c>
      <c r="AB360" s="35" t="s">
        <v>57</v>
      </c>
      <c r="AC360" s="36" t="str">
        <f>IFERROR(VLOOKUP(T360,[1]STATUS_CAPEX!Q:R,2,0),"SAMUEL OLIVEIRA")</f>
        <v>SAMUEL OLIVEIRA</v>
      </c>
      <c r="AD360" s="37" t="s">
        <v>51</v>
      </c>
      <c r="AE360" s="32" t="str">
        <f t="shared" si="51"/>
        <v>Realizado</v>
      </c>
      <c r="AF360" s="38" t="s">
        <v>42</v>
      </c>
      <c r="AG360" s="39">
        <f t="shared" si="52"/>
        <v>4643.8</v>
      </c>
      <c r="AH360" s="40">
        <v>2548098.5699999998</v>
      </c>
      <c r="AI360" s="35" t="e">
        <f t="shared" si="48"/>
        <v>#N/A</v>
      </c>
      <c r="AJ360" s="41">
        <v>24970575</v>
      </c>
      <c r="AK360" s="51">
        <v>4643.8</v>
      </c>
      <c r="AL360" s="34" t="str">
        <f t="shared" si="49"/>
        <v>Mauricio Alves</v>
      </c>
    </row>
    <row r="361" spans="1:38" x14ac:dyDescent="0.25">
      <c r="A361" s="26" t="s">
        <v>38</v>
      </c>
      <c r="B361" s="26" t="s">
        <v>39</v>
      </c>
      <c r="C361" s="26" t="s">
        <v>52</v>
      </c>
      <c r="D361" s="26" t="s">
        <v>40</v>
      </c>
      <c r="E361" s="27">
        <v>607323</v>
      </c>
      <c r="F361" s="27">
        <f>IFERROR(VLOOKUP(E361,#REF!,2,0),0)</f>
        <v>0</v>
      </c>
      <c r="G361" s="27"/>
      <c r="H361" s="26">
        <v>6000793131</v>
      </c>
      <c r="I361" s="26" t="s">
        <v>42</v>
      </c>
      <c r="J361" s="26" t="s">
        <v>42</v>
      </c>
      <c r="K361" s="30" t="str">
        <f t="shared" si="50"/>
        <v>Custeio</v>
      </c>
      <c r="L361" s="26" t="s">
        <v>43</v>
      </c>
      <c r="M361" s="26" t="s">
        <v>69</v>
      </c>
      <c r="N361" s="26" t="str">
        <f t="shared" si="53"/>
        <v>Realizado</v>
      </c>
      <c r="O361" s="26" t="s">
        <v>64</v>
      </c>
      <c r="P361" s="26" t="s">
        <v>76</v>
      </c>
      <c r="Q361" s="26" t="str">
        <f>IFERROR(IFERROR(VLOOKUP(H361,[1]STATUS_CAPEX!I:J,2,0),VLOOKUP(H361,[1]STATUS_OPEX!H:I,2,0)),0)</f>
        <v>LIB //COMS</v>
      </c>
      <c r="R361" s="31">
        <v>45858</v>
      </c>
      <c r="S361" s="32" t="s">
        <v>71</v>
      </c>
      <c r="T361" s="26" t="s">
        <v>72</v>
      </c>
      <c r="U361" s="33" t="s">
        <v>39</v>
      </c>
      <c r="V361" s="33" t="str">
        <f t="shared" si="45"/>
        <v>OK</v>
      </c>
      <c r="W361" s="33" t="s">
        <v>49</v>
      </c>
      <c r="X361" s="33" t="s">
        <v>49</v>
      </c>
      <c r="Y361" s="33" t="s">
        <v>39</v>
      </c>
      <c r="Z361" s="14">
        <f t="shared" si="47"/>
        <v>1</v>
      </c>
      <c r="AA361" s="34">
        <v>6232.8</v>
      </c>
      <c r="AB361" s="35" t="s">
        <v>57</v>
      </c>
      <c r="AC361" s="36" t="str">
        <f>IFERROR(VLOOKUP(T361,[1]STATUS_CAPEX!Q:R,2,0),"SAMUEL OLIVEIRA")</f>
        <v>SAMUEL OLIVEIRA</v>
      </c>
      <c r="AD361" s="37" t="s">
        <v>51</v>
      </c>
      <c r="AE361" s="32" t="str">
        <f t="shared" si="51"/>
        <v>Realizado</v>
      </c>
      <c r="AF361" s="38" t="s">
        <v>42</v>
      </c>
      <c r="AG361" s="39">
        <f t="shared" si="52"/>
        <v>6232.8</v>
      </c>
      <c r="AH361" s="40">
        <v>2548098.5699999998</v>
      </c>
      <c r="AI361" s="35" t="e">
        <f t="shared" si="48"/>
        <v>#N/A</v>
      </c>
      <c r="AJ361" s="41">
        <v>24970610</v>
      </c>
      <c r="AK361" s="51">
        <v>6232.8</v>
      </c>
      <c r="AL361" s="34" t="str">
        <f t="shared" si="49"/>
        <v>Mauricio Alves</v>
      </c>
    </row>
    <row r="362" spans="1:38" x14ac:dyDescent="0.25">
      <c r="A362" s="26" t="s">
        <v>38</v>
      </c>
      <c r="B362" s="26" t="s">
        <v>39</v>
      </c>
      <c r="C362" s="26" t="s">
        <v>52</v>
      </c>
      <c r="D362" s="26" t="s">
        <v>40</v>
      </c>
      <c r="E362" s="27">
        <v>614236</v>
      </c>
      <c r="F362" s="27">
        <f>IFERROR(VLOOKUP(E362,#REF!,2,0),0)</f>
        <v>0</v>
      </c>
      <c r="G362" s="27"/>
      <c r="H362" s="26">
        <v>6000793133</v>
      </c>
      <c r="I362" s="26" t="s">
        <v>42</v>
      </c>
      <c r="J362" s="26" t="s">
        <v>42</v>
      </c>
      <c r="K362" s="30" t="str">
        <f t="shared" si="50"/>
        <v>Custeio</v>
      </c>
      <c r="L362" s="26" t="s">
        <v>43</v>
      </c>
      <c r="M362" s="26" t="s">
        <v>69</v>
      </c>
      <c r="N362" s="26" t="str">
        <f t="shared" si="53"/>
        <v>Realizado</v>
      </c>
      <c r="O362" s="26" t="s">
        <v>147</v>
      </c>
      <c r="P362" s="26" t="s">
        <v>76</v>
      </c>
      <c r="Q362" s="26" t="str">
        <f>IFERROR(IFERROR(VLOOKUP(H362,[1]STATUS_CAPEX!I:J,2,0),VLOOKUP(H362,[1]STATUS_OPEX!H:I,2,0)),0)</f>
        <v>LIB //COMS</v>
      </c>
      <c r="R362" s="31">
        <v>45859</v>
      </c>
      <c r="S362" s="32" t="s">
        <v>71</v>
      </c>
      <c r="T362" s="26" t="s">
        <v>72</v>
      </c>
      <c r="U362" s="33" t="s">
        <v>39</v>
      </c>
      <c r="V362" s="33" t="str">
        <f t="shared" si="45"/>
        <v>OK</v>
      </c>
      <c r="W362" s="33" t="s">
        <v>49</v>
      </c>
      <c r="X362" s="33" t="s">
        <v>49</v>
      </c>
      <c r="Y362" s="33" t="s">
        <v>39</v>
      </c>
      <c r="Z362" s="14">
        <f t="shared" si="47"/>
        <v>1</v>
      </c>
      <c r="AA362" s="34">
        <v>3849.3</v>
      </c>
      <c r="AB362" s="35" t="s">
        <v>57</v>
      </c>
      <c r="AC362" s="36" t="str">
        <f>IFERROR(VLOOKUP(T362,[1]STATUS_CAPEX!Q:R,2,0),"SAMUEL OLIVEIRA")</f>
        <v>SAMUEL OLIVEIRA</v>
      </c>
      <c r="AD362" s="37" t="s">
        <v>51</v>
      </c>
      <c r="AE362" s="32" t="str">
        <f t="shared" si="51"/>
        <v>Realizado</v>
      </c>
      <c r="AF362" s="38" t="s">
        <v>42</v>
      </c>
      <c r="AG362" s="39">
        <f t="shared" si="52"/>
        <v>3849.3</v>
      </c>
      <c r="AH362" s="40">
        <v>2548098.5699999998</v>
      </c>
      <c r="AI362" s="35" t="e">
        <f t="shared" si="48"/>
        <v>#N/A</v>
      </c>
      <c r="AJ362" s="41">
        <v>24970601</v>
      </c>
      <c r="AK362" s="51">
        <v>3849.3</v>
      </c>
      <c r="AL362" s="34" t="str">
        <f t="shared" si="49"/>
        <v>Mauricio Alves</v>
      </c>
    </row>
    <row r="363" spans="1:38" x14ac:dyDescent="0.25">
      <c r="A363" s="26" t="s">
        <v>38</v>
      </c>
      <c r="B363" s="26" t="s">
        <v>39</v>
      </c>
      <c r="C363" s="26" t="s">
        <v>52</v>
      </c>
      <c r="D363" s="26" t="s">
        <v>40</v>
      </c>
      <c r="E363" s="27">
        <v>614234</v>
      </c>
      <c r="F363" s="27">
        <f>IFERROR(VLOOKUP(E363,#REF!,2,0),0)</f>
        <v>0</v>
      </c>
      <c r="G363" s="27"/>
      <c r="H363" s="26">
        <v>6000794198</v>
      </c>
      <c r="I363" s="26" t="s">
        <v>42</v>
      </c>
      <c r="J363" s="26" t="s">
        <v>42</v>
      </c>
      <c r="K363" s="30" t="str">
        <f t="shared" si="50"/>
        <v>Custeio</v>
      </c>
      <c r="L363" s="26" t="s">
        <v>43</v>
      </c>
      <c r="M363" s="26" t="s">
        <v>69</v>
      </c>
      <c r="N363" s="26" t="str">
        <f t="shared" si="53"/>
        <v>Realizado</v>
      </c>
      <c r="O363" s="26" t="s">
        <v>45</v>
      </c>
      <c r="P363" s="26" t="s">
        <v>76</v>
      </c>
      <c r="Q363" s="26" t="str">
        <f>IFERROR(IFERROR(VLOOKUP(H363,[1]STATUS_CAPEX!I:J,2,0),VLOOKUP(H363,[1]STATUS_OPEX!H:I,2,0)),0)</f>
        <v>LIB //COMS</v>
      </c>
      <c r="R363" s="31">
        <v>45860</v>
      </c>
      <c r="S363" s="32" t="s">
        <v>71</v>
      </c>
      <c r="T363" s="26" t="s">
        <v>72</v>
      </c>
      <c r="U363" s="33" t="s">
        <v>39</v>
      </c>
      <c r="V363" s="33" t="str">
        <f t="shared" si="45"/>
        <v>OK</v>
      </c>
      <c r="W363" s="33" t="s">
        <v>49</v>
      </c>
      <c r="X363" s="33" t="s">
        <v>49</v>
      </c>
      <c r="Y363" s="33" t="s">
        <v>39</v>
      </c>
      <c r="Z363" s="14">
        <f t="shared" si="47"/>
        <v>1</v>
      </c>
      <c r="AA363" s="34">
        <v>3079.44</v>
      </c>
      <c r="AB363" s="35" t="s">
        <v>57</v>
      </c>
      <c r="AC363" s="36" t="str">
        <f>IFERROR(VLOOKUP(T363,[1]STATUS_CAPEX!Q:R,2,0),"SAMUEL OLIVEIRA")</f>
        <v>SAMUEL OLIVEIRA</v>
      </c>
      <c r="AD363" s="37" t="s">
        <v>51</v>
      </c>
      <c r="AE363" s="32" t="str">
        <f t="shared" si="51"/>
        <v>Realizado</v>
      </c>
      <c r="AF363" s="38" t="s">
        <v>42</v>
      </c>
      <c r="AG363" s="39">
        <f t="shared" si="52"/>
        <v>3079.44</v>
      </c>
      <c r="AH363" s="40">
        <v>2548098.5699999998</v>
      </c>
      <c r="AI363" s="35" t="e">
        <f t="shared" si="48"/>
        <v>#N/A</v>
      </c>
      <c r="AJ363" s="41">
        <v>25033974</v>
      </c>
      <c r="AK363" s="51">
        <v>3079.44</v>
      </c>
      <c r="AL363" s="34" t="str">
        <f t="shared" si="49"/>
        <v>Mauricio Alves</v>
      </c>
    </row>
    <row r="364" spans="1:38" x14ac:dyDescent="0.25">
      <c r="A364" s="26" t="s">
        <v>38</v>
      </c>
      <c r="B364" s="26" t="s">
        <v>39</v>
      </c>
      <c r="C364" s="26" t="s">
        <v>52</v>
      </c>
      <c r="D364" s="26" t="s">
        <v>40</v>
      </c>
      <c r="E364" s="27">
        <v>611423</v>
      </c>
      <c r="F364" s="27">
        <f>IFERROR(VLOOKUP(E364,#REF!,2,0),0)</f>
        <v>0</v>
      </c>
      <c r="G364" s="27"/>
      <c r="H364" s="26">
        <v>6000793136</v>
      </c>
      <c r="I364" s="26" t="s">
        <v>42</v>
      </c>
      <c r="J364" s="26" t="s">
        <v>42</v>
      </c>
      <c r="K364" s="30" t="str">
        <f t="shared" si="50"/>
        <v>Custeio</v>
      </c>
      <c r="L364" s="26" t="s">
        <v>43</v>
      </c>
      <c r="M364" s="26" t="s">
        <v>69</v>
      </c>
      <c r="N364" s="26" t="str">
        <f t="shared" si="53"/>
        <v>Realizado</v>
      </c>
      <c r="O364" s="26" t="s">
        <v>45</v>
      </c>
      <c r="P364" s="26" t="s">
        <v>76</v>
      </c>
      <c r="Q364" s="26" t="str">
        <f>IFERROR(IFERROR(VLOOKUP(H364,[1]STATUS_CAPEX!I:J,2,0),VLOOKUP(H364,[1]STATUS_OPEX!H:I,2,0)),0)</f>
        <v>LIB //COMS</v>
      </c>
      <c r="R364" s="31">
        <v>45861</v>
      </c>
      <c r="S364" s="32" t="s">
        <v>71</v>
      </c>
      <c r="T364" s="26" t="s">
        <v>72</v>
      </c>
      <c r="U364" s="33" t="s">
        <v>39</v>
      </c>
      <c r="V364" s="33" t="str">
        <f t="shared" ref="V364:V427" si="54">IF(E364&gt;0,"OK","NOK")</f>
        <v>OK</v>
      </c>
      <c r="W364" s="33" t="s">
        <v>49</v>
      </c>
      <c r="X364" s="33" t="s">
        <v>49</v>
      </c>
      <c r="Y364" s="33" t="s">
        <v>39</v>
      </c>
      <c r="Z364" s="14">
        <f t="shared" si="47"/>
        <v>1</v>
      </c>
      <c r="AA364" s="34">
        <v>3104.08</v>
      </c>
      <c r="AB364" s="35" t="s">
        <v>57</v>
      </c>
      <c r="AC364" s="36" t="str">
        <f>IFERROR(VLOOKUP(T364,[1]STATUS_CAPEX!Q:R,2,0),"SAMUEL OLIVEIRA")</f>
        <v>SAMUEL OLIVEIRA</v>
      </c>
      <c r="AD364" s="37" t="s">
        <v>51</v>
      </c>
      <c r="AE364" s="32" t="str">
        <f t="shared" si="51"/>
        <v>Realizado</v>
      </c>
      <c r="AF364" s="38" t="s">
        <v>42</v>
      </c>
      <c r="AG364" s="39">
        <f t="shared" si="52"/>
        <v>3104.08</v>
      </c>
      <c r="AH364" s="40">
        <v>2548098.5699999998</v>
      </c>
      <c r="AI364" s="35" t="e">
        <f t="shared" si="48"/>
        <v>#N/A</v>
      </c>
      <c r="AJ364" s="41">
        <v>24970636</v>
      </c>
      <c r="AK364" s="51">
        <v>3104.08</v>
      </c>
      <c r="AL364" s="34" t="str">
        <f t="shared" si="49"/>
        <v>Mauricio Alves</v>
      </c>
    </row>
    <row r="365" spans="1:38" x14ac:dyDescent="0.25">
      <c r="A365" s="26" t="s">
        <v>38</v>
      </c>
      <c r="B365" s="26" t="s">
        <v>39</v>
      </c>
      <c r="C365" s="26" t="s">
        <v>52</v>
      </c>
      <c r="D365" s="26" t="s">
        <v>40</v>
      </c>
      <c r="E365" s="61">
        <v>600002</v>
      </c>
      <c r="F365" s="46">
        <f>IFERROR(VLOOKUP(E365,#REF!,2,0),0)</f>
        <v>0</v>
      </c>
      <c r="G365" s="46"/>
      <c r="H365" s="26">
        <v>6000785311</v>
      </c>
      <c r="I365" s="26" t="s">
        <v>42</v>
      </c>
      <c r="J365" s="26" t="s">
        <v>42</v>
      </c>
      <c r="K365" s="30" t="str">
        <f t="shared" si="50"/>
        <v>Custeio</v>
      </c>
      <c r="L365" s="26" t="s">
        <v>43</v>
      </c>
      <c r="M365" s="26" t="s">
        <v>69</v>
      </c>
      <c r="N365" s="26" t="str">
        <f t="shared" si="53"/>
        <v>Realizado</v>
      </c>
      <c r="O365" s="26" t="s">
        <v>45</v>
      </c>
      <c r="P365" s="26" t="s">
        <v>76</v>
      </c>
      <c r="Q365" s="26" t="str">
        <f>IFERROR(IFERROR(VLOOKUP(H365,[1]STATUS_CAPEX!I:J,2,0),VLOOKUP(H365,[1]STATUS_OPEX!H:I,2,0)),0)</f>
        <v>LIB //COMS</v>
      </c>
      <c r="R365" s="31">
        <v>45862</v>
      </c>
      <c r="S365" s="32" t="s">
        <v>71</v>
      </c>
      <c r="T365" s="26" t="s">
        <v>72</v>
      </c>
      <c r="U365" s="33" t="s">
        <v>39</v>
      </c>
      <c r="V365" s="33" t="str">
        <f t="shared" si="54"/>
        <v>OK</v>
      </c>
      <c r="W365" s="33" t="s">
        <v>49</v>
      </c>
      <c r="X365" s="33" t="s">
        <v>49</v>
      </c>
      <c r="Y365" s="33" t="s">
        <v>39</v>
      </c>
      <c r="Z365" s="14">
        <f t="shared" si="47"/>
        <v>1</v>
      </c>
      <c r="AA365" s="34">
        <v>231.69</v>
      </c>
      <c r="AB365" s="35" t="s">
        <v>57</v>
      </c>
      <c r="AC365" s="36" t="str">
        <f>IFERROR(VLOOKUP(T365,[1]STATUS_CAPEX!Q:R,2,0),"SAMUEL OLIVEIRA")</f>
        <v>SAMUEL OLIVEIRA</v>
      </c>
      <c r="AD365" s="37" t="s">
        <v>51</v>
      </c>
      <c r="AE365" s="32" t="str">
        <f t="shared" si="51"/>
        <v>Realizado</v>
      </c>
      <c r="AF365" s="38" t="s">
        <v>42</v>
      </c>
      <c r="AG365" s="39">
        <f t="shared" si="52"/>
        <v>1759.64</v>
      </c>
      <c r="AH365" s="40">
        <v>2548098.5699999998</v>
      </c>
      <c r="AI365" s="35" t="e">
        <f t="shared" si="48"/>
        <v>#N/A</v>
      </c>
      <c r="AJ365" s="41">
        <v>24879431</v>
      </c>
      <c r="AK365" s="51">
        <v>1759.64</v>
      </c>
      <c r="AL365" s="34" t="str">
        <f t="shared" si="49"/>
        <v>Mauricio Alves</v>
      </c>
    </row>
    <row r="366" spans="1:38" x14ac:dyDescent="0.25">
      <c r="A366" s="26" t="s">
        <v>38</v>
      </c>
      <c r="B366" s="26" t="s">
        <v>39</v>
      </c>
      <c r="C366" s="26" t="s">
        <v>52</v>
      </c>
      <c r="D366" s="26" t="s">
        <v>40</v>
      </c>
      <c r="E366" s="27">
        <v>614333</v>
      </c>
      <c r="F366" s="27">
        <f>IFERROR(VLOOKUP(E366,#REF!,2,0),0)</f>
        <v>0</v>
      </c>
      <c r="G366" s="27"/>
      <c r="H366" s="26">
        <v>6000793139</v>
      </c>
      <c r="I366" s="26" t="s">
        <v>42</v>
      </c>
      <c r="J366" s="26" t="s">
        <v>42</v>
      </c>
      <c r="K366" s="30" t="str">
        <f t="shared" si="50"/>
        <v>Custeio</v>
      </c>
      <c r="L366" s="26" t="s">
        <v>43</v>
      </c>
      <c r="M366" s="26" t="s">
        <v>69</v>
      </c>
      <c r="N366" s="26" t="str">
        <f t="shared" si="53"/>
        <v>Realizado</v>
      </c>
      <c r="O366" s="26" t="s">
        <v>45</v>
      </c>
      <c r="P366" s="26" t="s">
        <v>76</v>
      </c>
      <c r="Q366" s="26" t="str">
        <f>IFERROR(IFERROR(VLOOKUP(H366,[1]STATUS_CAPEX!I:J,2,0),VLOOKUP(H366,[1]STATUS_OPEX!H:I,2,0)),0)</f>
        <v>LIB //COMS</v>
      </c>
      <c r="R366" s="31">
        <v>45863</v>
      </c>
      <c r="S366" s="32" t="s">
        <v>71</v>
      </c>
      <c r="T366" s="26" t="s">
        <v>72</v>
      </c>
      <c r="U366" s="33" t="s">
        <v>39</v>
      </c>
      <c r="V366" s="33" t="str">
        <f t="shared" si="54"/>
        <v>OK</v>
      </c>
      <c r="W366" s="33" t="s">
        <v>49</v>
      </c>
      <c r="X366" s="33" t="s">
        <v>49</v>
      </c>
      <c r="Y366" s="33" t="s">
        <v>39</v>
      </c>
      <c r="Z366" s="14">
        <f t="shared" si="47"/>
        <v>1</v>
      </c>
      <c r="AA366" s="34">
        <v>2754.7</v>
      </c>
      <c r="AB366" s="35" t="s">
        <v>57</v>
      </c>
      <c r="AC366" s="36" t="str">
        <f>IFERROR(VLOOKUP(T366,[1]STATUS_CAPEX!Q:R,2,0),"SAMUEL OLIVEIRA")</f>
        <v>SAMUEL OLIVEIRA</v>
      </c>
      <c r="AD366" s="37" t="s">
        <v>51</v>
      </c>
      <c r="AE366" s="32" t="str">
        <f t="shared" si="51"/>
        <v>Realizado</v>
      </c>
      <c r="AF366" s="38" t="s">
        <v>42</v>
      </c>
      <c r="AG366" s="39">
        <f t="shared" si="52"/>
        <v>2754.7</v>
      </c>
      <c r="AH366" s="40">
        <v>2548098.5699999998</v>
      </c>
      <c r="AI366" s="35" t="e">
        <f t="shared" si="48"/>
        <v>#N/A</v>
      </c>
      <c r="AJ366" s="41">
        <v>24970696</v>
      </c>
      <c r="AK366" s="51">
        <v>2754.7</v>
      </c>
      <c r="AL366" s="34" t="str">
        <f t="shared" si="49"/>
        <v>Mauricio Alves</v>
      </c>
    </row>
    <row r="367" spans="1:38" x14ac:dyDescent="0.25">
      <c r="A367" s="26" t="s">
        <v>38</v>
      </c>
      <c r="B367" s="26" t="s">
        <v>39</v>
      </c>
      <c r="C367" s="26" t="s">
        <v>52</v>
      </c>
      <c r="D367" s="26" t="s">
        <v>40</v>
      </c>
      <c r="E367" s="27">
        <v>614227</v>
      </c>
      <c r="F367" s="27">
        <f>IFERROR(VLOOKUP(E367,#REF!,2,0),0)</f>
        <v>0</v>
      </c>
      <c r="G367" s="27"/>
      <c r="H367" s="26">
        <v>6000793140</v>
      </c>
      <c r="I367" s="26" t="s">
        <v>42</v>
      </c>
      <c r="J367" s="26" t="s">
        <v>42</v>
      </c>
      <c r="K367" s="30" t="str">
        <f t="shared" si="50"/>
        <v>Custeio</v>
      </c>
      <c r="L367" s="26" t="s">
        <v>43</v>
      </c>
      <c r="M367" s="26" t="s">
        <v>69</v>
      </c>
      <c r="N367" s="26" t="str">
        <f t="shared" si="53"/>
        <v>Realizado</v>
      </c>
      <c r="O367" s="26" t="s">
        <v>45</v>
      </c>
      <c r="P367" s="26" t="s">
        <v>76</v>
      </c>
      <c r="Q367" s="26" t="str">
        <f>IFERROR(IFERROR(VLOOKUP(H367,[1]STATUS_CAPEX!I:J,2,0),VLOOKUP(H367,[1]STATUS_OPEX!H:I,2,0)),0)</f>
        <v>LIB //COMS</v>
      </c>
      <c r="R367" s="31">
        <v>45864</v>
      </c>
      <c r="S367" s="32" t="s">
        <v>71</v>
      </c>
      <c r="T367" s="26" t="s">
        <v>72</v>
      </c>
      <c r="U367" s="33" t="s">
        <v>39</v>
      </c>
      <c r="V367" s="33" t="str">
        <f t="shared" si="54"/>
        <v>OK</v>
      </c>
      <c r="W367" s="33" t="s">
        <v>49</v>
      </c>
      <c r="X367" s="33" t="s">
        <v>49</v>
      </c>
      <c r="Y367" s="33" t="s">
        <v>39</v>
      </c>
      <c r="Z367" s="14">
        <f t="shared" si="47"/>
        <v>1</v>
      </c>
      <c r="AA367" s="34">
        <v>1564.63</v>
      </c>
      <c r="AB367" s="35" t="s">
        <v>57</v>
      </c>
      <c r="AC367" s="36" t="str">
        <f>IFERROR(VLOOKUP(T367,[1]STATUS_CAPEX!Q:R,2,0),"SAMUEL OLIVEIRA")</f>
        <v>SAMUEL OLIVEIRA</v>
      </c>
      <c r="AD367" s="37" t="s">
        <v>51</v>
      </c>
      <c r="AE367" s="32" t="str">
        <f t="shared" si="51"/>
        <v>Realizado</v>
      </c>
      <c r="AF367" s="38" t="s">
        <v>42</v>
      </c>
      <c r="AG367" s="39">
        <f t="shared" si="52"/>
        <v>1564.36</v>
      </c>
      <c r="AH367" s="40">
        <v>2548098.5699999998</v>
      </c>
      <c r="AI367" s="35" t="e">
        <f t="shared" si="48"/>
        <v>#N/A</v>
      </c>
      <c r="AJ367" s="41">
        <v>24970705</v>
      </c>
      <c r="AK367" s="51">
        <v>1564.36</v>
      </c>
      <c r="AL367" s="34" t="str">
        <f t="shared" si="49"/>
        <v>Mauricio Alves</v>
      </c>
    </row>
    <row r="368" spans="1:38" x14ac:dyDescent="0.25">
      <c r="A368" s="26" t="s">
        <v>38</v>
      </c>
      <c r="B368" s="26" t="s">
        <v>39</v>
      </c>
      <c r="C368" s="26" t="s">
        <v>52</v>
      </c>
      <c r="D368" s="26" t="s">
        <v>40</v>
      </c>
      <c r="E368" s="27">
        <v>614992</v>
      </c>
      <c r="F368" s="27">
        <f>IFERROR(VLOOKUP(E368,#REF!,2,0),0)</f>
        <v>0</v>
      </c>
      <c r="G368" s="27"/>
      <c r="H368" s="26">
        <v>6000794401</v>
      </c>
      <c r="I368" s="26" t="s">
        <v>42</v>
      </c>
      <c r="J368" s="26" t="s">
        <v>42</v>
      </c>
      <c r="K368" s="30" t="str">
        <f t="shared" si="50"/>
        <v>Custeio</v>
      </c>
      <c r="L368" s="26" t="s">
        <v>43</v>
      </c>
      <c r="M368" s="26" t="s">
        <v>111</v>
      </c>
      <c r="N368" s="26" t="str">
        <f t="shared" si="53"/>
        <v>Realizado</v>
      </c>
      <c r="O368" s="26" t="s">
        <v>45</v>
      </c>
      <c r="P368" s="26" t="s">
        <v>76</v>
      </c>
      <c r="Q368" s="26" t="str">
        <f>IFERROR(IFERROR(VLOOKUP(H368,[1]STATUS_CAPEX!I:J,2,0),VLOOKUP(H368,[1]STATUS_OPEX!H:I,2,0)),0)</f>
        <v>LIB //COMS</v>
      </c>
      <c r="R368" s="31">
        <v>45865</v>
      </c>
      <c r="S368" s="32" t="s">
        <v>71</v>
      </c>
      <c r="T368" s="26" t="s">
        <v>72</v>
      </c>
      <c r="U368" s="33" t="s">
        <v>39</v>
      </c>
      <c r="V368" s="33" t="str">
        <f t="shared" si="54"/>
        <v>OK</v>
      </c>
      <c r="W368" s="33" t="s">
        <v>49</v>
      </c>
      <c r="X368" s="33" t="s">
        <v>49</v>
      </c>
      <c r="Y368" s="33" t="s">
        <v>39</v>
      </c>
      <c r="Z368" s="14">
        <f t="shared" si="47"/>
        <v>1</v>
      </c>
      <c r="AA368" s="34">
        <v>2923.08</v>
      </c>
      <c r="AB368" s="35" t="s">
        <v>57</v>
      </c>
      <c r="AC368" s="36" t="str">
        <f>IFERROR(VLOOKUP(T368,[1]STATUS_CAPEX!Q:R,2,0),"SAMUEL OLIVEIRA")</f>
        <v>SAMUEL OLIVEIRA</v>
      </c>
      <c r="AD368" s="37" t="s">
        <v>51</v>
      </c>
      <c r="AE368" s="32" t="str">
        <f t="shared" si="51"/>
        <v>Realizado</v>
      </c>
      <c r="AF368" s="38" t="s">
        <v>42</v>
      </c>
      <c r="AG368" s="39">
        <f t="shared" si="52"/>
        <v>2923.08</v>
      </c>
      <c r="AH368" s="40">
        <v>2548098.5699999998</v>
      </c>
      <c r="AI368" s="35" t="e">
        <f t="shared" si="48"/>
        <v>#N/A</v>
      </c>
      <c r="AJ368" s="41">
        <v>25033981</v>
      </c>
      <c r="AK368" s="51">
        <v>2923.08</v>
      </c>
      <c r="AL368" s="34" t="str">
        <f t="shared" si="49"/>
        <v>Mauricio Alves</v>
      </c>
    </row>
    <row r="369" spans="1:38" x14ac:dyDescent="0.25">
      <c r="A369" s="26" t="s">
        <v>38</v>
      </c>
      <c r="B369" s="26" t="s">
        <v>39</v>
      </c>
      <c r="C369" s="26" t="s">
        <v>52</v>
      </c>
      <c r="D369" s="26" t="s">
        <v>40</v>
      </c>
      <c r="E369" s="61">
        <v>600538</v>
      </c>
      <c r="F369" s="46">
        <f>IFERROR(VLOOKUP(E369,#REF!,2,0),0)</f>
        <v>0</v>
      </c>
      <c r="G369" s="46"/>
      <c r="H369" s="26">
        <v>6000785313</v>
      </c>
      <c r="I369" s="26" t="s">
        <v>42</v>
      </c>
      <c r="J369" s="26" t="s">
        <v>42</v>
      </c>
      <c r="K369" s="30" t="str">
        <f t="shared" si="50"/>
        <v>Custeio</v>
      </c>
      <c r="L369" s="26" t="s">
        <v>43</v>
      </c>
      <c r="M369" s="26" t="s">
        <v>69</v>
      </c>
      <c r="N369" s="26" t="str">
        <f t="shared" si="53"/>
        <v>Realizado</v>
      </c>
      <c r="O369" s="26" t="s">
        <v>45</v>
      </c>
      <c r="P369" s="26" t="s">
        <v>76</v>
      </c>
      <c r="Q369" s="26" t="str">
        <f>IFERROR(IFERROR(VLOOKUP(H369,[1]STATUS_CAPEX!I:J,2,0),VLOOKUP(H369,[1]STATUS_OPEX!H:I,2,0)),0)</f>
        <v>LIB //COMS</v>
      </c>
      <c r="R369" s="31">
        <v>45866</v>
      </c>
      <c r="S369" s="32" t="s">
        <v>71</v>
      </c>
      <c r="T369" s="26" t="s">
        <v>72</v>
      </c>
      <c r="U369" s="33" t="s">
        <v>39</v>
      </c>
      <c r="V369" s="33" t="str">
        <f t="shared" si="54"/>
        <v>OK</v>
      </c>
      <c r="W369" s="33" t="s">
        <v>49</v>
      </c>
      <c r="X369" s="33" t="s">
        <v>49</v>
      </c>
      <c r="Y369" s="33" t="s">
        <v>39</v>
      </c>
      <c r="Z369" s="14">
        <f t="shared" si="47"/>
        <v>1</v>
      </c>
      <c r="AA369" s="34">
        <v>2427.64</v>
      </c>
      <c r="AB369" s="35" t="s">
        <v>57</v>
      </c>
      <c r="AC369" s="36" t="str">
        <f>IFERROR(VLOOKUP(T369,[1]STATUS_CAPEX!Q:R,2,0),"SAMUEL OLIVEIRA")</f>
        <v>SAMUEL OLIVEIRA</v>
      </c>
      <c r="AD369" s="37" t="s">
        <v>51</v>
      </c>
      <c r="AE369" s="32" t="str">
        <f t="shared" si="51"/>
        <v>Realizado</v>
      </c>
      <c r="AF369" s="38" t="s">
        <v>42</v>
      </c>
      <c r="AG369" s="39">
        <f t="shared" si="52"/>
        <v>2211.7199999999998</v>
      </c>
      <c r="AH369" s="40">
        <v>2548098.5699999998</v>
      </c>
      <c r="AI369" s="35" t="e">
        <f t="shared" si="48"/>
        <v>#N/A</v>
      </c>
      <c r="AJ369" s="41">
        <v>24881181</v>
      </c>
      <c r="AK369" s="51">
        <v>2211.7199999999998</v>
      </c>
      <c r="AL369" s="34" t="str">
        <f t="shared" si="49"/>
        <v>Mauricio Alves</v>
      </c>
    </row>
    <row r="370" spans="1:38" x14ac:dyDescent="0.25">
      <c r="A370" s="26" t="s">
        <v>38</v>
      </c>
      <c r="B370" s="26" t="s">
        <v>39</v>
      </c>
      <c r="C370" s="26" t="s">
        <v>52</v>
      </c>
      <c r="D370" s="26" t="s">
        <v>40</v>
      </c>
      <c r="E370" s="27">
        <v>614198</v>
      </c>
      <c r="F370" s="27">
        <f>IFERROR(VLOOKUP(E370,#REF!,2,0),0)</f>
        <v>0</v>
      </c>
      <c r="G370" s="27"/>
      <c r="H370" s="26">
        <v>6000794403</v>
      </c>
      <c r="I370" s="26" t="s">
        <v>42</v>
      </c>
      <c r="J370" s="26" t="s">
        <v>42</v>
      </c>
      <c r="K370" s="30" t="str">
        <f t="shared" si="50"/>
        <v>Custeio</v>
      </c>
      <c r="L370" s="26" t="s">
        <v>43</v>
      </c>
      <c r="M370" s="26" t="s">
        <v>111</v>
      </c>
      <c r="N370" s="26" t="str">
        <f t="shared" si="53"/>
        <v>Realizado</v>
      </c>
      <c r="O370" s="26" t="s">
        <v>45</v>
      </c>
      <c r="P370" s="26" t="s">
        <v>76</v>
      </c>
      <c r="Q370" s="26" t="str">
        <f>IFERROR(IFERROR(VLOOKUP(H370,[1]STATUS_CAPEX!I:J,2,0),VLOOKUP(H370,[1]STATUS_OPEX!H:I,2,0)),0)</f>
        <v>LIB //COMS</v>
      </c>
      <c r="R370" s="31">
        <v>45867</v>
      </c>
      <c r="S370" s="32" t="s">
        <v>71</v>
      </c>
      <c r="T370" s="26" t="s">
        <v>72</v>
      </c>
      <c r="U370" s="33" t="s">
        <v>39</v>
      </c>
      <c r="V370" s="33" t="str">
        <f t="shared" si="54"/>
        <v>OK</v>
      </c>
      <c r="W370" s="33" t="s">
        <v>49</v>
      </c>
      <c r="X370" s="33" t="s">
        <v>49</v>
      </c>
      <c r="Y370" s="33" t="s">
        <v>39</v>
      </c>
      <c r="Z370" s="14">
        <f t="shared" si="47"/>
        <v>1</v>
      </c>
      <c r="AA370" s="34">
        <v>2923.08</v>
      </c>
      <c r="AB370" s="35" t="s">
        <v>57</v>
      </c>
      <c r="AC370" s="36" t="str">
        <f>IFERROR(VLOOKUP(T370,[1]STATUS_CAPEX!Q:R,2,0),"SAMUEL OLIVEIRA")</f>
        <v>SAMUEL OLIVEIRA</v>
      </c>
      <c r="AD370" s="37" t="s">
        <v>51</v>
      </c>
      <c r="AE370" s="32" t="str">
        <f t="shared" si="51"/>
        <v>Realizado</v>
      </c>
      <c r="AF370" s="38" t="s">
        <v>42</v>
      </c>
      <c r="AG370" s="39">
        <f t="shared" si="52"/>
        <v>2923.08</v>
      </c>
      <c r="AH370" s="40">
        <v>2548098.5699999998</v>
      </c>
      <c r="AI370" s="35" t="e">
        <f t="shared" si="48"/>
        <v>#N/A</v>
      </c>
      <c r="AJ370" s="41">
        <v>25001494</v>
      </c>
      <c r="AK370" s="51">
        <v>2923.08</v>
      </c>
      <c r="AL370" s="34" t="str">
        <f t="shared" si="49"/>
        <v>Mauricio Alves</v>
      </c>
    </row>
    <row r="371" spans="1:38" x14ac:dyDescent="0.25">
      <c r="A371" s="26" t="s">
        <v>38</v>
      </c>
      <c r="B371" s="26" t="s">
        <v>39</v>
      </c>
      <c r="C371" s="26" t="s">
        <v>52</v>
      </c>
      <c r="D371" s="26" t="s">
        <v>40</v>
      </c>
      <c r="E371" s="27">
        <v>619913</v>
      </c>
      <c r="F371" s="27">
        <f>IFERROR(VLOOKUP(E371,#REF!,2,0),0)</f>
        <v>0</v>
      </c>
      <c r="G371" s="27"/>
      <c r="H371" s="26">
        <v>6000801964</v>
      </c>
      <c r="I371" s="26" t="s">
        <v>42</v>
      </c>
      <c r="J371" s="26" t="s">
        <v>42</v>
      </c>
      <c r="K371" s="30" t="str">
        <f t="shared" si="50"/>
        <v>Custeio</v>
      </c>
      <c r="L371" s="26" t="s">
        <v>43</v>
      </c>
      <c r="M371" s="26" t="s">
        <v>44</v>
      </c>
      <c r="N371" s="26" t="str">
        <f t="shared" si="53"/>
        <v>Realizado</v>
      </c>
      <c r="O371" s="26" t="s">
        <v>45</v>
      </c>
      <c r="P371" s="26" t="s">
        <v>70</v>
      </c>
      <c r="Q371" s="26" t="str">
        <f>IFERROR(IFERROR(VLOOKUP(H371,[1]STATUS_CAPEX!I:J,2,0),VLOOKUP(H371,[1]STATUS_OPEX!H:I,2,0)),0)</f>
        <v>LIB //COMS</v>
      </c>
      <c r="R371" s="31">
        <v>45868</v>
      </c>
      <c r="S371" s="32" t="s">
        <v>71</v>
      </c>
      <c r="T371" s="26" t="s">
        <v>72</v>
      </c>
      <c r="U371" s="33" t="s">
        <v>39</v>
      </c>
      <c r="V371" s="33" t="str">
        <f t="shared" si="54"/>
        <v>OK</v>
      </c>
      <c r="W371" s="33" t="s">
        <v>49</v>
      </c>
      <c r="X371" s="33" t="s">
        <v>49</v>
      </c>
      <c r="Y371" s="33" t="s">
        <v>39</v>
      </c>
      <c r="Z371" s="14">
        <f t="shared" si="47"/>
        <v>1</v>
      </c>
      <c r="AA371" s="34">
        <v>814</v>
      </c>
      <c r="AB371" s="35" t="s">
        <v>57</v>
      </c>
      <c r="AC371" s="36" t="str">
        <f>IFERROR(VLOOKUP(T371,[1]STATUS_CAPEX!Q:R,2,0),"SAMUEL OLIVEIRA")</f>
        <v>SAMUEL OLIVEIRA</v>
      </c>
      <c r="AD371" s="37" t="s">
        <v>51</v>
      </c>
      <c r="AE371" s="32" t="str">
        <f t="shared" si="51"/>
        <v>Realizado</v>
      </c>
      <c r="AF371" s="38" t="s">
        <v>42</v>
      </c>
      <c r="AG371" s="39">
        <f t="shared" si="52"/>
        <v>864.12</v>
      </c>
      <c r="AH371" s="40">
        <v>2548098.5699999998</v>
      </c>
      <c r="AI371" s="35" t="e">
        <f t="shared" si="48"/>
        <v>#N/A</v>
      </c>
      <c r="AJ371" s="41">
        <v>25134283</v>
      </c>
      <c r="AK371" s="51">
        <v>864.12</v>
      </c>
      <c r="AL371" s="34" t="str">
        <f t="shared" si="49"/>
        <v>Mauricio Alves</v>
      </c>
    </row>
    <row r="372" spans="1:38" x14ac:dyDescent="0.25">
      <c r="A372" s="26" t="s">
        <v>38</v>
      </c>
      <c r="B372" s="26" t="s">
        <v>39</v>
      </c>
      <c r="C372" s="26" t="s">
        <v>52</v>
      </c>
      <c r="D372" s="26" t="s">
        <v>40</v>
      </c>
      <c r="E372" s="27">
        <v>617119</v>
      </c>
      <c r="F372" s="27">
        <f>IFERROR(VLOOKUP(E372,#REF!,2,0),0)</f>
        <v>0</v>
      </c>
      <c r="G372" s="27"/>
      <c r="H372" s="26">
        <v>6000793122</v>
      </c>
      <c r="I372" s="26" t="s">
        <v>42</v>
      </c>
      <c r="J372" s="26" t="s">
        <v>42</v>
      </c>
      <c r="K372" s="30" t="str">
        <f t="shared" si="50"/>
        <v>Custeio</v>
      </c>
      <c r="L372" s="26" t="s">
        <v>43</v>
      </c>
      <c r="M372" s="26" t="s">
        <v>69</v>
      </c>
      <c r="N372" s="26" t="str">
        <f t="shared" si="53"/>
        <v>Realizado</v>
      </c>
      <c r="O372" s="26" t="s">
        <v>45</v>
      </c>
      <c r="P372" s="26" t="s">
        <v>70</v>
      </c>
      <c r="Q372" s="26" t="str">
        <f>IFERROR(IFERROR(VLOOKUP(H372,[1]STATUS_CAPEX!I:J,2,0),VLOOKUP(H372,[1]STATUS_OPEX!H:I,2,0)),0)</f>
        <v>LIB //COMS</v>
      </c>
      <c r="R372" s="31">
        <v>45869</v>
      </c>
      <c r="S372" s="32" t="s">
        <v>71</v>
      </c>
      <c r="T372" s="26" t="s">
        <v>72</v>
      </c>
      <c r="U372" s="33" t="s">
        <v>39</v>
      </c>
      <c r="V372" s="33" t="str">
        <f t="shared" si="54"/>
        <v>OK</v>
      </c>
      <c r="W372" s="33" t="s">
        <v>49</v>
      </c>
      <c r="X372" s="33" t="s">
        <v>49</v>
      </c>
      <c r="Y372" s="33" t="s">
        <v>39</v>
      </c>
      <c r="Z372" s="14">
        <f t="shared" si="47"/>
        <v>1</v>
      </c>
      <c r="AA372" s="34">
        <v>6677.92</v>
      </c>
      <c r="AB372" s="35" t="s">
        <v>57</v>
      </c>
      <c r="AC372" s="36" t="str">
        <f>IFERROR(VLOOKUP(T372,[1]STATUS_CAPEX!Q:R,2,0),"SAMUEL OLIVEIRA")</f>
        <v>SAMUEL OLIVEIRA</v>
      </c>
      <c r="AD372" s="37" t="s">
        <v>51</v>
      </c>
      <c r="AE372" s="32" t="str">
        <f t="shared" si="51"/>
        <v>Realizado</v>
      </c>
      <c r="AF372" s="38" t="s">
        <v>42</v>
      </c>
      <c r="AG372" s="39">
        <f t="shared" si="52"/>
        <v>6677.92</v>
      </c>
      <c r="AH372" s="40">
        <v>2548098.5699999998</v>
      </c>
      <c r="AI372" s="35" t="e">
        <f t="shared" si="48"/>
        <v>#N/A</v>
      </c>
      <c r="AJ372" s="41">
        <v>24970731</v>
      </c>
      <c r="AK372" s="51">
        <v>6677.92</v>
      </c>
      <c r="AL372" s="34" t="str">
        <f t="shared" si="49"/>
        <v>Mauricio Alves</v>
      </c>
    </row>
    <row r="373" spans="1:38" x14ac:dyDescent="0.25">
      <c r="A373" s="26" t="s">
        <v>38</v>
      </c>
      <c r="B373" s="26" t="s">
        <v>39</v>
      </c>
      <c r="C373" s="26" t="s">
        <v>52</v>
      </c>
      <c r="D373" s="26" t="s">
        <v>40</v>
      </c>
      <c r="E373" s="27">
        <v>616617</v>
      </c>
      <c r="F373" s="27">
        <f>IFERROR(VLOOKUP(E373,#REF!,2,0),0)</f>
        <v>0</v>
      </c>
      <c r="G373" s="27"/>
      <c r="H373" s="26">
        <v>6000793134</v>
      </c>
      <c r="I373" s="26" t="s">
        <v>42</v>
      </c>
      <c r="J373" s="26" t="s">
        <v>42</v>
      </c>
      <c r="K373" s="30" t="str">
        <f t="shared" si="50"/>
        <v>Custeio</v>
      </c>
      <c r="L373" s="26" t="s">
        <v>43</v>
      </c>
      <c r="M373" s="26" t="s">
        <v>69</v>
      </c>
      <c r="N373" s="26" t="str">
        <f t="shared" si="53"/>
        <v>Realizado</v>
      </c>
      <c r="O373" s="26" t="s">
        <v>45</v>
      </c>
      <c r="P373" s="26" t="s">
        <v>70</v>
      </c>
      <c r="Q373" s="26" t="str">
        <f>IFERROR(IFERROR(VLOOKUP(H373,[1]STATUS_CAPEX!I:J,2,0),VLOOKUP(H373,[1]STATUS_OPEX!H:I,2,0)),0)</f>
        <v>LIB //COMS</v>
      </c>
      <c r="R373" s="31">
        <v>45870</v>
      </c>
      <c r="S373" s="32" t="s">
        <v>71</v>
      </c>
      <c r="T373" s="26" t="s">
        <v>72</v>
      </c>
      <c r="U373" s="33" t="s">
        <v>39</v>
      </c>
      <c r="V373" s="33" t="str">
        <f t="shared" si="54"/>
        <v>OK</v>
      </c>
      <c r="W373" s="33" t="s">
        <v>49</v>
      </c>
      <c r="X373" s="33" t="s">
        <v>49</v>
      </c>
      <c r="Y373" s="33" t="s">
        <v>39</v>
      </c>
      <c r="Z373" s="14">
        <f t="shared" si="47"/>
        <v>1</v>
      </c>
      <c r="AA373" s="34">
        <v>1539.72</v>
      </c>
      <c r="AB373" s="35" t="s">
        <v>57</v>
      </c>
      <c r="AC373" s="36" t="str">
        <f>IFERROR(VLOOKUP(T373,[1]STATUS_CAPEX!Q:R,2,0),"SAMUEL OLIVEIRA")</f>
        <v>SAMUEL OLIVEIRA</v>
      </c>
      <c r="AD373" s="37" t="s">
        <v>51</v>
      </c>
      <c r="AE373" s="32" t="str">
        <f t="shared" si="51"/>
        <v>Realizado</v>
      </c>
      <c r="AF373" s="38" t="s">
        <v>42</v>
      </c>
      <c r="AG373" s="39">
        <f t="shared" si="52"/>
        <v>1539.72</v>
      </c>
      <c r="AH373" s="40">
        <v>2548098.5699999998</v>
      </c>
      <c r="AI373" s="35" t="e">
        <f t="shared" si="48"/>
        <v>#N/A</v>
      </c>
      <c r="AJ373" s="41">
        <v>24970857</v>
      </c>
      <c r="AK373" s="51">
        <v>1539.72</v>
      </c>
      <c r="AL373" s="34" t="str">
        <f t="shared" si="49"/>
        <v>Mauricio Alves</v>
      </c>
    </row>
    <row r="374" spans="1:38" x14ac:dyDescent="0.25">
      <c r="A374" s="26" t="s">
        <v>38</v>
      </c>
      <c r="B374" s="26" t="s">
        <v>39</v>
      </c>
      <c r="C374" s="26" t="s">
        <v>52</v>
      </c>
      <c r="D374" s="26" t="s">
        <v>40</v>
      </c>
      <c r="E374" s="27">
        <v>621811</v>
      </c>
      <c r="F374" s="27">
        <f>IFERROR(VLOOKUP(E374,#REF!,2,0),0)</f>
        <v>0</v>
      </c>
      <c r="G374" s="27"/>
      <c r="H374" s="26" t="s">
        <v>247</v>
      </c>
      <c r="I374" s="26" t="s">
        <v>42</v>
      </c>
      <c r="J374" s="26" t="s">
        <v>42</v>
      </c>
      <c r="K374" s="30" t="str">
        <f t="shared" si="50"/>
        <v>EME</v>
      </c>
      <c r="L374" s="26" t="s">
        <v>43</v>
      </c>
      <c r="M374" s="26" t="s">
        <v>54</v>
      </c>
      <c r="N374" s="26" t="str">
        <f t="shared" si="53"/>
        <v>Realizado</v>
      </c>
      <c r="O374" s="26" t="s">
        <v>45</v>
      </c>
      <c r="P374" s="26" t="s">
        <v>65</v>
      </c>
      <c r="Q374" s="26" t="str">
        <f>IFERROR(IFERROR(VLOOKUP(H374,[1]STATUS_CAPEX!I:J,2,0),VLOOKUP(H374,[1]STATUS_OPEX!H:I,2,0)),0)</f>
        <v>ENTE//CKCP</v>
      </c>
      <c r="R374" s="31">
        <v>45871</v>
      </c>
      <c r="S374" s="32" t="s">
        <v>71</v>
      </c>
      <c r="T374" s="26" t="s">
        <v>48</v>
      </c>
      <c r="U374" s="33" t="s">
        <v>39</v>
      </c>
      <c r="V374" s="33" t="str">
        <f t="shared" si="54"/>
        <v>OK</v>
      </c>
      <c r="W374" s="33" t="s">
        <v>49</v>
      </c>
      <c r="X374" s="33" t="s">
        <v>49</v>
      </c>
      <c r="Y374" s="33" t="s">
        <v>39</v>
      </c>
      <c r="Z374" s="14">
        <f t="shared" si="47"/>
        <v>1</v>
      </c>
      <c r="AA374" s="34">
        <v>3580</v>
      </c>
      <c r="AB374" s="35" t="s">
        <v>57</v>
      </c>
      <c r="AC374" s="36" t="s">
        <v>182</v>
      </c>
      <c r="AD374" s="37" t="s">
        <v>51</v>
      </c>
      <c r="AE374" s="32" t="str">
        <f t="shared" si="51"/>
        <v>Realizado</v>
      </c>
      <c r="AF374" s="38" t="s">
        <v>42</v>
      </c>
      <c r="AG374" s="39">
        <f t="shared" si="52"/>
        <v>3861.41</v>
      </c>
      <c r="AH374" s="40">
        <v>2548098.5699999998</v>
      </c>
      <c r="AI374" s="35" t="e">
        <f t="shared" si="48"/>
        <v>#N/A</v>
      </c>
      <c r="AJ374" s="41">
        <v>25201633</v>
      </c>
      <c r="AK374" s="51">
        <v>3861.41</v>
      </c>
      <c r="AL374" s="34" t="str">
        <f t="shared" si="49"/>
        <v>Mauricio Alves</v>
      </c>
    </row>
    <row r="375" spans="1:38" x14ac:dyDescent="0.25">
      <c r="A375" s="26" t="s">
        <v>38</v>
      </c>
      <c r="B375" s="26" t="s">
        <v>39</v>
      </c>
      <c r="C375" s="26" t="s">
        <v>52</v>
      </c>
      <c r="D375" s="26" t="s">
        <v>40</v>
      </c>
      <c r="E375" s="27">
        <v>625210</v>
      </c>
      <c r="F375" s="27">
        <f>IFERROR(VLOOKUP(E375,#REF!,2,0),0)</f>
        <v>0</v>
      </c>
      <c r="G375" s="27"/>
      <c r="H375" s="26">
        <v>6000790569</v>
      </c>
      <c r="I375" s="26" t="s">
        <v>42</v>
      </c>
      <c r="J375" s="26" t="s">
        <v>42</v>
      </c>
      <c r="K375" s="30" t="str">
        <f t="shared" si="50"/>
        <v>Custeio</v>
      </c>
      <c r="L375" s="26" t="s">
        <v>136</v>
      </c>
      <c r="M375" s="26" t="s">
        <v>69</v>
      </c>
      <c r="N375" s="26" t="str">
        <f t="shared" si="53"/>
        <v>Realizado</v>
      </c>
      <c r="O375" s="26" t="s">
        <v>155</v>
      </c>
      <c r="P375" s="26" t="s">
        <v>76</v>
      </c>
      <c r="Q375" s="26" t="str">
        <f>IFERROR(IFERROR(VLOOKUP(H375,[1]STATUS_CAPEX!I:J,2,0),VLOOKUP(H375,[1]STATUS_OPEX!H:I,2,0)),0)</f>
        <v>LIB //COMS</v>
      </c>
      <c r="R375" s="31">
        <v>45872</v>
      </c>
      <c r="S375" s="32" t="s">
        <v>56</v>
      </c>
      <c r="T375" s="26" t="s">
        <v>72</v>
      </c>
      <c r="U375" s="33" t="s">
        <v>39</v>
      </c>
      <c r="V375" s="33" t="str">
        <f t="shared" si="54"/>
        <v>OK</v>
      </c>
      <c r="W375" s="33" t="s">
        <v>49</v>
      </c>
      <c r="X375" s="33" t="s">
        <v>49</v>
      </c>
      <c r="Y375" s="33" t="s">
        <v>39</v>
      </c>
      <c r="Z375" s="14">
        <f t="shared" si="47"/>
        <v>1</v>
      </c>
      <c r="AA375" s="34">
        <v>46.89</v>
      </c>
      <c r="AB375" s="35" t="s">
        <v>57</v>
      </c>
      <c r="AC375" s="36" t="str">
        <f>IFERROR(VLOOKUP(T375,[1]STATUS_CAPEX!Q:R,2,0),"SAMUEL OLIVEIRA")</f>
        <v>SAMUEL OLIVEIRA</v>
      </c>
      <c r="AD375" s="37" t="s">
        <v>51</v>
      </c>
      <c r="AE375" s="32" t="str">
        <f t="shared" si="51"/>
        <v>Realizado</v>
      </c>
      <c r="AF375" s="38" t="s">
        <v>42</v>
      </c>
      <c r="AG375" s="39">
        <f t="shared" si="52"/>
        <v>125.38</v>
      </c>
      <c r="AH375" s="40">
        <v>2548098.5699999998</v>
      </c>
      <c r="AI375" s="35" t="e">
        <f t="shared" si="48"/>
        <v>#N/A</v>
      </c>
      <c r="AJ375" s="41">
        <v>25133465</v>
      </c>
      <c r="AK375" s="51">
        <v>125.38</v>
      </c>
      <c r="AL375" s="34" t="str">
        <f t="shared" si="49"/>
        <v>Mauricio Alves</v>
      </c>
    </row>
    <row r="376" spans="1:38" x14ac:dyDescent="0.25">
      <c r="A376" s="26" t="s">
        <v>38</v>
      </c>
      <c r="B376" s="26" t="s">
        <v>39</v>
      </c>
      <c r="C376" s="26" t="s">
        <v>52</v>
      </c>
      <c r="D376" s="26" t="s">
        <v>40</v>
      </c>
      <c r="E376" s="27">
        <v>590588</v>
      </c>
      <c r="F376" s="27">
        <f>IFERROR(VLOOKUP(E376,#REF!,2,0),0)</f>
        <v>0</v>
      </c>
      <c r="G376" s="27"/>
      <c r="H376" s="26">
        <v>6000785549</v>
      </c>
      <c r="I376" s="26" t="s">
        <v>42</v>
      </c>
      <c r="J376" s="26" t="s">
        <v>42</v>
      </c>
      <c r="K376" s="30" t="str">
        <f t="shared" si="50"/>
        <v>Custeio</v>
      </c>
      <c r="L376" s="26" t="s">
        <v>136</v>
      </c>
      <c r="M376" s="26" t="s">
        <v>44</v>
      </c>
      <c r="N376" s="26" t="str">
        <f t="shared" si="53"/>
        <v>Realizado</v>
      </c>
      <c r="O376" s="26" t="s">
        <v>45</v>
      </c>
      <c r="P376" s="26" t="s">
        <v>118</v>
      </c>
      <c r="Q376" s="26" t="str">
        <f>IFERROR(IFERROR(VLOOKUP(H376,[1]STATUS_CAPEX!I:J,2,0),VLOOKUP(H376,[1]STATUS_OPEX!H:I,2,0)),0)</f>
        <v>LIB //COMS</v>
      </c>
      <c r="R376" s="31">
        <v>45873</v>
      </c>
      <c r="S376" s="32" t="s">
        <v>56</v>
      </c>
      <c r="T376" s="26" t="s">
        <v>72</v>
      </c>
      <c r="U376" s="33" t="s">
        <v>39</v>
      </c>
      <c r="V376" s="33" t="str">
        <f t="shared" si="54"/>
        <v>OK</v>
      </c>
      <c r="W376" s="33" t="s">
        <v>49</v>
      </c>
      <c r="X376" s="33" t="s">
        <v>49</v>
      </c>
      <c r="Y376" s="33" t="s">
        <v>39</v>
      </c>
      <c r="Z376" s="14">
        <f t="shared" si="47"/>
        <v>1</v>
      </c>
      <c r="AA376" s="34">
        <v>2136</v>
      </c>
      <c r="AB376" s="35" t="s">
        <v>57</v>
      </c>
      <c r="AC376" s="36" t="str">
        <f>IFERROR(VLOOKUP(T376,[1]STATUS_CAPEX!Q:R,2,0),"SAMUEL OLIVEIRA")</f>
        <v>SAMUEL OLIVEIRA</v>
      </c>
      <c r="AD376" s="37" t="s">
        <v>51</v>
      </c>
      <c r="AE376" s="32" t="str">
        <f t="shared" si="51"/>
        <v>Realizado</v>
      </c>
      <c r="AF376" s="38" t="s">
        <v>42</v>
      </c>
      <c r="AG376" s="39">
        <f t="shared" si="52"/>
        <v>3883.8</v>
      </c>
      <c r="AH376" s="40">
        <v>2548098.5699999998</v>
      </c>
      <c r="AI376" s="35" t="e">
        <f t="shared" si="48"/>
        <v>#N/A</v>
      </c>
      <c r="AJ376" s="41">
        <v>25034099</v>
      </c>
      <c r="AK376" s="51">
        <v>3883.8</v>
      </c>
      <c r="AL376" s="34" t="str">
        <f t="shared" si="49"/>
        <v>Mauricio Alves</v>
      </c>
    </row>
    <row r="377" spans="1:38" x14ac:dyDescent="0.25">
      <c r="A377" s="26" t="s">
        <v>38</v>
      </c>
      <c r="B377" s="26" t="s">
        <v>39</v>
      </c>
      <c r="C377" s="26" t="s">
        <v>52</v>
      </c>
      <c r="D377" s="26" t="s">
        <v>40</v>
      </c>
      <c r="E377" s="27">
        <v>638405</v>
      </c>
      <c r="F377" s="27">
        <f>IFERROR(VLOOKUP(E377,#REF!,2,0),0)</f>
        <v>0</v>
      </c>
      <c r="G377" s="27"/>
      <c r="H377" s="26" t="s">
        <v>248</v>
      </c>
      <c r="I377" s="26" t="s">
        <v>42</v>
      </c>
      <c r="J377" s="26" t="s">
        <v>42</v>
      </c>
      <c r="K377" s="30" t="str">
        <f t="shared" si="50"/>
        <v>EME</v>
      </c>
      <c r="L377" s="26" t="s">
        <v>43</v>
      </c>
      <c r="M377" s="47" t="s">
        <v>54</v>
      </c>
      <c r="N377" s="26" t="str">
        <f t="shared" si="53"/>
        <v>Realizado</v>
      </c>
      <c r="O377" s="47" t="s">
        <v>147</v>
      </c>
      <c r="P377" s="47" t="s">
        <v>101</v>
      </c>
      <c r="Q377" s="26" t="str">
        <f>IFERROR(IFERROR(VLOOKUP(H377,[1]STATUS_CAPEX!I:J,2,0),VLOOKUP(H377,[1]STATUS_OPEX!H:I,2,0)),0)</f>
        <v>ENTE//CKCP</v>
      </c>
      <c r="R377" s="31">
        <v>45874</v>
      </c>
      <c r="S377" s="32" t="s">
        <v>71</v>
      </c>
      <c r="T377" s="26" t="s">
        <v>48</v>
      </c>
      <c r="U377" s="33" t="s">
        <v>39</v>
      </c>
      <c r="V377" s="33" t="str">
        <f t="shared" si="54"/>
        <v>OK</v>
      </c>
      <c r="W377" s="33" t="s">
        <v>49</v>
      </c>
      <c r="X377" s="33" t="s">
        <v>49</v>
      </c>
      <c r="Y377" s="33" t="s">
        <v>39</v>
      </c>
      <c r="Z377" s="14">
        <f t="shared" si="47"/>
        <v>1</v>
      </c>
      <c r="AA377" s="48">
        <v>4520.18</v>
      </c>
      <c r="AB377" s="35" t="s">
        <v>57</v>
      </c>
      <c r="AC377" s="36" t="s">
        <v>182</v>
      </c>
      <c r="AD377" s="37" t="s">
        <v>51</v>
      </c>
      <c r="AE377" s="32" t="str">
        <f t="shared" si="51"/>
        <v>Realizado</v>
      </c>
      <c r="AF377" s="38" t="s">
        <v>42</v>
      </c>
      <c r="AG377" s="39">
        <f t="shared" si="52"/>
        <v>6297.94</v>
      </c>
      <c r="AH377" s="40">
        <v>2548098.5699999998</v>
      </c>
      <c r="AI377" s="35" t="e">
        <f t="shared" si="48"/>
        <v>#N/A</v>
      </c>
      <c r="AJ377" s="41">
        <v>25202387</v>
      </c>
      <c r="AK377" s="57">
        <v>6297.94</v>
      </c>
      <c r="AL377" s="34" t="str">
        <f t="shared" si="49"/>
        <v>Mauricio Alves</v>
      </c>
    </row>
    <row r="378" spans="1:38" x14ac:dyDescent="0.25">
      <c r="A378" s="26" t="s">
        <v>38</v>
      </c>
      <c r="B378" s="26" t="s">
        <v>39</v>
      </c>
      <c r="C378" s="26" t="s">
        <v>52</v>
      </c>
      <c r="D378" s="26" t="s">
        <v>40</v>
      </c>
      <c r="E378" s="27">
        <v>599967</v>
      </c>
      <c r="F378" s="27">
        <f>IFERROR(VLOOKUP(E378,#REF!,2,0),0)</f>
        <v>0</v>
      </c>
      <c r="G378" s="27"/>
      <c r="H378" s="26" t="s">
        <v>249</v>
      </c>
      <c r="I378" s="26" t="s">
        <v>42</v>
      </c>
      <c r="J378" s="26" t="s">
        <v>42</v>
      </c>
      <c r="K378" s="30" t="str">
        <f t="shared" si="50"/>
        <v>ERD</v>
      </c>
      <c r="L378" s="26" t="s">
        <v>43</v>
      </c>
      <c r="M378" s="26" t="s">
        <v>44</v>
      </c>
      <c r="N378" s="26" t="str">
        <f t="shared" si="53"/>
        <v>Realizado</v>
      </c>
      <c r="O378" s="26" t="s">
        <v>155</v>
      </c>
      <c r="P378" s="26" t="s">
        <v>218</v>
      </c>
      <c r="Q378" s="26" t="str">
        <f>IFERROR(IFERROR(VLOOKUP(H378,[1]STATUS_CAPEX!I:J,2,0),VLOOKUP(H378,[1]STATUS_OPEX!H:I,2,0)),0)</f>
        <v>ENTE//CKCP</v>
      </c>
      <c r="R378" s="31">
        <v>45875</v>
      </c>
      <c r="S378" s="32" t="s">
        <v>71</v>
      </c>
      <c r="T378" s="26" t="s">
        <v>48</v>
      </c>
      <c r="U378" s="33" t="s">
        <v>39</v>
      </c>
      <c r="V378" s="33" t="str">
        <f t="shared" si="54"/>
        <v>OK</v>
      </c>
      <c r="W378" s="33" t="s">
        <v>49</v>
      </c>
      <c r="X378" s="33" t="s">
        <v>49</v>
      </c>
      <c r="Y378" s="33" t="s">
        <v>39</v>
      </c>
      <c r="Z378" s="14">
        <f t="shared" si="47"/>
        <v>1</v>
      </c>
      <c r="AA378" s="34">
        <v>2789</v>
      </c>
      <c r="AB378" s="35" t="s">
        <v>57</v>
      </c>
      <c r="AC378" s="36" t="s">
        <v>182</v>
      </c>
      <c r="AD378" s="37" t="s">
        <v>51</v>
      </c>
      <c r="AE378" s="32" t="str">
        <f t="shared" si="51"/>
        <v>Realizado</v>
      </c>
      <c r="AF378" s="38" t="s">
        <v>42</v>
      </c>
      <c r="AG378" s="39">
        <f t="shared" si="52"/>
        <v>1870.83</v>
      </c>
      <c r="AH378" s="40">
        <v>2548098.5699999998</v>
      </c>
      <c r="AI378" s="35" t="e">
        <f t="shared" si="48"/>
        <v>#N/A</v>
      </c>
      <c r="AJ378" s="41">
        <v>24930243</v>
      </c>
      <c r="AK378" s="65">
        <v>1870.83</v>
      </c>
      <c r="AL378" s="34" t="str">
        <f t="shared" si="49"/>
        <v>Mauricio Alves</v>
      </c>
    </row>
    <row r="379" spans="1:38" x14ac:dyDescent="0.25">
      <c r="A379" s="26" t="s">
        <v>38</v>
      </c>
      <c r="B379" s="26" t="s">
        <v>39</v>
      </c>
      <c r="C379" s="26" t="s">
        <v>52</v>
      </c>
      <c r="D379" s="26" t="s">
        <v>40</v>
      </c>
      <c r="E379" s="27">
        <v>610405</v>
      </c>
      <c r="F379" s="27">
        <f>IFERROR(VLOOKUP(E379,#REF!,2,0),0)</f>
        <v>0</v>
      </c>
      <c r="G379" s="27"/>
      <c r="H379" s="26">
        <v>6000793142</v>
      </c>
      <c r="I379" s="26" t="s">
        <v>42</v>
      </c>
      <c r="J379" s="26" t="s">
        <v>42</v>
      </c>
      <c r="K379" s="30" t="str">
        <f t="shared" si="50"/>
        <v>Custeio</v>
      </c>
      <c r="L379" s="26" t="s">
        <v>43</v>
      </c>
      <c r="M379" s="26" t="s">
        <v>69</v>
      </c>
      <c r="N379" s="26" t="str">
        <f t="shared" si="53"/>
        <v>Realizado</v>
      </c>
      <c r="O379" s="26" t="s">
        <v>45</v>
      </c>
      <c r="P379" s="26" t="s">
        <v>70</v>
      </c>
      <c r="Q379" s="26" t="str">
        <f>IFERROR(IFERROR(VLOOKUP(H379,[1]STATUS_CAPEX!I:J,2,0),VLOOKUP(H379,[1]STATUS_OPEX!H:I,2,0)),0)</f>
        <v>LIB //COMS</v>
      </c>
      <c r="R379" s="31">
        <v>45876</v>
      </c>
      <c r="S379" s="32" t="s">
        <v>71</v>
      </c>
      <c r="T379" s="26" t="s">
        <v>72</v>
      </c>
      <c r="U379" s="33" t="s">
        <v>39</v>
      </c>
      <c r="V379" s="33" t="str">
        <f t="shared" si="54"/>
        <v>OK</v>
      </c>
      <c r="W379" s="33" t="s">
        <v>49</v>
      </c>
      <c r="X379" s="33" t="s">
        <v>49</v>
      </c>
      <c r="Y379" s="33" t="s">
        <v>39</v>
      </c>
      <c r="Z379" s="14">
        <f t="shared" si="47"/>
        <v>1</v>
      </c>
      <c r="AA379" s="34">
        <v>1377.35</v>
      </c>
      <c r="AB379" s="35" t="s">
        <v>57</v>
      </c>
      <c r="AC379" s="36" t="str">
        <f>IFERROR(VLOOKUP(T379,[1]STATUS_CAPEX!Q:R,2,0),"SAMUEL OLIVEIRA")</f>
        <v>SAMUEL OLIVEIRA</v>
      </c>
      <c r="AD379" s="37" t="s">
        <v>51</v>
      </c>
      <c r="AE379" s="32" t="str">
        <f t="shared" si="51"/>
        <v>Realizado</v>
      </c>
      <c r="AF379" s="38" t="s">
        <v>42</v>
      </c>
      <c r="AG379" s="39">
        <f t="shared" si="52"/>
        <v>1377.35</v>
      </c>
      <c r="AH379" s="40">
        <v>2548098.5699999998</v>
      </c>
      <c r="AI379" s="35" t="e">
        <f t="shared" si="48"/>
        <v>#N/A</v>
      </c>
      <c r="AJ379" s="41">
        <v>24970780</v>
      </c>
      <c r="AK379" s="51">
        <v>1377.35</v>
      </c>
      <c r="AL379" s="34" t="str">
        <f t="shared" si="49"/>
        <v>Mauricio Alves</v>
      </c>
    </row>
    <row r="380" spans="1:38" x14ac:dyDescent="0.25">
      <c r="A380" s="26" t="s">
        <v>38</v>
      </c>
      <c r="B380" s="26" t="s">
        <v>39</v>
      </c>
      <c r="C380" s="26" t="s">
        <v>52</v>
      </c>
      <c r="D380" s="26" t="s">
        <v>40</v>
      </c>
      <c r="E380" s="27">
        <v>599967</v>
      </c>
      <c r="F380" s="27">
        <f>IFERROR(VLOOKUP(E380,#REF!,2,0),0)</f>
        <v>0</v>
      </c>
      <c r="G380" s="27"/>
      <c r="H380" s="26" t="s">
        <v>250</v>
      </c>
      <c r="I380" s="26" t="s">
        <v>42</v>
      </c>
      <c r="J380" s="26" t="s">
        <v>42</v>
      </c>
      <c r="K380" s="30" t="str">
        <f t="shared" si="50"/>
        <v>ERD</v>
      </c>
      <c r="L380" s="26" t="s">
        <v>43</v>
      </c>
      <c r="M380" s="26" t="s">
        <v>44</v>
      </c>
      <c r="N380" s="26" t="str">
        <f t="shared" si="53"/>
        <v>Realizado</v>
      </c>
      <c r="O380" s="26" t="s">
        <v>155</v>
      </c>
      <c r="P380" s="26" t="s">
        <v>218</v>
      </c>
      <c r="Q380" s="26" t="str">
        <f>IFERROR(IFERROR(VLOOKUP(H380,[1]STATUS_CAPEX!I:J,2,0),VLOOKUP(H380,[1]STATUS_OPEX!H:I,2,0)),0)</f>
        <v>ENTE//CKCP</v>
      </c>
      <c r="R380" s="31">
        <v>45877</v>
      </c>
      <c r="S380" s="32" t="s">
        <v>71</v>
      </c>
      <c r="T380" s="26" t="s">
        <v>48</v>
      </c>
      <c r="U380" s="33" t="s">
        <v>39</v>
      </c>
      <c r="V380" s="33" t="str">
        <f t="shared" si="54"/>
        <v>OK</v>
      </c>
      <c r="W380" s="33" t="s">
        <v>49</v>
      </c>
      <c r="X380" s="33" t="s">
        <v>49</v>
      </c>
      <c r="Y380" s="33" t="s">
        <v>39</v>
      </c>
      <c r="Z380" s="14">
        <f t="shared" si="47"/>
        <v>1</v>
      </c>
      <c r="AA380" s="34">
        <v>5145</v>
      </c>
      <c r="AB380" s="35" t="s">
        <v>57</v>
      </c>
      <c r="AC380" s="36" t="s">
        <v>182</v>
      </c>
      <c r="AD380" s="37" t="s">
        <v>51</v>
      </c>
      <c r="AE380" s="32" t="str">
        <f t="shared" si="51"/>
        <v>Realizado</v>
      </c>
      <c r="AF380" s="38" t="s">
        <v>42</v>
      </c>
      <c r="AG380" s="39">
        <f t="shared" si="52"/>
        <v>2950.33</v>
      </c>
      <c r="AH380" s="40">
        <v>2548098.5699999998</v>
      </c>
      <c r="AI380" s="35" t="e">
        <f t="shared" si="48"/>
        <v>#N/A</v>
      </c>
      <c r="AJ380" s="41">
        <v>25118045</v>
      </c>
      <c r="AK380" s="65">
        <v>2950.33</v>
      </c>
      <c r="AL380" s="34" t="str">
        <f t="shared" si="49"/>
        <v>Mauricio Alves</v>
      </c>
    </row>
    <row r="381" spans="1:38" x14ac:dyDescent="0.25">
      <c r="A381" s="26" t="s">
        <v>38</v>
      </c>
      <c r="B381" s="26" t="s">
        <v>39</v>
      </c>
      <c r="C381" s="26" t="s">
        <v>52</v>
      </c>
      <c r="D381" s="26" t="s">
        <v>40</v>
      </c>
      <c r="E381" s="79">
        <v>582172</v>
      </c>
      <c r="F381" s="46">
        <f>IFERROR(VLOOKUP(E381,#REF!,2,0),0)</f>
        <v>0</v>
      </c>
      <c r="G381" s="46"/>
      <c r="H381" s="26" t="s">
        <v>251</v>
      </c>
      <c r="I381" s="26" t="s">
        <v>42</v>
      </c>
      <c r="J381" s="26" t="s">
        <v>42</v>
      </c>
      <c r="K381" s="30" t="str">
        <f t="shared" si="50"/>
        <v>EME</v>
      </c>
      <c r="L381" s="26" t="s">
        <v>43</v>
      </c>
      <c r="M381" s="26" t="s">
        <v>54</v>
      </c>
      <c r="N381" s="26" t="str">
        <f t="shared" si="53"/>
        <v>Realizado</v>
      </c>
      <c r="O381" s="26" t="s">
        <v>45</v>
      </c>
      <c r="P381" s="26" t="s">
        <v>65</v>
      </c>
      <c r="Q381" s="26" t="str">
        <f>IFERROR(IFERROR(VLOOKUP(H381,[1]STATUS_CAPEX!I:J,2,0),VLOOKUP(H381,[1]STATUS_OPEX!H:I,2,0)),0)</f>
        <v>ENTE//CKCP</v>
      </c>
      <c r="R381" s="31">
        <v>45878</v>
      </c>
      <c r="S381" s="32" t="s">
        <v>71</v>
      </c>
      <c r="T381" s="26" t="s">
        <v>48</v>
      </c>
      <c r="U381" s="33" t="s">
        <v>39</v>
      </c>
      <c r="V381" s="33" t="str">
        <f t="shared" si="54"/>
        <v>OK</v>
      </c>
      <c r="W381" s="33" t="s">
        <v>49</v>
      </c>
      <c r="X381" s="33" t="s">
        <v>49</v>
      </c>
      <c r="Y381" s="33" t="s">
        <v>39</v>
      </c>
      <c r="Z381" s="14">
        <f t="shared" si="47"/>
        <v>1</v>
      </c>
      <c r="AA381" s="34">
        <v>3896</v>
      </c>
      <c r="AB381" s="35" t="s">
        <v>57</v>
      </c>
      <c r="AC381" s="36" t="s">
        <v>182</v>
      </c>
      <c r="AD381" s="37" t="s">
        <v>51</v>
      </c>
      <c r="AE381" s="32" t="str">
        <f t="shared" si="51"/>
        <v>Realizado</v>
      </c>
      <c r="AF381" s="38" t="s">
        <v>42</v>
      </c>
      <c r="AG381" s="39">
        <f t="shared" si="52"/>
        <v>3647.05</v>
      </c>
      <c r="AH381" s="40">
        <v>2548098.5699999998</v>
      </c>
      <c r="AI381" s="35" t="e">
        <f t="shared" si="48"/>
        <v>#N/A</v>
      </c>
      <c r="AJ381" s="41">
        <v>24740150</v>
      </c>
      <c r="AK381" s="51">
        <v>3647.05</v>
      </c>
      <c r="AL381" s="34" t="str">
        <f t="shared" si="49"/>
        <v>Mauricio Alves</v>
      </c>
    </row>
    <row r="382" spans="1:38" x14ac:dyDescent="0.25">
      <c r="A382" s="26" t="s">
        <v>38</v>
      </c>
      <c r="B382" s="26" t="s">
        <v>39</v>
      </c>
      <c r="C382" s="26" t="s">
        <v>52</v>
      </c>
      <c r="D382" s="26" t="s">
        <v>40</v>
      </c>
      <c r="E382" s="27">
        <v>1</v>
      </c>
      <c r="F382" s="27">
        <f>IFERROR(VLOOKUP(E382,#REF!,2,0),0)</f>
        <v>0</v>
      </c>
      <c r="G382" s="27"/>
      <c r="H382" s="26" t="s">
        <v>252</v>
      </c>
      <c r="I382" s="26" t="s">
        <v>42</v>
      </c>
      <c r="J382" s="26" t="s">
        <v>42</v>
      </c>
      <c r="K382" s="30" t="str">
        <f t="shared" si="50"/>
        <v>EME</v>
      </c>
      <c r="L382" s="26" t="s">
        <v>43</v>
      </c>
      <c r="M382" s="26" t="s">
        <v>54</v>
      </c>
      <c r="N382" s="26" t="str">
        <f t="shared" si="53"/>
        <v>Realizado</v>
      </c>
      <c r="O382" s="26" t="s">
        <v>253</v>
      </c>
      <c r="P382" s="26" t="s">
        <v>254</v>
      </c>
      <c r="Q382" s="26" t="str">
        <f>IFERROR(IFERROR(VLOOKUP(H382,[1]STATUS_CAPEX!I:J,2,0),VLOOKUP(H382,[1]STATUS_OPEX!H:I,2,0)),0)</f>
        <v>ENTE//CKCP</v>
      </c>
      <c r="R382" s="31">
        <v>45879</v>
      </c>
      <c r="S382" s="32" t="s">
        <v>71</v>
      </c>
      <c r="T382" s="26" t="s">
        <v>48</v>
      </c>
      <c r="U382" s="33" t="s">
        <v>39</v>
      </c>
      <c r="V382" s="33" t="str">
        <f t="shared" si="54"/>
        <v>OK</v>
      </c>
      <c r="W382" s="33" t="s">
        <v>49</v>
      </c>
      <c r="X382" s="33" t="s">
        <v>49</v>
      </c>
      <c r="Y382" s="33" t="s">
        <v>39</v>
      </c>
      <c r="Z382" s="14">
        <f t="shared" si="47"/>
        <v>1</v>
      </c>
      <c r="AA382" s="60">
        <v>0</v>
      </c>
      <c r="AB382" s="35" t="s">
        <v>57</v>
      </c>
      <c r="AC382" s="36" t="s">
        <v>182</v>
      </c>
      <c r="AD382" s="37" t="s">
        <v>51</v>
      </c>
      <c r="AE382" s="32" t="str">
        <f t="shared" si="51"/>
        <v>Realizado</v>
      </c>
      <c r="AF382" s="38" t="s">
        <v>42</v>
      </c>
      <c r="AG382" s="39">
        <f t="shared" si="52"/>
        <v>3896.59</v>
      </c>
      <c r="AH382" s="40">
        <v>2548098.5699999998</v>
      </c>
      <c r="AI382" s="35" t="e">
        <f t="shared" si="48"/>
        <v>#N/A</v>
      </c>
      <c r="AJ382" s="41">
        <v>24704968</v>
      </c>
      <c r="AK382" s="51">
        <v>3896.59</v>
      </c>
      <c r="AL382" s="34" t="str">
        <f t="shared" si="49"/>
        <v>Mauricio Alves</v>
      </c>
    </row>
    <row r="383" spans="1:38" x14ac:dyDescent="0.25">
      <c r="A383" s="26" t="s">
        <v>38</v>
      </c>
      <c r="B383" s="26" t="s">
        <v>39</v>
      </c>
      <c r="C383" s="26" t="s">
        <v>52</v>
      </c>
      <c r="D383" s="26" t="s">
        <v>40</v>
      </c>
      <c r="E383" s="27">
        <v>617119</v>
      </c>
      <c r="F383" s="27">
        <f>IFERROR(VLOOKUP(E383,#REF!,2,0),0)</f>
        <v>0</v>
      </c>
      <c r="G383" s="27"/>
      <c r="H383" s="26">
        <v>6000793141</v>
      </c>
      <c r="I383" s="26" t="s">
        <v>42</v>
      </c>
      <c r="J383" s="26" t="s">
        <v>42</v>
      </c>
      <c r="K383" s="30" t="str">
        <f t="shared" si="50"/>
        <v>Custeio</v>
      </c>
      <c r="L383" s="26" t="s">
        <v>43</v>
      </c>
      <c r="M383" s="26" t="s">
        <v>69</v>
      </c>
      <c r="N383" s="26" t="str">
        <f t="shared" si="53"/>
        <v>Realizado</v>
      </c>
      <c r="O383" s="26" t="s">
        <v>45</v>
      </c>
      <c r="P383" s="26" t="s">
        <v>70</v>
      </c>
      <c r="Q383" s="26" t="str">
        <f>IFERROR(IFERROR(VLOOKUP(H383,[1]STATUS_CAPEX!I:J,2,0),VLOOKUP(H383,[1]STATUS_OPEX!H:I,2,0)),0)</f>
        <v>LIB //COMS</v>
      </c>
      <c r="R383" s="31">
        <v>45880</v>
      </c>
      <c r="S383" s="32" t="s">
        <v>71</v>
      </c>
      <c r="T383" s="26" t="s">
        <v>72</v>
      </c>
      <c r="U383" s="33" t="s">
        <v>39</v>
      </c>
      <c r="V383" s="33" t="str">
        <f t="shared" si="54"/>
        <v>OK</v>
      </c>
      <c r="W383" s="33" t="s">
        <v>49</v>
      </c>
      <c r="X383" s="33" t="s">
        <v>49</v>
      </c>
      <c r="Y383" s="33" t="s">
        <v>39</v>
      </c>
      <c r="Z383" s="14">
        <f t="shared" si="47"/>
        <v>1</v>
      </c>
      <c r="AA383" s="34">
        <v>3923.22</v>
      </c>
      <c r="AB383" s="35" t="s">
        <v>57</v>
      </c>
      <c r="AC383" s="36" t="str">
        <f>IFERROR(VLOOKUP(T383,[1]STATUS_CAPEX!Q:R,2,0),"SAMUEL OLIVEIRA")</f>
        <v>SAMUEL OLIVEIRA</v>
      </c>
      <c r="AD383" s="37" t="s">
        <v>51</v>
      </c>
      <c r="AE383" s="32" t="str">
        <f t="shared" si="51"/>
        <v>Realizado</v>
      </c>
      <c r="AF383" s="38" t="s">
        <v>42</v>
      </c>
      <c r="AG383" s="39">
        <f t="shared" si="52"/>
        <v>5413.66</v>
      </c>
      <c r="AH383" s="40">
        <v>2548098.5699999998</v>
      </c>
      <c r="AI383" s="35" t="e">
        <f t="shared" si="48"/>
        <v>#N/A</v>
      </c>
      <c r="AJ383" s="41">
        <v>24970864</v>
      </c>
      <c r="AK383" s="51">
        <v>5413.66</v>
      </c>
      <c r="AL383" s="34" t="str">
        <f t="shared" si="49"/>
        <v>Mauricio Alves</v>
      </c>
    </row>
    <row r="384" spans="1:38" x14ac:dyDescent="0.25">
      <c r="A384" s="26" t="s">
        <v>38</v>
      </c>
      <c r="B384" s="26" t="s">
        <v>39</v>
      </c>
      <c r="C384" s="26" t="s">
        <v>52</v>
      </c>
      <c r="D384" s="26" t="s">
        <v>40</v>
      </c>
      <c r="E384" s="27">
        <v>616471</v>
      </c>
      <c r="F384" s="27">
        <f>IFERROR(VLOOKUP(E384,#REF!,2,0),0)</f>
        <v>0</v>
      </c>
      <c r="G384" s="27"/>
      <c r="H384" s="26">
        <v>6000794195</v>
      </c>
      <c r="I384" s="26" t="s">
        <v>42</v>
      </c>
      <c r="J384" s="26" t="s">
        <v>42</v>
      </c>
      <c r="K384" s="30" t="str">
        <f t="shared" si="50"/>
        <v>Custeio</v>
      </c>
      <c r="L384" s="26" t="s">
        <v>43</v>
      </c>
      <c r="M384" s="26" t="s">
        <v>69</v>
      </c>
      <c r="N384" s="26" t="str">
        <f t="shared" si="53"/>
        <v>Realizado</v>
      </c>
      <c r="O384" s="26" t="s">
        <v>45</v>
      </c>
      <c r="P384" s="26" t="s">
        <v>70</v>
      </c>
      <c r="Q384" s="26" t="str">
        <f>IFERROR(IFERROR(VLOOKUP(H384,[1]STATUS_CAPEX!I:J,2,0),VLOOKUP(H384,[1]STATUS_OPEX!H:I,2,0)),0)</f>
        <v>LIB //COMS</v>
      </c>
      <c r="R384" s="31">
        <v>45881</v>
      </c>
      <c r="S384" s="32" t="s">
        <v>71</v>
      </c>
      <c r="T384" s="26" t="s">
        <v>72</v>
      </c>
      <c r="U384" s="33" t="s">
        <v>39</v>
      </c>
      <c r="V384" s="33" t="str">
        <f t="shared" si="54"/>
        <v>OK</v>
      </c>
      <c r="W384" s="33" t="s">
        <v>49</v>
      </c>
      <c r="X384" s="33" t="s">
        <v>49</v>
      </c>
      <c r="Y384" s="33" t="s">
        <v>39</v>
      </c>
      <c r="Z384" s="14">
        <f t="shared" si="47"/>
        <v>1</v>
      </c>
      <c r="AA384" s="34">
        <v>2917.02</v>
      </c>
      <c r="AB384" s="35" t="s">
        <v>57</v>
      </c>
      <c r="AC384" s="36" t="str">
        <f>IFERROR(VLOOKUP(T384,[1]STATUS_CAPEX!Q:R,2,0),"SAMUEL OLIVEIRA")</f>
        <v>SAMUEL OLIVEIRA</v>
      </c>
      <c r="AD384" s="37" t="s">
        <v>51</v>
      </c>
      <c r="AE384" s="32" t="str">
        <f t="shared" si="51"/>
        <v>Realizado</v>
      </c>
      <c r="AF384" s="38" t="s">
        <v>42</v>
      </c>
      <c r="AG384" s="39">
        <f t="shared" si="52"/>
        <v>2917.07</v>
      </c>
      <c r="AH384" s="40">
        <v>2548098.5699999998</v>
      </c>
      <c r="AI384" s="35" t="e">
        <f t="shared" si="48"/>
        <v>#N/A</v>
      </c>
      <c r="AJ384" s="41">
        <v>24987307</v>
      </c>
      <c r="AK384" s="51">
        <v>2917.07</v>
      </c>
      <c r="AL384" s="34" t="str">
        <f t="shared" si="49"/>
        <v>Mauricio Alves</v>
      </c>
    </row>
    <row r="385" spans="1:38" x14ac:dyDescent="0.25">
      <c r="A385" s="26" t="s">
        <v>38</v>
      </c>
      <c r="B385" s="26" t="s">
        <v>39</v>
      </c>
      <c r="C385" s="26" t="s">
        <v>52</v>
      </c>
      <c r="D385" s="26" t="s">
        <v>40</v>
      </c>
      <c r="E385" s="27">
        <v>614234</v>
      </c>
      <c r="F385" s="27">
        <f>IFERROR(VLOOKUP(E385,#REF!,2,0),0)</f>
        <v>0</v>
      </c>
      <c r="G385" s="27"/>
      <c r="H385" s="26">
        <v>6000794193</v>
      </c>
      <c r="I385" s="26" t="s">
        <v>42</v>
      </c>
      <c r="J385" s="26" t="s">
        <v>42</v>
      </c>
      <c r="K385" s="30" t="str">
        <f t="shared" si="50"/>
        <v>Custeio</v>
      </c>
      <c r="L385" s="26" t="s">
        <v>43</v>
      </c>
      <c r="M385" s="26" t="s">
        <v>69</v>
      </c>
      <c r="N385" s="26" t="str">
        <f t="shared" si="53"/>
        <v>Realizado</v>
      </c>
      <c r="O385" s="26" t="s">
        <v>45</v>
      </c>
      <c r="P385" s="26" t="s">
        <v>70</v>
      </c>
      <c r="Q385" s="26" t="str">
        <f>IFERROR(IFERROR(VLOOKUP(H385,[1]STATUS_CAPEX!I:J,2,0),VLOOKUP(H385,[1]STATUS_OPEX!H:I,2,0)),0)</f>
        <v>LIB //COMS</v>
      </c>
      <c r="R385" s="31">
        <v>45882</v>
      </c>
      <c r="S385" s="32" t="s">
        <v>71</v>
      </c>
      <c r="T385" s="26" t="s">
        <v>72</v>
      </c>
      <c r="U385" s="33" t="s">
        <v>39</v>
      </c>
      <c r="V385" s="33" t="str">
        <f t="shared" si="54"/>
        <v>OK</v>
      </c>
      <c r="W385" s="33" t="s">
        <v>49</v>
      </c>
      <c r="X385" s="33" t="s">
        <v>49</v>
      </c>
      <c r="Y385" s="33" t="s">
        <v>39</v>
      </c>
      <c r="Z385" s="14">
        <f t="shared" si="47"/>
        <v>1</v>
      </c>
      <c r="AA385" s="34">
        <v>3873.94</v>
      </c>
      <c r="AB385" s="35" t="s">
        <v>57</v>
      </c>
      <c r="AC385" s="36" t="str">
        <f>IFERROR(VLOOKUP(T385,[1]STATUS_CAPEX!Q:R,2,0),"SAMUEL OLIVEIRA")</f>
        <v>SAMUEL OLIVEIRA</v>
      </c>
      <c r="AD385" s="37" t="s">
        <v>51</v>
      </c>
      <c r="AE385" s="32" t="str">
        <f t="shared" si="51"/>
        <v>Realizado</v>
      </c>
      <c r="AF385" s="38" t="s">
        <v>42</v>
      </c>
      <c r="AG385" s="39">
        <f t="shared" si="52"/>
        <v>3873.94</v>
      </c>
      <c r="AH385" s="40">
        <v>2548098.5699999998</v>
      </c>
      <c r="AI385" s="35" t="e">
        <f t="shared" si="48"/>
        <v>#N/A</v>
      </c>
      <c r="AJ385" s="41">
        <v>24987304</v>
      </c>
      <c r="AK385" s="51">
        <v>3873.94</v>
      </c>
      <c r="AL385" s="34" t="str">
        <f t="shared" si="49"/>
        <v>Mauricio Alves</v>
      </c>
    </row>
    <row r="386" spans="1:38" x14ac:dyDescent="0.25">
      <c r="A386" s="26" t="s">
        <v>38</v>
      </c>
      <c r="B386" s="26" t="s">
        <v>39</v>
      </c>
      <c r="C386" s="26" t="s">
        <v>52</v>
      </c>
      <c r="D386" s="26" t="s">
        <v>40</v>
      </c>
      <c r="E386" s="27">
        <v>611404</v>
      </c>
      <c r="F386" s="27">
        <f>IFERROR(VLOOKUP(E386,#REF!,2,0),0)</f>
        <v>0</v>
      </c>
      <c r="G386" s="27"/>
      <c r="H386" s="26">
        <v>6000794192</v>
      </c>
      <c r="I386" s="26" t="s">
        <v>42</v>
      </c>
      <c r="J386" s="26" t="s">
        <v>42</v>
      </c>
      <c r="K386" s="30" t="str">
        <f t="shared" si="50"/>
        <v>Custeio</v>
      </c>
      <c r="L386" s="26" t="s">
        <v>43</v>
      </c>
      <c r="M386" s="26" t="s">
        <v>69</v>
      </c>
      <c r="N386" s="26" t="str">
        <f t="shared" si="53"/>
        <v>Realizado</v>
      </c>
      <c r="O386" s="26" t="s">
        <v>45</v>
      </c>
      <c r="P386" s="26" t="s">
        <v>70</v>
      </c>
      <c r="Q386" s="26" t="str">
        <f>IFERROR(IFERROR(VLOOKUP(H386,[1]STATUS_CAPEX!I:J,2,0),VLOOKUP(H386,[1]STATUS_OPEX!H:I,2,0)),0)</f>
        <v>LIB //COMS</v>
      </c>
      <c r="R386" s="31">
        <v>45883</v>
      </c>
      <c r="S386" s="32" t="s">
        <v>71</v>
      </c>
      <c r="T386" s="26" t="s">
        <v>72</v>
      </c>
      <c r="U386" s="33" t="s">
        <v>39</v>
      </c>
      <c r="V386" s="33" t="str">
        <f t="shared" si="54"/>
        <v>OK</v>
      </c>
      <c r="W386" s="33" t="s">
        <v>49</v>
      </c>
      <c r="X386" s="33" t="s">
        <v>49</v>
      </c>
      <c r="Y386" s="33" t="s">
        <v>39</v>
      </c>
      <c r="Z386" s="14">
        <f t="shared" ref="Z386:Z449" si="55">(COUNTIF(U386:Y386,"OK")+COUNTIF(V386:Y386,"NA")+COUNTIF(U386:Y386,"anexado")+COUNTIF(V386:Y386,"sem anexo"))/5</f>
        <v>1</v>
      </c>
      <c r="AA386" s="34">
        <v>2754.7</v>
      </c>
      <c r="AB386" s="35" t="s">
        <v>57</v>
      </c>
      <c r="AC386" s="36" t="str">
        <f>IFERROR(VLOOKUP(T386,[1]STATUS_CAPEX!Q:R,2,0),"SAMUEL OLIVEIRA")</f>
        <v>SAMUEL OLIVEIRA</v>
      </c>
      <c r="AD386" s="37" t="s">
        <v>51</v>
      </c>
      <c r="AE386" s="32" t="str">
        <f t="shared" si="51"/>
        <v>Realizado</v>
      </c>
      <c r="AF386" s="38" t="s">
        <v>42</v>
      </c>
      <c r="AG386" s="39">
        <f t="shared" si="52"/>
        <v>2754.7</v>
      </c>
      <c r="AH386" s="40">
        <v>2548098.5699999998</v>
      </c>
      <c r="AI386" s="35" t="e">
        <f t="shared" ref="AI386:AI449" si="56">VLOOKUP(T386,AN:AO,2,0)</f>
        <v>#N/A</v>
      </c>
      <c r="AJ386" s="41">
        <v>24987282</v>
      </c>
      <c r="AK386" s="51">
        <v>2754.7</v>
      </c>
      <c r="AL386" s="34" t="str">
        <f t="shared" ref="AL386:AL449" si="57">IF(OR(A386="pendência planejamento", A386="pendência construtiva", A386="logistica equatorial"), "Erica Fragoso", IF(OR(A386="obras coms", A386="obras conc", A386="pendência fechamento", A386="almoxarifado", A386="Fechamento", A386="Disponibilidade Noturna", A386="Sobre Aviso", A386="Disponibilidade Contrato", A386="Disponibilidade"), "Mauricio Alves", ""))</f>
        <v>Mauricio Alves</v>
      </c>
    </row>
    <row r="387" spans="1:38" x14ac:dyDescent="0.25">
      <c r="A387" s="26" t="s">
        <v>38</v>
      </c>
      <c r="B387" s="26" t="s">
        <v>39</v>
      </c>
      <c r="C387" s="26" t="s">
        <v>52</v>
      </c>
      <c r="D387" s="26" t="s">
        <v>40</v>
      </c>
      <c r="E387" s="27">
        <v>591305</v>
      </c>
      <c r="F387" s="27">
        <f>IFERROR(VLOOKUP(E387,#REF!,2,0),0)</f>
        <v>0</v>
      </c>
      <c r="G387" s="27"/>
      <c r="H387" s="26">
        <v>6000783985</v>
      </c>
      <c r="I387" s="26" t="s">
        <v>42</v>
      </c>
      <c r="J387" s="26" t="s">
        <v>42</v>
      </c>
      <c r="K387" s="30" t="str">
        <f t="shared" ref="K387:K450" si="58">IF(OR(ISNUMBER( FIND("Criar PEP",H387)), ISNUMBER( FIND("Criar Ordem",H387))), "Sem Informação", IFERROR(IF(MID(H387,11,3)&lt;&gt;"", MID(H387,11,3), "Custeio"), "Custeio"))</f>
        <v>Custeio</v>
      </c>
      <c r="L387" s="26" t="s">
        <v>43</v>
      </c>
      <c r="M387" s="26" t="s">
        <v>44</v>
      </c>
      <c r="N387" s="26" t="str">
        <f t="shared" si="53"/>
        <v>Realizado</v>
      </c>
      <c r="O387" s="26" t="s">
        <v>45</v>
      </c>
      <c r="P387" s="26" t="s">
        <v>255</v>
      </c>
      <c r="Q387" s="26" t="str">
        <f>IFERROR(IFERROR(VLOOKUP(H387,[1]STATUS_CAPEX!I:J,2,0),VLOOKUP(H387,[1]STATUS_OPEX!H:I,2,0)),0)</f>
        <v>LIB //COMS</v>
      </c>
      <c r="R387" s="31">
        <v>45884</v>
      </c>
      <c r="S387" s="32" t="s">
        <v>71</v>
      </c>
      <c r="T387" s="26" t="s">
        <v>72</v>
      </c>
      <c r="U387" s="33" t="s">
        <v>39</v>
      </c>
      <c r="V387" s="33" t="str">
        <f t="shared" si="54"/>
        <v>OK</v>
      </c>
      <c r="W387" s="33" t="s">
        <v>49</v>
      </c>
      <c r="X387" s="33" t="s">
        <v>49</v>
      </c>
      <c r="Y387" s="33" t="s">
        <v>39</v>
      </c>
      <c r="Z387" s="14">
        <f t="shared" si="55"/>
        <v>1</v>
      </c>
      <c r="AA387" s="34">
        <v>1654</v>
      </c>
      <c r="AB387" s="35" t="s">
        <v>57</v>
      </c>
      <c r="AC387" s="36" t="str">
        <f>IFERROR(VLOOKUP(T387,[1]STATUS_CAPEX!Q:R,2,0),"SAMUEL OLIVEIRA")</f>
        <v>SAMUEL OLIVEIRA</v>
      </c>
      <c r="AD387" s="37" t="s">
        <v>51</v>
      </c>
      <c r="AE387" s="32" t="str">
        <f t="shared" ref="AE387:AE450" si="59">IF(AND(AJ387&gt;0, AK387&gt;0), "Realizado", "Não realizado")</f>
        <v>Realizado</v>
      </c>
      <c r="AF387" s="38" t="s">
        <v>42</v>
      </c>
      <c r="AG387" s="39">
        <f t="shared" si="52"/>
        <v>3519.53</v>
      </c>
      <c r="AH387" s="40">
        <v>2548098.5699999998</v>
      </c>
      <c r="AI387" s="35" t="e">
        <f t="shared" si="56"/>
        <v>#N/A</v>
      </c>
      <c r="AJ387" s="41">
        <v>24957096</v>
      </c>
      <c r="AK387" s="51">
        <v>3519.53</v>
      </c>
      <c r="AL387" s="34" t="str">
        <f t="shared" si="57"/>
        <v>Mauricio Alves</v>
      </c>
    </row>
    <row r="388" spans="1:38" x14ac:dyDescent="0.25">
      <c r="A388" s="26" t="s">
        <v>38</v>
      </c>
      <c r="B388" s="26" t="s">
        <v>39</v>
      </c>
      <c r="C388" s="26" t="s">
        <v>52</v>
      </c>
      <c r="D388" s="26" t="s">
        <v>40</v>
      </c>
      <c r="E388" s="27">
        <v>617636</v>
      </c>
      <c r="F388" s="27">
        <f>IFERROR(VLOOKUP(E388,#REF!,2,0),0)</f>
        <v>0</v>
      </c>
      <c r="G388" s="27"/>
      <c r="H388" s="26">
        <v>6000794404</v>
      </c>
      <c r="I388" s="26" t="s">
        <v>42</v>
      </c>
      <c r="J388" s="26" t="s">
        <v>42</v>
      </c>
      <c r="K388" s="30" t="str">
        <f t="shared" si="58"/>
        <v>Custeio</v>
      </c>
      <c r="L388" s="26" t="s">
        <v>43</v>
      </c>
      <c r="M388" s="26" t="s">
        <v>111</v>
      </c>
      <c r="N388" s="26" t="str">
        <f t="shared" si="53"/>
        <v>Realizado</v>
      </c>
      <c r="O388" s="26" t="s">
        <v>45</v>
      </c>
      <c r="P388" s="26" t="s">
        <v>70</v>
      </c>
      <c r="Q388" s="26" t="str">
        <f>IFERROR(IFERROR(VLOOKUP(H388,[1]STATUS_CAPEX!I:J,2,0),VLOOKUP(H388,[1]STATUS_OPEX!H:I,2,0)),0)</f>
        <v>LIB //COMS</v>
      </c>
      <c r="R388" s="31">
        <v>45885</v>
      </c>
      <c r="S388" s="32" t="s">
        <v>71</v>
      </c>
      <c r="T388" s="26" t="s">
        <v>72</v>
      </c>
      <c r="U388" s="33" t="s">
        <v>39</v>
      </c>
      <c r="V388" s="33" t="str">
        <f t="shared" si="54"/>
        <v>OK</v>
      </c>
      <c r="W388" s="33" t="s">
        <v>49</v>
      </c>
      <c r="X388" s="33" t="s">
        <v>49</v>
      </c>
      <c r="Y388" s="33" t="s">
        <v>39</v>
      </c>
      <c r="Z388" s="14">
        <f t="shared" si="55"/>
        <v>1</v>
      </c>
      <c r="AA388" s="34">
        <v>1461.54</v>
      </c>
      <c r="AB388" s="35" t="s">
        <v>57</v>
      </c>
      <c r="AC388" s="36" t="str">
        <f>IFERROR(VLOOKUP(T388,[1]STATUS_CAPEX!Q:R,2,0),"SAMUEL OLIVEIRA")</f>
        <v>SAMUEL OLIVEIRA</v>
      </c>
      <c r="AD388" s="37" t="s">
        <v>51</v>
      </c>
      <c r="AE388" s="32" t="str">
        <f t="shared" si="59"/>
        <v>Realizado</v>
      </c>
      <c r="AF388" s="38" t="s">
        <v>42</v>
      </c>
      <c r="AG388" s="39">
        <f t="shared" si="52"/>
        <v>1461.54</v>
      </c>
      <c r="AH388" s="40">
        <v>2548098.5699999998</v>
      </c>
      <c r="AI388" s="35" t="e">
        <f t="shared" si="56"/>
        <v>#N/A</v>
      </c>
      <c r="AJ388" s="41">
        <v>25001441</v>
      </c>
      <c r="AK388" s="65">
        <v>1461.54</v>
      </c>
      <c r="AL388" s="34" t="str">
        <f t="shared" si="57"/>
        <v>Mauricio Alves</v>
      </c>
    </row>
    <row r="389" spans="1:38" x14ac:dyDescent="0.25">
      <c r="A389" s="26" t="s">
        <v>38</v>
      </c>
      <c r="B389" s="26" t="s">
        <v>39</v>
      </c>
      <c r="C389" s="26" t="s">
        <v>52</v>
      </c>
      <c r="D389" s="26" t="s">
        <v>40</v>
      </c>
      <c r="E389" s="26">
        <v>617481</v>
      </c>
      <c r="F389" s="46">
        <f>IFERROR(VLOOKUP(E389,#REF!,2,0),0)</f>
        <v>0</v>
      </c>
      <c r="G389" s="46"/>
      <c r="H389" s="26">
        <v>6000794405</v>
      </c>
      <c r="I389" s="26" t="s">
        <v>42</v>
      </c>
      <c r="J389" s="26" t="s">
        <v>42</v>
      </c>
      <c r="K389" s="30" t="str">
        <f t="shared" si="58"/>
        <v>Custeio</v>
      </c>
      <c r="L389" s="26" t="s">
        <v>43</v>
      </c>
      <c r="M389" s="26" t="s">
        <v>111</v>
      </c>
      <c r="N389" s="26" t="str">
        <f t="shared" si="53"/>
        <v>Realizado</v>
      </c>
      <c r="O389" s="26" t="s">
        <v>84</v>
      </c>
      <c r="P389" s="26" t="s">
        <v>70</v>
      </c>
      <c r="Q389" s="26" t="str">
        <f>IFERROR(IFERROR(VLOOKUP(H389,[1]STATUS_CAPEX!I:J,2,0),VLOOKUP(H389,[1]STATUS_OPEX!H:I,2,0)),0)</f>
        <v>LIB //COMS</v>
      </c>
      <c r="R389" s="31">
        <v>45886</v>
      </c>
      <c r="S389" s="32" t="s">
        <v>71</v>
      </c>
      <c r="T389" s="26" t="s">
        <v>72</v>
      </c>
      <c r="U389" s="33" t="s">
        <v>39</v>
      </c>
      <c r="V389" s="33" t="str">
        <f t="shared" si="54"/>
        <v>OK</v>
      </c>
      <c r="W389" s="33" t="s">
        <v>49</v>
      </c>
      <c r="X389" s="33" t="s">
        <v>49</v>
      </c>
      <c r="Y389" s="33" t="s">
        <v>39</v>
      </c>
      <c r="Z389" s="14">
        <f t="shared" si="55"/>
        <v>1</v>
      </c>
      <c r="AA389" s="34">
        <v>2200.11</v>
      </c>
      <c r="AB389" s="35" t="s">
        <v>57</v>
      </c>
      <c r="AC389" s="36" t="str">
        <f>IFERROR(VLOOKUP(T389,[1]STATUS_CAPEX!Q:R,2,0),"SAMUEL OLIVEIRA")</f>
        <v>SAMUEL OLIVEIRA</v>
      </c>
      <c r="AD389" s="37" t="s">
        <v>51</v>
      </c>
      <c r="AE389" s="32" t="str">
        <f t="shared" si="59"/>
        <v>Realizado</v>
      </c>
      <c r="AF389" s="38" t="s">
        <v>42</v>
      </c>
      <c r="AG389" s="39">
        <f t="shared" si="52"/>
        <v>1110.1600000000001</v>
      </c>
      <c r="AH389" s="40">
        <v>2548098.5699999998</v>
      </c>
      <c r="AI389" s="35" t="e">
        <f t="shared" si="56"/>
        <v>#N/A</v>
      </c>
      <c r="AJ389" s="41">
        <v>25001338</v>
      </c>
      <c r="AK389" s="51">
        <v>1110.1600000000001</v>
      </c>
      <c r="AL389" s="34" t="str">
        <f t="shared" si="57"/>
        <v>Mauricio Alves</v>
      </c>
    </row>
    <row r="390" spans="1:38" x14ac:dyDescent="0.25">
      <c r="A390" s="26" t="s">
        <v>38</v>
      </c>
      <c r="B390" s="26" t="s">
        <v>39</v>
      </c>
      <c r="C390" s="26" t="s">
        <v>52</v>
      </c>
      <c r="D390" s="26" t="s">
        <v>40</v>
      </c>
      <c r="E390" s="27">
        <v>27770500</v>
      </c>
      <c r="F390" s="27">
        <f>IFERROR(VLOOKUP(E390,#REF!,2,0),0)</f>
        <v>0</v>
      </c>
      <c r="G390" s="27"/>
      <c r="H390" s="26">
        <v>6000794407</v>
      </c>
      <c r="I390" s="26" t="s">
        <v>42</v>
      </c>
      <c r="J390" s="26" t="s">
        <v>42</v>
      </c>
      <c r="K390" s="30" t="str">
        <f t="shared" si="58"/>
        <v>Custeio</v>
      </c>
      <c r="L390" s="26" t="s">
        <v>43</v>
      </c>
      <c r="M390" s="26" t="s">
        <v>111</v>
      </c>
      <c r="N390" s="26" t="str">
        <f t="shared" si="53"/>
        <v>Realizado</v>
      </c>
      <c r="O390" s="26" t="s">
        <v>45</v>
      </c>
      <c r="P390" s="26" t="s">
        <v>70</v>
      </c>
      <c r="Q390" s="26" t="str">
        <f>IFERROR(IFERROR(VLOOKUP(H390,[1]STATUS_CAPEX!I:J,2,0),VLOOKUP(H390,[1]STATUS_OPEX!H:I,2,0)),0)</f>
        <v>LIB //COMS</v>
      </c>
      <c r="R390" s="31">
        <v>45887</v>
      </c>
      <c r="S390" s="32" t="s">
        <v>71</v>
      </c>
      <c r="T390" s="26" t="s">
        <v>72</v>
      </c>
      <c r="U390" s="33" t="s">
        <v>39</v>
      </c>
      <c r="V390" s="33" t="str">
        <f t="shared" si="54"/>
        <v>OK</v>
      </c>
      <c r="W390" s="33" t="s">
        <v>49</v>
      </c>
      <c r="X390" s="33" t="s">
        <v>49</v>
      </c>
      <c r="Y390" s="33" t="s">
        <v>39</v>
      </c>
      <c r="Z390" s="14">
        <f t="shared" si="55"/>
        <v>1</v>
      </c>
      <c r="AA390" s="34">
        <v>3307.52</v>
      </c>
      <c r="AB390" s="35" t="s">
        <v>57</v>
      </c>
      <c r="AC390" s="36" t="str">
        <f>IFERROR(VLOOKUP(T390,[1]STATUS_CAPEX!Q:R,2,0),"SAMUEL OLIVEIRA")</f>
        <v>SAMUEL OLIVEIRA</v>
      </c>
      <c r="AD390" s="37" t="s">
        <v>51</v>
      </c>
      <c r="AE390" s="32" t="str">
        <f t="shared" si="59"/>
        <v>Realizado</v>
      </c>
      <c r="AF390" s="38" t="s">
        <v>42</v>
      </c>
      <c r="AG390" s="39">
        <f t="shared" ref="AG390:AG413" si="60">IF(AK390="",AA390,AK390)</f>
        <v>2540.5</v>
      </c>
      <c r="AH390" s="40">
        <v>2548098.5699999998</v>
      </c>
      <c r="AI390" s="35" t="e">
        <f t="shared" si="56"/>
        <v>#N/A</v>
      </c>
      <c r="AJ390" s="41">
        <v>25001336</v>
      </c>
      <c r="AK390" s="51">
        <v>2540.5</v>
      </c>
      <c r="AL390" s="34" t="str">
        <f t="shared" si="57"/>
        <v>Mauricio Alves</v>
      </c>
    </row>
    <row r="391" spans="1:38" x14ac:dyDescent="0.25">
      <c r="A391" s="26" t="s">
        <v>38</v>
      </c>
      <c r="B391" s="26" t="s">
        <v>39</v>
      </c>
      <c r="C391" s="26" t="s">
        <v>52</v>
      </c>
      <c r="D391" s="26" t="s">
        <v>40</v>
      </c>
      <c r="E391" s="27">
        <v>522216</v>
      </c>
      <c r="F391" s="27">
        <f>IFERROR(VLOOKUP(E391,#REF!,2,0),0)</f>
        <v>0</v>
      </c>
      <c r="G391" s="27"/>
      <c r="H391" s="26" t="s">
        <v>256</v>
      </c>
      <c r="I391" s="26" t="s">
        <v>42</v>
      </c>
      <c r="J391" s="26" t="s">
        <v>42</v>
      </c>
      <c r="K391" s="30" t="str">
        <f t="shared" si="58"/>
        <v>EME</v>
      </c>
      <c r="L391" s="26" t="s">
        <v>43</v>
      </c>
      <c r="M391" s="26" t="s">
        <v>44</v>
      </c>
      <c r="N391" s="26" t="str">
        <f t="shared" si="53"/>
        <v>Realizado</v>
      </c>
      <c r="O391" s="26" t="s">
        <v>45</v>
      </c>
      <c r="P391" s="26" t="s">
        <v>46</v>
      </c>
      <c r="Q391" s="26" t="str">
        <f>IFERROR(IFERROR(VLOOKUP(H391,[1]STATUS_CAPEX!I:J,2,0),VLOOKUP(H391,[1]STATUS_OPEX!H:I,2,0)),0)</f>
        <v>LIB //DFEC</v>
      </c>
      <c r="R391" s="31">
        <v>45888</v>
      </c>
      <c r="S391" s="32" t="s">
        <v>71</v>
      </c>
      <c r="T391" s="26" t="s">
        <v>48</v>
      </c>
      <c r="U391" s="33" t="s">
        <v>39</v>
      </c>
      <c r="V391" s="33" t="str">
        <f t="shared" si="54"/>
        <v>OK</v>
      </c>
      <c r="W391" s="33" t="s">
        <v>49</v>
      </c>
      <c r="X391" s="33" t="s">
        <v>49</v>
      </c>
      <c r="Y391" s="33" t="s">
        <v>39</v>
      </c>
      <c r="Z391" s="14">
        <f t="shared" si="55"/>
        <v>1</v>
      </c>
      <c r="AA391" s="34">
        <v>3689</v>
      </c>
      <c r="AB391" s="35" t="s">
        <v>57</v>
      </c>
      <c r="AC391" s="36" t="s">
        <v>182</v>
      </c>
      <c r="AD391" s="37" t="s">
        <v>51</v>
      </c>
      <c r="AE391" s="32" t="str">
        <f t="shared" si="59"/>
        <v>Realizado</v>
      </c>
      <c r="AF391" s="38" t="s">
        <v>42</v>
      </c>
      <c r="AG391" s="39">
        <f t="shared" si="60"/>
        <v>1928.75</v>
      </c>
      <c r="AH391" s="40">
        <v>2548098.5699999998</v>
      </c>
      <c r="AI391" s="35" t="e">
        <f t="shared" si="56"/>
        <v>#N/A</v>
      </c>
      <c r="AJ391" s="41">
        <v>24612619</v>
      </c>
      <c r="AK391" s="51">
        <v>1928.75</v>
      </c>
      <c r="AL391" s="34" t="str">
        <f t="shared" si="57"/>
        <v>Mauricio Alves</v>
      </c>
    </row>
    <row r="392" spans="1:38" x14ac:dyDescent="0.25">
      <c r="A392" s="26" t="s">
        <v>38</v>
      </c>
      <c r="B392" s="26" t="s">
        <v>39</v>
      </c>
      <c r="C392" s="26" t="s">
        <v>52</v>
      </c>
      <c r="D392" s="26" t="s">
        <v>40</v>
      </c>
      <c r="E392" s="27">
        <v>662978</v>
      </c>
      <c r="F392" s="27">
        <f>IFERROR(VLOOKUP(E392,#REF!,2,0),0)</f>
        <v>0</v>
      </c>
      <c r="G392" s="27"/>
      <c r="H392" s="26">
        <v>6000799935</v>
      </c>
      <c r="I392" s="26" t="s">
        <v>42</v>
      </c>
      <c r="J392" s="26" t="s">
        <v>42</v>
      </c>
      <c r="K392" s="30" t="str">
        <f t="shared" si="58"/>
        <v>Custeio</v>
      </c>
      <c r="L392" s="26" t="s">
        <v>136</v>
      </c>
      <c r="M392" s="47" t="s">
        <v>99</v>
      </c>
      <c r="N392" s="26" t="str">
        <f t="shared" si="53"/>
        <v>Realizado</v>
      </c>
      <c r="O392" s="47" t="s">
        <v>45</v>
      </c>
      <c r="P392" s="47" t="s">
        <v>101</v>
      </c>
      <c r="Q392" s="26" t="str">
        <f>IFERROR(IFERROR(VLOOKUP(H392,[1]STATUS_CAPEX!I:J,2,0),VLOOKUP(H392,[1]STATUS_OPEX!H:I,2,0)),0)</f>
        <v>LIB //COMS</v>
      </c>
      <c r="R392" s="31">
        <v>45889</v>
      </c>
      <c r="S392" s="32" t="s">
        <v>56</v>
      </c>
      <c r="T392" s="26" t="s">
        <v>72</v>
      </c>
      <c r="U392" s="33" t="s">
        <v>39</v>
      </c>
      <c r="V392" s="33" t="str">
        <f t="shared" si="54"/>
        <v>OK</v>
      </c>
      <c r="W392" s="33" t="s">
        <v>49</v>
      </c>
      <c r="X392" s="33" t="s">
        <v>49</v>
      </c>
      <c r="Y392" s="33" t="s">
        <v>39</v>
      </c>
      <c r="Z392" s="14">
        <f t="shared" si="55"/>
        <v>1</v>
      </c>
      <c r="AA392" s="48">
        <v>1389.15</v>
      </c>
      <c r="AB392" s="35" t="s">
        <v>57</v>
      </c>
      <c r="AC392" s="36" t="str">
        <f>IFERROR(VLOOKUP(T392,[1]STATUS_CAPEX!Q:R,2,0),"SAMUEL OLIVEIRA")</f>
        <v>SAMUEL OLIVEIRA</v>
      </c>
      <c r="AD392" s="37" t="s">
        <v>51</v>
      </c>
      <c r="AE392" s="32" t="str">
        <f t="shared" si="59"/>
        <v>Realizado</v>
      </c>
      <c r="AF392" s="38" t="s">
        <v>42</v>
      </c>
      <c r="AG392" s="49">
        <f t="shared" si="60"/>
        <v>963.37</v>
      </c>
      <c r="AH392" s="40">
        <v>2548098.5699999998</v>
      </c>
      <c r="AI392" s="35" t="e">
        <f t="shared" si="56"/>
        <v>#N/A</v>
      </c>
      <c r="AJ392" s="41">
        <v>25248597</v>
      </c>
      <c r="AK392" s="65">
        <v>963.37</v>
      </c>
      <c r="AL392" s="34" t="str">
        <f t="shared" si="57"/>
        <v>Mauricio Alves</v>
      </c>
    </row>
    <row r="393" spans="1:38" x14ac:dyDescent="0.25">
      <c r="A393" s="26" t="s">
        <v>38</v>
      </c>
      <c r="B393" s="26" t="s">
        <v>39</v>
      </c>
      <c r="C393" s="26" t="s">
        <v>52</v>
      </c>
      <c r="D393" s="26" t="s">
        <v>40</v>
      </c>
      <c r="E393" s="27">
        <v>577566</v>
      </c>
      <c r="F393" s="27">
        <f>IFERROR(VLOOKUP(E393,#REF!,2,0),0)</f>
        <v>0</v>
      </c>
      <c r="G393" s="27"/>
      <c r="H393" s="26" t="s">
        <v>257</v>
      </c>
      <c r="I393" s="26" t="s">
        <v>42</v>
      </c>
      <c r="J393" s="26" t="s">
        <v>42</v>
      </c>
      <c r="K393" s="30" t="str">
        <f t="shared" si="58"/>
        <v>EME</v>
      </c>
      <c r="L393" s="26" t="s">
        <v>43</v>
      </c>
      <c r="M393" s="26" t="s">
        <v>44</v>
      </c>
      <c r="N393" s="26" t="str">
        <f t="shared" si="53"/>
        <v>Realizado</v>
      </c>
      <c r="O393" s="26" t="s">
        <v>45</v>
      </c>
      <c r="P393" s="26" t="s">
        <v>46</v>
      </c>
      <c r="Q393" s="26" t="str">
        <f>IFERROR(IFERROR(VLOOKUP(H393,[1]STATUS_CAPEX!I:J,2,0),VLOOKUP(H393,[1]STATUS_OPEX!H:I,2,0)),0)</f>
        <v>LIB //DFEC</v>
      </c>
      <c r="R393" s="31">
        <v>45890</v>
      </c>
      <c r="S393" s="32" t="s">
        <v>71</v>
      </c>
      <c r="T393" s="26" t="s">
        <v>48</v>
      </c>
      <c r="U393" s="33" t="s">
        <v>39</v>
      </c>
      <c r="V393" s="33" t="str">
        <f t="shared" si="54"/>
        <v>OK</v>
      </c>
      <c r="W393" s="33" t="s">
        <v>49</v>
      </c>
      <c r="X393" s="33" t="s">
        <v>49</v>
      </c>
      <c r="Y393" s="33" t="s">
        <v>39</v>
      </c>
      <c r="Z393" s="14">
        <f t="shared" si="55"/>
        <v>1</v>
      </c>
      <c r="AA393" s="34">
        <v>4568</v>
      </c>
      <c r="AB393" s="35" t="s">
        <v>57</v>
      </c>
      <c r="AC393" s="36" t="s">
        <v>182</v>
      </c>
      <c r="AD393" s="37" t="s">
        <v>51</v>
      </c>
      <c r="AE393" s="32" t="str">
        <f t="shared" si="59"/>
        <v>Realizado</v>
      </c>
      <c r="AF393" s="38" t="s">
        <v>42</v>
      </c>
      <c r="AG393" s="39">
        <f t="shared" si="60"/>
        <v>2187.35</v>
      </c>
      <c r="AH393" s="40">
        <v>2548098.5699999998</v>
      </c>
      <c r="AI393" s="35" t="e">
        <f t="shared" si="56"/>
        <v>#N/A</v>
      </c>
      <c r="AJ393" s="41">
        <v>24680773</v>
      </c>
      <c r="AK393" s="51">
        <v>2187.35</v>
      </c>
      <c r="AL393" s="34" t="str">
        <f t="shared" si="57"/>
        <v>Mauricio Alves</v>
      </c>
    </row>
    <row r="394" spans="1:38" x14ac:dyDescent="0.25">
      <c r="A394" s="26" t="s">
        <v>38</v>
      </c>
      <c r="B394" s="26" t="s">
        <v>39</v>
      </c>
      <c r="C394" s="26" t="s">
        <v>52</v>
      </c>
      <c r="D394" s="26" t="s">
        <v>40</v>
      </c>
      <c r="E394" s="27">
        <v>619912</v>
      </c>
      <c r="F394" s="27">
        <f>IFERROR(VLOOKUP(E394,#REF!,2,0),0)</f>
        <v>0</v>
      </c>
      <c r="G394" s="27"/>
      <c r="H394" s="26">
        <v>6000794190</v>
      </c>
      <c r="I394" s="26" t="s">
        <v>42</v>
      </c>
      <c r="J394" s="26" t="s">
        <v>42</v>
      </c>
      <c r="K394" s="30" t="str">
        <f t="shared" si="58"/>
        <v>Custeio</v>
      </c>
      <c r="L394" s="26" t="s">
        <v>43</v>
      </c>
      <c r="M394" s="26" t="s">
        <v>69</v>
      </c>
      <c r="N394" s="26" t="str">
        <f t="shared" si="53"/>
        <v>Realizado</v>
      </c>
      <c r="O394" s="26" t="s">
        <v>45</v>
      </c>
      <c r="P394" s="26" t="s">
        <v>70</v>
      </c>
      <c r="Q394" s="26" t="str">
        <f>IFERROR(IFERROR(VLOOKUP(H394,[1]STATUS_CAPEX!I:J,2,0),VLOOKUP(H394,[1]STATUS_OPEX!H:I,2,0)),0)</f>
        <v>LIB //COMS</v>
      </c>
      <c r="R394" s="31">
        <v>45891</v>
      </c>
      <c r="S394" s="32" t="s">
        <v>71</v>
      </c>
      <c r="T394" s="26" t="s">
        <v>72</v>
      </c>
      <c r="U394" s="33" t="s">
        <v>39</v>
      </c>
      <c r="V394" s="33" t="str">
        <f t="shared" si="54"/>
        <v>OK</v>
      </c>
      <c r="W394" s="33" t="s">
        <v>49</v>
      </c>
      <c r="X394" s="33" t="s">
        <v>49</v>
      </c>
      <c r="Y394" s="33" t="s">
        <v>39</v>
      </c>
      <c r="Z394" s="14">
        <f t="shared" si="55"/>
        <v>1</v>
      </c>
      <c r="AA394" s="34">
        <v>2358.86</v>
      </c>
      <c r="AB394" s="35" t="s">
        <v>57</v>
      </c>
      <c r="AC394" s="36" t="str">
        <f>IFERROR(VLOOKUP(T394,[1]STATUS_CAPEX!Q:R,2,0),"SAMUEL OLIVEIRA")</f>
        <v>SAMUEL OLIVEIRA</v>
      </c>
      <c r="AD394" s="37" t="s">
        <v>51</v>
      </c>
      <c r="AE394" s="32" t="str">
        <f t="shared" si="59"/>
        <v>Realizado</v>
      </c>
      <c r="AF394" s="38" t="s">
        <v>42</v>
      </c>
      <c r="AG394" s="39">
        <f t="shared" si="60"/>
        <v>2358.86</v>
      </c>
      <c r="AH394" s="40">
        <v>2548098.5699999998</v>
      </c>
      <c r="AI394" s="35" t="e">
        <f t="shared" si="56"/>
        <v>#N/A</v>
      </c>
      <c r="AJ394" s="41">
        <v>24987275</v>
      </c>
      <c r="AK394" s="51">
        <v>2358.86</v>
      </c>
      <c r="AL394" s="34" t="str">
        <f t="shared" si="57"/>
        <v>Mauricio Alves</v>
      </c>
    </row>
    <row r="395" spans="1:38" x14ac:dyDescent="0.25">
      <c r="A395" s="26" t="s">
        <v>38</v>
      </c>
      <c r="B395" s="26" t="s">
        <v>39</v>
      </c>
      <c r="C395" s="26" t="s">
        <v>52</v>
      </c>
      <c r="D395" s="26" t="s">
        <v>40</v>
      </c>
      <c r="E395" s="27">
        <v>616617</v>
      </c>
      <c r="F395" s="27">
        <f>IFERROR(VLOOKUP(E395,#REF!,2,0),0)</f>
        <v>0</v>
      </c>
      <c r="G395" s="27"/>
      <c r="H395" s="26">
        <v>6000794188</v>
      </c>
      <c r="I395" s="26" t="s">
        <v>42</v>
      </c>
      <c r="J395" s="26" t="s">
        <v>42</v>
      </c>
      <c r="K395" s="30" t="str">
        <f t="shared" si="58"/>
        <v>Custeio</v>
      </c>
      <c r="L395" s="26" t="s">
        <v>43</v>
      </c>
      <c r="M395" s="26" t="s">
        <v>69</v>
      </c>
      <c r="N395" s="26" t="str">
        <f t="shared" si="53"/>
        <v>Realizado</v>
      </c>
      <c r="O395" s="26" t="s">
        <v>64</v>
      </c>
      <c r="P395" s="26" t="s">
        <v>70</v>
      </c>
      <c r="Q395" s="26" t="str">
        <f>IFERROR(IFERROR(VLOOKUP(H395,[1]STATUS_CAPEX!I:J,2,0),VLOOKUP(H395,[1]STATUS_OPEX!H:I,2,0)),0)</f>
        <v>LIB //COMS</v>
      </c>
      <c r="R395" s="31">
        <v>45892</v>
      </c>
      <c r="S395" s="32" t="s">
        <v>71</v>
      </c>
      <c r="T395" s="26" t="s">
        <v>72</v>
      </c>
      <c r="U395" s="33" t="s">
        <v>39</v>
      </c>
      <c r="V395" s="33" t="str">
        <f t="shared" si="54"/>
        <v>OK</v>
      </c>
      <c r="W395" s="33" t="s">
        <v>49</v>
      </c>
      <c r="X395" s="33" t="s">
        <v>49</v>
      </c>
      <c r="Y395" s="33" t="s">
        <v>39</v>
      </c>
      <c r="Z395" s="14">
        <f t="shared" si="55"/>
        <v>1</v>
      </c>
      <c r="AA395" s="34">
        <v>4368.33</v>
      </c>
      <c r="AB395" s="35" t="s">
        <v>57</v>
      </c>
      <c r="AC395" s="36" t="str">
        <f>IFERROR(VLOOKUP(T395,[1]STATUS_CAPEX!Q:R,2,0),"SAMUEL OLIVEIRA")</f>
        <v>SAMUEL OLIVEIRA</v>
      </c>
      <c r="AD395" s="37" t="s">
        <v>51</v>
      </c>
      <c r="AE395" s="32" t="str">
        <f t="shared" si="59"/>
        <v>Realizado</v>
      </c>
      <c r="AF395" s="38" t="s">
        <v>42</v>
      </c>
      <c r="AG395" s="39">
        <f t="shared" si="60"/>
        <v>4368.33</v>
      </c>
      <c r="AH395" s="40">
        <v>2548098.5699999998</v>
      </c>
      <c r="AI395" s="35" t="e">
        <f t="shared" si="56"/>
        <v>#N/A</v>
      </c>
      <c r="AJ395" s="41">
        <v>24987252</v>
      </c>
      <c r="AK395" s="51">
        <v>4368.33</v>
      </c>
      <c r="AL395" s="34" t="str">
        <f t="shared" si="57"/>
        <v>Mauricio Alves</v>
      </c>
    </row>
    <row r="396" spans="1:38" x14ac:dyDescent="0.25">
      <c r="A396" s="26" t="s">
        <v>38</v>
      </c>
      <c r="B396" s="26" t="s">
        <v>39</v>
      </c>
      <c r="C396" s="26" t="s">
        <v>52</v>
      </c>
      <c r="D396" s="26" t="s">
        <v>40</v>
      </c>
      <c r="E396" s="27">
        <v>620191</v>
      </c>
      <c r="F396" s="27">
        <f>IFERROR(VLOOKUP(E396,#REF!,2,0),0)</f>
        <v>0</v>
      </c>
      <c r="G396" s="27"/>
      <c r="H396" s="26">
        <v>6000794187</v>
      </c>
      <c r="I396" s="26" t="s">
        <v>42</v>
      </c>
      <c r="J396" s="26" t="s">
        <v>42</v>
      </c>
      <c r="K396" s="30" t="str">
        <f t="shared" si="58"/>
        <v>Custeio</v>
      </c>
      <c r="L396" s="26" t="s">
        <v>43</v>
      </c>
      <c r="M396" s="26" t="s">
        <v>69</v>
      </c>
      <c r="N396" s="26" t="str">
        <f t="shared" si="53"/>
        <v>Realizado</v>
      </c>
      <c r="O396" s="26" t="s">
        <v>45</v>
      </c>
      <c r="P396" s="26" t="s">
        <v>70</v>
      </c>
      <c r="Q396" s="26" t="str">
        <f>IFERROR(IFERROR(VLOOKUP(H396,[1]STATUS_CAPEX!I:J,2,0),VLOOKUP(H396,[1]STATUS_OPEX!H:I,2,0)),0)</f>
        <v>LIB //COMS</v>
      </c>
      <c r="R396" s="31">
        <v>45893</v>
      </c>
      <c r="S396" s="32" t="s">
        <v>71</v>
      </c>
      <c r="T396" s="26" t="s">
        <v>72</v>
      </c>
      <c r="U396" s="33" t="s">
        <v>39</v>
      </c>
      <c r="V396" s="33" t="str">
        <f t="shared" si="54"/>
        <v>OK</v>
      </c>
      <c r="W396" s="33" t="s">
        <v>49</v>
      </c>
      <c r="X396" s="33" t="s">
        <v>49</v>
      </c>
      <c r="Y396" s="33" t="s">
        <v>39</v>
      </c>
      <c r="Z396" s="14">
        <f t="shared" si="55"/>
        <v>1</v>
      </c>
      <c r="AA396" s="34">
        <v>1539.72</v>
      </c>
      <c r="AB396" s="35" t="s">
        <v>57</v>
      </c>
      <c r="AC396" s="36" t="str">
        <f>IFERROR(VLOOKUP(T396,[1]STATUS_CAPEX!Q:R,2,0),"SAMUEL OLIVEIRA")</f>
        <v>SAMUEL OLIVEIRA</v>
      </c>
      <c r="AD396" s="37" t="s">
        <v>51</v>
      </c>
      <c r="AE396" s="32" t="str">
        <f t="shared" si="59"/>
        <v>Realizado</v>
      </c>
      <c r="AF396" s="38" t="s">
        <v>42</v>
      </c>
      <c r="AG396" s="39">
        <f t="shared" si="60"/>
        <v>1539.72</v>
      </c>
      <c r="AH396" s="40">
        <v>2548098.5699999998</v>
      </c>
      <c r="AI396" s="35" t="e">
        <f t="shared" si="56"/>
        <v>#N/A</v>
      </c>
      <c r="AJ396" s="41">
        <v>24987246</v>
      </c>
      <c r="AK396" s="51">
        <v>1539.72</v>
      </c>
      <c r="AL396" s="34" t="str">
        <f t="shared" si="57"/>
        <v>Mauricio Alves</v>
      </c>
    </row>
    <row r="397" spans="1:38" x14ac:dyDescent="0.25">
      <c r="A397" s="26" t="s">
        <v>38</v>
      </c>
      <c r="B397" s="26" t="s">
        <v>39</v>
      </c>
      <c r="C397" s="26" t="s">
        <v>52</v>
      </c>
      <c r="D397" s="26" t="s">
        <v>40</v>
      </c>
      <c r="E397" s="27">
        <v>619615</v>
      </c>
      <c r="F397" s="27">
        <f>IFERROR(VLOOKUP(E397,#REF!,2,0),0)</f>
        <v>0</v>
      </c>
      <c r="G397" s="27"/>
      <c r="H397" s="26">
        <v>6000794409</v>
      </c>
      <c r="I397" s="26" t="s">
        <v>42</v>
      </c>
      <c r="J397" s="26" t="s">
        <v>42</v>
      </c>
      <c r="K397" s="30" t="str">
        <f t="shared" si="58"/>
        <v>Custeio</v>
      </c>
      <c r="L397" s="26" t="s">
        <v>43</v>
      </c>
      <c r="M397" s="26" t="s">
        <v>111</v>
      </c>
      <c r="N397" s="26" t="str">
        <f t="shared" si="53"/>
        <v>Realizado</v>
      </c>
      <c r="O397" s="26" t="s">
        <v>45</v>
      </c>
      <c r="P397" s="26" t="s">
        <v>70</v>
      </c>
      <c r="Q397" s="26" t="str">
        <f>IFERROR(IFERROR(VLOOKUP(H397,[1]STATUS_CAPEX!I:J,2,0),VLOOKUP(H397,[1]STATUS_OPEX!H:I,2,0)),0)</f>
        <v>LIB //COMS</v>
      </c>
      <c r="R397" s="31">
        <v>45894</v>
      </c>
      <c r="S397" s="32" t="s">
        <v>71</v>
      </c>
      <c r="T397" s="26" t="s">
        <v>72</v>
      </c>
      <c r="U397" s="33" t="s">
        <v>39</v>
      </c>
      <c r="V397" s="33" t="str">
        <f t="shared" si="54"/>
        <v>OK</v>
      </c>
      <c r="W397" s="33" t="s">
        <v>49</v>
      </c>
      <c r="X397" s="33" t="s">
        <v>49</v>
      </c>
      <c r="Y397" s="33" t="s">
        <v>39</v>
      </c>
      <c r="Z397" s="14">
        <f t="shared" si="55"/>
        <v>1</v>
      </c>
      <c r="AA397" s="34">
        <v>2968.99</v>
      </c>
      <c r="AB397" s="35" t="s">
        <v>57</v>
      </c>
      <c r="AC397" s="36" t="str">
        <f>IFERROR(VLOOKUP(T397,[1]STATUS_CAPEX!Q:R,2,0),"SAMUEL OLIVEIRA")</f>
        <v>SAMUEL OLIVEIRA</v>
      </c>
      <c r="AD397" s="37" t="s">
        <v>51</v>
      </c>
      <c r="AE397" s="32" t="str">
        <f t="shared" si="59"/>
        <v>Realizado</v>
      </c>
      <c r="AF397" s="38" t="s">
        <v>42</v>
      </c>
      <c r="AG397" s="39">
        <f t="shared" si="60"/>
        <v>2968.99</v>
      </c>
      <c r="AH397" s="40">
        <v>2548098.5699999998</v>
      </c>
      <c r="AI397" s="35" t="e">
        <f t="shared" si="56"/>
        <v>#N/A</v>
      </c>
      <c r="AJ397" s="41">
        <v>25001333</v>
      </c>
      <c r="AK397" s="51">
        <v>2968.99</v>
      </c>
      <c r="AL397" s="34" t="str">
        <f t="shared" si="57"/>
        <v>Mauricio Alves</v>
      </c>
    </row>
    <row r="398" spans="1:38" x14ac:dyDescent="0.25">
      <c r="A398" s="26" t="s">
        <v>38</v>
      </c>
      <c r="B398" s="26" t="s">
        <v>39</v>
      </c>
      <c r="C398" s="26" t="s">
        <v>52</v>
      </c>
      <c r="D398" s="26" t="s">
        <v>40</v>
      </c>
      <c r="E398" s="27">
        <v>27774543</v>
      </c>
      <c r="F398" s="27">
        <f>IFERROR(VLOOKUP(E398,#REF!,2,0),0)</f>
        <v>0</v>
      </c>
      <c r="G398" s="27"/>
      <c r="H398" s="26">
        <v>6000794410</v>
      </c>
      <c r="I398" s="26" t="s">
        <v>42</v>
      </c>
      <c r="J398" s="26" t="s">
        <v>42</v>
      </c>
      <c r="K398" s="30" t="str">
        <f t="shared" si="58"/>
        <v>Custeio</v>
      </c>
      <c r="L398" s="26" t="s">
        <v>43</v>
      </c>
      <c r="M398" s="26" t="s">
        <v>111</v>
      </c>
      <c r="N398" s="26" t="str">
        <f t="shared" si="53"/>
        <v>Realizado</v>
      </c>
      <c r="O398" s="26" t="s">
        <v>45</v>
      </c>
      <c r="P398" s="26" t="s">
        <v>70</v>
      </c>
      <c r="Q398" s="26" t="str">
        <f>IFERROR(IFERROR(VLOOKUP(H398,[1]STATUS_CAPEX!I:J,2,0),VLOOKUP(H398,[1]STATUS_OPEX!H:I,2,0)),0)</f>
        <v>LIB //COMS</v>
      </c>
      <c r="R398" s="31">
        <v>45895</v>
      </c>
      <c r="S398" s="32" t="s">
        <v>71</v>
      </c>
      <c r="T398" s="26" t="s">
        <v>72</v>
      </c>
      <c r="U398" s="33" t="s">
        <v>39</v>
      </c>
      <c r="V398" s="33" t="str">
        <f t="shared" si="54"/>
        <v>OK</v>
      </c>
      <c r="W398" s="33" t="s">
        <v>49</v>
      </c>
      <c r="X398" s="33" t="s">
        <v>49</v>
      </c>
      <c r="Y398" s="33" t="s">
        <v>39</v>
      </c>
      <c r="Z398" s="14">
        <f t="shared" si="55"/>
        <v>1</v>
      </c>
      <c r="AA398" s="34">
        <v>2923.08</v>
      </c>
      <c r="AB398" s="35" t="s">
        <v>57</v>
      </c>
      <c r="AC398" s="36" t="str">
        <f>IFERROR(VLOOKUP(T398,[1]STATUS_CAPEX!Q:R,2,0),"SAMUEL OLIVEIRA")</f>
        <v>SAMUEL OLIVEIRA</v>
      </c>
      <c r="AD398" s="37" t="s">
        <v>51</v>
      </c>
      <c r="AE398" s="32" t="str">
        <f t="shared" si="59"/>
        <v>Realizado</v>
      </c>
      <c r="AF398" s="38" t="s">
        <v>42</v>
      </c>
      <c r="AG398" s="39">
        <f t="shared" si="60"/>
        <v>2923.08</v>
      </c>
      <c r="AH398" s="40">
        <v>2548098.5699999998</v>
      </c>
      <c r="AI398" s="35" t="e">
        <f t="shared" si="56"/>
        <v>#N/A</v>
      </c>
      <c r="AJ398" s="41">
        <v>25001278</v>
      </c>
      <c r="AK398" s="51">
        <v>2923.08</v>
      </c>
      <c r="AL398" s="34" t="str">
        <f t="shared" si="57"/>
        <v>Mauricio Alves</v>
      </c>
    </row>
    <row r="399" spans="1:38" x14ac:dyDescent="0.25">
      <c r="A399" s="26" t="s">
        <v>38</v>
      </c>
      <c r="B399" s="26" t="s">
        <v>39</v>
      </c>
      <c r="C399" s="26" t="s">
        <v>52</v>
      </c>
      <c r="D399" s="26" t="s">
        <v>40</v>
      </c>
      <c r="E399" s="27">
        <v>617636</v>
      </c>
      <c r="F399" s="27">
        <f>IFERROR(VLOOKUP(E399,#REF!,2,0),0)</f>
        <v>0</v>
      </c>
      <c r="G399" s="27"/>
      <c r="H399" s="26">
        <v>6000794411</v>
      </c>
      <c r="I399" s="26" t="s">
        <v>42</v>
      </c>
      <c r="J399" s="26" t="s">
        <v>42</v>
      </c>
      <c r="K399" s="30" t="str">
        <f t="shared" si="58"/>
        <v>Custeio</v>
      </c>
      <c r="L399" s="26" t="s">
        <v>43</v>
      </c>
      <c r="M399" s="26" t="s">
        <v>111</v>
      </c>
      <c r="N399" s="26" t="str">
        <f t="shared" si="53"/>
        <v>Realizado</v>
      </c>
      <c r="O399" s="26" t="s">
        <v>45</v>
      </c>
      <c r="P399" s="26" t="s">
        <v>70</v>
      </c>
      <c r="Q399" s="26" t="str">
        <f>IFERROR(IFERROR(VLOOKUP(H399,[1]STATUS_CAPEX!I:J,2,0),VLOOKUP(H399,[1]STATUS_OPEX!H:I,2,0)),0)</f>
        <v>LIB //COMS</v>
      </c>
      <c r="R399" s="31">
        <v>45896</v>
      </c>
      <c r="S399" s="32" t="s">
        <v>71</v>
      </c>
      <c r="T399" s="26" t="s">
        <v>72</v>
      </c>
      <c r="U399" s="33" t="s">
        <v>39</v>
      </c>
      <c r="V399" s="33" t="str">
        <f t="shared" si="54"/>
        <v>OK</v>
      </c>
      <c r="W399" s="33" t="s">
        <v>49</v>
      </c>
      <c r="X399" s="33" t="s">
        <v>49</v>
      </c>
      <c r="Y399" s="33" t="s">
        <v>39</v>
      </c>
      <c r="Z399" s="14">
        <f t="shared" si="55"/>
        <v>1</v>
      </c>
      <c r="AA399" s="34">
        <v>3958</v>
      </c>
      <c r="AB399" s="35" t="s">
        <v>57</v>
      </c>
      <c r="AC399" s="36" t="str">
        <f>IFERROR(VLOOKUP(T399,[1]STATUS_CAPEX!Q:R,2,0),"SAMUEL OLIVEIRA")</f>
        <v>SAMUEL OLIVEIRA</v>
      </c>
      <c r="AD399" s="37" t="s">
        <v>51</v>
      </c>
      <c r="AE399" s="32" t="str">
        <f t="shared" si="59"/>
        <v>Realizado</v>
      </c>
      <c r="AF399" s="38" t="s">
        <v>42</v>
      </c>
      <c r="AG399" s="39">
        <f t="shared" si="60"/>
        <v>2047.57</v>
      </c>
      <c r="AH399" s="40">
        <v>2548098.5699999998</v>
      </c>
      <c r="AI399" s="35" t="e">
        <f t="shared" si="56"/>
        <v>#N/A</v>
      </c>
      <c r="AJ399" s="41">
        <v>25001218</v>
      </c>
      <c r="AK399" s="51">
        <v>2047.57</v>
      </c>
      <c r="AL399" s="34" t="str">
        <f t="shared" si="57"/>
        <v>Mauricio Alves</v>
      </c>
    </row>
    <row r="400" spans="1:38" x14ac:dyDescent="0.25">
      <c r="A400" s="26" t="s">
        <v>38</v>
      </c>
      <c r="B400" s="26" t="s">
        <v>39</v>
      </c>
      <c r="C400" s="26" t="s">
        <v>52</v>
      </c>
      <c r="D400" s="26" t="s">
        <v>40</v>
      </c>
      <c r="E400" s="27">
        <v>620522</v>
      </c>
      <c r="F400" s="27">
        <f>IFERROR(VLOOKUP(E400,#REF!,2,0),0)</f>
        <v>0</v>
      </c>
      <c r="G400" s="27"/>
      <c r="H400" s="26">
        <v>6000794412</v>
      </c>
      <c r="I400" s="26" t="s">
        <v>42</v>
      </c>
      <c r="J400" s="26" t="s">
        <v>42</v>
      </c>
      <c r="K400" s="30" t="str">
        <f t="shared" si="58"/>
        <v>Custeio</v>
      </c>
      <c r="L400" s="26" t="s">
        <v>43</v>
      </c>
      <c r="M400" s="26" t="s">
        <v>111</v>
      </c>
      <c r="N400" s="26" t="str">
        <f t="shared" si="53"/>
        <v>Realizado</v>
      </c>
      <c r="O400" s="26" t="s">
        <v>122</v>
      </c>
      <c r="P400" s="26" t="s">
        <v>70</v>
      </c>
      <c r="Q400" s="26" t="str">
        <f>IFERROR(IFERROR(VLOOKUP(H400,[1]STATUS_CAPEX!I:J,2,0),VLOOKUP(H400,[1]STATUS_OPEX!H:I,2,0)),0)</f>
        <v>LIB //COMS</v>
      </c>
      <c r="R400" s="31">
        <v>45897</v>
      </c>
      <c r="S400" s="32" t="s">
        <v>71</v>
      </c>
      <c r="T400" s="26" t="s">
        <v>72</v>
      </c>
      <c r="U400" s="33" t="s">
        <v>39</v>
      </c>
      <c r="V400" s="33" t="str">
        <f t="shared" si="54"/>
        <v>OK</v>
      </c>
      <c r="W400" s="33" t="s">
        <v>49</v>
      </c>
      <c r="X400" s="33" t="s">
        <v>49</v>
      </c>
      <c r="Y400" s="33" t="s">
        <v>39</v>
      </c>
      <c r="Z400" s="14">
        <f t="shared" si="55"/>
        <v>1</v>
      </c>
      <c r="AA400" s="34">
        <v>2200.11</v>
      </c>
      <c r="AB400" s="35" t="s">
        <v>57</v>
      </c>
      <c r="AC400" s="36" t="str">
        <f>IFERROR(VLOOKUP(T400,[1]STATUS_CAPEX!Q:R,2,0),"SAMUEL OLIVEIRA")</f>
        <v>SAMUEL OLIVEIRA</v>
      </c>
      <c r="AD400" s="37" t="s">
        <v>51</v>
      </c>
      <c r="AE400" s="32" t="str">
        <f t="shared" si="59"/>
        <v>Realizado</v>
      </c>
      <c r="AF400" s="38" t="s">
        <v>42</v>
      </c>
      <c r="AG400" s="39">
        <f t="shared" si="60"/>
        <v>2200.11</v>
      </c>
      <c r="AH400" s="40">
        <v>2548098.5699999998</v>
      </c>
      <c r="AI400" s="35" t="e">
        <f t="shared" si="56"/>
        <v>#N/A</v>
      </c>
      <c r="AJ400" s="41">
        <v>25001211</v>
      </c>
      <c r="AK400" s="51">
        <v>2200.11</v>
      </c>
      <c r="AL400" s="34" t="str">
        <f t="shared" si="57"/>
        <v>Mauricio Alves</v>
      </c>
    </row>
    <row r="401" spans="1:38" x14ac:dyDescent="0.25">
      <c r="A401" s="26" t="s">
        <v>38</v>
      </c>
      <c r="B401" s="26" t="s">
        <v>39</v>
      </c>
      <c r="C401" s="26" t="s">
        <v>52</v>
      </c>
      <c r="D401" s="26" t="s">
        <v>40</v>
      </c>
      <c r="E401" s="27">
        <v>620949</v>
      </c>
      <c r="F401" s="27">
        <f>IFERROR(VLOOKUP(E401,#REF!,2,0),0)</f>
        <v>0</v>
      </c>
      <c r="G401" s="27"/>
      <c r="H401" s="26">
        <v>6000794185</v>
      </c>
      <c r="I401" s="26" t="s">
        <v>42</v>
      </c>
      <c r="J401" s="26" t="s">
        <v>42</v>
      </c>
      <c r="K401" s="30" t="str">
        <f t="shared" si="58"/>
        <v>Custeio</v>
      </c>
      <c r="L401" s="26" t="s">
        <v>43</v>
      </c>
      <c r="M401" s="26" t="s">
        <v>69</v>
      </c>
      <c r="N401" s="26" t="str">
        <f t="shared" si="53"/>
        <v>Realizado</v>
      </c>
      <c r="O401" s="26" t="s">
        <v>45</v>
      </c>
      <c r="P401" s="26" t="s">
        <v>70</v>
      </c>
      <c r="Q401" s="26" t="str">
        <f>IFERROR(IFERROR(VLOOKUP(H401,[1]STATUS_CAPEX!I:J,2,0),VLOOKUP(H401,[1]STATUS_OPEX!H:I,2,0)),0)</f>
        <v>LIB //COMS</v>
      </c>
      <c r="R401" s="31">
        <v>45898</v>
      </c>
      <c r="S401" s="32" t="s">
        <v>71</v>
      </c>
      <c r="T401" s="26" t="s">
        <v>72</v>
      </c>
      <c r="U401" s="33" t="s">
        <v>39</v>
      </c>
      <c r="V401" s="33" t="str">
        <f t="shared" si="54"/>
        <v>OK</v>
      </c>
      <c r="W401" s="33" t="s">
        <v>49</v>
      </c>
      <c r="X401" s="33" t="s">
        <v>49</v>
      </c>
      <c r="Y401" s="33" t="s">
        <v>39</v>
      </c>
      <c r="Z401" s="14">
        <f t="shared" si="55"/>
        <v>1</v>
      </c>
      <c r="AA401" s="34">
        <v>5561.5</v>
      </c>
      <c r="AB401" s="35" t="s">
        <v>57</v>
      </c>
      <c r="AC401" s="36" t="str">
        <f>IFERROR(VLOOKUP(T401,[1]STATUS_CAPEX!Q:R,2,0),"SAMUEL OLIVEIRA")</f>
        <v>SAMUEL OLIVEIRA</v>
      </c>
      <c r="AD401" s="37" t="s">
        <v>51</v>
      </c>
      <c r="AE401" s="32" t="str">
        <f t="shared" si="59"/>
        <v>Realizado</v>
      </c>
      <c r="AF401" s="38" t="s">
        <v>42</v>
      </c>
      <c r="AG401" s="39">
        <f t="shared" si="60"/>
        <v>5561.5</v>
      </c>
      <c r="AH401" s="40">
        <v>2548098.5699999998</v>
      </c>
      <c r="AI401" s="35" t="e">
        <f t="shared" si="56"/>
        <v>#N/A</v>
      </c>
      <c r="AJ401" s="41">
        <v>24987212</v>
      </c>
      <c r="AK401" s="51">
        <v>5561.5</v>
      </c>
      <c r="AL401" s="34" t="str">
        <f t="shared" si="57"/>
        <v>Mauricio Alves</v>
      </c>
    </row>
    <row r="402" spans="1:38" x14ac:dyDescent="0.25">
      <c r="A402" s="26" t="s">
        <v>38</v>
      </c>
      <c r="B402" s="26" t="s">
        <v>39</v>
      </c>
      <c r="C402" s="26" t="s">
        <v>52</v>
      </c>
      <c r="D402" s="26" t="s">
        <v>40</v>
      </c>
      <c r="E402" s="27">
        <v>1918</v>
      </c>
      <c r="F402" s="46">
        <v>389</v>
      </c>
      <c r="G402" s="46"/>
      <c r="H402" s="26">
        <v>6000779526</v>
      </c>
      <c r="I402" s="26" t="s">
        <v>42</v>
      </c>
      <c r="J402" s="26" t="s">
        <v>42</v>
      </c>
      <c r="K402" s="30" t="str">
        <f t="shared" si="58"/>
        <v>Custeio</v>
      </c>
      <c r="L402" s="26" t="s">
        <v>156</v>
      </c>
      <c r="M402" s="26" t="s">
        <v>69</v>
      </c>
      <c r="N402" s="26" t="str">
        <f t="shared" si="53"/>
        <v>Realizado</v>
      </c>
      <c r="O402" s="47" t="s">
        <v>45</v>
      </c>
      <c r="P402" s="47" t="s">
        <v>70</v>
      </c>
      <c r="Q402" s="26" t="str">
        <f>IFERROR(IFERROR(VLOOKUP(H402,[1]STATUS_CAPEX!I:J,2,0),VLOOKUP(H402,[1]STATUS_OPEX!H:I,2,0)),0)</f>
        <v>LIB //COMS</v>
      </c>
      <c r="R402" s="31">
        <v>46627</v>
      </c>
      <c r="S402" s="32" t="s">
        <v>47</v>
      </c>
      <c r="T402" s="26" t="s">
        <v>72</v>
      </c>
      <c r="U402" s="33" t="s">
        <v>39</v>
      </c>
      <c r="V402" s="33" t="str">
        <f t="shared" si="54"/>
        <v>OK</v>
      </c>
      <c r="W402" s="33" t="s">
        <v>49</v>
      </c>
      <c r="X402" s="33" t="s">
        <v>49</v>
      </c>
      <c r="Y402" s="33" t="s">
        <v>39</v>
      </c>
      <c r="Z402" s="14">
        <f t="shared" si="55"/>
        <v>1</v>
      </c>
      <c r="AA402" s="48">
        <v>3087.29</v>
      </c>
      <c r="AB402" s="35" t="s">
        <v>50</v>
      </c>
      <c r="AC402" s="36" t="s">
        <v>73</v>
      </c>
      <c r="AD402" s="37" t="s">
        <v>51</v>
      </c>
      <c r="AE402" s="32" t="str">
        <f t="shared" si="59"/>
        <v>Realizado</v>
      </c>
      <c r="AF402" s="38" t="s">
        <v>42</v>
      </c>
      <c r="AG402" s="39">
        <f t="shared" si="60"/>
        <v>3087.29</v>
      </c>
      <c r="AH402" s="40">
        <v>2548098.5699999998</v>
      </c>
      <c r="AI402" s="35" t="e">
        <f t="shared" si="56"/>
        <v>#N/A</v>
      </c>
      <c r="AJ402" s="41">
        <v>25537079</v>
      </c>
      <c r="AK402" s="51">
        <v>3087.29</v>
      </c>
      <c r="AL402" s="34" t="str">
        <f t="shared" si="57"/>
        <v>Mauricio Alves</v>
      </c>
    </row>
    <row r="403" spans="1:38" x14ac:dyDescent="0.25">
      <c r="A403" s="26" t="s">
        <v>38</v>
      </c>
      <c r="B403" s="26" t="s">
        <v>39</v>
      </c>
      <c r="C403" s="26" t="s">
        <v>52</v>
      </c>
      <c r="D403" s="26" t="s">
        <v>40</v>
      </c>
      <c r="E403" s="27">
        <v>614234</v>
      </c>
      <c r="F403" s="27">
        <f>IFERROR(VLOOKUP(E403,#REF!,2,0),0)</f>
        <v>0</v>
      </c>
      <c r="G403" s="27"/>
      <c r="H403" s="26">
        <v>6000794183</v>
      </c>
      <c r="I403" s="26" t="s">
        <v>42</v>
      </c>
      <c r="J403" s="26" t="s">
        <v>42</v>
      </c>
      <c r="K403" s="30" t="str">
        <f t="shared" si="58"/>
        <v>Custeio</v>
      </c>
      <c r="L403" s="26" t="s">
        <v>43</v>
      </c>
      <c r="M403" s="26" t="s">
        <v>69</v>
      </c>
      <c r="N403" s="26" t="str">
        <f t="shared" si="53"/>
        <v>Realizado</v>
      </c>
      <c r="O403" s="26" t="s">
        <v>45</v>
      </c>
      <c r="P403" s="26" t="s">
        <v>70</v>
      </c>
      <c r="Q403" s="26" t="str">
        <f>IFERROR(IFERROR(VLOOKUP(H403,[1]STATUS_CAPEX!I:J,2,0),VLOOKUP(H403,[1]STATUS_OPEX!H:I,2,0)),0)</f>
        <v>LIB //COMS</v>
      </c>
      <c r="R403" s="31">
        <v>45900</v>
      </c>
      <c r="S403" s="32" t="s">
        <v>71</v>
      </c>
      <c r="T403" s="26" t="s">
        <v>72</v>
      </c>
      <c r="U403" s="33" t="s">
        <v>39</v>
      </c>
      <c r="V403" s="33" t="str">
        <f t="shared" si="54"/>
        <v>OK</v>
      </c>
      <c r="W403" s="33" t="s">
        <v>49</v>
      </c>
      <c r="X403" s="33" t="s">
        <v>49</v>
      </c>
      <c r="Y403" s="33" t="s">
        <v>39</v>
      </c>
      <c r="Z403" s="14">
        <f t="shared" si="55"/>
        <v>1</v>
      </c>
      <c r="AA403" s="34">
        <v>2731.47</v>
      </c>
      <c r="AB403" s="35" t="s">
        <v>57</v>
      </c>
      <c r="AC403" s="36" t="str">
        <f>IFERROR(VLOOKUP(T403,[1]STATUS_CAPEX!Q:R,2,0),"SAMUEL OLIVEIRA")</f>
        <v>SAMUEL OLIVEIRA</v>
      </c>
      <c r="AD403" s="37" t="s">
        <v>51</v>
      </c>
      <c r="AE403" s="32" t="str">
        <f t="shared" si="59"/>
        <v>Realizado</v>
      </c>
      <c r="AF403" s="38" t="s">
        <v>42</v>
      </c>
      <c r="AG403" s="39">
        <f t="shared" si="60"/>
        <v>2731.47</v>
      </c>
      <c r="AH403" s="40">
        <v>2548098.5699999998</v>
      </c>
      <c r="AI403" s="35" t="e">
        <f t="shared" si="56"/>
        <v>#N/A</v>
      </c>
      <c r="AJ403" s="41">
        <v>24987181</v>
      </c>
      <c r="AK403" s="51">
        <v>2731.47</v>
      </c>
      <c r="AL403" s="34" t="str">
        <f t="shared" si="57"/>
        <v>Mauricio Alves</v>
      </c>
    </row>
    <row r="404" spans="1:38" x14ac:dyDescent="0.25">
      <c r="A404" s="26" t="s">
        <v>38</v>
      </c>
      <c r="B404" s="26" t="s">
        <v>39</v>
      </c>
      <c r="C404" s="26" t="s">
        <v>52</v>
      </c>
      <c r="D404" s="26" t="s">
        <v>40</v>
      </c>
      <c r="E404" s="61">
        <v>598588</v>
      </c>
      <c r="F404" s="46">
        <f>IFERROR(VLOOKUP(E404,#REF!,2,0),0)</f>
        <v>0</v>
      </c>
      <c r="G404" s="46"/>
      <c r="H404" s="26">
        <v>6000784303</v>
      </c>
      <c r="I404" s="26" t="s">
        <v>42</v>
      </c>
      <c r="J404" s="26" t="s">
        <v>42</v>
      </c>
      <c r="K404" s="30" t="str">
        <f t="shared" si="58"/>
        <v>Custeio</v>
      </c>
      <c r="L404" s="26" t="s">
        <v>43</v>
      </c>
      <c r="M404" s="26" t="s">
        <v>44</v>
      </c>
      <c r="N404" s="26" t="str">
        <f t="shared" si="53"/>
        <v>Realizado</v>
      </c>
      <c r="O404" s="26" t="s">
        <v>45</v>
      </c>
      <c r="P404" s="26" t="s">
        <v>103</v>
      </c>
      <c r="Q404" s="26" t="str">
        <f>IFERROR(IFERROR(VLOOKUP(H404,[1]STATUS_CAPEX!I:J,2,0),VLOOKUP(H404,[1]STATUS_OPEX!H:I,2,0)),0)</f>
        <v>LIB //COMS</v>
      </c>
      <c r="R404" s="31">
        <v>45901</v>
      </c>
      <c r="S404" s="32" t="s">
        <v>71</v>
      </c>
      <c r="T404" s="26" t="s">
        <v>72</v>
      </c>
      <c r="U404" s="33" t="s">
        <v>39</v>
      </c>
      <c r="V404" s="33" t="str">
        <f t="shared" si="54"/>
        <v>OK</v>
      </c>
      <c r="W404" s="33" t="s">
        <v>49</v>
      </c>
      <c r="X404" s="33" t="s">
        <v>49</v>
      </c>
      <c r="Y404" s="33" t="s">
        <v>39</v>
      </c>
      <c r="Z404" s="14">
        <f t="shared" si="55"/>
        <v>1</v>
      </c>
      <c r="AA404" s="34">
        <v>345</v>
      </c>
      <c r="AB404" s="35" t="s">
        <v>57</v>
      </c>
      <c r="AC404" s="36" t="str">
        <f>IFERROR(VLOOKUP(T404,[1]STATUS_CAPEX!Q:R,2,0),"SAMUEL OLIVEIRA")</f>
        <v>SAMUEL OLIVEIRA</v>
      </c>
      <c r="AD404" s="37" t="s">
        <v>51</v>
      </c>
      <c r="AE404" s="32" t="str">
        <f t="shared" si="59"/>
        <v>Realizado</v>
      </c>
      <c r="AF404" s="38" t="s">
        <v>42</v>
      </c>
      <c r="AG404" s="39">
        <f t="shared" si="60"/>
        <v>2363.66</v>
      </c>
      <c r="AH404" s="40">
        <v>2548098.5699999998</v>
      </c>
      <c r="AI404" s="35" t="e">
        <f t="shared" si="56"/>
        <v>#N/A</v>
      </c>
      <c r="AJ404" s="41">
        <v>24957165</v>
      </c>
      <c r="AK404" s="51">
        <v>2363.66</v>
      </c>
      <c r="AL404" s="34" t="str">
        <f t="shared" si="57"/>
        <v>Mauricio Alves</v>
      </c>
    </row>
    <row r="405" spans="1:38" x14ac:dyDescent="0.25">
      <c r="A405" s="26" t="s">
        <v>38</v>
      </c>
      <c r="B405" s="26" t="s">
        <v>39</v>
      </c>
      <c r="C405" s="26" t="s">
        <v>52</v>
      </c>
      <c r="D405" s="26" t="s">
        <v>40</v>
      </c>
      <c r="E405" s="46">
        <v>1</v>
      </c>
      <c r="F405" s="46">
        <f>IFERROR(VLOOKUP(E405,#REF!,2,0),0)</f>
        <v>0</v>
      </c>
      <c r="G405" s="46"/>
      <c r="H405" s="26" t="s">
        <v>258</v>
      </c>
      <c r="I405" s="26" t="s">
        <v>42</v>
      </c>
      <c r="J405" s="26" t="s">
        <v>42</v>
      </c>
      <c r="K405" s="30" t="str">
        <f t="shared" si="58"/>
        <v>EME</v>
      </c>
      <c r="L405" s="26" t="s">
        <v>43</v>
      </c>
      <c r="M405" s="26" t="s">
        <v>54</v>
      </c>
      <c r="N405" s="26" t="str">
        <f t="shared" si="53"/>
        <v>Realizado</v>
      </c>
      <c r="O405" s="26" t="s">
        <v>253</v>
      </c>
      <c r="P405" s="26" t="s">
        <v>254</v>
      </c>
      <c r="Q405" s="26" t="str">
        <f>IFERROR(IFERROR(VLOOKUP(H405,[1]STATUS_CAPEX!I:J,2,0),VLOOKUP(H405,[1]STATUS_OPEX!H:I,2,0)),0)</f>
        <v>ENTE//CKCP</v>
      </c>
      <c r="R405" s="31">
        <v>45902</v>
      </c>
      <c r="S405" s="32" t="s">
        <v>71</v>
      </c>
      <c r="T405" s="26" t="s">
        <v>48</v>
      </c>
      <c r="U405" s="33" t="s">
        <v>39</v>
      </c>
      <c r="V405" s="33" t="str">
        <f t="shared" si="54"/>
        <v>OK</v>
      </c>
      <c r="W405" s="33" t="s">
        <v>49</v>
      </c>
      <c r="X405" s="33" t="s">
        <v>49</v>
      </c>
      <c r="Y405" s="33" t="s">
        <v>39</v>
      </c>
      <c r="Z405" s="14">
        <f t="shared" si="55"/>
        <v>1</v>
      </c>
      <c r="AA405" s="60">
        <v>0</v>
      </c>
      <c r="AB405" s="35" t="s">
        <v>57</v>
      </c>
      <c r="AC405" s="36" t="s">
        <v>182</v>
      </c>
      <c r="AD405" s="37" t="s">
        <v>51</v>
      </c>
      <c r="AE405" s="32" t="str">
        <f t="shared" si="59"/>
        <v>Realizado</v>
      </c>
      <c r="AF405" s="38" t="s">
        <v>42</v>
      </c>
      <c r="AG405" s="39">
        <f t="shared" si="60"/>
        <v>1467.44</v>
      </c>
      <c r="AH405" s="40">
        <v>2548098.5699999998</v>
      </c>
      <c r="AI405" s="35" t="e">
        <f t="shared" si="56"/>
        <v>#N/A</v>
      </c>
      <c r="AJ405" s="41">
        <v>24719416</v>
      </c>
      <c r="AK405" s="57">
        <v>1467.44</v>
      </c>
      <c r="AL405" s="34" t="str">
        <f t="shared" si="57"/>
        <v>Mauricio Alves</v>
      </c>
    </row>
    <row r="406" spans="1:38" x14ac:dyDescent="0.25">
      <c r="A406" s="26" t="s">
        <v>38</v>
      </c>
      <c r="B406" s="26" t="s">
        <v>39</v>
      </c>
      <c r="C406" s="26" t="s">
        <v>52</v>
      </c>
      <c r="D406" s="26" t="s">
        <v>40</v>
      </c>
      <c r="E406" s="27">
        <v>622355</v>
      </c>
      <c r="F406" s="27">
        <f>IFERROR(VLOOKUP(E406,#REF!,2,0),0)</f>
        <v>0</v>
      </c>
      <c r="G406" s="27"/>
      <c r="H406" s="26">
        <v>6000793619</v>
      </c>
      <c r="I406" s="26" t="s">
        <v>42</v>
      </c>
      <c r="J406" s="26" t="s">
        <v>42</v>
      </c>
      <c r="K406" s="30" t="str">
        <f t="shared" si="58"/>
        <v>Custeio</v>
      </c>
      <c r="L406" s="26" t="s">
        <v>43</v>
      </c>
      <c r="M406" s="26" t="s">
        <v>69</v>
      </c>
      <c r="N406" s="26" t="str">
        <f t="shared" si="53"/>
        <v>Realizado</v>
      </c>
      <c r="O406" s="26" t="s">
        <v>45</v>
      </c>
      <c r="P406" s="26" t="s">
        <v>76</v>
      </c>
      <c r="Q406" s="26" t="str">
        <f>IFERROR(IFERROR(VLOOKUP(H406,[1]STATUS_CAPEX!I:J,2,0),VLOOKUP(H406,[1]STATUS_OPEX!H:I,2,0)),0)</f>
        <v>LIB //COMS</v>
      </c>
      <c r="R406" s="31">
        <v>45903</v>
      </c>
      <c r="S406" s="32" t="s">
        <v>71</v>
      </c>
      <c r="T406" s="26" t="s">
        <v>72</v>
      </c>
      <c r="U406" s="33" t="s">
        <v>39</v>
      </c>
      <c r="V406" s="33" t="str">
        <f t="shared" si="54"/>
        <v>OK</v>
      </c>
      <c r="W406" s="33" t="s">
        <v>49</v>
      </c>
      <c r="X406" s="33" t="s">
        <v>49</v>
      </c>
      <c r="Y406" s="33" t="s">
        <v>39</v>
      </c>
      <c r="Z406" s="14">
        <f t="shared" si="55"/>
        <v>1</v>
      </c>
      <c r="AA406" s="34">
        <v>5088.91</v>
      </c>
      <c r="AB406" s="35" t="s">
        <v>57</v>
      </c>
      <c r="AC406" s="36" t="str">
        <f>IFERROR(VLOOKUP(T406,[1]STATUS_CAPEX!Q:R,2,0),"SAMUEL OLIVEIRA")</f>
        <v>SAMUEL OLIVEIRA</v>
      </c>
      <c r="AD406" s="37" t="s">
        <v>51</v>
      </c>
      <c r="AE406" s="32" t="str">
        <f t="shared" si="59"/>
        <v>Realizado</v>
      </c>
      <c r="AF406" s="38" t="s">
        <v>42</v>
      </c>
      <c r="AG406" s="39">
        <f t="shared" si="60"/>
        <v>7470.99</v>
      </c>
      <c r="AH406" s="40">
        <v>2548098.5699999998</v>
      </c>
      <c r="AI406" s="35" t="e">
        <f t="shared" si="56"/>
        <v>#N/A</v>
      </c>
      <c r="AJ406" s="41">
        <v>24987084</v>
      </c>
      <c r="AK406" s="51">
        <v>7470.99</v>
      </c>
      <c r="AL406" s="34" t="str">
        <f t="shared" si="57"/>
        <v>Mauricio Alves</v>
      </c>
    </row>
    <row r="407" spans="1:38" x14ac:dyDescent="0.25">
      <c r="A407" s="26" t="s">
        <v>38</v>
      </c>
      <c r="B407" s="26" t="s">
        <v>39</v>
      </c>
      <c r="C407" s="26" t="s">
        <v>52</v>
      </c>
      <c r="D407" s="26" t="s">
        <v>40</v>
      </c>
      <c r="E407" s="27">
        <v>1918</v>
      </c>
      <c r="F407" s="46">
        <v>391</v>
      </c>
      <c r="G407" s="46"/>
      <c r="H407" s="26">
        <v>6000779526</v>
      </c>
      <c r="I407" s="26" t="s">
        <v>42</v>
      </c>
      <c r="J407" s="26" t="s">
        <v>42</v>
      </c>
      <c r="K407" s="30" t="str">
        <f t="shared" si="58"/>
        <v>Custeio</v>
      </c>
      <c r="L407" s="26" t="s">
        <v>156</v>
      </c>
      <c r="M407" s="26" t="s">
        <v>69</v>
      </c>
      <c r="N407" s="26" t="str">
        <f t="shared" si="53"/>
        <v>Realizado</v>
      </c>
      <c r="O407" s="47" t="s">
        <v>45</v>
      </c>
      <c r="P407" s="47" t="s">
        <v>70</v>
      </c>
      <c r="Q407" s="26" t="str">
        <f>IFERROR(IFERROR(VLOOKUP(H407,[1]STATUS_CAPEX!I:J,2,0),VLOOKUP(H407,[1]STATUS_OPEX!H:I,2,0)),0)</f>
        <v>LIB //COMS</v>
      </c>
      <c r="R407" s="31">
        <v>46628</v>
      </c>
      <c r="S407" s="32" t="s">
        <v>47</v>
      </c>
      <c r="T407" s="26" t="s">
        <v>72</v>
      </c>
      <c r="U407" s="33" t="s">
        <v>39</v>
      </c>
      <c r="V407" s="33" t="str">
        <f t="shared" si="54"/>
        <v>OK</v>
      </c>
      <c r="W407" s="33" t="s">
        <v>49</v>
      </c>
      <c r="X407" s="33" t="s">
        <v>49</v>
      </c>
      <c r="Y407" s="33" t="s">
        <v>39</v>
      </c>
      <c r="Z407" s="14">
        <f t="shared" si="55"/>
        <v>1</v>
      </c>
      <c r="AA407" s="48">
        <v>4169.29</v>
      </c>
      <c r="AB407" s="35" t="s">
        <v>50</v>
      </c>
      <c r="AC407" s="36" t="s">
        <v>73</v>
      </c>
      <c r="AD407" s="37" t="s">
        <v>51</v>
      </c>
      <c r="AE407" s="32" t="str">
        <f t="shared" si="59"/>
        <v>Realizado</v>
      </c>
      <c r="AF407" s="38" t="s">
        <v>42</v>
      </c>
      <c r="AG407" s="39">
        <f t="shared" si="60"/>
        <v>4169.29</v>
      </c>
      <c r="AH407" s="40">
        <v>2548098.5699999998</v>
      </c>
      <c r="AI407" s="35" t="e">
        <f t="shared" si="56"/>
        <v>#N/A</v>
      </c>
      <c r="AJ407" s="41">
        <v>25537079</v>
      </c>
      <c r="AK407" s="51">
        <v>4169.29</v>
      </c>
      <c r="AL407" s="34" t="str">
        <f t="shared" si="57"/>
        <v>Mauricio Alves</v>
      </c>
    </row>
    <row r="408" spans="1:38" x14ac:dyDescent="0.25">
      <c r="A408" s="26" t="s">
        <v>38</v>
      </c>
      <c r="B408" s="26" t="s">
        <v>39</v>
      </c>
      <c r="C408" s="26" t="s">
        <v>52</v>
      </c>
      <c r="D408" s="26" t="s">
        <v>40</v>
      </c>
      <c r="E408" s="27">
        <v>610405</v>
      </c>
      <c r="F408" s="27">
        <f>IFERROR(VLOOKUP(E408,#REF!,2,0),0)</f>
        <v>0</v>
      </c>
      <c r="G408" s="27"/>
      <c r="H408" s="26">
        <v>6000793617</v>
      </c>
      <c r="I408" s="26" t="s">
        <v>42</v>
      </c>
      <c r="J408" s="26" t="s">
        <v>42</v>
      </c>
      <c r="K408" s="30" t="str">
        <f t="shared" si="58"/>
        <v>Custeio</v>
      </c>
      <c r="L408" s="26" t="s">
        <v>43</v>
      </c>
      <c r="M408" s="26" t="s">
        <v>69</v>
      </c>
      <c r="N408" s="26" t="str">
        <f t="shared" si="53"/>
        <v>Realizado</v>
      </c>
      <c r="O408" s="26" t="s">
        <v>105</v>
      </c>
      <c r="P408" s="26" t="s">
        <v>76</v>
      </c>
      <c r="Q408" s="26" t="str">
        <f>IFERROR(IFERROR(VLOOKUP(H408,[1]STATUS_CAPEX!I:J,2,0),VLOOKUP(H408,[1]STATUS_OPEX!H:I,2,0)),0)</f>
        <v>LIB //COMS</v>
      </c>
      <c r="R408" s="31">
        <v>45905</v>
      </c>
      <c r="S408" s="32" t="s">
        <v>71</v>
      </c>
      <c r="T408" s="26" t="s">
        <v>72</v>
      </c>
      <c r="U408" s="33" t="s">
        <v>39</v>
      </c>
      <c r="V408" s="33" t="str">
        <f t="shared" si="54"/>
        <v>OK</v>
      </c>
      <c r="W408" s="33" t="s">
        <v>49</v>
      </c>
      <c r="X408" s="33" t="s">
        <v>49</v>
      </c>
      <c r="Y408" s="33" t="s">
        <v>39</v>
      </c>
      <c r="Z408" s="14">
        <f t="shared" si="55"/>
        <v>1</v>
      </c>
      <c r="AA408" s="34">
        <v>5461.52</v>
      </c>
      <c r="AB408" s="35" t="s">
        <v>57</v>
      </c>
      <c r="AC408" s="36" t="str">
        <f>IFERROR(VLOOKUP(T408,[1]STATUS_CAPEX!Q:R,2,0),"SAMUEL OLIVEIRA")</f>
        <v>SAMUEL OLIVEIRA</v>
      </c>
      <c r="AD408" s="37" t="s">
        <v>51</v>
      </c>
      <c r="AE408" s="32" t="str">
        <f t="shared" si="59"/>
        <v>Realizado</v>
      </c>
      <c r="AF408" s="38" t="s">
        <v>42</v>
      </c>
      <c r="AG408" s="39">
        <f t="shared" si="60"/>
        <v>5461.52</v>
      </c>
      <c r="AH408" s="40">
        <v>2548098.5699999998</v>
      </c>
      <c r="AI408" s="35" t="e">
        <f t="shared" si="56"/>
        <v>#N/A</v>
      </c>
      <c r="AJ408" s="41">
        <v>24987043</v>
      </c>
      <c r="AK408" s="51">
        <v>5461.52</v>
      </c>
      <c r="AL408" s="34" t="str">
        <f t="shared" si="57"/>
        <v>Mauricio Alves</v>
      </c>
    </row>
    <row r="409" spans="1:38" x14ac:dyDescent="0.25">
      <c r="A409" s="26" t="s">
        <v>38</v>
      </c>
      <c r="B409" s="26" t="s">
        <v>39</v>
      </c>
      <c r="C409" s="26" t="s">
        <v>52</v>
      </c>
      <c r="D409" s="26" t="s">
        <v>40</v>
      </c>
      <c r="E409" s="27" t="s">
        <v>259</v>
      </c>
      <c r="F409" s="27">
        <f>IFERROR(VLOOKUP(E409,#REF!,2,0),0)</f>
        <v>0</v>
      </c>
      <c r="G409" s="27"/>
      <c r="H409" s="26">
        <v>6000793616</v>
      </c>
      <c r="I409" s="26" t="s">
        <v>42</v>
      </c>
      <c r="J409" s="26" t="s">
        <v>42</v>
      </c>
      <c r="K409" s="30" t="str">
        <f t="shared" si="58"/>
        <v>Custeio</v>
      </c>
      <c r="L409" s="26" t="s">
        <v>43</v>
      </c>
      <c r="M409" s="26" t="s">
        <v>69</v>
      </c>
      <c r="N409" s="26" t="str">
        <f t="shared" si="53"/>
        <v>Realizado</v>
      </c>
      <c r="O409" s="26" t="s">
        <v>45</v>
      </c>
      <c r="P409" s="26" t="s">
        <v>76</v>
      </c>
      <c r="Q409" s="26" t="str">
        <f>IFERROR(IFERROR(VLOOKUP(H409,[1]STATUS_CAPEX!I:J,2,0),VLOOKUP(H409,[1]STATUS_OPEX!H:I,2,0)),0)</f>
        <v>LIB //COMS</v>
      </c>
      <c r="R409" s="31">
        <v>45906</v>
      </c>
      <c r="S409" s="32" t="s">
        <v>71</v>
      </c>
      <c r="T409" s="26" t="s">
        <v>72</v>
      </c>
      <c r="U409" s="33" t="s">
        <v>39</v>
      </c>
      <c r="V409" s="33" t="str">
        <f t="shared" si="54"/>
        <v>OK</v>
      </c>
      <c r="W409" s="33" t="s">
        <v>49</v>
      </c>
      <c r="X409" s="33" t="s">
        <v>49</v>
      </c>
      <c r="Y409" s="33" t="s">
        <v>39</v>
      </c>
      <c r="Z409" s="14">
        <f t="shared" si="55"/>
        <v>1</v>
      </c>
      <c r="AA409" s="34">
        <v>1936.97</v>
      </c>
      <c r="AB409" s="35" t="s">
        <v>57</v>
      </c>
      <c r="AC409" s="36" t="str">
        <f>IFERROR(VLOOKUP(T409,[1]STATUS_CAPEX!Q:R,2,0),"SAMUEL OLIVEIRA")</f>
        <v>SAMUEL OLIVEIRA</v>
      </c>
      <c r="AD409" s="37" t="s">
        <v>51</v>
      </c>
      <c r="AE409" s="32" t="str">
        <f t="shared" si="59"/>
        <v>Realizado</v>
      </c>
      <c r="AF409" s="38" t="s">
        <v>42</v>
      </c>
      <c r="AG409" s="39">
        <f t="shared" si="60"/>
        <v>1936.97</v>
      </c>
      <c r="AH409" s="40">
        <v>2548098.5699999998</v>
      </c>
      <c r="AI409" s="35" t="e">
        <f t="shared" si="56"/>
        <v>#N/A</v>
      </c>
      <c r="AJ409" s="41">
        <v>24987007</v>
      </c>
      <c r="AK409" s="51">
        <v>1936.97</v>
      </c>
      <c r="AL409" s="34" t="str">
        <f t="shared" si="57"/>
        <v>Mauricio Alves</v>
      </c>
    </row>
    <row r="410" spans="1:38" x14ac:dyDescent="0.25">
      <c r="A410" s="26" t="s">
        <v>38</v>
      </c>
      <c r="B410" s="26" t="s">
        <v>39</v>
      </c>
      <c r="C410" s="26" t="s">
        <v>52</v>
      </c>
      <c r="D410" s="26" t="s">
        <v>40</v>
      </c>
      <c r="E410" s="27">
        <v>614234</v>
      </c>
      <c r="F410" s="27">
        <f>IFERROR(VLOOKUP(E410,#REF!,2,0),0)</f>
        <v>0</v>
      </c>
      <c r="G410" s="27"/>
      <c r="H410" s="26">
        <v>6000793615</v>
      </c>
      <c r="I410" s="26" t="s">
        <v>42</v>
      </c>
      <c r="J410" s="26" t="s">
        <v>42</v>
      </c>
      <c r="K410" s="30" t="str">
        <f t="shared" si="58"/>
        <v>Custeio</v>
      </c>
      <c r="L410" s="26" t="s">
        <v>43</v>
      </c>
      <c r="M410" s="26" t="s">
        <v>69</v>
      </c>
      <c r="N410" s="26" t="str">
        <f t="shared" si="53"/>
        <v>Realizado</v>
      </c>
      <c r="O410" s="26" t="s">
        <v>45</v>
      </c>
      <c r="P410" s="26" t="s">
        <v>76</v>
      </c>
      <c r="Q410" s="26" t="str">
        <f>IFERROR(IFERROR(VLOOKUP(H410,[1]STATUS_CAPEX!I:J,2,0),VLOOKUP(H410,[1]STATUS_OPEX!H:I,2,0)),0)</f>
        <v>LIB //COMS</v>
      </c>
      <c r="R410" s="31">
        <v>45907</v>
      </c>
      <c r="S410" s="32" t="s">
        <v>71</v>
      </c>
      <c r="T410" s="26" t="s">
        <v>72</v>
      </c>
      <c r="U410" s="33" t="s">
        <v>39</v>
      </c>
      <c r="V410" s="33" t="str">
        <f t="shared" si="54"/>
        <v>OK</v>
      </c>
      <c r="W410" s="33" t="s">
        <v>49</v>
      </c>
      <c r="X410" s="33" t="s">
        <v>49</v>
      </c>
      <c r="Y410" s="33" t="s">
        <v>39</v>
      </c>
      <c r="Z410" s="14">
        <f t="shared" si="55"/>
        <v>1</v>
      </c>
      <c r="AA410" s="34">
        <v>3501.33</v>
      </c>
      <c r="AB410" s="35" t="s">
        <v>57</v>
      </c>
      <c r="AC410" s="36" t="str">
        <f>IFERROR(VLOOKUP(T410,[1]STATUS_CAPEX!Q:R,2,0),"SAMUEL OLIVEIRA")</f>
        <v>SAMUEL OLIVEIRA</v>
      </c>
      <c r="AD410" s="37" t="s">
        <v>51</v>
      </c>
      <c r="AE410" s="32" t="str">
        <f t="shared" si="59"/>
        <v>Realizado</v>
      </c>
      <c r="AF410" s="38" t="s">
        <v>42</v>
      </c>
      <c r="AG410" s="39">
        <f t="shared" si="60"/>
        <v>3501.33</v>
      </c>
      <c r="AH410" s="40">
        <v>2548098.5699999998</v>
      </c>
      <c r="AI410" s="35" t="e">
        <f t="shared" si="56"/>
        <v>#N/A</v>
      </c>
      <c r="AJ410" s="41">
        <v>24986991</v>
      </c>
      <c r="AK410" s="51">
        <v>3501.33</v>
      </c>
      <c r="AL410" s="34" t="str">
        <f t="shared" si="57"/>
        <v>Mauricio Alves</v>
      </c>
    </row>
    <row r="411" spans="1:38" x14ac:dyDescent="0.25">
      <c r="A411" s="26" t="s">
        <v>38</v>
      </c>
      <c r="B411" s="26" t="s">
        <v>39</v>
      </c>
      <c r="C411" s="26" t="s">
        <v>52</v>
      </c>
      <c r="D411" s="26" t="s">
        <v>40</v>
      </c>
      <c r="E411" s="27">
        <v>616617</v>
      </c>
      <c r="F411" s="27">
        <f>IFERROR(VLOOKUP(E411,#REF!,2,0),0)</f>
        <v>0</v>
      </c>
      <c r="G411" s="27"/>
      <c r="H411" s="26">
        <v>6000793613</v>
      </c>
      <c r="I411" s="26" t="s">
        <v>42</v>
      </c>
      <c r="J411" s="26" t="s">
        <v>42</v>
      </c>
      <c r="K411" s="30" t="str">
        <f t="shared" si="58"/>
        <v>Custeio</v>
      </c>
      <c r="L411" s="26" t="s">
        <v>43</v>
      </c>
      <c r="M411" s="26" t="s">
        <v>69</v>
      </c>
      <c r="N411" s="26" t="str">
        <f t="shared" si="53"/>
        <v>Realizado</v>
      </c>
      <c r="O411" s="26" t="s">
        <v>64</v>
      </c>
      <c r="P411" s="26" t="s">
        <v>76</v>
      </c>
      <c r="Q411" s="26" t="str">
        <f>IFERROR(IFERROR(VLOOKUP(H411,[1]STATUS_CAPEX!I:J,2,0),VLOOKUP(H411,[1]STATUS_OPEX!H:I,2,0)),0)</f>
        <v>LIB //COMS</v>
      </c>
      <c r="R411" s="31">
        <v>45908</v>
      </c>
      <c r="S411" s="32" t="s">
        <v>71</v>
      </c>
      <c r="T411" s="26" t="s">
        <v>72</v>
      </c>
      <c r="U411" s="33" t="s">
        <v>39</v>
      </c>
      <c r="V411" s="33" t="str">
        <f t="shared" si="54"/>
        <v>OK</v>
      </c>
      <c r="W411" s="33" t="s">
        <v>49</v>
      </c>
      <c r="X411" s="33" t="s">
        <v>49</v>
      </c>
      <c r="Y411" s="33" t="s">
        <v>39</v>
      </c>
      <c r="Z411" s="14">
        <f t="shared" si="55"/>
        <v>1</v>
      </c>
      <c r="AA411" s="34">
        <v>4643.8</v>
      </c>
      <c r="AB411" s="35" t="s">
        <v>57</v>
      </c>
      <c r="AC411" s="36" t="str">
        <f>IFERROR(VLOOKUP(T411,[1]STATUS_CAPEX!Q:R,2,0),"SAMUEL OLIVEIRA")</f>
        <v>SAMUEL OLIVEIRA</v>
      </c>
      <c r="AD411" s="37" t="s">
        <v>51</v>
      </c>
      <c r="AE411" s="32" t="str">
        <f t="shared" si="59"/>
        <v>Realizado</v>
      </c>
      <c r="AF411" s="38" t="s">
        <v>42</v>
      </c>
      <c r="AG411" s="39">
        <f t="shared" si="60"/>
        <v>4643.8</v>
      </c>
      <c r="AH411" s="40">
        <v>2548098.5699999998</v>
      </c>
      <c r="AI411" s="35" t="e">
        <f t="shared" si="56"/>
        <v>#N/A</v>
      </c>
      <c r="AJ411" s="41">
        <v>24986990</v>
      </c>
      <c r="AK411" s="51">
        <v>4643.8</v>
      </c>
      <c r="AL411" s="34" t="str">
        <f t="shared" si="57"/>
        <v>Mauricio Alves</v>
      </c>
    </row>
    <row r="412" spans="1:38" x14ac:dyDescent="0.25">
      <c r="A412" s="26" t="s">
        <v>38</v>
      </c>
      <c r="B412" s="26" t="s">
        <v>39</v>
      </c>
      <c r="C412" s="26" t="s">
        <v>52</v>
      </c>
      <c r="D412" s="26" t="s">
        <v>40</v>
      </c>
      <c r="E412" s="27">
        <v>614234</v>
      </c>
      <c r="F412" s="27">
        <f>IFERROR(VLOOKUP(E412,#REF!,2,0),0)</f>
        <v>0</v>
      </c>
      <c r="G412" s="27"/>
      <c r="H412" s="26">
        <v>6000793612</v>
      </c>
      <c r="I412" s="26" t="s">
        <v>42</v>
      </c>
      <c r="J412" s="26" t="s">
        <v>42</v>
      </c>
      <c r="K412" s="30" t="str">
        <f t="shared" si="58"/>
        <v>Custeio</v>
      </c>
      <c r="L412" s="26" t="s">
        <v>43</v>
      </c>
      <c r="M412" s="26" t="s">
        <v>69</v>
      </c>
      <c r="N412" s="26" t="str">
        <f t="shared" si="53"/>
        <v>Realizado</v>
      </c>
      <c r="O412" s="26" t="s">
        <v>45</v>
      </c>
      <c r="P412" s="26" t="s">
        <v>76</v>
      </c>
      <c r="Q412" s="26" t="str">
        <f>IFERROR(IFERROR(VLOOKUP(H412,[1]STATUS_CAPEX!I:J,2,0),VLOOKUP(H412,[1]STATUS_OPEX!H:I,2,0)),0)</f>
        <v>LIB //COMS</v>
      </c>
      <c r="R412" s="31">
        <v>45909</v>
      </c>
      <c r="S412" s="32" t="s">
        <v>71</v>
      </c>
      <c r="T412" s="26" t="s">
        <v>72</v>
      </c>
      <c r="U412" s="33" t="s">
        <v>39</v>
      </c>
      <c r="V412" s="33" t="str">
        <f t="shared" si="54"/>
        <v>OK</v>
      </c>
      <c r="W412" s="33" t="s">
        <v>49</v>
      </c>
      <c r="X412" s="33" t="s">
        <v>49</v>
      </c>
      <c r="Y412" s="33" t="s">
        <v>39</v>
      </c>
      <c r="Z412" s="14">
        <f t="shared" si="55"/>
        <v>1</v>
      </c>
      <c r="AA412" s="34">
        <v>3476.69</v>
      </c>
      <c r="AB412" s="35" t="s">
        <v>57</v>
      </c>
      <c r="AC412" s="36" t="str">
        <f>IFERROR(VLOOKUP(T412,[1]STATUS_CAPEX!Q:R,2,0),"SAMUEL OLIVEIRA")</f>
        <v>SAMUEL OLIVEIRA</v>
      </c>
      <c r="AD412" s="37" t="s">
        <v>51</v>
      </c>
      <c r="AE412" s="32" t="str">
        <f t="shared" si="59"/>
        <v>Realizado</v>
      </c>
      <c r="AF412" s="38" t="s">
        <v>42</v>
      </c>
      <c r="AG412" s="39">
        <f t="shared" si="60"/>
        <v>3476.69</v>
      </c>
      <c r="AH412" s="40">
        <v>2548098.5699999998</v>
      </c>
      <c r="AI412" s="35" t="e">
        <f t="shared" si="56"/>
        <v>#N/A</v>
      </c>
      <c r="AJ412" s="41">
        <v>24986962</v>
      </c>
      <c r="AK412" s="51">
        <v>3476.69</v>
      </c>
      <c r="AL412" s="34" t="str">
        <f t="shared" si="57"/>
        <v>Mauricio Alves</v>
      </c>
    </row>
    <row r="413" spans="1:38" x14ac:dyDescent="0.25">
      <c r="A413" s="26" t="s">
        <v>38</v>
      </c>
      <c r="B413" s="26" t="s">
        <v>39</v>
      </c>
      <c r="C413" s="26" t="s">
        <v>52</v>
      </c>
      <c r="D413" s="26" t="s">
        <v>40</v>
      </c>
      <c r="E413" s="27">
        <v>614234</v>
      </c>
      <c r="F413" s="27">
        <f>IFERROR(VLOOKUP(E413,#REF!,2,0),0)</f>
        <v>0</v>
      </c>
      <c r="G413" s="27"/>
      <c r="H413" s="26">
        <v>6000793611</v>
      </c>
      <c r="I413" s="26" t="s">
        <v>42</v>
      </c>
      <c r="J413" s="26" t="s">
        <v>42</v>
      </c>
      <c r="K413" s="30" t="str">
        <f t="shared" si="58"/>
        <v>Custeio</v>
      </c>
      <c r="L413" s="26" t="s">
        <v>43</v>
      </c>
      <c r="M413" s="26" t="s">
        <v>69</v>
      </c>
      <c r="N413" s="26" t="str">
        <f t="shared" si="53"/>
        <v>Realizado</v>
      </c>
      <c r="O413" s="26" t="s">
        <v>45</v>
      </c>
      <c r="P413" s="26" t="s">
        <v>76</v>
      </c>
      <c r="Q413" s="26" t="str">
        <f>IFERROR(IFERROR(VLOOKUP(H413,[1]STATUS_CAPEX!I:J,2,0),VLOOKUP(H413,[1]STATUS_OPEX!H:I,2,0)),0)</f>
        <v>LIB //COMS</v>
      </c>
      <c r="R413" s="31">
        <v>45910</v>
      </c>
      <c r="S413" s="32" t="s">
        <v>71</v>
      </c>
      <c r="T413" s="26" t="s">
        <v>72</v>
      </c>
      <c r="U413" s="33" t="s">
        <v>39</v>
      </c>
      <c r="V413" s="33" t="str">
        <f t="shared" si="54"/>
        <v>OK</v>
      </c>
      <c r="W413" s="33" t="s">
        <v>49</v>
      </c>
      <c r="X413" s="33" t="s">
        <v>49</v>
      </c>
      <c r="Y413" s="33" t="s">
        <v>39</v>
      </c>
      <c r="Z413" s="14">
        <f t="shared" si="55"/>
        <v>1</v>
      </c>
      <c r="AA413" s="34">
        <v>6541.6</v>
      </c>
      <c r="AB413" s="35" t="s">
        <v>57</v>
      </c>
      <c r="AC413" s="36" t="str">
        <f>IFERROR(VLOOKUP(T413,[1]STATUS_CAPEX!Q:R,2,0),"SAMUEL OLIVEIRA")</f>
        <v>SAMUEL OLIVEIRA</v>
      </c>
      <c r="AD413" s="37" t="s">
        <v>51</v>
      </c>
      <c r="AE413" s="32" t="str">
        <f t="shared" si="59"/>
        <v>Realizado</v>
      </c>
      <c r="AF413" s="38" t="s">
        <v>42</v>
      </c>
      <c r="AG413" s="39">
        <f t="shared" si="60"/>
        <v>6541.6</v>
      </c>
      <c r="AH413" s="40">
        <v>2548098.5699999998</v>
      </c>
      <c r="AI413" s="35" t="e">
        <f t="shared" si="56"/>
        <v>#N/A</v>
      </c>
      <c r="AJ413" s="41">
        <v>24986942</v>
      </c>
      <c r="AK413" s="51">
        <v>6541.6</v>
      </c>
      <c r="AL413" s="34" t="str">
        <f t="shared" si="57"/>
        <v>Mauricio Alves</v>
      </c>
    </row>
    <row r="414" spans="1:38" x14ac:dyDescent="0.25">
      <c r="A414" s="26" t="s">
        <v>38</v>
      </c>
      <c r="B414" s="26" t="s">
        <v>39</v>
      </c>
      <c r="C414" s="26" t="s">
        <v>52</v>
      </c>
      <c r="D414" s="26" t="s">
        <v>40</v>
      </c>
      <c r="E414" s="27">
        <v>627873</v>
      </c>
      <c r="F414" s="27">
        <f>IFERROR(VLOOKUP(E414,#REF!,2,0),0)</f>
        <v>0</v>
      </c>
      <c r="G414" s="27"/>
      <c r="H414" s="26">
        <v>6000801956</v>
      </c>
      <c r="I414" s="26" t="s">
        <v>42</v>
      </c>
      <c r="J414" s="26" t="s">
        <v>42</v>
      </c>
      <c r="K414" s="30" t="str">
        <f t="shared" si="58"/>
        <v>Custeio</v>
      </c>
      <c r="L414" s="26" t="s">
        <v>43</v>
      </c>
      <c r="M414" s="26" t="s">
        <v>54</v>
      </c>
      <c r="N414" s="26" t="str">
        <f t="shared" si="53"/>
        <v>Realizado</v>
      </c>
      <c r="O414" s="26" t="s">
        <v>45</v>
      </c>
      <c r="P414" s="26" t="s">
        <v>76</v>
      </c>
      <c r="Q414" s="26" t="str">
        <f>IFERROR(IFERROR(VLOOKUP(H414,[1]STATUS_CAPEX!I:J,2,0),VLOOKUP(H414,[1]STATUS_OPEX!H:I,2,0)),0)</f>
        <v>LIB //COMS</v>
      </c>
      <c r="R414" s="31">
        <v>45911</v>
      </c>
      <c r="S414" s="32" t="s">
        <v>71</v>
      </c>
      <c r="T414" s="26" t="s">
        <v>72</v>
      </c>
      <c r="U414" s="33" t="s">
        <v>39</v>
      </c>
      <c r="V414" s="33" t="str">
        <f t="shared" si="54"/>
        <v>OK</v>
      </c>
      <c r="W414" s="33" t="s">
        <v>49</v>
      </c>
      <c r="X414" s="33" t="s">
        <v>49</v>
      </c>
      <c r="Y414" s="33" t="s">
        <v>39</v>
      </c>
      <c r="Z414" s="14">
        <f t="shared" si="55"/>
        <v>1</v>
      </c>
      <c r="AA414" s="34">
        <v>1539.72</v>
      </c>
      <c r="AB414" s="35" t="s">
        <v>57</v>
      </c>
      <c r="AC414" s="36" t="s">
        <v>73</v>
      </c>
      <c r="AD414" s="37" t="s">
        <v>51</v>
      </c>
      <c r="AE414" s="32" t="str">
        <f t="shared" si="59"/>
        <v>Realizado</v>
      </c>
      <c r="AF414" s="38" t="s">
        <v>42</v>
      </c>
      <c r="AG414" s="39">
        <v>735.45</v>
      </c>
      <c r="AH414" s="40">
        <v>2548098.5699999998</v>
      </c>
      <c r="AI414" s="35" t="e">
        <f t="shared" si="56"/>
        <v>#N/A</v>
      </c>
      <c r="AJ414" s="41">
        <v>25134279</v>
      </c>
      <c r="AK414" s="51">
        <v>3425.61</v>
      </c>
      <c r="AL414" s="34" t="str">
        <f t="shared" si="57"/>
        <v>Mauricio Alves</v>
      </c>
    </row>
    <row r="415" spans="1:38" x14ac:dyDescent="0.25">
      <c r="A415" s="26" t="s">
        <v>38</v>
      </c>
      <c r="B415" s="26" t="s">
        <v>39</v>
      </c>
      <c r="C415" s="26" t="s">
        <v>52</v>
      </c>
      <c r="D415" s="26" t="s">
        <v>40</v>
      </c>
      <c r="E415" s="27">
        <v>558411</v>
      </c>
      <c r="F415" s="27">
        <f>IFERROR(VLOOKUP(E415,#REF!,2,0),0)</f>
        <v>0</v>
      </c>
      <c r="G415" s="27"/>
      <c r="H415" s="26" t="s">
        <v>260</v>
      </c>
      <c r="I415" s="26" t="s">
        <v>42</v>
      </c>
      <c r="J415" s="26" t="s">
        <v>42</v>
      </c>
      <c r="K415" s="30" t="str">
        <f t="shared" si="58"/>
        <v>EME</v>
      </c>
      <c r="L415" s="26" t="s">
        <v>43</v>
      </c>
      <c r="M415" s="26" t="s">
        <v>54</v>
      </c>
      <c r="N415" s="26" t="str">
        <f t="shared" si="53"/>
        <v>Realizado</v>
      </c>
      <c r="O415" s="26" t="s">
        <v>80</v>
      </c>
      <c r="P415" s="26" t="s">
        <v>55</v>
      </c>
      <c r="Q415" s="26" t="str">
        <f>IFERROR(IFERROR(VLOOKUP(H415,[1]STATUS_CAPEX!I:J,2,0),VLOOKUP(H415,[1]STATUS_OPEX!H:I,2,0)),0)</f>
        <v>ENTE//CKCP</v>
      </c>
      <c r="R415" s="31">
        <v>45912</v>
      </c>
      <c r="S415" s="32" t="s">
        <v>71</v>
      </c>
      <c r="T415" s="26" t="s">
        <v>48</v>
      </c>
      <c r="U415" s="33" t="s">
        <v>39</v>
      </c>
      <c r="V415" s="33" t="str">
        <f t="shared" si="54"/>
        <v>OK</v>
      </c>
      <c r="W415" s="33" t="s">
        <v>49</v>
      </c>
      <c r="X415" s="33" t="s">
        <v>49</v>
      </c>
      <c r="Y415" s="33" t="s">
        <v>39</v>
      </c>
      <c r="Z415" s="14">
        <f t="shared" si="55"/>
        <v>1</v>
      </c>
      <c r="AA415" s="34">
        <v>3878</v>
      </c>
      <c r="AB415" s="35" t="s">
        <v>57</v>
      </c>
      <c r="AC415" s="36" t="s">
        <v>182</v>
      </c>
      <c r="AD415" s="37" t="s">
        <v>51</v>
      </c>
      <c r="AE415" s="32" t="str">
        <f t="shared" si="59"/>
        <v>Realizado</v>
      </c>
      <c r="AF415" s="38" t="s">
        <v>42</v>
      </c>
      <c r="AG415" s="78">
        <f t="shared" ref="AG415:AG429" si="61">IF(AK415="",AA415,AK415)</f>
        <v>4086.97</v>
      </c>
      <c r="AH415" s="40">
        <v>2548098.5699999998</v>
      </c>
      <c r="AI415" s="35" t="e">
        <f t="shared" si="56"/>
        <v>#N/A</v>
      </c>
      <c r="AJ415" s="41">
        <v>24601592</v>
      </c>
      <c r="AK415" s="51">
        <v>4086.97</v>
      </c>
      <c r="AL415" s="34" t="str">
        <f t="shared" si="57"/>
        <v>Mauricio Alves</v>
      </c>
    </row>
    <row r="416" spans="1:38" x14ac:dyDescent="0.25">
      <c r="A416" s="26" t="s">
        <v>38</v>
      </c>
      <c r="B416" s="26" t="s">
        <v>39</v>
      </c>
      <c r="C416" s="26" t="s">
        <v>52</v>
      </c>
      <c r="D416" s="26" t="s">
        <v>40</v>
      </c>
      <c r="E416" s="27">
        <v>562864</v>
      </c>
      <c r="F416" s="27">
        <f>IFERROR(VLOOKUP(E416,#REF!,2,0),0)</f>
        <v>0</v>
      </c>
      <c r="G416" s="27"/>
      <c r="H416" s="26" t="s">
        <v>261</v>
      </c>
      <c r="I416" s="26" t="s">
        <v>42</v>
      </c>
      <c r="J416" s="26" t="s">
        <v>42</v>
      </c>
      <c r="K416" s="30" t="str">
        <f t="shared" si="58"/>
        <v>EME</v>
      </c>
      <c r="L416" s="26" t="s">
        <v>43</v>
      </c>
      <c r="M416" s="26" t="s">
        <v>54</v>
      </c>
      <c r="N416" s="26" t="str">
        <f t="shared" si="53"/>
        <v>Realizado</v>
      </c>
      <c r="O416" s="26" t="s">
        <v>45</v>
      </c>
      <c r="P416" s="26" t="s">
        <v>65</v>
      </c>
      <c r="Q416" s="26" t="str">
        <f>IFERROR(IFERROR(VLOOKUP(H416,[1]STATUS_CAPEX!I:J,2,0),VLOOKUP(H416,[1]STATUS_OPEX!H:I,2,0)),0)</f>
        <v>ENTE//CKCP</v>
      </c>
      <c r="R416" s="31">
        <v>45913</v>
      </c>
      <c r="S416" s="32" t="s">
        <v>71</v>
      </c>
      <c r="T416" s="26" t="s">
        <v>48</v>
      </c>
      <c r="U416" s="33" t="s">
        <v>39</v>
      </c>
      <c r="V416" s="33" t="str">
        <f t="shared" si="54"/>
        <v>OK</v>
      </c>
      <c r="W416" s="33" t="s">
        <v>49</v>
      </c>
      <c r="X416" s="33" t="s">
        <v>49</v>
      </c>
      <c r="Y416" s="33" t="s">
        <v>39</v>
      </c>
      <c r="Z416" s="14">
        <f t="shared" si="55"/>
        <v>1</v>
      </c>
      <c r="AA416" s="34">
        <v>3969.63</v>
      </c>
      <c r="AB416" s="35" t="s">
        <v>57</v>
      </c>
      <c r="AC416" s="36" t="s">
        <v>182</v>
      </c>
      <c r="AD416" s="37" t="s">
        <v>51</v>
      </c>
      <c r="AE416" s="32" t="str">
        <f t="shared" si="59"/>
        <v>Realizado</v>
      </c>
      <c r="AF416" s="38" t="s">
        <v>42</v>
      </c>
      <c r="AG416" s="78">
        <f t="shared" si="61"/>
        <v>4240.57</v>
      </c>
      <c r="AH416" s="40">
        <v>2548098.5699999998</v>
      </c>
      <c r="AI416" s="35" t="e">
        <f t="shared" si="56"/>
        <v>#N/A</v>
      </c>
      <c r="AJ416" s="41">
        <v>24612846</v>
      </c>
      <c r="AK416" s="51">
        <v>4240.57</v>
      </c>
      <c r="AL416" s="34" t="str">
        <f t="shared" si="57"/>
        <v>Mauricio Alves</v>
      </c>
    </row>
    <row r="417" spans="1:38" x14ac:dyDescent="0.25">
      <c r="A417" s="26" t="s">
        <v>38</v>
      </c>
      <c r="B417" s="26" t="s">
        <v>39</v>
      </c>
      <c r="C417" s="26" t="s">
        <v>52</v>
      </c>
      <c r="D417" s="26" t="s">
        <v>40</v>
      </c>
      <c r="E417" s="61">
        <v>599968</v>
      </c>
      <c r="F417" s="46">
        <f>IFERROR(VLOOKUP(E417,#REF!,2,0),0)</f>
        <v>0</v>
      </c>
      <c r="G417" s="46"/>
      <c r="H417" s="26">
        <v>6000789781</v>
      </c>
      <c r="I417" s="26" t="s">
        <v>42</v>
      </c>
      <c r="J417" s="26" t="s">
        <v>42</v>
      </c>
      <c r="K417" s="30" t="str">
        <f t="shared" si="58"/>
        <v>Custeio</v>
      </c>
      <c r="L417" s="26" t="s">
        <v>43</v>
      </c>
      <c r="M417" s="26" t="s">
        <v>69</v>
      </c>
      <c r="N417" s="26" t="str">
        <f t="shared" si="53"/>
        <v>Realizado</v>
      </c>
      <c r="O417" s="26" t="s">
        <v>100</v>
      </c>
      <c r="P417" s="26" t="s">
        <v>76</v>
      </c>
      <c r="Q417" s="26" t="str">
        <f>IFERROR(IFERROR(VLOOKUP(H417,[1]STATUS_CAPEX!I:J,2,0),VLOOKUP(H417,[1]STATUS_OPEX!H:I,2,0)),0)</f>
        <v>LIB //COMS</v>
      </c>
      <c r="R417" s="31">
        <v>45914</v>
      </c>
      <c r="S417" s="32" t="s">
        <v>71</v>
      </c>
      <c r="T417" s="26" t="s">
        <v>72</v>
      </c>
      <c r="U417" s="33" t="s">
        <v>39</v>
      </c>
      <c r="V417" s="33" t="str">
        <f t="shared" si="54"/>
        <v>OK</v>
      </c>
      <c r="W417" s="33" t="s">
        <v>49</v>
      </c>
      <c r="X417" s="33" t="s">
        <v>49</v>
      </c>
      <c r="Y417" s="33" t="s">
        <v>39</v>
      </c>
      <c r="Z417" s="14">
        <f t="shared" si="55"/>
        <v>1</v>
      </c>
      <c r="AA417" s="34">
        <v>148.95000000000002</v>
      </c>
      <c r="AB417" s="35" t="s">
        <v>57</v>
      </c>
      <c r="AC417" s="36" t="str">
        <f>IFERROR(VLOOKUP(T417,[1]STATUS_CAPEX!Q:R,2,0),"SAMUEL OLIVEIRA")</f>
        <v>SAMUEL OLIVEIRA</v>
      </c>
      <c r="AD417" s="37" t="s">
        <v>51</v>
      </c>
      <c r="AE417" s="32" t="str">
        <f t="shared" si="59"/>
        <v>Realizado</v>
      </c>
      <c r="AF417" s="38" t="s">
        <v>42</v>
      </c>
      <c r="AG417" s="39">
        <f t="shared" si="61"/>
        <v>1199.97</v>
      </c>
      <c r="AH417" s="40">
        <v>2548098.5699999998</v>
      </c>
      <c r="AI417" s="35" t="e">
        <f t="shared" si="56"/>
        <v>#N/A</v>
      </c>
      <c r="AJ417" s="41">
        <v>24929645</v>
      </c>
      <c r="AK417" s="51">
        <v>1199.97</v>
      </c>
      <c r="AL417" s="34" t="str">
        <f t="shared" si="57"/>
        <v>Mauricio Alves</v>
      </c>
    </row>
    <row r="418" spans="1:38" x14ac:dyDescent="0.25">
      <c r="A418" s="26" t="s">
        <v>38</v>
      </c>
      <c r="B418" s="26" t="s">
        <v>39</v>
      </c>
      <c r="C418" s="26" t="s">
        <v>52</v>
      </c>
      <c r="D418" s="26" t="s">
        <v>40</v>
      </c>
      <c r="E418" s="27" t="s">
        <v>262</v>
      </c>
      <c r="F418" s="27">
        <f>IFERROR(VLOOKUP(E418,#REF!,2,0),0)</f>
        <v>0</v>
      </c>
      <c r="G418" s="27"/>
      <c r="H418" s="26">
        <v>6000793608</v>
      </c>
      <c r="I418" s="26" t="s">
        <v>42</v>
      </c>
      <c r="J418" s="26" t="s">
        <v>42</v>
      </c>
      <c r="K418" s="30" t="str">
        <f t="shared" si="58"/>
        <v>Custeio</v>
      </c>
      <c r="L418" s="26" t="s">
        <v>43</v>
      </c>
      <c r="M418" s="26" t="s">
        <v>69</v>
      </c>
      <c r="N418" s="26" t="str">
        <f t="shared" si="53"/>
        <v>Realizado</v>
      </c>
      <c r="O418" s="26" t="s">
        <v>45</v>
      </c>
      <c r="P418" s="26" t="s">
        <v>76</v>
      </c>
      <c r="Q418" s="26" t="str">
        <f>IFERROR(IFERROR(VLOOKUP(H418,[1]STATUS_CAPEX!I:J,2,0),VLOOKUP(H418,[1]STATUS_OPEX!H:I,2,0)),0)</f>
        <v>LIB //COMS</v>
      </c>
      <c r="R418" s="31">
        <v>45915</v>
      </c>
      <c r="S418" s="32" t="s">
        <v>71</v>
      </c>
      <c r="T418" s="26" t="s">
        <v>72</v>
      </c>
      <c r="U418" s="33" t="s">
        <v>39</v>
      </c>
      <c r="V418" s="33" t="str">
        <f t="shared" si="54"/>
        <v>OK</v>
      </c>
      <c r="W418" s="33" t="s">
        <v>49</v>
      </c>
      <c r="X418" s="33" t="s">
        <v>49</v>
      </c>
      <c r="Y418" s="33" t="s">
        <v>39</v>
      </c>
      <c r="Z418" s="14">
        <f t="shared" si="55"/>
        <v>1</v>
      </c>
      <c r="AA418" s="34">
        <v>3849.3</v>
      </c>
      <c r="AB418" s="35" t="s">
        <v>57</v>
      </c>
      <c r="AC418" s="36" t="str">
        <f>IFERROR(VLOOKUP(T418,[1]STATUS_CAPEX!Q:R,2,0),"SAMUEL OLIVEIRA")</f>
        <v>SAMUEL OLIVEIRA</v>
      </c>
      <c r="AD418" s="37" t="s">
        <v>51</v>
      </c>
      <c r="AE418" s="32" t="str">
        <f t="shared" si="59"/>
        <v>Realizado</v>
      </c>
      <c r="AF418" s="38" t="s">
        <v>42</v>
      </c>
      <c r="AG418" s="39">
        <f t="shared" si="61"/>
        <v>3849.3</v>
      </c>
      <c r="AH418" s="40">
        <v>2548098.5699999998</v>
      </c>
      <c r="AI418" s="35" t="e">
        <f t="shared" si="56"/>
        <v>#N/A</v>
      </c>
      <c r="AJ418" s="41">
        <v>24986795</v>
      </c>
      <c r="AK418" s="51">
        <v>3849.3</v>
      </c>
      <c r="AL418" s="34" t="str">
        <f t="shared" si="57"/>
        <v>Mauricio Alves</v>
      </c>
    </row>
    <row r="419" spans="1:38" x14ac:dyDescent="0.25">
      <c r="A419" s="26" t="s">
        <v>38</v>
      </c>
      <c r="B419" s="26" t="s">
        <v>39</v>
      </c>
      <c r="C419" s="26" t="s">
        <v>52</v>
      </c>
      <c r="D419" s="26" t="s">
        <v>40</v>
      </c>
      <c r="E419" s="61">
        <v>599854</v>
      </c>
      <c r="F419" s="46">
        <f>IFERROR(VLOOKUP(E419,#REF!,2,0),0)</f>
        <v>0</v>
      </c>
      <c r="G419" s="46"/>
      <c r="H419" s="26">
        <v>6000789823</v>
      </c>
      <c r="I419" s="26" t="s">
        <v>42</v>
      </c>
      <c r="J419" s="26" t="s">
        <v>42</v>
      </c>
      <c r="K419" s="30" t="str">
        <f t="shared" si="58"/>
        <v>Custeio</v>
      </c>
      <c r="L419" s="26" t="s">
        <v>43</v>
      </c>
      <c r="M419" s="26" t="s">
        <v>69</v>
      </c>
      <c r="N419" s="26" t="str">
        <f t="shared" ref="N419:N482" si="62">IF(Z419&gt;99%,"Realizado","Pendente")</f>
        <v>Realizado</v>
      </c>
      <c r="O419" s="26" t="s">
        <v>45</v>
      </c>
      <c r="P419" s="26" t="s">
        <v>76</v>
      </c>
      <c r="Q419" s="26" t="str">
        <f>IFERROR(IFERROR(VLOOKUP(H419,[1]STATUS_CAPEX!I:J,2,0),VLOOKUP(H419,[1]STATUS_OPEX!H:I,2,0)),0)</f>
        <v>LIB //COMS</v>
      </c>
      <c r="R419" s="31">
        <v>45916</v>
      </c>
      <c r="S419" s="32" t="s">
        <v>71</v>
      </c>
      <c r="T419" s="26" t="s">
        <v>72</v>
      </c>
      <c r="U419" s="33" t="s">
        <v>39</v>
      </c>
      <c r="V419" s="33" t="str">
        <f t="shared" si="54"/>
        <v>OK</v>
      </c>
      <c r="W419" s="33" t="s">
        <v>49</v>
      </c>
      <c r="X419" s="33" t="s">
        <v>49</v>
      </c>
      <c r="Y419" s="33" t="s">
        <v>39</v>
      </c>
      <c r="Z419" s="14">
        <f t="shared" si="55"/>
        <v>1</v>
      </c>
      <c r="AA419" s="34">
        <v>1421.49</v>
      </c>
      <c r="AB419" s="35" t="s">
        <v>57</v>
      </c>
      <c r="AC419" s="36" t="str">
        <f>IFERROR(VLOOKUP(T419,[1]STATUS_CAPEX!Q:R,2,0),"SAMUEL OLIVEIRA")</f>
        <v>SAMUEL OLIVEIRA</v>
      </c>
      <c r="AD419" s="37" t="s">
        <v>51</v>
      </c>
      <c r="AE419" s="32" t="str">
        <f t="shared" si="59"/>
        <v>Realizado</v>
      </c>
      <c r="AF419" s="38" t="s">
        <v>42</v>
      </c>
      <c r="AG419" s="39">
        <f t="shared" si="61"/>
        <v>2514.5</v>
      </c>
      <c r="AH419" s="40">
        <v>2548098.5699999998</v>
      </c>
      <c r="AI419" s="35" t="e">
        <f t="shared" si="56"/>
        <v>#N/A</v>
      </c>
      <c r="AJ419" s="41">
        <v>24930042</v>
      </c>
      <c r="AK419" s="51">
        <v>2514.5</v>
      </c>
      <c r="AL419" s="34" t="str">
        <f t="shared" si="57"/>
        <v>Mauricio Alves</v>
      </c>
    </row>
    <row r="420" spans="1:38" x14ac:dyDescent="0.25">
      <c r="A420" s="26" t="s">
        <v>38</v>
      </c>
      <c r="B420" s="26" t="s">
        <v>39</v>
      </c>
      <c r="C420" s="26" t="s">
        <v>52</v>
      </c>
      <c r="D420" s="26" t="s">
        <v>40</v>
      </c>
      <c r="E420" s="27">
        <v>620949</v>
      </c>
      <c r="F420" s="27">
        <f>IFERROR(VLOOKUP(E420,#REF!,2,0),0)</f>
        <v>0</v>
      </c>
      <c r="G420" s="27"/>
      <c r="H420" s="26">
        <v>6000793605</v>
      </c>
      <c r="I420" s="26" t="s">
        <v>42</v>
      </c>
      <c r="J420" s="26" t="s">
        <v>42</v>
      </c>
      <c r="K420" s="30" t="str">
        <f t="shared" si="58"/>
        <v>Custeio</v>
      </c>
      <c r="L420" s="26" t="s">
        <v>43</v>
      </c>
      <c r="M420" s="26" t="s">
        <v>69</v>
      </c>
      <c r="N420" s="26" t="str">
        <f t="shared" si="62"/>
        <v>Realizado</v>
      </c>
      <c r="O420" s="26" t="s">
        <v>45</v>
      </c>
      <c r="P420" s="26" t="s">
        <v>76</v>
      </c>
      <c r="Q420" s="26" t="str">
        <f>IFERROR(IFERROR(VLOOKUP(H420,[1]STATUS_CAPEX!I:J,2,0),VLOOKUP(H420,[1]STATUS_OPEX!H:I,2,0)),0)</f>
        <v>LIB //COMS</v>
      </c>
      <c r="R420" s="31">
        <v>45917</v>
      </c>
      <c r="S420" s="32" t="s">
        <v>71</v>
      </c>
      <c r="T420" s="26" t="s">
        <v>72</v>
      </c>
      <c r="U420" s="33" t="s">
        <v>39</v>
      </c>
      <c r="V420" s="33" t="str">
        <f t="shared" si="54"/>
        <v>OK</v>
      </c>
      <c r="W420" s="33" t="s">
        <v>49</v>
      </c>
      <c r="X420" s="33" t="s">
        <v>49</v>
      </c>
      <c r="Y420" s="33" t="s">
        <v>39</v>
      </c>
      <c r="Z420" s="14">
        <f t="shared" si="55"/>
        <v>1</v>
      </c>
      <c r="AA420" s="34">
        <v>7101.22</v>
      </c>
      <c r="AB420" s="35" t="s">
        <v>57</v>
      </c>
      <c r="AC420" s="36" t="str">
        <f>IFERROR(VLOOKUP(T420,[1]STATUS_CAPEX!Q:R,2,0),"SAMUEL OLIVEIRA")</f>
        <v>SAMUEL OLIVEIRA</v>
      </c>
      <c r="AD420" s="37" t="s">
        <v>51</v>
      </c>
      <c r="AE420" s="32" t="str">
        <f t="shared" si="59"/>
        <v>Realizado</v>
      </c>
      <c r="AF420" s="38" t="s">
        <v>42</v>
      </c>
      <c r="AG420" s="39">
        <f t="shared" si="61"/>
        <v>7101.22</v>
      </c>
      <c r="AH420" s="40">
        <v>2548098.5699999998</v>
      </c>
      <c r="AI420" s="35" t="e">
        <f t="shared" si="56"/>
        <v>#N/A</v>
      </c>
      <c r="AJ420" s="41">
        <v>24986708</v>
      </c>
      <c r="AK420" s="51">
        <v>7101.22</v>
      </c>
      <c r="AL420" s="34" t="str">
        <f t="shared" si="57"/>
        <v>Mauricio Alves</v>
      </c>
    </row>
    <row r="421" spans="1:38" x14ac:dyDescent="0.25">
      <c r="A421" s="26" t="s">
        <v>38</v>
      </c>
      <c r="B421" s="26" t="s">
        <v>39</v>
      </c>
      <c r="C421" s="26" t="s">
        <v>52</v>
      </c>
      <c r="D421" s="26" t="s">
        <v>40</v>
      </c>
      <c r="E421" s="27" t="s">
        <v>263</v>
      </c>
      <c r="F421" s="27">
        <f>IFERROR(VLOOKUP(E421,#REF!,2,0),0)</f>
        <v>0</v>
      </c>
      <c r="G421" s="27"/>
      <c r="H421" s="26">
        <v>6000793604</v>
      </c>
      <c r="I421" s="26" t="s">
        <v>42</v>
      </c>
      <c r="J421" s="26" t="s">
        <v>42</v>
      </c>
      <c r="K421" s="30" t="str">
        <f t="shared" si="58"/>
        <v>Custeio</v>
      </c>
      <c r="L421" s="26" t="s">
        <v>43</v>
      </c>
      <c r="M421" s="26" t="s">
        <v>69</v>
      </c>
      <c r="N421" s="26" t="str">
        <f t="shared" si="62"/>
        <v>Realizado</v>
      </c>
      <c r="O421" s="26" t="s">
        <v>64</v>
      </c>
      <c r="P421" s="26" t="s">
        <v>76</v>
      </c>
      <c r="Q421" s="26" t="str">
        <f>IFERROR(IFERROR(VLOOKUP(H421,[1]STATUS_CAPEX!I:J,2,0),VLOOKUP(H421,[1]STATUS_OPEX!H:I,2,0)),0)</f>
        <v>LIB //COMS</v>
      </c>
      <c r="R421" s="31">
        <v>45918</v>
      </c>
      <c r="S421" s="32" t="s">
        <v>71</v>
      </c>
      <c r="T421" s="26" t="s">
        <v>72</v>
      </c>
      <c r="U421" s="33" t="s">
        <v>39</v>
      </c>
      <c r="V421" s="33" t="str">
        <f t="shared" si="54"/>
        <v>OK</v>
      </c>
      <c r="W421" s="33" t="s">
        <v>49</v>
      </c>
      <c r="X421" s="33" t="s">
        <v>49</v>
      </c>
      <c r="Y421" s="33" t="s">
        <v>39</v>
      </c>
      <c r="Z421" s="14">
        <f t="shared" si="55"/>
        <v>1</v>
      </c>
      <c r="AA421" s="34">
        <v>2706.83</v>
      </c>
      <c r="AB421" s="35" t="s">
        <v>57</v>
      </c>
      <c r="AC421" s="36" t="str">
        <f>IFERROR(VLOOKUP(T421,[1]STATUS_CAPEX!Q:R,2,0),"SAMUEL OLIVEIRA")</f>
        <v>SAMUEL OLIVEIRA</v>
      </c>
      <c r="AD421" s="37" t="s">
        <v>51</v>
      </c>
      <c r="AE421" s="32" t="str">
        <f t="shared" si="59"/>
        <v>Realizado</v>
      </c>
      <c r="AF421" s="38" t="s">
        <v>42</v>
      </c>
      <c r="AG421" s="39">
        <f t="shared" si="61"/>
        <v>2706.83</v>
      </c>
      <c r="AH421" s="40">
        <v>2548098.5699999998</v>
      </c>
      <c r="AI421" s="35" t="e">
        <f t="shared" si="56"/>
        <v>#N/A</v>
      </c>
      <c r="AJ421" s="41">
        <v>24986652</v>
      </c>
      <c r="AK421" s="51">
        <v>2706.83</v>
      </c>
      <c r="AL421" s="34" t="str">
        <f t="shared" si="57"/>
        <v>Mauricio Alves</v>
      </c>
    </row>
    <row r="422" spans="1:38" x14ac:dyDescent="0.25">
      <c r="A422" s="26" t="s">
        <v>38</v>
      </c>
      <c r="B422" s="26" t="s">
        <v>39</v>
      </c>
      <c r="C422" s="26" t="s">
        <v>52</v>
      </c>
      <c r="D422" s="26" t="s">
        <v>40</v>
      </c>
      <c r="E422" s="27">
        <v>624883</v>
      </c>
      <c r="F422" s="27">
        <f>IFERROR(VLOOKUP(E422,#REF!,2,0),0)</f>
        <v>0</v>
      </c>
      <c r="G422" s="27"/>
      <c r="H422" s="26">
        <v>6000793600</v>
      </c>
      <c r="I422" s="26" t="s">
        <v>42</v>
      </c>
      <c r="J422" s="26" t="s">
        <v>42</v>
      </c>
      <c r="K422" s="30" t="str">
        <f t="shared" si="58"/>
        <v>Custeio</v>
      </c>
      <c r="L422" s="26" t="s">
        <v>43</v>
      </c>
      <c r="M422" s="26" t="s">
        <v>69</v>
      </c>
      <c r="N422" s="26" t="str">
        <f t="shared" si="62"/>
        <v>Realizado</v>
      </c>
      <c r="O422" s="26" t="s">
        <v>45</v>
      </c>
      <c r="P422" s="26" t="s">
        <v>76</v>
      </c>
      <c r="Q422" s="26" t="str">
        <f>IFERROR(IFERROR(VLOOKUP(H422,[1]STATUS_CAPEX!I:J,2,0),VLOOKUP(H422,[1]STATUS_OPEX!H:I,2,0)),0)</f>
        <v>LIB //COMS</v>
      </c>
      <c r="R422" s="31">
        <v>45919</v>
      </c>
      <c r="S422" s="32" t="s">
        <v>71</v>
      </c>
      <c r="T422" s="26" t="s">
        <v>72</v>
      </c>
      <c r="U422" s="33" t="s">
        <v>39</v>
      </c>
      <c r="V422" s="33" t="str">
        <f t="shared" si="54"/>
        <v>OK</v>
      </c>
      <c r="W422" s="33" t="s">
        <v>49</v>
      </c>
      <c r="X422" s="33" t="s">
        <v>49</v>
      </c>
      <c r="Y422" s="33" t="s">
        <v>39</v>
      </c>
      <c r="Z422" s="14">
        <f t="shared" si="55"/>
        <v>1</v>
      </c>
      <c r="AA422" s="34">
        <v>1539.72</v>
      </c>
      <c r="AB422" s="35" t="s">
        <v>57</v>
      </c>
      <c r="AC422" s="36" t="str">
        <f>IFERROR(VLOOKUP(T422,[1]STATUS_CAPEX!Q:R,2,0),"SAMUEL OLIVEIRA")</f>
        <v>SAMUEL OLIVEIRA</v>
      </c>
      <c r="AD422" s="37" t="s">
        <v>51</v>
      </c>
      <c r="AE422" s="32" t="str">
        <f t="shared" si="59"/>
        <v>Realizado</v>
      </c>
      <c r="AF422" s="38" t="s">
        <v>42</v>
      </c>
      <c r="AG422" s="39">
        <f t="shared" si="61"/>
        <v>1539.72</v>
      </c>
      <c r="AH422" s="40">
        <v>2548098.5699999998</v>
      </c>
      <c r="AI422" s="35" t="e">
        <f t="shared" si="56"/>
        <v>#N/A</v>
      </c>
      <c r="AJ422" s="41">
        <v>24986646</v>
      </c>
      <c r="AK422" s="51">
        <v>1539.72</v>
      </c>
      <c r="AL422" s="34" t="str">
        <f t="shared" si="57"/>
        <v>Mauricio Alves</v>
      </c>
    </row>
    <row r="423" spans="1:38" x14ac:dyDescent="0.25">
      <c r="A423" s="26" t="s">
        <v>38</v>
      </c>
      <c r="B423" s="26" t="s">
        <v>39</v>
      </c>
      <c r="C423" s="26" t="s">
        <v>52</v>
      </c>
      <c r="D423" s="26" t="s">
        <v>40</v>
      </c>
      <c r="E423" s="27">
        <v>614234</v>
      </c>
      <c r="F423" s="27">
        <f>IFERROR(VLOOKUP(E423,#REF!,2,0),0)</f>
        <v>0</v>
      </c>
      <c r="G423" s="27"/>
      <c r="H423" s="26">
        <v>6000793219</v>
      </c>
      <c r="I423" s="26" t="s">
        <v>42</v>
      </c>
      <c r="J423" s="26" t="s">
        <v>42</v>
      </c>
      <c r="K423" s="30" t="str">
        <f t="shared" si="58"/>
        <v>Custeio</v>
      </c>
      <c r="L423" s="26" t="s">
        <v>43</v>
      </c>
      <c r="M423" s="26" t="s">
        <v>69</v>
      </c>
      <c r="N423" s="26" t="str">
        <f t="shared" si="62"/>
        <v>Realizado</v>
      </c>
      <c r="O423" s="26" t="s">
        <v>45</v>
      </c>
      <c r="P423" s="26" t="s">
        <v>76</v>
      </c>
      <c r="Q423" s="26" t="str">
        <f>IFERROR(IFERROR(VLOOKUP(H423,[1]STATUS_CAPEX!I:J,2,0),VLOOKUP(H423,[1]STATUS_OPEX!H:I,2,0)),0)</f>
        <v>LIB //COMS</v>
      </c>
      <c r="R423" s="31">
        <v>45920</v>
      </c>
      <c r="S423" s="32" t="s">
        <v>71</v>
      </c>
      <c r="T423" s="26" t="s">
        <v>72</v>
      </c>
      <c r="U423" s="33" t="s">
        <v>39</v>
      </c>
      <c r="V423" s="33" t="str">
        <f t="shared" si="54"/>
        <v>OK</v>
      </c>
      <c r="W423" s="33" t="s">
        <v>49</v>
      </c>
      <c r="X423" s="33" t="s">
        <v>49</v>
      </c>
      <c r="Y423" s="33" t="s">
        <v>39</v>
      </c>
      <c r="Z423" s="14">
        <f t="shared" si="55"/>
        <v>1</v>
      </c>
      <c r="AA423" s="34">
        <v>1539.72</v>
      </c>
      <c r="AB423" s="35" t="s">
        <v>57</v>
      </c>
      <c r="AC423" s="36" t="str">
        <f>IFERROR(VLOOKUP(T423,[1]STATUS_CAPEX!Q:R,2,0),"SAMUEL OLIVEIRA")</f>
        <v>SAMUEL OLIVEIRA</v>
      </c>
      <c r="AD423" s="37" t="s">
        <v>51</v>
      </c>
      <c r="AE423" s="32" t="str">
        <f t="shared" si="59"/>
        <v>Realizado</v>
      </c>
      <c r="AF423" s="38" t="s">
        <v>42</v>
      </c>
      <c r="AG423" s="39">
        <f t="shared" si="61"/>
        <v>1539.72</v>
      </c>
      <c r="AH423" s="40">
        <v>2548098.5699999998</v>
      </c>
      <c r="AI423" s="35" t="e">
        <f t="shared" si="56"/>
        <v>#N/A</v>
      </c>
      <c r="AJ423" s="41">
        <v>24986644</v>
      </c>
      <c r="AK423" s="51">
        <v>1539.72</v>
      </c>
      <c r="AL423" s="34" t="str">
        <f t="shared" si="57"/>
        <v>Mauricio Alves</v>
      </c>
    </row>
    <row r="424" spans="1:38" x14ac:dyDescent="0.25">
      <c r="A424" s="26" t="s">
        <v>38</v>
      </c>
      <c r="B424" s="26" t="s">
        <v>39</v>
      </c>
      <c r="C424" s="26" t="s">
        <v>52</v>
      </c>
      <c r="D424" s="26" t="s">
        <v>40</v>
      </c>
      <c r="E424" s="27">
        <v>623317</v>
      </c>
      <c r="F424" s="27">
        <f>IFERROR(VLOOKUP(E424,#REF!,2,0),0)</f>
        <v>0</v>
      </c>
      <c r="G424" s="27"/>
      <c r="H424" s="26">
        <v>6000793218</v>
      </c>
      <c r="I424" s="26" t="s">
        <v>42</v>
      </c>
      <c r="J424" s="26" t="s">
        <v>42</v>
      </c>
      <c r="K424" s="30" t="str">
        <f t="shared" si="58"/>
        <v>Custeio</v>
      </c>
      <c r="L424" s="26" t="s">
        <v>43</v>
      </c>
      <c r="M424" s="26" t="s">
        <v>69</v>
      </c>
      <c r="N424" s="26" t="str">
        <f t="shared" si="62"/>
        <v>Realizado</v>
      </c>
      <c r="O424" s="26" t="s">
        <v>45</v>
      </c>
      <c r="P424" s="26" t="s">
        <v>76</v>
      </c>
      <c r="Q424" s="26" t="str">
        <f>IFERROR(IFERROR(VLOOKUP(H424,[1]STATUS_CAPEX!I:J,2,0),VLOOKUP(H424,[1]STATUS_OPEX!H:I,2,0)),0)</f>
        <v>LIB //COMS</v>
      </c>
      <c r="R424" s="31">
        <v>45921</v>
      </c>
      <c r="S424" s="32" t="s">
        <v>71</v>
      </c>
      <c r="T424" s="26" t="s">
        <v>72</v>
      </c>
      <c r="U424" s="33" t="s">
        <v>39</v>
      </c>
      <c r="V424" s="33" t="str">
        <f t="shared" si="54"/>
        <v>OK</v>
      </c>
      <c r="W424" s="33" t="s">
        <v>49</v>
      </c>
      <c r="X424" s="33" t="s">
        <v>49</v>
      </c>
      <c r="Y424" s="33" t="s">
        <v>39</v>
      </c>
      <c r="Z424" s="14">
        <f t="shared" si="55"/>
        <v>1</v>
      </c>
      <c r="AA424" s="34">
        <v>5016.41</v>
      </c>
      <c r="AB424" s="35" t="s">
        <v>57</v>
      </c>
      <c r="AC424" s="36" t="str">
        <f>IFERROR(VLOOKUP(T424,[1]STATUS_CAPEX!Q:R,2,0),"SAMUEL OLIVEIRA")</f>
        <v>SAMUEL OLIVEIRA</v>
      </c>
      <c r="AD424" s="37" t="s">
        <v>51</v>
      </c>
      <c r="AE424" s="32" t="str">
        <f t="shared" si="59"/>
        <v>Realizado</v>
      </c>
      <c r="AF424" s="38" t="s">
        <v>42</v>
      </c>
      <c r="AG424" s="39">
        <f t="shared" si="61"/>
        <v>5016.41</v>
      </c>
      <c r="AH424" s="40">
        <v>2548098.5699999998</v>
      </c>
      <c r="AI424" s="35" t="e">
        <f t="shared" si="56"/>
        <v>#N/A</v>
      </c>
      <c r="AJ424" s="41">
        <v>24986619</v>
      </c>
      <c r="AK424" s="51">
        <v>5016.41</v>
      </c>
      <c r="AL424" s="34" t="str">
        <f t="shared" si="57"/>
        <v>Mauricio Alves</v>
      </c>
    </row>
    <row r="425" spans="1:38" x14ac:dyDescent="0.25">
      <c r="A425" s="26" t="s">
        <v>38</v>
      </c>
      <c r="B425" s="26" t="s">
        <v>39</v>
      </c>
      <c r="C425" s="26" t="s">
        <v>52</v>
      </c>
      <c r="D425" s="26" t="s">
        <v>40</v>
      </c>
      <c r="E425" s="27">
        <v>614234</v>
      </c>
      <c r="F425" s="27">
        <f>IFERROR(VLOOKUP(E425,#REF!,2,0),0)</f>
        <v>0</v>
      </c>
      <c r="G425" s="27"/>
      <c r="H425" s="26">
        <v>6000793217</v>
      </c>
      <c r="I425" s="26" t="s">
        <v>42</v>
      </c>
      <c r="J425" s="26" t="s">
        <v>42</v>
      </c>
      <c r="K425" s="30" t="str">
        <f t="shared" si="58"/>
        <v>Custeio</v>
      </c>
      <c r="L425" s="26" t="s">
        <v>43</v>
      </c>
      <c r="M425" s="26" t="s">
        <v>69</v>
      </c>
      <c r="N425" s="26" t="str">
        <f t="shared" si="62"/>
        <v>Realizado</v>
      </c>
      <c r="O425" s="26" t="s">
        <v>45</v>
      </c>
      <c r="P425" s="26" t="s">
        <v>76</v>
      </c>
      <c r="Q425" s="26" t="str">
        <f>IFERROR(IFERROR(VLOOKUP(H425,[1]STATUS_CAPEX!I:J,2,0),VLOOKUP(H425,[1]STATUS_OPEX!H:I,2,0)),0)</f>
        <v>LIB //COMS</v>
      </c>
      <c r="R425" s="31">
        <v>45922</v>
      </c>
      <c r="S425" s="32" t="s">
        <v>71</v>
      </c>
      <c r="T425" s="26" t="s">
        <v>72</v>
      </c>
      <c r="U425" s="33" t="s">
        <v>39</v>
      </c>
      <c r="V425" s="33" t="str">
        <f t="shared" si="54"/>
        <v>OK</v>
      </c>
      <c r="W425" s="33" t="s">
        <v>49</v>
      </c>
      <c r="X425" s="33" t="s">
        <v>49</v>
      </c>
      <c r="Y425" s="33" t="s">
        <v>39</v>
      </c>
      <c r="Z425" s="14">
        <f t="shared" si="55"/>
        <v>1</v>
      </c>
      <c r="AA425" s="34">
        <v>3476.69</v>
      </c>
      <c r="AB425" s="35" t="s">
        <v>57</v>
      </c>
      <c r="AC425" s="36" t="str">
        <f>IFERROR(VLOOKUP(T425,[1]STATUS_CAPEX!Q:R,2,0),"SAMUEL OLIVEIRA")</f>
        <v>SAMUEL OLIVEIRA</v>
      </c>
      <c r="AD425" s="37" t="s">
        <v>51</v>
      </c>
      <c r="AE425" s="32" t="str">
        <f t="shared" si="59"/>
        <v>Realizado</v>
      </c>
      <c r="AF425" s="38" t="s">
        <v>42</v>
      </c>
      <c r="AG425" s="39">
        <f t="shared" si="61"/>
        <v>8493.1</v>
      </c>
      <c r="AH425" s="40">
        <v>2548098.5699999998</v>
      </c>
      <c r="AI425" s="35" t="e">
        <f t="shared" si="56"/>
        <v>#N/A</v>
      </c>
      <c r="AJ425" s="41">
        <v>24986617</v>
      </c>
      <c r="AK425" s="51">
        <v>8493.1</v>
      </c>
      <c r="AL425" s="34" t="str">
        <f t="shared" si="57"/>
        <v>Mauricio Alves</v>
      </c>
    </row>
    <row r="426" spans="1:38" x14ac:dyDescent="0.25">
      <c r="A426" s="26" t="s">
        <v>38</v>
      </c>
      <c r="B426" s="26" t="s">
        <v>39</v>
      </c>
      <c r="C426" s="26" t="s">
        <v>52</v>
      </c>
      <c r="D426" s="26" t="s">
        <v>40</v>
      </c>
      <c r="E426" s="27">
        <v>617264</v>
      </c>
      <c r="F426" s="27">
        <f>IFERROR(VLOOKUP(E426,#REF!,2,0),0)</f>
        <v>0</v>
      </c>
      <c r="G426" s="27"/>
      <c r="H426" s="26">
        <v>6000793216</v>
      </c>
      <c r="I426" s="26" t="s">
        <v>42</v>
      </c>
      <c r="J426" s="26" t="s">
        <v>42</v>
      </c>
      <c r="K426" s="30" t="str">
        <f t="shared" si="58"/>
        <v>Custeio</v>
      </c>
      <c r="L426" s="26" t="s">
        <v>43</v>
      </c>
      <c r="M426" s="26" t="s">
        <v>69</v>
      </c>
      <c r="N426" s="26" t="str">
        <f t="shared" si="62"/>
        <v>Realizado</v>
      </c>
      <c r="O426" s="26" t="s">
        <v>45</v>
      </c>
      <c r="P426" s="26" t="s">
        <v>76</v>
      </c>
      <c r="Q426" s="26" t="str">
        <f>IFERROR(IFERROR(VLOOKUP(H426,[1]STATUS_CAPEX!I:J,2,0),VLOOKUP(H426,[1]STATUS_OPEX!H:I,2,0)),0)</f>
        <v>LIB //COMS</v>
      </c>
      <c r="R426" s="31">
        <v>45923</v>
      </c>
      <c r="S426" s="32" t="s">
        <v>71</v>
      </c>
      <c r="T426" s="26" t="s">
        <v>72</v>
      </c>
      <c r="U426" s="33" t="s">
        <v>39</v>
      </c>
      <c r="V426" s="33" t="str">
        <f t="shared" si="54"/>
        <v>OK</v>
      </c>
      <c r="W426" s="33" t="s">
        <v>49</v>
      </c>
      <c r="X426" s="33" t="s">
        <v>49</v>
      </c>
      <c r="Y426" s="33" t="s">
        <v>39</v>
      </c>
      <c r="Z426" s="14">
        <f t="shared" si="55"/>
        <v>1</v>
      </c>
      <c r="AA426" s="34">
        <v>6208.16</v>
      </c>
      <c r="AB426" s="35" t="s">
        <v>57</v>
      </c>
      <c r="AC426" s="36" t="str">
        <f>IFERROR(VLOOKUP(T426,[1]STATUS_CAPEX!Q:R,2,0),"SAMUEL OLIVEIRA")</f>
        <v>SAMUEL OLIVEIRA</v>
      </c>
      <c r="AD426" s="37" t="s">
        <v>51</v>
      </c>
      <c r="AE426" s="32" t="str">
        <f t="shared" si="59"/>
        <v>Realizado</v>
      </c>
      <c r="AF426" s="38" t="s">
        <v>42</v>
      </c>
      <c r="AG426" s="39">
        <f t="shared" si="61"/>
        <v>6208.16</v>
      </c>
      <c r="AH426" s="40">
        <v>2548098.5699999998</v>
      </c>
      <c r="AI426" s="35" t="e">
        <f t="shared" si="56"/>
        <v>#N/A</v>
      </c>
      <c r="AJ426" s="41">
        <v>24986591</v>
      </c>
      <c r="AK426" s="51">
        <v>6208.16</v>
      </c>
      <c r="AL426" s="34" t="str">
        <f t="shared" si="57"/>
        <v>Mauricio Alves</v>
      </c>
    </row>
    <row r="427" spans="1:38" x14ac:dyDescent="0.25">
      <c r="A427" s="26" t="s">
        <v>38</v>
      </c>
      <c r="B427" s="26" t="s">
        <v>39</v>
      </c>
      <c r="C427" s="26" t="s">
        <v>52</v>
      </c>
      <c r="D427" s="26" t="s">
        <v>40</v>
      </c>
      <c r="E427" s="27">
        <v>554237</v>
      </c>
      <c r="F427" s="27">
        <f>IFERROR(VLOOKUP(E427,#REF!,2,0),0)</f>
        <v>0</v>
      </c>
      <c r="G427" s="27"/>
      <c r="H427" s="26" t="s">
        <v>264</v>
      </c>
      <c r="I427" s="26" t="s">
        <v>42</v>
      </c>
      <c r="J427" s="26" t="s">
        <v>42</v>
      </c>
      <c r="K427" s="30" t="str">
        <f t="shared" si="58"/>
        <v>EME</v>
      </c>
      <c r="L427" s="26" t="s">
        <v>43</v>
      </c>
      <c r="M427" s="26" t="s">
        <v>54</v>
      </c>
      <c r="N427" s="26" t="str">
        <f t="shared" si="62"/>
        <v>Realizado</v>
      </c>
      <c r="O427" s="26" t="s">
        <v>80</v>
      </c>
      <c r="P427" s="26" t="s">
        <v>55</v>
      </c>
      <c r="Q427" s="26" t="str">
        <f>IFERROR(IFERROR(VLOOKUP(H427,[1]STATUS_CAPEX!I:J,2,0),VLOOKUP(H427,[1]STATUS_OPEX!H:I,2,0)),0)</f>
        <v>ENTE//CKCP</v>
      </c>
      <c r="R427" s="31">
        <v>45924</v>
      </c>
      <c r="S427" s="32" t="s">
        <v>71</v>
      </c>
      <c r="T427" s="26" t="s">
        <v>48</v>
      </c>
      <c r="U427" s="33" t="s">
        <v>39</v>
      </c>
      <c r="V427" s="33" t="str">
        <f t="shared" si="54"/>
        <v>OK</v>
      </c>
      <c r="W427" s="33" t="s">
        <v>49</v>
      </c>
      <c r="X427" s="33" t="s">
        <v>49</v>
      </c>
      <c r="Y427" s="33" t="s">
        <v>39</v>
      </c>
      <c r="Z427" s="14">
        <f t="shared" si="55"/>
        <v>1</v>
      </c>
      <c r="AA427" s="34">
        <v>2700</v>
      </c>
      <c r="AB427" s="35" t="s">
        <v>57</v>
      </c>
      <c r="AC427" s="36" t="s">
        <v>182</v>
      </c>
      <c r="AD427" s="37" t="s">
        <v>51</v>
      </c>
      <c r="AE427" s="32" t="str">
        <f t="shared" si="59"/>
        <v>Realizado</v>
      </c>
      <c r="AF427" s="38" t="s">
        <v>42</v>
      </c>
      <c r="AG427" s="78">
        <f t="shared" si="61"/>
        <v>2718.01</v>
      </c>
      <c r="AH427" s="40">
        <v>2548098.5699999998</v>
      </c>
      <c r="AI427" s="35" t="e">
        <f t="shared" si="56"/>
        <v>#N/A</v>
      </c>
      <c r="AJ427" s="41">
        <v>24626920</v>
      </c>
      <c r="AK427" s="51">
        <v>2718.01</v>
      </c>
      <c r="AL427" s="34" t="str">
        <f t="shared" si="57"/>
        <v>Mauricio Alves</v>
      </c>
    </row>
    <row r="428" spans="1:38" x14ac:dyDescent="0.25">
      <c r="A428" s="26" t="s">
        <v>38</v>
      </c>
      <c r="B428" s="26" t="s">
        <v>39</v>
      </c>
      <c r="C428" s="26" t="s">
        <v>52</v>
      </c>
      <c r="D428" s="26" t="s">
        <v>40</v>
      </c>
      <c r="E428" s="27">
        <v>563789</v>
      </c>
      <c r="F428" s="27">
        <f>IFERROR(VLOOKUP(E428,#REF!,2,0),0)</f>
        <v>0</v>
      </c>
      <c r="G428" s="27"/>
      <c r="H428" s="26" t="s">
        <v>265</v>
      </c>
      <c r="I428" s="26" t="s">
        <v>42</v>
      </c>
      <c r="J428" s="26" t="s">
        <v>42</v>
      </c>
      <c r="K428" s="30" t="str">
        <f t="shared" si="58"/>
        <v>EME</v>
      </c>
      <c r="L428" s="26" t="s">
        <v>43</v>
      </c>
      <c r="M428" s="26" t="s">
        <v>54</v>
      </c>
      <c r="N428" s="26" t="str">
        <f t="shared" si="62"/>
        <v>Realizado</v>
      </c>
      <c r="O428" s="26" t="s">
        <v>45</v>
      </c>
      <c r="P428" s="26" t="s">
        <v>55</v>
      </c>
      <c r="Q428" s="26" t="str">
        <f>IFERROR(IFERROR(VLOOKUP(H428,[1]STATUS_CAPEX!I:J,2,0),VLOOKUP(H428,[1]STATUS_OPEX!H:I,2,0)),0)</f>
        <v>ENTE//CKCP</v>
      </c>
      <c r="R428" s="31">
        <v>45925</v>
      </c>
      <c r="S428" s="32" t="s">
        <v>71</v>
      </c>
      <c r="T428" s="26" t="s">
        <v>48</v>
      </c>
      <c r="U428" s="33" t="s">
        <v>39</v>
      </c>
      <c r="V428" s="33" t="str">
        <f t="shared" ref="V428:V491" si="63">IF(E428&gt;0,"OK","NOK")</f>
        <v>OK</v>
      </c>
      <c r="W428" s="33" t="s">
        <v>49</v>
      </c>
      <c r="X428" s="33" t="s">
        <v>49</v>
      </c>
      <c r="Y428" s="33" t="s">
        <v>39</v>
      </c>
      <c r="Z428" s="14">
        <f t="shared" si="55"/>
        <v>1</v>
      </c>
      <c r="AA428" s="34">
        <v>3056</v>
      </c>
      <c r="AB428" s="35" t="s">
        <v>57</v>
      </c>
      <c r="AC428" s="36" t="s">
        <v>182</v>
      </c>
      <c r="AD428" s="37" t="s">
        <v>51</v>
      </c>
      <c r="AE428" s="32" t="str">
        <f t="shared" si="59"/>
        <v>Realizado</v>
      </c>
      <c r="AF428" s="38" t="s">
        <v>42</v>
      </c>
      <c r="AG428" s="78">
        <f t="shared" si="61"/>
        <v>3103.33</v>
      </c>
      <c r="AH428" s="40">
        <v>2548098.5699999998</v>
      </c>
      <c r="AI428" s="35" t="e">
        <f t="shared" si="56"/>
        <v>#N/A</v>
      </c>
      <c r="AJ428" s="41">
        <v>24643076</v>
      </c>
      <c r="AK428" s="51">
        <v>3103.33</v>
      </c>
      <c r="AL428" s="34" t="str">
        <f t="shared" si="57"/>
        <v>Mauricio Alves</v>
      </c>
    </row>
    <row r="429" spans="1:38" x14ac:dyDescent="0.25">
      <c r="A429" s="26" t="s">
        <v>38</v>
      </c>
      <c r="B429" s="26" t="s">
        <v>39</v>
      </c>
      <c r="C429" s="26" t="s">
        <v>52</v>
      </c>
      <c r="D429" s="26" t="s">
        <v>40</v>
      </c>
      <c r="E429" s="27">
        <v>1</v>
      </c>
      <c r="F429" s="27">
        <f>IFERROR(VLOOKUP(E429,#REF!,2,0),0)</f>
        <v>0</v>
      </c>
      <c r="G429" s="27"/>
      <c r="H429" s="26" t="s">
        <v>266</v>
      </c>
      <c r="I429" s="26" t="s">
        <v>42</v>
      </c>
      <c r="J429" s="26" t="s">
        <v>42</v>
      </c>
      <c r="K429" s="30" t="str">
        <f t="shared" si="58"/>
        <v>EME</v>
      </c>
      <c r="L429" s="26" t="s">
        <v>43</v>
      </c>
      <c r="M429" s="26" t="s">
        <v>54</v>
      </c>
      <c r="N429" s="26" t="str">
        <f t="shared" si="62"/>
        <v>Realizado</v>
      </c>
      <c r="O429" s="26" t="s">
        <v>253</v>
      </c>
      <c r="P429" s="26" t="s">
        <v>254</v>
      </c>
      <c r="Q429" s="26" t="str">
        <f>IFERROR(IFERROR(VLOOKUP(H429,[1]STATUS_CAPEX!I:J,2,0),VLOOKUP(H429,[1]STATUS_OPEX!H:I,2,0)),0)</f>
        <v>ENTE//CKCP</v>
      </c>
      <c r="R429" s="31">
        <v>45926</v>
      </c>
      <c r="S429" s="32" t="s">
        <v>71</v>
      </c>
      <c r="T429" s="26" t="s">
        <v>48</v>
      </c>
      <c r="U429" s="33" t="s">
        <v>39</v>
      </c>
      <c r="V429" s="33" t="str">
        <f t="shared" si="63"/>
        <v>OK</v>
      </c>
      <c r="W429" s="33" t="s">
        <v>49</v>
      </c>
      <c r="X429" s="33" t="s">
        <v>49</v>
      </c>
      <c r="Y429" s="33" t="s">
        <v>39</v>
      </c>
      <c r="Z429" s="14">
        <f t="shared" si="55"/>
        <v>1</v>
      </c>
      <c r="AA429" s="60">
        <v>0</v>
      </c>
      <c r="AB429" s="35" t="s">
        <v>57</v>
      </c>
      <c r="AC429" s="36" t="s">
        <v>182</v>
      </c>
      <c r="AD429" s="37" t="s">
        <v>51</v>
      </c>
      <c r="AE429" s="32" t="str">
        <f t="shared" si="59"/>
        <v>Realizado</v>
      </c>
      <c r="AF429" s="38" t="s">
        <v>42</v>
      </c>
      <c r="AG429" s="39">
        <f t="shared" si="61"/>
        <v>5084.41</v>
      </c>
      <c r="AH429" s="40">
        <v>2548098.5699999998</v>
      </c>
      <c r="AI429" s="35" t="e">
        <f t="shared" si="56"/>
        <v>#N/A</v>
      </c>
      <c r="AJ429" s="41">
        <v>24719457</v>
      </c>
      <c r="AK429" s="51">
        <v>5084.41</v>
      </c>
      <c r="AL429" s="34" t="str">
        <f t="shared" si="57"/>
        <v>Mauricio Alves</v>
      </c>
    </row>
    <row r="430" spans="1:38" x14ac:dyDescent="0.25">
      <c r="A430" s="26" t="s">
        <v>38</v>
      </c>
      <c r="B430" s="26" t="s">
        <v>39</v>
      </c>
      <c r="C430" s="26" t="s">
        <v>52</v>
      </c>
      <c r="D430" s="26" t="s">
        <v>40</v>
      </c>
      <c r="E430" s="27">
        <v>630913</v>
      </c>
      <c r="F430" s="27">
        <f>IFERROR(VLOOKUP(E430,#REF!,2,0),0)</f>
        <v>0</v>
      </c>
      <c r="G430" s="27"/>
      <c r="H430" s="26">
        <v>6000791096</v>
      </c>
      <c r="I430" s="26" t="s">
        <v>42</v>
      </c>
      <c r="J430" s="26" t="s">
        <v>42</v>
      </c>
      <c r="K430" s="30" t="str">
        <f t="shared" si="58"/>
        <v>Custeio</v>
      </c>
      <c r="L430" s="26" t="s">
        <v>43</v>
      </c>
      <c r="M430" s="26" t="s">
        <v>54</v>
      </c>
      <c r="N430" s="26" t="str">
        <f t="shared" si="62"/>
        <v>Realizado</v>
      </c>
      <c r="O430" s="26" t="s">
        <v>64</v>
      </c>
      <c r="P430" s="26" t="s">
        <v>81</v>
      </c>
      <c r="Q430" s="26" t="str">
        <f>IFERROR(IFERROR(VLOOKUP(H430,[1]STATUS_CAPEX!I:J,2,0),VLOOKUP(H430,[1]STATUS_OPEX!H:I,2,0)),0)</f>
        <v>LIB //COMS</v>
      </c>
      <c r="R430" s="31">
        <v>45927</v>
      </c>
      <c r="S430" s="32" t="s">
        <v>71</v>
      </c>
      <c r="T430" s="26" t="s">
        <v>72</v>
      </c>
      <c r="U430" s="33" t="s">
        <v>39</v>
      </c>
      <c r="V430" s="33" t="str">
        <f t="shared" si="63"/>
        <v>OK</v>
      </c>
      <c r="W430" s="33" t="s">
        <v>49</v>
      </c>
      <c r="X430" s="33" t="s">
        <v>49</v>
      </c>
      <c r="Y430" s="33" t="s">
        <v>39</v>
      </c>
      <c r="Z430" s="14">
        <f t="shared" si="55"/>
        <v>1</v>
      </c>
      <c r="AA430" s="34">
        <v>963</v>
      </c>
      <c r="AB430" s="35" t="s">
        <v>57</v>
      </c>
      <c r="AC430" s="36" t="s">
        <v>73</v>
      </c>
      <c r="AD430" s="37" t="s">
        <v>51</v>
      </c>
      <c r="AE430" s="32" t="str">
        <f t="shared" si="59"/>
        <v>Realizado</v>
      </c>
      <c r="AF430" s="38" t="s">
        <v>42</v>
      </c>
      <c r="AG430" s="39">
        <v>647.27</v>
      </c>
      <c r="AH430" s="40">
        <v>2548098.5699999998</v>
      </c>
      <c r="AI430" s="35" t="e">
        <f t="shared" si="56"/>
        <v>#N/A</v>
      </c>
      <c r="AJ430" s="41">
        <v>25134246</v>
      </c>
      <c r="AK430" s="51">
        <v>3935.23</v>
      </c>
      <c r="AL430" s="34" t="str">
        <f t="shared" si="57"/>
        <v>Mauricio Alves</v>
      </c>
    </row>
    <row r="431" spans="1:38" x14ac:dyDescent="0.25">
      <c r="A431" s="26" t="s">
        <v>38</v>
      </c>
      <c r="B431" s="26" t="s">
        <v>39</v>
      </c>
      <c r="C431" s="26" t="s">
        <v>52</v>
      </c>
      <c r="D431" s="26" t="s">
        <v>40</v>
      </c>
      <c r="E431" s="27">
        <v>628054</v>
      </c>
      <c r="F431" s="27">
        <f>IFERROR(VLOOKUP(E431,#REF!,2,0),0)</f>
        <v>0</v>
      </c>
      <c r="G431" s="27"/>
      <c r="H431" s="26">
        <v>6000790697</v>
      </c>
      <c r="I431" s="26" t="s">
        <v>42</v>
      </c>
      <c r="J431" s="26" t="s">
        <v>42</v>
      </c>
      <c r="K431" s="30" t="str">
        <f t="shared" si="58"/>
        <v>Custeio</v>
      </c>
      <c r="L431" s="26" t="s">
        <v>43</v>
      </c>
      <c r="M431" s="26" t="s">
        <v>44</v>
      </c>
      <c r="N431" s="26" t="str">
        <f t="shared" si="62"/>
        <v>Realizado</v>
      </c>
      <c r="O431" s="26" t="s">
        <v>45</v>
      </c>
      <c r="P431" s="26" t="s">
        <v>267</v>
      </c>
      <c r="Q431" s="26" t="str">
        <f>IFERROR(IFERROR(VLOOKUP(H431,[1]STATUS_CAPEX!I:J,2,0),VLOOKUP(H431,[1]STATUS_OPEX!H:I,2,0)),0)</f>
        <v>LIB //COMS</v>
      </c>
      <c r="R431" s="31">
        <v>45928</v>
      </c>
      <c r="S431" s="32" t="s">
        <v>71</v>
      </c>
      <c r="T431" s="26" t="s">
        <v>72</v>
      </c>
      <c r="U431" s="33" t="s">
        <v>39</v>
      </c>
      <c r="V431" s="33" t="str">
        <f t="shared" si="63"/>
        <v>OK</v>
      </c>
      <c r="W431" s="33" t="s">
        <v>49</v>
      </c>
      <c r="X431" s="33" t="s">
        <v>49</v>
      </c>
      <c r="Y431" s="33" t="s">
        <v>39</v>
      </c>
      <c r="Z431" s="14">
        <f t="shared" si="55"/>
        <v>1</v>
      </c>
      <c r="AA431" s="34">
        <v>678</v>
      </c>
      <c r="AB431" s="35" t="s">
        <v>57</v>
      </c>
      <c r="AC431" s="36" t="s">
        <v>73</v>
      </c>
      <c r="AD431" s="37" t="s">
        <v>51</v>
      </c>
      <c r="AE431" s="32" t="str">
        <f t="shared" si="59"/>
        <v>Realizado</v>
      </c>
      <c r="AF431" s="38" t="s">
        <v>42</v>
      </c>
      <c r="AG431" s="39">
        <f t="shared" ref="AG431:AG494" si="64">IF(AK431="",AA431,AK431)</f>
        <v>208.13</v>
      </c>
      <c r="AH431" s="40">
        <v>2548098.5699999998</v>
      </c>
      <c r="AI431" s="35" t="e">
        <f t="shared" si="56"/>
        <v>#N/A</v>
      </c>
      <c r="AJ431" s="41">
        <v>25134270</v>
      </c>
      <c r="AK431" s="51">
        <v>208.13</v>
      </c>
      <c r="AL431" s="34" t="str">
        <f t="shared" si="57"/>
        <v>Mauricio Alves</v>
      </c>
    </row>
    <row r="432" spans="1:38" x14ac:dyDescent="0.25">
      <c r="A432" s="26" t="s">
        <v>38</v>
      </c>
      <c r="B432" s="26" t="s">
        <v>39</v>
      </c>
      <c r="C432" s="26" t="s">
        <v>52</v>
      </c>
      <c r="D432" s="26" t="s">
        <v>40</v>
      </c>
      <c r="E432" s="27">
        <v>626221</v>
      </c>
      <c r="F432" s="27">
        <f>IFERROR(VLOOKUP(E432,#REF!,2,0),0)</f>
        <v>0</v>
      </c>
      <c r="G432" s="27"/>
      <c r="H432" s="26">
        <v>6000790696</v>
      </c>
      <c r="I432" s="26" t="s">
        <v>42</v>
      </c>
      <c r="J432" s="26" t="s">
        <v>42</v>
      </c>
      <c r="K432" s="30" t="str">
        <f t="shared" si="58"/>
        <v>Custeio</v>
      </c>
      <c r="L432" s="26" t="s">
        <v>136</v>
      </c>
      <c r="M432" s="26" t="s">
        <v>44</v>
      </c>
      <c r="N432" s="26" t="str">
        <f t="shared" si="62"/>
        <v>Realizado</v>
      </c>
      <c r="O432" s="26" t="s">
        <v>45</v>
      </c>
      <c r="P432" s="26" t="s">
        <v>267</v>
      </c>
      <c r="Q432" s="26" t="str">
        <f>IFERROR(IFERROR(VLOOKUP(H432,[1]STATUS_CAPEX!I:J,2,0),VLOOKUP(H432,[1]STATUS_OPEX!H:I,2,0)),0)</f>
        <v>LIB //COMS</v>
      </c>
      <c r="R432" s="31">
        <v>45929</v>
      </c>
      <c r="S432" s="32" t="s">
        <v>56</v>
      </c>
      <c r="T432" s="26" t="s">
        <v>72</v>
      </c>
      <c r="U432" s="33" t="s">
        <v>39</v>
      </c>
      <c r="V432" s="33" t="str">
        <f t="shared" si="63"/>
        <v>OK</v>
      </c>
      <c r="W432" s="33" t="s">
        <v>49</v>
      </c>
      <c r="X432" s="33" t="s">
        <v>49</v>
      </c>
      <c r="Y432" s="33" t="s">
        <v>39</v>
      </c>
      <c r="Z432" s="14">
        <f t="shared" si="55"/>
        <v>1</v>
      </c>
      <c r="AA432" s="34">
        <v>678</v>
      </c>
      <c r="AB432" s="35" t="s">
        <v>57</v>
      </c>
      <c r="AC432" s="36" t="s">
        <v>73</v>
      </c>
      <c r="AD432" s="37" t="s">
        <v>51</v>
      </c>
      <c r="AE432" s="32" t="str">
        <f t="shared" si="59"/>
        <v>Realizado</v>
      </c>
      <c r="AF432" s="38" t="s">
        <v>42</v>
      </c>
      <c r="AG432" s="39">
        <f t="shared" si="64"/>
        <v>848.17</v>
      </c>
      <c r="AH432" s="40">
        <v>2548098.5699999998</v>
      </c>
      <c r="AI432" s="35" t="e">
        <f t="shared" si="56"/>
        <v>#N/A</v>
      </c>
      <c r="AJ432" s="41">
        <v>25134269</v>
      </c>
      <c r="AK432" s="51">
        <v>848.17</v>
      </c>
      <c r="AL432" s="34" t="str">
        <f t="shared" si="57"/>
        <v>Mauricio Alves</v>
      </c>
    </row>
    <row r="433" spans="1:38" x14ac:dyDescent="0.25">
      <c r="A433" s="26" t="s">
        <v>38</v>
      </c>
      <c r="B433" s="26" t="s">
        <v>39</v>
      </c>
      <c r="C433" s="26" t="s">
        <v>52</v>
      </c>
      <c r="D433" s="26" t="s">
        <v>40</v>
      </c>
      <c r="E433" s="27">
        <v>631183</v>
      </c>
      <c r="F433" s="27">
        <f>IFERROR(VLOOKUP(E433,#REF!,2,0),0)</f>
        <v>0</v>
      </c>
      <c r="G433" s="27"/>
      <c r="H433" s="26">
        <v>6000790800</v>
      </c>
      <c r="I433" s="26" t="s">
        <v>42</v>
      </c>
      <c r="J433" s="26" t="s">
        <v>42</v>
      </c>
      <c r="K433" s="30" t="str">
        <f t="shared" si="58"/>
        <v>Custeio</v>
      </c>
      <c r="L433" s="26" t="s">
        <v>136</v>
      </c>
      <c r="M433" s="26" t="s">
        <v>44</v>
      </c>
      <c r="N433" s="26" t="str">
        <f t="shared" si="62"/>
        <v>Realizado</v>
      </c>
      <c r="O433" s="26" t="s">
        <v>45</v>
      </c>
      <c r="P433" s="26" t="s">
        <v>268</v>
      </c>
      <c r="Q433" s="26" t="str">
        <f>IFERROR(IFERROR(VLOOKUP(H433,[1]STATUS_CAPEX!I:J,2,0),VLOOKUP(H433,[1]STATUS_OPEX!H:I,2,0)),0)</f>
        <v>LIB //COMS</v>
      </c>
      <c r="R433" s="31">
        <v>45930</v>
      </c>
      <c r="S433" s="32" t="s">
        <v>56</v>
      </c>
      <c r="T433" s="26" t="s">
        <v>72</v>
      </c>
      <c r="U433" s="33" t="s">
        <v>39</v>
      </c>
      <c r="V433" s="33" t="str">
        <f t="shared" si="63"/>
        <v>OK</v>
      </c>
      <c r="W433" s="33" t="s">
        <v>49</v>
      </c>
      <c r="X433" s="33" t="s">
        <v>49</v>
      </c>
      <c r="Y433" s="33" t="s">
        <v>39</v>
      </c>
      <c r="Z433" s="14">
        <f t="shared" si="55"/>
        <v>1</v>
      </c>
      <c r="AA433" s="34">
        <v>1123</v>
      </c>
      <c r="AB433" s="35" t="s">
        <v>57</v>
      </c>
      <c r="AC433" s="36" t="s">
        <v>73</v>
      </c>
      <c r="AD433" s="37" t="s">
        <v>51</v>
      </c>
      <c r="AE433" s="32" t="str">
        <f t="shared" si="59"/>
        <v>Realizado</v>
      </c>
      <c r="AF433" s="38" t="s">
        <v>42</v>
      </c>
      <c r="AG433" s="39">
        <f t="shared" si="64"/>
        <v>1899.95</v>
      </c>
      <c r="AH433" s="40">
        <v>2548098.5699999998</v>
      </c>
      <c r="AI433" s="35" t="e">
        <f t="shared" si="56"/>
        <v>#N/A</v>
      </c>
      <c r="AJ433" s="41">
        <v>25134185</v>
      </c>
      <c r="AK433" s="51">
        <v>1899.95</v>
      </c>
      <c r="AL433" s="34" t="str">
        <f t="shared" si="57"/>
        <v>Mauricio Alves</v>
      </c>
    </row>
    <row r="434" spans="1:38" x14ac:dyDescent="0.25">
      <c r="A434" s="26" t="s">
        <v>38</v>
      </c>
      <c r="B434" s="26" t="s">
        <v>39</v>
      </c>
      <c r="C434" s="26" t="s">
        <v>52</v>
      </c>
      <c r="D434" s="26" t="s">
        <v>40</v>
      </c>
      <c r="E434" s="27">
        <v>635109</v>
      </c>
      <c r="F434" s="27">
        <f>IFERROR(VLOOKUP(E434,#REF!,2,0),0)</f>
        <v>0</v>
      </c>
      <c r="G434" s="27"/>
      <c r="H434" s="26">
        <v>6000801025</v>
      </c>
      <c r="I434" s="26" t="s">
        <v>42</v>
      </c>
      <c r="J434" s="26" t="s">
        <v>42</v>
      </c>
      <c r="K434" s="30" t="str">
        <f t="shared" si="58"/>
        <v>Custeio</v>
      </c>
      <c r="L434" s="26" t="s">
        <v>43</v>
      </c>
      <c r="M434" s="26" t="s">
        <v>111</v>
      </c>
      <c r="N434" s="26" t="str">
        <f t="shared" si="62"/>
        <v>Realizado</v>
      </c>
      <c r="O434" s="26" t="s">
        <v>155</v>
      </c>
      <c r="P434" s="26" t="s">
        <v>76</v>
      </c>
      <c r="Q434" s="26" t="str">
        <f>IFERROR(IFERROR(VLOOKUP(H434,[1]STATUS_CAPEX!I:J,2,0),VLOOKUP(H434,[1]STATUS_OPEX!H:I,2,0)),0)</f>
        <v>LIB //COMS</v>
      </c>
      <c r="R434" s="31">
        <v>45931</v>
      </c>
      <c r="S434" s="32" t="s">
        <v>56</v>
      </c>
      <c r="T434" s="26" t="s">
        <v>72</v>
      </c>
      <c r="U434" s="33" t="s">
        <v>39</v>
      </c>
      <c r="V434" s="33" t="str">
        <f t="shared" si="63"/>
        <v>OK</v>
      </c>
      <c r="W434" s="33" t="s">
        <v>49</v>
      </c>
      <c r="X434" s="33" t="s">
        <v>49</v>
      </c>
      <c r="Y434" s="33" t="s">
        <v>39</v>
      </c>
      <c r="Z434" s="14">
        <f t="shared" si="55"/>
        <v>1</v>
      </c>
      <c r="AA434" s="34">
        <v>3692.85</v>
      </c>
      <c r="AB434" s="35" t="s">
        <v>57</v>
      </c>
      <c r="AC434" s="36" t="s">
        <v>73</v>
      </c>
      <c r="AD434" s="37" t="s">
        <v>51</v>
      </c>
      <c r="AE434" s="32" t="str">
        <f t="shared" si="59"/>
        <v>Realizado</v>
      </c>
      <c r="AF434" s="38" t="s">
        <v>42</v>
      </c>
      <c r="AG434" s="39">
        <f t="shared" si="64"/>
        <v>1337.78</v>
      </c>
      <c r="AH434" s="40">
        <v>2548098.5699999998</v>
      </c>
      <c r="AI434" s="35" t="e">
        <f t="shared" si="56"/>
        <v>#N/A</v>
      </c>
      <c r="AJ434" s="41">
        <v>25132517</v>
      </c>
      <c r="AK434" s="51">
        <v>1337.78</v>
      </c>
      <c r="AL434" s="34" t="str">
        <f t="shared" si="57"/>
        <v>Mauricio Alves</v>
      </c>
    </row>
    <row r="435" spans="1:38" x14ac:dyDescent="0.25">
      <c r="A435" s="26" t="s">
        <v>38</v>
      </c>
      <c r="B435" s="26" t="s">
        <v>39</v>
      </c>
      <c r="C435" s="26" t="s">
        <v>52</v>
      </c>
      <c r="D435" s="26" t="s">
        <v>40</v>
      </c>
      <c r="E435" s="27">
        <v>627948</v>
      </c>
      <c r="F435" s="27">
        <f>IFERROR(VLOOKUP(E435,#REF!,2,0),0)</f>
        <v>0</v>
      </c>
      <c r="G435" s="27"/>
      <c r="H435" s="26">
        <v>6000792922</v>
      </c>
      <c r="I435" s="26" t="s">
        <v>42</v>
      </c>
      <c r="J435" s="26" t="s">
        <v>42</v>
      </c>
      <c r="K435" s="30" t="str">
        <f t="shared" si="58"/>
        <v>Custeio</v>
      </c>
      <c r="L435" s="26" t="s">
        <v>136</v>
      </c>
      <c r="M435" s="26" t="s">
        <v>44</v>
      </c>
      <c r="N435" s="26" t="str">
        <f t="shared" si="62"/>
        <v>Realizado</v>
      </c>
      <c r="O435" s="26" t="s">
        <v>45</v>
      </c>
      <c r="P435" s="26" t="s">
        <v>76</v>
      </c>
      <c r="Q435" s="26" t="str">
        <f>IFERROR(IFERROR(VLOOKUP(H435,[1]STATUS_CAPEX!I:J,2,0),VLOOKUP(H435,[1]STATUS_OPEX!H:I,2,0)),0)</f>
        <v>LIB //COMS</v>
      </c>
      <c r="R435" s="31">
        <v>45932</v>
      </c>
      <c r="S435" s="32" t="s">
        <v>56</v>
      </c>
      <c r="T435" s="26" t="s">
        <v>72</v>
      </c>
      <c r="U435" s="33" t="s">
        <v>39</v>
      </c>
      <c r="V435" s="33" t="str">
        <f t="shared" si="63"/>
        <v>OK</v>
      </c>
      <c r="W435" s="33" t="s">
        <v>49</v>
      </c>
      <c r="X435" s="33" t="s">
        <v>49</v>
      </c>
      <c r="Y435" s="33" t="s">
        <v>39</v>
      </c>
      <c r="Z435" s="14">
        <f t="shared" si="55"/>
        <v>1</v>
      </c>
      <c r="AA435" s="34">
        <v>1783.32</v>
      </c>
      <c r="AB435" s="35" t="s">
        <v>57</v>
      </c>
      <c r="AC435" s="36" t="s">
        <v>73</v>
      </c>
      <c r="AD435" s="37" t="s">
        <v>51</v>
      </c>
      <c r="AE435" s="32" t="str">
        <f t="shared" si="59"/>
        <v>Realizado</v>
      </c>
      <c r="AF435" s="38" t="s">
        <v>42</v>
      </c>
      <c r="AG435" s="39">
        <f t="shared" si="64"/>
        <v>1095.76</v>
      </c>
      <c r="AH435" s="40">
        <v>2548098.5699999998</v>
      </c>
      <c r="AI435" s="35" t="e">
        <f t="shared" si="56"/>
        <v>#N/A</v>
      </c>
      <c r="AJ435" s="41">
        <v>25134028</v>
      </c>
      <c r="AK435" s="80">
        <v>1095.76</v>
      </c>
      <c r="AL435" s="34" t="str">
        <f t="shared" si="57"/>
        <v>Mauricio Alves</v>
      </c>
    </row>
    <row r="436" spans="1:38" x14ac:dyDescent="0.25">
      <c r="A436" s="26" t="s">
        <v>38</v>
      </c>
      <c r="B436" s="26" t="s">
        <v>39</v>
      </c>
      <c r="C436" s="26" t="s">
        <v>52</v>
      </c>
      <c r="D436" s="26" t="s">
        <v>40</v>
      </c>
      <c r="E436" s="53">
        <v>630790</v>
      </c>
      <c r="F436" s="46">
        <f>IFERROR(VLOOKUP(E436,#REF!,2,0),0)</f>
        <v>0</v>
      </c>
      <c r="G436" s="46"/>
      <c r="H436" s="26">
        <v>6000797055</v>
      </c>
      <c r="I436" s="26" t="s">
        <v>42</v>
      </c>
      <c r="J436" s="26" t="s">
        <v>42</v>
      </c>
      <c r="K436" s="30" t="str">
        <f t="shared" si="58"/>
        <v>Custeio</v>
      </c>
      <c r="L436" s="26" t="s">
        <v>43</v>
      </c>
      <c r="M436" s="26" t="s">
        <v>69</v>
      </c>
      <c r="N436" s="26" t="str">
        <f t="shared" si="62"/>
        <v>Realizado</v>
      </c>
      <c r="O436" s="26" t="s">
        <v>45</v>
      </c>
      <c r="P436" s="26" t="s">
        <v>76</v>
      </c>
      <c r="Q436" s="26" t="str">
        <f>IFERROR(IFERROR(VLOOKUP(H436,[1]STATUS_CAPEX!I:J,2,0),VLOOKUP(H436,[1]STATUS_OPEX!H:I,2,0)),0)</f>
        <v>LIB //COMS</v>
      </c>
      <c r="R436" s="31">
        <v>45933</v>
      </c>
      <c r="S436" s="32" t="s">
        <v>71</v>
      </c>
      <c r="T436" s="26" t="s">
        <v>72</v>
      </c>
      <c r="U436" s="33" t="s">
        <v>39</v>
      </c>
      <c r="V436" s="33" t="str">
        <f t="shared" si="63"/>
        <v>OK</v>
      </c>
      <c r="W436" s="33" t="s">
        <v>49</v>
      </c>
      <c r="X436" s="33" t="s">
        <v>49</v>
      </c>
      <c r="Y436" s="33" t="s">
        <v>39</v>
      </c>
      <c r="Z436" s="14">
        <f t="shared" si="55"/>
        <v>1</v>
      </c>
      <c r="AA436" s="34">
        <v>2706.83</v>
      </c>
      <c r="AB436" s="35" t="s">
        <v>57</v>
      </c>
      <c r="AC436" s="36" t="s">
        <v>73</v>
      </c>
      <c r="AD436" s="37" t="s">
        <v>51</v>
      </c>
      <c r="AE436" s="32" t="str">
        <f t="shared" si="59"/>
        <v>Realizado</v>
      </c>
      <c r="AF436" s="38" t="s">
        <v>42</v>
      </c>
      <c r="AG436" s="39">
        <f t="shared" si="64"/>
        <v>2706.83</v>
      </c>
      <c r="AH436" s="40">
        <v>2548098.5699999998</v>
      </c>
      <c r="AI436" s="35" t="e">
        <f t="shared" si="56"/>
        <v>#N/A</v>
      </c>
      <c r="AJ436" s="41">
        <v>25133729</v>
      </c>
      <c r="AK436" s="51">
        <v>2706.83</v>
      </c>
      <c r="AL436" s="34" t="str">
        <f t="shared" si="57"/>
        <v>Mauricio Alves</v>
      </c>
    </row>
    <row r="437" spans="1:38" x14ac:dyDescent="0.25">
      <c r="A437" s="26" t="s">
        <v>38</v>
      </c>
      <c r="B437" s="26" t="s">
        <v>39</v>
      </c>
      <c r="C437" s="26" t="s">
        <v>52</v>
      </c>
      <c r="D437" s="26" t="s">
        <v>40</v>
      </c>
      <c r="E437" s="53">
        <v>635099</v>
      </c>
      <c r="F437" s="46">
        <f>IFERROR(VLOOKUP(E437,#REF!,2,0),0)</f>
        <v>0</v>
      </c>
      <c r="G437" s="46"/>
      <c r="H437" s="26">
        <v>6000801730</v>
      </c>
      <c r="I437" s="26" t="s">
        <v>42</v>
      </c>
      <c r="J437" s="26" t="s">
        <v>42</v>
      </c>
      <c r="K437" s="30" t="str">
        <f t="shared" si="58"/>
        <v>Custeio</v>
      </c>
      <c r="L437" s="26" t="s">
        <v>43</v>
      </c>
      <c r="M437" s="26" t="s">
        <v>69</v>
      </c>
      <c r="N437" s="26" t="str">
        <f t="shared" si="62"/>
        <v>Realizado</v>
      </c>
      <c r="O437" s="26" t="s">
        <v>117</v>
      </c>
      <c r="P437" s="26" t="s">
        <v>76</v>
      </c>
      <c r="Q437" s="26" t="str">
        <f>IFERROR(IFERROR(VLOOKUP(H437,[1]STATUS_CAPEX!I:J,2,0),VLOOKUP(H437,[1]STATUS_OPEX!H:I,2,0)),0)</f>
        <v>LIB //COMS</v>
      </c>
      <c r="R437" s="31">
        <v>45934</v>
      </c>
      <c r="S437" s="32" t="s">
        <v>71</v>
      </c>
      <c r="T437" s="26" t="s">
        <v>72</v>
      </c>
      <c r="U437" s="33" t="s">
        <v>39</v>
      </c>
      <c r="V437" s="33" t="str">
        <f t="shared" si="63"/>
        <v>OK</v>
      </c>
      <c r="W437" s="33" t="s">
        <v>49</v>
      </c>
      <c r="X437" s="33" t="s">
        <v>49</v>
      </c>
      <c r="Y437" s="33" t="s">
        <v>39</v>
      </c>
      <c r="Z437" s="14">
        <f t="shared" si="55"/>
        <v>1</v>
      </c>
      <c r="AA437" s="34">
        <v>6306.72</v>
      </c>
      <c r="AB437" s="35" t="s">
        <v>57</v>
      </c>
      <c r="AC437" s="36" t="str">
        <f>IFERROR(VLOOKUP(T437,[1]STATUS_CAPEX!Q:R,2,0),"SAMUEL OLIVEIRA")</f>
        <v>SAMUEL OLIVEIRA</v>
      </c>
      <c r="AD437" s="37" t="s">
        <v>51</v>
      </c>
      <c r="AE437" s="32" t="str">
        <f t="shared" si="59"/>
        <v>Realizado</v>
      </c>
      <c r="AF437" s="38" t="s">
        <v>42</v>
      </c>
      <c r="AG437" s="39">
        <f t="shared" si="64"/>
        <v>6306.72</v>
      </c>
      <c r="AH437" s="40">
        <v>2548098.5699999998</v>
      </c>
      <c r="AI437" s="35" t="e">
        <f t="shared" si="56"/>
        <v>#N/A</v>
      </c>
      <c r="AJ437" s="41">
        <v>25133522</v>
      </c>
      <c r="AK437" s="51">
        <v>6306.72</v>
      </c>
      <c r="AL437" s="34" t="str">
        <f t="shared" si="57"/>
        <v>Mauricio Alves</v>
      </c>
    </row>
    <row r="438" spans="1:38" x14ac:dyDescent="0.25">
      <c r="A438" s="26" t="s">
        <v>38</v>
      </c>
      <c r="B438" s="26" t="s">
        <v>39</v>
      </c>
      <c r="C438" s="26" t="s">
        <v>52</v>
      </c>
      <c r="D438" s="26" t="s">
        <v>40</v>
      </c>
      <c r="E438" s="53">
        <v>632349</v>
      </c>
      <c r="F438" s="46">
        <f>IFERROR(VLOOKUP(E438,#REF!,2,0),0)</f>
        <v>0</v>
      </c>
      <c r="G438" s="46"/>
      <c r="H438" s="26">
        <v>6000800621</v>
      </c>
      <c r="I438" s="26" t="s">
        <v>42</v>
      </c>
      <c r="J438" s="26" t="s">
        <v>42</v>
      </c>
      <c r="K438" s="30" t="str">
        <f t="shared" si="58"/>
        <v>Custeio</v>
      </c>
      <c r="L438" s="26" t="s">
        <v>43</v>
      </c>
      <c r="M438" s="26" t="s">
        <v>69</v>
      </c>
      <c r="N438" s="26" t="str">
        <f t="shared" si="62"/>
        <v>Realizado</v>
      </c>
      <c r="O438" s="26" t="s">
        <v>45</v>
      </c>
      <c r="P438" s="26" t="s">
        <v>76</v>
      </c>
      <c r="Q438" s="26" t="str">
        <f>IFERROR(IFERROR(VLOOKUP(H438,[1]STATUS_CAPEX!I:J,2,0),VLOOKUP(H438,[1]STATUS_OPEX!H:I,2,0)),0)</f>
        <v>LIB //COMS</v>
      </c>
      <c r="R438" s="31">
        <v>45935</v>
      </c>
      <c r="S438" s="32" t="s">
        <v>71</v>
      </c>
      <c r="T438" s="26" t="s">
        <v>72</v>
      </c>
      <c r="U438" s="33" t="s">
        <v>39</v>
      </c>
      <c r="V438" s="33" t="str">
        <f t="shared" si="63"/>
        <v>OK</v>
      </c>
      <c r="W438" s="33" t="s">
        <v>49</v>
      </c>
      <c r="X438" s="33" t="s">
        <v>49</v>
      </c>
      <c r="Y438" s="33" t="s">
        <v>39</v>
      </c>
      <c r="Z438" s="14">
        <f t="shared" si="55"/>
        <v>1</v>
      </c>
      <c r="AA438" s="34">
        <v>2309.58</v>
      </c>
      <c r="AB438" s="35" t="s">
        <v>57</v>
      </c>
      <c r="AC438" s="36" t="str">
        <f>IFERROR(VLOOKUP(T438,[1]STATUS_CAPEX!Q:R,2,0),"SAMUEL OLIVEIRA")</f>
        <v>SAMUEL OLIVEIRA</v>
      </c>
      <c r="AD438" s="37" t="s">
        <v>51</v>
      </c>
      <c r="AE438" s="32" t="str">
        <f t="shared" si="59"/>
        <v>Realizado</v>
      </c>
      <c r="AF438" s="38" t="s">
        <v>42</v>
      </c>
      <c r="AG438" s="39">
        <f t="shared" si="64"/>
        <v>2309.58</v>
      </c>
      <c r="AH438" s="40">
        <v>2548098.5699999998</v>
      </c>
      <c r="AI438" s="35" t="e">
        <f t="shared" si="56"/>
        <v>#N/A</v>
      </c>
      <c r="AJ438" s="41">
        <v>25133526</v>
      </c>
      <c r="AK438" s="51">
        <v>2309.58</v>
      </c>
      <c r="AL438" s="34" t="str">
        <f t="shared" si="57"/>
        <v>Mauricio Alves</v>
      </c>
    </row>
    <row r="439" spans="1:38" x14ac:dyDescent="0.25">
      <c r="A439" s="26" t="s">
        <v>38</v>
      </c>
      <c r="B439" s="26" t="s">
        <v>39</v>
      </c>
      <c r="C439" s="26" t="s">
        <v>52</v>
      </c>
      <c r="D439" s="26" t="s">
        <v>40</v>
      </c>
      <c r="E439" s="53" t="s">
        <v>269</v>
      </c>
      <c r="F439" s="46">
        <f>IFERROR(VLOOKUP(E439,#REF!,2,0),0)</f>
        <v>0</v>
      </c>
      <c r="G439" s="46"/>
      <c r="H439" s="26">
        <v>6000800623</v>
      </c>
      <c r="I439" s="26" t="s">
        <v>42</v>
      </c>
      <c r="J439" s="26" t="s">
        <v>42</v>
      </c>
      <c r="K439" s="30" t="str">
        <f t="shared" si="58"/>
        <v>Custeio</v>
      </c>
      <c r="L439" s="26" t="s">
        <v>136</v>
      </c>
      <c r="M439" s="26" t="s">
        <v>44</v>
      </c>
      <c r="N439" s="26" t="str">
        <f t="shared" si="62"/>
        <v>Realizado</v>
      </c>
      <c r="O439" s="26" t="s">
        <v>270</v>
      </c>
      <c r="P439" s="26" t="s">
        <v>76</v>
      </c>
      <c r="Q439" s="26" t="str">
        <f>IFERROR(IFERROR(VLOOKUP(H439,[1]STATUS_CAPEX!I:J,2,0),VLOOKUP(H439,[1]STATUS_OPEX!H:I,2,0)),0)</f>
        <v>LIB //COMS</v>
      </c>
      <c r="R439" s="31">
        <v>45936</v>
      </c>
      <c r="S439" s="32" t="s">
        <v>165</v>
      </c>
      <c r="T439" s="26" t="s">
        <v>72</v>
      </c>
      <c r="U439" s="33" t="s">
        <v>39</v>
      </c>
      <c r="V439" s="33" t="str">
        <f t="shared" si="63"/>
        <v>OK</v>
      </c>
      <c r="W439" s="33" t="s">
        <v>49</v>
      </c>
      <c r="X439" s="33" t="s">
        <v>49</v>
      </c>
      <c r="Y439" s="33" t="s">
        <v>39</v>
      </c>
      <c r="Z439" s="14">
        <f t="shared" si="55"/>
        <v>1</v>
      </c>
      <c r="AA439" s="34">
        <v>2585.42</v>
      </c>
      <c r="AB439" s="35" t="s">
        <v>50</v>
      </c>
      <c r="AC439" s="36" t="s">
        <v>271</v>
      </c>
      <c r="AD439" s="37" t="s">
        <v>51</v>
      </c>
      <c r="AE439" s="32" t="str">
        <f t="shared" si="59"/>
        <v>Realizado</v>
      </c>
      <c r="AF439" s="38" t="s">
        <v>166</v>
      </c>
      <c r="AG439" s="39">
        <f t="shared" si="64"/>
        <v>4238.42</v>
      </c>
      <c r="AH439" s="40">
        <v>2548098.5699999998</v>
      </c>
      <c r="AI439" s="35" t="e">
        <f t="shared" si="56"/>
        <v>#N/A</v>
      </c>
      <c r="AJ439" s="41">
        <v>25133773</v>
      </c>
      <c r="AK439" s="51">
        <v>4238.42</v>
      </c>
      <c r="AL439" s="34" t="str">
        <f t="shared" si="57"/>
        <v>Mauricio Alves</v>
      </c>
    </row>
    <row r="440" spans="1:38" x14ac:dyDescent="0.25">
      <c r="A440" s="26" t="s">
        <v>38</v>
      </c>
      <c r="B440" s="26" t="s">
        <v>39</v>
      </c>
      <c r="C440" s="26" t="s">
        <v>52</v>
      </c>
      <c r="D440" s="26" t="s">
        <v>40</v>
      </c>
      <c r="E440" s="53">
        <v>632882</v>
      </c>
      <c r="F440" s="46">
        <f>IFERROR(VLOOKUP(E440,#REF!,2,0),0)</f>
        <v>0</v>
      </c>
      <c r="G440" s="46"/>
      <c r="H440" s="26">
        <v>6000800625</v>
      </c>
      <c r="I440" s="26" t="s">
        <v>42</v>
      </c>
      <c r="J440" s="26" t="s">
        <v>42</v>
      </c>
      <c r="K440" s="30" t="str">
        <f t="shared" si="58"/>
        <v>Custeio</v>
      </c>
      <c r="L440" s="26" t="s">
        <v>43</v>
      </c>
      <c r="M440" s="26" t="s">
        <v>69</v>
      </c>
      <c r="N440" s="26" t="str">
        <f t="shared" si="62"/>
        <v>Realizado</v>
      </c>
      <c r="O440" s="26" t="s">
        <v>45</v>
      </c>
      <c r="P440" s="26" t="s">
        <v>76</v>
      </c>
      <c r="Q440" s="26" t="str">
        <f>IFERROR(IFERROR(VLOOKUP(H440,[1]STATUS_CAPEX!I:J,2,0),VLOOKUP(H440,[1]STATUS_OPEX!H:I,2,0)),0)</f>
        <v>LIB //COMS</v>
      </c>
      <c r="R440" s="31">
        <v>45937</v>
      </c>
      <c r="S440" s="32" t="s">
        <v>71</v>
      </c>
      <c r="T440" s="26" t="s">
        <v>72</v>
      </c>
      <c r="U440" s="33" t="s">
        <v>39</v>
      </c>
      <c r="V440" s="33" t="str">
        <f t="shared" si="63"/>
        <v>OK</v>
      </c>
      <c r="W440" s="33" t="s">
        <v>49</v>
      </c>
      <c r="X440" s="33" t="s">
        <v>49</v>
      </c>
      <c r="Y440" s="33" t="s">
        <v>39</v>
      </c>
      <c r="Z440" s="14">
        <f t="shared" si="55"/>
        <v>1</v>
      </c>
      <c r="AA440" s="34">
        <v>3104.08</v>
      </c>
      <c r="AB440" s="35" t="s">
        <v>57</v>
      </c>
      <c r="AC440" s="36" t="str">
        <f>IFERROR(VLOOKUP(T440,[1]STATUS_CAPEX!Q:R,2,0),"SAMUEL OLIVEIRA")</f>
        <v>SAMUEL OLIVEIRA</v>
      </c>
      <c r="AD440" s="37" t="s">
        <v>51</v>
      </c>
      <c r="AE440" s="32" t="str">
        <f t="shared" si="59"/>
        <v>Realizado</v>
      </c>
      <c r="AF440" s="38" t="s">
        <v>42</v>
      </c>
      <c r="AG440" s="39">
        <f t="shared" si="64"/>
        <v>3104.08</v>
      </c>
      <c r="AH440" s="40">
        <v>2548098.5699999998</v>
      </c>
      <c r="AI440" s="35" t="e">
        <f t="shared" si="56"/>
        <v>#N/A</v>
      </c>
      <c r="AJ440" s="41">
        <v>25133851</v>
      </c>
      <c r="AK440" s="51">
        <v>3104.08</v>
      </c>
      <c r="AL440" s="34" t="str">
        <f t="shared" si="57"/>
        <v>Mauricio Alves</v>
      </c>
    </row>
    <row r="441" spans="1:38" x14ac:dyDescent="0.25">
      <c r="A441" s="26" t="s">
        <v>38</v>
      </c>
      <c r="B441" s="26" t="s">
        <v>39</v>
      </c>
      <c r="C441" s="26" t="s">
        <v>52</v>
      </c>
      <c r="D441" s="26" t="s">
        <v>40</v>
      </c>
      <c r="E441" s="27">
        <v>27770855</v>
      </c>
      <c r="F441" s="27">
        <f>IFERROR(VLOOKUP(E441,#REF!,2,0),0)</f>
        <v>0</v>
      </c>
      <c r="G441" s="27"/>
      <c r="H441" s="26">
        <v>6000800747</v>
      </c>
      <c r="I441" s="26" t="s">
        <v>42</v>
      </c>
      <c r="J441" s="26" t="s">
        <v>42</v>
      </c>
      <c r="K441" s="30" t="str">
        <f t="shared" si="58"/>
        <v>Custeio</v>
      </c>
      <c r="L441" s="26" t="s">
        <v>43</v>
      </c>
      <c r="M441" s="26" t="s">
        <v>111</v>
      </c>
      <c r="N441" s="26" t="str">
        <f t="shared" si="62"/>
        <v>Realizado</v>
      </c>
      <c r="O441" s="26" t="s">
        <v>45</v>
      </c>
      <c r="P441" s="26" t="s">
        <v>76</v>
      </c>
      <c r="Q441" s="26" t="str">
        <f>IFERROR(IFERROR(VLOOKUP(H441,[1]STATUS_CAPEX!I:J,2,0),VLOOKUP(H441,[1]STATUS_OPEX!H:I,2,0)),0)</f>
        <v>LIB //COMS</v>
      </c>
      <c r="R441" s="31">
        <v>45938</v>
      </c>
      <c r="S441" s="32" t="s">
        <v>71</v>
      </c>
      <c r="T441" s="26" t="s">
        <v>72</v>
      </c>
      <c r="U441" s="33" t="s">
        <v>39</v>
      </c>
      <c r="V441" s="33" t="str">
        <f t="shared" si="63"/>
        <v>OK</v>
      </c>
      <c r="W441" s="33" t="s">
        <v>49</v>
      </c>
      <c r="X441" s="33" t="s">
        <v>49</v>
      </c>
      <c r="Y441" s="33" t="s">
        <v>39</v>
      </c>
      <c r="Z441" s="14">
        <f t="shared" si="55"/>
        <v>1</v>
      </c>
      <c r="AA441" s="34">
        <v>2687.29</v>
      </c>
      <c r="AB441" s="35" t="s">
        <v>57</v>
      </c>
      <c r="AC441" s="36" t="str">
        <f>IFERROR(VLOOKUP(T441,[1]STATUS_CAPEX!Q:R,2,0),"SAMUEL OLIVEIRA")</f>
        <v>SAMUEL OLIVEIRA</v>
      </c>
      <c r="AD441" s="37" t="s">
        <v>51</v>
      </c>
      <c r="AE441" s="32" t="str">
        <f t="shared" si="59"/>
        <v>Realizado</v>
      </c>
      <c r="AF441" s="38" t="s">
        <v>42</v>
      </c>
      <c r="AG441" s="39">
        <f t="shared" si="64"/>
        <v>2687.29</v>
      </c>
      <c r="AH441" s="40">
        <v>2548098.5699999998</v>
      </c>
      <c r="AI441" s="35" t="e">
        <f t="shared" si="56"/>
        <v>#N/A</v>
      </c>
      <c r="AJ441" s="41">
        <v>25118250</v>
      </c>
      <c r="AK441" s="51">
        <v>2687.29</v>
      </c>
      <c r="AL441" s="34" t="str">
        <f t="shared" si="57"/>
        <v>Mauricio Alves</v>
      </c>
    </row>
    <row r="442" spans="1:38" x14ac:dyDescent="0.25">
      <c r="A442" s="26" t="s">
        <v>38</v>
      </c>
      <c r="B442" s="26" t="s">
        <v>39</v>
      </c>
      <c r="C442" s="26" t="s">
        <v>52</v>
      </c>
      <c r="D442" s="26" t="s">
        <v>40</v>
      </c>
      <c r="E442" s="27">
        <v>624885</v>
      </c>
      <c r="F442" s="27">
        <f>IFERROR(VLOOKUP(E442,#REF!,2,0),0)</f>
        <v>0</v>
      </c>
      <c r="G442" s="27"/>
      <c r="H442" s="26">
        <v>6000800977</v>
      </c>
      <c r="I442" s="26" t="s">
        <v>42</v>
      </c>
      <c r="J442" s="26" t="s">
        <v>42</v>
      </c>
      <c r="K442" s="30" t="str">
        <f t="shared" si="58"/>
        <v>Custeio</v>
      </c>
      <c r="L442" s="26" t="s">
        <v>43</v>
      </c>
      <c r="M442" s="26" t="s">
        <v>111</v>
      </c>
      <c r="N442" s="26" t="str">
        <f t="shared" si="62"/>
        <v>Realizado</v>
      </c>
      <c r="O442" s="26" t="s">
        <v>221</v>
      </c>
      <c r="P442" s="26" t="s">
        <v>76</v>
      </c>
      <c r="Q442" s="26" t="str">
        <f>IFERROR(IFERROR(VLOOKUP(H442,[1]STATUS_CAPEX!I:J,2,0),VLOOKUP(H442,[1]STATUS_OPEX!H:I,2,0)),0)</f>
        <v>LIB //COMS</v>
      </c>
      <c r="R442" s="31">
        <v>45939</v>
      </c>
      <c r="S442" s="32" t="s">
        <v>56</v>
      </c>
      <c r="T442" s="26" t="s">
        <v>72</v>
      </c>
      <c r="U442" s="33" t="s">
        <v>39</v>
      </c>
      <c r="V442" s="33" t="str">
        <f t="shared" si="63"/>
        <v>OK</v>
      </c>
      <c r="W442" s="33" t="s">
        <v>49</v>
      </c>
      <c r="X442" s="33" t="s">
        <v>49</v>
      </c>
      <c r="Y442" s="33" t="s">
        <v>39</v>
      </c>
      <c r="Z442" s="14">
        <f t="shared" si="55"/>
        <v>1</v>
      </c>
      <c r="AA442" s="34">
        <v>6097.55</v>
      </c>
      <c r="AB442" s="35" t="s">
        <v>57</v>
      </c>
      <c r="AC442" s="36" t="str">
        <f>IFERROR(VLOOKUP(T442,[1]STATUS_CAPEX!Q:R,2,0),"SAMUEL OLIVEIRA")</f>
        <v>SAMUEL OLIVEIRA</v>
      </c>
      <c r="AD442" s="37" t="s">
        <v>51</v>
      </c>
      <c r="AE442" s="32" t="str">
        <f t="shared" si="59"/>
        <v>Realizado</v>
      </c>
      <c r="AF442" s="38" t="s">
        <v>42</v>
      </c>
      <c r="AG442" s="39">
        <f t="shared" si="64"/>
        <v>1359.8</v>
      </c>
      <c r="AH442" s="40">
        <v>2548098.5699999998</v>
      </c>
      <c r="AI442" s="35" t="e">
        <f t="shared" si="56"/>
        <v>#N/A</v>
      </c>
      <c r="AJ442" s="41">
        <v>25118365</v>
      </c>
      <c r="AK442" s="51">
        <v>1359.8</v>
      </c>
      <c r="AL442" s="34" t="str">
        <f t="shared" si="57"/>
        <v>Mauricio Alves</v>
      </c>
    </row>
    <row r="443" spans="1:38" x14ac:dyDescent="0.25">
      <c r="A443" s="26" t="s">
        <v>38</v>
      </c>
      <c r="B443" s="26" t="s">
        <v>39</v>
      </c>
      <c r="C443" s="26" t="s">
        <v>52</v>
      </c>
      <c r="D443" s="26" t="s">
        <v>40</v>
      </c>
      <c r="E443" s="27">
        <v>630821</v>
      </c>
      <c r="F443" s="27">
        <f>IFERROR(VLOOKUP(E443,#REF!,2,0),0)</f>
        <v>0</v>
      </c>
      <c r="G443" s="27"/>
      <c r="H443" s="26">
        <v>6000800978</v>
      </c>
      <c r="I443" s="26" t="s">
        <v>42</v>
      </c>
      <c r="J443" s="26" t="s">
        <v>42</v>
      </c>
      <c r="K443" s="30" t="str">
        <f t="shared" si="58"/>
        <v>Custeio</v>
      </c>
      <c r="L443" s="26" t="s">
        <v>43</v>
      </c>
      <c r="M443" s="26" t="s">
        <v>111</v>
      </c>
      <c r="N443" s="26" t="str">
        <f t="shared" si="62"/>
        <v>Realizado</v>
      </c>
      <c r="O443" s="26" t="s">
        <v>137</v>
      </c>
      <c r="P443" s="26" t="s">
        <v>76</v>
      </c>
      <c r="Q443" s="26" t="str">
        <f>IFERROR(IFERROR(VLOOKUP(H443,[1]STATUS_CAPEX!I:J,2,0),VLOOKUP(H443,[1]STATUS_OPEX!H:I,2,0)),0)</f>
        <v>LIB //COMS</v>
      </c>
      <c r="R443" s="31">
        <v>45940</v>
      </c>
      <c r="S443" s="32" t="s">
        <v>71</v>
      </c>
      <c r="T443" s="26" t="s">
        <v>72</v>
      </c>
      <c r="U443" s="33" t="s">
        <v>39</v>
      </c>
      <c r="V443" s="33" t="str">
        <f t="shared" si="63"/>
        <v>OK</v>
      </c>
      <c r="W443" s="33" t="s">
        <v>49</v>
      </c>
      <c r="X443" s="33" t="s">
        <v>49</v>
      </c>
      <c r="Y443" s="33" t="s">
        <v>39</v>
      </c>
      <c r="Z443" s="14">
        <f t="shared" si="55"/>
        <v>1</v>
      </c>
      <c r="AA443" s="34">
        <v>2200.11</v>
      </c>
      <c r="AB443" s="35" t="s">
        <v>57</v>
      </c>
      <c r="AC443" s="36" t="str">
        <f>IFERROR(VLOOKUP(T443,[1]STATUS_CAPEX!Q:R,2,0),"SAMUEL OLIVEIRA")</f>
        <v>SAMUEL OLIVEIRA</v>
      </c>
      <c r="AD443" s="37" t="s">
        <v>51</v>
      </c>
      <c r="AE443" s="32" t="str">
        <f t="shared" si="59"/>
        <v>Realizado</v>
      </c>
      <c r="AF443" s="38" t="s">
        <v>42</v>
      </c>
      <c r="AG443" s="39">
        <f t="shared" si="64"/>
        <v>2200.11</v>
      </c>
      <c r="AH443" s="40">
        <v>2548098.5699999998</v>
      </c>
      <c r="AI443" s="35" t="e">
        <f t="shared" si="56"/>
        <v>#N/A</v>
      </c>
      <c r="AJ443" s="41">
        <v>25118383</v>
      </c>
      <c r="AK443" s="51">
        <v>2200.11</v>
      </c>
      <c r="AL443" s="34" t="str">
        <f t="shared" si="57"/>
        <v>Mauricio Alves</v>
      </c>
    </row>
    <row r="444" spans="1:38" x14ac:dyDescent="0.25">
      <c r="A444" s="26" t="s">
        <v>38</v>
      </c>
      <c r="B444" s="26" t="s">
        <v>39</v>
      </c>
      <c r="C444" s="26" t="s">
        <v>52</v>
      </c>
      <c r="D444" s="26" t="s">
        <v>40</v>
      </c>
      <c r="E444" s="27">
        <v>630807</v>
      </c>
      <c r="F444" s="27">
        <f>IFERROR(VLOOKUP(E444,#REF!,2,0),0)</f>
        <v>0</v>
      </c>
      <c r="G444" s="27"/>
      <c r="H444" s="26">
        <v>6000800979</v>
      </c>
      <c r="I444" s="26" t="s">
        <v>42</v>
      </c>
      <c r="J444" s="26" t="s">
        <v>42</v>
      </c>
      <c r="K444" s="30" t="str">
        <f t="shared" si="58"/>
        <v>Custeio</v>
      </c>
      <c r="L444" s="26" t="s">
        <v>43</v>
      </c>
      <c r="M444" s="26" t="s">
        <v>111</v>
      </c>
      <c r="N444" s="26" t="str">
        <f t="shared" si="62"/>
        <v>Realizado</v>
      </c>
      <c r="O444" s="26" t="s">
        <v>64</v>
      </c>
      <c r="P444" s="26" t="s">
        <v>76</v>
      </c>
      <c r="Q444" s="26" t="str">
        <f>IFERROR(IFERROR(VLOOKUP(H444,[1]STATUS_CAPEX!I:J,2,0),VLOOKUP(H444,[1]STATUS_OPEX!H:I,2,0)),0)</f>
        <v>LIB //COMS</v>
      </c>
      <c r="R444" s="31">
        <v>45941</v>
      </c>
      <c r="S444" s="32" t="s">
        <v>71</v>
      </c>
      <c r="T444" s="26" t="s">
        <v>72</v>
      </c>
      <c r="U444" s="33" t="s">
        <v>39</v>
      </c>
      <c r="V444" s="33" t="str">
        <f t="shared" si="63"/>
        <v>OK</v>
      </c>
      <c r="W444" s="33" t="s">
        <v>49</v>
      </c>
      <c r="X444" s="33" t="s">
        <v>49</v>
      </c>
      <c r="Y444" s="33" t="s">
        <v>39</v>
      </c>
      <c r="Z444" s="14">
        <f t="shared" si="55"/>
        <v>1</v>
      </c>
      <c r="AA444" s="34">
        <v>732.2</v>
      </c>
      <c r="AB444" s="35" t="s">
        <v>57</v>
      </c>
      <c r="AC444" s="36" t="str">
        <f>IFERROR(VLOOKUP(T444,[1]STATUS_CAPEX!Q:R,2,0),"SAMUEL OLIVEIRA")</f>
        <v>SAMUEL OLIVEIRA</v>
      </c>
      <c r="AD444" s="37" t="s">
        <v>51</v>
      </c>
      <c r="AE444" s="32" t="str">
        <f t="shared" si="59"/>
        <v>Realizado</v>
      </c>
      <c r="AF444" s="38" t="s">
        <v>42</v>
      </c>
      <c r="AG444" s="39">
        <f t="shared" si="64"/>
        <v>732.2</v>
      </c>
      <c r="AH444" s="40">
        <v>2548098.5699999998</v>
      </c>
      <c r="AI444" s="35" t="e">
        <f t="shared" si="56"/>
        <v>#N/A</v>
      </c>
      <c r="AJ444" s="41">
        <v>25118415</v>
      </c>
      <c r="AK444" s="51">
        <v>732.2</v>
      </c>
      <c r="AL444" s="34" t="str">
        <f t="shared" si="57"/>
        <v>Mauricio Alves</v>
      </c>
    </row>
    <row r="445" spans="1:38" x14ac:dyDescent="0.25">
      <c r="A445" s="26" t="s">
        <v>38</v>
      </c>
      <c r="B445" s="26" t="s">
        <v>39</v>
      </c>
      <c r="C445" s="26" t="s">
        <v>52</v>
      </c>
      <c r="D445" s="26" t="s">
        <v>40</v>
      </c>
      <c r="E445" s="27">
        <v>633083</v>
      </c>
      <c r="F445" s="27">
        <f>IFERROR(VLOOKUP(E445,#REF!,2,0),0)</f>
        <v>0</v>
      </c>
      <c r="G445" s="27"/>
      <c r="H445" s="26">
        <v>6000801020</v>
      </c>
      <c r="I445" s="26" t="s">
        <v>42</v>
      </c>
      <c r="J445" s="26" t="s">
        <v>42</v>
      </c>
      <c r="K445" s="30" t="str">
        <f t="shared" si="58"/>
        <v>Custeio</v>
      </c>
      <c r="L445" s="26" t="s">
        <v>43</v>
      </c>
      <c r="M445" s="26" t="s">
        <v>111</v>
      </c>
      <c r="N445" s="26" t="str">
        <f t="shared" si="62"/>
        <v>Realizado</v>
      </c>
      <c r="O445" s="26" t="s">
        <v>137</v>
      </c>
      <c r="P445" s="26" t="s">
        <v>76</v>
      </c>
      <c r="Q445" s="26" t="str">
        <f>IFERROR(IFERROR(VLOOKUP(H445,[1]STATUS_CAPEX!I:J,2,0),VLOOKUP(H445,[1]STATUS_OPEX!H:I,2,0)),0)</f>
        <v>LIB //COMS</v>
      </c>
      <c r="R445" s="31">
        <v>45942</v>
      </c>
      <c r="S445" s="32" t="s">
        <v>71</v>
      </c>
      <c r="T445" s="26" t="s">
        <v>72</v>
      </c>
      <c r="U445" s="33" t="s">
        <v>39</v>
      </c>
      <c r="V445" s="33" t="str">
        <f t="shared" si="63"/>
        <v>OK</v>
      </c>
      <c r="W445" s="33" t="s">
        <v>49</v>
      </c>
      <c r="X445" s="33" t="s">
        <v>49</v>
      </c>
      <c r="Y445" s="33" t="s">
        <v>39</v>
      </c>
      <c r="Z445" s="14">
        <f t="shared" si="55"/>
        <v>1</v>
      </c>
      <c r="AA445" s="34">
        <v>2435.9</v>
      </c>
      <c r="AB445" s="35" t="s">
        <v>57</v>
      </c>
      <c r="AC445" s="36" t="str">
        <f>IFERROR(VLOOKUP(T445,[1]STATUS_CAPEX!Q:R,2,0),"SAMUEL OLIVEIRA")</f>
        <v>SAMUEL OLIVEIRA</v>
      </c>
      <c r="AD445" s="37" t="s">
        <v>51</v>
      </c>
      <c r="AE445" s="32" t="str">
        <f t="shared" si="59"/>
        <v>Realizado</v>
      </c>
      <c r="AF445" s="38" t="s">
        <v>42</v>
      </c>
      <c r="AG445" s="39">
        <f t="shared" si="64"/>
        <v>2435.9</v>
      </c>
      <c r="AH445" s="40">
        <v>2548098.5699999998</v>
      </c>
      <c r="AI445" s="35" t="e">
        <f t="shared" si="56"/>
        <v>#N/A</v>
      </c>
      <c r="AJ445" s="41">
        <v>25118441</v>
      </c>
      <c r="AK445" s="51">
        <v>2435.9</v>
      </c>
      <c r="AL445" s="34" t="str">
        <f t="shared" si="57"/>
        <v>Mauricio Alves</v>
      </c>
    </row>
    <row r="446" spans="1:38" x14ac:dyDescent="0.25">
      <c r="A446" s="26" t="s">
        <v>38</v>
      </c>
      <c r="B446" s="26" t="s">
        <v>39</v>
      </c>
      <c r="C446" s="26" t="s">
        <v>52</v>
      </c>
      <c r="D446" s="26" t="s">
        <v>40</v>
      </c>
      <c r="E446" s="27">
        <v>635046</v>
      </c>
      <c r="F446" s="27">
        <f>IFERROR(VLOOKUP(E446,#REF!,2,0),0)</f>
        <v>0</v>
      </c>
      <c r="G446" s="27"/>
      <c r="H446" s="26">
        <v>6000801021</v>
      </c>
      <c r="I446" s="26" t="s">
        <v>42</v>
      </c>
      <c r="J446" s="26" t="s">
        <v>42</v>
      </c>
      <c r="K446" s="30" t="str">
        <f t="shared" si="58"/>
        <v>Custeio</v>
      </c>
      <c r="L446" s="26" t="s">
        <v>43</v>
      </c>
      <c r="M446" s="26" t="s">
        <v>111</v>
      </c>
      <c r="N446" s="26" t="str">
        <f t="shared" si="62"/>
        <v>Realizado</v>
      </c>
      <c r="O446" s="26" t="s">
        <v>155</v>
      </c>
      <c r="P446" s="26" t="s">
        <v>76</v>
      </c>
      <c r="Q446" s="26" t="str">
        <f>IFERROR(IFERROR(VLOOKUP(H446,[1]STATUS_CAPEX!I:J,2,0),VLOOKUP(H446,[1]STATUS_OPEX!H:I,2,0)),0)</f>
        <v>LIB //COMS</v>
      </c>
      <c r="R446" s="31">
        <v>45943</v>
      </c>
      <c r="S446" s="32" t="s">
        <v>71</v>
      </c>
      <c r="T446" s="26" t="s">
        <v>72</v>
      </c>
      <c r="U446" s="33" t="s">
        <v>39</v>
      </c>
      <c r="V446" s="33" t="str">
        <f t="shared" si="63"/>
        <v>OK</v>
      </c>
      <c r="W446" s="33" t="s">
        <v>49</v>
      </c>
      <c r="X446" s="33" t="s">
        <v>49</v>
      </c>
      <c r="Y446" s="33" t="s">
        <v>39</v>
      </c>
      <c r="Z446" s="14">
        <f t="shared" si="55"/>
        <v>1</v>
      </c>
      <c r="AA446" s="34">
        <v>871.62</v>
      </c>
      <c r="AB446" s="35" t="s">
        <v>57</v>
      </c>
      <c r="AC446" s="36" t="str">
        <f>IFERROR(VLOOKUP(T446,[1]STATUS_CAPEX!Q:R,2,0),"SAMUEL OLIVEIRA")</f>
        <v>SAMUEL OLIVEIRA</v>
      </c>
      <c r="AD446" s="37" t="s">
        <v>51</v>
      </c>
      <c r="AE446" s="32" t="str">
        <f t="shared" si="59"/>
        <v>Realizado</v>
      </c>
      <c r="AF446" s="38" t="s">
        <v>42</v>
      </c>
      <c r="AG446" s="39">
        <f t="shared" si="64"/>
        <v>104.6</v>
      </c>
      <c r="AH446" s="40">
        <v>2548098.5699999998</v>
      </c>
      <c r="AI446" s="35" t="e">
        <f t="shared" si="56"/>
        <v>#N/A</v>
      </c>
      <c r="AJ446" s="41">
        <v>25118466</v>
      </c>
      <c r="AK446" s="51">
        <v>104.6</v>
      </c>
      <c r="AL446" s="34" t="str">
        <f t="shared" si="57"/>
        <v>Mauricio Alves</v>
      </c>
    </row>
    <row r="447" spans="1:38" x14ac:dyDescent="0.25">
      <c r="A447" s="26" t="s">
        <v>38</v>
      </c>
      <c r="B447" s="26" t="s">
        <v>39</v>
      </c>
      <c r="C447" s="26" t="s">
        <v>52</v>
      </c>
      <c r="D447" s="26" t="s">
        <v>40</v>
      </c>
      <c r="E447" s="27">
        <v>630816</v>
      </c>
      <c r="F447" s="27">
        <f>IFERROR(VLOOKUP(E447,#REF!,2,0),0)</f>
        <v>0</v>
      </c>
      <c r="G447" s="27"/>
      <c r="H447" s="26">
        <v>6000801022</v>
      </c>
      <c r="I447" s="26" t="s">
        <v>42</v>
      </c>
      <c r="J447" s="26" t="s">
        <v>42</v>
      </c>
      <c r="K447" s="30" t="str">
        <f t="shared" si="58"/>
        <v>Custeio</v>
      </c>
      <c r="L447" s="26" t="s">
        <v>43</v>
      </c>
      <c r="M447" s="26" t="s">
        <v>111</v>
      </c>
      <c r="N447" s="26" t="str">
        <f t="shared" si="62"/>
        <v>Realizado</v>
      </c>
      <c r="O447" s="26" t="s">
        <v>137</v>
      </c>
      <c r="P447" s="26" t="s">
        <v>70</v>
      </c>
      <c r="Q447" s="26" t="str">
        <f>IFERROR(IFERROR(VLOOKUP(H447,[1]STATUS_CAPEX!I:J,2,0),VLOOKUP(H447,[1]STATUS_OPEX!H:I,2,0)),0)</f>
        <v>LIB //COMS</v>
      </c>
      <c r="R447" s="31">
        <v>45944</v>
      </c>
      <c r="S447" s="32" t="s">
        <v>71</v>
      </c>
      <c r="T447" s="26" t="s">
        <v>72</v>
      </c>
      <c r="U447" s="33" t="s">
        <v>39</v>
      </c>
      <c r="V447" s="33" t="str">
        <f t="shared" si="63"/>
        <v>OK</v>
      </c>
      <c r="W447" s="33" t="s">
        <v>49</v>
      </c>
      <c r="X447" s="33" t="s">
        <v>49</v>
      </c>
      <c r="Y447" s="33" t="s">
        <v>39</v>
      </c>
      <c r="Z447" s="14">
        <f t="shared" si="55"/>
        <v>1</v>
      </c>
      <c r="AA447" s="34">
        <v>2765.29</v>
      </c>
      <c r="AB447" s="35" t="s">
        <v>57</v>
      </c>
      <c r="AC447" s="36" t="str">
        <f>IFERROR(VLOOKUP(T447,[1]STATUS_CAPEX!Q:R,2,0),"SAMUEL OLIVEIRA")</f>
        <v>SAMUEL OLIVEIRA</v>
      </c>
      <c r="AD447" s="37" t="s">
        <v>51</v>
      </c>
      <c r="AE447" s="32" t="str">
        <f t="shared" si="59"/>
        <v>Realizado</v>
      </c>
      <c r="AF447" s="38" t="s">
        <v>42</v>
      </c>
      <c r="AG447" s="39">
        <f t="shared" si="64"/>
        <v>2765.29</v>
      </c>
      <c r="AH447" s="40">
        <v>2548098.5699999998</v>
      </c>
      <c r="AI447" s="35" t="e">
        <f t="shared" si="56"/>
        <v>#N/A</v>
      </c>
      <c r="AJ447" s="41">
        <v>25118468</v>
      </c>
      <c r="AK447" s="51">
        <v>2765.29</v>
      </c>
      <c r="AL447" s="34" t="str">
        <f t="shared" si="57"/>
        <v>Mauricio Alves</v>
      </c>
    </row>
    <row r="448" spans="1:38" x14ac:dyDescent="0.25">
      <c r="A448" s="26" t="s">
        <v>38</v>
      </c>
      <c r="B448" s="26" t="s">
        <v>39</v>
      </c>
      <c r="C448" s="26" t="s">
        <v>52</v>
      </c>
      <c r="D448" s="26" t="s">
        <v>40</v>
      </c>
      <c r="E448" s="27">
        <v>633108</v>
      </c>
      <c r="F448" s="27">
        <f>IFERROR(VLOOKUP(E448,#REF!,2,0),0)</f>
        <v>0</v>
      </c>
      <c r="G448" s="27"/>
      <c r="H448" s="26">
        <v>6000801023</v>
      </c>
      <c r="I448" s="26" t="s">
        <v>42</v>
      </c>
      <c r="J448" s="26" t="s">
        <v>42</v>
      </c>
      <c r="K448" s="30" t="str">
        <f t="shared" si="58"/>
        <v>Custeio</v>
      </c>
      <c r="L448" s="26" t="s">
        <v>43</v>
      </c>
      <c r="M448" s="26" t="s">
        <v>111</v>
      </c>
      <c r="N448" s="26" t="str">
        <f t="shared" si="62"/>
        <v>Realizado</v>
      </c>
      <c r="O448" s="26" t="s">
        <v>64</v>
      </c>
      <c r="P448" s="26" t="s">
        <v>76</v>
      </c>
      <c r="Q448" s="26" t="str">
        <f>IFERROR(IFERROR(VLOOKUP(H448,[1]STATUS_CAPEX!I:J,2,0),VLOOKUP(H448,[1]STATUS_OPEX!H:I,2,0)),0)</f>
        <v>LIB //COMS</v>
      </c>
      <c r="R448" s="31">
        <v>45945</v>
      </c>
      <c r="S448" s="32" t="s">
        <v>71</v>
      </c>
      <c r="T448" s="26" t="s">
        <v>72</v>
      </c>
      <c r="U448" s="33" t="s">
        <v>39</v>
      </c>
      <c r="V448" s="33" t="str">
        <f t="shared" si="63"/>
        <v>OK</v>
      </c>
      <c r="W448" s="33" t="s">
        <v>49</v>
      </c>
      <c r="X448" s="33" t="s">
        <v>49</v>
      </c>
      <c r="Y448" s="33" t="s">
        <v>39</v>
      </c>
      <c r="Z448" s="14">
        <f t="shared" si="55"/>
        <v>1</v>
      </c>
      <c r="AA448" s="34">
        <v>1005.56</v>
      </c>
      <c r="AB448" s="35" t="s">
        <v>57</v>
      </c>
      <c r="AC448" s="36" t="str">
        <f>IFERROR(VLOOKUP(T448,[1]STATUS_CAPEX!Q:R,2,0),"SAMUEL OLIVEIRA")</f>
        <v>SAMUEL OLIVEIRA</v>
      </c>
      <c r="AD448" s="37" t="s">
        <v>51</v>
      </c>
      <c r="AE448" s="32" t="str">
        <f t="shared" si="59"/>
        <v>Realizado</v>
      </c>
      <c r="AF448" s="38" t="s">
        <v>42</v>
      </c>
      <c r="AG448" s="39">
        <f t="shared" si="64"/>
        <v>1005.56</v>
      </c>
      <c r="AH448" s="40">
        <v>2548098.5699999998</v>
      </c>
      <c r="AI448" s="35" t="e">
        <f t="shared" si="56"/>
        <v>#N/A</v>
      </c>
      <c r="AJ448" s="41">
        <v>25118510</v>
      </c>
      <c r="AK448" s="51">
        <v>1005.56</v>
      </c>
      <c r="AL448" s="34" t="str">
        <f t="shared" si="57"/>
        <v>Mauricio Alves</v>
      </c>
    </row>
    <row r="449" spans="1:38" x14ac:dyDescent="0.25">
      <c r="A449" s="26" t="s">
        <v>38</v>
      </c>
      <c r="B449" s="26" t="s">
        <v>39</v>
      </c>
      <c r="C449" s="26" t="s">
        <v>52</v>
      </c>
      <c r="D449" s="26" t="s">
        <v>40</v>
      </c>
      <c r="E449" s="27">
        <v>635082</v>
      </c>
      <c r="F449" s="27">
        <f>IFERROR(VLOOKUP(E449,#REF!,2,0),0)</f>
        <v>0</v>
      </c>
      <c r="G449" s="27"/>
      <c r="H449" s="26">
        <v>6000801024</v>
      </c>
      <c r="I449" s="26" t="s">
        <v>42</v>
      </c>
      <c r="J449" s="26" t="s">
        <v>42</v>
      </c>
      <c r="K449" s="30" t="str">
        <f t="shared" si="58"/>
        <v>Custeio</v>
      </c>
      <c r="L449" s="26" t="s">
        <v>43</v>
      </c>
      <c r="M449" s="26" t="s">
        <v>111</v>
      </c>
      <c r="N449" s="26" t="str">
        <f t="shared" si="62"/>
        <v>Realizado</v>
      </c>
      <c r="O449" s="26" t="s">
        <v>155</v>
      </c>
      <c r="P449" s="26" t="s">
        <v>76</v>
      </c>
      <c r="Q449" s="26" t="str">
        <f>IFERROR(IFERROR(VLOOKUP(H449,[1]STATUS_CAPEX!I:J,2,0),VLOOKUP(H449,[1]STATUS_OPEX!H:I,2,0)),0)</f>
        <v>LIB //COMS</v>
      </c>
      <c r="R449" s="31">
        <v>45946</v>
      </c>
      <c r="S449" s="32" t="s">
        <v>71</v>
      </c>
      <c r="T449" s="26" t="s">
        <v>72</v>
      </c>
      <c r="U449" s="33" t="s">
        <v>39</v>
      </c>
      <c r="V449" s="33" t="str">
        <f t="shared" si="63"/>
        <v>OK</v>
      </c>
      <c r="W449" s="33" t="s">
        <v>49</v>
      </c>
      <c r="X449" s="33" t="s">
        <v>49</v>
      </c>
      <c r="Y449" s="33" t="s">
        <v>39</v>
      </c>
      <c r="Z449" s="14">
        <f t="shared" si="55"/>
        <v>1</v>
      </c>
      <c r="AA449" s="34">
        <v>293.60000000000002</v>
      </c>
      <c r="AB449" s="35" t="s">
        <v>57</v>
      </c>
      <c r="AC449" s="36" t="str">
        <f>IFERROR(VLOOKUP(T449,[1]STATUS_CAPEX!Q:R,2,0),"SAMUEL OLIVEIRA")</f>
        <v>SAMUEL OLIVEIRA</v>
      </c>
      <c r="AD449" s="37" t="s">
        <v>51</v>
      </c>
      <c r="AE449" s="32" t="str">
        <f t="shared" si="59"/>
        <v>Realizado</v>
      </c>
      <c r="AF449" s="38" t="s">
        <v>42</v>
      </c>
      <c r="AG449" s="39">
        <f t="shared" si="64"/>
        <v>293.60000000000002</v>
      </c>
      <c r="AH449" s="40">
        <v>2548098.5699999998</v>
      </c>
      <c r="AI449" s="35" t="e">
        <f t="shared" si="56"/>
        <v>#N/A</v>
      </c>
      <c r="AJ449" s="41">
        <v>25118511</v>
      </c>
      <c r="AK449" s="51">
        <v>293.60000000000002</v>
      </c>
      <c r="AL449" s="34" t="str">
        <f t="shared" si="57"/>
        <v>Mauricio Alves</v>
      </c>
    </row>
    <row r="450" spans="1:38" x14ac:dyDescent="0.25">
      <c r="A450" s="26" t="s">
        <v>38</v>
      </c>
      <c r="B450" s="26" t="s">
        <v>39</v>
      </c>
      <c r="C450" s="26" t="s">
        <v>52</v>
      </c>
      <c r="D450" s="26" t="s">
        <v>40</v>
      </c>
      <c r="E450" s="61">
        <v>632349</v>
      </c>
      <c r="F450" s="46">
        <f>IFERROR(VLOOKUP(E450,#REF!,2,0),0)</f>
        <v>0</v>
      </c>
      <c r="G450" s="46"/>
      <c r="H450" s="26">
        <v>6000801731</v>
      </c>
      <c r="I450" s="26" t="s">
        <v>42</v>
      </c>
      <c r="J450" s="26" t="s">
        <v>42</v>
      </c>
      <c r="K450" s="30" t="str">
        <f t="shared" si="58"/>
        <v>Custeio</v>
      </c>
      <c r="L450" s="26" t="s">
        <v>43</v>
      </c>
      <c r="M450" s="26" t="s">
        <v>69</v>
      </c>
      <c r="N450" s="26" t="str">
        <f t="shared" si="62"/>
        <v>Realizado</v>
      </c>
      <c r="O450" s="26" t="s">
        <v>45</v>
      </c>
      <c r="P450" s="26" t="s">
        <v>76</v>
      </c>
      <c r="Q450" s="26" t="str">
        <f>IFERROR(IFERROR(VLOOKUP(H450,[1]STATUS_CAPEX!I:J,2,0),VLOOKUP(H450,[1]STATUS_OPEX!H:I,2,0)),0)</f>
        <v>LIB //COMS</v>
      </c>
      <c r="R450" s="31">
        <v>45947</v>
      </c>
      <c r="S450" s="32" t="s">
        <v>71</v>
      </c>
      <c r="T450" s="26" t="s">
        <v>72</v>
      </c>
      <c r="U450" s="33" t="s">
        <v>39</v>
      </c>
      <c r="V450" s="33" t="str">
        <f t="shared" si="63"/>
        <v>OK</v>
      </c>
      <c r="W450" s="33" t="s">
        <v>49</v>
      </c>
      <c r="X450" s="33" t="s">
        <v>49</v>
      </c>
      <c r="Y450" s="33" t="s">
        <v>39</v>
      </c>
      <c r="Z450" s="14">
        <f t="shared" ref="Z450:Z513" si="65">(COUNTIF(U450:Y450,"OK")+COUNTIF(V450:Y450,"NA")+COUNTIF(U450:Y450,"anexado")+COUNTIF(V450:Y450,"sem anexo"))/5</f>
        <v>1</v>
      </c>
      <c r="AA450" s="34">
        <v>5810.91</v>
      </c>
      <c r="AB450" s="35" t="s">
        <v>57</v>
      </c>
      <c r="AC450" s="36" t="str">
        <f>IFERROR(VLOOKUP(T450,[1]STATUS_CAPEX!Q:R,2,0),"SAMUEL OLIVEIRA")</f>
        <v>SAMUEL OLIVEIRA</v>
      </c>
      <c r="AD450" s="37" t="s">
        <v>51</v>
      </c>
      <c r="AE450" s="32" t="str">
        <f t="shared" si="59"/>
        <v>Realizado</v>
      </c>
      <c r="AF450" s="38" t="s">
        <v>42</v>
      </c>
      <c r="AG450" s="39">
        <f t="shared" si="64"/>
        <v>5810.91</v>
      </c>
      <c r="AH450" s="40">
        <v>2548098.5699999998</v>
      </c>
      <c r="AI450" s="35" t="e">
        <f t="shared" ref="AI450:AI513" si="66">VLOOKUP(T450,AN:AO,2,0)</f>
        <v>#N/A</v>
      </c>
      <c r="AJ450" s="41">
        <v>25133948</v>
      </c>
      <c r="AK450" s="51">
        <v>5810.91</v>
      </c>
      <c r="AL450" s="34" t="str">
        <f t="shared" ref="AL450:AL513" si="67">IF(OR(A450="pendência planejamento", A450="pendência construtiva", A450="logistica equatorial"), "Erica Fragoso", IF(OR(A450="obras coms", A450="obras conc", A450="pendência fechamento", A450="almoxarifado", A450="Fechamento", A450="Disponibilidade Noturna", A450="Sobre Aviso", A450="Disponibilidade Contrato", A450="Disponibilidade"), "Mauricio Alves", ""))</f>
        <v>Mauricio Alves</v>
      </c>
    </row>
    <row r="451" spans="1:38" x14ac:dyDescent="0.25">
      <c r="A451" s="26" t="s">
        <v>38</v>
      </c>
      <c r="B451" s="26" t="s">
        <v>39</v>
      </c>
      <c r="C451" s="26" t="s">
        <v>52</v>
      </c>
      <c r="D451" s="26" t="s">
        <v>40</v>
      </c>
      <c r="E451" s="27">
        <v>630784</v>
      </c>
      <c r="F451" s="27">
        <f>IFERROR(VLOOKUP(E451,#REF!,2,0),0)</f>
        <v>0</v>
      </c>
      <c r="G451" s="27"/>
      <c r="H451" s="26">
        <v>6000792926</v>
      </c>
      <c r="I451" s="26" t="s">
        <v>42</v>
      </c>
      <c r="J451" s="26" t="s">
        <v>42</v>
      </c>
      <c r="K451" s="30" t="str">
        <f t="shared" ref="K451:K514" si="68">IF(OR(ISNUMBER( FIND("Criar PEP",H451)), ISNUMBER( FIND("Criar Ordem",H451))), "Sem Informação", IFERROR(IF(MID(H451,11,3)&lt;&gt;"", MID(H451,11,3), "Custeio"), "Custeio"))</f>
        <v>Custeio</v>
      </c>
      <c r="L451" s="26" t="s">
        <v>43</v>
      </c>
      <c r="M451" s="26" t="s">
        <v>69</v>
      </c>
      <c r="N451" s="26" t="str">
        <f t="shared" si="62"/>
        <v>Realizado</v>
      </c>
      <c r="O451" s="26" t="s">
        <v>45</v>
      </c>
      <c r="P451" s="26" t="s">
        <v>76</v>
      </c>
      <c r="Q451" s="26" t="str">
        <f>IFERROR(IFERROR(VLOOKUP(H451,[1]STATUS_CAPEX!I:J,2,0),VLOOKUP(H451,[1]STATUS_OPEX!H:I,2,0)),0)</f>
        <v>LIB //COMS</v>
      </c>
      <c r="R451" s="31">
        <v>45948</v>
      </c>
      <c r="S451" s="32" t="s">
        <v>71</v>
      </c>
      <c r="T451" s="26" t="s">
        <v>72</v>
      </c>
      <c r="U451" s="33" t="s">
        <v>39</v>
      </c>
      <c r="V451" s="33" t="str">
        <f t="shared" si="63"/>
        <v>OK</v>
      </c>
      <c r="W451" s="33" t="s">
        <v>49</v>
      </c>
      <c r="X451" s="33" t="s">
        <v>49</v>
      </c>
      <c r="Y451" s="33" t="s">
        <v>39</v>
      </c>
      <c r="Z451" s="14">
        <f t="shared" si="65"/>
        <v>1</v>
      </c>
      <c r="AA451" s="34">
        <v>9635.57</v>
      </c>
      <c r="AB451" s="35" t="s">
        <v>57</v>
      </c>
      <c r="AC451" s="36" t="str">
        <f>IFERROR(VLOOKUP(T451,[1]STATUS_CAPEX!Q:R,2,0),"SAMUEL OLIVEIRA")</f>
        <v>SAMUEL OLIVEIRA</v>
      </c>
      <c r="AD451" s="37" t="s">
        <v>51</v>
      </c>
      <c r="AE451" s="32" t="str">
        <f t="shared" ref="AE451:AE514" si="69">IF(AND(AJ451&gt;0, AK451&gt;0), "Realizado", "Não realizado")</f>
        <v>Realizado</v>
      </c>
      <c r="AF451" s="38" t="s">
        <v>42</v>
      </c>
      <c r="AG451" s="39">
        <f t="shared" si="64"/>
        <v>9635.57</v>
      </c>
      <c r="AH451" s="40">
        <v>2548098.5699999998</v>
      </c>
      <c r="AI451" s="35" t="e">
        <f t="shared" si="66"/>
        <v>#N/A</v>
      </c>
      <c r="AJ451" s="41">
        <v>24957480</v>
      </c>
      <c r="AK451" s="51">
        <v>9635.57</v>
      </c>
      <c r="AL451" s="34" t="str">
        <f t="shared" si="67"/>
        <v>Mauricio Alves</v>
      </c>
    </row>
    <row r="452" spans="1:38" x14ac:dyDescent="0.25">
      <c r="A452" s="26" t="s">
        <v>38</v>
      </c>
      <c r="B452" s="26" t="s">
        <v>39</v>
      </c>
      <c r="C452" s="26" t="s">
        <v>52</v>
      </c>
      <c r="D452" s="26" t="s">
        <v>40</v>
      </c>
      <c r="E452" s="27">
        <v>630795</v>
      </c>
      <c r="F452" s="27">
        <f>IFERROR(VLOOKUP(E452,#REF!,2,0),0)</f>
        <v>0</v>
      </c>
      <c r="G452" s="27"/>
      <c r="H452" s="26">
        <v>6000792927</v>
      </c>
      <c r="I452" s="26" t="s">
        <v>42</v>
      </c>
      <c r="J452" s="26" t="s">
        <v>42</v>
      </c>
      <c r="K452" s="30" t="str">
        <f t="shared" si="68"/>
        <v>Custeio</v>
      </c>
      <c r="L452" s="26" t="s">
        <v>43</v>
      </c>
      <c r="M452" s="26" t="s">
        <v>69</v>
      </c>
      <c r="N452" s="26" t="str">
        <f t="shared" si="62"/>
        <v>Realizado</v>
      </c>
      <c r="O452" s="26" t="s">
        <v>117</v>
      </c>
      <c r="P452" s="26" t="s">
        <v>76</v>
      </c>
      <c r="Q452" s="26" t="str">
        <f>IFERROR(IFERROR(VLOOKUP(H452,[1]STATUS_CAPEX!I:J,2,0),VLOOKUP(H452,[1]STATUS_OPEX!H:I,2,0)),0)</f>
        <v>LIB //COMS</v>
      </c>
      <c r="R452" s="31">
        <v>45949</v>
      </c>
      <c r="S452" s="32" t="s">
        <v>71</v>
      </c>
      <c r="T452" s="26" t="s">
        <v>72</v>
      </c>
      <c r="U452" s="33" t="s">
        <v>39</v>
      </c>
      <c r="V452" s="33" t="str">
        <f t="shared" si="63"/>
        <v>OK</v>
      </c>
      <c r="W452" s="33" t="s">
        <v>49</v>
      </c>
      <c r="X452" s="33" t="s">
        <v>49</v>
      </c>
      <c r="Y452" s="33" t="s">
        <v>39</v>
      </c>
      <c r="Z452" s="14">
        <f t="shared" si="65"/>
        <v>1</v>
      </c>
      <c r="AA452" s="34">
        <v>2334.2199999999998</v>
      </c>
      <c r="AB452" s="35" t="s">
        <v>57</v>
      </c>
      <c r="AC452" s="36" t="str">
        <f>IFERROR(VLOOKUP(T452,[1]STATUS_CAPEX!Q:R,2,0),"SAMUEL OLIVEIRA")</f>
        <v>SAMUEL OLIVEIRA</v>
      </c>
      <c r="AD452" s="37" t="s">
        <v>51</v>
      </c>
      <c r="AE452" s="32" t="str">
        <f t="shared" si="69"/>
        <v>Realizado</v>
      </c>
      <c r="AF452" s="38" t="s">
        <v>42</v>
      </c>
      <c r="AG452" s="39">
        <f t="shared" si="64"/>
        <v>2334.2199999999998</v>
      </c>
      <c r="AH452" s="40">
        <v>2548098.5699999998</v>
      </c>
      <c r="AI452" s="35" t="e">
        <f t="shared" si="66"/>
        <v>#N/A</v>
      </c>
      <c r="AJ452" s="41">
        <v>25068186</v>
      </c>
      <c r="AK452" s="51">
        <v>2334.2199999999998</v>
      </c>
      <c r="AL452" s="34" t="str">
        <f t="shared" si="67"/>
        <v>Mauricio Alves</v>
      </c>
    </row>
    <row r="453" spans="1:38" x14ac:dyDescent="0.25">
      <c r="A453" s="26" t="s">
        <v>38</v>
      </c>
      <c r="B453" s="26" t="s">
        <v>39</v>
      </c>
      <c r="C453" s="26" t="s">
        <v>52</v>
      </c>
      <c r="D453" s="26" t="s">
        <v>40</v>
      </c>
      <c r="E453" s="27">
        <v>632349</v>
      </c>
      <c r="F453" s="27">
        <f>IFERROR(VLOOKUP(E453,#REF!,2,0),0)</f>
        <v>0</v>
      </c>
      <c r="G453" s="27"/>
      <c r="H453" s="26">
        <v>6000792928</v>
      </c>
      <c r="I453" s="26" t="s">
        <v>42</v>
      </c>
      <c r="J453" s="26" t="s">
        <v>42</v>
      </c>
      <c r="K453" s="30" t="str">
        <f t="shared" si="68"/>
        <v>Custeio</v>
      </c>
      <c r="L453" s="26" t="s">
        <v>43</v>
      </c>
      <c r="M453" s="26" t="s">
        <v>69</v>
      </c>
      <c r="N453" s="26" t="str">
        <f t="shared" si="62"/>
        <v>Realizado</v>
      </c>
      <c r="O453" s="26" t="s">
        <v>45</v>
      </c>
      <c r="P453" s="26" t="s">
        <v>76</v>
      </c>
      <c r="Q453" s="26" t="str">
        <f>IFERROR(IFERROR(VLOOKUP(H453,[1]STATUS_CAPEX!I:J,2,0),VLOOKUP(H453,[1]STATUS_OPEX!H:I,2,0)),0)</f>
        <v>LIB //COMS</v>
      </c>
      <c r="R453" s="31">
        <v>45950</v>
      </c>
      <c r="S453" s="32" t="s">
        <v>71</v>
      </c>
      <c r="T453" s="26" t="s">
        <v>72</v>
      </c>
      <c r="U453" s="33" t="s">
        <v>39</v>
      </c>
      <c r="V453" s="33" t="str">
        <f t="shared" si="63"/>
        <v>OK</v>
      </c>
      <c r="W453" s="33" t="s">
        <v>49</v>
      </c>
      <c r="X453" s="33" t="s">
        <v>49</v>
      </c>
      <c r="Y453" s="33" t="s">
        <v>39</v>
      </c>
      <c r="Z453" s="14">
        <f t="shared" si="65"/>
        <v>1</v>
      </c>
      <c r="AA453" s="34">
        <v>4295.83</v>
      </c>
      <c r="AB453" s="35" t="s">
        <v>57</v>
      </c>
      <c r="AC453" s="36" t="str">
        <f>IFERROR(VLOOKUP(T453,[1]STATUS_CAPEX!Q:R,2,0),"SAMUEL OLIVEIRA")</f>
        <v>SAMUEL OLIVEIRA</v>
      </c>
      <c r="AD453" s="37" t="s">
        <v>51</v>
      </c>
      <c r="AE453" s="32" t="str">
        <f t="shared" si="69"/>
        <v>Realizado</v>
      </c>
      <c r="AF453" s="38" t="s">
        <v>42</v>
      </c>
      <c r="AG453" s="39">
        <f t="shared" si="64"/>
        <v>4295.83</v>
      </c>
      <c r="AH453" s="40">
        <v>2548098.5699999998</v>
      </c>
      <c r="AI453" s="35" t="e">
        <f t="shared" si="66"/>
        <v>#N/A</v>
      </c>
      <c r="AJ453" s="41">
        <v>25104679</v>
      </c>
      <c r="AK453" s="51">
        <v>4295.83</v>
      </c>
      <c r="AL453" s="34" t="str">
        <f t="shared" si="67"/>
        <v>Mauricio Alves</v>
      </c>
    </row>
    <row r="454" spans="1:38" x14ac:dyDescent="0.25">
      <c r="A454" s="26" t="s">
        <v>38</v>
      </c>
      <c r="B454" s="26" t="s">
        <v>39</v>
      </c>
      <c r="C454" s="26" t="s">
        <v>52</v>
      </c>
      <c r="D454" s="26" t="s">
        <v>40</v>
      </c>
      <c r="E454" s="27">
        <v>630790</v>
      </c>
      <c r="F454" s="27">
        <f>IFERROR(VLOOKUP(E454,#REF!,2,0),0)</f>
        <v>0</v>
      </c>
      <c r="G454" s="27"/>
      <c r="H454" s="26">
        <v>6000792929</v>
      </c>
      <c r="I454" s="26" t="s">
        <v>42</v>
      </c>
      <c r="J454" s="26" t="s">
        <v>42</v>
      </c>
      <c r="K454" s="30" t="str">
        <f t="shared" si="68"/>
        <v>Custeio</v>
      </c>
      <c r="L454" s="26" t="s">
        <v>43</v>
      </c>
      <c r="M454" s="26" t="s">
        <v>69</v>
      </c>
      <c r="N454" s="26" t="str">
        <f t="shared" si="62"/>
        <v>Realizado</v>
      </c>
      <c r="O454" s="26" t="s">
        <v>45</v>
      </c>
      <c r="P454" s="26" t="s">
        <v>76</v>
      </c>
      <c r="Q454" s="26" t="str">
        <f>IFERROR(IFERROR(VLOOKUP(H454,[1]STATUS_CAPEX!I:J,2,0),VLOOKUP(H454,[1]STATUS_OPEX!H:I,2,0)),0)</f>
        <v>LIB //COMS</v>
      </c>
      <c r="R454" s="31">
        <v>45951</v>
      </c>
      <c r="S454" s="32" t="s">
        <v>71</v>
      </c>
      <c r="T454" s="26" t="s">
        <v>72</v>
      </c>
      <c r="U454" s="33" t="s">
        <v>39</v>
      </c>
      <c r="V454" s="33" t="str">
        <f t="shared" si="63"/>
        <v>OK</v>
      </c>
      <c r="W454" s="33" t="s">
        <v>49</v>
      </c>
      <c r="X454" s="33" t="s">
        <v>49</v>
      </c>
      <c r="Y454" s="33" t="s">
        <v>39</v>
      </c>
      <c r="Z454" s="14">
        <f t="shared" si="65"/>
        <v>1</v>
      </c>
      <c r="AA454" s="34">
        <v>6605.41</v>
      </c>
      <c r="AB454" s="35" t="s">
        <v>57</v>
      </c>
      <c r="AC454" s="36" t="str">
        <f>IFERROR(VLOOKUP(T454,[1]STATUS_CAPEX!Q:R,2,0),"SAMUEL OLIVEIRA")</f>
        <v>SAMUEL OLIVEIRA</v>
      </c>
      <c r="AD454" s="37" t="s">
        <v>51</v>
      </c>
      <c r="AE454" s="32" t="str">
        <f t="shared" si="69"/>
        <v>Realizado</v>
      </c>
      <c r="AF454" s="38" t="s">
        <v>42</v>
      </c>
      <c r="AG454" s="39">
        <f t="shared" si="64"/>
        <v>6605.41</v>
      </c>
      <c r="AH454" s="40">
        <v>2548098.5699999998</v>
      </c>
      <c r="AI454" s="35" t="e">
        <f t="shared" si="66"/>
        <v>#N/A</v>
      </c>
      <c r="AJ454" s="41">
        <v>25104614</v>
      </c>
      <c r="AK454" s="51">
        <v>6605.41</v>
      </c>
      <c r="AL454" s="34" t="str">
        <f t="shared" si="67"/>
        <v>Mauricio Alves</v>
      </c>
    </row>
    <row r="455" spans="1:38" x14ac:dyDescent="0.25">
      <c r="A455" s="26" t="s">
        <v>38</v>
      </c>
      <c r="B455" s="26" t="s">
        <v>39</v>
      </c>
      <c r="C455" s="26" t="s">
        <v>52</v>
      </c>
      <c r="D455" s="26" t="s">
        <v>40</v>
      </c>
      <c r="E455" s="27">
        <v>630790</v>
      </c>
      <c r="F455" s="27">
        <f>IFERROR(VLOOKUP(E455,#REF!,2,0),0)</f>
        <v>0</v>
      </c>
      <c r="G455" s="27"/>
      <c r="H455" s="26">
        <v>6000792930</v>
      </c>
      <c r="I455" s="26" t="s">
        <v>42</v>
      </c>
      <c r="J455" s="26" t="s">
        <v>42</v>
      </c>
      <c r="K455" s="30" t="str">
        <f t="shared" si="68"/>
        <v>Custeio</v>
      </c>
      <c r="L455" s="26" t="s">
        <v>43</v>
      </c>
      <c r="M455" s="26" t="s">
        <v>69</v>
      </c>
      <c r="N455" s="26" t="str">
        <f t="shared" si="62"/>
        <v>Realizado</v>
      </c>
      <c r="O455" s="26" t="s">
        <v>45</v>
      </c>
      <c r="P455" s="26" t="s">
        <v>76</v>
      </c>
      <c r="Q455" s="26" t="str">
        <f>IFERROR(IFERROR(VLOOKUP(H455,[1]STATUS_CAPEX!I:J,2,0),VLOOKUP(H455,[1]STATUS_OPEX!H:I,2,0)),0)</f>
        <v>LIB //COMS</v>
      </c>
      <c r="R455" s="31">
        <v>45952</v>
      </c>
      <c r="S455" s="32" t="s">
        <v>71</v>
      </c>
      <c r="T455" s="26" t="s">
        <v>72</v>
      </c>
      <c r="U455" s="33" t="s">
        <v>39</v>
      </c>
      <c r="V455" s="33" t="str">
        <f t="shared" si="63"/>
        <v>OK</v>
      </c>
      <c r="W455" s="33" t="s">
        <v>49</v>
      </c>
      <c r="X455" s="33" t="s">
        <v>49</v>
      </c>
      <c r="Y455" s="33" t="s">
        <v>39</v>
      </c>
      <c r="Z455" s="14">
        <f t="shared" si="65"/>
        <v>1</v>
      </c>
      <c r="AA455" s="34">
        <v>3923.22</v>
      </c>
      <c r="AB455" s="35" t="s">
        <v>57</v>
      </c>
      <c r="AC455" s="36" t="str">
        <f>IFERROR(VLOOKUP(T455,[1]STATUS_CAPEX!Q:R,2,0),"SAMUEL OLIVEIRA")</f>
        <v>SAMUEL OLIVEIRA</v>
      </c>
      <c r="AD455" s="37" t="s">
        <v>51</v>
      </c>
      <c r="AE455" s="32" t="str">
        <f t="shared" si="69"/>
        <v>Realizado</v>
      </c>
      <c r="AF455" s="38" t="s">
        <v>42</v>
      </c>
      <c r="AG455" s="39">
        <f t="shared" si="64"/>
        <v>3923.22</v>
      </c>
      <c r="AH455" s="40">
        <v>2548098.5699999998</v>
      </c>
      <c r="AI455" s="35" t="e">
        <f t="shared" si="66"/>
        <v>#N/A</v>
      </c>
      <c r="AJ455" s="41">
        <v>25104408</v>
      </c>
      <c r="AK455" s="51">
        <v>3923.22</v>
      </c>
      <c r="AL455" s="34" t="str">
        <f t="shared" si="67"/>
        <v>Mauricio Alves</v>
      </c>
    </row>
    <row r="456" spans="1:38" x14ac:dyDescent="0.25">
      <c r="A456" s="26" t="s">
        <v>38</v>
      </c>
      <c r="B456" s="26" t="s">
        <v>39</v>
      </c>
      <c r="C456" s="26" t="s">
        <v>52</v>
      </c>
      <c r="D456" s="26" t="s">
        <v>40</v>
      </c>
      <c r="E456" s="27">
        <v>630801</v>
      </c>
      <c r="F456" s="27">
        <f>IFERROR(VLOOKUP(E456,#REF!,2,0),0)</f>
        <v>0</v>
      </c>
      <c r="G456" s="27"/>
      <c r="H456" s="26">
        <v>6000792932</v>
      </c>
      <c r="I456" s="26" t="s">
        <v>42</v>
      </c>
      <c r="J456" s="26" t="s">
        <v>42</v>
      </c>
      <c r="K456" s="30" t="str">
        <f t="shared" si="68"/>
        <v>Custeio</v>
      </c>
      <c r="L456" s="26" t="s">
        <v>43</v>
      </c>
      <c r="M456" s="26" t="s">
        <v>69</v>
      </c>
      <c r="N456" s="26" t="str">
        <f t="shared" si="62"/>
        <v>Realizado</v>
      </c>
      <c r="O456" s="26" t="s">
        <v>45</v>
      </c>
      <c r="P456" s="26" t="s">
        <v>76</v>
      </c>
      <c r="Q456" s="26" t="str">
        <f>IFERROR(IFERROR(VLOOKUP(H456,[1]STATUS_CAPEX!I:J,2,0),VLOOKUP(H456,[1]STATUS_OPEX!H:I,2,0)),0)</f>
        <v>LIB //COMS</v>
      </c>
      <c r="R456" s="31">
        <v>45953</v>
      </c>
      <c r="S456" s="32" t="s">
        <v>71</v>
      </c>
      <c r="T456" s="26" t="s">
        <v>72</v>
      </c>
      <c r="U456" s="33" t="s">
        <v>39</v>
      </c>
      <c r="V456" s="33" t="str">
        <f t="shared" si="63"/>
        <v>OK</v>
      </c>
      <c r="W456" s="33" t="s">
        <v>49</v>
      </c>
      <c r="X456" s="33" t="s">
        <v>49</v>
      </c>
      <c r="Y456" s="33" t="s">
        <v>39</v>
      </c>
      <c r="Z456" s="14">
        <f t="shared" si="65"/>
        <v>1</v>
      </c>
      <c r="AA456" s="34">
        <v>2754.7</v>
      </c>
      <c r="AB456" s="35" t="s">
        <v>57</v>
      </c>
      <c r="AC456" s="36" t="str">
        <f>IFERROR(VLOOKUP(T456,[1]STATUS_CAPEX!Q:R,2,0),"SAMUEL OLIVEIRA")</f>
        <v>SAMUEL OLIVEIRA</v>
      </c>
      <c r="AD456" s="37" t="s">
        <v>51</v>
      </c>
      <c r="AE456" s="32" t="str">
        <f t="shared" si="69"/>
        <v>Realizado</v>
      </c>
      <c r="AF456" s="38" t="s">
        <v>42</v>
      </c>
      <c r="AG456" s="39">
        <f t="shared" si="64"/>
        <v>2754.7</v>
      </c>
      <c r="AH456" s="40">
        <v>2548098.5699999998</v>
      </c>
      <c r="AI456" s="35" t="e">
        <f t="shared" si="66"/>
        <v>#N/A</v>
      </c>
      <c r="AJ456" s="41">
        <v>24970329</v>
      </c>
      <c r="AK456" s="51">
        <v>2754.7</v>
      </c>
      <c r="AL456" s="34" t="str">
        <f t="shared" si="67"/>
        <v>Mauricio Alves</v>
      </c>
    </row>
    <row r="457" spans="1:38" x14ac:dyDescent="0.25">
      <c r="A457" s="26" t="s">
        <v>38</v>
      </c>
      <c r="B457" s="26" t="s">
        <v>39</v>
      </c>
      <c r="C457" s="26" t="s">
        <v>52</v>
      </c>
      <c r="D457" s="26" t="s">
        <v>40</v>
      </c>
      <c r="E457" s="27">
        <v>630790</v>
      </c>
      <c r="F457" s="27">
        <f>IFERROR(VLOOKUP(E457,#REF!,2,0),0)</f>
        <v>0</v>
      </c>
      <c r="G457" s="27"/>
      <c r="H457" s="26">
        <v>6000792933</v>
      </c>
      <c r="I457" s="26" t="s">
        <v>42</v>
      </c>
      <c r="J457" s="26" t="s">
        <v>42</v>
      </c>
      <c r="K457" s="30" t="str">
        <f t="shared" si="68"/>
        <v>Custeio</v>
      </c>
      <c r="L457" s="26" t="s">
        <v>43</v>
      </c>
      <c r="M457" s="26" t="s">
        <v>69</v>
      </c>
      <c r="N457" s="26" t="str">
        <f t="shared" si="62"/>
        <v>Realizado</v>
      </c>
      <c r="O457" s="26" t="s">
        <v>45</v>
      </c>
      <c r="P457" s="26" t="s">
        <v>76</v>
      </c>
      <c r="Q457" s="26" t="str">
        <f>IFERROR(IFERROR(VLOOKUP(H457,[1]STATUS_CAPEX!I:J,2,0),VLOOKUP(H457,[1]STATUS_OPEX!H:I,2,0)),0)</f>
        <v>LIB //COMS</v>
      </c>
      <c r="R457" s="31">
        <v>45954</v>
      </c>
      <c r="S457" s="32" t="s">
        <v>71</v>
      </c>
      <c r="T457" s="26" t="s">
        <v>72</v>
      </c>
      <c r="U457" s="33" t="s">
        <v>39</v>
      </c>
      <c r="V457" s="33" t="str">
        <f t="shared" si="63"/>
        <v>OK</v>
      </c>
      <c r="W457" s="33" t="s">
        <v>49</v>
      </c>
      <c r="X457" s="33" t="s">
        <v>49</v>
      </c>
      <c r="Y457" s="33" t="s">
        <v>39</v>
      </c>
      <c r="Z457" s="14">
        <f t="shared" si="65"/>
        <v>1</v>
      </c>
      <c r="AA457" s="34">
        <v>3128.72</v>
      </c>
      <c r="AB457" s="35" t="s">
        <v>57</v>
      </c>
      <c r="AC457" s="36" t="str">
        <f>IFERROR(VLOOKUP(T457,[1]STATUS_CAPEX!Q:R,2,0),"SAMUEL OLIVEIRA")</f>
        <v>SAMUEL OLIVEIRA</v>
      </c>
      <c r="AD457" s="37" t="s">
        <v>51</v>
      </c>
      <c r="AE457" s="32" t="str">
        <f t="shared" si="69"/>
        <v>Realizado</v>
      </c>
      <c r="AF457" s="38" t="s">
        <v>42</v>
      </c>
      <c r="AG457" s="39">
        <f t="shared" si="64"/>
        <v>3128.72</v>
      </c>
      <c r="AH457" s="40">
        <v>2548098.5699999998</v>
      </c>
      <c r="AI457" s="35" t="e">
        <f t="shared" si="66"/>
        <v>#N/A</v>
      </c>
      <c r="AJ457" s="41">
        <v>25104355</v>
      </c>
      <c r="AK457" s="51">
        <v>3128.72</v>
      </c>
      <c r="AL457" s="34" t="str">
        <f t="shared" si="67"/>
        <v>Mauricio Alves</v>
      </c>
    </row>
    <row r="458" spans="1:38" x14ac:dyDescent="0.25">
      <c r="A458" s="26" t="s">
        <v>38</v>
      </c>
      <c r="B458" s="26" t="s">
        <v>39</v>
      </c>
      <c r="C458" s="26" t="s">
        <v>52</v>
      </c>
      <c r="D458" s="26" t="s">
        <v>40</v>
      </c>
      <c r="E458" s="27">
        <v>632349</v>
      </c>
      <c r="F458" s="27">
        <f>IFERROR(VLOOKUP(E458,#REF!,2,0),0)</f>
        <v>0</v>
      </c>
      <c r="G458" s="27"/>
      <c r="H458" s="26">
        <v>6000792934</v>
      </c>
      <c r="I458" s="26" t="s">
        <v>42</v>
      </c>
      <c r="J458" s="26" t="s">
        <v>42</v>
      </c>
      <c r="K458" s="30" t="str">
        <f t="shared" si="68"/>
        <v>Custeio</v>
      </c>
      <c r="L458" s="26" t="s">
        <v>43</v>
      </c>
      <c r="M458" s="26" t="s">
        <v>69</v>
      </c>
      <c r="N458" s="26" t="str">
        <f t="shared" si="62"/>
        <v>Realizado</v>
      </c>
      <c r="O458" s="26" t="s">
        <v>45</v>
      </c>
      <c r="P458" s="26" t="s">
        <v>76</v>
      </c>
      <c r="Q458" s="26" t="str">
        <f>IFERROR(IFERROR(VLOOKUP(H458,[1]STATUS_CAPEX!I:J,2,0),VLOOKUP(H458,[1]STATUS_OPEX!H:I,2,0)),0)</f>
        <v>LIB //COMS</v>
      </c>
      <c r="R458" s="31">
        <v>45955</v>
      </c>
      <c r="S458" s="32" t="s">
        <v>71</v>
      </c>
      <c r="T458" s="26" t="s">
        <v>72</v>
      </c>
      <c r="U458" s="33" t="s">
        <v>39</v>
      </c>
      <c r="V458" s="33" t="str">
        <f t="shared" si="63"/>
        <v>OK</v>
      </c>
      <c r="W458" s="33" t="s">
        <v>49</v>
      </c>
      <c r="X458" s="33" t="s">
        <v>49</v>
      </c>
      <c r="Y458" s="33" t="s">
        <v>39</v>
      </c>
      <c r="Z458" s="14">
        <f t="shared" si="65"/>
        <v>1</v>
      </c>
      <c r="AA458" s="34">
        <v>5786.27</v>
      </c>
      <c r="AB458" s="35" t="s">
        <v>57</v>
      </c>
      <c r="AC458" s="36" t="str">
        <f>IFERROR(VLOOKUP(T458,[1]STATUS_CAPEX!Q:R,2,0),"SAMUEL OLIVEIRA")</f>
        <v>SAMUEL OLIVEIRA</v>
      </c>
      <c r="AD458" s="37" t="s">
        <v>51</v>
      </c>
      <c r="AE458" s="32" t="str">
        <f t="shared" si="69"/>
        <v>Realizado</v>
      </c>
      <c r="AF458" s="38" t="s">
        <v>42</v>
      </c>
      <c r="AG458" s="39">
        <f t="shared" si="64"/>
        <v>5786.27</v>
      </c>
      <c r="AH458" s="40">
        <v>2548098.5699999998</v>
      </c>
      <c r="AI458" s="35" t="e">
        <f t="shared" si="66"/>
        <v>#N/A</v>
      </c>
      <c r="AJ458" s="41">
        <v>25104350</v>
      </c>
      <c r="AK458" s="51">
        <v>5786.27</v>
      </c>
      <c r="AL458" s="34" t="str">
        <f t="shared" si="67"/>
        <v>Mauricio Alves</v>
      </c>
    </row>
    <row r="459" spans="1:38" x14ac:dyDescent="0.25">
      <c r="A459" s="26" t="s">
        <v>38</v>
      </c>
      <c r="B459" s="26" t="s">
        <v>39</v>
      </c>
      <c r="C459" s="26" t="s">
        <v>52</v>
      </c>
      <c r="D459" s="26" t="s">
        <v>40</v>
      </c>
      <c r="E459" s="27">
        <v>630801</v>
      </c>
      <c r="F459" s="27">
        <f>IFERROR(VLOOKUP(E459,#REF!,2,0),0)</f>
        <v>0</v>
      </c>
      <c r="G459" s="27"/>
      <c r="H459" s="26">
        <v>6000792128</v>
      </c>
      <c r="I459" s="26" t="s">
        <v>42</v>
      </c>
      <c r="J459" s="26" t="s">
        <v>42</v>
      </c>
      <c r="K459" s="30" t="str">
        <f t="shared" si="68"/>
        <v>Custeio</v>
      </c>
      <c r="L459" s="26" t="s">
        <v>43</v>
      </c>
      <c r="M459" s="26" t="s">
        <v>69</v>
      </c>
      <c r="N459" s="26" t="str">
        <f t="shared" si="62"/>
        <v>Realizado</v>
      </c>
      <c r="O459" s="26" t="s">
        <v>45</v>
      </c>
      <c r="P459" s="26" t="s">
        <v>76</v>
      </c>
      <c r="Q459" s="26" t="str">
        <f>IFERROR(IFERROR(VLOOKUP(H459,[1]STATUS_CAPEX!I:J,2,0),VLOOKUP(H459,[1]STATUS_OPEX!H:I,2,0)),0)</f>
        <v>LIB //COMS</v>
      </c>
      <c r="R459" s="31">
        <v>45956</v>
      </c>
      <c r="S459" s="32" t="s">
        <v>71</v>
      </c>
      <c r="T459" s="26" t="s">
        <v>72</v>
      </c>
      <c r="U459" s="33" t="s">
        <v>39</v>
      </c>
      <c r="V459" s="33" t="str">
        <f t="shared" si="63"/>
        <v>OK</v>
      </c>
      <c r="W459" s="33" t="s">
        <v>49</v>
      </c>
      <c r="X459" s="33" t="s">
        <v>49</v>
      </c>
      <c r="Y459" s="33" t="s">
        <v>39</v>
      </c>
      <c r="Z459" s="14">
        <f t="shared" si="65"/>
        <v>1</v>
      </c>
      <c r="AA459" s="34">
        <v>1539.72</v>
      </c>
      <c r="AB459" s="35" t="s">
        <v>57</v>
      </c>
      <c r="AC459" s="36" t="str">
        <f>IFERROR(VLOOKUP(T459,[1]STATUS_CAPEX!Q:R,2,0),"SAMUEL OLIVEIRA")</f>
        <v>SAMUEL OLIVEIRA</v>
      </c>
      <c r="AD459" s="37" t="s">
        <v>51</v>
      </c>
      <c r="AE459" s="32" t="str">
        <f t="shared" si="69"/>
        <v>Realizado</v>
      </c>
      <c r="AF459" s="38" t="s">
        <v>42</v>
      </c>
      <c r="AG459" s="39">
        <f t="shared" si="64"/>
        <v>1539.72</v>
      </c>
      <c r="AH459" s="40">
        <v>2548098.5699999998</v>
      </c>
      <c r="AI459" s="35" t="e">
        <f t="shared" si="66"/>
        <v>#N/A</v>
      </c>
      <c r="AJ459" s="41">
        <v>24970360</v>
      </c>
      <c r="AK459" s="51">
        <v>1539.72</v>
      </c>
      <c r="AL459" s="34" t="str">
        <f t="shared" si="67"/>
        <v>Mauricio Alves</v>
      </c>
    </row>
    <row r="460" spans="1:38" x14ac:dyDescent="0.25">
      <c r="A460" s="26" t="s">
        <v>38</v>
      </c>
      <c r="B460" s="26" t="s">
        <v>39</v>
      </c>
      <c r="C460" s="26" t="s">
        <v>52</v>
      </c>
      <c r="D460" s="26" t="s">
        <v>40</v>
      </c>
      <c r="E460" s="27">
        <v>633125</v>
      </c>
      <c r="F460" s="27">
        <f>IFERROR(VLOOKUP(E460,#REF!,2,0),0)</f>
        <v>0</v>
      </c>
      <c r="G460" s="27"/>
      <c r="H460" s="26">
        <v>6000794197</v>
      </c>
      <c r="I460" s="26" t="s">
        <v>42</v>
      </c>
      <c r="J460" s="26" t="s">
        <v>42</v>
      </c>
      <c r="K460" s="30" t="str">
        <f t="shared" si="68"/>
        <v>Custeio</v>
      </c>
      <c r="L460" s="26" t="s">
        <v>43</v>
      </c>
      <c r="M460" s="26" t="s">
        <v>69</v>
      </c>
      <c r="N460" s="26" t="str">
        <f t="shared" si="62"/>
        <v>Realizado</v>
      </c>
      <c r="O460" s="26" t="s">
        <v>45</v>
      </c>
      <c r="P460" s="26" t="s">
        <v>76</v>
      </c>
      <c r="Q460" s="26" t="str">
        <f>IFERROR(IFERROR(VLOOKUP(H460,[1]STATUS_CAPEX!I:J,2,0),VLOOKUP(H460,[1]STATUS_OPEX!H:I,2,0)),0)</f>
        <v>LIB //COMS</v>
      </c>
      <c r="R460" s="31">
        <v>45957</v>
      </c>
      <c r="S460" s="32" t="s">
        <v>71</v>
      </c>
      <c r="T460" s="26" t="s">
        <v>72</v>
      </c>
      <c r="U460" s="33" t="s">
        <v>39</v>
      </c>
      <c r="V460" s="33" t="str">
        <f t="shared" si="63"/>
        <v>OK</v>
      </c>
      <c r="W460" s="33" t="s">
        <v>49</v>
      </c>
      <c r="X460" s="33" t="s">
        <v>49</v>
      </c>
      <c r="Y460" s="33" t="s">
        <v>39</v>
      </c>
      <c r="Z460" s="14">
        <f t="shared" si="65"/>
        <v>1</v>
      </c>
      <c r="AA460" s="34">
        <v>4619.16</v>
      </c>
      <c r="AB460" s="35" t="s">
        <v>57</v>
      </c>
      <c r="AC460" s="36" t="str">
        <f>IFERROR(VLOOKUP(T460,[1]STATUS_CAPEX!Q:R,2,0),"SAMUEL OLIVEIRA")</f>
        <v>SAMUEL OLIVEIRA</v>
      </c>
      <c r="AD460" s="37" t="s">
        <v>51</v>
      </c>
      <c r="AE460" s="32" t="str">
        <f t="shared" si="69"/>
        <v>Realizado</v>
      </c>
      <c r="AF460" s="38" t="s">
        <v>42</v>
      </c>
      <c r="AG460" s="39">
        <f t="shared" si="64"/>
        <v>4619.16</v>
      </c>
      <c r="AH460" s="40">
        <v>2548098.5699999998</v>
      </c>
      <c r="AI460" s="35" t="e">
        <f t="shared" si="66"/>
        <v>#N/A</v>
      </c>
      <c r="AJ460" s="41">
        <v>25104322</v>
      </c>
      <c r="AK460" s="51">
        <v>4619.16</v>
      </c>
      <c r="AL460" s="34" t="str">
        <f t="shared" si="67"/>
        <v>Mauricio Alves</v>
      </c>
    </row>
    <row r="461" spans="1:38" x14ac:dyDescent="0.25">
      <c r="A461" s="26" t="s">
        <v>38</v>
      </c>
      <c r="B461" s="26" t="s">
        <v>39</v>
      </c>
      <c r="C461" s="26" t="s">
        <v>52</v>
      </c>
      <c r="D461" s="26" t="s">
        <v>40</v>
      </c>
      <c r="E461" s="27">
        <v>638022</v>
      </c>
      <c r="F461" s="27">
        <f>IFERROR(VLOOKUP(E461,#REF!,2,0),0)</f>
        <v>0</v>
      </c>
      <c r="G461" s="27"/>
      <c r="H461" s="26">
        <v>6000801382</v>
      </c>
      <c r="I461" s="26" t="s">
        <v>42</v>
      </c>
      <c r="J461" s="26" t="s">
        <v>42</v>
      </c>
      <c r="K461" s="30" t="str">
        <f t="shared" si="68"/>
        <v>Custeio</v>
      </c>
      <c r="L461" s="26" t="s">
        <v>43</v>
      </c>
      <c r="M461" s="26" t="s">
        <v>69</v>
      </c>
      <c r="N461" s="26" t="str">
        <f t="shared" si="62"/>
        <v>Realizado</v>
      </c>
      <c r="O461" s="26" t="s">
        <v>45</v>
      </c>
      <c r="P461" s="26" t="s">
        <v>70</v>
      </c>
      <c r="Q461" s="26" t="str">
        <f>IFERROR(IFERROR(VLOOKUP(H461,[1]STATUS_CAPEX!I:J,2,0),VLOOKUP(H461,[1]STATUS_OPEX!H:I,2,0)),0)</f>
        <v>LIB //COMS</v>
      </c>
      <c r="R461" s="31">
        <v>45958</v>
      </c>
      <c r="S461" s="32" t="s">
        <v>71</v>
      </c>
      <c r="T461" s="26" t="s">
        <v>72</v>
      </c>
      <c r="U461" s="33" t="s">
        <v>39</v>
      </c>
      <c r="V461" s="33" t="str">
        <f t="shared" si="63"/>
        <v>OK</v>
      </c>
      <c r="W461" s="33" t="s">
        <v>49</v>
      </c>
      <c r="X461" s="33" t="s">
        <v>49</v>
      </c>
      <c r="Y461" s="33" t="s">
        <v>39</v>
      </c>
      <c r="Z461" s="14">
        <f t="shared" si="65"/>
        <v>1</v>
      </c>
      <c r="AA461" s="34">
        <v>2706.83</v>
      </c>
      <c r="AB461" s="35" t="s">
        <v>57</v>
      </c>
      <c r="AC461" s="36" t="str">
        <f>IFERROR(VLOOKUP(T461,[1]STATUS_CAPEX!Q:R,2,0),"SAMUEL OLIVEIRA")</f>
        <v>SAMUEL OLIVEIRA</v>
      </c>
      <c r="AD461" s="37" t="s">
        <v>51</v>
      </c>
      <c r="AE461" s="32" t="str">
        <f t="shared" si="69"/>
        <v>Realizado</v>
      </c>
      <c r="AF461" s="38" t="s">
        <v>42</v>
      </c>
      <c r="AG461" s="39">
        <f t="shared" si="64"/>
        <v>2706.83</v>
      </c>
      <c r="AH461" s="40">
        <v>2548098.5699999998</v>
      </c>
      <c r="AI461" s="35" t="e">
        <f t="shared" si="66"/>
        <v>#N/A</v>
      </c>
      <c r="AJ461" s="41">
        <v>25134097</v>
      </c>
      <c r="AK461" s="51">
        <v>2706.83</v>
      </c>
      <c r="AL461" s="34" t="str">
        <f t="shared" si="67"/>
        <v>Mauricio Alves</v>
      </c>
    </row>
    <row r="462" spans="1:38" x14ac:dyDescent="0.25">
      <c r="A462" s="26" t="s">
        <v>38</v>
      </c>
      <c r="B462" s="26" t="s">
        <v>39</v>
      </c>
      <c r="C462" s="26" t="s">
        <v>52</v>
      </c>
      <c r="D462" s="26" t="s">
        <v>40</v>
      </c>
      <c r="E462" s="27">
        <v>630789</v>
      </c>
      <c r="F462" s="27">
        <f>IFERROR(VLOOKUP(E462,#REF!,2,0),0)</f>
        <v>0</v>
      </c>
      <c r="G462" s="27"/>
      <c r="H462" s="26">
        <v>6000800598</v>
      </c>
      <c r="I462" s="26" t="s">
        <v>42</v>
      </c>
      <c r="J462" s="26" t="s">
        <v>42</v>
      </c>
      <c r="K462" s="30" t="str">
        <f t="shared" si="68"/>
        <v>Custeio</v>
      </c>
      <c r="L462" s="26" t="s">
        <v>43</v>
      </c>
      <c r="M462" s="26" t="s">
        <v>69</v>
      </c>
      <c r="N462" s="26" t="str">
        <f t="shared" si="62"/>
        <v>Realizado</v>
      </c>
      <c r="O462" s="26" t="s">
        <v>45</v>
      </c>
      <c r="P462" s="26" t="s">
        <v>76</v>
      </c>
      <c r="Q462" s="26" t="str">
        <f>IFERROR(IFERROR(VLOOKUP(H462,[1]STATUS_CAPEX!I:J,2,0),VLOOKUP(H462,[1]STATUS_OPEX!H:I,2,0)),0)</f>
        <v>LIB //COMS</v>
      </c>
      <c r="R462" s="31">
        <v>45959</v>
      </c>
      <c r="S462" s="32" t="s">
        <v>71</v>
      </c>
      <c r="T462" s="26" t="s">
        <v>72</v>
      </c>
      <c r="U462" s="33" t="s">
        <v>39</v>
      </c>
      <c r="V462" s="33" t="str">
        <f t="shared" si="63"/>
        <v>OK</v>
      </c>
      <c r="W462" s="33" t="s">
        <v>49</v>
      </c>
      <c r="X462" s="33" t="s">
        <v>49</v>
      </c>
      <c r="Y462" s="33" t="s">
        <v>39</v>
      </c>
      <c r="Z462" s="14">
        <f t="shared" si="65"/>
        <v>1</v>
      </c>
      <c r="AA462" s="34">
        <v>769.86</v>
      </c>
      <c r="AB462" s="35" t="s">
        <v>57</v>
      </c>
      <c r="AC462" s="36" t="str">
        <f>IFERROR(VLOOKUP(T462,[1]STATUS_CAPEX!Q:R,2,0),"SAMUEL OLIVEIRA")</f>
        <v>SAMUEL OLIVEIRA</v>
      </c>
      <c r="AD462" s="37" t="s">
        <v>51</v>
      </c>
      <c r="AE462" s="32" t="str">
        <f t="shared" si="69"/>
        <v>Realizado</v>
      </c>
      <c r="AF462" s="38" t="s">
        <v>42</v>
      </c>
      <c r="AG462" s="39">
        <f t="shared" si="64"/>
        <v>769.86</v>
      </c>
      <c r="AH462" s="40">
        <v>2548098.5699999998</v>
      </c>
      <c r="AI462" s="35" t="e">
        <f t="shared" si="66"/>
        <v>#N/A</v>
      </c>
      <c r="AJ462" s="41">
        <v>25104841</v>
      </c>
      <c r="AK462" s="51">
        <v>769.86</v>
      </c>
      <c r="AL462" s="34" t="str">
        <f t="shared" si="67"/>
        <v>Mauricio Alves</v>
      </c>
    </row>
    <row r="463" spans="1:38" x14ac:dyDescent="0.25">
      <c r="A463" s="26" t="s">
        <v>38</v>
      </c>
      <c r="B463" s="26" t="s">
        <v>39</v>
      </c>
      <c r="C463" s="26" t="s">
        <v>52</v>
      </c>
      <c r="D463" s="26" t="s">
        <v>40</v>
      </c>
      <c r="E463" s="61">
        <v>602806</v>
      </c>
      <c r="F463" s="46">
        <f>IFERROR(VLOOKUP(E463,#REF!,2,0),0)</f>
        <v>0</v>
      </c>
      <c r="G463" s="46"/>
      <c r="H463" s="26">
        <v>6000789829</v>
      </c>
      <c r="I463" s="26" t="s">
        <v>42</v>
      </c>
      <c r="J463" s="26" t="s">
        <v>42</v>
      </c>
      <c r="K463" s="30" t="str">
        <f t="shared" si="68"/>
        <v>Custeio</v>
      </c>
      <c r="L463" s="26" t="s">
        <v>43</v>
      </c>
      <c r="M463" s="26" t="s">
        <v>69</v>
      </c>
      <c r="N463" s="26" t="str">
        <f t="shared" si="62"/>
        <v>Realizado</v>
      </c>
      <c r="O463" s="26" t="s">
        <v>272</v>
      </c>
      <c r="P463" s="26" t="s">
        <v>76</v>
      </c>
      <c r="Q463" s="26" t="str">
        <f>IFERROR(IFERROR(VLOOKUP(H463,[1]STATUS_CAPEX!I:J,2,0),VLOOKUP(H463,[1]STATUS_OPEX!H:I,2,0)),0)</f>
        <v>LIB //COMS</v>
      </c>
      <c r="R463" s="31">
        <v>45960</v>
      </c>
      <c r="S463" s="32" t="s">
        <v>71</v>
      </c>
      <c r="T463" s="26" t="s">
        <v>72</v>
      </c>
      <c r="U463" s="33" t="s">
        <v>39</v>
      </c>
      <c r="V463" s="33" t="str">
        <f t="shared" si="63"/>
        <v>OK</v>
      </c>
      <c r="W463" s="33" t="s">
        <v>49</v>
      </c>
      <c r="X463" s="33" t="s">
        <v>49</v>
      </c>
      <c r="Y463" s="33" t="s">
        <v>39</v>
      </c>
      <c r="Z463" s="14">
        <f t="shared" si="65"/>
        <v>1</v>
      </c>
      <c r="AA463" s="34">
        <v>148.95000000000002</v>
      </c>
      <c r="AB463" s="35" t="s">
        <v>57</v>
      </c>
      <c r="AC463" s="36" t="str">
        <f>IFERROR(VLOOKUP(T463,[1]STATUS_CAPEX!Q:R,2,0),"SAMUEL OLIVEIRA")</f>
        <v>SAMUEL OLIVEIRA</v>
      </c>
      <c r="AD463" s="37" t="s">
        <v>51</v>
      </c>
      <c r="AE463" s="32" t="str">
        <f t="shared" si="69"/>
        <v>Realizado</v>
      </c>
      <c r="AF463" s="38" t="s">
        <v>42</v>
      </c>
      <c r="AG463" s="39">
        <f t="shared" si="64"/>
        <v>542.37</v>
      </c>
      <c r="AH463" s="40">
        <v>2548098.5699999998</v>
      </c>
      <c r="AI463" s="35" t="e">
        <f t="shared" si="66"/>
        <v>#N/A</v>
      </c>
      <c r="AJ463" s="41">
        <v>24930085</v>
      </c>
      <c r="AK463" s="51">
        <v>542.37</v>
      </c>
      <c r="AL463" s="34" t="str">
        <f t="shared" si="67"/>
        <v>Mauricio Alves</v>
      </c>
    </row>
    <row r="464" spans="1:38" x14ac:dyDescent="0.25">
      <c r="A464" s="26" t="s">
        <v>38</v>
      </c>
      <c r="B464" s="26" t="s">
        <v>39</v>
      </c>
      <c r="C464" s="26" t="s">
        <v>52</v>
      </c>
      <c r="D464" s="26" t="s">
        <v>40</v>
      </c>
      <c r="E464" s="27">
        <v>603485</v>
      </c>
      <c r="F464" s="27">
        <f>IFERROR(VLOOKUP(E464,#REF!,2,0),0)</f>
        <v>0</v>
      </c>
      <c r="G464" s="27"/>
      <c r="H464" s="26">
        <v>6000785496</v>
      </c>
      <c r="I464" s="26" t="s">
        <v>42</v>
      </c>
      <c r="J464" s="26" t="s">
        <v>42</v>
      </c>
      <c r="K464" s="30" t="str">
        <f t="shared" si="68"/>
        <v>Custeio</v>
      </c>
      <c r="L464" s="26" t="s">
        <v>43</v>
      </c>
      <c r="M464" s="26" t="s">
        <v>44</v>
      </c>
      <c r="N464" s="26" t="str">
        <f t="shared" si="62"/>
        <v>Realizado</v>
      </c>
      <c r="O464" s="26" t="s">
        <v>45</v>
      </c>
      <c r="P464" s="26" t="s">
        <v>85</v>
      </c>
      <c r="Q464" s="26" t="str">
        <f>IFERROR(IFERROR(VLOOKUP(H464,[1]STATUS_CAPEX!I:J,2,0),VLOOKUP(H464,[1]STATUS_OPEX!H:I,2,0)),0)</f>
        <v>LIB //COMS</v>
      </c>
      <c r="R464" s="31">
        <v>45961</v>
      </c>
      <c r="S464" s="32" t="s">
        <v>71</v>
      </c>
      <c r="T464" s="26" t="s">
        <v>72</v>
      </c>
      <c r="U464" s="33" t="s">
        <v>39</v>
      </c>
      <c r="V464" s="33" t="str">
        <f t="shared" si="63"/>
        <v>OK</v>
      </c>
      <c r="W464" s="33" t="s">
        <v>49</v>
      </c>
      <c r="X464" s="33" t="s">
        <v>49</v>
      </c>
      <c r="Y464" s="33" t="s">
        <v>39</v>
      </c>
      <c r="Z464" s="14">
        <f t="shared" si="65"/>
        <v>1</v>
      </c>
      <c r="AA464" s="34">
        <v>5789</v>
      </c>
      <c r="AB464" s="35" t="s">
        <v>57</v>
      </c>
      <c r="AC464" s="36" t="str">
        <f>IFERROR(VLOOKUP(T464,[1]STATUS_CAPEX!Q:R,2,0),"SAMUEL OLIVEIRA")</f>
        <v>SAMUEL OLIVEIRA</v>
      </c>
      <c r="AD464" s="37" t="s">
        <v>51</v>
      </c>
      <c r="AE464" s="32" t="str">
        <f t="shared" si="69"/>
        <v>Realizado</v>
      </c>
      <c r="AF464" s="38" t="s">
        <v>42</v>
      </c>
      <c r="AG464" s="39">
        <f t="shared" si="64"/>
        <v>1663.54</v>
      </c>
      <c r="AH464" s="40">
        <v>2548098.5699999998</v>
      </c>
      <c r="AI464" s="35" t="e">
        <f t="shared" si="66"/>
        <v>#N/A</v>
      </c>
      <c r="AJ464" s="41">
        <v>25033459</v>
      </c>
      <c r="AK464" s="51">
        <v>1663.54</v>
      </c>
      <c r="AL464" s="34" t="str">
        <f t="shared" si="67"/>
        <v>Mauricio Alves</v>
      </c>
    </row>
    <row r="465" spans="1:38" x14ac:dyDescent="0.25">
      <c r="A465" s="26" t="s">
        <v>38</v>
      </c>
      <c r="B465" s="26" t="s">
        <v>39</v>
      </c>
      <c r="C465" s="26" t="s">
        <v>52</v>
      </c>
      <c r="D465" s="26" t="s">
        <v>40</v>
      </c>
      <c r="E465" s="27">
        <v>607020</v>
      </c>
      <c r="F465" s="27">
        <f>IFERROR(VLOOKUP(E465,#REF!,2,0),0)</f>
        <v>0</v>
      </c>
      <c r="G465" s="27"/>
      <c r="H465" s="26">
        <v>6000789847</v>
      </c>
      <c r="I465" s="26" t="s">
        <v>42</v>
      </c>
      <c r="J465" s="26" t="s">
        <v>42</v>
      </c>
      <c r="K465" s="30" t="str">
        <f t="shared" si="68"/>
        <v>Custeio</v>
      </c>
      <c r="L465" s="26" t="s">
        <v>43</v>
      </c>
      <c r="M465" s="26" t="s">
        <v>69</v>
      </c>
      <c r="N465" s="26" t="str">
        <f t="shared" si="62"/>
        <v>Realizado</v>
      </c>
      <c r="O465" s="26" t="s">
        <v>221</v>
      </c>
      <c r="P465" s="26" t="s">
        <v>76</v>
      </c>
      <c r="Q465" s="26" t="str">
        <f>IFERROR(IFERROR(VLOOKUP(H465,[1]STATUS_CAPEX!I:J,2,0),VLOOKUP(H465,[1]STATUS_OPEX!H:I,2,0)),0)</f>
        <v>LIB //COMS</v>
      </c>
      <c r="R465" s="31">
        <v>45962</v>
      </c>
      <c r="S465" s="32" t="s">
        <v>71</v>
      </c>
      <c r="T465" s="26" t="s">
        <v>72</v>
      </c>
      <c r="U465" s="33" t="s">
        <v>39</v>
      </c>
      <c r="V465" s="33" t="str">
        <f t="shared" si="63"/>
        <v>OK</v>
      </c>
      <c r="W465" s="33" t="s">
        <v>49</v>
      </c>
      <c r="X465" s="33" t="s">
        <v>49</v>
      </c>
      <c r="Y465" s="33" t="s">
        <v>39</v>
      </c>
      <c r="Z465" s="14">
        <f t="shared" si="65"/>
        <v>1</v>
      </c>
      <c r="AA465" s="34">
        <v>4643.8</v>
      </c>
      <c r="AB465" s="35" t="s">
        <v>57</v>
      </c>
      <c r="AC465" s="36" t="str">
        <f>IFERROR(VLOOKUP(T465,[1]STATUS_CAPEX!Q:R,2,0),"SAMUEL OLIVEIRA")</f>
        <v>SAMUEL OLIVEIRA</v>
      </c>
      <c r="AD465" s="37" t="s">
        <v>51</v>
      </c>
      <c r="AE465" s="32" t="str">
        <f t="shared" si="69"/>
        <v>Realizado</v>
      </c>
      <c r="AF465" s="38" t="s">
        <v>42</v>
      </c>
      <c r="AG465" s="39">
        <f t="shared" si="64"/>
        <v>4676.8999999999996</v>
      </c>
      <c r="AH465" s="40">
        <v>2548098.5699999998</v>
      </c>
      <c r="AI465" s="35" t="e">
        <f t="shared" si="66"/>
        <v>#N/A</v>
      </c>
      <c r="AJ465" s="41">
        <v>24861708</v>
      </c>
      <c r="AK465" s="51">
        <v>4676.8999999999996</v>
      </c>
      <c r="AL465" s="34" t="str">
        <f t="shared" si="67"/>
        <v>Mauricio Alves</v>
      </c>
    </row>
    <row r="466" spans="1:38" x14ac:dyDescent="0.25">
      <c r="A466" s="26" t="s">
        <v>38</v>
      </c>
      <c r="B466" s="26" t="s">
        <v>39</v>
      </c>
      <c r="C466" s="26" t="s">
        <v>52</v>
      </c>
      <c r="D466" s="26" t="s">
        <v>40</v>
      </c>
      <c r="E466" s="27">
        <v>614580</v>
      </c>
      <c r="F466" s="27">
        <f>IFERROR(VLOOKUP(E466,#REF!,2,0),0)</f>
        <v>0</v>
      </c>
      <c r="G466" s="27"/>
      <c r="H466" s="26">
        <v>6000793137</v>
      </c>
      <c r="I466" s="26" t="s">
        <v>42</v>
      </c>
      <c r="J466" s="26" t="s">
        <v>42</v>
      </c>
      <c r="K466" s="30" t="str">
        <f t="shared" si="68"/>
        <v>Custeio</v>
      </c>
      <c r="L466" s="26" t="s">
        <v>43</v>
      </c>
      <c r="M466" s="26" t="s">
        <v>69</v>
      </c>
      <c r="N466" s="26" t="str">
        <f t="shared" si="62"/>
        <v>Realizado</v>
      </c>
      <c r="O466" s="26" t="s">
        <v>45</v>
      </c>
      <c r="P466" s="26" t="s">
        <v>76</v>
      </c>
      <c r="Q466" s="26" t="str">
        <f>IFERROR(IFERROR(VLOOKUP(H466,[1]STATUS_CAPEX!I:J,2,0),VLOOKUP(H466,[1]STATUS_OPEX!H:I,2,0)),0)</f>
        <v>LIB //COMS</v>
      </c>
      <c r="R466" s="31">
        <v>45963</v>
      </c>
      <c r="S466" s="32" t="s">
        <v>71</v>
      </c>
      <c r="T466" s="26" t="s">
        <v>72</v>
      </c>
      <c r="U466" s="33" t="s">
        <v>39</v>
      </c>
      <c r="V466" s="33" t="str">
        <f t="shared" si="63"/>
        <v>OK</v>
      </c>
      <c r="W466" s="33" t="s">
        <v>49</v>
      </c>
      <c r="X466" s="33" t="s">
        <v>49</v>
      </c>
      <c r="Y466" s="33" t="s">
        <v>39</v>
      </c>
      <c r="Z466" s="14">
        <f t="shared" si="65"/>
        <v>1</v>
      </c>
      <c r="AA466" s="34">
        <v>3702.82</v>
      </c>
      <c r="AB466" s="35" t="s">
        <v>57</v>
      </c>
      <c r="AC466" s="36" t="str">
        <f>IFERROR(VLOOKUP(T466,[1]STATUS_CAPEX!Q:R,2,0),"SAMUEL OLIVEIRA")</f>
        <v>SAMUEL OLIVEIRA</v>
      </c>
      <c r="AD466" s="37" t="s">
        <v>51</v>
      </c>
      <c r="AE466" s="32" t="str">
        <f t="shared" si="69"/>
        <v>Realizado</v>
      </c>
      <c r="AF466" s="38" t="s">
        <v>42</v>
      </c>
      <c r="AG466" s="39">
        <f t="shared" si="64"/>
        <v>3680.33</v>
      </c>
      <c r="AH466" s="40">
        <v>2548098.5699999998</v>
      </c>
      <c r="AI466" s="35" t="e">
        <f t="shared" si="66"/>
        <v>#N/A</v>
      </c>
      <c r="AJ466" s="41">
        <v>24970672</v>
      </c>
      <c r="AK466" s="51">
        <v>3680.33</v>
      </c>
      <c r="AL466" s="34" t="str">
        <f t="shared" si="67"/>
        <v>Mauricio Alves</v>
      </c>
    </row>
    <row r="467" spans="1:38" x14ac:dyDescent="0.25">
      <c r="A467" s="26" t="s">
        <v>38</v>
      </c>
      <c r="B467" s="26" t="s">
        <v>39</v>
      </c>
      <c r="C467" s="26" t="s">
        <v>52</v>
      </c>
      <c r="D467" s="26" t="s">
        <v>40</v>
      </c>
      <c r="E467" s="27">
        <v>616613</v>
      </c>
      <c r="F467" s="27">
        <f>IFERROR(VLOOKUP(E467,#REF!,2,0),0)</f>
        <v>0</v>
      </c>
      <c r="G467" s="27"/>
      <c r="H467" s="26">
        <v>6000794402</v>
      </c>
      <c r="I467" s="26" t="s">
        <v>42</v>
      </c>
      <c r="J467" s="26" t="s">
        <v>42</v>
      </c>
      <c r="K467" s="30" t="str">
        <f t="shared" si="68"/>
        <v>Custeio</v>
      </c>
      <c r="L467" s="26" t="s">
        <v>43</v>
      </c>
      <c r="M467" s="26" t="s">
        <v>111</v>
      </c>
      <c r="N467" s="26" t="str">
        <f t="shared" si="62"/>
        <v>Realizado</v>
      </c>
      <c r="O467" s="26" t="s">
        <v>45</v>
      </c>
      <c r="P467" s="26" t="s">
        <v>76</v>
      </c>
      <c r="Q467" s="26" t="str">
        <f>IFERROR(IFERROR(VLOOKUP(H467,[1]STATUS_CAPEX!I:J,2,0),VLOOKUP(H467,[1]STATUS_OPEX!H:I,2,0)),0)</f>
        <v>LIB //COMS</v>
      </c>
      <c r="R467" s="31">
        <v>45964</v>
      </c>
      <c r="S467" s="32" t="s">
        <v>71</v>
      </c>
      <c r="T467" s="26" t="s">
        <v>72</v>
      </c>
      <c r="U467" s="33" t="s">
        <v>39</v>
      </c>
      <c r="V467" s="33" t="str">
        <f t="shared" si="63"/>
        <v>OK</v>
      </c>
      <c r="W467" s="33" t="s">
        <v>49</v>
      </c>
      <c r="X467" s="33" t="s">
        <v>49</v>
      </c>
      <c r="Y467" s="33" t="s">
        <v>39</v>
      </c>
      <c r="Z467" s="14">
        <f t="shared" si="65"/>
        <v>1</v>
      </c>
      <c r="AA467" s="34">
        <v>830.32</v>
      </c>
      <c r="AB467" s="35" t="s">
        <v>57</v>
      </c>
      <c r="AC467" s="36" t="str">
        <f>IFERROR(VLOOKUP(T467,[1]STATUS_CAPEX!Q:R,2,0),"SAMUEL OLIVEIRA")</f>
        <v>SAMUEL OLIVEIRA</v>
      </c>
      <c r="AD467" s="37" t="s">
        <v>51</v>
      </c>
      <c r="AE467" s="32" t="str">
        <f t="shared" si="69"/>
        <v>Realizado</v>
      </c>
      <c r="AF467" s="38" t="s">
        <v>42</v>
      </c>
      <c r="AG467" s="39">
        <f t="shared" si="64"/>
        <v>771.63</v>
      </c>
      <c r="AH467" s="40">
        <v>2548098.5699999998</v>
      </c>
      <c r="AI467" s="35" t="e">
        <f t="shared" si="66"/>
        <v>#N/A</v>
      </c>
      <c r="AJ467" s="41">
        <v>25001499</v>
      </c>
      <c r="AK467" s="51">
        <v>771.63</v>
      </c>
      <c r="AL467" s="34" t="str">
        <f t="shared" si="67"/>
        <v>Mauricio Alves</v>
      </c>
    </row>
    <row r="468" spans="1:38" x14ac:dyDescent="0.25">
      <c r="A468" s="26" t="s">
        <v>38</v>
      </c>
      <c r="B468" s="26" t="s">
        <v>39</v>
      </c>
      <c r="C468" s="26" t="s">
        <v>52</v>
      </c>
      <c r="D468" s="26" t="s">
        <v>40</v>
      </c>
      <c r="E468" s="27">
        <v>614234</v>
      </c>
      <c r="F468" s="27">
        <f>IFERROR(VLOOKUP(E468,#REF!,2,0),0)</f>
        <v>0</v>
      </c>
      <c r="G468" s="27"/>
      <c r="H468" s="26">
        <v>6000794191</v>
      </c>
      <c r="I468" s="26" t="s">
        <v>42</v>
      </c>
      <c r="J468" s="26" t="s">
        <v>42</v>
      </c>
      <c r="K468" s="30" t="str">
        <f t="shared" si="68"/>
        <v>Custeio</v>
      </c>
      <c r="L468" s="26" t="s">
        <v>43</v>
      </c>
      <c r="M468" s="26" t="s">
        <v>69</v>
      </c>
      <c r="N468" s="26" t="str">
        <f t="shared" si="62"/>
        <v>Realizado</v>
      </c>
      <c r="O468" s="26" t="s">
        <v>45</v>
      </c>
      <c r="P468" s="26" t="s">
        <v>70</v>
      </c>
      <c r="Q468" s="26" t="str">
        <f>IFERROR(IFERROR(VLOOKUP(H468,[1]STATUS_CAPEX!I:J,2,0),VLOOKUP(H468,[1]STATUS_OPEX!H:I,2,0)),0)</f>
        <v>LIB //COMS</v>
      </c>
      <c r="R468" s="31">
        <v>45965</v>
      </c>
      <c r="S468" s="32" t="s">
        <v>71</v>
      </c>
      <c r="T468" s="26" t="s">
        <v>72</v>
      </c>
      <c r="U468" s="33" t="s">
        <v>39</v>
      </c>
      <c r="V468" s="33" t="str">
        <f t="shared" si="63"/>
        <v>OK</v>
      </c>
      <c r="W468" s="33" t="s">
        <v>49</v>
      </c>
      <c r="X468" s="33" t="s">
        <v>49</v>
      </c>
      <c r="Y468" s="33" t="s">
        <v>39</v>
      </c>
      <c r="Z468" s="14">
        <f t="shared" si="65"/>
        <v>1</v>
      </c>
      <c r="AA468" s="34">
        <v>3915.51</v>
      </c>
      <c r="AB468" s="35" t="s">
        <v>57</v>
      </c>
      <c r="AC468" s="36" t="str">
        <f>IFERROR(VLOOKUP(T468,[1]STATUS_CAPEX!Q:R,2,0),"SAMUEL OLIVEIRA")</f>
        <v>SAMUEL OLIVEIRA</v>
      </c>
      <c r="AD468" s="37" t="s">
        <v>51</v>
      </c>
      <c r="AE468" s="32" t="str">
        <f t="shared" si="69"/>
        <v>Realizado</v>
      </c>
      <c r="AF468" s="38" t="s">
        <v>42</v>
      </c>
      <c r="AG468" s="39">
        <f t="shared" si="64"/>
        <v>4047.93</v>
      </c>
      <c r="AH468" s="40">
        <v>2548098.5699999998</v>
      </c>
      <c r="AI468" s="35" t="e">
        <f t="shared" si="66"/>
        <v>#N/A</v>
      </c>
      <c r="AJ468" s="41">
        <v>24987277</v>
      </c>
      <c r="AK468" s="51">
        <v>4047.93</v>
      </c>
      <c r="AL468" s="34" t="str">
        <f t="shared" si="67"/>
        <v>Mauricio Alves</v>
      </c>
    </row>
    <row r="469" spans="1:38" x14ac:dyDescent="0.25">
      <c r="A469" s="26" t="s">
        <v>38</v>
      </c>
      <c r="B469" s="26" t="s">
        <v>39</v>
      </c>
      <c r="C469" s="26" t="s">
        <v>52</v>
      </c>
      <c r="D469" s="26" t="s">
        <v>40</v>
      </c>
      <c r="E469" s="27">
        <v>614234</v>
      </c>
      <c r="F469" s="27">
        <f>IFERROR(VLOOKUP(E469,#REF!,2,0),0)</f>
        <v>0</v>
      </c>
      <c r="G469" s="27"/>
      <c r="H469" s="26">
        <v>6000793610</v>
      </c>
      <c r="I469" s="26" t="s">
        <v>42</v>
      </c>
      <c r="J469" s="26" t="s">
        <v>42</v>
      </c>
      <c r="K469" s="30" t="str">
        <f t="shared" si="68"/>
        <v>Custeio</v>
      </c>
      <c r="L469" s="26" t="s">
        <v>43</v>
      </c>
      <c r="M469" s="26" t="s">
        <v>69</v>
      </c>
      <c r="N469" s="26" t="str">
        <f t="shared" si="62"/>
        <v>Realizado</v>
      </c>
      <c r="O469" s="26" t="s">
        <v>45</v>
      </c>
      <c r="P469" s="26" t="s">
        <v>70</v>
      </c>
      <c r="Q469" s="26" t="str">
        <f>IFERROR(IFERROR(VLOOKUP(H469,[1]STATUS_CAPEX!I:J,2,0),VLOOKUP(H469,[1]STATUS_OPEX!H:I,2,0)),0)</f>
        <v>LIB //COMS</v>
      </c>
      <c r="R469" s="31">
        <v>45966</v>
      </c>
      <c r="S469" s="32" t="s">
        <v>71</v>
      </c>
      <c r="T469" s="26" t="s">
        <v>72</v>
      </c>
      <c r="U469" s="33" t="s">
        <v>39</v>
      </c>
      <c r="V469" s="33" t="str">
        <f t="shared" si="63"/>
        <v>OK</v>
      </c>
      <c r="W469" s="33" t="s">
        <v>49</v>
      </c>
      <c r="X469" s="33" t="s">
        <v>49</v>
      </c>
      <c r="Y469" s="33" t="s">
        <v>39</v>
      </c>
      <c r="Z469" s="14">
        <f t="shared" si="65"/>
        <v>1</v>
      </c>
      <c r="AA469" s="34">
        <v>2425.0700000000002</v>
      </c>
      <c r="AB469" s="35" t="s">
        <v>57</v>
      </c>
      <c r="AC469" s="36" t="str">
        <f>IFERROR(VLOOKUP(T469,[1]STATUS_CAPEX!Q:R,2,0),"SAMUEL OLIVEIRA")</f>
        <v>SAMUEL OLIVEIRA</v>
      </c>
      <c r="AD469" s="37" t="s">
        <v>51</v>
      </c>
      <c r="AE469" s="32" t="str">
        <f t="shared" si="69"/>
        <v>Realizado</v>
      </c>
      <c r="AF469" s="38" t="s">
        <v>42</v>
      </c>
      <c r="AG469" s="39">
        <f t="shared" si="64"/>
        <v>2623.7</v>
      </c>
      <c r="AH469" s="40">
        <v>2548098.5699999998</v>
      </c>
      <c r="AI469" s="35" t="e">
        <f t="shared" si="66"/>
        <v>#N/A</v>
      </c>
      <c r="AJ469" s="41">
        <v>24987090</v>
      </c>
      <c r="AK469" s="51">
        <v>2623.7</v>
      </c>
      <c r="AL469" s="34" t="str">
        <f t="shared" si="67"/>
        <v>Mauricio Alves</v>
      </c>
    </row>
    <row r="470" spans="1:38" x14ac:dyDescent="0.25">
      <c r="A470" s="26" t="s">
        <v>38</v>
      </c>
      <c r="B470" s="26" t="s">
        <v>39</v>
      </c>
      <c r="C470" s="26" t="s">
        <v>52</v>
      </c>
      <c r="D470" s="26" t="s">
        <v>40</v>
      </c>
      <c r="E470" s="27">
        <v>637463</v>
      </c>
      <c r="F470" s="27">
        <f>IFERROR(VLOOKUP(E470,#REF!,2,0),0)</f>
        <v>0</v>
      </c>
      <c r="G470" s="27"/>
      <c r="H470" s="26">
        <v>6000800557</v>
      </c>
      <c r="I470" s="26" t="s">
        <v>42</v>
      </c>
      <c r="J470" s="26" t="s">
        <v>42</v>
      </c>
      <c r="K470" s="30" t="str">
        <f t="shared" si="68"/>
        <v>Custeio</v>
      </c>
      <c r="L470" s="26" t="s">
        <v>43</v>
      </c>
      <c r="M470" s="26" t="s">
        <v>69</v>
      </c>
      <c r="N470" s="26" t="str">
        <f t="shared" si="62"/>
        <v>Realizado</v>
      </c>
      <c r="O470" s="26" t="s">
        <v>45</v>
      </c>
      <c r="P470" s="26" t="s">
        <v>76</v>
      </c>
      <c r="Q470" s="26" t="str">
        <f>IFERROR(IFERROR(VLOOKUP(H470,[1]STATUS_CAPEX!I:J,2,0),VLOOKUP(H470,[1]STATUS_OPEX!H:I,2,0)),0)</f>
        <v>LIB //COMS</v>
      </c>
      <c r="R470" s="31">
        <v>45967</v>
      </c>
      <c r="S470" s="32" t="s">
        <v>71</v>
      </c>
      <c r="T470" s="26" t="s">
        <v>72</v>
      </c>
      <c r="U470" s="33" t="s">
        <v>39</v>
      </c>
      <c r="V470" s="33" t="str">
        <f t="shared" si="63"/>
        <v>OK</v>
      </c>
      <c r="W470" s="33" t="s">
        <v>49</v>
      </c>
      <c r="X470" s="33" t="s">
        <v>49</v>
      </c>
      <c r="Y470" s="33" t="s">
        <v>39</v>
      </c>
      <c r="Z470" s="14">
        <f t="shared" si="65"/>
        <v>1</v>
      </c>
      <c r="AA470" s="34">
        <v>4668.4399999999996</v>
      </c>
      <c r="AB470" s="35" t="s">
        <v>57</v>
      </c>
      <c r="AC470" s="36" t="str">
        <f>IFERROR(VLOOKUP(T470,[1]STATUS_CAPEX!Q:R,2,0),"SAMUEL OLIVEIRA")</f>
        <v>SAMUEL OLIVEIRA</v>
      </c>
      <c r="AD470" s="37" t="s">
        <v>51</v>
      </c>
      <c r="AE470" s="32" t="str">
        <f t="shared" si="69"/>
        <v>Realizado</v>
      </c>
      <c r="AF470" s="38" t="s">
        <v>42</v>
      </c>
      <c r="AG470" s="39">
        <f t="shared" si="64"/>
        <v>4668.4399999999996</v>
      </c>
      <c r="AH470" s="40">
        <v>2548098.5699999998</v>
      </c>
      <c r="AI470" s="35" t="e">
        <f t="shared" si="66"/>
        <v>#N/A</v>
      </c>
      <c r="AJ470" s="41">
        <v>25104934</v>
      </c>
      <c r="AK470" s="51">
        <v>4668.4399999999996</v>
      </c>
      <c r="AL470" s="34" t="str">
        <f t="shared" si="67"/>
        <v>Mauricio Alves</v>
      </c>
    </row>
    <row r="471" spans="1:38" x14ac:dyDescent="0.25">
      <c r="A471" s="26" t="s">
        <v>38</v>
      </c>
      <c r="B471" s="26" t="s">
        <v>39</v>
      </c>
      <c r="C471" s="26" t="s">
        <v>52</v>
      </c>
      <c r="D471" s="26" t="s">
        <v>40</v>
      </c>
      <c r="E471" s="27">
        <v>637490</v>
      </c>
      <c r="F471" s="27">
        <f>IFERROR(VLOOKUP(E471,#REF!,2,0),0)</f>
        <v>0</v>
      </c>
      <c r="G471" s="27"/>
      <c r="H471" s="26">
        <v>6000800558</v>
      </c>
      <c r="I471" s="26" t="s">
        <v>42</v>
      </c>
      <c r="J471" s="26" t="s">
        <v>42</v>
      </c>
      <c r="K471" s="30" t="str">
        <f t="shared" si="68"/>
        <v>Custeio</v>
      </c>
      <c r="L471" s="26" t="s">
        <v>43</v>
      </c>
      <c r="M471" s="26" t="s">
        <v>69</v>
      </c>
      <c r="N471" s="26" t="str">
        <f t="shared" si="62"/>
        <v>Realizado</v>
      </c>
      <c r="O471" s="26" t="s">
        <v>45</v>
      </c>
      <c r="P471" s="26" t="s">
        <v>76</v>
      </c>
      <c r="Q471" s="26" t="str">
        <f>IFERROR(IFERROR(VLOOKUP(H471,[1]STATUS_CAPEX!I:J,2,0),VLOOKUP(H471,[1]STATUS_OPEX!H:I,2,0)),0)</f>
        <v>LIB //COMS</v>
      </c>
      <c r="R471" s="31">
        <v>45968</v>
      </c>
      <c r="S471" s="32" t="s">
        <v>71</v>
      </c>
      <c r="T471" s="26" t="s">
        <v>72</v>
      </c>
      <c r="U471" s="33" t="s">
        <v>39</v>
      </c>
      <c r="V471" s="33" t="str">
        <f t="shared" si="63"/>
        <v>OK</v>
      </c>
      <c r="W471" s="33" t="s">
        <v>49</v>
      </c>
      <c r="X471" s="33" t="s">
        <v>49</v>
      </c>
      <c r="Y471" s="33" t="s">
        <v>39</v>
      </c>
      <c r="Z471" s="14">
        <f t="shared" si="65"/>
        <v>1</v>
      </c>
      <c r="AA471" s="34">
        <v>2756.11</v>
      </c>
      <c r="AB471" s="35" t="s">
        <v>57</v>
      </c>
      <c r="AC471" s="36" t="str">
        <f>IFERROR(VLOOKUP(T471,[1]STATUS_CAPEX!Q:R,2,0),"SAMUEL OLIVEIRA")</f>
        <v>SAMUEL OLIVEIRA</v>
      </c>
      <c r="AD471" s="37" t="s">
        <v>51</v>
      </c>
      <c r="AE471" s="32" t="str">
        <f t="shared" si="69"/>
        <v>Realizado</v>
      </c>
      <c r="AF471" s="38" t="s">
        <v>42</v>
      </c>
      <c r="AG471" s="39">
        <f t="shared" si="64"/>
        <v>2756.11</v>
      </c>
      <c r="AH471" s="40">
        <v>2548098.5699999998</v>
      </c>
      <c r="AI471" s="35" t="e">
        <f t="shared" si="66"/>
        <v>#N/A</v>
      </c>
      <c r="AJ471" s="41">
        <v>25118227</v>
      </c>
      <c r="AK471" s="51">
        <v>2756.11</v>
      </c>
      <c r="AL471" s="34" t="str">
        <f t="shared" si="67"/>
        <v>Mauricio Alves</v>
      </c>
    </row>
    <row r="472" spans="1:38" x14ac:dyDescent="0.25">
      <c r="A472" s="26" t="s">
        <v>38</v>
      </c>
      <c r="B472" s="26" t="s">
        <v>39</v>
      </c>
      <c r="C472" s="26" t="s">
        <v>52</v>
      </c>
      <c r="D472" s="26" t="s">
        <v>40</v>
      </c>
      <c r="E472" s="27">
        <v>637490</v>
      </c>
      <c r="F472" s="27">
        <f>IFERROR(VLOOKUP(E472,#REF!,2,0),0)</f>
        <v>0</v>
      </c>
      <c r="G472" s="27"/>
      <c r="H472" s="26">
        <v>6000800559</v>
      </c>
      <c r="I472" s="26" t="s">
        <v>42</v>
      </c>
      <c r="J472" s="26" t="s">
        <v>42</v>
      </c>
      <c r="K472" s="30" t="str">
        <f t="shared" si="68"/>
        <v>Custeio</v>
      </c>
      <c r="L472" s="26" t="s">
        <v>43</v>
      </c>
      <c r="M472" s="26" t="s">
        <v>69</v>
      </c>
      <c r="N472" s="26" t="str">
        <f t="shared" si="62"/>
        <v>Realizado</v>
      </c>
      <c r="O472" s="26" t="s">
        <v>273</v>
      </c>
      <c r="P472" s="26" t="s">
        <v>76</v>
      </c>
      <c r="Q472" s="26" t="str">
        <f>IFERROR(IFERROR(VLOOKUP(H472,[1]STATUS_CAPEX!I:J,2,0),VLOOKUP(H472,[1]STATUS_OPEX!H:I,2,0)),0)</f>
        <v>LIB //COMS</v>
      </c>
      <c r="R472" s="31">
        <v>45969</v>
      </c>
      <c r="S472" s="32" t="s">
        <v>71</v>
      </c>
      <c r="T472" s="26" t="s">
        <v>72</v>
      </c>
      <c r="U472" s="33" t="s">
        <v>39</v>
      </c>
      <c r="V472" s="33" t="str">
        <f t="shared" si="63"/>
        <v>OK</v>
      </c>
      <c r="W472" s="33" t="s">
        <v>49</v>
      </c>
      <c r="X472" s="33" t="s">
        <v>49</v>
      </c>
      <c r="Y472" s="33" t="s">
        <v>39</v>
      </c>
      <c r="Z472" s="14">
        <f t="shared" si="65"/>
        <v>1</v>
      </c>
      <c r="AA472" s="34">
        <v>5487.58</v>
      </c>
      <c r="AB472" s="35" t="s">
        <v>57</v>
      </c>
      <c r="AC472" s="36" t="str">
        <f>IFERROR(VLOOKUP(T472,[1]STATUS_CAPEX!Q:R,2,0),"SAMUEL OLIVEIRA")</f>
        <v>SAMUEL OLIVEIRA</v>
      </c>
      <c r="AD472" s="37" t="s">
        <v>51</v>
      </c>
      <c r="AE472" s="32" t="str">
        <f t="shared" si="69"/>
        <v>Realizado</v>
      </c>
      <c r="AF472" s="38" t="s">
        <v>42</v>
      </c>
      <c r="AG472" s="39">
        <f t="shared" si="64"/>
        <v>5487.58</v>
      </c>
      <c r="AH472" s="40">
        <v>2548098.5699999998</v>
      </c>
      <c r="AI472" s="35" t="e">
        <f t="shared" si="66"/>
        <v>#N/A</v>
      </c>
      <c r="AJ472" s="41">
        <v>25118208</v>
      </c>
      <c r="AK472" s="51">
        <v>5487.58</v>
      </c>
      <c r="AL472" s="34" t="str">
        <f t="shared" si="67"/>
        <v>Mauricio Alves</v>
      </c>
    </row>
    <row r="473" spans="1:38" x14ac:dyDescent="0.25">
      <c r="A473" s="26" t="s">
        <v>38</v>
      </c>
      <c r="B473" s="26" t="s">
        <v>39</v>
      </c>
      <c r="C473" s="26" t="s">
        <v>52</v>
      </c>
      <c r="D473" s="26" t="s">
        <v>40</v>
      </c>
      <c r="E473" s="27">
        <v>638022</v>
      </c>
      <c r="F473" s="27">
        <f>IFERROR(VLOOKUP(E473,#REF!,2,0),0)</f>
        <v>0</v>
      </c>
      <c r="G473" s="27"/>
      <c r="H473" s="26">
        <v>6000795136</v>
      </c>
      <c r="I473" s="26" t="s">
        <v>42</v>
      </c>
      <c r="J473" s="26" t="s">
        <v>42</v>
      </c>
      <c r="K473" s="30" t="str">
        <f t="shared" si="68"/>
        <v>Custeio</v>
      </c>
      <c r="L473" s="26" t="s">
        <v>43</v>
      </c>
      <c r="M473" s="26" t="s">
        <v>69</v>
      </c>
      <c r="N473" s="26" t="str">
        <f t="shared" si="62"/>
        <v>Realizado</v>
      </c>
      <c r="O473" s="26" t="s">
        <v>45</v>
      </c>
      <c r="P473" s="26" t="s">
        <v>76</v>
      </c>
      <c r="Q473" s="26" t="str">
        <f>IFERROR(IFERROR(VLOOKUP(H473,[1]STATUS_CAPEX!I:J,2,0),VLOOKUP(H473,[1]STATUS_OPEX!H:I,2,0)),0)</f>
        <v>LIB //COMS</v>
      </c>
      <c r="R473" s="31">
        <v>45970</v>
      </c>
      <c r="S473" s="32" t="s">
        <v>71</v>
      </c>
      <c r="T473" s="26" t="s">
        <v>72</v>
      </c>
      <c r="U473" s="33" t="s">
        <v>39</v>
      </c>
      <c r="V473" s="33" t="str">
        <f t="shared" si="63"/>
        <v>OK</v>
      </c>
      <c r="W473" s="33" t="s">
        <v>49</v>
      </c>
      <c r="X473" s="33" t="s">
        <v>49</v>
      </c>
      <c r="Y473" s="33" t="s">
        <v>39</v>
      </c>
      <c r="Z473" s="14">
        <f t="shared" si="65"/>
        <v>1</v>
      </c>
      <c r="AA473" s="34">
        <v>2706.83</v>
      </c>
      <c r="AB473" s="35" t="s">
        <v>57</v>
      </c>
      <c r="AC473" s="36" t="str">
        <f>IFERROR(VLOOKUP(T473,[1]STATUS_CAPEX!Q:R,2,0),"SAMUEL OLIVEIRA")</f>
        <v>SAMUEL OLIVEIRA</v>
      </c>
      <c r="AD473" s="37" t="s">
        <v>51</v>
      </c>
      <c r="AE473" s="32" t="str">
        <f t="shared" si="69"/>
        <v>Realizado</v>
      </c>
      <c r="AF473" s="38" t="s">
        <v>42</v>
      </c>
      <c r="AG473" s="39">
        <f t="shared" si="64"/>
        <v>2706.83</v>
      </c>
      <c r="AH473" s="40">
        <v>2548098.5699999998</v>
      </c>
      <c r="AI473" s="35" t="e">
        <f t="shared" si="66"/>
        <v>#N/A</v>
      </c>
      <c r="AJ473" s="41">
        <v>25019449</v>
      </c>
      <c r="AK473" s="51">
        <v>2706.83</v>
      </c>
      <c r="AL473" s="34" t="str">
        <f t="shared" si="67"/>
        <v>Mauricio Alves</v>
      </c>
    </row>
    <row r="474" spans="1:38" x14ac:dyDescent="0.25">
      <c r="A474" s="26" t="s">
        <v>38</v>
      </c>
      <c r="B474" s="26" t="s">
        <v>39</v>
      </c>
      <c r="C474" s="26" t="s">
        <v>52</v>
      </c>
      <c r="D474" s="26" t="s">
        <v>40</v>
      </c>
      <c r="E474" s="27">
        <v>600092</v>
      </c>
      <c r="F474" s="27">
        <f>IFERROR(VLOOKUP(E474,#REF!,2,0),0)</f>
        <v>0</v>
      </c>
      <c r="G474" s="27"/>
      <c r="H474" s="26">
        <v>6000792135</v>
      </c>
      <c r="I474" s="26" t="s">
        <v>42</v>
      </c>
      <c r="J474" s="26" t="s">
        <v>42</v>
      </c>
      <c r="K474" s="30" t="str">
        <f t="shared" si="68"/>
        <v>Custeio</v>
      </c>
      <c r="L474" s="26" t="s">
        <v>43</v>
      </c>
      <c r="M474" s="26" t="s">
        <v>69</v>
      </c>
      <c r="N474" s="26" t="str">
        <f t="shared" si="62"/>
        <v>Realizado</v>
      </c>
      <c r="O474" s="26" t="s">
        <v>45</v>
      </c>
      <c r="P474" s="26" t="s">
        <v>76</v>
      </c>
      <c r="Q474" s="26" t="str">
        <f>IFERROR(IFERROR(VLOOKUP(H474,[1]STATUS_CAPEX!I:J,2,0),VLOOKUP(H474,[1]STATUS_OPEX!H:I,2,0)),0)</f>
        <v>LIB //COMS</v>
      </c>
      <c r="R474" s="31">
        <v>45971</v>
      </c>
      <c r="S474" s="32" t="s">
        <v>82</v>
      </c>
      <c r="T474" s="26" t="s">
        <v>72</v>
      </c>
      <c r="U474" s="33" t="s">
        <v>39</v>
      </c>
      <c r="V474" s="33" t="str">
        <f t="shared" si="63"/>
        <v>OK</v>
      </c>
      <c r="W474" s="33" t="s">
        <v>49</v>
      </c>
      <c r="X474" s="33" t="s">
        <v>49</v>
      </c>
      <c r="Y474" s="33" t="s">
        <v>39</v>
      </c>
      <c r="Z474" s="14">
        <f t="shared" si="65"/>
        <v>1</v>
      </c>
      <c r="AA474" s="34">
        <v>769.86</v>
      </c>
      <c r="AB474" s="35" t="s">
        <v>57</v>
      </c>
      <c r="AC474" s="36" t="str">
        <f>IFERROR(VLOOKUP(T474,[1]STATUS_CAPEX!Q:R,2,0),"SAMUEL OLIVEIRA")</f>
        <v>SAMUEL OLIVEIRA</v>
      </c>
      <c r="AD474" s="37" t="s">
        <v>51</v>
      </c>
      <c r="AE474" s="32" t="str">
        <f t="shared" si="69"/>
        <v>Realizado</v>
      </c>
      <c r="AF474" s="38" t="s">
        <v>42</v>
      </c>
      <c r="AG474" s="39">
        <f t="shared" si="64"/>
        <v>769.86</v>
      </c>
      <c r="AH474" s="40">
        <v>2548098.5699999998</v>
      </c>
      <c r="AI474" s="35" t="e">
        <f t="shared" si="66"/>
        <v>#N/A</v>
      </c>
      <c r="AJ474" s="41">
        <v>24930281</v>
      </c>
      <c r="AK474" s="65">
        <v>769.86</v>
      </c>
      <c r="AL474" s="34" t="str">
        <f t="shared" si="67"/>
        <v>Mauricio Alves</v>
      </c>
    </row>
    <row r="475" spans="1:38" x14ac:dyDescent="0.25">
      <c r="A475" s="26" t="s">
        <v>38</v>
      </c>
      <c r="B475" s="26" t="s">
        <v>39</v>
      </c>
      <c r="C475" s="26" t="s">
        <v>52</v>
      </c>
      <c r="D475" s="26" t="s">
        <v>40</v>
      </c>
      <c r="E475" s="27">
        <v>624872</v>
      </c>
      <c r="F475" s="27">
        <f>IFERROR(VLOOKUP(E475,#REF!,2,0),0)</f>
        <v>0</v>
      </c>
      <c r="G475" s="27"/>
      <c r="H475" s="26">
        <v>6000793609</v>
      </c>
      <c r="I475" s="26" t="s">
        <v>42</v>
      </c>
      <c r="J475" s="26" t="s">
        <v>42</v>
      </c>
      <c r="K475" s="30" t="str">
        <f t="shared" si="68"/>
        <v>Custeio</v>
      </c>
      <c r="L475" s="26" t="s">
        <v>43</v>
      </c>
      <c r="M475" s="26" t="s">
        <v>69</v>
      </c>
      <c r="N475" s="26" t="str">
        <f t="shared" si="62"/>
        <v>Realizado</v>
      </c>
      <c r="O475" s="26" t="s">
        <v>45</v>
      </c>
      <c r="P475" s="26" t="s">
        <v>76</v>
      </c>
      <c r="Q475" s="26" t="str">
        <f>IFERROR(IFERROR(VLOOKUP(H475,[1]STATUS_CAPEX!I:J,2,0),VLOOKUP(H475,[1]STATUS_OPEX!H:I,2,0)),0)</f>
        <v>LIB //COMS</v>
      </c>
      <c r="R475" s="31">
        <v>45972</v>
      </c>
      <c r="S475" s="32" t="s">
        <v>71</v>
      </c>
      <c r="T475" s="26" t="s">
        <v>72</v>
      </c>
      <c r="U475" s="33" t="s">
        <v>39</v>
      </c>
      <c r="V475" s="33" t="str">
        <f t="shared" si="63"/>
        <v>OK</v>
      </c>
      <c r="W475" s="33" t="s">
        <v>49</v>
      </c>
      <c r="X475" s="33" t="s">
        <v>49</v>
      </c>
      <c r="Y475" s="33" t="s">
        <v>39</v>
      </c>
      <c r="Z475" s="14">
        <f t="shared" si="65"/>
        <v>1</v>
      </c>
      <c r="AA475" s="34">
        <v>2906.42</v>
      </c>
      <c r="AB475" s="35" t="s">
        <v>57</v>
      </c>
      <c r="AC475" s="36" t="str">
        <f>IFERROR(VLOOKUP(T475,[1]STATUS_CAPEX!Q:R,2,0),"SAMUEL OLIVEIRA")</f>
        <v>SAMUEL OLIVEIRA</v>
      </c>
      <c r="AD475" s="37" t="s">
        <v>51</v>
      </c>
      <c r="AE475" s="32" t="str">
        <f t="shared" si="69"/>
        <v>Realizado</v>
      </c>
      <c r="AF475" s="38" t="s">
        <v>42</v>
      </c>
      <c r="AG475" s="39">
        <f t="shared" si="64"/>
        <v>2906.42</v>
      </c>
      <c r="AH475" s="40">
        <v>2548098.5699999998</v>
      </c>
      <c r="AI475" s="35" t="e">
        <f t="shared" si="66"/>
        <v>#N/A</v>
      </c>
      <c r="AJ475" s="41">
        <v>24986815</v>
      </c>
      <c r="AK475" s="51">
        <v>2906.42</v>
      </c>
      <c r="AL475" s="34" t="str">
        <f t="shared" si="67"/>
        <v>Mauricio Alves</v>
      </c>
    </row>
    <row r="476" spans="1:38" x14ac:dyDescent="0.25">
      <c r="A476" s="26" t="s">
        <v>38</v>
      </c>
      <c r="B476" s="26" t="s">
        <v>39</v>
      </c>
      <c r="C476" s="26" t="s">
        <v>52</v>
      </c>
      <c r="D476" s="26" t="s">
        <v>40</v>
      </c>
      <c r="E476" s="27">
        <v>637711</v>
      </c>
      <c r="F476" s="27">
        <f>IFERROR(VLOOKUP(E476,#REF!,2,0),0)</f>
        <v>0</v>
      </c>
      <c r="G476" s="27"/>
      <c r="H476" s="26">
        <v>6000795130</v>
      </c>
      <c r="I476" s="26" t="s">
        <v>42</v>
      </c>
      <c r="J476" s="26" t="s">
        <v>42</v>
      </c>
      <c r="K476" s="30" t="str">
        <f t="shared" si="68"/>
        <v>Custeio</v>
      </c>
      <c r="L476" s="26" t="s">
        <v>43</v>
      </c>
      <c r="M476" s="26" t="s">
        <v>69</v>
      </c>
      <c r="N476" s="26" t="str">
        <f t="shared" si="62"/>
        <v>Realizado</v>
      </c>
      <c r="O476" s="26" t="s">
        <v>45</v>
      </c>
      <c r="P476" s="26" t="s">
        <v>76</v>
      </c>
      <c r="Q476" s="26" t="str">
        <f>IFERROR(IFERROR(VLOOKUP(H476,[1]STATUS_CAPEX!I:J,2,0),VLOOKUP(H476,[1]STATUS_OPEX!H:I,2,0)),0)</f>
        <v>LIB //COMS</v>
      </c>
      <c r="R476" s="31">
        <v>45973</v>
      </c>
      <c r="S476" s="32" t="s">
        <v>71</v>
      </c>
      <c r="T476" s="26" t="s">
        <v>72</v>
      </c>
      <c r="U476" s="33" t="s">
        <v>39</v>
      </c>
      <c r="V476" s="33" t="str">
        <f t="shared" si="63"/>
        <v>OK</v>
      </c>
      <c r="W476" s="33" t="s">
        <v>49</v>
      </c>
      <c r="X476" s="33" t="s">
        <v>49</v>
      </c>
      <c r="Y476" s="33" t="s">
        <v>39</v>
      </c>
      <c r="Z476" s="14">
        <f t="shared" si="65"/>
        <v>1</v>
      </c>
      <c r="AA476" s="34">
        <v>1979.92</v>
      </c>
      <c r="AB476" s="35" t="s">
        <v>57</v>
      </c>
      <c r="AC476" s="36" t="str">
        <f>IFERROR(VLOOKUP(T476,[1]STATUS_CAPEX!Q:R,2,0),"SAMUEL OLIVEIRA")</f>
        <v>SAMUEL OLIVEIRA</v>
      </c>
      <c r="AD476" s="37" t="s">
        <v>51</v>
      </c>
      <c r="AE476" s="32" t="str">
        <f t="shared" si="69"/>
        <v>Realizado</v>
      </c>
      <c r="AF476" s="38" t="s">
        <v>42</v>
      </c>
      <c r="AG476" s="39">
        <f t="shared" si="64"/>
        <v>3128.72</v>
      </c>
      <c r="AH476" s="40">
        <v>2548098.5699999998</v>
      </c>
      <c r="AI476" s="35" t="e">
        <f t="shared" si="66"/>
        <v>#N/A</v>
      </c>
      <c r="AJ476" s="41">
        <v>25019557</v>
      </c>
      <c r="AK476" s="51">
        <v>3128.72</v>
      </c>
      <c r="AL476" s="34" t="str">
        <f t="shared" si="67"/>
        <v>Mauricio Alves</v>
      </c>
    </row>
    <row r="477" spans="1:38" x14ac:dyDescent="0.25">
      <c r="A477" s="26" t="s">
        <v>38</v>
      </c>
      <c r="B477" s="26" t="s">
        <v>39</v>
      </c>
      <c r="C477" s="26" t="s">
        <v>52</v>
      </c>
      <c r="D477" s="26" t="s">
        <v>40</v>
      </c>
      <c r="E477" s="27">
        <v>639121</v>
      </c>
      <c r="F477" s="27">
        <f>IFERROR(VLOOKUP(E477,#REF!,2,0),0)</f>
        <v>0</v>
      </c>
      <c r="G477" s="27"/>
      <c r="H477" s="26">
        <v>6000795125</v>
      </c>
      <c r="I477" s="26" t="s">
        <v>42</v>
      </c>
      <c r="J477" s="26" t="s">
        <v>42</v>
      </c>
      <c r="K477" s="30" t="str">
        <f t="shared" si="68"/>
        <v>Custeio</v>
      </c>
      <c r="L477" s="26" t="s">
        <v>43</v>
      </c>
      <c r="M477" s="26" t="s">
        <v>69</v>
      </c>
      <c r="N477" s="26" t="str">
        <f t="shared" si="62"/>
        <v>Realizado</v>
      </c>
      <c r="O477" s="26" t="s">
        <v>147</v>
      </c>
      <c r="P477" s="26" t="s">
        <v>76</v>
      </c>
      <c r="Q477" s="26" t="str">
        <f>IFERROR(IFERROR(VLOOKUP(H477,[1]STATUS_CAPEX!I:J,2,0),VLOOKUP(H477,[1]STATUS_OPEX!H:I,2,0)),0)</f>
        <v>LIB //COMS</v>
      </c>
      <c r="R477" s="31">
        <v>45974</v>
      </c>
      <c r="S477" s="32" t="s">
        <v>71</v>
      </c>
      <c r="T477" s="26" t="s">
        <v>72</v>
      </c>
      <c r="U477" s="33" t="s">
        <v>39</v>
      </c>
      <c r="V477" s="33" t="str">
        <f t="shared" si="63"/>
        <v>OK</v>
      </c>
      <c r="W477" s="33" t="s">
        <v>49</v>
      </c>
      <c r="X477" s="33" t="s">
        <v>49</v>
      </c>
      <c r="Y477" s="33" t="s">
        <v>39</v>
      </c>
      <c r="Z477" s="14">
        <f t="shared" si="65"/>
        <v>1</v>
      </c>
      <c r="AA477" s="34">
        <v>5452.58</v>
      </c>
      <c r="AB477" s="35" t="s">
        <v>57</v>
      </c>
      <c r="AC477" s="36" t="str">
        <f>IFERROR(VLOOKUP(T477,[1]STATUS_CAPEX!Q:R,2,0),"SAMUEL OLIVEIRA")</f>
        <v>SAMUEL OLIVEIRA</v>
      </c>
      <c r="AD477" s="37" t="s">
        <v>51</v>
      </c>
      <c r="AE477" s="32" t="str">
        <f t="shared" si="69"/>
        <v>Realizado</v>
      </c>
      <c r="AF477" s="38" t="s">
        <v>42</v>
      </c>
      <c r="AG477" s="39">
        <f t="shared" si="64"/>
        <v>8616.2999999999993</v>
      </c>
      <c r="AH477" s="40">
        <v>2548098.5699999998</v>
      </c>
      <c r="AI477" s="35" t="e">
        <f t="shared" si="66"/>
        <v>#N/A</v>
      </c>
      <c r="AJ477" s="41">
        <v>25019495</v>
      </c>
      <c r="AK477" s="51">
        <v>8616.2999999999993</v>
      </c>
      <c r="AL477" s="34" t="str">
        <f t="shared" si="67"/>
        <v>Mauricio Alves</v>
      </c>
    </row>
    <row r="478" spans="1:38" x14ac:dyDescent="0.25">
      <c r="A478" s="26" t="s">
        <v>38</v>
      </c>
      <c r="B478" s="26" t="s">
        <v>39</v>
      </c>
      <c r="C478" s="26" t="s">
        <v>52</v>
      </c>
      <c r="D478" s="26" t="s">
        <v>40</v>
      </c>
      <c r="E478" s="27">
        <v>640738</v>
      </c>
      <c r="F478" s="27">
        <f>IFERROR(VLOOKUP(E478,#REF!,2,0),0)</f>
        <v>0</v>
      </c>
      <c r="G478" s="27"/>
      <c r="H478" s="26">
        <v>6000801732</v>
      </c>
      <c r="I478" s="26" t="s">
        <v>42</v>
      </c>
      <c r="J478" s="26" t="s">
        <v>42</v>
      </c>
      <c r="K478" s="30" t="str">
        <f t="shared" si="68"/>
        <v>Custeio</v>
      </c>
      <c r="L478" s="26" t="s">
        <v>43</v>
      </c>
      <c r="M478" s="26" t="s">
        <v>69</v>
      </c>
      <c r="N478" s="26" t="str">
        <f t="shared" si="62"/>
        <v>Realizado</v>
      </c>
      <c r="O478" s="26" t="s">
        <v>45</v>
      </c>
      <c r="P478" s="26" t="s">
        <v>70</v>
      </c>
      <c r="Q478" s="26" t="str">
        <f>IFERROR(IFERROR(VLOOKUP(H478,[1]STATUS_CAPEX!I:J,2,0),VLOOKUP(H478,[1]STATUS_OPEX!H:I,2,0)),0)</f>
        <v>LIB //COMS</v>
      </c>
      <c r="R478" s="31">
        <v>45975</v>
      </c>
      <c r="S478" s="32" t="s">
        <v>71</v>
      </c>
      <c r="T478" s="26" t="s">
        <v>72</v>
      </c>
      <c r="U478" s="33" t="s">
        <v>39</v>
      </c>
      <c r="V478" s="33" t="str">
        <f t="shared" si="63"/>
        <v>OK</v>
      </c>
      <c r="W478" s="33" t="s">
        <v>49</v>
      </c>
      <c r="X478" s="33" t="s">
        <v>49</v>
      </c>
      <c r="Y478" s="33" t="s">
        <v>39</v>
      </c>
      <c r="Z478" s="14">
        <f t="shared" si="65"/>
        <v>1</v>
      </c>
      <c r="AA478" s="34">
        <v>4767</v>
      </c>
      <c r="AB478" s="35" t="s">
        <v>57</v>
      </c>
      <c r="AC478" s="36" t="str">
        <f>IFERROR(VLOOKUP(T478,[1]STATUS_CAPEX!Q:R,2,0),"SAMUEL OLIVEIRA")</f>
        <v>SAMUEL OLIVEIRA</v>
      </c>
      <c r="AD478" s="37" t="s">
        <v>51</v>
      </c>
      <c r="AE478" s="32" t="str">
        <f t="shared" si="69"/>
        <v>Realizado</v>
      </c>
      <c r="AF478" s="38" t="s">
        <v>42</v>
      </c>
      <c r="AG478" s="39">
        <f t="shared" si="64"/>
        <v>4767</v>
      </c>
      <c r="AH478" s="40">
        <v>2548098.5699999998</v>
      </c>
      <c r="AI478" s="35" t="e">
        <f t="shared" si="66"/>
        <v>#N/A</v>
      </c>
      <c r="AJ478" s="41">
        <v>25134195</v>
      </c>
      <c r="AK478" s="51">
        <v>4767</v>
      </c>
      <c r="AL478" s="34" t="str">
        <f t="shared" si="67"/>
        <v>Mauricio Alves</v>
      </c>
    </row>
    <row r="479" spans="1:38" x14ac:dyDescent="0.25">
      <c r="A479" s="26" t="s">
        <v>38</v>
      </c>
      <c r="B479" s="26" t="s">
        <v>39</v>
      </c>
      <c r="C479" s="26" t="s">
        <v>52</v>
      </c>
      <c r="D479" s="26" t="s">
        <v>40</v>
      </c>
      <c r="E479" s="27">
        <v>535694</v>
      </c>
      <c r="F479" s="27">
        <f>IFERROR(VLOOKUP(E479,#REF!,2,0),0)</f>
        <v>0</v>
      </c>
      <c r="G479" s="27"/>
      <c r="H479" s="26" t="s">
        <v>274</v>
      </c>
      <c r="I479" s="26" t="s">
        <v>42</v>
      </c>
      <c r="J479" s="26" t="s">
        <v>42</v>
      </c>
      <c r="K479" s="30" t="str">
        <f t="shared" si="68"/>
        <v>EME</v>
      </c>
      <c r="L479" s="26" t="s">
        <v>43</v>
      </c>
      <c r="M479" s="26" t="s">
        <v>44</v>
      </c>
      <c r="N479" s="26" t="str">
        <f t="shared" si="62"/>
        <v>Realizado</v>
      </c>
      <c r="O479" s="26" t="s">
        <v>45</v>
      </c>
      <c r="P479" s="26" t="s">
        <v>46</v>
      </c>
      <c r="Q479" s="26" t="str">
        <f>IFERROR(IFERROR(VLOOKUP(H479,[1]STATUS_CAPEX!I:J,2,0),VLOOKUP(H479,[1]STATUS_OPEX!H:I,2,0)),0)</f>
        <v>ENCE//ENCE</v>
      </c>
      <c r="R479" s="31">
        <v>45976</v>
      </c>
      <c r="S479" s="32" t="s">
        <v>82</v>
      </c>
      <c r="T479" s="26" t="s">
        <v>48</v>
      </c>
      <c r="U479" s="33" t="s">
        <v>39</v>
      </c>
      <c r="V479" s="33" t="str">
        <f t="shared" si="63"/>
        <v>OK</v>
      </c>
      <c r="W479" s="33" t="s">
        <v>49</v>
      </c>
      <c r="X479" s="33" t="s">
        <v>49</v>
      </c>
      <c r="Y479" s="33" t="s">
        <v>39</v>
      </c>
      <c r="Z479" s="14">
        <f t="shared" si="65"/>
        <v>1</v>
      </c>
      <c r="AA479" s="34">
        <v>3689</v>
      </c>
      <c r="AB479" s="35" t="s">
        <v>57</v>
      </c>
      <c r="AC479" s="36" t="str">
        <f>IFERROR(VLOOKUP(T479,[1]STATUS_CAPEX!Q:R,2,0),"SAMUEL OLIVEIRA")</f>
        <v>LUCAS ANDRADE</v>
      </c>
      <c r="AD479" s="37" t="s">
        <v>51</v>
      </c>
      <c r="AE479" s="32" t="str">
        <f t="shared" si="69"/>
        <v>Realizado</v>
      </c>
      <c r="AF479" s="38" t="s">
        <v>42</v>
      </c>
      <c r="AG479" s="78">
        <f t="shared" si="64"/>
        <v>3109.53</v>
      </c>
      <c r="AH479" s="40">
        <v>2548098.5699999998</v>
      </c>
      <c r="AI479" s="35" t="e">
        <f t="shared" si="66"/>
        <v>#N/A</v>
      </c>
      <c r="AJ479" s="41">
        <v>24642503</v>
      </c>
      <c r="AK479" s="51">
        <v>3109.53</v>
      </c>
      <c r="AL479" s="34" t="str">
        <f t="shared" si="67"/>
        <v>Mauricio Alves</v>
      </c>
    </row>
    <row r="480" spans="1:38" x14ac:dyDescent="0.25">
      <c r="A480" s="26" t="s">
        <v>38</v>
      </c>
      <c r="B480" s="26" t="s">
        <v>39</v>
      </c>
      <c r="C480" s="26" t="s">
        <v>52</v>
      </c>
      <c r="D480" s="26" t="s">
        <v>40</v>
      </c>
      <c r="E480" s="27" t="s">
        <v>275</v>
      </c>
      <c r="F480" s="27">
        <f>IFERROR(VLOOKUP(E480,#REF!,2,0),0)</f>
        <v>0</v>
      </c>
      <c r="G480" s="27"/>
      <c r="H480" s="26" t="s">
        <v>276</v>
      </c>
      <c r="I480" s="26" t="s">
        <v>42</v>
      </c>
      <c r="J480" s="26" t="s">
        <v>42</v>
      </c>
      <c r="K480" s="30" t="str">
        <f t="shared" si="68"/>
        <v>ERD</v>
      </c>
      <c r="L480" s="26" t="s">
        <v>43</v>
      </c>
      <c r="M480" s="26" t="s">
        <v>54</v>
      </c>
      <c r="N480" s="26" t="str">
        <f t="shared" si="62"/>
        <v>Realizado</v>
      </c>
      <c r="O480" s="26" t="s">
        <v>45</v>
      </c>
      <c r="P480" s="26" t="s">
        <v>277</v>
      </c>
      <c r="Q480" s="26" t="str">
        <f>IFERROR(IFERROR(VLOOKUP(H480,[1]STATUS_CAPEX!I:J,2,0),VLOOKUP(H480,[1]STATUS_OPEX!H:I,2,0)),0)</f>
        <v>ENCE//ENCE</v>
      </c>
      <c r="R480" s="31">
        <v>45977</v>
      </c>
      <c r="S480" s="32" t="s">
        <v>82</v>
      </c>
      <c r="T480" s="26" t="s">
        <v>48</v>
      </c>
      <c r="U480" s="33" t="s">
        <v>39</v>
      </c>
      <c r="V480" s="33" t="str">
        <f t="shared" si="63"/>
        <v>OK</v>
      </c>
      <c r="W480" s="33" t="s">
        <v>49</v>
      </c>
      <c r="X480" s="33" t="s">
        <v>49</v>
      </c>
      <c r="Y480" s="33" t="s">
        <v>39</v>
      </c>
      <c r="Z480" s="14">
        <f t="shared" si="65"/>
        <v>1</v>
      </c>
      <c r="AA480" s="34">
        <v>23706</v>
      </c>
      <c r="AB480" s="35" t="s">
        <v>57</v>
      </c>
      <c r="AC480" s="36" t="str">
        <f>IFERROR(VLOOKUP(T480,[1]STATUS_CAPEX!Q:R,2,0),"SAMUEL OLIVEIRA")</f>
        <v>LUCAS ANDRADE</v>
      </c>
      <c r="AD480" s="37" t="s">
        <v>51</v>
      </c>
      <c r="AE480" s="32" t="str">
        <f t="shared" si="69"/>
        <v>Realizado</v>
      </c>
      <c r="AF480" s="38" t="s">
        <v>42</v>
      </c>
      <c r="AG480" s="78">
        <f t="shared" si="64"/>
        <v>12769.07</v>
      </c>
      <c r="AH480" s="40">
        <v>2548098.5699999998</v>
      </c>
      <c r="AI480" s="35" t="e">
        <f t="shared" si="66"/>
        <v>#N/A</v>
      </c>
      <c r="AJ480" s="41">
        <v>24590042</v>
      </c>
      <c r="AK480" s="51">
        <v>12769.07</v>
      </c>
      <c r="AL480" s="34" t="str">
        <f t="shared" si="67"/>
        <v>Mauricio Alves</v>
      </c>
    </row>
    <row r="481" spans="1:38" x14ac:dyDescent="0.25">
      <c r="A481" s="26" t="s">
        <v>38</v>
      </c>
      <c r="B481" s="26" t="s">
        <v>39</v>
      </c>
      <c r="C481" s="26" t="s">
        <v>52</v>
      </c>
      <c r="D481" s="26" t="s">
        <v>40</v>
      </c>
      <c r="E481" s="27">
        <v>587113</v>
      </c>
      <c r="F481" s="27">
        <f>IFERROR(VLOOKUP(E481,#REF!,2,0),0)</f>
        <v>0</v>
      </c>
      <c r="G481" s="27"/>
      <c r="H481" s="26" t="s">
        <v>278</v>
      </c>
      <c r="I481" s="26" t="s">
        <v>42</v>
      </c>
      <c r="J481" s="26" t="s">
        <v>42</v>
      </c>
      <c r="K481" s="30" t="str">
        <f t="shared" si="68"/>
        <v>EME</v>
      </c>
      <c r="L481" s="26" t="s">
        <v>43</v>
      </c>
      <c r="M481" s="26" t="s">
        <v>44</v>
      </c>
      <c r="N481" s="26" t="str">
        <f t="shared" si="62"/>
        <v>Realizado</v>
      </c>
      <c r="O481" s="26" t="s">
        <v>45</v>
      </c>
      <c r="P481" s="26" t="s">
        <v>46</v>
      </c>
      <c r="Q481" s="26" t="str">
        <f>IFERROR(IFERROR(VLOOKUP(H481,[1]STATUS_CAPEX!I:J,2,0),VLOOKUP(H481,[1]STATUS_OPEX!H:I,2,0)),0)</f>
        <v>ENTE//CKCP</v>
      </c>
      <c r="R481" s="31">
        <v>45978</v>
      </c>
      <c r="S481" s="32" t="s">
        <v>71</v>
      </c>
      <c r="T481" s="26" t="s">
        <v>48</v>
      </c>
      <c r="U481" s="33" t="s">
        <v>39</v>
      </c>
      <c r="V481" s="33" t="str">
        <f t="shared" si="63"/>
        <v>OK</v>
      </c>
      <c r="W481" s="33" t="s">
        <v>49</v>
      </c>
      <c r="X481" s="33" t="s">
        <v>49</v>
      </c>
      <c r="Y481" s="33" t="s">
        <v>39</v>
      </c>
      <c r="Z481" s="14">
        <f t="shared" si="65"/>
        <v>1</v>
      </c>
      <c r="AA481" s="34">
        <v>4156</v>
      </c>
      <c r="AB481" s="35" t="s">
        <v>57</v>
      </c>
      <c r="AC481" s="36" t="s">
        <v>182</v>
      </c>
      <c r="AD481" s="37" t="s">
        <v>51</v>
      </c>
      <c r="AE481" s="32" t="str">
        <f t="shared" si="69"/>
        <v>Realizado</v>
      </c>
      <c r="AF481" s="38" t="s">
        <v>42</v>
      </c>
      <c r="AG481" s="39">
        <f t="shared" si="64"/>
        <v>1512.2</v>
      </c>
      <c r="AH481" s="40">
        <v>2548098.5699999998</v>
      </c>
      <c r="AI481" s="35" t="e">
        <f t="shared" si="66"/>
        <v>#N/A</v>
      </c>
      <c r="AJ481" s="41">
        <v>25049338</v>
      </c>
      <c r="AK481" s="51">
        <v>1512.2</v>
      </c>
      <c r="AL481" s="34" t="str">
        <f t="shared" si="67"/>
        <v>Mauricio Alves</v>
      </c>
    </row>
    <row r="482" spans="1:38" x14ac:dyDescent="0.25">
      <c r="A482" s="26" t="s">
        <v>38</v>
      </c>
      <c r="B482" s="26" t="s">
        <v>39</v>
      </c>
      <c r="C482" s="26" t="s">
        <v>52</v>
      </c>
      <c r="D482" s="26" t="s">
        <v>40</v>
      </c>
      <c r="E482" s="27">
        <v>1</v>
      </c>
      <c r="F482" s="27">
        <f>IFERROR(VLOOKUP(E482,#REF!,2,0),0)</f>
        <v>0</v>
      </c>
      <c r="G482" s="27"/>
      <c r="H482" s="26" t="s">
        <v>279</v>
      </c>
      <c r="I482" s="26" t="s">
        <v>42</v>
      </c>
      <c r="J482" s="26" t="s">
        <v>42</v>
      </c>
      <c r="K482" s="30" t="str">
        <f t="shared" si="68"/>
        <v>ERD</v>
      </c>
      <c r="L482" s="26" t="s">
        <v>43</v>
      </c>
      <c r="M482" s="26" t="s">
        <v>54</v>
      </c>
      <c r="N482" s="26" t="str">
        <f t="shared" si="62"/>
        <v>Realizado</v>
      </c>
      <c r="O482" s="26" t="s">
        <v>117</v>
      </c>
      <c r="P482" s="26" t="s">
        <v>254</v>
      </c>
      <c r="Q482" s="26" t="str">
        <f>IFERROR(IFERROR(VLOOKUP(H482,[1]STATUS_CAPEX!I:J,2,0),VLOOKUP(H482,[1]STATUS_OPEX!H:I,2,0)),0)</f>
        <v>LIB //CANC</v>
      </c>
      <c r="R482" s="31">
        <v>45979</v>
      </c>
      <c r="S482" s="32" t="s">
        <v>82</v>
      </c>
      <c r="T482" s="26" t="s">
        <v>48</v>
      </c>
      <c r="U482" s="33" t="s">
        <v>39</v>
      </c>
      <c r="V482" s="33" t="str">
        <f t="shared" si="63"/>
        <v>OK</v>
      </c>
      <c r="W482" s="33" t="s">
        <v>49</v>
      </c>
      <c r="X482" s="33" t="s">
        <v>49</v>
      </c>
      <c r="Y482" s="33" t="s">
        <v>39</v>
      </c>
      <c r="Z482" s="14">
        <f t="shared" si="65"/>
        <v>1</v>
      </c>
      <c r="AA482" s="60">
        <v>0</v>
      </c>
      <c r="AB482" s="35" t="s">
        <v>57</v>
      </c>
      <c r="AC482" s="36" t="str">
        <f>IFERROR(VLOOKUP(T482,[1]STATUS_CAPEX!Q:R,2,0),"SAMUEL OLIVEIRA")</f>
        <v>LUCAS ANDRADE</v>
      </c>
      <c r="AD482" s="37" t="s">
        <v>51</v>
      </c>
      <c r="AE482" s="32" t="str">
        <f t="shared" si="69"/>
        <v>Realizado</v>
      </c>
      <c r="AF482" s="38" t="s">
        <v>42</v>
      </c>
      <c r="AG482" s="39">
        <f t="shared" si="64"/>
        <v>14811.83</v>
      </c>
      <c r="AH482" s="40">
        <v>2548098.5699999998</v>
      </c>
      <c r="AI482" s="35" t="e">
        <f t="shared" si="66"/>
        <v>#N/A</v>
      </c>
      <c r="AJ482" s="41">
        <v>24770898</v>
      </c>
      <c r="AK482" s="51">
        <v>14811.83</v>
      </c>
      <c r="AL482" s="34" t="str">
        <f t="shared" si="67"/>
        <v>Mauricio Alves</v>
      </c>
    </row>
    <row r="483" spans="1:38" x14ac:dyDescent="0.25">
      <c r="A483" s="26" t="s">
        <v>38</v>
      </c>
      <c r="B483" s="26" t="s">
        <v>39</v>
      </c>
      <c r="C483" s="26" t="s">
        <v>52</v>
      </c>
      <c r="D483" s="26" t="s">
        <v>40</v>
      </c>
      <c r="E483" s="27">
        <v>559195</v>
      </c>
      <c r="F483" s="27">
        <f>IFERROR(VLOOKUP(E483,#REF!,2,0),0)</f>
        <v>0</v>
      </c>
      <c r="G483" s="27"/>
      <c r="H483" s="26" t="s">
        <v>280</v>
      </c>
      <c r="I483" s="26" t="s">
        <v>42</v>
      </c>
      <c r="J483" s="26" t="s">
        <v>42</v>
      </c>
      <c r="K483" s="30" t="str">
        <f t="shared" si="68"/>
        <v>EME</v>
      </c>
      <c r="L483" s="26" t="s">
        <v>43</v>
      </c>
      <c r="M483" s="26" t="s">
        <v>54</v>
      </c>
      <c r="N483" s="26" t="str">
        <f t="shared" ref="N483:N534" si="70">IF(Z483&gt;99%,"Realizado","Pendente")</f>
        <v>Realizado</v>
      </c>
      <c r="O483" s="26" t="s">
        <v>80</v>
      </c>
      <c r="P483" s="26" t="s">
        <v>65</v>
      </c>
      <c r="Q483" s="26" t="str">
        <f>IFERROR(IFERROR(VLOOKUP(H483,[1]STATUS_CAPEX!I:J,2,0),VLOOKUP(H483,[1]STATUS_OPEX!H:I,2,0)),0)</f>
        <v>ENTE//CKCP</v>
      </c>
      <c r="R483" s="31">
        <v>45980</v>
      </c>
      <c r="S483" s="32" t="s">
        <v>82</v>
      </c>
      <c r="T483" s="26" t="s">
        <v>48</v>
      </c>
      <c r="U483" s="33" t="s">
        <v>39</v>
      </c>
      <c r="V483" s="33" t="str">
        <f t="shared" si="63"/>
        <v>OK</v>
      </c>
      <c r="W483" s="33" t="s">
        <v>49</v>
      </c>
      <c r="X483" s="33" t="s">
        <v>49</v>
      </c>
      <c r="Y483" s="33" t="s">
        <v>39</v>
      </c>
      <c r="Z483" s="14">
        <f t="shared" si="65"/>
        <v>1</v>
      </c>
      <c r="AA483" s="34">
        <v>3969.63</v>
      </c>
      <c r="AB483" s="35" t="s">
        <v>57</v>
      </c>
      <c r="AC483" s="36" t="str">
        <f>IFERROR(VLOOKUP(T483,[1]STATUS_CAPEX!Q:R,2,0),"SAMUEL OLIVEIRA")</f>
        <v>LUCAS ANDRADE</v>
      </c>
      <c r="AD483" s="37" t="s">
        <v>51</v>
      </c>
      <c r="AE483" s="32" t="str">
        <f t="shared" si="69"/>
        <v>Realizado</v>
      </c>
      <c r="AF483" s="38" t="s">
        <v>42</v>
      </c>
      <c r="AG483" s="39">
        <f t="shared" si="64"/>
        <v>3569.65</v>
      </c>
      <c r="AH483" s="40">
        <v>2548098.5699999998</v>
      </c>
      <c r="AI483" s="35" t="e">
        <f t="shared" si="66"/>
        <v>#N/A</v>
      </c>
      <c r="AJ483" s="41">
        <v>24612803</v>
      </c>
      <c r="AK483" s="51">
        <v>3569.65</v>
      </c>
      <c r="AL483" s="34" t="str">
        <f t="shared" si="67"/>
        <v>Mauricio Alves</v>
      </c>
    </row>
    <row r="484" spans="1:38" x14ac:dyDescent="0.25">
      <c r="A484" s="26" t="s">
        <v>38</v>
      </c>
      <c r="B484" s="26" t="s">
        <v>39</v>
      </c>
      <c r="C484" s="26" t="s">
        <v>52</v>
      </c>
      <c r="D484" s="26" t="s">
        <v>40</v>
      </c>
      <c r="E484" s="79">
        <v>562245</v>
      </c>
      <c r="F484" s="46">
        <f>IFERROR(VLOOKUP(E484,#REF!,2,0),0)</f>
        <v>0</v>
      </c>
      <c r="G484" s="46"/>
      <c r="H484" s="26" t="s">
        <v>281</v>
      </c>
      <c r="I484" s="26" t="s">
        <v>42</v>
      </c>
      <c r="J484" s="26" t="s">
        <v>42</v>
      </c>
      <c r="K484" s="30" t="str">
        <f t="shared" si="68"/>
        <v>EME</v>
      </c>
      <c r="L484" s="26" t="s">
        <v>43</v>
      </c>
      <c r="M484" s="26" t="s">
        <v>54</v>
      </c>
      <c r="N484" s="26" t="str">
        <f t="shared" si="70"/>
        <v>Realizado</v>
      </c>
      <c r="O484" s="26" t="s">
        <v>45</v>
      </c>
      <c r="P484" s="26" t="s">
        <v>65</v>
      </c>
      <c r="Q484" s="26" t="str">
        <f>IFERROR(IFERROR(VLOOKUP(H484,[1]STATUS_CAPEX!I:J,2,0),VLOOKUP(H484,[1]STATUS_OPEX!H:I,2,0)),0)</f>
        <v>ENTE//CKCP</v>
      </c>
      <c r="R484" s="31">
        <v>45981</v>
      </c>
      <c r="S484" s="32" t="s">
        <v>82</v>
      </c>
      <c r="T484" s="26" t="s">
        <v>48</v>
      </c>
      <c r="U484" s="33" t="s">
        <v>39</v>
      </c>
      <c r="V484" s="33" t="str">
        <f t="shared" si="63"/>
        <v>OK</v>
      </c>
      <c r="W484" s="33" t="s">
        <v>49</v>
      </c>
      <c r="X484" s="33" t="s">
        <v>49</v>
      </c>
      <c r="Y484" s="33" t="s">
        <v>39</v>
      </c>
      <c r="Z484" s="14">
        <f t="shared" si="65"/>
        <v>1</v>
      </c>
      <c r="AA484" s="34">
        <v>3580</v>
      </c>
      <c r="AB484" s="35" t="s">
        <v>57</v>
      </c>
      <c r="AC484" s="36" t="str">
        <f>IFERROR(VLOOKUP(T484,[1]STATUS_CAPEX!Q:R,2,0),"SAMUEL OLIVEIRA")</f>
        <v>LUCAS ANDRADE</v>
      </c>
      <c r="AD484" s="37" t="s">
        <v>51</v>
      </c>
      <c r="AE484" s="32" t="str">
        <f t="shared" si="69"/>
        <v>Realizado</v>
      </c>
      <c r="AF484" s="38" t="s">
        <v>42</v>
      </c>
      <c r="AG484" s="39">
        <f t="shared" si="64"/>
        <v>3647.05</v>
      </c>
      <c r="AH484" s="40">
        <v>2548098.5699999998</v>
      </c>
      <c r="AI484" s="35" t="e">
        <f t="shared" si="66"/>
        <v>#N/A</v>
      </c>
      <c r="AJ484" s="41">
        <v>24626297</v>
      </c>
      <c r="AK484" s="51">
        <v>3647.05</v>
      </c>
      <c r="AL484" s="34" t="str">
        <f t="shared" si="67"/>
        <v>Mauricio Alves</v>
      </c>
    </row>
    <row r="485" spans="1:38" x14ac:dyDescent="0.25">
      <c r="A485" s="26" t="s">
        <v>38</v>
      </c>
      <c r="B485" s="26" t="s">
        <v>39</v>
      </c>
      <c r="C485" s="26" t="s">
        <v>52</v>
      </c>
      <c r="D485" s="26" t="s">
        <v>40</v>
      </c>
      <c r="E485" s="79">
        <v>565947</v>
      </c>
      <c r="F485" s="46">
        <f>IFERROR(VLOOKUP(E485,#REF!,2,0),0)</f>
        <v>0</v>
      </c>
      <c r="G485" s="46"/>
      <c r="H485" s="26" t="s">
        <v>282</v>
      </c>
      <c r="I485" s="43" t="s">
        <v>42</v>
      </c>
      <c r="J485" s="43" t="s">
        <v>42</v>
      </c>
      <c r="K485" s="30" t="str">
        <f t="shared" si="68"/>
        <v>EME</v>
      </c>
      <c r="L485" s="26" t="s">
        <v>43</v>
      </c>
      <c r="M485" s="26" t="s">
        <v>54</v>
      </c>
      <c r="N485" s="26" t="str">
        <f t="shared" si="70"/>
        <v>Realizado</v>
      </c>
      <c r="O485" s="26" t="s">
        <v>122</v>
      </c>
      <c r="P485" s="26" t="s">
        <v>65</v>
      </c>
      <c r="Q485" s="26" t="str">
        <f>IFERROR(IFERROR(VLOOKUP(H485,[1]STATUS_CAPEX!I:J,2,0),VLOOKUP(H485,[1]STATUS_OPEX!H:I,2,0)),0)</f>
        <v>ENTE//CKCP</v>
      </c>
      <c r="R485" s="31">
        <v>45982</v>
      </c>
      <c r="S485" s="32" t="s">
        <v>82</v>
      </c>
      <c r="T485" s="26" t="s">
        <v>48</v>
      </c>
      <c r="U485" s="33" t="s">
        <v>39</v>
      </c>
      <c r="V485" s="33" t="str">
        <f t="shared" si="63"/>
        <v>OK</v>
      </c>
      <c r="W485" s="33" t="s">
        <v>49</v>
      </c>
      <c r="X485" s="33" t="s">
        <v>49</v>
      </c>
      <c r="Y485" s="33" t="s">
        <v>39</v>
      </c>
      <c r="Z485" s="14">
        <f t="shared" si="65"/>
        <v>1</v>
      </c>
      <c r="AA485" s="34">
        <v>3696.63</v>
      </c>
      <c r="AB485" s="35" t="s">
        <v>57</v>
      </c>
      <c r="AC485" s="36" t="str">
        <f>IFERROR(VLOOKUP(T485,[1]STATUS_CAPEX!Q:R,2,0),"SAMUEL OLIVEIRA")</f>
        <v>LUCAS ANDRADE</v>
      </c>
      <c r="AD485" s="37" t="s">
        <v>51</v>
      </c>
      <c r="AE485" s="32" t="str">
        <f t="shared" si="69"/>
        <v>Realizado</v>
      </c>
      <c r="AF485" s="38" t="s">
        <v>42</v>
      </c>
      <c r="AG485" s="39">
        <f t="shared" si="64"/>
        <v>4217.05</v>
      </c>
      <c r="AH485" s="40">
        <v>2548098.5699999998</v>
      </c>
      <c r="AI485" s="35" t="e">
        <f t="shared" si="66"/>
        <v>#N/A</v>
      </c>
      <c r="AJ485" s="41">
        <v>24613229</v>
      </c>
      <c r="AK485" s="51">
        <v>4217.05</v>
      </c>
      <c r="AL485" s="34" t="str">
        <f t="shared" si="67"/>
        <v>Mauricio Alves</v>
      </c>
    </row>
    <row r="486" spans="1:38" hidden="1" x14ac:dyDescent="0.25">
      <c r="A486" s="26" t="s">
        <v>283</v>
      </c>
      <c r="B486" s="26" t="s">
        <v>284</v>
      </c>
      <c r="C486" s="26" t="s">
        <v>285</v>
      </c>
      <c r="D486" s="26" t="s">
        <v>286</v>
      </c>
      <c r="E486" s="27">
        <v>1910</v>
      </c>
      <c r="F486" s="27">
        <v>375</v>
      </c>
      <c r="G486" s="27"/>
      <c r="H486" s="44">
        <v>6000779536</v>
      </c>
      <c r="I486" s="45" t="s">
        <v>287</v>
      </c>
      <c r="J486" s="45" t="s">
        <v>288</v>
      </c>
      <c r="K486" s="30" t="str">
        <f t="shared" si="68"/>
        <v>Custeio</v>
      </c>
      <c r="L486" s="26" t="s">
        <v>289</v>
      </c>
      <c r="M486" s="26" t="s">
        <v>69</v>
      </c>
      <c r="N486" s="26" t="str">
        <f t="shared" si="70"/>
        <v>Realizado</v>
      </c>
      <c r="O486" s="47" t="s">
        <v>45</v>
      </c>
      <c r="P486" s="47" t="s">
        <v>76</v>
      </c>
      <c r="Q486" s="26" t="str">
        <f>IFERROR(IFERROR(VLOOKUP(H486,[1]STATUS_CAPEX!I:J,2,0),VLOOKUP(H486,[1]STATUS_OPEX!H:I,2,0)),0)</f>
        <v>LIB //PEND</v>
      </c>
      <c r="R486" s="31">
        <v>45525</v>
      </c>
      <c r="S486" s="32" t="s">
        <v>66</v>
      </c>
      <c r="T486" s="26" t="s">
        <v>72</v>
      </c>
      <c r="U486" s="33" t="s">
        <v>39</v>
      </c>
      <c r="V486" s="33" t="str">
        <f t="shared" si="63"/>
        <v>OK</v>
      </c>
      <c r="W486" s="33" t="s">
        <v>49</v>
      </c>
      <c r="X486" s="33" t="s">
        <v>49</v>
      </c>
      <c r="Y486" s="33" t="s">
        <v>39</v>
      </c>
      <c r="Z486" s="14">
        <f t="shared" si="65"/>
        <v>1</v>
      </c>
      <c r="AA486" s="48">
        <v>6299.01</v>
      </c>
      <c r="AB486" s="35" t="s">
        <v>50</v>
      </c>
      <c r="AC486" s="36" t="s">
        <v>271</v>
      </c>
      <c r="AD486" s="37" t="s">
        <v>51</v>
      </c>
      <c r="AE486" s="32" t="str">
        <f t="shared" si="69"/>
        <v>Realizado</v>
      </c>
      <c r="AF486" s="38" t="s">
        <v>68</v>
      </c>
      <c r="AG486" s="39">
        <f t="shared" si="64"/>
        <v>5968.5</v>
      </c>
      <c r="AH486" s="40">
        <v>2548098.5699999998</v>
      </c>
      <c r="AI486" s="35" t="e">
        <f t="shared" si="66"/>
        <v>#N/A</v>
      </c>
      <c r="AJ486" s="41">
        <v>25537030</v>
      </c>
      <c r="AK486" s="51">
        <v>5968.5</v>
      </c>
      <c r="AL486" s="34" t="str">
        <f t="shared" si="67"/>
        <v>Erica Fragoso</v>
      </c>
    </row>
    <row r="487" spans="1:38" x14ac:dyDescent="0.25">
      <c r="A487" s="26" t="s">
        <v>38</v>
      </c>
      <c r="B487" s="26" t="s">
        <v>39</v>
      </c>
      <c r="C487" s="26" t="s">
        <v>52</v>
      </c>
      <c r="D487" s="26" t="s">
        <v>40</v>
      </c>
      <c r="E487" s="27">
        <v>635408</v>
      </c>
      <c r="F487" s="27">
        <f>IFERROR(VLOOKUP(E487,#REF!,2,0),0)</f>
        <v>0</v>
      </c>
      <c r="G487" s="27"/>
      <c r="H487" s="26">
        <v>6000800702</v>
      </c>
      <c r="I487" s="29" t="s">
        <v>42</v>
      </c>
      <c r="J487" s="29" t="s">
        <v>42</v>
      </c>
      <c r="K487" s="30" t="str">
        <f t="shared" si="68"/>
        <v>Custeio</v>
      </c>
      <c r="L487" s="26" t="s">
        <v>43</v>
      </c>
      <c r="M487" s="26" t="s">
        <v>69</v>
      </c>
      <c r="N487" s="26" t="str">
        <f t="shared" si="70"/>
        <v>Realizado</v>
      </c>
      <c r="O487" s="26" t="s">
        <v>45</v>
      </c>
      <c r="P487" s="26" t="s">
        <v>70</v>
      </c>
      <c r="Q487" s="26" t="str">
        <f>IFERROR(IFERROR(VLOOKUP(H487,[1]STATUS_CAPEX!I:J,2,0),VLOOKUP(H487,[1]STATUS_OPEX!H:I,2,0)),0)</f>
        <v>LIB //COMS</v>
      </c>
      <c r="R487" s="31">
        <v>45984</v>
      </c>
      <c r="S487" s="32" t="s">
        <v>71</v>
      </c>
      <c r="T487" s="26" t="s">
        <v>72</v>
      </c>
      <c r="U487" s="33" t="s">
        <v>39</v>
      </c>
      <c r="V487" s="33" t="str">
        <f t="shared" si="63"/>
        <v>OK</v>
      </c>
      <c r="W487" s="33" t="s">
        <v>49</v>
      </c>
      <c r="X487" s="33" t="s">
        <v>49</v>
      </c>
      <c r="Y487" s="33" t="s">
        <v>39</v>
      </c>
      <c r="Z487" s="14">
        <f t="shared" si="65"/>
        <v>1</v>
      </c>
      <c r="AA487" s="34">
        <v>5561.5</v>
      </c>
      <c r="AB487" s="35" t="s">
        <v>57</v>
      </c>
      <c r="AC487" s="36" t="str">
        <f>IFERROR(VLOOKUP(T487,[1]STATUS_CAPEX!Q:R,2,0),"SAMUEL OLIVEIRA")</f>
        <v>SAMUEL OLIVEIRA</v>
      </c>
      <c r="AD487" s="37" t="s">
        <v>51</v>
      </c>
      <c r="AE487" s="32" t="str">
        <f t="shared" si="69"/>
        <v>Realizado</v>
      </c>
      <c r="AF487" s="38" t="s">
        <v>42</v>
      </c>
      <c r="AG487" s="39">
        <f t="shared" si="64"/>
        <v>5561.5</v>
      </c>
      <c r="AH487" s="40">
        <v>2548098.5699999998</v>
      </c>
      <c r="AI487" s="35" t="e">
        <f t="shared" si="66"/>
        <v>#N/A</v>
      </c>
      <c r="AJ487" s="41">
        <v>25118106</v>
      </c>
      <c r="AK487" s="51">
        <v>5561.5</v>
      </c>
      <c r="AL487" s="34" t="str">
        <f t="shared" si="67"/>
        <v>Mauricio Alves</v>
      </c>
    </row>
    <row r="488" spans="1:38" x14ac:dyDescent="0.25">
      <c r="A488" s="26" t="s">
        <v>38</v>
      </c>
      <c r="B488" s="26" t="s">
        <v>39</v>
      </c>
      <c r="C488" s="26" t="s">
        <v>52</v>
      </c>
      <c r="D488" s="26" t="s">
        <v>40</v>
      </c>
      <c r="E488" s="27">
        <v>632349</v>
      </c>
      <c r="F488" s="27">
        <f>IFERROR(VLOOKUP(E488,#REF!,2,0),0)</f>
        <v>0</v>
      </c>
      <c r="G488" s="27"/>
      <c r="H488" s="26">
        <v>6000800556</v>
      </c>
      <c r="I488" s="26" t="s">
        <v>42</v>
      </c>
      <c r="J488" s="26" t="s">
        <v>42</v>
      </c>
      <c r="K488" s="30" t="str">
        <f t="shared" si="68"/>
        <v>Custeio</v>
      </c>
      <c r="L488" s="26" t="s">
        <v>43</v>
      </c>
      <c r="M488" s="26" t="s">
        <v>69</v>
      </c>
      <c r="N488" s="26" t="str">
        <f t="shared" si="70"/>
        <v>Realizado</v>
      </c>
      <c r="O488" s="26" t="s">
        <v>45</v>
      </c>
      <c r="P488" s="26" t="s">
        <v>70</v>
      </c>
      <c r="Q488" s="26" t="str">
        <f>IFERROR(IFERROR(VLOOKUP(H488,[1]STATUS_CAPEX!I:J,2,0),VLOOKUP(H488,[1]STATUS_OPEX!H:I,2,0)),0)</f>
        <v>LIB //COMS</v>
      </c>
      <c r="R488" s="31">
        <v>45985</v>
      </c>
      <c r="S488" s="32" t="s">
        <v>71</v>
      </c>
      <c r="T488" s="26" t="s">
        <v>72</v>
      </c>
      <c r="U488" s="33" t="s">
        <v>39</v>
      </c>
      <c r="V488" s="33" t="str">
        <f t="shared" si="63"/>
        <v>OK</v>
      </c>
      <c r="W488" s="33" t="s">
        <v>49</v>
      </c>
      <c r="X488" s="33" t="s">
        <v>49</v>
      </c>
      <c r="Y488" s="33" t="s">
        <v>39</v>
      </c>
      <c r="Z488" s="14">
        <f t="shared" si="65"/>
        <v>1</v>
      </c>
      <c r="AA488" s="34">
        <v>5810.91</v>
      </c>
      <c r="AB488" s="35" t="s">
        <v>57</v>
      </c>
      <c r="AC488" s="36" t="s">
        <v>73</v>
      </c>
      <c r="AD488" s="37" t="s">
        <v>51</v>
      </c>
      <c r="AE488" s="32" t="str">
        <f t="shared" si="69"/>
        <v>Realizado</v>
      </c>
      <c r="AF488" s="38" t="s">
        <v>42</v>
      </c>
      <c r="AG488" s="39">
        <f t="shared" si="64"/>
        <v>5810.91</v>
      </c>
      <c r="AH488" s="40">
        <v>2548098.5699999998</v>
      </c>
      <c r="AI488" s="35" t="e">
        <f t="shared" si="66"/>
        <v>#N/A</v>
      </c>
      <c r="AJ488" s="41">
        <v>25105273</v>
      </c>
      <c r="AK488" s="51">
        <v>5810.91</v>
      </c>
      <c r="AL488" s="34" t="str">
        <f t="shared" si="67"/>
        <v>Mauricio Alves</v>
      </c>
    </row>
    <row r="489" spans="1:38" x14ac:dyDescent="0.25">
      <c r="A489" s="26" t="s">
        <v>38</v>
      </c>
      <c r="B489" s="26" t="s">
        <v>39</v>
      </c>
      <c r="C489" s="26" t="s">
        <v>52</v>
      </c>
      <c r="D489" s="26" t="s">
        <v>40</v>
      </c>
      <c r="E489" s="27">
        <v>645655</v>
      </c>
      <c r="F489" s="27">
        <f>IFERROR(VLOOKUP(E489,#REF!,2,0),0)</f>
        <v>0</v>
      </c>
      <c r="G489" s="27"/>
      <c r="H489" s="26">
        <v>6000801961</v>
      </c>
      <c r="I489" s="26" t="s">
        <v>42</v>
      </c>
      <c r="J489" s="26" t="s">
        <v>42</v>
      </c>
      <c r="K489" s="30" t="str">
        <f t="shared" si="68"/>
        <v>Custeio</v>
      </c>
      <c r="L489" s="26" t="s">
        <v>136</v>
      </c>
      <c r="M489" s="26" t="s">
        <v>44</v>
      </c>
      <c r="N489" s="26" t="str">
        <f t="shared" si="70"/>
        <v>Realizado</v>
      </c>
      <c r="O489" s="26" t="s">
        <v>45</v>
      </c>
      <c r="P489" s="26" t="s">
        <v>70</v>
      </c>
      <c r="Q489" s="26" t="str">
        <f>IFERROR(IFERROR(VLOOKUP(H489,[1]STATUS_CAPEX!I:J,2,0),VLOOKUP(H489,[1]STATUS_OPEX!H:I,2,0)),0)</f>
        <v>LIB //COMS</v>
      </c>
      <c r="R489" s="31">
        <v>45986</v>
      </c>
      <c r="S489" s="32" t="s">
        <v>56</v>
      </c>
      <c r="T489" s="26" t="s">
        <v>72</v>
      </c>
      <c r="U489" s="33" t="s">
        <v>39</v>
      </c>
      <c r="V489" s="33" t="str">
        <f t="shared" si="63"/>
        <v>OK</v>
      </c>
      <c r="W489" s="33" t="s">
        <v>49</v>
      </c>
      <c r="X489" s="33" t="s">
        <v>49</v>
      </c>
      <c r="Y489" s="33" t="s">
        <v>39</v>
      </c>
      <c r="Z489" s="14">
        <f t="shared" si="65"/>
        <v>1</v>
      </c>
      <c r="AA489" s="34">
        <v>1224.1400000000001</v>
      </c>
      <c r="AB489" s="35" t="s">
        <v>57</v>
      </c>
      <c r="AC489" s="36" t="str">
        <f>IFERROR(VLOOKUP(T489,[1]STATUS_CAPEX!Q:R,2,0),"SAMUEL OLIVEIRA")</f>
        <v>SAMUEL OLIVEIRA</v>
      </c>
      <c r="AD489" s="37" t="s">
        <v>51</v>
      </c>
      <c r="AE489" s="32" t="str">
        <f t="shared" si="69"/>
        <v>Realizado</v>
      </c>
      <c r="AF489" s="38" t="s">
        <v>42</v>
      </c>
      <c r="AG489" s="39">
        <f t="shared" si="64"/>
        <v>242.84</v>
      </c>
      <c r="AH489" s="40">
        <v>2548098.5699999998</v>
      </c>
      <c r="AI489" s="35" t="e">
        <f t="shared" si="66"/>
        <v>#N/A</v>
      </c>
      <c r="AJ489" s="41">
        <v>25134289</v>
      </c>
      <c r="AK489" s="51">
        <v>242.84</v>
      </c>
      <c r="AL489" s="34" t="str">
        <f t="shared" si="67"/>
        <v>Mauricio Alves</v>
      </c>
    </row>
    <row r="490" spans="1:38" x14ac:dyDescent="0.25">
      <c r="A490" s="26" t="s">
        <v>38</v>
      </c>
      <c r="B490" s="26" t="s">
        <v>39</v>
      </c>
      <c r="C490" s="26" t="s">
        <v>52</v>
      </c>
      <c r="D490" s="26" t="s">
        <v>40</v>
      </c>
      <c r="E490" s="27">
        <v>637463</v>
      </c>
      <c r="F490" s="27">
        <f>IFERROR(VLOOKUP(E490,#REF!,2,0),0)</f>
        <v>0</v>
      </c>
      <c r="G490" s="27"/>
      <c r="H490" s="26">
        <v>6000800746</v>
      </c>
      <c r="I490" s="26" t="s">
        <v>42</v>
      </c>
      <c r="J490" s="26" t="s">
        <v>42</v>
      </c>
      <c r="K490" s="30" t="str">
        <f t="shared" si="68"/>
        <v>Custeio</v>
      </c>
      <c r="L490" s="26" t="s">
        <v>43</v>
      </c>
      <c r="M490" s="26" t="s">
        <v>69</v>
      </c>
      <c r="N490" s="26" t="str">
        <f t="shared" si="70"/>
        <v>Realizado</v>
      </c>
      <c r="O490" s="26" t="s">
        <v>45</v>
      </c>
      <c r="P490" s="26" t="s">
        <v>70</v>
      </c>
      <c r="Q490" s="26" t="str">
        <f>IFERROR(IFERROR(VLOOKUP(H490,[1]STATUS_CAPEX!I:J,2,0),VLOOKUP(H490,[1]STATUS_OPEX!H:I,2,0)),0)</f>
        <v>LIB //COMS</v>
      </c>
      <c r="R490" s="31">
        <v>45987</v>
      </c>
      <c r="S490" s="32" t="s">
        <v>71</v>
      </c>
      <c r="T490" s="26" t="s">
        <v>72</v>
      </c>
      <c r="U490" s="33" t="s">
        <v>39</v>
      </c>
      <c r="V490" s="33" t="str">
        <f t="shared" si="63"/>
        <v>OK</v>
      </c>
      <c r="W490" s="33" t="s">
        <v>49</v>
      </c>
      <c r="X490" s="33" t="s">
        <v>49</v>
      </c>
      <c r="Y490" s="33" t="s">
        <v>39</v>
      </c>
      <c r="Z490" s="14">
        <f t="shared" si="65"/>
        <v>1</v>
      </c>
      <c r="AA490" s="34">
        <v>4668.4399999999996</v>
      </c>
      <c r="AB490" s="35" t="s">
        <v>57</v>
      </c>
      <c r="AC490" s="36" t="s">
        <v>73</v>
      </c>
      <c r="AD490" s="37" t="s">
        <v>51</v>
      </c>
      <c r="AE490" s="32" t="str">
        <f t="shared" si="69"/>
        <v>Realizado</v>
      </c>
      <c r="AF490" s="38" t="s">
        <v>42</v>
      </c>
      <c r="AG490" s="39">
        <f t="shared" si="64"/>
        <v>4668.4399999999996</v>
      </c>
      <c r="AH490" s="40">
        <v>2548098.5699999998</v>
      </c>
      <c r="AI490" s="35" t="e">
        <f t="shared" si="66"/>
        <v>#N/A</v>
      </c>
      <c r="AJ490" s="41">
        <v>25105161</v>
      </c>
      <c r="AK490" s="51">
        <v>4668.4399999999996</v>
      </c>
      <c r="AL490" s="34" t="str">
        <f t="shared" si="67"/>
        <v>Mauricio Alves</v>
      </c>
    </row>
    <row r="491" spans="1:38" x14ac:dyDescent="0.25">
      <c r="A491" s="26" t="s">
        <v>38</v>
      </c>
      <c r="B491" s="26" t="s">
        <v>39</v>
      </c>
      <c r="C491" s="26" t="s">
        <v>52</v>
      </c>
      <c r="D491" s="26" t="s">
        <v>40</v>
      </c>
      <c r="E491" s="27">
        <v>637490</v>
      </c>
      <c r="F491" s="27">
        <f>IFERROR(VLOOKUP(E491,#REF!,2,0),0)</f>
        <v>0</v>
      </c>
      <c r="G491" s="27"/>
      <c r="H491" s="26">
        <v>6000800745</v>
      </c>
      <c r="I491" s="26" t="s">
        <v>42</v>
      </c>
      <c r="J491" s="26" t="s">
        <v>42</v>
      </c>
      <c r="K491" s="30" t="str">
        <f t="shared" si="68"/>
        <v>Custeio</v>
      </c>
      <c r="L491" s="26" t="s">
        <v>43</v>
      </c>
      <c r="M491" s="26" t="s">
        <v>69</v>
      </c>
      <c r="N491" s="26" t="str">
        <f t="shared" si="70"/>
        <v>Realizado</v>
      </c>
      <c r="O491" s="26" t="s">
        <v>45</v>
      </c>
      <c r="P491" s="26" t="s">
        <v>70</v>
      </c>
      <c r="Q491" s="26" t="str">
        <f>IFERROR(IFERROR(VLOOKUP(H491,[1]STATUS_CAPEX!I:J,2,0),VLOOKUP(H491,[1]STATUS_OPEX!H:I,2,0)),0)</f>
        <v>LIB //COMS</v>
      </c>
      <c r="R491" s="31">
        <v>45988</v>
      </c>
      <c r="S491" s="32" t="s">
        <v>71</v>
      </c>
      <c r="T491" s="26" t="s">
        <v>72</v>
      </c>
      <c r="U491" s="33" t="s">
        <v>39</v>
      </c>
      <c r="V491" s="33" t="str">
        <f t="shared" si="63"/>
        <v>OK</v>
      </c>
      <c r="W491" s="33" t="s">
        <v>49</v>
      </c>
      <c r="X491" s="33" t="s">
        <v>49</v>
      </c>
      <c r="Y491" s="33" t="s">
        <v>39</v>
      </c>
      <c r="Z491" s="14">
        <f t="shared" si="65"/>
        <v>1</v>
      </c>
      <c r="AA491" s="34">
        <v>2756.11</v>
      </c>
      <c r="AB491" s="35" t="s">
        <v>57</v>
      </c>
      <c r="AC491" s="36" t="s">
        <v>73</v>
      </c>
      <c r="AD491" s="37" t="s">
        <v>51</v>
      </c>
      <c r="AE491" s="32" t="str">
        <f t="shared" si="69"/>
        <v>Realizado</v>
      </c>
      <c r="AF491" s="38" t="s">
        <v>42</v>
      </c>
      <c r="AG491" s="39">
        <f t="shared" si="64"/>
        <v>2756.11</v>
      </c>
      <c r="AH491" s="40">
        <v>2548098.5699999998</v>
      </c>
      <c r="AI491" s="35" t="e">
        <f t="shared" si="66"/>
        <v>#N/A</v>
      </c>
      <c r="AJ491" s="41">
        <v>25105232</v>
      </c>
      <c r="AK491" s="51">
        <v>2756.11</v>
      </c>
      <c r="AL491" s="34" t="str">
        <f t="shared" si="67"/>
        <v>Mauricio Alves</v>
      </c>
    </row>
    <row r="492" spans="1:38" x14ac:dyDescent="0.25">
      <c r="A492" s="26" t="s">
        <v>38</v>
      </c>
      <c r="B492" s="26" t="s">
        <v>39</v>
      </c>
      <c r="C492" s="26" t="s">
        <v>52</v>
      </c>
      <c r="D492" s="26" t="s">
        <v>40</v>
      </c>
      <c r="E492" s="27">
        <v>637490</v>
      </c>
      <c r="F492" s="27">
        <f>IFERROR(VLOOKUP(E492,#REF!,2,0),0)</f>
        <v>0</v>
      </c>
      <c r="G492" s="27"/>
      <c r="H492" s="26">
        <v>6000801380</v>
      </c>
      <c r="I492" s="26" t="s">
        <v>42</v>
      </c>
      <c r="J492" s="26" t="s">
        <v>42</v>
      </c>
      <c r="K492" s="30" t="str">
        <f t="shared" si="68"/>
        <v>Custeio</v>
      </c>
      <c r="L492" s="26" t="s">
        <v>43</v>
      </c>
      <c r="M492" s="26" t="s">
        <v>69</v>
      </c>
      <c r="N492" s="26" t="str">
        <f t="shared" si="70"/>
        <v>Realizado</v>
      </c>
      <c r="O492" s="26" t="s">
        <v>45</v>
      </c>
      <c r="P492" s="26" t="s">
        <v>70</v>
      </c>
      <c r="Q492" s="26" t="str">
        <f>IFERROR(IFERROR(VLOOKUP(H492,[1]STATUS_CAPEX!I:J,2,0),VLOOKUP(H492,[1]STATUS_OPEX!H:I,2,0)),0)</f>
        <v>LIB //COMS</v>
      </c>
      <c r="R492" s="31">
        <v>45989</v>
      </c>
      <c r="S492" s="32" t="s">
        <v>71</v>
      </c>
      <c r="T492" s="26" t="s">
        <v>72</v>
      </c>
      <c r="U492" s="33" t="s">
        <v>39</v>
      </c>
      <c r="V492" s="33" t="str">
        <f t="shared" ref="V492:V555" si="71">IF(E492&gt;0,"OK","NOK")</f>
        <v>OK</v>
      </c>
      <c r="W492" s="33" t="s">
        <v>49</v>
      </c>
      <c r="X492" s="33" t="s">
        <v>49</v>
      </c>
      <c r="Y492" s="33" t="s">
        <v>39</v>
      </c>
      <c r="Z492" s="14">
        <f t="shared" si="65"/>
        <v>1</v>
      </c>
      <c r="AA492" s="34">
        <v>5487.58</v>
      </c>
      <c r="AB492" s="35" t="s">
        <v>57</v>
      </c>
      <c r="AC492" s="36" t="str">
        <f>IFERROR(VLOOKUP(T492,[1]STATUS_CAPEX!Q:R,2,0),"SAMUEL OLIVEIRA")</f>
        <v>SAMUEL OLIVEIRA</v>
      </c>
      <c r="AD492" s="37" t="s">
        <v>51</v>
      </c>
      <c r="AE492" s="32" t="str">
        <f t="shared" si="69"/>
        <v>Realizado</v>
      </c>
      <c r="AF492" s="38" t="s">
        <v>42</v>
      </c>
      <c r="AG492" s="39">
        <f t="shared" si="64"/>
        <v>5487.58</v>
      </c>
      <c r="AH492" s="40">
        <v>2548098.5699999998</v>
      </c>
      <c r="AI492" s="35" t="e">
        <f t="shared" si="66"/>
        <v>#N/A</v>
      </c>
      <c r="AJ492" s="41">
        <v>25118898</v>
      </c>
      <c r="AK492" s="51">
        <v>5487.58</v>
      </c>
      <c r="AL492" s="34" t="str">
        <f t="shared" si="67"/>
        <v>Mauricio Alves</v>
      </c>
    </row>
    <row r="493" spans="1:38" x14ac:dyDescent="0.25">
      <c r="A493" s="26" t="s">
        <v>38</v>
      </c>
      <c r="B493" s="26" t="s">
        <v>39</v>
      </c>
      <c r="C493" s="26" t="s">
        <v>52</v>
      </c>
      <c r="D493" s="26" t="s">
        <v>40</v>
      </c>
      <c r="E493" s="27">
        <v>677047</v>
      </c>
      <c r="F493" s="27">
        <f>IFERROR(VLOOKUP(E493,#REF!,2,0),0)</f>
        <v>0</v>
      </c>
      <c r="G493" s="27"/>
      <c r="H493" s="26">
        <v>6000801962</v>
      </c>
      <c r="I493" s="26" t="s">
        <v>42</v>
      </c>
      <c r="J493" s="26" t="s">
        <v>42</v>
      </c>
      <c r="K493" s="30" t="str">
        <f t="shared" si="68"/>
        <v>Custeio</v>
      </c>
      <c r="L493" s="26" t="s">
        <v>43</v>
      </c>
      <c r="M493" s="26" t="s">
        <v>69</v>
      </c>
      <c r="N493" s="26" t="str">
        <f t="shared" si="70"/>
        <v>Realizado</v>
      </c>
      <c r="O493" s="26" t="s">
        <v>45</v>
      </c>
      <c r="P493" s="26" t="s">
        <v>70</v>
      </c>
      <c r="Q493" s="26" t="str">
        <f>IFERROR(IFERROR(VLOOKUP(H493,[1]STATUS_CAPEX!I:J,2,0),VLOOKUP(H493,[1]STATUS_OPEX!H:I,2,0)),0)</f>
        <v>LIB //COMS</v>
      </c>
      <c r="R493" s="31">
        <v>45990</v>
      </c>
      <c r="S493" s="32" t="s">
        <v>71</v>
      </c>
      <c r="T493" s="26" t="s">
        <v>72</v>
      </c>
      <c r="U493" s="33" t="s">
        <v>39</v>
      </c>
      <c r="V493" s="33" t="str">
        <f t="shared" si="71"/>
        <v>OK</v>
      </c>
      <c r="W493" s="33" t="s">
        <v>49</v>
      </c>
      <c r="X493" s="33" t="s">
        <v>49</v>
      </c>
      <c r="Y493" s="33" t="s">
        <v>39</v>
      </c>
      <c r="Z493" s="14">
        <f t="shared" si="65"/>
        <v>1</v>
      </c>
      <c r="AA493" s="34">
        <v>137.91999999999999</v>
      </c>
      <c r="AB493" s="35" t="s">
        <v>57</v>
      </c>
      <c r="AC493" s="36" t="s">
        <v>73</v>
      </c>
      <c r="AD493" s="37" t="s">
        <v>51</v>
      </c>
      <c r="AE493" s="32" t="str">
        <f t="shared" si="69"/>
        <v>Realizado</v>
      </c>
      <c r="AF493" s="38" t="s">
        <v>42</v>
      </c>
      <c r="AG493" s="39">
        <f t="shared" si="64"/>
        <v>46.89</v>
      </c>
      <c r="AH493" s="40">
        <v>2548098.5699999998</v>
      </c>
      <c r="AI493" s="35" t="e">
        <f t="shared" si="66"/>
        <v>#N/A</v>
      </c>
      <c r="AJ493" s="41">
        <v>25134282</v>
      </c>
      <c r="AK493" s="51">
        <v>46.89</v>
      </c>
      <c r="AL493" s="34" t="str">
        <f t="shared" si="67"/>
        <v>Mauricio Alves</v>
      </c>
    </row>
    <row r="494" spans="1:38" x14ac:dyDescent="0.25">
      <c r="A494" s="26" t="s">
        <v>38</v>
      </c>
      <c r="B494" s="26" t="s">
        <v>39</v>
      </c>
      <c r="C494" s="26" t="s">
        <v>52</v>
      </c>
      <c r="D494" s="26" t="s">
        <v>40</v>
      </c>
      <c r="E494" s="27">
        <v>1</v>
      </c>
      <c r="F494" s="27">
        <f>IFERROR(VLOOKUP(E494,#REF!,2,0),0)</f>
        <v>0</v>
      </c>
      <c r="G494" s="27"/>
      <c r="H494" s="26" t="s">
        <v>290</v>
      </c>
      <c r="I494" s="26" t="s">
        <v>42</v>
      </c>
      <c r="J494" s="26" t="s">
        <v>42</v>
      </c>
      <c r="K494" s="30" t="str">
        <f t="shared" si="68"/>
        <v>EME</v>
      </c>
      <c r="L494" s="26" t="s">
        <v>43</v>
      </c>
      <c r="M494" s="26" t="s">
        <v>54</v>
      </c>
      <c r="N494" s="26" t="str">
        <f t="shared" si="70"/>
        <v>Realizado</v>
      </c>
      <c r="O494" s="26" t="s">
        <v>117</v>
      </c>
      <c r="P494" s="26" t="s">
        <v>291</v>
      </c>
      <c r="Q494" s="26" t="str">
        <f>IFERROR(IFERROR(VLOOKUP(H494,[1]STATUS_CAPEX!I:J,2,0),VLOOKUP(H494,[1]STATUS_OPEX!H:I,2,0)),0)</f>
        <v>ENTE//CKCP</v>
      </c>
      <c r="R494" s="31">
        <v>45991</v>
      </c>
      <c r="S494" s="32" t="s">
        <v>71</v>
      </c>
      <c r="T494" s="26" t="s">
        <v>48</v>
      </c>
      <c r="U494" s="33" t="s">
        <v>39</v>
      </c>
      <c r="V494" s="33" t="str">
        <f t="shared" si="71"/>
        <v>OK</v>
      </c>
      <c r="W494" s="33" t="s">
        <v>49</v>
      </c>
      <c r="X494" s="33" t="s">
        <v>49</v>
      </c>
      <c r="Y494" s="33" t="s">
        <v>39</v>
      </c>
      <c r="Z494" s="14">
        <f t="shared" si="65"/>
        <v>1</v>
      </c>
      <c r="AA494" s="60">
        <v>0</v>
      </c>
      <c r="AB494" s="35" t="s">
        <v>57</v>
      </c>
      <c r="AC494" s="36" t="s">
        <v>182</v>
      </c>
      <c r="AD494" s="37" t="s">
        <v>51</v>
      </c>
      <c r="AE494" s="32" t="str">
        <f t="shared" si="69"/>
        <v>Realizado</v>
      </c>
      <c r="AF494" s="38" t="s">
        <v>42</v>
      </c>
      <c r="AG494" s="39">
        <f t="shared" si="64"/>
        <v>1813.41</v>
      </c>
      <c r="AH494" s="40">
        <v>2548098.5699999998</v>
      </c>
      <c r="AI494" s="35" t="e">
        <f t="shared" si="66"/>
        <v>#N/A</v>
      </c>
      <c r="AJ494" s="41">
        <v>24987014</v>
      </c>
      <c r="AK494" s="51">
        <v>1813.41</v>
      </c>
      <c r="AL494" s="34" t="str">
        <f t="shared" si="67"/>
        <v>Mauricio Alves</v>
      </c>
    </row>
    <row r="495" spans="1:38" x14ac:dyDescent="0.25">
      <c r="A495" s="26" t="s">
        <v>38</v>
      </c>
      <c r="B495" s="26" t="s">
        <v>39</v>
      </c>
      <c r="C495" s="26" t="s">
        <v>52</v>
      </c>
      <c r="D495" s="26" t="s">
        <v>40</v>
      </c>
      <c r="E495" s="61">
        <v>646681</v>
      </c>
      <c r="F495" s="46">
        <f>IFERROR(VLOOKUP(E495,#REF!,2,0),0)</f>
        <v>0</v>
      </c>
      <c r="G495" s="46"/>
      <c r="H495" s="26">
        <v>6000801963</v>
      </c>
      <c r="I495" s="26" t="s">
        <v>42</v>
      </c>
      <c r="J495" s="26" t="s">
        <v>42</v>
      </c>
      <c r="K495" s="30" t="str">
        <f t="shared" si="68"/>
        <v>Custeio</v>
      </c>
      <c r="L495" s="26" t="s">
        <v>43</v>
      </c>
      <c r="M495" s="26" t="s">
        <v>69</v>
      </c>
      <c r="N495" s="26" t="str">
        <f t="shared" si="70"/>
        <v>Realizado</v>
      </c>
      <c r="O495" s="26" t="s">
        <v>137</v>
      </c>
      <c r="P495" s="26" t="s">
        <v>70</v>
      </c>
      <c r="Q495" s="26" t="str">
        <f>IFERROR(IFERROR(VLOOKUP(H495,[1]STATUS_CAPEX!I:J,2,0),VLOOKUP(H495,[1]STATUS_OPEX!H:I,2,0)),0)</f>
        <v>LIB //COMS</v>
      </c>
      <c r="R495" s="31">
        <v>45992</v>
      </c>
      <c r="S495" s="32" t="s">
        <v>71</v>
      </c>
      <c r="T495" s="26" t="s">
        <v>72</v>
      </c>
      <c r="U495" s="33" t="s">
        <v>39</v>
      </c>
      <c r="V495" s="33" t="str">
        <f t="shared" si="71"/>
        <v>OK</v>
      </c>
      <c r="W495" s="33" t="s">
        <v>49</v>
      </c>
      <c r="X495" s="33" t="s">
        <v>49</v>
      </c>
      <c r="Y495" s="33" t="s">
        <v>39</v>
      </c>
      <c r="Z495" s="14">
        <f t="shared" si="65"/>
        <v>1</v>
      </c>
      <c r="AA495" s="34">
        <v>3104.08</v>
      </c>
      <c r="AB495" s="35" t="s">
        <v>57</v>
      </c>
      <c r="AC495" s="36" t="s">
        <v>73</v>
      </c>
      <c r="AD495" s="37" t="s">
        <v>51</v>
      </c>
      <c r="AE495" s="32" t="str">
        <f t="shared" si="69"/>
        <v>Realizado</v>
      </c>
      <c r="AF495" s="38" t="s">
        <v>42</v>
      </c>
      <c r="AG495" s="39">
        <f t="shared" ref="AG495:AG534" si="72">IF(AK495="",AA495,AK495)</f>
        <v>3104.08</v>
      </c>
      <c r="AH495" s="40">
        <v>2548098.5699999998</v>
      </c>
      <c r="AI495" s="35" t="e">
        <f t="shared" si="66"/>
        <v>#N/A</v>
      </c>
      <c r="AJ495" s="41">
        <v>25134281</v>
      </c>
      <c r="AK495" s="51">
        <v>3104.08</v>
      </c>
      <c r="AL495" s="34" t="str">
        <f t="shared" si="67"/>
        <v>Mauricio Alves</v>
      </c>
    </row>
    <row r="496" spans="1:38" x14ac:dyDescent="0.25">
      <c r="A496" s="26" t="s">
        <v>38</v>
      </c>
      <c r="B496" s="26" t="s">
        <v>39</v>
      </c>
      <c r="C496" s="26" t="s">
        <v>52</v>
      </c>
      <c r="D496" s="26" t="s">
        <v>40</v>
      </c>
      <c r="E496" s="27">
        <v>629031</v>
      </c>
      <c r="F496" s="27">
        <f>IFERROR(VLOOKUP(E496,#REF!,2,0),0)</f>
        <v>0</v>
      </c>
      <c r="G496" s="27"/>
      <c r="H496" s="26">
        <v>6000803313</v>
      </c>
      <c r="I496" s="26" t="s">
        <v>42</v>
      </c>
      <c r="J496" s="26" t="s">
        <v>42</v>
      </c>
      <c r="K496" s="30" t="str">
        <f t="shared" si="68"/>
        <v>Custeio</v>
      </c>
      <c r="L496" s="26" t="s">
        <v>43</v>
      </c>
      <c r="M496" s="26" t="s">
        <v>69</v>
      </c>
      <c r="N496" s="26" t="str">
        <f t="shared" si="70"/>
        <v>Realizado</v>
      </c>
      <c r="O496" s="26" t="s">
        <v>45</v>
      </c>
      <c r="P496" s="26" t="s">
        <v>70</v>
      </c>
      <c r="Q496" s="26" t="str">
        <f>IFERROR(IFERROR(VLOOKUP(H496,[1]STATUS_CAPEX!I:J,2,0),VLOOKUP(H496,[1]STATUS_OPEX!H:I,2,0)),0)</f>
        <v>LIB //COMS</v>
      </c>
      <c r="R496" s="31">
        <v>45993</v>
      </c>
      <c r="S496" s="32" t="s">
        <v>71</v>
      </c>
      <c r="T496" s="26" t="s">
        <v>72</v>
      </c>
      <c r="U496" s="33" t="s">
        <v>39</v>
      </c>
      <c r="V496" s="33" t="str">
        <f t="shared" si="71"/>
        <v>OK</v>
      </c>
      <c r="W496" s="33" t="s">
        <v>49</v>
      </c>
      <c r="X496" s="33" t="s">
        <v>49</v>
      </c>
      <c r="Y496" s="33" t="s">
        <v>39</v>
      </c>
      <c r="Z496" s="14">
        <f t="shared" si="65"/>
        <v>1</v>
      </c>
      <c r="AA496" s="52">
        <v>137.91999999999999</v>
      </c>
      <c r="AB496" s="35" t="s">
        <v>57</v>
      </c>
      <c r="AC496" s="36" t="s">
        <v>73</v>
      </c>
      <c r="AD496" s="37" t="s">
        <v>51</v>
      </c>
      <c r="AE496" s="32" t="str">
        <f t="shared" si="69"/>
        <v>Realizado</v>
      </c>
      <c r="AF496" s="38" t="s">
        <v>42</v>
      </c>
      <c r="AG496" s="39">
        <f t="shared" si="72"/>
        <v>3823.48</v>
      </c>
      <c r="AH496" s="40">
        <v>2548098.5699999998</v>
      </c>
      <c r="AI496" s="35" t="e">
        <f t="shared" si="66"/>
        <v>#N/A</v>
      </c>
      <c r="AJ496" s="81">
        <v>25234936</v>
      </c>
      <c r="AK496" s="51">
        <v>3823.48</v>
      </c>
      <c r="AL496" s="34" t="str">
        <f t="shared" si="67"/>
        <v>Mauricio Alves</v>
      </c>
    </row>
    <row r="497" spans="1:38" x14ac:dyDescent="0.25">
      <c r="A497" s="26" t="s">
        <v>38</v>
      </c>
      <c r="B497" s="26" t="s">
        <v>39</v>
      </c>
      <c r="C497" s="26" t="s">
        <v>52</v>
      </c>
      <c r="D497" s="26" t="s">
        <v>40</v>
      </c>
      <c r="E497" s="27">
        <v>646575</v>
      </c>
      <c r="F497" s="27">
        <f>IFERROR(VLOOKUP(E497,#REF!,2,0),0)</f>
        <v>0</v>
      </c>
      <c r="G497" s="27"/>
      <c r="H497" s="26">
        <v>6000802386</v>
      </c>
      <c r="I497" s="26" t="s">
        <v>42</v>
      </c>
      <c r="J497" s="26" t="s">
        <v>42</v>
      </c>
      <c r="K497" s="30" t="str">
        <f t="shared" si="68"/>
        <v>Custeio</v>
      </c>
      <c r="L497" s="26" t="s">
        <v>43</v>
      </c>
      <c r="M497" s="26" t="s">
        <v>69</v>
      </c>
      <c r="N497" s="26" t="str">
        <f t="shared" si="70"/>
        <v>Realizado</v>
      </c>
      <c r="O497" s="26" t="s">
        <v>45</v>
      </c>
      <c r="P497" s="26" t="s">
        <v>70</v>
      </c>
      <c r="Q497" s="26" t="str">
        <f>IFERROR(IFERROR(VLOOKUP(H497,[1]STATUS_CAPEX!I:J,2,0),VLOOKUP(H497,[1]STATUS_OPEX!H:I,2,0)),0)</f>
        <v>LIB //COMS</v>
      </c>
      <c r="R497" s="31">
        <v>45994</v>
      </c>
      <c r="S497" s="32" t="s">
        <v>56</v>
      </c>
      <c r="T497" s="26" t="s">
        <v>72</v>
      </c>
      <c r="U497" s="33" t="s">
        <v>39</v>
      </c>
      <c r="V497" s="33" t="str">
        <f t="shared" si="71"/>
        <v>OK</v>
      </c>
      <c r="W497" s="33" t="s">
        <v>49</v>
      </c>
      <c r="X497" s="33" t="s">
        <v>49</v>
      </c>
      <c r="Y497" s="33" t="s">
        <v>39</v>
      </c>
      <c r="Z497" s="14">
        <f t="shared" si="65"/>
        <v>1</v>
      </c>
      <c r="AA497" s="34">
        <v>4996.79</v>
      </c>
      <c r="AB497" s="35" t="s">
        <v>57</v>
      </c>
      <c r="AC497" s="36" t="s">
        <v>73</v>
      </c>
      <c r="AD497" s="37" t="s">
        <v>51</v>
      </c>
      <c r="AE497" s="32" t="str">
        <f t="shared" si="69"/>
        <v>Realizado</v>
      </c>
      <c r="AF497" s="38" t="s">
        <v>42</v>
      </c>
      <c r="AG497" s="39">
        <f t="shared" si="72"/>
        <v>4996.79</v>
      </c>
      <c r="AH497" s="40">
        <v>2548098.5699999998</v>
      </c>
      <c r="AI497" s="35" t="e">
        <f t="shared" si="66"/>
        <v>#N/A</v>
      </c>
      <c r="AJ497" s="41">
        <v>25180427</v>
      </c>
      <c r="AK497" s="51">
        <v>4996.79</v>
      </c>
      <c r="AL497" s="34" t="str">
        <f t="shared" si="67"/>
        <v>Mauricio Alves</v>
      </c>
    </row>
    <row r="498" spans="1:38" x14ac:dyDescent="0.25">
      <c r="A498" s="26" t="s">
        <v>38</v>
      </c>
      <c r="B498" s="26" t="s">
        <v>39</v>
      </c>
      <c r="C498" s="26" t="s">
        <v>52</v>
      </c>
      <c r="D498" s="26" t="s">
        <v>40</v>
      </c>
      <c r="E498" s="61">
        <v>649434</v>
      </c>
      <c r="F498" s="46">
        <f>IFERROR(VLOOKUP(E498,#REF!,2,0),0)</f>
        <v>0</v>
      </c>
      <c r="G498" s="46"/>
      <c r="H498" s="26">
        <v>6000802387</v>
      </c>
      <c r="I498" s="26" t="s">
        <v>42</v>
      </c>
      <c r="J498" s="26" t="s">
        <v>42</v>
      </c>
      <c r="K498" s="30" t="str">
        <f t="shared" si="68"/>
        <v>Custeio</v>
      </c>
      <c r="L498" s="26" t="s">
        <v>43</v>
      </c>
      <c r="M498" s="26" t="s">
        <v>69</v>
      </c>
      <c r="N498" s="26" t="str">
        <f t="shared" si="70"/>
        <v>Realizado</v>
      </c>
      <c r="O498" s="26" t="s">
        <v>45</v>
      </c>
      <c r="P498" s="26" t="s">
        <v>70</v>
      </c>
      <c r="Q498" s="26" t="str">
        <f>IFERROR(IFERROR(VLOOKUP(H498,[1]STATUS_CAPEX!I:J,2,0),VLOOKUP(H498,[1]STATUS_OPEX!H:I,2,0)),0)</f>
        <v>LIB //COMS</v>
      </c>
      <c r="R498" s="31">
        <v>45995</v>
      </c>
      <c r="S498" s="32" t="s">
        <v>71</v>
      </c>
      <c r="T498" s="26" t="s">
        <v>72</v>
      </c>
      <c r="U498" s="33" t="s">
        <v>39</v>
      </c>
      <c r="V498" s="33" t="str">
        <f t="shared" si="71"/>
        <v>OK</v>
      </c>
      <c r="W498" s="33" t="s">
        <v>49</v>
      </c>
      <c r="X498" s="33" t="s">
        <v>49</v>
      </c>
      <c r="Y498" s="33" t="s">
        <v>39</v>
      </c>
      <c r="Z498" s="14">
        <f t="shared" si="65"/>
        <v>1</v>
      </c>
      <c r="AA498" s="34">
        <v>1539.72</v>
      </c>
      <c r="AB498" s="35" t="s">
        <v>57</v>
      </c>
      <c r="AC498" s="36" t="s">
        <v>73</v>
      </c>
      <c r="AD498" s="37" t="s">
        <v>51</v>
      </c>
      <c r="AE498" s="32" t="str">
        <f t="shared" si="69"/>
        <v>Realizado</v>
      </c>
      <c r="AF498" s="38" t="s">
        <v>42</v>
      </c>
      <c r="AG498" s="39">
        <f t="shared" si="72"/>
        <v>1539.72</v>
      </c>
      <c r="AH498" s="40">
        <v>2548098.5699999998</v>
      </c>
      <c r="AI498" s="35" t="e">
        <f t="shared" si="66"/>
        <v>#N/A</v>
      </c>
      <c r="AJ498" s="41">
        <v>25180425</v>
      </c>
      <c r="AK498" s="51">
        <v>1539.72</v>
      </c>
      <c r="AL498" s="34" t="str">
        <f t="shared" si="67"/>
        <v>Mauricio Alves</v>
      </c>
    </row>
    <row r="499" spans="1:38" x14ac:dyDescent="0.25">
      <c r="A499" s="26" t="s">
        <v>38</v>
      </c>
      <c r="B499" s="26" t="s">
        <v>39</v>
      </c>
      <c r="C499" s="26" t="s">
        <v>52</v>
      </c>
      <c r="D499" s="26" t="s">
        <v>40</v>
      </c>
      <c r="E499" s="61">
        <v>650867</v>
      </c>
      <c r="F499" s="46">
        <f>IFERROR(VLOOKUP(E499,#REF!,2,0),0)</f>
        <v>0</v>
      </c>
      <c r="G499" s="46"/>
      <c r="H499" s="26">
        <v>6000803291</v>
      </c>
      <c r="I499" s="26" t="s">
        <v>42</v>
      </c>
      <c r="J499" s="26" t="s">
        <v>42</v>
      </c>
      <c r="K499" s="30" t="str">
        <f t="shared" si="68"/>
        <v>Custeio</v>
      </c>
      <c r="L499" s="26" t="s">
        <v>43</v>
      </c>
      <c r="M499" s="26" t="s">
        <v>111</v>
      </c>
      <c r="N499" s="26" t="str">
        <f t="shared" si="70"/>
        <v>Realizado</v>
      </c>
      <c r="O499" s="26" t="s">
        <v>45</v>
      </c>
      <c r="P499" s="26" t="s">
        <v>70</v>
      </c>
      <c r="Q499" s="26" t="str">
        <f>IFERROR(IFERROR(VLOOKUP(H499,[1]STATUS_CAPEX!I:J,2,0),VLOOKUP(H499,[1]STATUS_OPEX!H:I,2,0)),0)</f>
        <v>LIB //COMS</v>
      </c>
      <c r="R499" s="31">
        <v>45996</v>
      </c>
      <c r="S499" s="32" t="s">
        <v>71</v>
      </c>
      <c r="T499" s="26" t="s">
        <v>72</v>
      </c>
      <c r="U499" s="33" t="s">
        <v>39</v>
      </c>
      <c r="V499" s="33" t="str">
        <f t="shared" si="71"/>
        <v>OK</v>
      </c>
      <c r="W499" s="33" t="s">
        <v>49</v>
      </c>
      <c r="X499" s="33" t="s">
        <v>49</v>
      </c>
      <c r="Y499" s="33" t="s">
        <v>39</v>
      </c>
      <c r="Z499" s="14">
        <f t="shared" si="65"/>
        <v>1</v>
      </c>
      <c r="AA499" s="34">
        <v>411.04</v>
      </c>
      <c r="AB499" s="35" t="s">
        <v>57</v>
      </c>
      <c r="AC499" s="36" t="s">
        <v>73</v>
      </c>
      <c r="AD499" s="37" t="s">
        <v>51</v>
      </c>
      <c r="AE499" s="32" t="str">
        <f t="shared" si="69"/>
        <v>Realizado</v>
      </c>
      <c r="AF499" s="38" t="s">
        <v>42</v>
      </c>
      <c r="AG499" s="39">
        <f t="shared" si="72"/>
        <v>1233.1199999999999</v>
      </c>
      <c r="AH499" s="40">
        <v>2548098.5699999998</v>
      </c>
      <c r="AI499" s="35" t="e">
        <f t="shared" si="66"/>
        <v>#N/A</v>
      </c>
      <c r="AJ499" s="41">
        <v>25166051</v>
      </c>
      <c r="AK499" s="51">
        <v>1233.1199999999999</v>
      </c>
      <c r="AL499" s="34" t="str">
        <f t="shared" si="67"/>
        <v>Mauricio Alves</v>
      </c>
    </row>
    <row r="500" spans="1:38" x14ac:dyDescent="0.25">
      <c r="A500" s="26" t="s">
        <v>38</v>
      </c>
      <c r="B500" s="26" t="s">
        <v>39</v>
      </c>
      <c r="C500" s="26" t="s">
        <v>52</v>
      </c>
      <c r="D500" s="26" t="s">
        <v>40</v>
      </c>
      <c r="E500" s="61">
        <v>27831731</v>
      </c>
      <c r="F500" s="46">
        <f>IFERROR(VLOOKUP(E500,#REF!,2,0),0)</f>
        <v>0</v>
      </c>
      <c r="G500" s="46"/>
      <c r="H500" s="26">
        <v>6000803292</v>
      </c>
      <c r="I500" s="26" t="s">
        <v>42</v>
      </c>
      <c r="J500" s="26" t="s">
        <v>42</v>
      </c>
      <c r="K500" s="30" t="str">
        <f t="shared" si="68"/>
        <v>Custeio</v>
      </c>
      <c r="L500" s="26" t="s">
        <v>136</v>
      </c>
      <c r="M500" s="26" t="s">
        <v>111</v>
      </c>
      <c r="N500" s="26" t="str">
        <f t="shared" si="70"/>
        <v>Realizado</v>
      </c>
      <c r="O500" s="26" t="s">
        <v>45</v>
      </c>
      <c r="P500" s="26" t="s">
        <v>70</v>
      </c>
      <c r="Q500" s="26" t="str">
        <f>IFERROR(IFERROR(VLOOKUP(H500,[1]STATUS_CAPEX!I:J,2,0),VLOOKUP(H500,[1]STATUS_OPEX!H:I,2,0)),0)</f>
        <v>LIB //COMS</v>
      </c>
      <c r="R500" s="31">
        <v>45997</v>
      </c>
      <c r="S500" s="32" t="s">
        <v>56</v>
      </c>
      <c r="T500" s="26" t="s">
        <v>72</v>
      </c>
      <c r="U500" s="33" t="s">
        <v>39</v>
      </c>
      <c r="V500" s="33" t="str">
        <f t="shared" si="71"/>
        <v>OK</v>
      </c>
      <c r="W500" s="33" t="s">
        <v>49</v>
      </c>
      <c r="X500" s="33" t="s">
        <v>49</v>
      </c>
      <c r="Y500" s="33" t="s">
        <v>39</v>
      </c>
      <c r="Z500" s="14">
        <f t="shared" si="65"/>
        <v>1</v>
      </c>
      <c r="AA500" s="34">
        <v>771.6</v>
      </c>
      <c r="AB500" s="35" t="s">
        <v>57</v>
      </c>
      <c r="AC500" s="36" t="s">
        <v>73</v>
      </c>
      <c r="AD500" s="37" t="s">
        <v>51</v>
      </c>
      <c r="AE500" s="32" t="str">
        <f t="shared" si="69"/>
        <v>Realizado</v>
      </c>
      <c r="AF500" s="38" t="s">
        <v>42</v>
      </c>
      <c r="AG500" s="39">
        <f t="shared" si="72"/>
        <v>1088.1300000000001</v>
      </c>
      <c r="AH500" s="40">
        <v>2548098.5699999998</v>
      </c>
      <c r="AI500" s="35" t="e">
        <f t="shared" si="66"/>
        <v>#N/A</v>
      </c>
      <c r="AJ500" s="41">
        <v>25166213</v>
      </c>
      <c r="AK500" s="80">
        <v>1088.1300000000001</v>
      </c>
      <c r="AL500" s="34" t="str">
        <f t="shared" si="67"/>
        <v>Mauricio Alves</v>
      </c>
    </row>
    <row r="501" spans="1:38" x14ac:dyDescent="0.25">
      <c r="A501" s="26" t="s">
        <v>38</v>
      </c>
      <c r="B501" s="26" t="s">
        <v>39</v>
      </c>
      <c r="C501" s="26" t="s">
        <v>52</v>
      </c>
      <c r="D501" s="26" t="s">
        <v>40</v>
      </c>
      <c r="E501" s="61">
        <v>650351</v>
      </c>
      <c r="F501" s="46">
        <f>IFERROR(VLOOKUP(E501,#REF!,2,0),0)</f>
        <v>0</v>
      </c>
      <c r="G501" s="46"/>
      <c r="H501" s="26">
        <v>6000803314</v>
      </c>
      <c r="I501" s="26" t="s">
        <v>42</v>
      </c>
      <c r="J501" s="26" t="s">
        <v>42</v>
      </c>
      <c r="K501" s="30" t="str">
        <f t="shared" si="68"/>
        <v>Custeio</v>
      </c>
      <c r="L501" s="26" t="s">
        <v>43</v>
      </c>
      <c r="M501" s="26" t="s">
        <v>69</v>
      </c>
      <c r="N501" s="26" t="str">
        <f t="shared" si="70"/>
        <v>Realizado</v>
      </c>
      <c r="O501" s="26" t="s">
        <v>117</v>
      </c>
      <c r="P501" s="26" t="s">
        <v>70</v>
      </c>
      <c r="Q501" s="26" t="str">
        <f>IFERROR(IFERROR(VLOOKUP(H501,[1]STATUS_CAPEX!I:J,2,0),VLOOKUP(H501,[1]STATUS_OPEX!H:I,2,0)),0)</f>
        <v>LIB //COMS</v>
      </c>
      <c r="R501" s="31">
        <v>45998</v>
      </c>
      <c r="S501" s="32" t="s">
        <v>71</v>
      </c>
      <c r="T501" s="26" t="s">
        <v>72</v>
      </c>
      <c r="U501" s="33" t="s">
        <v>39</v>
      </c>
      <c r="V501" s="33" t="str">
        <f t="shared" si="71"/>
        <v>OK</v>
      </c>
      <c r="W501" s="33" t="s">
        <v>49</v>
      </c>
      <c r="X501" s="33" t="s">
        <v>49</v>
      </c>
      <c r="Y501" s="33" t="s">
        <v>39</v>
      </c>
      <c r="Z501" s="14">
        <f t="shared" si="65"/>
        <v>1</v>
      </c>
      <c r="AA501" s="34">
        <v>7150.5</v>
      </c>
      <c r="AB501" s="35" t="s">
        <v>57</v>
      </c>
      <c r="AC501" s="36" t="s">
        <v>73</v>
      </c>
      <c r="AD501" s="37" t="s">
        <v>51</v>
      </c>
      <c r="AE501" s="32" t="str">
        <f t="shared" si="69"/>
        <v>Realizado</v>
      </c>
      <c r="AF501" s="38" t="s">
        <v>42</v>
      </c>
      <c r="AG501" s="39">
        <f t="shared" si="72"/>
        <v>7150.5</v>
      </c>
      <c r="AH501" s="40">
        <v>2548098.5699999998</v>
      </c>
      <c r="AI501" s="35" t="e">
        <f t="shared" si="66"/>
        <v>#N/A</v>
      </c>
      <c r="AJ501" s="41">
        <v>25180422</v>
      </c>
      <c r="AK501" s="51">
        <v>7150.5</v>
      </c>
      <c r="AL501" s="34" t="str">
        <f t="shared" si="67"/>
        <v>Mauricio Alves</v>
      </c>
    </row>
    <row r="502" spans="1:38" x14ac:dyDescent="0.25">
      <c r="A502" s="26" t="s">
        <v>38</v>
      </c>
      <c r="B502" s="26" t="s">
        <v>39</v>
      </c>
      <c r="C502" s="26" t="s">
        <v>52</v>
      </c>
      <c r="D502" s="26" t="s">
        <v>40</v>
      </c>
      <c r="E502" s="61">
        <v>659654</v>
      </c>
      <c r="F502" s="46">
        <f>IFERROR(VLOOKUP(E502,#REF!,2,0),0)</f>
        <v>0</v>
      </c>
      <c r="G502" s="46"/>
      <c r="H502" s="26">
        <v>6000803316</v>
      </c>
      <c r="I502" s="26" t="s">
        <v>42</v>
      </c>
      <c r="J502" s="26" t="s">
        <v>42</v>
      </c>
      <c r="K502" s="30" t="str">
        <f t="shared" si="68"/>
        <v>Custeio</v>
      </c>
      <c r="L502" s="26" t="s">
        <v>43</v>
      </c>
      <c r="M502" s="26" t="s">
        <v>69</v>
      </c>
      <c r="N502" s="26" t="str">
        <f t="shared" si="70"/>
        <v>Realizado</v>
      </c>
      <c r="O502" s="26" t="s">
        <v>45</v>
      </c>
      <c r="P502" s="26" t="s">
        <v>70</v>
      </c>
      <c r="Q502" s="26" t="str">
        <f>IFERROR(IFERROR(VLOOKUP(H502,[1]STATUS_CAPEX!I:J,2,0),VLOOKUP(H502,[1]STATUS_OPEX!H:I,2,0)),0)</f>
        <v>LIB //COMS</v>
      </c>
      <c r="R502" s="31">
        <v>45999</v>
      </c>
      <c r="S502" s="32" t="s">
        <v>71</v>
      </c>
      <c r="T502" s="26" t="s">
        <v>72</v>
      </c>
      <c r="U502" s="33" t="s">
        <v>39</v>
      </c>
      <c r="V502" s="33" t="str">
        <f t="shared" si="71"/>
        <v>OK</v>
      </c>
      <c r="W502" s="33" t="s">
        <v>49</v>
      </c>
      <c r="X502" s="33" t="s">
        <v>49</v>
      </c>
      <c r="Y502" s="33" t="s">
        <v>39</v>
      </c>
      <c r="Z502" s="14">
        <f t="shared" si="65"/>
        <v>1</v>
      </c>
      <c r="AA502" s="52">
        <v>7821.8</v>
      </c>
      <c r="AB502" s="35" t="s">
        <v>57</v>
      </c>
      <c r="AC502" s="36" t="s">
        <v>73</v>
      </c>
      <c r="AD502" s="37" t="s">
        <v>51</v>
      </c>
      <c r="AE502" s="32" t="str">
        <f t="shared" si="69"/>
        <v>Realizado</v>
      </c>
      <c r="AF502" s="38" t="s">
        <v>42</v>
      </c>
      <c r="AG502" s="39">
        <f t="shared" si="72"/>
        <v>7821.8</v>
      </c>
      <c r="AH502" s="40">
        <v>2548098.5699999998</v>
      </c>
      <c r="AI502" s="35" t="e">
        <f t="shared" si="66"/>
        <v>#N/A</v>
      </c>
      <c r="AJ502" s="41">
        <v>25179186</v>
      </c>
      <c r="AK502" s="51">
        <v>7821.8</v>
      </c>
      <c r="AL502" s="34" t="str">
        <f t="shared" si="67"/>
        <v>Mauricio Alves</v>
      </c>
    </row>
    <row r="503" spans="1:38" x14ac:dyDescent="0.25">
      <c r="A503" s="26" t="s">
        <v>38</v>
      </c>
      <c r="B503" s="26" t="s">
        <v>39</v>
      </c>
      <c r="C503" s="26" t="s">
        <v>52</v>
      </c>
      <c r="D503" s="26" t="s">
        <v>40</v>
      </c>
      <c r="E503" s="27">
        <v>616670</v>
      </c>
      <c r="F503" s="27">
        <f>IFERROR(VLOOKUP(E503,#REF!,2,0),0)</f>
        <v>0</v>
      </c>
      <c r="G503" s="27"/>
      <c r="H503" s="26">
        <v>6000793607</v>
      </c>
      <c r="I503" s="26" t="s">
        <v>42</v>
      </c>
      <c r="J503" s="26" t="s">
        <v>42</v>
      </c>
      <c r="K503" s="30" t="str">
        <f t="shared" si="68"/>
        <v>Custeio</v>
      </c>
      <c r="L503" s="26" t="s">
        <v>43</v>
      </c>
      <c r="M503" s="26" t="s">
        <v>69</v>
      </c>
      <c r="N503" s="26" t="str">
        <f t="shared" si="70"/>
        <v>Realizado</v>
      </c>
      <c r="O503" s="26" t="s">
        <v>45</v>
      </c>
      <c r="P503" s="26" t="s">
        <v>76</v>
      </c>
      <c r="Q503" s="26" t="str">
        <f>IFERROR(IFERROR(VLOOKUP(H503,[1]STATUS_CAPEX!I:J,2,0),VLOOKUP(H503,[1]STATUS_OPEX!H:I,2,0)),0)</f>
        <v>LIB //COMS</v>
      </c>
      <c r="R503" s="31">
        <v>46000</v>
      </c>
      <c r="S503" s="32" t="s">
        <v>71</v>
      </c>
      <c r="T503" s="26" t="s">
        <v>72</v>
      </c>
      <c r="U503" s="33" t="s">
        <v>39</v>
      </c>
      <c r="V503" s="33" t="str">
        <f t="shared" si="71"/>
        <v>OK</v>
      </c>
      <c r="W503" s="33" t="s">
        <v>49</v>
      </c>
      <c r="X503" s="33" t="s">
        <v>49</v>
      </c>
      <c r="Y503" s="33" t="s">
        <v>39</v>
      </c>
      <c r="Z503" s="14">
        <f t="shared" si="65"/>
        <v>1</v>
      </c>
      <c r="AA503" s="34">
        <v>46.89</v>
      </c>
      <c r="AB503" s="35" t="s">
        <v>57</v>
      </c>
      <c r="AC503" s="36" t="str">
        <f>IFERROR(VLOOKUP(T503,[1]STATUS_CAPEX!Q:R,2,0),"SAMUEL OLIVEIRA")</f>
        <v>SAMUEL OLIVEIRA</v>
      </c>
      <c r="AD503" s="37" t="s">
        <v>51</v>
      </c>
      <c r="AE503" s="32" t="str">
        <f t="shared" si="69"/>
        <v>Realizado</v>
      </c>
      <c r="AF503" s="38" t="s">
        <v>42</v>
      </c>
      <c r="AG503" s="39">
        <f t="shared" si="72"/>
        <v>496.53</v>
      </c>
      <c r="AH503" s="40">
        <v>2548098.5699999998</v>
      </c>
      <c r="AI503" s="35" t="e">
        <f t="shared" si="66"/>
        <v>#N/A</v>
      </c>
      <c r="AJ503" s="41">
        <v>24986775</v>
      </c>
      <c r="AK503" s="51">
        <v>496.53</v>
      </c>
      <c r="AL503" s="34" t="str">
        <f t="shared" si="67"/>
        <v>Mauricio Alves</v>
      </c>
    </row>
    <row r="504" spans="1:38" x14ac:dyDescent="0.25">
      <c r="A504" s="26" t="s">
        <v>38</v>
      </c>
      <c r="B504" s="26" t="s">
        <v>39</v>
      </c>
      <c r="C504" s="26" t="s">
        <v>52</v>
      </c>
      <c r="D504" s="26" t="s">
        <v>40</v>
      </c>
      <c r="E504" s="27">
        <v>637708</v>
      </c>
      <c r="F504" s="27">
        <f>IFERROR(VLOOKUP(E504,#REF!,2,0),0)</f>
        <v>0</v>
      </c>
      <c r="G504" s="27"/>
      <c r="H504" s="26">
        <v>6000795133</v>
      </c>
      <c r="I504" s="43" t="s">
        <v>42</v>
      </c>
      <c r="J504" s="43" t="s">
        <v>42</v>
      </c>
      <c r="K504" s="30" t="str">
        <f t="shared" si="68"/>
        <v>Custeio</v>
      </c>
      <c r="L504" s="26" t="s">
        <v>43</v>
      </c>
      <c r="M504" s="26" t="s">
        <v>69</v>
      </c>
      <c r="N504" s="26" t="str">
        <f t="shared" si="70"/>
        <v>Realizado</v>
      </c>
      <c r="O504" s="26" t="s">
        <v>64</v>
      </c>
      <c r="P504" s="26" t="s">
        <v>70</v>
      </c>
      <c r="Q504" s="26" t="str">
        <f>IFERROR(IFERROR(VLOOKUP(H504,[1]STATUS_CAPEX!I:J,2,0),VLOOKUP(H504,[1]STATUS_OPEX!H:I,2,0)),0)</f>
        <v>LIB //COMS</v>
      </c>
      <c r="R504" s="31">
        <v>46001</v>
      </c>
      <c r="S504" s="32" t="s">
        <v>71</v>
      </c>
      <c r="T504" s="26" t="s">
        <v>72</v>
      </c>
      <c r="U504" s="33" t="s">
        <v>39</v>
      </c>
      <c r="V504" s="33" t="str">
        <f t="shared" si="71"/>
        <v>OK</v>
      </c>
      <c r="W504" s="33" t="s">
        <v>49</v>
      </c>
      <c r="X504" s="33" t="s">
        <v>49</v>
      </c>
      <c r="Y504" s="33" t="s">
        <v>39</v>
      </c>
      <c r="Z504" s="14">
        <f t="shared" si="65"/>
        <v>1</v>
      </c>
      <c r="AA504" s="34">
        <v>3324.03</v>
      </c>
      <c r="AB504" s="35" t="s">
        <v>57</v>
      </c>
      <c r="AC504" s="36" t="str">
        <f>IFERROR(VLOOKUP(T504,[1]STATUS_CAPEX!Q:R,2,0),"SAMUEL OLIVEIRA")</f>
        <v>SAMUEL OLIVEIRA</v>
      </c>
      <c r="AD504" s="37" t="s">
        <v>51</v>
      </c>
      <c r="AE504" s="32" t="str">
        <f t="shared" si="69"/>
        <v>Realizado</v>
      </c>
      <c r="AF504" s="38" t="s">
        <v>42</v>
      </c>
      <c r="AG504" s="39">
        <f t="shared" si="72"/>
        <v>5092.6499999999996</v>
      </c>
      <c r="AH504" s="40">
        <v>2548098.5699999998</v>
      </c>
      <c r="AI504" s="35" t="e">
        <f t="shared" si="66"/>
        <v>#N/A</v>
      </c>
      <c r="AJ504" s="41">
        <v>25019589</v>
      </c>
      <c r="AK504" s="51">
        <v>5092.6499999999996</v>
      </c>
      <c r="AL504" s="34" t="str">
        <f t="shared" si="67"/>
        <v>Mauricio Alves</v>
      </c>
    </row>
    <row r="505" spans="1:38" hidden="1" x14ac:dyDescent="0.25">
      <c r="A505" s="26" t="s">
        <v>283</v>
      </c>
      <c r="B505" s="26" t="s">
        <v>284</v>
      </c>
      <c r="C505" s="26" t="s">
        <v>285</v>
      </c>
      <c r="D505" s="26" t="s">
        <v>286</v>
      </c>
      <c r="E505" s="27">
        <v>3958</v>
      </c>
      <c r="F505" s="67">
        <v>449</v>
      </c>
      <c r="G505" s="67"/>
      <c r="H505" s="44">
        <v>6000779536</v>
      </c>
      <c r="I505" s="45" t="s">
        <v>107</v>
      </c>
      <c r="J505" s="45" t="s">
        <v>107</v>
      </c>
      <c r="K505" s="30" t="str">
        <f t="shared" si="68"/>
        <v>Custeio</v>
      </c>
      <c r="L505" s="26" t="s">
        <v>289</v>
      </c>
      <c r="M505" s="26" t="s">
        <v>69</v>
      </c>
      <c r="N505" s="26" t="str">
        <f t="shared" si="70"/>
        <v>Realizado</v>
      </c>
      <c r="O505" s="47" t="s">
        <v>45</v>
      </c>
      <c r="P505" s="47" t="s">
        <v>70</v>
      </c>
      <c r="Q505" s="26" t="str">
        <f>IFERROR(IFERROR(VLOOKUP(H505,[1]STATUS_CAPEX!I:J,2,0),VLOOKUP(H505,[1]STATUS_OPEX!H:I,2,0)),0)</f>
        <v>LIB //PEND</v>
      </c>
      <c r="R505" s="31">
        <v>46371</v>
      </c>
      <c r="S505" s="32" t="s">
        <v>66</v>
      </c>
      <c r="T505" s="26" t="s">
        <v>72</v>
      </c>
      <c r="U505" s="33" t="s">
        <v>39</v>
      </c>
      <c r="V505" s="33" t="str">
        <f t="shared" si="71"/>
        <v>OK</v>
      </c>
      <c r="W505" s="33" t="s">
        <v>49</v>
      </c>
      <c r="X505" s="33" t="s">
        <v>49</v>
      </c>
      <c r="Y505" s="33" t="s">
        <v>39</v>
      </c>
      <c r="Z505" s="14">
        <f t="shared" si="65"/>
        <v>1</v>
      </c>
      <c r="AA505" s="48">
        <v>6622.34</v>
      </c>
      <c r="AB505" s="35" t="s">
        <v>50</v>
      </c>
      <c r="AC505" s="36" t="s">
        <v>271</v>
      </c>
      <c r="AD505" s="37" t="s">
        <v>51</v>
      </c>
      <c r="AE505" s="32" t="str">
        <f t="shared" si="69"/>
        <v>Realizado</v>
      </c>
      <c r="AF505" s="38" t="s">
        <v>68</v>
      </c>
      <c r="AG505" s="39">
        <f t="shared" si="72"/>
        <v>6294.14</v>
      </c>
      <c r="AH505" s="40">
        <v>2548098.5699999998</v>
      </c>
      <c r="AI505" s="35" t="e">
        <f t="shared" si="66"/>
        <v>#N/A</v>
      </c>
      <c r="AJ505" s="41">
        <v>25537030</v>
      </c>
      <c r="AK505" s="51">
        <v>6294.14</v>
      </c>
      <c r="AL505" s="34" t="str">
        <f t="shared" si="67"/>
        <v>Erica Fragoso</v>
      </c>
    </row>
    <row r="506" spans="1:38" x14ac:dyDescent="0.25">
      <c r="A506" s="26" t="s">
        <v>38</v>
      </c>
      <c r="B506" s="26" t="s">
        <v>39</v>
      </c>
      <c r="C506" s="26" t="s">
        <v>52</v>
      </c>
      <c r="D506" s="26" t="s">
        <v>40</v>
      </c>
      <c r="E506" s="61">
        <v>644911</v>
      </c>
      <c r="F506" s="46">
        <f>IFERROR(VLOOKUP(E506,#REF!,2,0),0)</f>
        <v>0</v>
      </c>
      <c r="G506" s="46"/>
      <c r="H506" s="26">
        <v>6000802075</v>
      </c>
      <c r="I506" s="29" t="s">
        <v>42</v>
      </c>
      <c r="J506" s="29" t="s">
        <v>42</v>
      </c>
      <c r="K506" s="30" t="str">
        <f t="shared" si="68"/>
        <v>Custeio</v>
      </c>
      <c r="L506" s="26" t="s">
        <v>43</v>
      </c>
      <c r="M506" s="26" t="s">
        <v>69</v>
      </c>
      <c r="N506" s="26" t="str">
        <f t="shared" si="70"/>
        <v>Realizado</v>
      </c>
      <c r="O506" s="26" t="s">
        <v>117</v>
      </c>
      <c r="P506" s="26" t="s">
        <v>70</v>
      </c>
      <c r="Q506" s="26" t="str">
        <f>IFERROR(IFERROR(VLOOKUP(H506,[1]STATUS_CAPEX!I:J,2,0),VLOOKUP(H506,[1]STATUS_OPEX!H:I,2,0)),0)</f>
        <v>LIB //COMS</v>
      </c>
      <c r="R506" s="31">
        <v>46003</v>
      </c>
      <c r="S506" s="32" t="s">
        <v>71</v>
      </c>
      <c r="T506" s="26" t="s">
        <v>72</v>
      </c>
      <c r="U506" s="33" t="s">
        <v>39</v>
      </c>
      <c r="V506" s="33" t="str">
        <f t="shared" si="71"/>
        <v>OK</v>
      </c>
      <c r="W506" s="33" t="s">
        <v>49</v>
      </c>
      <c r="X506" s="33" t="s">
        <v>49</v>
      </c>
      <c r="Y506" s="33" t="s">
        <v>39</v>
      </c>
      <c r="Z506" s="14">
        <f t="shared" si="65"/>
        <v>1</v>
      </c>
      <c r="AA506" s="52">
        <v>4693.08</v>
      </c>
      <c r="AB506" s="35" t="s">
        <v>57</v>
      </c>
      <c r="AC506" s="36" t="str">
        <f>IFERROR(VLOOKUP(T506,[1]STATUS_CAPEX!Q:R,2,0),"SAMUEL OLIVEIRA")</f>
        <v>SAMUEL OLIVEIRA</v>
      </c>
      <c r="AD506" s="37" t="s">
        <v>51</v>
      </c>
      <c r="AE506" s="32" t="str">
        <f t="shared" si="69"/>
        <v>Realizado</v>
      </c>
      <c r="AF506" s="38" t="s">
        <v>42</v>
      </c>
      <c r="AG506" s="39">
        <f t="shared" si="72"/>
        <v>5810.91</v>
      </c>
      <c r="AH506" s="40">
        <v>2548098.5699999998</v>
      </c>
      <c r="AI506" s="35" t="e">
        <f t="shared" si="66"/>
        <v>#N/A</v>
      </c>
      <c r="AJ506" s="41">
        <v>25148822</v>
      </c>
      <c r="AK506" s="51">
        <v>5810.91</v>
      </c>
      <c r="AL506" s="34" t="str">
        <f t="shared" si="67"/>
        <v>Mauricio Alves</v>
      </c>
    </row>
    <row r="507" spans="1:38" x14ac:dyDescent="0.25">
      <c r="A507" s="26" t="s">
        <v>38</v>
      </c>
      <c r="B507" s="26" t="s">
        <v>39</v>
      </c>
      <c r="C507" s="26" t="s">
        <v>52</v>
      </c>
      <c r="D507" s="26" t="s">
        <v>40</v>
      </c>
      <c r="E507" s="61">
        <v>650394</v>
      </c>
      <c r="F507" s="46">
        <f>IFERROR(VLOOKUP(E507,#REF!,2,0),0)</f>
        <v>0</v>
      </c>
      <c r="G507" s="46"/>
      <c r="H507" s="26">
        <v>6000802076</v>
      </c>
      <c r="I507" s="26" t="s">
        <v>42</v>
      </c>
      <c r="J507" s="26" t="s">
        <v>42</v>
      </c>
      <c r="K507" s="30" t="str">
        <f t="shared" si="68"/>
        <v>Custeio</v>
      </c>
      <c r="L507" s="26" t="s">
        <v>43</v>
      </c>
      <c r="M507" s="26" t="s">
        <v>69</v>
      </c>
      <c r="N507" s="26" t="str">
        <f t="shared" si="70"/>
        <v>Realizado</v>
      </c>
      <c r="O507" s="26" t="s">
        <v>45</v>
      </c>
      <c r="P507" s="26" t="s">
        <v>70</v>
      </c>
      <c r="Q507" s="26" t="str">
        <f>IFERROR(IFERROR(VLOOKUP(H507,[1]STATUS_CAPEX!I:J,2,0),VLOOKUP(H507,[1]STATUS_OPEX!H:I,2,0)),0)</f>
        <v>LIB //COMS</v>
      </c>
      <c r="R507" s="31">
        <v>46004</v>
      </c>
      <c r="S507" s="32" t="s">
        <v>71</v>
      </c>
      <c r="T507" s="26" t="s">
        <v>72</v>
      </c>
      <c r="U507" s="33" t="s">
        <v>39</v>
      </c>
      <c r="V507" s="33" t="str">
        <f t="shared" si="71"/>
        <v>OK</v>
      </c>
      <c r="W507" s="33" t="s">
        <v>49</v>
      </c>
      <c r="X507" s="33" t="s">
        <v>49</v>
      </c>
      <c r="Y507" s="33" t="s">
        <v>39</v>
      </c>
      <c r="Z507" s="14">
        <f t="shared" si="65"/>
        <v>1</v>
      </c>
      <c r="AA507" s="52">
        <v>3079.44</v>
      </c>
      <c r="AB507" s="35" t="s">
        <v>57</v>
      </c>
      <c r="AC507" s="36" t="str">
        <f>IFERROR(VLOOKUP(T507,[1]STATUS_CAPEX!Q:R,2,0),"SAMUEL OLIVEIRA")</f>
        <v>SAMUEL OLIVEIRA</v>
      </c>
      <c r="AD507" s="37" t="s">
        <v>51</v>
      </c>
      <c r="AE507" s="32" t="str">
        <f t="shared" si="69"/>
        <v>Realizado</v>
      </c>
      <c r="AF507" s="38" t="s">
        <v>42</v>
      </c>
      <c r="AG507" s="39">
        <f t="shared" si="72"/>
        <v>3079.44</v>
      </c>
      <c r="AH507" s="40">
        <v>2548098.5699999998</v>
      </c>
      <c r="AI507" s="35" t="e">
        <f t="shared" si="66"/>
        <v>#N/A</v>
      </c>
      <c r="AJ507" s="41">
        <v>25148904</v>
      </c>
      <c r="AK507" s="51">
        <v>3079.44</v>
      </c>
      <c r="AL507" s="34" t="str">
        <f t="shared" si="67"/>
        <v>Mauricio Alves</v>
      </c>
    </row>
    <row r="508" spans="1:38" x14ac:dyDescent="0.25">
      <c r="A508" s="26" t="s">
        <v>38</v>
      </c>
      <c r="B508" s="26" t="s">
        <v>39</v>
      </c>
      <c r="C508" s="26" t="s">
        <v>52</v>
      </c>
      <c r="D508" s="26" t="s">
        <v>40</v>
      </c>
      <c r="E508" s="61">
        <v>650394</v>
      </c>
      <c r="F508" s="46">
        <f>IFERROR(VLOOKUP(E508,#REF!,2,0),0)</f>
        <v>0</v>
      </c>
      <c r="G508" s="46"/>
      <c r="H508" s="26">
        <v>6000802077</v>
      </c>
      <c r="I508" s="26" t="s">
        <v>42</v>
      </c>
      <c r="J508" s="26" t="s">
        <v>42</v>
      </c>
      <c r="K508" s="30" t="str">
        <f t="shared" si="68"/>
        <v>Custeio</v>
      </c>
      <c r="L508" s="26" t="s">
        <v>43</v>
      </c>
      <c r="M508" s="26" t="s">
        <v>69</v>
      </c>
      <c r="N508" s="26" t="str">
        <f t="shared" si="70"/>
        <v>Realizado</v>
      </c>
      <c r="O508" s="26" t="s">
        <v>45</v>
      </c>
      <c r="P508" s="26" t="s">
        <v>70</v>
      </c>
      <c r="Q508" s="26" t="str">
        <f>IFERROR(IFERROR(VLOOKUP(H508,[1]STATUS_CAPEX!I:J,2,0),VLOOKUP(H508,[1]STATUS_OPEX!H:I,2,0)),0)</f>
        <v>LIB //COMS</v>
      </c>
      <c r="R508" s="31">
        <v>46005</v>
      </c>
      <c r="S508" s="32" t="s">
        <v>71</v>
      </c>
      <c r="T508" s="26" t="s">
        <v>72</v>
      </c>
      <c r="U508" s="33" t="s">
        <v>39</v>
      </c>
      <c r="V508" s="33" t="str">
        <f t="shared" si="71"/>
        <v>OK</v>
      </c>
      <c r="W508" s="33" t="s">
        <v>49</v>
      </c>
      <c r="X508" s="33" t="s">
        <v>49</v>
      </c>
      <c r="Y508" s="33" t="s">
        <v>39</v>
      </c>
      <c r="Z508" s="14">
        <f t="shared" si="65"/>
        <v>1</v>
      </c>
      <c r="AA508" s="52">
        <v>3178</v>
      </c>
      <c r="AB508" s="35" t="s">
        <v>57</v>
      </c>
      <c r="AC508" s="36" t="str">
        <f>IFERROR(VLOOKUP(T508,[1]STATUS_CAPEX!Q:R,2,0),"SAMUEL OLIVEIRA")</f>
        <v>SAMUEL OLIVEIRA</v>
      </c>
      <c r="AD508" s="37" t="s">
        <v>51</v>
      </c>
      <c r="AE508" s="32" t="str">
        <f t="shared" si="69"/>
        <v>Realizado</v>
      </c>
      <c r="AF508" s="38" t="s">
        <v>42</v>
      </c>
      <c r="AG508" s="39">
        <f t="shared" si="72"/>
        <v>3178</v>
      </c>
      <c r="AH508" s="40">
        <v>2548098.5699999998</v>
      </c>
      <c r="AI508" s="35" t="e">
        <f t="shared" si="66"/>
        <v>#N/A</v>
      </c>
      <c r="AJ508" s="41">
        <v>25148951</v>
      </c>
      <c r="AK508" s="51">
        <v>3178</v>
      </c>
      <c r="AL508" s="34" t="str">
        <f t="shared" si="67"/>
        <v>Mauricio Alves</v>
      </c>
    </row>
    <row r="509" spans="1:38" x14ac:dyDescent="0.25">
      <c r="A509" s="26" t="s">
        <v>38</v>
      </c>
      <c r="B509" s="26" t="s">
        <v>39</v>
      </c>
      <c r="C509" s="26" t="s">
        <v>52</v>
      </c>
      <c r="D509" s="26" t="s">
        <v>40</v>
      </c>
      <c r="E509" s="27">
        <v>630789</v>
      </c>
      <c r="F509" s="27">
        <f>IFERROR(VLOOKUP(E509,#REF!,2,0),0)</f>
        <v>0</v>
      </c>
      <c r="G509" s="27"/>
      <c r="H509" s="26">
        <v>6000797059</v>
      </c>
      <c r="I509" s="26" t="s">
        <v>42</v>
      </c>
      <c r="J509" s="26" t="s">
        <v>42</v>
      </c>
      <c r="K509" s="30" t="str">
        <f t="shared" si="68"/>
        <v>Custeio</v>
      </c>
      <c r="L509" s="26" t="s">
        <v>43</v>
      </c>
      <c r="M509" s="26" t="s">
        <v>69</v>
      </c>
      <c r="N509" s="26" t="str">
        <f t="shared" si="70"/>
        <v>Realizado</v>
      </c>
      <c r="O509" s="26" t="s">
        <v>45</v>
      </c>
      <c r="P509" s="26" t="s">
        <v>70</v>
      </c>
      <c r="Q509" s="26" t="str">
        <f>IFERROR(IFERROR(VLOOKUP(H509,[1]STATUS_CAPEX!I:J,2,0),VLOOKUP(H509,[1]STATUS_OPEX!H:I,2,0)),0)</f>
        <v>LIB //COMS</v>
      </c>
      <c r="R509" s="31">
        <v>46006</v>
      </c>
      <c r="S509" s="32" t="s">
        <v>71</v>
      </c>
      <c r="T509" s="26" t="s">
        <v>72</v>
      </c>
      <c r="U509" s="33" t="s">
        <v>39</v>
      </c>
      <c r="V509" s="33" t="str">
        <f t="shared" si="71"/>
        <v>OK</v>
      </c>
      <c r="W509" s="33" t="s">
        <v>49</v>
      </c>
      <c r="X509" s="33" t="s">
        <v>49</v>
      </c>
      <c r="Y509" s="33" t="s">
        <v>39</v>
      </c>
      <c r="Z509" s="14">
        <f t="shared" si="65"/>
        <v>1</v>
      </c>
      <c r="AA509" s="34">
        <v>2309.58</v>
      </c>
      <c r="AB509" s="35" t="s">
        <v>57</v>
      </c>
      <c r="AC509" s="36" t="str">
        <f>IFERROR(VLOOKUP(T509,[1]STATUS_CAPEX!Q:R,2,0),"SAMUEL OLIVEIRA")</f>
        <v>SAMUEL OLIVEIRA</v>
      </c>
      <c r="AD509" s="37" t="s">
        <v>51</v>
      </c>
      <c r="AE509" s="32" t="str">
        <f t="shared" si="69"/>
        <v>Realizado</v>
      </c>
      <c r="AF509" s="38" t="s">
        <v>42</v>
      </c>
      <c r="AG509" s="39">
        <f t="shared" si="72"/>
        <v>2309.58</v>
      </c>
      <c r="AH509" s="40">
        <v>2548098.5699999998</v>
      </c>
      <c r="AI509" s="35" t="e">
        <f t="shared" si="66"/>
        <v>#N/A</v>
      </c>
      <c r="AJ509" s="41">
        <v>25104282</v>
      </c>
      <c r="AK509" s="51">
        <v>2309.58</v>
      </c>
      <c r="AL509" s="34" t="str">
        <f t="shared" si="67"/>
        <v>Mauricio Alves</v>
      </c>
    </row>
    <row r="510" spans="1:38" x14ac:dyDescent="0.25">
      <c r="A510" s="26" t="s">
        <v>38</v>
      </c>
      <c r="B510" s="26" t="s">
        <v>39</v>
      </c>
      <c r="C510" s="26" t="s">
        <v>52</v>
      </c>
      <c r="D510" s="26" t="s">
        <v>40</v>
      </c>
      <c r="E510" s="27">
        <v>640829</v>
      </c>
      <c r="F510" s="27">
        <f>IFERROR(VLOOKUP(E510,#REF!,2,0),0)</f>
        <v>0</v>
      </c>
      <c r="G510" s="27"/>
      <c r="H510" s="26">
        <v>6000797058</v>
      </c>
      <c r="I510" s="26" t="s">
        <v>42</v>
      </c>
      <c r="J510" s="26" t="s">
        <v>42</v>
      </c>
      <c r="K510" s="30" t="str">
        <f t="shared" si="68"/>
        <v>Custeio</v>
      </c>
      <c r="L510" s="26" t="s">
        <v>43</v>
      </c>
      <c r="M510" s="26" t="s">
        <v>69</v>
      </c>
      <c r="N510" s="26" t="str">
        <f t="shared" si="70"/>
        <v>Realizado</v>
      </c>
      <c r="O510" s="26" t="s">
        <v>45</v>
      </c>
      <c r="P510" s="26" t="s">
        <v>70</v>
      </c>
      <c r="Q510" s="26" t="str">
        <f>IFERROR(IFERROR(VLOOKUP(H510,[1]STATUS_CAPEX!I:J,2,0),VLOOKUP(H510,[1]STATUS_OPEX!H:I,2,0)),0)</f>
        <v>LIB //COMS</v>
      </c>
      <c r="R510" s="31">
        <v>46007</v>
      </c>
      <c r="S510" s="32" t="s">
        <v>71</v>
      </c>
      <c r="T510" s="26" t="s">
        <v>72</v>
      </c>
      <c r="U510" s="33" t="s">
        <v>39</v>
      </c>
      <c r="V510" s="33" t="str">
        <f t="shared" si="71"/>
        <v>OK</v>
      </c>
      <c r="W510" s="33" t="s">
        <v>49</v>
      </c>
      <c r="X510" s="33" t="s">
        <v>49</v>
      </c>
      <c r="Y510" s="33" t="s">
        <v>39</v>
      </c>
      <c r="Z510" s="14">
        <f t="shared" si="65"/>
        <v>1</v>
      </c>
      <c r="AA510" s="34">
        <v>1539.72</v>
      </c>
      <c r="AB510" s="35" t="s">
        <v>57</v>
      </c>
      <c r="AC510" s="36" t="str">
        <f>IFERROR(VLOOKUP(T510,[1]STATUS_CAPEX!Q:R,2,0),"SAMUEL OLIVEIRA")</f>
        <v>SAMUEL OLIVEIRA</v>
      </c>
      <c r="AD510" s="37" t="s">
        <v>51</v>
      </c>
      <c r="AE510" s="32" t="str">
        <f t="shared" si="69"/>
        <v>Realizado</v>
      </c>
      <c r="AF510" s="38" t="s">
        <v>42</v>
      </c>
      <c r="AG510" s="39">
        <f t="shared" si="72"/>
        <v>1539.72</v>
      </c>
      <c r="AH510" s="40">
        <v>2548098.5699999998</v>
      </c>
      <c r="AI510" s="35" t="e">
        <f t="shared" si="66"/>
        <v>#N/A</v>
      </c>
      <c r="AJ510" s="41">
        <v>25084231</v>
      </c>
      <c r="AK510" s="51">
        <v>1539.72</v>
      </c>
      <c r="AL510" s="34" t="str">
        <f t="shared" si="67"/>
        <v>Mauricio Alves</v>
      </c>
    </row>
    <row r="511" spans="1:38" x14ac:dyDescent="0.25">
      <c r="A511" s="26" t="s">
        <v>38</v>
      </c>
      <c r="B511" s="26" t="s">
        <v>39</v>
      </c>
      <c r="C511" s="26" t="s">
        <v>52</v>
      </c>
      <c r="D511" s="26" t="s">
        <v>40</v>
      </c>
      <c r="E511" s="27">
        <v>640829</v>
      </c>
      <c r="F511" s="27">
        <f>IFERROR(VLOOKUP(E511,#REF!,2,0),0)</f>
        <v>0</v>
      </c>
      <c r="G511" s="27"/>
      <c r="H511" s="26">
        <v>6000797057</v>
      </c>
      <c r="I511" s="26" t="s">
        <v>42</v>
      </c>
      <c r="J511" s="26" t="s">
        <v>42</v>
      </c>
      <c r="K511" s="30" t="str">
        <f t="shared" si="68"/>
        <v>Custeio</v>
      </c>
      <c r="L511" s="26" t="s">
        <v>43</v>
      </c>
      <c r="M511" s="26" t="s">
        <v>69</v>
      </c>
      <c r="N511" s="26" t="str">
        <f t="shared" si="70"/>
        <v>Realizado</v>
      </c>
      <c r="O511" s="26" t="s">
        <v>45</v>
      </c>
      <c r="P511" s="26" t="s">
        <v>70</v>
      </c>
      <c r="Q511" s="26" t="str">
        <f>IFERROR(IFERROR(VLOOKUP(H511,[1]STATUS_CAPEX!I:J,2,0),VLOOKUP(H511,[1]STATUS_OPEX!H:I,2,0)),0)</f>
        <v>LIB //COMS</v>
      </c>
      <c r="R511" s="31">
        <v>46008</v>
      </c>
      <c r="S511" s="32" t="s">
        <v>71</v>
      </c>
      <c r="T511" s="26" t="s">
        <v>72</v>
      </c>
      <c r="U511" s="33" t="s">
        <v>39</v>
      </c>
      <c r="V511" s="33" t="str">
        <f t="shared" si="71"/>
        <v>OK</v>
      </c>
      <c r="W511" s="33" t="s">
        <v>49</v>
      </c>
      <c r="X511" s="33" t="s">
        <v>49</v>
      </c>
      <c r="Y511" s="33" t="s">
        <v>39</v>
      </c>
      <c r="Z511" s="14">
        <f t="shared" si="65"/>
        <v>1</v>
      </c>
      <c r="AA511" s="34">
        <v>1539.72</v>
      </c>
      <c r="AB511" s="35" t="s">
        <v>57</v>
      </c>
      <c r="AC511" s="36" t="str">
        <f>IFERROR(VLOOKUP(T511,[1]STATUS_CAPEX!Q:R,2,0),"SAMUEL OLIVEIRA")</f>
        <v>SAMUEL OLIVEIRA</v>
      </c>
      <c r="AD511" s="37" t="s">
        <v>51</v>
      </c>
      <c r="AE511" s="32" t="str">
        <f t="shared" si="69"/>
        <v>Realizado</v>
      </c>
      <c r="AF511" s="38" t="s">
        <v>42</v>
      </c>
      <c r="AG511" s="39">
        <f t="shared" si="72"/>
        <v>1539.72</v>
      </c>
      <c r="AH511" s="40">
        <v>2548098.5699999998</v>
      </c>
      <c r="AI511" s="35" t="e">
        <f t="shared" si="66"/>
        <v>#N/A</v>
      </c>
      <c r="AJ511" s="41">
        <v>25068070</v>
      </c>
      <c r="AK511" s="51">
        <v>1539.72</v>
      </c>
      <c r="AL511" s="34" t="str">
        <f t="shared" si="67"/>
        <v>Mauricio Alves</v>
      </c>
    </row>
    <row r="512" spans="1:38" x14ac:dyDescent="0.25">
      <c r="A512" s="26" t="s">
        <v>38</v>
      </c>
      <c r="B512" s="26" t="s">
        <v>39</v>
      </c>
      <c r="C512" s="26" t="s">
        <v>52</v>
      </c>
      <c r="D512" s="26" t="s">
        <v>40</v>
      </c>
      <c r="E512" s="27">
        <v>4573</v>
      </c>
      <c r="F512" s="67">
        <v>487</v>
      </c>
      <c r="G512" s="67"/>
      <c r="H512" s="26" t="s">
        <v>292</v>
      </c>
      <c r="I512" s="26" t="s">
        <v>42</v>
      </c>
      <c r="J512" s="26" t="s">
        <v>42</v>
      </c>
      <c r="K512" s="30" t="str">
        <f t="shared" si="68"/>
        <v>EME</v>
      </c>
      <c r="L512" s="26" t="s">
        <v>289</v>
      </c>
      <c r="M512" s="26" t="s">
        <v>69</v>
      </c>
      <c r="N512" s="26" t="str">
        <f t="shared" si="70"/>
        <v>Realizado</v>
      </c>
      <c r="O512" s="47" t="s">
        <v>45</v>
      </c>
      <c r="P512" s="47" t="s">
        <v>293</v>
      </c>
      <c r="Q512" s="26" t="str">
        <f>IFERROR(IFERROR(VLOOKUP(H512,[1]STATUS_CAPEX!I:J,2,0),VLOOKUP(H512,[1]STATUS_OPEX!H:I,2,0)),0)</f>
        <v>LIB // MED</v>
      </c>
      <c r="R512" s="31">
        <v>46382</v>
      </c>
      <c r="S512" s="32" t="s">
        <v>165</v>
      </c>
      <c r="T512" s="26" t="s">
        <v>48</v>
      </c>
      <c r="U512" s="33" t="s">
        <v>39</v>
      </c>
      <c r="V512" s="33" t="str">
        <f t="shared" si="71"/>
        <v>OK</v>
      </c>
      <c r="W512" s="33" t="s">
        <v>49</v>
      </c>
      <c r="X512" s="33" t="s">
        <v>49</v>
      </c>
      <c r="Y512" s="33" t="s">
        <v>39</v>
      </c>
      <c r="Z512" s="14">
        <f t="shared" si="65"/>
        <v>1</v>
      </c>
      <c r="AA512" s="48">
        <v>6622.34</v>
      </c>
      <c r="AB512" s="35" t="s">
        <v>50</v>
      </c>
      <c r="AC512" s="36" t="s">
        <v>271</v>
      </c>
      <c r="AD512" s="37" t="s">
        <v>51</v>
      </c>
      <c r="AE512" s="32" t="str">
        <f t="shared" si="69"/>
        <v>Realizado</v>
      </c>
      <c r="AF512" s="38" t="s">
        <v>166</v>
      </c>
      <c r="AG512" s="49">
        <f t="shared" si="72"/>
        <v>5521.91</v>
      </c>
      <c r="AH512" s="40">
        <v>2548098.5699999998</v>
      </c>
      <c r="AI512" s="35" t="e">
        <f t="shared" si="66"/>
        <v>#N/A</v>
      </c>
      <c r="AJ512" s="41">
        <v>25852411</v>
      </c>
      <c r="AK512" s="51">
        <v>5521.91</v>
      </c>
      <c r="AL512" s="34" t="str">
        <f t="shared" si="67"/>
        <v>Mauricio Alves</v>
      </c>
    </row>
    <row r="513" spans="1:38" x14ac:dyDescent="0.25">
      <c r="A513" s="26" t="s">
        <v>38</v>
      </c>
      <c r="B513" s="26" t="s">
        <v>39</v>
      </c>
      <c r="C513" s="26" t="s">
        <v>52</v>
      </c>
      <c r="D513" s="26" t="s">
        <v>40</v>
      </c>
      <c r="E513" s="27">
        <v>646589</v>
      </c>
      <c r="F513" s="27">
        <f>IFERROR(VLOOKUP(E513,#REF!,2,0),0)</f>
        <v>0</v>
      </c>
      <c r="G513" s="27"/>
      <c r="H513" s="26">
        <v>6000797052</v>
      </c>
      <c r="I513" s="26" t="s">
        <v>42</v>
      </c>
      <c r="J513" s="26" t="s">
        <v>42</v>
      </c>
      <c r="K513" s="30" t="str">
        <f t="shared" si="68"/>
        <v>Custeio</v>
      </c>
      <c r="L513" s="26" t="s">
        <v>43</v>
      </c>
      <c r="M513" s="26" t="s">
        <v>69</v>
      </c>
      <c r="N513" s="26" t="str">
        <f t="shared" si="70"/>
        <v>Realizado</v>
      </c>
      <c r="O513" s="58" t="s">
        <v>45</v>
      </c>
      <c r="P513" s="26" t="s">
        <v>70</v>
      </c>
      <c r="Q513" s="26" t="str">
        <f>IFERROR(IFERROR(VLOOKUP(H513,[1]STATUS_CAPEX!I:J,2,0),VLOOKUP(H513,[1]STATUS_OPEX!H:I,2,0)),0)</f>
        <v>LIB //COMS</v>
      </c>
      <c r="R513" s="31">
        <v>46010</v>
      </c>
      <c r="S513" s="32" t="s">
        <v>71</v>
      </c>
      <c r="T513" s="26" t="s">
        <v>72</v>
      </c>
      <c r="U513" s="33" t="s">
        <v>39</v>
      </c>
      <c r="V513" s="33" t="str">
        <f t="shared" si="71"/>
        <v>OK</v>
      </c>
      <c r="W513" s="33" t="s">
        <v>49</v>
      </c>
      <c r="X513" s="33" t="s">
        <v>49</v>
      </c>
      <c r="Y513" s="33" t="s">
        <v>39</v>
      </c>
      <c r="Z513" s="14">
        <f t="shared" si="65"/>
        <v>1</v>
      </c>
      <c r="AA513" s="52">
        <v>3671.56</v>
      </c>
      <c r="AB513" s="35" t="s">
        <v>57</v>
      </c>
      <c r="AC513" s="36" t="str">
        <f>IFERROR(VLOOKUP(T513,[1]STATUS_CAPEX!Q:R,2,0),"SAMUEL OLIVEIRA")</f>
        <v>SAMUEL OLIVEIRA</v>
      </c>
      <c r="AD513" s="37" t="s">
        <v>51</v>
      </c>
      <c r="AE513" s="32" t="str">
        <f t="shared" si="69"/>
        <v>Realizado</v>
      </c>
      <c r="AF513" s="38" t="s">
        <v>42</v>
      </c>
      <c r="AG513" s="39">
        <f t="shared" si="72"/>
        <v>3501.33</v>
      </c>
      <c r="AH513" s="40">
        <v>2548098.5699999998</v>
      </c>
      <c r="AI513" s="35" t="e">
        <f t="shared" si="66"/>
        <v>#N/A</v>
      </c>
      <c r="AJ513" s="41">
        <v>25067793</v>
      </c>
      <c r="AK513" s="51">
        <v>3501.33</v>
      </c>
      <c r="AL513" s="34" t="str">
        <f t="shared" si="67"/>
        <v>Mauricio Alves</v>
      </c>
    </row>
    <row r="514" spans="1:38" x14ac:dyDescent="0.25">
      <c r="A514" s="26" t="s">
        <v>38</v>
      </c>
      <c r="B514" s="26" t="s">
        <v>39</v>
      </c>
      <c r="C514" s="26" t="s">
        <v>52</v>
      </c>
      <c r="D514" s="26" t="s">
        <v>40</v>
      </c>
      <c r="E514" s="27">
        <v>646531</v>
      </c>
      <c r="F514" s="27">
        <f>IFERROR(VLOOKUP(E514,#REF!,2,0),0)</f>
        <v>0</v>
      </c>
      <c r="G514" s="27"/>
      <c r="H514" s="26">
        <v>6000797049</v>
      </c>
      <c r="I514" s="26" t="s">
        <v>42</v>
      </c>
      <c r="J514" s="26" t="s">
        <v>42</v>
      </c>
      <c r="K514" s="30" t="str">
        <f t="shared" si="68"/>
        <v>Custeio</v>
      </c>
      <c r="L514" s="26" t="s">
        <v>43</v>
      </c>
      <c r="M514" s="26" t="s">
        <v>69</v>
      </c>
      <c r="N514" s="26" t="str">
        <f t="shared" si="70"/>
        <v>Realizado</v>
      </c>
      <c r="O514" s="58" t="s">
        <v>45</v>
      </c>
      <c r="P514" s="26" t="s">
        <v>70</v>
      </c>
      <c r="Q514" s="26" t="str">
        <f>IFERROR(IFERROR(VLOOKUP(H514,[1]STATUS_CAPEX!I:J,2,0),VLOOKUP(H514,[1]STATUS_OPEX!H:I,2,0)),0)</f>
        <v>LIB //COMS</v>
      </c>
      <c r="R514" s="31">
        <v>46011</v>
      </c>
      <c r="S514" s="32" t="s">
        <v>71</v>
      </c>
      <c r="T514" s="26" t="s">
        <v>72</v>
      </c>
      <c r="U514" s="33" t="s">
        <v>39</v>
      </c>
      <c r="V514" s="33" t="str">
        <f t="shared" si="71"/>
        <v>OK</v>
      </c>
      <c r="W514" s="33" t="s">
        <v>49</v>
      </c>
      <c r="X514" s="33" t="s">
        <v>49</v>
      </c>
      <c r="Y514" s="33" t="s">
        <v>39</v>
      </c>
      <c r="Z514" s="14">
        <f t="shared" ref="Z514:Z577" si="73">(COUNTIF(U514:Y514,"OK")+COUNTIF(V514:Y514,"NA")+COUNTIF(U514:Y514,"anexado")+COUNTIF(V514:Y514,"sem anexo"))/5</f>
        <v>1</v>
      </c>
      <c r="AA514" s="52">
        <v>2309.58</v>
      </c>
      <c r="AB514" s="35" t="s">
        <v>57</v>
      </c>
      <c r="AC514" s="36" t="str">
        <f>IFERROR(VLOOKUP(T514,[1]STATUS_CAPEX!Q:R,2,0),"SAMUEL OLIVEIRA")</f>
        <v>SAMUEL OLIVEIRA</v>
      </c>
      <c r="AD514" s="37" t="s">
        <v>51</v>
      </c>
      <c r="AE514" s="32" t="str">
        <f t="shared" si="69"/>
        <v>Realizado</v>
      </c>
      <c r="AF514" s="38" t="s">
        <v>42</v>
      </c>
      <c r="AG514" s="39">
        <f t="shared" si="72"/>
        <v>2309.58</v>
      </c>
      <c r="AH514" s="40">
        <v>2548098.5699999998</v>
      </c>
      <c r="AI514" s="35" t="e">
        <f t="shared" ref="AI514:AI577" si="74">VLOOKUP(T514,AN:AO,2,0)</f>
        <v>#N/A</v>
      </c>
      <c r="AJ514" s="41">
        <v>25067722</v>
      </c>
      <c r="AK514" s="51">
        <v>2309.58</v>
      </c>
      <c r="AL514" s="34" t="str">
        <f t="shared" ref="AL514:AL577" si="75">IF(OR(A514="pendência planejamento", A514="pendência construtiva", A514="logistica equatorial"), "Erica Fragoso", IF(OR(A514="obras coms", A514="obras conc", A514="pendência fechamento", A514="almoxarifado", A514="Fechamento", A514="Disponibilidade Noturna", A514="Sobre Aviso", A514="Disponibilidade Contrato", A514="Disponibilidade"), "Mauricio Alves", ""))</f>
        <v>Mauricio Alves</v>
      </c>
    </row>
    <row r="515" spans="1:38" x14ac:dyDescent="0.25">
      <c r="A515" s="26" t="s">
        <v>38</v>
      </c>
      <c r="B515" s="26" t="s">
        <v>39</v>
      </c>
      <c r="C515" s="26" t="s">
        <v>52</v>
      </c>
      <c r="D515" s="26" t="s">
        <v>40</v>
      </c>
      <c r="E515" s="27">
        <v>644910</v>
      </c>
      <c r="F515" s="27">
        <f>IFERROR(VLOOKUP(E515,#REF!,2,0),0)</f>
        <v>0</v>
      </c>
      <c r="G515" s="27"/>
      <c r="H515" s="26">
        <v>6000797048</v>
      </c>
      <c r="I515" s="26" t="s">
        <v>42</v>
      </c>
      <c r="J515" s="26" t="s">
        <v>42</v>
      </c>
      <c r="K515" s="30" t="str">
        <f t="shared" ref="K515:K578" si="76">IF(OR(ISNUMBER( FIND("Criar PEP",H515)), ISNUMBER( FIND("Criar Ordem",H515))), "Sem Informação", IFERROR(IF(MID(H515,11,3)&lt;&gt;"", MID(H515,11,3), "Custeio"), "Custeio"))</f>
        <v>Custeio</v>
      </c>
      <c r="L515" s="26" t="s">
        <v>136</v>
      </c>
      <c r="M515" s="26" t="s">
        <v>69</v>
      </c>
      <c r="N515" s="26" t="str">
        <f t="shared" si="70"/>
        <v>Realizado</v>
      </c>
      <c r="O515" s="58" t="s">
        <v>45</v>
      </c>
      <c r="P515" s="26" t="s">
        <v>70</v>
      </c>
      <c r="Q515" s="26" t="str">
        <f>IFERROR(IFERROR(VLOOKUP(H515,[1]STATUS_CAPEX!I:J,2,0),VLOOKUP(H515,[1]STATUS_OPEX!H:I,2,0)),0)</f>
        <v>LIB //COMS</v>
      </c>
      <c r="R515" s="31">
        <v>46012</v>
      </c>
      <c r="S515" s="32" t="s">
        <v>56</v>
      </c>
      <c r="T515" s="26" t="s">
        <v>72</v>
      </c>
      <c r="U515" s="33" t="s">
        <v>39</v>
      </c>
      <c r="V515" s="33" t="str">
        <f t="shared" si="71"/>
        <v>OK</v>
      </c>
      <c r="W515" s="33" t="s">
        <v>49</v>
      </c>
      <c r="X515" s="33" t="s">
        <v>49</v>
      </c>
      <c r="Y515" s="33" t="s">
        <v>39</v>
      </c>
      <c r="Z515" s="14">
        <f t="shared" si="73"/>
        <v>1</v>
      </c>
      <c r="AA515" s="52">
        <v>8317.61</v>
      </c>
      <c r="AB515" s="35" t="s">
        <v>57</v>
      </c>
      <c r="AC515" s="36" t="str">
        <f>IFERROR(VLOOKUP(T515,[1]STATUS_CAPEX!Q:R,2,0),"SAMUEL OLIVEIRA")</f>
        <v>SAMUEL OLIVEIRA</v>
      </c>
      <c r="AD515" s="37" t="s">
        <v>51</v>
      </c>
      <c r="AE515" s="32" t="str">
        <f t="shared" ref="AE515:AE578" si="77">IF(AND(AJ515&gt;0, AK515&gt;0), "Realizado", "Não realizado")</f>
        <v>Realizado</v>
      </c>
      <c r="AF515" s="38" t="s">
        <v>42</v>
      </c>
      <c r="AG515" s="39">
        <f t="shared" si="72"/>
        <v>8317.61</v>
      </c>
      <c r="AH515" s="40">
        <v>2548098.5699999998</v>
      </c>
      <c r="AI515" s="35" t="e">
        <f t="shared" si="74"/>
        <v>#N/A</v>
      </c>
      <c r="AJ515" s="41">
        <v>25067719</v>
      </c>
      <c r="AK515" s="51">
        <v>8317.61</v>
      </c>
      <c r="AL515" s="34" t="str">
        <f t="shared" si="75"/>
        <v>Mauricio Alves</v>
      </c>
    </row>
    <row r="516" spans="1:38" x14ac:dyDescent="0.25">
      <c r="A516" s="26" t="s">
        <v>38</v>
      </c>
      <c r="B516" s="26" t="s">
        <v>39</v>
      </c>
      <c r="C516" s="26" t="s">
        <v>52</v>
      </c>
      <c r="D516" s="26" t="s">
        <v>40</v>
      </c>
      <c r="E516" s="61">
        <v>646851</v>
      </c>
      <c r="F516" s="46">
        <f>IFERROR(VLOOKUP(E516,#REF!,2,0),0)</f>
        <v>0</v>
      </c>
      <c r="G516" s="46"/>
      <c r="H516" s="26">
        <v>6000802080</v>
      </c>
      <c r="I516" s="26" t="s">
        <v>42</v>
      </c>
      <c r="J516" s="26" t="s">
        <v>42</v>
      </c>
      <c r="K516" s="30" t="str">
        <f t="shared" si="76"/>
        <v>Custeio</v>
      </c>
      <c r="L516" s="26" t="s">
        <v>43</v>
      </c>
      <c r="M516" s="26" t="s">
        <v>69</v>
      </c>
      <c r="N516" s="26" t="str">
        <f t="shared" si="70"/>
        <v>Realizado</v>
      </c>
      <c r="O516" s="26" t="s">
        <v>45</v>
      </c>
      <c r="P516" s="26" t="s">
        <v>70</v>
      </c>
      <c r="Q516" s="26" t="str">
        <f>IFERROR(IFERROR(VLOOKUP(H516,[1]STATUS_CAPEX!I:J,2,0),VLOOKUP(H516,[1]STATUS_OPEX!H:I,2,0)),0)</f>
        <v>LIB //COMS</v>
      </c>
      <c r="R516" s="31">
        <v>46013</v>
      </c>
      <c r="S516" s="32" t="s">
        <v>71</v>
      </c>
      <c r="T516" s="26" t="s">
        <v>72</v>
      </c>
      <c r="U516" s="33" t="s">
        <v>39</v>
      </c>
      <c r="V516" s="33" t="str">
        <f t="shared" si="71"/>
        <v>OK</v>
      </c>
      <c r="W516" s="33" t="s">
        <v>49</v>
      </c>
      <c r="X516" s="33" t="s">
        <v>49</v>
      </c>
      <c r="Y516" s="33" t="s">
        <v>39</v>
      </c>
      <c r="Z516" s="14">
        <f t="shared" si="73"/>
        <v>1</v>
      </c>
      <c r="AA516" s="52">
        <v>4643.8</v>
      </c>
      <c r="AB516" s="35" t="s">
        <v>57</v>
      </c>
      <c r="AC516" s="36" t="str">
        <f>IFERROR(VLOOKUP(T516,[1]STATUS_CAPEX!Q:R,2,0),"SAMUEL OLIVEIRA")</f>
        <v>SAMUEL OLIVEIRA</v>
      </c>
      <c r="AD516" s="37" t="s">
        <v>51</v>
      </c>
      <c r="AE516" s="32" t="str">
        <f t="shared" si="77"/>
        <v>Realizado</v>
      </c>
      <c r="AF516" s="38" t="s">
        <v>42</v>
      </c>
      <c r="AG516" s="39">
        <f t="shared" si="72"/>
        <v>4643.8</v>
      </c>
      <c r="AH516" s="40">
        <v>2548098.5699999998</v>
      </c>
      <c r="AI516" s="35" t="e">
        <f t="shared" si="74"/>
        <v>#N/A</v>
      </c>
      <c r="AJ516" s="41">
        <v>25149020</v>
      </c>
      <c r="AK516" s="51">
        <v>4643.8</v>
      </c>
      <c r="AL516" s="34" t="str">
        <f t="shared" si="75"/>
        <v>Mauricio Alves</v>
      </c>
    </row>
    <row r="517" spans="1:38" x14ac:dyDescent="0.25">
      <c r="A517" s="26" t="s">
        <v>38</v>
      </c>
      <c r="B517" s="26" t="s">
        <v>39</v>
      </c>
      <c r="C517" s="26" t="s">
        <v>52</v>
      </c>
      <c r="D517" s="26" t="s">
        <v>40</v>
      </c>
      <c r="E517" s="61">
        <v>650356</v>
      </c>
      <c r="F517" s="46">
        <f>IFERROR(VLOOKUP(E517,#REF!,2,0),0)</f>
        <v>0</v>
      </c>
      <c r="G517" s="46"/>
      <c r="H517" s="26">
        <v>6000802081</v>
      </c>
      <c r="I517" s="26" t="s">
        <v>42</v>
      </c>
      <c r="J517" s="26" t="s">
        <v>42</v>
      </c>
      <c r="K517" s="30" t="str">
        <f t="shared" si="76"/>
        <v>Custeio</v>
      </c>
      <c r="L517" s="26" t="s">
        <v>43</v>
      </c>
      <c r="M517" s="26" t="s">
        <v>69</v>
      </c>
      <c r="N517" s="26" t="str">
        <f t="shared" si="70"/>
        <v>Realizado</v>
      </c>
      <c r="O517" s="26" t="s">
        <v>45</v>
      </c>
      <c r="P517" s="26" t="s">
        <v>70</v>
      </c>
      <c r="Q517" s="26" t="str">
        <f>IFERROR(IFERROR(VLOOKUP(H517,[1]STATUS_CAPEX!I:J,2,0),VLOOKUP(H517,[1]STATUS_OPEX!H:I,2,0)),0)</f>
        <v>LIB //COMS</v>
      </c>
      <c r="R517" s="31">
        <v>46014</v>
      </c>
      <c r="S517" s="32" t="s">
        <v>71</v>
      </c>
      <c r="T517" s="26" t="s">
        <v>72</v>
      </c>
      <c r="U517" s="33" t="s">
        <v>39</v>
      </c>
      <c r="V517" s="33" t="str">
        <f t="shared" si="71"/>
        <v>OK</v>
      </c>
      <c r="W517" s="33" t="s">
        <v>49</v>
      </c>
      <c r="X517" s="33" t="s">
        <v>49</v>
      </c>
      <c r="Y517" s="33" t="s">
        <v>39</v>
      </c>
      <c r="Z517" s="14">
        <f t="shared" si="73"/>
        <v>1</v>
      </c>
      <c r="AA517" s="52">
        <v>5142.55</v>
      </c>
      <c r="AB517" s="35" t="s">
        <v>57</v>
      </c>
      <c r="AC517" s="36" t="str">
        <f>IFERROR(VLOOKUP(T517,[1]STATUS_CAPEX!Q:R,2,0),"SAMUEL OLIVEIRA")</f>
        <v>SAMUEL OLIVEIRA</v>
      </c>
      <c r="AD517" s="37" t="s">
        <v>51</v>
      </c>
      <c r="AE517" s="32" t="str">
        <f t="shared" si="77"/>
        <v>Realizado</v>
      </c>
      <c r="AF517" s="38" t="s">
        <v>42</v>
      </c>
      <c r="AG517" s="39">
        <f t="shared" si="72"/>
        <v>5142.55</v>
      </c>
      <c r="AH517" s="40">
        <v>2548098.5699999998</v>
      </c>
      <c r="AI517" s="35" t="e">
        <f t="shared" si="74"/>
        <v>#N/A</v>
      </c>
      <c r="AJ517" s="41">
        <v>25149100</v>
      </c>
      <c r="AK517" s="51">
        <v>5142.55</v>
      </c>
      <c r="AL517" s="34" t="str">
        <f t="shared" si="75"/>
        <v>Mauricio Alves</v>
      </c>
    </row>
    <row r="518" spans="1:38" x14ac:dyDescent="0.25">
      <c r="A518" s="26" t="s">
        <v>38</v>
      </c>
      <c r="B518" s="26" t="s">
        <v>39</v>
      </c>
      <c r="C518" s="26" t="s">
        <v>52</v>
      </c>
      <c r="D518" s="26" t="s">
        <v>40</v>
      </c>
      <c r="E518" s="61">
        <v>650356</v>
      </c>
      <c r="F518" s="46">
        <f>IFERROR(VLOOKUP(E518,#REF!,2,0),0)</f>
        <v>0</v>
      </c>
      <c r="G518" s="46"/>
      <c r="H518" s="26">
        <v>6000802082</v>
      </c>
      <c r="I518" s="26" t="s">
        <v>42</v>
      </c>
      <c r="J518" s="26" t="s">
        <v>42</v>
      </c>
      <c r="K518" s="30" t="str">
        <f t="shared" si="76"/>
        <v>Custeio</v>
      </c>
      <c r="L518" s="26" t="s">
        <v>43</v>
      </c>
      <c r="M518" s="26" t="s">
        <v>69</v>
      </c>
      <c r="N518" s="26" t="str">
        <f t="shared" si="70"/>
        <v>Realizado</v>
      </c>
      <c r="O518" s="26" t="s">
        <v>45</v>
      </c>
      <c r="P518" s="26" t="s">
        <v>70</v>
      </c>
      <c r="Q518" s="26" t="str">
        <f>IFERROR(IFERROR(VLOOKUP(H518,[1]STATUS_CAPEX!I:J,2,0),VLOOKUP(H518,[1]STATUS_OPEX!H:I,2,0)),0)</f>
        <v>LIB //COMS</v>
      </c>
      <c r="R518" s="31">
        <v>46015</v>
      </c>
      <c r="S518" s="32" t="s">
        <v>71</v>
      </c>
      <c r="T518" s="26" t="s">
        <v>72</v>
      </c>
      <c r="U518" s="33" t="s">
        <v>39</v>
      </c>
      <c r="V518" s="33" t="str">
        <f t="shared" si="71"/>
        <v>OK</v>
      </c>
      <c r="W518" s="33" t="s">
        <v>49</v>
      </c>
      <c r="X518" s="33" t="s">
        <v>49</v>
      </c>
      <c r="Y518" s="33" t="s">
        <v>39</v>
      </c>
      <c r="Z518" s="14">
        <f t="shared" si="73"/>
        <v>1</v>
      </c>
      <c r="AA518" s="52">
        <v>2358.86</v>
      </c>
      <c r="AB518" s="35" t="s">
        <v>57</v>
      </c>
      <c r="AC518" s="36" t="str">
        <f>IFERROR(VLOOKUP(T518,[1]STATUS_CAPEX!Q:R,2,0),"SAMUEL OLIVEIRA")</f>
        <v>SAMUEL OLIVEIRA</v>
      </c>
      <c r="AD518" s="37" t="s">
        <v>51</v>
      </c>
      <c r="AE518" s="32" t="str">
        <f t="shared" si="77"/>
        <v>Realizado</v>
      </c>
      <c r="AF518" s="38" t="s">
        <v>42</v>
      </c>
      <c r="AG518" s="39">
        <f t="shared" si="72"/>
        <v>2358.86</v>
      </c>
      <c r="AH518" s="40">
        <v>2548098.5699999998</v>
      </c>
      <c r="AI518" s="35" t="e">
        <f t="shared" si="74"/>
        <v>#N/A</v>
      </c>
      <c r="AJ518" s="41">
        <v>25149170</v>
      </c>
      <c r="AK518" s="51">
        <v>2358.86</v>
      </c>
      <c r="AL518" s="34" t="str">
        <f t="shared" si="75"/>
        <v>Mauricio Alves</v>
      </c>
    </row>
    <row r="519" spans="1:38" x14ac:dyDescent="0.25">
      <c r="A519" s="26" t="s">
        <v>38</v>
      </c>
      <c r="B519" s="26" t="s">
        <v>39</v>
      </c>
      <c r="C519" s="26" t="s">
        <v>52</v>
      </c>
      <c r="D519" s="26" t="s">
        <v>40</v>
      </c>
      <c r="E519" s="61">
        <v>650356</v>
      </c>
      <c r="F519" s="46">
        <f>IFERROR(VLOOKUP(E519,#REF!,2,0),0)</f>
        <v>0</v>
      </c>
      <c r="G519" s="46"/>
      <c r="H519" s="26">
        <v>6000802084</v>
      </c>
      <c r="I519" s="26" t="s">
        <v>42</v>
      </c>
      <c r="J519" s="26" t="s">
        <v>42</v>
      </c>
      <c r="K519" s="30" t="str">
        <f t="shared" si="76"/>
        <v>Custeio</v>
      </c>
      <c r="L519" s="26" t="s">
        <v>43</v>
      </c>
      <c r="M519" s="26" t="s">
        <v>69</v>
      </c>
      <c r="N519" s="26" t="str">
        <f t="shared" si="70"/>
        <v>Realizado</v>
      </c>
      <c r="O519" s="26" t="s">
        <v>45</v>
      </c>
      <c r="P519" s="26" t="s">
        <v>70</v>
      </c>
      <c r="Q519" s="26" t="str">
        <f>IFERROR(IFERROR(VLOOKUP(H519,[1]STATUS_CAPEX!I:J,2,0),VLOOKUP(H519,[1]STATUS_OPEX!H:I,2,0)),0)</f>
        <v>LIB //COMS</v>
      </c>
      <c r="R519" s="31">
        <v>46016</v>
      </c>
      <c r="S519" s="32" t="s">
        <v>71</v>
      </c>
      <c r="T519" s="26" t="s">
        <v>72</v>
      </c>
      <c r="U519" s="33" t="s">
        <v>39</v>
      </c>
      <c r="V519" s="33" t="str">
        <f t="shared" si="71"/>
        <v>OK</v>
      </c>
      <c r="W519" s="33" t="s">
        <v>49</v>
      </c>
      <c r="X519" s="33" t="s">
        <v>49</v>
      </c>
      <c r="Y519" s="33" t="s">
        <v>39</v>
      </c>
      <c r="Z519" s="14">
        <f t="shared" si="73"/>
        <v>1</v>
      </c>
      <c r="AA519" s="52">
        <v>3079.44</v>
      </c>
      <c r="AB519" s="35" t="s">
        <v>57</v>
      </c>
      <c r="AC519" s="36" t="str">
        <f>IFERROR(VLOOKUP(T519,[1]STATUS_CAPEX!Q:R,2,0),"SAMUEL OLIVEIRA")</f>
        <v>SAMUEL OLIVEIRA</v>
      </c>
      <c r="AD519" s="37" t="s">
        <v>51</v>
      </c>
      <c r="AE519" s="32" t="str">
        <f t="shared" si="77"/>
        <v>Realizado</v>
      </c>
      <c r="AF519" s="38" t="s">
        <v>42</v>
      </c>
      <c r="AG519" s="39">
        <f t="shared" si="72"/>
        <v>3079.44</v>
      </c>
      <c r="AH519" s="40">
        <v>2548098.5699999998</v>
      </c>
      <c r="AI519" s="35" t="e">
        <f t="shared" si="74"/>
        <v>#N/A</v>
      </c>
      <c r="AJ519" s="41">
        <v>25149190</v>
      </c>
      <c r="AK519" s="51">
        <v>3079.44</v>
      </c>
      <c r="AL519" s="34" t="str">
        <f t="shared" si="75"/>
        <v>Mauricio Alves</v>
      </c>
    </row>
    <row r="520" spans="1:38" x14ac:dyDescent="0.25">
      <c r="A520" s="26" t="s">
        <v>38</v>
      </c>
      <c r="B520" s="26" t="s">
        <v>39</v>
      </c>
      <c r="C520" s="26" t="s">
        <v>52</v>
      </c>
      <c r="D520" s="26" t="s">
        <v>40</v>
      </c>
      <c r="E520" s="61">
        <v>644910</v>
      </c>
      <c r="F520" s="46">
        <f>IFERROR(VLOOKUP(E520,#REF!,2,0),0)</f>
        <v>0</v>
      </c>
      <c r="G520" s="46"/>
      <c r="H520" s="26">
        <v>6000802085</v>
      </c>
      <c r="I520" s="26" t="s">
        <v>42</v>
      </c>
      <c r="J520" s="26" t="s">
        <v>42</v>
      </c>
      <c r="K520" s="30" t="str">
        <f t="shared" si="76"/>
        <v>Custeio</v>
      </c>
      <c r="L520" s="26" t="s">
        <v>43</v>
      </c>
      <c r="M520" s="26" t="s">
        <v>69</v>
      </c>
      <c r="N520" s="26" t="str">
        <f t="shared" si="70"/>
        <v>Realizado</v>
      </c>
      <c r="O520" s="26" t="s">
        <v>45</v>
      </c>
      <c r="P520" s="26" t="s">
        <v>70</v>
      </c>
      <c r="Q520" s="26" t="str">
        <f>IFERROR(IFERROR(VLOOKUP(H520,[1]STATUS_CAPEX!I:J,2,0),VLOOKUP(H520,[1]STATUS_OPEX!H:I,2,0)),0)</f>
        <v>LIB //COMS</v>
      </c>
      <c r="R520" s="31">
        <v>46017</v>
      </c>
      <c r="S520" s="32" t="s">
        <v>56</v>
      </c>
      <c r="T520" s="26" t="s">
        <v>72</v>
      </c>
      <c r="U520" s="33" t="s">
        <v>39</v>
      </c>
      <c r="V520" s="33" t="str">
        <f t="shared" si="71"/>
        <v>OK</v>
      </c>
      <c r="W520" s="33" t="s">
        <v>49</v>
      </c>
      <c r="X520" s="33" t="s">
        <v>49</v>
      </c>
      <c r="Y520" s="33" t="s">
        <v>39</v>
      </c>
      <c r="Z520" s="14">
        <f t="shared" si="73"/>
        <v>1</v>
      </c>
      <c r="AA520" s="52">
        <v>3338.96</v>
      </c>
      <c r="AB520" s="35" t="s">
        <v>57</v>
      </c>
      <c r="AC520" s="36" t="str">
        <f>IFERROR(VLOOKUP(T520,[1]STATUS_CAPEX!Q:R,2,0),"SAMUEL OLIVEIRA")</f>
        <v>SAMUEL OLIVEIRA</v>
      </c>
      <c r="AD520" s="37" t="s">
        <v>51</v>
      </c>
      <c r="AE520" s="32" t="str">
        <f t="shared" si="77"/>
        <v>Realizado</v>
      </c>
      <c r="AF520" s="38" t="s">
        <v>42</v>
      </c>
      <c r="AG520" s="39">
        <f t="shared" si="72"/>
        <v>3338.96</v>
      </c>
      <c r="AH520" s="40">
        <v>2548098.5699999998</v>
      </c>
      <c r="AI520" s="35" t="e">
        <f t="shared" si="74"/>
        <v>#N/A</v>
      </c>
      <c r="AJ520" s="41">
        <v>25149237</v>
      </c>
      <c r="AK520" s="51">
        <v>3338.96</v>
      </c>
      <c r="AL520" s="34" t="str">
        <f t="shared" si="75"/>
        <v>Mauricio Alves</v>
      </c>
    </row>
    <row r="521" spans="1:38" x14ac:dyDescent="0.25">
      <c r="A521" s="26" t="s">
        <v>38</v>
      </c>
      <c r="B521" s="26" t="s">
        <v>39</v>
      </c>
      <c r="C521" s="26" t="s">
        <v>52</v>
      </c>
      <c r="D521" s="26" t="s">
        <v>40</v>
      </c>
      <c r="E521" s="27">
        <v>650356</v>
      </c>
      <c r="F521" s="27">
        <f>IFERROR(VLOOKUP(E521,#REF!,2,0),0)</f>
        <v>0</v>
      </c>
      <c r="G521" s="27"/>
      <c r="H521" s="26">
        <v>6000802088</v>
      </c>
      <c r="I521" s="26" t="s">
        <v>42</v>
      </c>
      <c r="J521" s="26" t="s">
        <v>42</v>
      </c>
      <c r="K521" s="30" t="str">
        <f t="shared" si="76"/>
        <v>Custeio</v>
      </c>
      <c r="L521" s="26" t="s">
        <v>43</v>
      </c>
      <c r="M521" s="26" t="s">
        <v>69</v>
      </c>
      <c r="N521" s="26" t="str">
        <f t="shared" si="70"/>
        <v>Realizado</v>
      </c>
      <c r="O521" s="26" t="s">
        <v>45</v>
      </c>
      <c r="P521" s="26" t="s">
        <v>70</v>
      </c>
      <c r="Q521" s="26" t="str">
        <f>IFERROR(IFERROR(VLOOKUP(H521,[1]STATUS_CAPEX!I:J,2,0),VLOOKUP(H521,[1]STATUS_OPEX!H:I,2,0)),0)</f>
        <v>LIB //COMS</v>
      </c>
      <c r="R521" s="31">
        <v>46018</v>
      </c>
      <c r="S521" s="32" t="s">
        <v>71</v>
      </c>
      <c r="T521" s="26" t="s">
        <v>72</v>
      </c>
      <c r="U521" s="33" t="s">
        <v>39</v>
      </c>
      <c r="V521" s="33" t="str">
        <f t="shared" si="71"/>
        <v>OK</v>
      </c>
      <c r="W521" s="33" t="s">
        <v>49</v>
      </c>
      <c r="X521" s="33" t="s">
        <v>49</v>
      </c>
      <c r="Y521" s="33" t="s">
        <v>39</v>
      </c>
      <c r="Z521" s="14">
        <f t="shared" si="73"/>
        <v>1</v>
      </c>
      <c r="AA521" s="52">
        <v>4646.8</v>
      </c>
      <c r="AB521" s="35" t="s">
        <v>57</v>
      </c>
      <c r="AC521" s="36" t="str">
        <f>IFERROR(VLOOKUP(T521,[1]STATUS_CAPEX!Q:R,2,0),"SAMUEL OLIVEIRA")</f>
        <v>SAMUEL OLIVEIRA</v>
      </c>
      <c r="AD521" s="37" t="s">
        <v>51</v>
      </c>
      <c r="AE521" s="32" t="str">
        <f t="shared" si="77"/>
        <v>Realizado</v>
      </c>
      <c r="AF521" s="38" t="s">
        <v>42</v>
      </c>
      <c r="AG521" s="39">
        <f t="shared" si="72"/>
        <v>4643.8</v>
      </c>
      <c r="AH521" s="40">
        <v>2548098.5699999998</v>
      </c>
      <c r="AI521" s="35" t="e">
        <f t="shared" si="74"/>
        <v>#N/A</v>
      </c>
      <c r="AJ521" s="41">
        <v>25149331</v>
      </c>
      <c r="AK521" s="51">
        <v>4643.8</v>
      </c>
      <c r="AL521" s="34" t="str">
        <f t="shared" si="75"/>
        <v>Mauricio Alves</v>
      </c>
    </row>
    <row r="522" spans="1:38" x14ac:dyDescent="0.25">
      <c r="A522" s="26" t="s">
        <v>38</v>
      </c>
      <c r="B522" s="26" t="s">
        <v>39</v>
      </c>
      <c r="C522" s="26" t="s">
        <v>52</v>
      </c>
      <c r="D522" s="26" t="s">
        <v>40</v>
      </c>
      <c r="E522" s="27">
        <v>652286</v>
      </c>
      <c r="F522" s="27">
        <f>IFERROR(VLOOKUP(E522,#REF!,2,0),0)</f>
        <v>0</v>
      </c>
      <c r="G522" s="27"/>
      <c r="H522" s="26">
        <v>6000802237</v>
      </c>
      <c r="I522" s="26" t="s">
        <v>42</v>
      </c>
      <c r="J522" s="26" t="s">
        <v>42</v>
      </c>
      <c r="K522" s="30" t="str">
        <f t="shared" si="76"/>
        <v>Custeio</v>
      </c>
      <c r="L522" s="26" t="s">
        <v>43</v>
      </c>
      <c r="M522" s="26" t="s">
        <v>111</v>
      </c>
      <c r="N522" s="26" t="str">
        <f t="shared" si="70"/>
        <v>Realizado</v>
      </c>
      <c r="O522" s="26" t="s">
        <v>45</v>
      </c>
      <c r="P522" s="26" t="s">
        <v>70</v>
      </c>
      <c r="Q522" s="26" t="str">
        <f>IFERROR(IFERROR(VLOOKUP(H522,[1]STATUS_CAPEX!I:J,2,0),VLOOKUP(H522,[1]STATUS_OPEX!H:I,2,0)),0)</f>
        <v>LIB //COMS</v>
      </c>
      <c r="R522" s="31">
        <v>46019</v>
      </c>
      <c r="S522" s="32" t="s">
        <v>71</v>
      </c>
      <c r="T522" s="26" t="s">
        <v>72</v>
      </c>
      <c r="U522" s="33" t="s">
        <v>39</v>
      </c>
      <c r="V522" s="33" t="str">
        <f t="shared" si="71"/>
        <v>OK</v>
      </c>
      <c r="W522" s="33" t="s">
        <v>49</v>
      </c>
      <c r="X522" s="33" t="s">
        <v>49</v>
      </c>
      <c r="Y522" s="33" t="s">
        <v>39</v>
      </c>
      <c r="Z522" s="14">
        <f t="shared" si="73"/>
        <v>1</v>
      </c>
      <c r="AA522" s="52">
        <v>1508.34</v>
      </c>
      <c r="AB522" s="35" t="s">
        <v>57</v>
      </c>
      <c r="AC522" s="36" t="str">
        <f>IFERROR(VLOOKUP(T522,[1]STATUS_CAPEX!Q:R,2,0),"SAMUEL OLIVEIRA")</f>
        <v>SAMUEL OLIVEIRA</v>
      </c>
      <c r="AD522" s="37" t="s">
        <v>51</v>
      </c>
      <c r="AE522" s="32" t="str">
        <f t="shared" si="77"/>
        <v>Realizado</v>
      </c>
      <c r="AF522" s="38" t="s">
        <v>42</v>
      </c>
      <c r="AG522" s="39">
        <f t="shared" si="72"/>
        <v>1256.95</v>
      </c>
      <c r="AH522" s="40">
        <v>2548098.5699999998</v>
      </c>
      <c r="AI522" s="35" t="e">
        <f t="shared" si="74"/>
        <v>#N/A</v>
      </c>
      <c r="AJ522" s="41">
        <v>25149360</v>
      </c>
      <c r="AK522" s="51">
        <v>1256.95</v>
      </c>
      <c r="AL522" s="34" t="str">
        <f t="shared" si="75"/>
        <v>Mauricio Alves</v>
      </c>
    </row>
    <row r="523" spans="1:38" x14ac:dyDescent="0.25">
      <c r="A523" s="26" t="s">
        <v>38</v>
      </c>
      <c r="B523" s="26" t="s">
        <v>39</v>
      </c>
      <c r="C523" s="26" t="s">
        <v>52</v>
      </c>
      <c r="D523" s="26" t="s">
        <v>40</v>
      </c>
      <c r="E523" s="27">
        <v>658787</v>
      </c>
      <c r="F523" s="27">
        <f>IFERROR(VLOOKUP(E523,#REF!,2,0),0)</f>
        <v>0</v>
      </c>
      <c r="G523" s="27"/>
      <c r="H523" s="26">
        <v>6000802236</v>
      </c>
      <c r="I523" s="26" t="s">
        <v>42</v>
      </c>
      <c r="J523" s="26" t="s">
        <v>42</v>
      </c>
      <c r="K523" s="30" t="str">
        <f t="shared" si="76"/>
        <v>Custeio</v>
      </c>
      <c r="L523" s="26" t="s">
        <v>136</v>
      </c>
      <c r="M523" s="26" t="s">
        <v>111</v>
      </c>
      <c r="N523" s="26" t="str">
        <f t="shared" si="70"/>
        <v>Realizado</v>
      </c>
      <c r="O523" s="26" t="s">
        <v>294</v>
      </c>
      <c r="P523" s="26" t="s">
        <v>70</v>
      </c>
      <c r="Q523" s="26" t="str">
        <f>IFERROR(IFERROR(VLOOKUP(H523,[1]STATUS_CAPEX!I:J,2,0),VLOOKUP(H523,[1]STATUS_OPEX!H:I,2,0)),0)</f>
        <v>LIB //COMS</v>
      </c>
      <c r="R523" s="31">
        <v>46020</v>
      </c>
      <c r="S523" s="32" t="s">
        <v>56</v>
      </c>
      <c r="T523" s="26" t="s">
        <v>72</v>
      </c>
      <c r="U523" s="33" t="s">
        <v>39</v>
      </c>
      <c r="V523" s="33" t="str">
        <f t="shared" si="71"/>
        <v>OK</v>
      </c>
      <c r="W523" s="33" t="s">
        <v>49</v>
      </c>
      <c r="X523" s="33" t="s">
        <v>49</v>
      </c>
      <c r="Y523" s="33" t="s">
        <v>39</v>
      </c>
      <c r="Z523" s="14">
        <f t="shared" si="73"/>
        <v>1</v>
      </c>
      <c r="AA523" s="52">
        <v>1032.17</v>
      </c>
      <c r="AB523" s="35" t="s">
        <v>57</v>
      </c>
      <c r="AC523" s="36" t="str">
        <f>IFERROR(VLOOKUP(T523,[1]STATUS_CAPEX!Q:R,2,0),"SAMUEL OLIVEIRA")</f>
        <v>SAMUEL OLIVEIRA</v>
      </c>
      <c r="AD523" s="37" t="s">
        <v>51</v>
      </c>
      <c r="AE523" s="32" t="str">
        <f t="shared" si="77"/>
        <v>Realizado</v>
      </c>
      <c r="AF523" s="38" t="s">
        <v>42</v>
      </c>
      <c r="AG523" s="39">
        <f t="shared" si="72"/>
        <v>1032.17</v>
      </c>
      <c r="AH523" s="40">
        <v>2548098.5699999998</v>
      </c>
      <c r="AI523" s="35" t="e">
        <f t="shared" si="74"/>
        <v>#N/A</v>
      </c>
      <c r="AJ523" s="41">
        <v>25149441</v>
      </c>
      <c r="AK523" s="51">
        <v>1032.17</v>
      </c>
      <c r="AL523" s="34" t="str">
        <f t="shared" si="75"/>
        <v>Mauricio Alves</v>
      </c>
    </row>
    <row r="524" spans="1:38" x14ac:dyDescent="0.25">
      <c r="A524" s="26" t="s">
        <v>38</v>
      </c>
      <c r="B524" s="26" t="s">
        <v>39</v>
      </c>
      <c r="C524" s="26" t="s">
        <v>52</v>
      </c>
      <c r="D524" s="26" t="s">
        <v>40</v>
      </c>
      <c r="E524" s="27">
        <v>654328</v>
      </c>
      <c r="F524" s="27">
        <f>IFERROR(VLOOKUP(E524,#REF!,2,0),0)</f>
        <v>0</v>
      </c>
      <c r="G524" s="27"/>
      <c r="H524" s="26">
        <v>6000802235</v>
      </c>
      <c r="I524" s="26" t="s">
        <v>42</v>
      </c>
      <c r="J524" s="26" t="s">
        <v>42</v>
      </c>
      <c r="K524" s="30" t="str">
        <f t="shared" si="76"/>
        <v>Custeio</v>
      </c>
      <c r="L524" s="26" t="s">
        <v>136</v>
      </c>
      <c r="M524" s="26" t="s">
        <v>111</v>
      </c>
      <c r="N524" s="26" t="str">
        <f t="shared" si="70"/>
        <v>Realizado</v>
      </c>
      <c r="O524" s="26" t="s">
        <v>45</v>
      </c>
      <c r="P524" s="26" t="s">
        <v>70</v>
      </c>
      <c r="Q524" s="26" t="str">
        <f>IFERROR(IFERROR(VLOOKUP(H524,[1]STATUS_CAPEX!I:J,2,0),VLOOKUP(H524,[1]STATUS_OPEX!H:I,2,0)),0)</f>
        <v>LIB //COMS</v>
      </c>
      <c r="R524" s="31">
        <v>46021</v>
      </c>
      <c r="S524" s="32" t="s">
        <v>56</v>
      </c>
      <c r="T524" s="26" t="s">
        <v>72</v>
      </c>
      <c r="U524" s="33" t="s">
        <v>39</v>
      </c>
      <c r="V524" s="33" t="str">
        <f t="shared" si="71"/>
        <v>OK</v>
      </c>
      <c r="W524" s="33" t="s">
        <v>49</v>
      </c>
      <c r="X524" s="33" t="s">
        <v>49</v>
      </c>
      <c r="Y524" s="33" t="s">
        <v>39</v>
      </c>
      <c r="Z524" s="14">
        <f t="shared" si="73"/>
        <v>1</v>
      </c>
      <c r="AA524" s="52">
        <v>220.2</v>
      </c>
      <c r="AB524" s="35" t="s">
        <v>57</v>
      </c>
      <c r="AC524" s="36" t="str">
        <f>IFERROR(VLOOKUP(T524,[1]STATUS_CAPEX!Q:R,2,0),"SAMUEL OLIVEIRA")</f>
        <v>SAMUEL OLIVEIRA</v>
      </c>
      <c r="AD524" s="37" t="s">
        <v>51</v>
      </c>
      <c r="AE524" s="32" t="str">
        <f t="shared" si="77"/>
        <v>Realizado</v>
      </c>
      <c r="AF524" s="38" t="s">
        <v>42</v>
      </c>
      <c r="AG524" s="39">
        <f t="shared" si="72"/>
        <v>161.47999999999999</v>
      </c>
      <c r="AH524" s="40">
        <v>2548098.5699999998</v>
      </c>
      <c r="AI524" s="35" t="e">
        <f t="shared" si="74"/>
        <v>#N/A</v>
      </c>
      <c r="AJ524" s="41">
        <v>25149469</v>
      </c>
      <c r="AK524" s="51">
        <v>161.47999999999999</v>
      </c>
      <c r="AL524" s="34" t="str">
        <f t="shared" si="75"/>
        <v>Mauricio Alves</v>
      </c>
    </row>
    <row r="525" spans="1:38" x14ac:dyDescent="0.25">
      <c r="A525" s="26" t="s">
        <v>38</v>
      </c>
      <c r="B525" s="26" t="s">
        <v>39</v>
      </c>
      <c r="C525" s="26" t="s">
        <v>52</v>
      </c>
      <c r="D525" s="26" t="s">
        <v>40</v>
      </c>
      <c r="E525" s="27">
        <v>650111</v>
      </c>
      <c r="F525" s="27">
        <f>IFERROR(VLOOKUP(E525,#REF!,2,0),0)</f>
        <v>0</v>
      </c>
      <c r="G525" s="27"/>
      <c r="H525" s="26">
        <v>6000802234</v>
      </c>
      <c r="I525" s="26" t="s">
        <v>42</v>
      </c>
      <c r="J525" s="26" t="s">
        <v>42</v>
      </c>
      <c r="K525" s="30" t="str">
        <f t="shared" si="76"/>
        <v>Custeio</v>
      </c>
      <c r="L525" s="26" t="s">
        <v>136</v>
      </c>
      <c r="M525" s="26" t="s">
        <v>111</v>
      </c>
      <c r="N525" s="26" t="str">
        <f t="shared" si="70"/>
        <v>Realizado</v>
      </c>
      <c r="O525" s="26" t="s">
        <v>45</v>
      </c>
      <c r="P525" s="26" t="s">
        <v>70</v>
      </c>
      <c r="Q525" s="26" t="str">
        <f>IFERROR(IFERROR(VLOOKUP(H525,[1]STATUS_CAPEX!I:J,2,0),VLOOKUP(H525,[1]STATUS_OPEX!H:I,2,0)),0)</f>
        <v>LIB //COMS</v>
      </c>
      <c r="R525" s="31">
        <v>46022</v>
      </c>
      <c r="S525" s="32" t="s">
        <v>47</v>
      </c>
      <c r="T525" s="26" t="s">
        <v>72</v>
      </c>
      <c r="U525" s="33" t="s">
        <v>39</v>
      </c>
      <c r="V525" s="33" t="str">
        <f t="shared" si="71"/>
        <v>OK</v>
      </c>
      <c r="W525" s="33" t="s">
        <v>49</v>
      </c>
      <c r="X525" s="33" t="s">
        <v>49</v>
      </c>
      <c r="Y525" s="33" t="s">
        <v>39</v>
      </c>
      <c r="Z525" s="14">
        <f t="shared" si="73"/>
        <v>1</v>
      </c>
      <c r="AA525" s="52">
        <v>2097.38</v>
      </c>
      <c r="AB525" s="35" t="s">
        <v>50</v>
      </c>
      <c r="AC525" s="36" t="str">
        <f>IFERROR(VLOOKUP(T525,[1]STATUS_CAPEX!Q:R,2,0),"SAMUEL OLIVEIRA")</f>
        <v>SAMUEL OLIVEIRA</v>
      </c>
      <c r="AD525" s="37" t="s">
        <v>51</v>
      </c>
      <c r="AE525" s="32" t="str">
        <f t="shared" si="77"/>
        <v>Realizado</v>
      </c>
      <c r="AF525" s="38" t="s">
        <v>42</v>
      </c>
      <c r="AG525" s="39">
        <f t="shared" si="72"/>
        <v>1455.21</v>
      </c>
      <c r="AH525" s="40">
        <v>2548098.5699999998</v>
      </c>
      <c r="AI525" s="35" t="e">
        <f t="shared" si="74"/>
        <v>#N/A</v>
      </c>
      <c r="AJ525" s="41">
        <v>25149510</v>
      </c>
      <c r="AK525" s="51">
        <v>1455.21</v>
      </c>
      <c r="AL525" s="34" t="str">
        <f t="shared" si="75"/>
        <v>Mauricio Alves</v>
      </c>
    </row>
    <row r="526" spans="1:38" x14ac:dyDescent="0.25">
      <c r="A526" s="26" t="s">
        <v>38</v>
      </c>
      <c r="B526" s="26" t="s">
        <v>39</v>
      </c>
      <c r="C526" s="26" t="s">
        <v>52</v>
      </c>
      <c r="D526" s="26" t="s">
        <v>40</v>
      </c>
      <c r="E526" s="27">
        <v>658787</v>
      </c>
      <c r="F526" s="27">
        <f>IFERROR(VLOOKUP(E526,#REF!,2,0),0)</f>
        <v>0</v>
      </c>
      <c r="G526" s="27"/>
      <c r="H526" s="26">
        <v>6000802233</v>
      </c>
      <c r="I526" s="26" t="s">
        <v>42</v>
      </c>
      <c r="J526" s="26" t="s">
        <v>42</v>
      </c>
      <c r="K526" s="30" t="str">
        <f t="shared" si="76"/>
        <v>Custeio</v>
      </c>
      <c r="L526" s="26" t="s">
        <v>43</v>
      </c>
      <c r="M526" s="26" t="s">
        <v>111</v>
      </c>
      <c r="N526" s="26" t="str">
        <f t="shared" si="70"/>
        <v>Realizado</v>
      </c>
      <c r="O526" s="26" t="s">
        <v>294</v>
      </c>
      <c r="P526" s="26" t="s">
        <v>70</v>
      </c>
      <c r="Q526" s="26" t="str">
        <f>IFERROR(IFERROR(VLOOKUP(H526,[1]STATUS_CAPEX!I:J,2,0),VLOOKUP(H526,[1]STATUS_OPEX!H:I,2,0)),0)</f>
        <v>LIB //COMS</v>
      </c>
      <c r="R526" s="31">
        <v>46023</v>
      </c>
      <c r="S526" s="32" t="s">
        <v>71</v>
      </c>
      <c r="T526" s="26" t="s">
        <v>72</v>
      </c>
      <c r="U526" s="33" t="s">
        <v>39</v>
      </c>
      <c r="V526" s="33" t="str">
        <f t="shared" si="71"/>
        <v>OK</v>
      </c>
      <c r="W526" s="33" t="s">
        <v>49</v>
      </c>
      <c r="X526" s="33" t="s">
        <v>49</v>
      </c>
      <c r="Y526" s="33" t="s">
        <v>39</v>
      </c>
      <c r="Z526" s="14">
        <f t="shared" si="73"/>
        <v>1</v>
      </c>
      <c r="AA526" s="52">
        <v>836.8</v>
      </c>
      <c r="AB526" s="35" t="s">
        <v>57</v>
      </c>
      <c r="AC526" s="36" t="str">
        <f>IFERROR(VLOOKUP(T526,[1]STATUS_CAPEX!Q:R,2,0),"SAMUEL OLIVEIRA")</f>
        <v>SAMUEL OLIVEIRA</v>
      </c>
      <c r="AD526" s="37" t="s">
        <v>51</v>
      </c>
      <c r="AE526" s="32" t="str">
        <f t="shared" si="77"/>
        <v>Realizado</v>
      </c>
      <c r="AF526" s="38" t="s">
        <v>42</v>
      </c>
      <c r="AG526" s="39">
        <f t="shared" si="72"/>
        <v>836.8</v>
      </c>
      <c r="AH526" s="40">
        <v>2548098.5699999998</v>
      </c>
      <c r="AI526" s="35" t="e">
        <f t="shared" si="74"/>
        <v>#N/A</v>
      </c>
      <c r="AJ526" s="41">
        <v>25149560</v>
      </c>
      <c r="AK526" s="51">
        <v>836.8</v>
      </c>
      <c r="AL526" s="34" t="str">
        <f t="shared" si="75"/>
        <v>Mauricio Alves</v>
      </c>
    </row>
    <row r="527" spans="1:38" x14ac:dyDescent="0.25">
      <c r="A527" s="26" t="s">
        <v>38</v>
      </c>
      <c r="B527" s="26" t="s">
        <v>39</v>
      </c>
      <c r="C527" s="26" t="s">
        <v>52</v>
      </c>
      <c r="D527" s="26" t="s">
        <v>40</v>
      </c>
      <c r="E527" s="27">
        <v>658111</v>
      </c>
      <c r="F527" s="27">
        <f>IFERROR(VLOOKUP(E527,#REF!,2,0),0)</f>
        <v>0</v>
      </c>
      <c r="G527" s="27"/>
      <c r="H527" s="26">
        <v>6000802230</v>
      </c>
      <c r="I527" s="26" t="s">
        <v>42</v>
      </c>
      <c r="J527" s="26" t="s">
        <v>42</v>
      </c>
      <c r="K527" s="30" t="str">
        <f t="shared" si="76"/>
        <v>Custeio</v>
      </c>
      <c r="L527" s="26" t="s">
        <v>43</v>
      </c>
      <c r="M527" s="26" t="s">
        <v>69</v>
      </c>
      <c r="N527" s="26" t="str">
        <f t="shared" si="70"/>
        <v>Realizado</v>
      </c>
      <c r="O527" s="26" t="s">
        <v>45</v>
      </c>
      <c r="P527" s="26" t="s">
        <v>70</v>
      </c>
      <c r="Q527" s="26" t="str">
        <f>IFERROR(IFERROR(VLOOKUP(H527,[1]STATUS_CAPEX!I:J,2,0),VLOOKUP(H527,[1]STATUS_OPEX!H:I,2,0)),0)</f>
        <v>LIB //COMS</v>
      </c>
      <c r="R527" s="31">
        <v>46024</v>
      </c>
      <c r="S527" s="32" t="s">
        <v>71</v>
      </c>
      <c r="T527" s="26" t="s">
        <v>72</v>
      </c>
      <c r="U527" s="33" t="s">
        <v>39</v>
      </c>
      <c r="V527" s="33" t="str">
        <f t="shared" si="71"/>
        <v>OK</v>
      </c>
      <c r="W527" s="33" t="s">
        <v>49</v>
      </c>
      <c r="X527" s="33" t="s">
        <v>49</v>
      </c>
      <c r="Y527" s="33" t="s">
        <v>39</v>
      </c>
      <c r="Z527" s="14">
        <f t="shared" si="73"/>
        <v>1</v>
      </c>
      <c r="AA527" s="52">
        <v>4717.72</v>
      </c>
      <c r="AB527" s="35" t="s">
        <v>57</v>
      </c>
      <c r="AC527" s="36" t="str">
        <f>IFERROR(VLOOKUP(T527,[1]STATUS_CAPEX!Q:R,2,0),"SAMUEL OLIVEIRA")</f>
        <v>SAMUEL OLIVEIRA</v>
      </c>
      <c r="AD527" s="37" t="s">
        <v>51</v>
      </c>
      <c r="AE527" s="32" t="str">
        <f t="shared" si="77"/>
        <v>Realizado</v>
      </c>
      <c r="AF527" s="38" t="s">
        <v>42</v>
      </c>
      <c r="AG527" s="39">
        <f t="shared" si="72"/>
        <v>4717.72</v>
      </c>
      <c r="AH527" s="40">
        <v>2548098.5699999998</v>
      </c>
      <c r="AI527" s="35" t="e">
        <f t="shared" si="74"/>
        <v>#N/A</v>
      </c>
      <c r="AJ527" s="41">
        <v>25149673</v>
      </c>
      <c r="AK527" s="51">
        <v>4717.72</v>
      </c>
      <c r="AL527" s="34" t="str">
        <f t="shared" si="75"/>
        <v>Mauricio Alves</v>
      </c>
    </row>
    <row r="528" spans="1:38" x14ac:dyDescent="0.25">
      <c r="A528" s="26" t="s">
        <v>38</v>
      </c>
      <c r="B528" s="26" t="s">
        <v>39</v>
      </c>
      <c r="C528" s="26" t="s">
        <v>52</v>
      </c>
      <c r="D528" s="26" t="s">
        <v>40</v>
      </c>
      <c r="E528" s="27">
        <v>658111</v>
      </c>
      <c r="F528" s="27">
        <f>IFERROR(VLOOKUP(E528,#REF!,2,0),0)</f>
        <v>0</v>
      </c>
      <c r="G528" s="27"/>
      <c r="H528" s="26">
        <v>6000802229</v>
      </c>
      <c r="I528" s="26" t="s">
        <v>42</v>
      </c>
      <c r="J528" s="26" t="s">
        <v>42</v>
      </c>
      <c r="K528" s="30" t="str">
        <f t="shared" si="76"/>
        <v>Custeio</v>
      </c>
      <c r="L528" s="26" t="s">
        <v>43</v>
      </c>
      <c r="M528" s="26" t="s">
        <v>69</v>
      </c>
      <c r="N528" s="26" t="str">
        <f t="shared" si="70"/>
        <v>Realizado</v>
      </c>
      <c r="O528" s="26" t="s">
        <v>45</v>
      </c>
      <c r="P528" s="26" t="s">
        <v>70</v>
      </c>
      <c r="Q528" s="26" t="str">
        <f>IFERROR(IFERROR(VLOOKUP(H528,[1]STATUS_CAPEX!I:J,2,0),VLOOKUP(H528,[1]STATUS_OPEX!H:I,2,0)),0)</f>
        <v>LIB //COMS</v>
      </c>
      <c r="R528" s="31">
        <v>46025</v>
      </c>
      <c r="S528" s="32" t="s">
        <v>71</v>
      </c>
      <c r="T528" s="26" t="s">
        <v>72</v>
      </c>
      <c r="U528" s="33" t="s">
        <v>39</v>
      </c>
      <c r="V528" s="33" t="str">
        <f t="shared" si="71"/>
        <v>OK</v>
      </c>
      <c r="W528" s="33" t="s">
        <v>49</v>
      </c>
      <c r="X528" s="33" t="s">
        <v>49</v>
      </c>
      <c r="Y528" s="33" t="s">
        <v>39</v>
      </c>
      <c r="Z528" s="14">
        <f t="shared" si="73"/>
        <v>1</v>
      </c>
      <c r="AA528" s="52">
        <v>3104.08</v>
      </c>
      <c r="AB528" s="35" t="s">
        <v>57</v>
      </c>
      <c r="AC528" s="36" t="str">
        <f>IFERROR(VLOOKUP(T528,[1]STATUS_CAPEX!Q:R,2,0),"SAMUEL OLIVEIRA")</f>
        <v>SAMUEL OLIVEIRA</v>
      </c>
      <c r="AD528" s="37" t="s">
        <v>51</v>
      </c>
      <c r="AE528" s="32" t="str">
        <f t="shared" si="77"/>
        <v>Realizado</v>
      </c>
      <c r="AF528" s="38" t="s">
        <v>42</v>
      </c>
      <c r="AG528" s="39">
        <f t="shared" si="72"/>
        <v>3104.08</v>
      </c>
      <c r="AH528" s="40">
        <v>2548098.5699999998</v>
      </c>
      <c r="AI528" s="35" t="e">
        <f t="shared" si="74"/>
        <v>#N/A</v>
      </c>
      <c r="AJ528" s="41">
        <v>25149782</v>
      </c>
      <c r="AK528" s="51">
        <v>3104.08</v>
      </c>
      <c r="AL528" s="34" t="str">
        <f t="shared" si="75"/>
        <v>Mauricio Alves</v>
      </c>
    </row>
    <row r="529" spans="1:38" x14ac:dyDescent="0.25">
      <c r="A529" s="26" t="s">
        <v>38</v>
      </c>
      <c r="B529" s="26" t="s">
        <v>39</v>
      </c>
      <c r="C529" s="26" t="s">
        <v>52</v>
      </c>
      <c r="D529" s="26" t="s">
        <v>40</v>
      </c>
      <c r="E529" s="27">
        <v>657367</v>
      </c>
      <c r="F529" s="27">
        <f>IFERROR(VLOOKUP(E529,#REF!,2,0),0)</f>
        <v>0</v>
      </c>
      <c r="G529" s="27"/>
      <c r="H529" s="26">
        <v>6000802228</v>
      </c>
      <c r="I529" s="26" t="s">
        <v>42</v>
      </c>
      <c r="J529" s="26" t="s">
        <v>42</v>
      </c>
      <c r="K529" s="30" t="str">
        <f t="shared" si="76"/>
        <v>Custeio</v>
      </c>
      <c r="L529" s="26" t="s">
        <v>43</v>
      </c>
      <c r="M529" s="26" t="s">
        <v>69</v>
      </c>
      <c r="N529" s="26" t="str">
        <f t="shared" si="70"/>
        <v>Realizado</v>
      </c>
      <c r="O529" s="26" t="s">
        <v>45</v>
      </c>
      <c r="P529" s="26" t="s">
        <v>70</v>
      </c>
      <c r="Q529" s="26" t="str">
        <f>IFERROR(IFERROR(VLOOKUP(H529,[1]STATUS_CAPEX!I:J,2,0),VLOOKUP(H529,[1]STATUS_OPEX!H:I,2,0)),0)</f>
        <v>LIB //COMS</v>
      </c>
      <c r="R529" s="31">
        <v>46026</v>
      </c>
      <c r="S529" s="32" t="s">
        <v>71</v>
      </c>
      <c r="T529" s="26" t="s">
        <v>72</v>
      </c>
      <c r="U529" s="33" t="s">
        <v>39</v>
      </c>
      <c r="V529" s="33" t="str">
        <f t="shared" si="71"/>
        <v>OK</v>
      </c>
      <c r="W529" s="33" t="s">
        <v>49</v>
      </c>
      <c r="X529" s="33" t="s">
        <v>49</v>
      </c>
      <c r="Y529" s="33" t="s">
        <v>39</v>
      </c>
      <c r="Z529" s="14">
        <f t="shared" si="73"/>
        <v>1</v>
      </c>
      <c r="AA529" s="52">
        <v>137.91999999999999</v>
      </c>
      <c r="AB529" s="35" t="s">
        <v>57</v>
      </c>
      <c r="AC529" s="36" t="str">
        <f>IFERROR(VLOOKUP(T529,[1]STATUS_CAPEX!Q:R,2,0),"SAMUEL OLIVEIRA")</f>
        <v>SAMUEL OLIVEIRA</v>
      </c>
      <c r="AD529" s="37" t="s">
        <v>51</v>
      </c>
      <c r="AE529" s="32" t="str">
        <f t="shared" si="77"/>
        <v>Realizado</v>
      </c>
      <c r="AF529" s="38" t="s">
        <v>42</v>
      </c>
      <c r="AG529" s="39">
        <f t="shared" si="72"/>
        <v>151.71</v>
      </c>
      <c r="AH529" s="40">
        <v>2548098.5699999998</v>
      </c>
      <c r="AI529" s="35" t="e">
        <f t="shared" si="74"/>
        <v>#N/A</v>
      </c>
      <c r="AJ529" s="41">
        <v>25149825</v>
      </c>
      <c r="AK529" s="51">
        <v>151.71</v>
      </c>
      <c r="AL529" s="34" t="str">
        <f t="shared" si="75"/>
        <v>Mauricio Alves</v>
      </c>
    </row>
    <row r="530" spans="1:38" x14ac:dyDescent="0.25">
      <c r="A530" s="26" t="s">
        <v>38</v>
      </c>
      <c r="B530" s="26" t="s">
        <v>39</v>
      </c>
      <c r="C530" s="26" t="s">
        <v>52</v>
      </c>
      <c r="D530" s="26" t="s">
        <v>40</v>
      </c>
      <c r="E530" s="27">
        <v>657536</v>
      </c>
      <c r="F530" s="27">
        <f>IFERROR(VLOOKUP(E530,#REF!,2,0),0)</f>
        <v>0</v>
      </c>
      <c r="G530" s="27"/>
      <c r="H530" s="26">
        <v>6000804228</v>
      </c>
      <c r="I530" s="26" t="s">
        <v>42</v>
      </c>
      <c r="J530" s="26" t="s">
        <v>42</v>
      </c>
      <c r="K530" s="30" t="str">
        <f t="shared" si="76"/>
        <v>Custeio</v>
      </c>
      <c r="L530" s="26" t="s">
        <v>43</v>
      </c>
      <c r="M530" s="26" t="s">
        <v>69</v>
      </c>
      <c r="N530" s="26" t="str">
        <f t="shared" si="70"/>
        <v>Realizado</v>
      </c>
      <c r="O530" s="26" t="s">
        <v>45</v>
      </c>
      <c r="P530" s="26" t="s">
        <v>70</v>
      </c>
      <c r="Q530" s="26" t="str">
        <f>IFERROR(IFERROR(VLOOKUP(H530,[1]STATUS_CAPEX!I:J,2,0),VLOOKUP(H530,[1]STATUS_OPEX!H:I,2,0)),0)</f>
        <v>LIB //COMS</v>
      </c>
      <c r="R530" s="31">
        <v>46027</v>
      </c>
      <c r="S530" s="32" t="s">
        <v>71</v>
      </c>
      <c r="T530" s="26" t="s">
        <v>72</v>
      </c>
      <c r="U530" s="33" t="s">
        <v>39</v>
      </c>
      <c r="V530" s="33" t="str">
        <f t="shared" si="71"/>
        <v>OK</v>
      </c>
      <c r="W530" s="33" t="s">
        <v>49</v>
      </c>
      <c r="X530" s="33" t="s">
        <v>49</v>
      </c>
      <c r="Y530" s="33" t="s">
        <v>39</v>
      </c>
      <c r="Z530" s="14">
        <f t="shared" si="73"/>
        <v>1</v>
      </c>
      <c r="AA530" s="52">
        <v>3128.72</v>
      </c>
      <c r="AB530" s="35" t="s">
        <v>57</v>
      </c>
      <c r="AC530" s="36" t="s">
        <v>73</v>
      </c>
      <c r="AD530" s="37" t="s">
        <v>51</v>
      </c>
      <c r="AE530" s="32" t="str">
        <f t="shared" si="77"/>
        <v>Realizado</v>
      </c>
      <c r="AF530" s="38" t="s">
        <v>42</v>
      </c>
      <c r="AG530" s="39">
        <f t="shared" si="72"/>
        <v>3128.72</v>
      </c>
      <c r="AH530" s="40">
        <v>2548098.5699999998</v>
      </c>
      <c r="AI530" s="35" t="e">
        <f t="shared" si="74"/>
        <v>#N/A</v>
      </c>
      <c r="AJ530" s="74">
        <v>25187836</v>
      </c>
      <c r="AK530" s="51">
        <v>3128.72</v>
      </c>
      <c r="AL530" s="34" t="str">
        <f t="shared" si="75"/>
        <v>Mauricio Alves</v>
      </c>
    </row>
    <row r="531" spans="1:38" x14ac:dyDescent="0.25">
      <c r="A531" s="26" t="s">
        <v>38</v>
      </c>
      <c r="B531" s="26" t="s">
        <v>39</v>
      </c>
      <c r="C531" s="26" t="s">
        <v>52</v>
      </c>
      <c r="D531" s="26" t="s">
        <v>40</v>
      </c>
      <c r="E531" s="27">
        <v>660002</v>
      </c>
      <c r="F531" s="27">
        <f>IFERROR(VLOOKUP(E531,#REF!,2,0),0)</f>
        <v>0</v>
      </c>
      <c r="G531" s="27"/>
      <c r="H531" s="26">
        <v>6000804229</v>
      </c>
      <c r="I531" s="26" t="s">
        <v>42</v>
      </c>
      <c r="J531" s="26" t="s">
        <v>42</v>
      </c>
      <c r="K531" s="30" t="str">
        <f t="shared" si="76"/>
        <v>Custeio</v>
      </c>
      <c r="L531" s="26" t="s">
        <v>43</v>
      </c>
      <c r="M531" s="26" t="s">
        <v>69</v>
      </c>
      <c r="N531" s="26" t="str">
        <f t="shared" si="70"/>
        <v>Realizado</v>
      </c>
      <c r="O531" s="26" t="s">
        <v>45</v>
      </c>
      <c r="P531" s="26" t="s">
        <v>70</v>
      </c>
      <c r="Q531" s="26" t="str">
        <f>IFERROR(IFERROR(VLOOKUP(H531,[1]STATUS_CAPEX!I:J,2,0),VLOOKUP(H531,[1]STATUS_OPEX!H:I,2,0)),0)</f>
        <v>LIB //COMS</v>
      </c>
      <c r="R531" s="31">
        <v>46028</v>
      </c>
      <c r="S531" s="32" t="s">
        <v>71</v>
      </c>
      <c r="T531" s="26" t="s">
        <v>72</v>
      </c>
      <c r="U531" s="33" t="s">
        <v>39</v>
      </c>
      <c r="V531" s="33" t="str">
        <f t="shared" si="71"/>
        <v>OK</v>
      </c>
      <c r="W531" s="33" t="s">
        <v>49</v>
      </c>
      <c r="X531" s="33" t="s">
        <v>49</v>
      </c>
      <c r="Y531" s="33" t="s">
        <v>39</v>
      </c>
      <c r="Z531" s="14">
        <f t="shared" si="73"/>
        <v>1</v>
      </c>
      <c r="AA531" s="52">
        <v>769.86</v>
      </c>
      <c r="AB531" s="35" t="s">
        <v>57</v>
      </c>
      <c r="AC531" s="36" t="s">
        <v>73</v>
      </c>
      <c r="AD531" s="37" t="s">
        <v>51</v>
      </c>
      <c r="AE531" s="32" t="str">
        <f t="shared" si="77"/>
        <v>Realizado</v>
      </c>
      <c r="AF531" s="38" t="s">
        <v>42</v>
      </c>
      <c r="AG531" s="39">
        <f t="shared" si="72"/>
        <v>769.86</v>
      </c>
      <c r="AH531" s="40">
        <v>2548098.5699999998</v>
      </c>
      <c r="AI531" s="35" t="e">
        <f t="shared" si="74"/>
        <v>#N/A</v>
      </c>
      <c r="AJ531" s="74">
        <v>25188256</v>
      </c>
      <c r="AK531" s="51">
        <v>769.86</v>
      </c>
      <c r="AL531" s="34" t="str">
        <f t="shared" si="75"/>
        <v>Mauricio Alves</v>
      </c>
    </row>
    <row r="532" spans="1:38" x14ac:dyDescent="0.25">
      <c r="A532" s="26" t="s">
        <v>38</v>
      </c>
      <c r="B532" s="26" t="s">
        <v>39</v>
      </c>
      <c r="C532" s="26" t="s">
        <v>52</v>
      </c>
      <c r="D532" s="26" t="s">
        <v>40</v>
      </c>
      <c r="E532" s="27">
        <v>660436</v>
      </c>
      <c r="F532" s="27">
        <f>IFERROR(VLOOKUP(E532,#REF!,2,0),0)</f>
        <v>0</v>
      </c>
      <c r="G532" s="27"/>
      <c r="H532" s="26">
        <v>6000804239</v>
      </c>
      <c r="I532" s="43" t="s">
        <v>42</v>
      </c>
      <c r="J532" s="43" t="s">
        <v>42</v>
      </c>
      <c r="K532" s="30" t="str">
        <f t="shared" si="76"/>
        <v>Custeio</v>
      </c>
      <c r="L532" s="26" t="s">
        <v>43</v>
      </c>
      <c r="M532" s="26" t="s">
        <v>111</v>
      </c>
      <c r="N532" s="26" t="str">
        <f t="shared" si="70"/>
        <v>Realizado</v>
      </c>
      <c r="O532" s="26" t="s">
        <v>100</v>
      </c>
      <c r="P532" s="26" t="s">
        <v>70</v>
      </c>
      <c r="Q532" s="26" t="str">
        <f>IFERROR(IFERROR(VLOOKUP(H532,[1]STATUS_CAPEX!I:J,2,0),VLOOKUP(H532,[1]STATUS_OPEX!H:I,2,0)),0)</f>
        <v>LIB //COMS</v>
      </c>
      <c r="R532" s="31">
        <v>46029</v>
      </c>
      <c r="S532" s="32" t="s">
        <v>71</v>
      </c>
      <c r="T532" s="26" t="s">
        <v>72</v>
      </c>
      <c r="U532" s="33" t="s">
        <v>39</v>
      </c>
      <c r="V532" s="33" t="str">
        <f t="shared" si="71"/>
        <v>OK</v>
      </c>
      <c r="W532" s="33" t="s">
        <v>49</v>
      </c>
      <c r="X532" s="33" t="s">
        <v>49</v>
      </c>
      <c r="Y532" s="33" t="s">
        <v>39</v>
      </c>
      <c r="Z532" s="14">
        <f t="shared" si="73"/>
        <v>1</v>
      </c>
      <c r="AA532" s="52">
        <v>704.64</v>
      </c>
      <c r="AB532" s="35" t="s">
        <v>57</v>
      </c>
      <c r="AC532" s="36" t="s">
        <v>73</v>
      </c>
      <c r="AD532" s="37" t="s">
        <v>51</v>
      </c>
      <c r="AE532" s="32" t="str">
        <f t="shared" si="77"/>
        <v>Realizado</v>
      </c>
      <c r="AF532" s="38" t="s">
        <v>42</v>
      </c>
      <c r="AG532" s="39">
        <f t="shared" si="72"/>
        <v>2113.92</v>
      </c>
      <c r="AH532" s="40">
        <v>2548098.5699999998</v>
      </c>
      <c r="AI532" s="35" t="e">
        <f t="shared" si="74"/>
        <v>#N/A</v>
      </c>
      <c r="AJ532" s="74">
        <v>25188348</v>
      </c>
      <c r="AK532" s="51">
        <v>2113.92</v>
      </c>
      <c r="AL532" s="34" t="str">
        <f t="shared" si="75"/>
        <v>Mauricio Alves</v>
      </c>
    </row>
    <row r="533" spans="1:38" hidden="1" x14ac:dyDescent="0.25">
      <c r="A533" s="26" t="s">
        <v>283</v>
      </c>
      <c r="B533" s="26" t="s">
        <v>284</v>
      </c>
      <c r="C533" s="26" t="s">
        <v>285</v>
      </c>
      <c r="D533" s="26" t="s">
        <v>286</v>
      </c>
      <c r="E533" s="27">
        <v>4573</v>
      </c>
      <c r="F533" s="67">
        <v>489</v>
      </c>
      <c r="G533" s="67"/>
      <c r="H533" s="44">
        <v>6000779536</v>
      </c>
      <c r="I533" s="45" t="s">
        <v>107</v>
      </c>
      <c r="J533" s="45" t="s">
        <v>107</v>
      </c>
      <c r="K533" s="30" t="str">
        <f t="shared" si="76"/>
        <v>Custeio</v>
      </c>
      <c r="L533" s="26" t="s">
        <v>289</v>
      </c>
      <c r="M533" s="26" t="s">
        <v>69</v>
      </c>
      <c r="N533" s="26" t="str">
        <f t="shared" si="70"/>
        <v>Realizado</v>
      </c>
      <c r="O533" s="47" t="s">
        <v>45</v>
      </c>
      <c r="P533" s="47" t="s">
        <v>70</v>
      </c>
      <c r="Q533" s="26" t="str">
        <f>IFERROR(IFERROR(VLOOKUP(H533,[1]STATUS_CAPEX!I:J,2,0),VLOOKUP(H533,[1]STATUS_OPEX!H:I,2,0)),0)</f>
        <v>LIB //PEND</v>
      </c>
      <c r="R533" s="31">
        <v>46383</v>
      </c>
      <c r="S533" s="32" t="s">
        <v>66</v>
      </c>
      <c r="T533" s="47" t="s">
        <v>72</v>
      </c>
      <c r="U533" s="33" t="s">
        <v>39</v>
      </c>
      <c r="V533" s="33" t="str">
        <f t="shared" si="71"/>
        <v>OK</v>
      </c>
      <c r="W533" s="33" t="s">
        <v>49</v>
      </c>
      <c r="X533" s="33" t="s">
        <v>49</v>
      </c>
      <c r="Y533" s="33" t="s">
        <v>39</v>
      </c>
      <c r="Z533" s="14">
        <f t="shared" si="73"/>
        <v>1</v>
      </c>
      <c r="AA533" s="48">
        <v>5148.83</v>
      </c>
      <c r="AB533" s="35" t="s">
        <v>50</v>
      </c>
      <c r="AC533" s="36" t="s">
        <v>271</v>
      </c>
      <c r="AD533" s="37" t="s">
        <v>51</v>
      </c>
      <c r="AE533" s="32" t="str">
        <f t="shared" si="77"/>
        <v>Realizado</v>
      </c>
      <c r="AF533" s="38" t="s">
        <v>68</v>
      </c>
      <c r="AG533" s="39">
        <f t="shared" si="72"/>
        <v>3284.32</v>
      </c>
      <c r="AH533" s="40">
        <v>2548098.5699999998</v>
      </c>
      <c r="AI533" s="35" t="e">
        <f t="shared" si="74"/>
        <v>#N/A</v>
      </c>
      <c r="AJ533" s="41">
        <v>25537030</v>
      </c>
      <c r="AK533" s="51">
        <v>3284.32</v>
      </c>
      <c r="AL533" s="34" t="str">
        <f t="shared" si="75"/>
        <v>Erica Fragoso</v>
      </c>
    </row>
    <row r="534" spans="1:38" x14ac:dyDescent="0.25">
      <c r="A534" s="26" t="s">
        <v>38</v>
      </c>
      <c r="B534" s="26" t="s">
        <v>39</v>
      </c>
      <c r="C534" s="26" t="s">
        <v>52</v>
      </c>
      <c r="D534" s="26" t="s">
        <v>40</v>
      </c>
      <c r="E534" s="27">
        <v>657608</v>
      </c>
      <c r="F534" s="27">
        <f>IFERROR(VLOOKUP(E534,#REF!,2,0),0)</f>
        <v>0</v>
      </c>
      <c r="G534" s="27"/>
      <c r="H534" s="26">
        <v>6000804231</v>
      </c>
      <c r="I534" s="29" t="s">
        <v>42</v>
      </c>
      <c r="J534" s="29" t="s">
        <v>42</v>
      </c>
      <c r="K534" s="30" t="str">
        <f t="shared" si="76"/>
        <v>Custeio</v>
      </c>
      <c r="L534" s="26" t="s">
        <v>43</v>
      </c>
      <c r="M534" s="26" t="s">
        <v>69</v>
      </c>
      <c r="N534" s="26" t="str">
        <f t="shared" si="70"/>
        <v>Realizado</v>
      </c>
      <c r="O534" s="26" t="s">
        <v>45</v>
      </c>
      <c r="P534" s="26" t="s">
        <v>70</v>
      </c>
      <c r="Q534" s="26" t="str">
        <f>IFERROR(IFERROR(VLOOKUP(H534,[1]STATUS_CAPEX!I:J,2,0),VLOOKUP(H534,[1]STATUS_OPEX!H:I,2,0)),0)</f>
        <v>LIB //COMS</v>
      </c>
      <c r="R534" s="31">
        <v>46031</v>
      </c>
      <c r="S534" s="32" t="s">
        <v>71</v>
      </c>
      <c r="T534" s="26" t="s">
        <v>72</v>
      </c>
      <c r="U534" s="33" t="s">
        <v>39</v>
      </c>
      <c r="V534" s="33" t="str">
        <f t="shared" si="71"/>
        <v>OK</v>
      </c>
      <c r="W534" s="33" t="s">
        <v>49</v>
      </c>
      <c r="X534" s="33" t="s">
        <v>49</v>
      </c>
      <c r="Y534" s="33" t="s">
        <v>39</v>
      </c>
      <c r="Z534" s="14">
        <f t="shared" si="73"/>
        <v>1</v>
      </c>
      <c r="AA534" s="52">
        <v>4530.71</v>
      </c>
      <c r="AB534" s="35" t="s">
        <v>57</v>
      </c>
      <c r="AC534" s="36" t="s">
        <v>73</v>
      </c>
      <c r="AD534" s="37" t="s">
        <v>51</v>
      </c>
      <c r="AE534" s="32" t="str">
        <f t="shared" si="77"/>
        <v>Realizado</v>
      </c>
      <c r="AF534" s="38" t="s">
        <v>42</v>
      </c>
      <c r="AG534" s="39">
        <f t="shared" si="72"/>
        <v>4530.71</v>
      </c>
      <c r="AH534" s="40">
        <v>2548098.5699999998</v>
      </c>
      <c r="AI534" s="35" t="e">
        <f t="shared" si="74"/>
        <v>#N/A</v>
      </c>
      <c r="AJ534" s="74">
        <v>25188215</v>
      </c>
      <c r="AK534" s="51">
        <v>4530.71</v>
      </c>
      <c r="AL534" s="34" t="str">
        <f t="shared" si="75"/>
        <v>Mauricio Alves</v>
      </c>
    </row>
    <row r="535" spans="1:38" x14ac:dyDescent="0.25">
      <c r="A535" s="26" t="s">
        <v>38</v>
      </c>
      <c r="B535" s="26" t="s">
        <v>39</v>
      </c>
      <c r="C535" s="26" t="s">
        <v>52</v>
      </c>
      <c r="D535" s="26" t="s">
        <v>40</v>
      </c>
      <c r="E535" s="82">
        <v>660137</v>
      </c>
      <c r="F535" s="46">
        <f>IFERROR(VLOOKUP(E535,#REF!,2,0),0)</f>
        <v>0</v>
      </c>
      <c r="G535" s="46"/>
      <c r="H535" s="26">
        <v>6000804232</v>
      </c>
      <c r="I535" s="26" t="s">
        <v>42</v>
      </c>
      <c r="J535" s="26" t="s">
        <v>42</v>
      </c>
      <c r="K535" s="30" t="str">
        <f t="shared" si="76"/>
        <v>Custeio</v>
      </c>
      <c r="L535" s="26" t="s">
        <v>43</v>
      </c>
      <c r="M535" s="26" t="s">
        <v>69</v>
      </c>
      <c r="N535" s="83" t="s">
        <v>295</v>
      </c>
      <c r="O535" s="45" t="s">
        <v>45</v>
      </c>
      <c r="P535" s="45" t="s">
        <v>70</v>
      </c>
      <c r="Q535" s="26" t="str">
        <f>IFERROR(IFERROR(VLOOKUP(H535,[1]STATUS_CAPEX!I:J,2,0),VLOOKUP(H535,[1]STATUS_OPEX!H:I,2,0)),0)</f>
        <v>LIB //COMS</v>
      </c>
      <c r="R535" s="31">
        <v>46032</v>
      </c>
      <c r="S535" s="32" t="s">
        <v>71</v>
      </c>
      <c r="T535" s="26" t="s">
        <v>72</v>
      </c>
      <c r="U535" s="33" t="s">
        <v>39</v>
      </c>
      <c r="V535" s="33" t="str">
        <f t="shared" si="71"/>
        <v>OK</v>
      </c>
      <c r="W535" s="33" t="s">
        <v>49</v>
      </c>
      <c r="X535" s="33" t="s">
        <v>49</v>
      </c>
      <c r="Y535" s="33" t="s">
        <v>39</v>
      </c>
      <c r="Z535" s="14">
        <f t="shared" si="73"/>
        <v>1</v>
      </c>
      <c r="AA535" s="60">
        <v>2358.86</v>
      </c>
      <c r="AB535" s="35" t="s">
        <v>57</v>
      </c>
      <c r="AC535" s="45" t="s">
        <v>73</v>
      </c>
      <c r="AD535" s="37" t="s">
        <v>51</v>
      </c>
      <c r="AE535" s="32" t="str">
        <f t="shared" si="77"/>
        <v>Realizado</v>
      </c>
      <c r="AF535" s="38" t="s">
        <v>42</v>
      </c>
      <c r="AG535" s="84" t="s">
        <v>296</v>
      </c>
      <c r="AH535" s="40">
        <v>2548098.5699999998</v>
      </c>
      <c r="AI535" s="35" t="e">
        <f t="shared" si="74"/>
        <v>#N/A</v>
      </c>
      <c r="AJ535" s="74">
        <v>25188140</v>
      </c>
      <c r="AK535" s="51">
        <v>2358.86</v>
      </c>
      <c r="AL535" s="34" t="str">
        <f t="shared" si="75"/>
        <v>Mauricio Alves</v>
      </c>
    </row>
    <row r="536" spans="1:38" x14ac:dyDescent="0.25">
      <c r="A536" s="26" t="s">
        <v>38</v>
      </c>
      <c r="B536" s="26" t="s">
        <v>39</v>
      </c>
      <c r="C536" s="26" t="s">
        <v>52</v>
      </c>
      <c r="D536" s="26" t="s">
        <v>40</v>
      </c>
      <c r="E536" s="27">
        <v>660009</v>
      </c>
      <c r="F536" s="27">
        <f>IFERROR(VLOOKUP(E536,#REF!,2,0),0)</f>
        <v>0</v>
      </c>
      <c r="G536" s="27"/>
      <c r="H536" s="26">
        <v>6000804234</v>
      </c>
      <c r="I536" s="26" t="s">
        <v>42</v>
      </c>
      <c r="J536" s="26" t="s">
        <v>42</v>
      </c>
      <c r="K536" s="30" t="str">
        <f t="shared" si="76"/>
        <v>Custeio</v>
      </c>
      <c r="L536" s="26" t="s">
        <v>43</v>
      </c>
      <c r="M536" s="26" t="s">
        <v>69</v>
      </c>
      <c r="N536" s="26" t="str">
        <f t="shared" ref="N536:N544" si="78">IF(Z536&gt;99%,"Realizado","Pendente")</f>
        <v>Realizado</v>
      </c>
      <c r="O536" s="26" t="s">
        <v>45</v>
      </c>
      <c r="P536" s="26" t="s">
        <v>70</v>
      </c>
      <c r="Q536" s="26" t="str">
        <f>IFERROR(IFERROR(VLOOKUP(H536,[1]STATUS_CAPEX!I:J,2,0),VLOOKUP(H536,[1]STATUS_OPEX!H:I,2,0)),0)</f>
        <v>LIB //COMS</v>
      </c>
      <c r="R536" s="31">
        <v>46033</v>
      </c>
      <c r="S536" s="32" t="s">
        <v>71</v>
      </c>
      <c r="T536" s="26" t="s">
        <v>72</v>
      </c>
      <c r="U536" s="33" t="s">
        <v>39</v>
      </c>
      <c r="V536" s="33" t="str">
        <f t="shared" si="71"/>
        <v>OK</v>
      </c>
      <c r="W536" s="33" t="s">
        <v>49</v>
      </c>
      <c r="X536" s="33" t="s">
        <v>49</v>
      </c>
      <c r="Y536" s="33" t="s">
        <v>39</v>
      </c>
      <c r="Z536" s="14">
        <f t="shared" si="73"/>
        <v>1</v>
      </c>
      <c r="AA536" s="52">
        <v>2780.75</v>
      </c>
      <c r="AB536" s="35" t="s">
        <v>57</v>
      </c>
      <c r="AC536" s="36" t="s">
        <v>73</v>
      </c>
      <c r="AD536" s="37" t="s">
        <v>51</v>
      </c>
      <c r="AE536" s="32" t="str">
        <f t="shared" si="77"/>
        <v>Realizado</v>
      </c>
      <c r="AF536" s="38" t="s">
        <v>42</v>
      </c>
      <c r="AG536" s="39">
        <f t="shared" ref="AG536:AG544" si="79">IF(AK536="",AA536,AK536)</f>
        <v>2780.75</v>
      </c>
      <c r="AH536" s="40">
        <v>2548098.5699999998</v>
      </c>
      <c r="AI536" s="35" t="e">
        <f t="shared" si="74"/>
        <v>#N/A</v>
      </c>
      <c r="AJ536" s="74">
        <v>25188110</v>
      </c>
      <c r="AK536" s="51">
        <v>2780.75</v>
      </c>
      <c r="AL536" s="34" t="str">
        <f t="shared" si="75"/>
        <v>Mauricio Alves</v>
      </c>
    </row>
    <row r="537" spans="1:38" x14ac:dyDescent="0.25">
      <c r="A537" s="26" t="s">
        <v>38</v>
      </c>
      <c r="B537" s="26" t="s">
        <v>39</v>
      </c>
      <c r="C537" s="26" t="s">
        <v>52</v>
      </c>
      <c r="D537" s="26" t="s">
        <v>40</v>
      </c>
      <c r="E537" s="27">
        <v>659977</v>
      </c>
      <c r="F537" s="27">
        <f>IFERROR(VLOOKUP(E537,#REF!,2,0),0)</f>
        <v>0</v>
      </c>
      <c r="G537" s="27"/>
      <c r="H537" s="26">
        <v>6000804235</v>
      </c>
      <c r="I537" s="26" t="s">
        <v>42</v>
      </c>
      <c r="J537" s="26" t="s">
        <v>42</v>
      </c>
      <c r="K537" s="30" t="str">
        <f t="shared" si="76"/>
        <v>Custeio</v>
      </c>
      <c r="L537" s="26" t="s">
        <v>43</v>
      </c>
      <c r="M537" s="26" t="s">
        <v>69</v>
      </c>
      <c r="N537" s="26" t="str">
        <f t="shared" si="78"/>
        <v>Realizado</v>
      </c>
      <c r="O537" s="26" t="s">
        <v>45</v>
      </c>
      <c r="P537" s="26" t="s">
        <v>70</v>
      </c>
      <c r="Q537" s="26" t="str">
        <f>IFERROR(IFERROR(VLOOKUP(H537,[1]STATUS_CAPEX!I:J,2,0),VLOOKUP(H537,[1]STATUS_OPEX!H:I,2,0)),0)</f>
        <v>LIB //COMS</v>
      </c>
      <c r="R537" s="31">
        <v>46034</v>
      </c>
      <c r="S537" s="32" t="s">
        <v>71</v>
      </c>
      <c r="T537" s="26" t="s">
        <v>72</v>
      </c>
      <c r="U537" s="33" t="s">
        <v>39</v>
      </c>
      <c r="V537" s="33" t="str">
        <f t="shared" si="71"/>
        <v>OK</v>
      </c>
      <c r="W537" s="33" t="s">
        <v>49</v>
      </c>
      <c r="X537" s="33" t="s">
        <v>49</v>
      </c>
      <c r="Y537" s="33" t="s">
        <v>39</v>
      </c>
      <c r="Z537" s="14">
        <f t="shared" si="73"/>
        <v>1</v>
      </c>
      <c r="AA537" s="52">
        <v>4693.08</v>
      </c>
      <c r="AB537" s="35" t="s">
        <v>57</v>
      </c>
      <c r="AC537" s="36" t="s">
        <v>73</v>
      </c>
      <c r="AD537" s="37" t="s">
        <v>51</v>
      </c>
      <c r="AE537" s="32" t="str">
        <f t="shared" si="77"/>
        <v>Realizado</v>
      </c>
      <c r="AF537" s="38" t="s">
        <v>42</v>
      </c>
      <c r="AG537" s="39">
        <f t="shared" si="79"/>
        <v>4693.08</v>
      </c>
      <c r="AH537" s="40">
        <v>2548098.5699999998</v>
      </c>
      <c r="AI537" s="35" t="e">
        <f t="shared" si="74"/>
        <v>#N/A</v>
      </c>
      <c r="AJ537" s="74">
        <v>25187895</v>
      </c>
      <c r="AK537" s="51">
        <v>4693.08</v>
      </c>
      <c r="AL537" s="34" t="str">
        <f t="shared" si="75"/>
        <v>Mauricio Alves</v>
      </c>
    </row>
    <row r="538" spans="1:38" x14ac:dyDescent="0.25">
      <c r="A538" s="26" t="s">
        <v>38</v>
      </c>
      <c r="B538" s="26" t="s">
        <v>39</v>
      </c>
      <c r="C538" s="26" t="s">
        <v>52</v>
      </c>
      <c r="D538" s="26" t="s">
        <v>40</v>
      </c>
      <c r="E538" s="27">
        <v>657835</v>
      </c>
      <c r="F538" s="27">
        <f>IFERROR(VLOOKUP(E538,#REF!,2,0),0)</f>
        <v>0</v>
      </c>
      <c r="G538" s="27"/>
      <c r="H538" s="26">
        <v>6000804236</v>
      </c>
      <c r="I538" s="26" t="s">
        <v>42</v>
      </c>
      <c r="J538" s="26" t="s">
        <v>42</v>
      </c>
      <c r="K538" s="30" t="str">
        <f t="shared" si="76"/>
        <v>Custeio</v>
      </c>
      <c r="L538" s="26" t="s">
        <v>43</v>
      </c>
      <c r="M538" s="26" t="s">
        <v>69</v>
      </c>
      <c r="N538" s="26" t="str">
        <f t="shared" si="78"/>
        <v>Realizado</v>
      </c>
      <c r="O538" s="26" t="s">
        <v>45</v>
      </c>
      <c r="P538" s="26" t="s">
        <v>70</v>
      </c>
      <c r="Q538" s="26" t="str">
        <f>IFERROR(IFERROR(VLOOKUP(H538,[1]STATUS_CAPEX!I:J,2,0),VLOOKUP(H538,[1]STATUS_OPEX!H:I,2,0)),0)</f>
        <v>LIB //COMS</v>
      </c>
      <c r="R538" s="31">
        <v>46035</v>
      </c>
      <c r="S538" s="32" t="s">
        <v>71</v>
      </c>
      <c r="T538" s="26" t="s">
        <v>72</v>
      </c>
      <c r="U538" s="33" t="s">
        <v>39</v>
      </c>
      <c r="V538" s="33" t="str">
        <f t="shared" si="71"/>
        <v>OK</v>
      </c>
      <c r="W538" s="33" t="s">
        <v>49</v>
      </c>
      <c r="X538" s="33" t="s">
        <v>49</v>
      </c>
      <c r="Y538" s="33" t="s">
        <v>39</v>
      </c>
      <c r="Z538" s="14">
        <f t="shared" si="73"/>
        <v>1</v>
      </c>
      <c r="AA538" s="52">
        <v>1961.61</v>
      </c>
      <c r="AB538" s="35" t="s">
        <v>57</v>
      </c>
      <c r="AC538" s="36" t="s">
        <v>73</v>
      </c>
      <c r="AD538" s="37" t="s">
        <v>51</v>
      </c>
      <c r="AE538" s="32" t="str">
        <f t="shared" si="77"/>
        <v>Realizado</v>
      </c>
      <c r="AF538" s="38" t="s">
        <v>42</v>
      </c>
      <c r="AG538" s="39">
        <f t="shared" si="79"/>
        <v>1961.61</v>
      </c>
      <c r="AH538" s="40">
        <v>2548098.5699999998</v>
      </c>
      <c r="AI538" s="35" t="e">
        <f t="shared" si="74"/>
        <v>#N/A</v>
      </c>
      <c r="AJ538" s="74">
        <v>25187713</v>
      </c>
      <c r="AK538" s="51">
        <v>1961.61</v>
      </c>
      <c r="AL538" s="34" t="str">
        <f t="shared" si="75"/>
        <v>Mauricio Alves</v>
      </c>
    </row>
    <row r="539" spans="1:38" x14ac:dyDescent="0.25">
      <c r="A539" s="26" t="s">
        <v>38</v>
      </c>
      <c r="B539" s="26" t="s">
        <v>39</v>
      </c>
      <c r="C539" s="26" t="s">
        <v>52</v>
      </c>
      <c r="D539" s="26" t="s">
        <v>40</v>
      </c>
      <c r="E539" s="27">
        <v>657636</v>
      </c>
      <c r="F539" s="27">
        <f>IFERROR(VLOOKUP(E539,#REF!,2,0),0)</f>
        <v>0</v>
      </c>
      <c r="G539" s="27"/>
      <c r="H539" s="26">
        <v>6000804237</v>
      </c>
      <c r="I539" s="26" t="s">
        <v>42</v>
      </c>
      <c r="J539" s="26" t="s">
        <v>42</v>
      </c>
      <c r="K539" s="30" t="str">
        <f t="shared" si="76"/>
        <v>Custeio</v>
      </c>
      <c r="L539" s="26" t="s">
        <v>43</v>
      </c>
      <c r="M539" s="26" t="s">
        <v>69</v>
      </c>
      <c r="N539" s="26" t="str">
        <f t="shared" si="78"/>
        <v>Realizado</v>
      </c>
      <c r="O539" s="26" t="s">
        <v>45</v>
      </c>
      <c r="P539" s="26" t="s">
        <v>70</v>
      </c>
      <c r="Q539" s="26" t="str">
        <f>IFERROR(IFERROR(VLOOKUP(H539,[1]STATUS_CAPEX!I:J,2,0),VLOOKUP(H539,[1]STATUS_OPEX!H:I,2,0)),0)</f>
        <v>LIB //COMS</v>
      </c>
      <c r="R539" s="31">
        <v>46036</v>
      </c>
      <c r="S539" s="32" t="s">
        <v>71</v>
      </c>
      <c r="T539" s="26" t="s">
        <v>72</v>
      </c>
      <c r="U539" s="33" t="s">
        <v>39</v>
      </c>
      <c r="V539" s="33" t="str">
        <f t="shared" si="71"/>
        <v>OK</v>
      </c>
      <c r="W539" s="33" t="s">
        <v>49</v>
      </c>
      <c r="X539" s="33" t="s">
        <v>49</v>
      </c>
      <c r="Y539" s="33" t="s">
        <v>39</v>
      </c>
      <c r="Z539" s="14">
        <f t="shared" si="73"/>
        <v>1</v>
      </c>
      <c r="AA539" s="52">
        <v>2706.83</v>
      </c>
      <c r="AB539" s="35" t="s">
        <v>57</v>
      </c>
      <c r="AC539" s="36" t="s">
        <v>73</v>
      </c>
      <c r="AD539" s="37" t="s">
        <v>51</v>
      </c>
      <c r="AE539" s="32" t="str">
        <f t="shared" si="77"/>
        <v>Realizado</v>
      </c>
      <c r="AF539" s="38" t="s">
        <v>42</v>
      </c>
      <c r="AG539" s="39">
        <f t="shared" si="79"/>
        <v>2706.83</v>
      </c>
      <c r="AH539" s="40">
        <v>2548098.5699999998</v>
      </c>
      <c r="AI539" s="35" t="e">
        <f t="shared" si="74"/>
        <v>#N/A</v>
      </c>
      <c r="AJ539" s="74">
        <v>25187678</v>
      </c>
      <c r="AK539" s="51">
        <v>2706.83</v>
      </c>
      <c r="AL539" s="34" t="str">
        <f t="shared" si="75"/>
        <v>Mauricio Alves</v>
      </c>
    </row>
    <row r="540" spans="1:38" x14ac:dyDescent="0.25">
      <c r="A540" s="26" t="s">
        <v>38</v>
      </c>
      <c r="B540" s="26" t="s">
        <v>39</v>
      </c>
      <c r="C540" s="26" t="s">
        <v>52</v>
      </c>
      <c r="D540" s="26" t="s">
        <v>40</v>
      </c>
      <c r="E540" s="27">
        <v>657524</v>
      </c>
      <c r="F540" s="27">
        <f>IFERROR(VLOOKUP(E540,#REF!,2,0),0)</f>
        <v>0</v>
      </c>
      <c r="G540" s="27"/>
      <c r="H540" s="26">
        <v>6000804238</v>
      </c>
      <c r="I540" s="26" t="s">
        <v>42</v>
      </c>
      <c r="J540" s="26" t="s">
        <v>42</v>
      </c>
      <c r="K540" s="30" t="str">
        <f t="shared" si="76"/>
        <v>Custeio</v>
      </c>
      <c r="L540" s="26" t="s">
        <v>43</v>
      </c>
      <c r="M540" s="26" t="s">
        <v>69</v>
      </c>
      <c r="N540" s="26" t="str">
        <f t="shared" si="78"/>
        <v>Realizado</v>
      </c>
      <c r="O540" s="26" t="s">
        <v>45</v>
      </c>
      <c r="P540" s="26" t="s">
        <v>70</v>
      </c>
      <c r="Q540" s="26" t="str">
        <f>IFERROR(IFERROR(VLOOKUP(H540,[1]STATUS_CAPEX!I:J,2,0),VLOOKUP(H540,[1]STATUS_OPEX!H:I,2,0)),0)</f>
        <v>LIB //COMS</v>
      </c>
      <c r="R540" s="31">
        <v>46037</v>
      </c>
      <c r="S540" s="32" t="s">
        <v>71</v>
      </c>
      <c r="T540" s="26" t="s">
        <v>72</v>
      </c>
      <c r="U540" s="33" t="s">
        <v>39</v>
      </c>
      <c r="V540" s="33" t="str">
        <f t="shared" si="71"/>
        <v>OK</v>
      </c>
      <c r="W540" s="33" t="s">
        <v>49</v>
      </c>
      <c r="X540" s="33" t="s">
        <v>49</v>
      </c>
      <c r="Y540" s="33" t="s">
        <v>39</v>
      </c>
      <c r="Z540" s="14">
        <f t="shared" si="73"/>
        <v>1</v>
      </c>
      <c r="AA540" s="52">
        <v>5438.3</v>
      </c>
      <c r="AB540" s="35" t="s">
        <v>57</v>
      </c>
      <c r="AC540" s="36" t="s">
        <v>73</v>
      </c>
      <c r="AD540" s="37" t="s">
        <v>51</v>
      </c>
      <c r="AE540" s="32" t="str">
        <f t="shared" si="77"/>
        <v>Realizado</v>
      </c>
      <c r="AF540" s="38" t="s">
        <v>42</v>
      </c>
      <c r="AG540" s="39">
        <f t="shared" si="79"/>
        <v>5438.3</v>
      </c>
      <c r="AH540" s="40">
        <v>2548098.5699999998</v>
      </c>
      <c r="AI540" s="35" t="e">
        <f t="shared" si="74"/>
        <v>#N/A</v>
      </c>
      <c r="AJ540" s="85" t="s">
        <v>297</v>
      </c>
      <c r="AK540" s="51">
        <v>5438.3</v>
      </c>
      <c r="AL540" s="34" t="str">
        <f t="shared" si="75"/>
        <v>Mauricio Alves</v>
      </c>
    </row>
    <row r="541" spans="1:38" x14ac:dyDescent="0.25">
      <c r="A541" s="26" t="s">
        <v>38</v>
      </c>
      <c r="B541" s="26" t="s">
        <v>39</v>
      </c>
      <c r="C541" s="26" t="s">
        <v>52</v>
      </c>
      <c r="D541" s="26" t="s">
        <v>40</v>
      </c>
      <c r="E541" s="61">
        <v>644911</v>
      </c>
      <c r="F541" s="46">
        <f>IFERROR(VLOOKUP(E541,#REF!,2,0),0)</f>
        <v>0</v>
      </c>
      <c r="G541" s="46"/>
      <c r="H541" s="26">
        <v>6000803317</v>
      </c>
      <c r="I541" s="26" t="s">
        <v>42</v>
      </c>
      <c r="J541" s="26" t="s">
        <v>42</v>
      </c>
      <c r="K541" s="30" t="str">
        <f t="shared" si="76"/>
        <v>Custeio</v>
      </c>
      <c r="L541" s="26" t="s">
        <v>43</v>
      </c>
      <c r="M541" s="26" t="s">
        <v>69</v>
      </c>
      <c r="N541" s="26" t="str">
        <f t="shared" si="78"/>
        <v>Realizado</v>
      </c>
      <c r="O541" s="26" t="s">
        <v>45</v>
      </c>
      <c r="P541" s="26" t="s">
        <v>70</v>
      </c>
      <c r="Q541" s="26" t="str">
        <f>IFERROR(IFERROR(VLOOKUP(H541,[1]STATUS_CAPEX!I:J,2,0),VLOOKUP(H541,[1]STATUS_OPEX!H:I,2,0)),0)</f>
        <v>LIB //COMS</v>
      </c>
      <c r="R541" s="31">
        <v>46038</v>
      </c>
      <c r="S541" s="32" t="s">
        <v>71</v>
      </c>
      <c r="T541" s="26" t="s">
        <v>72</v>
      </c>
      <c r="U541" s="33" t="s">
        <v>39</v>
      </c>
      <c r="V541" s="33" t="str">
        <f t="shared" si="71"/>
        <v>OK</v>
      </c>
      <c r="W541" s="33" t="s">
        <v>49</v>
      </c>
      <c r="X541" s="33" t="s">
        <v>49</v>
      </c>
      <c r="Y541" s="33" t="s">
        <v>39</v>
      </c>
      <c r="Z541" s="14">
        <f t="shared" si="73"/>
        <v>1</v>
      </c>
      <c r="AA541" s="52">
        <v>3476.69</v>
      </c>
      <c r="AB541" s="35" t="s">
        <v>57</v>
      </c>
      <c r="AC541" s="36" t="s">
        <v>73</v>
      </c>
      <c r="AD541" s="37" t="s">
        <v>51</v>
      </c>
      <c r="AE541" s="32" t="str">
        <f t="shared" si="77"/>
        <v>Realizado</v>
      </c>
      <c r="AF541" s="38" t="s">
        <v>42</v>
      </c>
      <c r="AG541" s="39">
        <f t="shared" si="79"/>
        <v>3476.69</v>
      </c>
      <c r="AH541" s="40">
        <v>2548098.5699999998</v>
      </c>
      <c r="AI541" s="35" t="e">
        <f t="shared" si="74"/>
        <v>#N/A</v>
      </c>
      <c r="AJ541" s="41">
        <v>25168909</v>
      </c>
      <c r="AK541" s="51">
        <v>3476.69</v>
      </c>
      <c r="AL541" s="34" t="str">
        <f t="shared" si="75"/>
        <v>Mauricio Alves</v>
      </c>
    </row>
    <row r="542" spans="1:38" x14ac:dyDescent="0.25">
      <c r="A542" s="26" t="s">
        <v>38</v>
      </c>
      <c r="B542" s="26" t="s">
        <v>39</v>
      </c>
      <c r="C542" s="26" t="s">
        <v>52</v>
      </c>
      <c r="D542" s="26" t="s">
        <v>40</v>
      </c>
      <c r="E542" s="27">
        <v>662523</v>
      </c>
      <c r="F542" s="27">
        <f>IFERROR(VLOOKUP(E542,#REF!,2,0),0)</f>
        <v>0</v>
      </c>
      <c r="G542" s="27"/>
      <c r="H542" s="26">
        <v>6000802820</v>
      </c>
      <c r="I542" s="26" t="s">
        <v>42</v>
      </c>
      <c r="J542" s="26" t="s">
        <v>42</v>
      </c>
      <c r="K542" s="30" t="str">
        <f t="shared" si="76"/>
        <v>Custeio</v>
      </c>
      <c r="L542" s="26" t="s">
        <v>43</v>
      </c>
      <c r="M542" s="26" t="s">
        <v>69</v>
      </c>
      <c r="N542" s="26" t="str">
        <f t="shared" si="78"/>
        <v>Realizado</v>
      </c>
      <c r="O542" s="26" t="s">
        <v>45</v>
      </c>
      <c r="P542" s="26" t="s">
        <v>70</v>
      </c>
      <c r="Q542" s="26" t="str">
        <f>IFERROR(IFERROR(VLOOKUP(H542,[1]STATUS_CAPEX!I:J,2,0),VLOOKUP(H542,[1]STATUS_OPEX!H:I,2,0)),0)</f>
        <v>LIB //COMS</v>
      </c>
      <c r="R542" s="31">
        <v>46039</v>
      </c>
      <c r="S542" s="32" t="s">
        <v>71</v>
      </c>
      <c r="T542" s="26" t="s">
        <v>72</v>
      </c>
      <c r="U542" s="33" t="s">
        <v>39</v>
      </c>
      <c r="V542" s="33" t="str">
        <f t="shared" si="71"/>
        <v>OK</v>
      </c>
      <c r="W542" s="33" t="s">
        <v>49</v>
      </c>
      <c r="X542" s="33" t="s">
        <v>49</v>
      </c>
      <c r="Y542" s="33" t="s">
        <v>39</v>
      </c>
      <c r="Z542" s="14">
        <f t="shared" si="73"/>
        <v>1</v>
      </c>
      <c r="AA542" s="52">
        <v>8517.74</v>
      </c>
      <c r="AB542" s="35" t="s">
        <v>57</v>
      </c>
      <c r="AC542" s="36" t="s">
        <v>73</v>
      </c>
      <c r="AD542" s="37" t="s">
        <v>51</v>
      </c>
      <c r="AE542" s="32" t="str">
        <f t="shared" si="77"/>
        <v>Realizado</v>
      </c>
      <c r="AF542" s="38" t="s">
        <v>42</v>
      </c>
      <c r="AG542" s="39">
        <f t="shared" si="79"/>
        <v>8517.74</v>
      </c>
      <c r="AH542" s="40">
        <v>2548098.5699999998</v>
      </c>
      <c r="AI542" s="35" t="e">
        <f t="shared" si="74"/>
        <v>#N/A</v>
      </c>
      <c r="AJ542" s="41">
        <v>25166406</v>
      </c>
      <c r="AK542" s="51">
        <v>8517.74</v>
      </c>
      <c r="AL542" s="34" t="str">
        <f t="shared" si="75"/>
        <v>Mauricio Alves</v>
      </c>
    </row>
    <row r="543" spans="1:38" x14ac:dyDescent="0.25">
      <c r="A543" s="26" t="s">
        <v>38</v>
      </c>
      <c r="B543" s="26" t="s">
        <v>39</v>
      </c>
      <c r="C543" s="26" t="s">
        <v>52</v>
      </c>
      <c r="D543" s="26" t="s">
        <v>40</v>
      </c>
      <c r="E543" s="61">
        <v>646531</v>
      </c>
      <c r="F543" s="46">
        <f>IFERROR(VLOOKUP(E543,#REF!,2,0),0)</f>
        <v>0</v>
      </c>
      <c r="G543" s="46"/>
      <c r="H543" s="26">
        <v>6000802385</v>
      </c>
      <c r="I543" s="26" t="s">
        <v>42</v>
      </c>
      <c r="J543" s="26" t="s">
        <v>42</v>
      </c>
      <c r="K543" s="30" t="str">
        <f t="shared" si="76"/>
        <v>Custeio</v>
      </c>
      <c r="L543" s="26" t="s">
        <v>43</v>
      </c>
      <c r="M543" s="26" t="s">
        <v>69</v>
      </c>
      <c r="N543" s="26" t="str">
        <f t="shared" si="78"/>
        <v>Realizado</v>
      </c>
      <c r="O543" s="26" t="s">
        <v>45</v>
      </c>
      <c r="P543" s="26" t="s">
        <v>70</v>
      </c>
      <c r="Q543" s="26" t="str">
        <f>IFERROR(IFERROR(VLOOKUP(H543,[1]STATUS_CAPEX!I:J,2,0),VLOOKUP(H543,[1]STATUS_OPEX!H:I,2,0)),0)</f>
        <v>LIB //COMS</v>
      </c>
      <c r="R543" s="31">
        <v>46040</v>
      </c>
      <c r="S543" s="32" t="s">
        <v>71</v>
      </c>
      <c r="T543" s="26" t="s">
        <v>72</v>
      </c>
      <c r="U543" s="33" t="s">
        <v>39</v>
      </c>
      <c r="V543" s="33" t="str">
        <f t="shared" si="71"/>
        <v>OK</v>
      </c>
      <c r="W543" s="33" t="s">
        <v>49</v>
      </c>
      <c r="X543" s="33" t="s">
        <v>49</v>
      </c>
      <c r="Y543" s="33" t="s">
        <v>39</v>
      </c>
      <c r="Z543" s="14">
        <f t="shared" si="73"/>
        <v>1</v>
      </c>
      <c r="AA543" s="34">
        <v>2358.6</v>
      </c>
      <c r="AB543" s="35" t="s">
        <v>57</v>
      </c>
      <c r="AC543" s="36" t="s">
        <v>298</v>
      </c>
      <c r="AD543" s="37" t="s">
        <v>51</v>
      </c>
      <c r="AE543" s="32" t="str">
        <f t="shared" si="77"/>
        <v>Realizado</v>
      </c>
      <c r="AF543" s="38" t="s">
        <v>42</v>
      </c>
      <c r="AG543" s="39">
        <f t="shared" si="79"/>
        <v>2358.86</v>
      </c>
      <c r="AH543" s="40">
        <v>2548098.5699999998</v>
      </c>
      <c r="AI543" s="35" t="e">
        <f t="shared" si="74"/>
        <v>#N/A</v>
      </c>
      <c r="AJ543" s="41">
        <v>25165048</v>
      </c>
      <c r="AK543" s="51">
        <v>2358.86</v>
      </c>
      <c r="AL543" s="34" t="str">
        <f t="shared" si="75"/>
        <v>Mauricio Alves</v>
      </c>
    </row>
    <row r="544" spans="1:38" x14ac:dyDescent="0.25">
      <c r="A544" s="26" t="s">
        <v>38</v>
      </c>
      <c r="B544" s="26" t="s">
        <v>39</v>
      </c>
      <c r="C544" s="26" t="s">
        <v>52</v>
      </c>
      <c r="D544" s="26" t="s">
        <v>40</v>
      </c>
      <c r="E544" s="27">
        <v>662451</v>
      </c>
      <c r="F544" s="46">
        <f>IFERROR(VLOOKUP(E544,#REF!,2,0),0)</f>
        <v>0</v>
      </c>
      <c r="G544" s="46"/>
      <c r="H544" s="26">
        <v>6000802539</v>
      </c>
      <c r="I544" s="26" t="s">
        <v>42</v>
      </c>
      <c r="J544" s="26" t="s">
        <v>42</v>
      </c>
      <c r="K544" s="30" t="str">
        <f t="shared" si="76"/>
        <v>Custeio</v>
      </c>
      <c r="L544" s="26" t="s">
        <v>136</v>
      </c>
      <c r="M544" s="26" t="s">
        <v>44</v>
      </c>
      <c r="N544" s="26" t="str">
        <f t="shared" si="78"/>
        <v>Realizado</v>
      </c>
      <c r="O544" s="26" t="s">
        <v>117</v>
      </c>
      <c r="P544" s="26" t="s">
        <v>86</v>
      </c>
      <c r="Q544" s="26" t="str">
        <f>IFERROR(IFERROR(VLOOKUP(H544,[1]STATUS_CAPEX!I:J,2,0),VLOOKUP(H544,[1]STATUS_OPEX!H:I,2,0)),0)</f>
        <v>LIB //COMS</v>
      </c>
      <c r="R544" s="31">
        <v>46041</v>
      </c>
      <c r="S544" s="32" t="s">
        <v>56</v>
      </c>
      <c r="T544" s="26" t="s">
        <v>72</v>
      </c>
      <c r="U544" s="33" t="s">
        <v>39</v>
      </c>
      <c r="V544" s="33" t="str">
        <f t="shared" si="71"/>
        <v>OK</v>
      </c>
      <c r="W544" s="33" t="s">
        <v>49</v>
      </c>
      <c r="X544" s="33" t="s">
        <v>49</v>
      </c>
      <c r="Y544" s="33" t="s">
        <v>39</v>
      </c>
      <c r="Z544" s="14">
        <f t="shared" si="73"/>
        <v>1</v>
      </c>
      <c r="AA544" s="52">
        <v>3104.08</v>
      </c>
      <c r="AB544" s="35" t="s">
        <v>57</v>
      </c>
      <c r="AC544" s="36" t="s">
        <v>298</v>
      </c>
      <c r="AD544" s="37" t="s">
        <v>51</v>
      </c>
      <c r="AE544" s="32" t="str">
        <f t="shared" si="77"/>
        <v>Realizado</v>
      </c>
      <c r="AF544" s="38" t="s">
        <v>42</v>
      </c>
      <c r="AG544" s="39">
        <f t="shared" si="79"/>
        <v>3986.43</v>
      </c>
      <c r="AH544" s="40">
        <v>2548098.5699999998</v>
      </c>
      <c r="AI544" s="35" t="e">
        <f t="shared" si="74"/>
        <v>#N/A</v>
      </c>
      <c r="AJ544" s="41">
        <v>25164889</v>
      </c>
      <c r="AK544" s="51">
        <v>3986.43</v>
      </c>
      <c r="AL544" s="34" t="str">
        <f t="shared" si="75"/>
        <v>Mauricio Alves</v>
      </c>
    </row>
    <row r="545" spans="1:38" x14ac:dyDescent="0.25">
      <c r="A545" s="26" t="s">
        <v>38</v>
      </c>
      <c r="B545" s="26" t="s">
        <v>39</v>
      </c>
      <c r="C545" s="26" t="s">
        <v>52</v>
      </c>
      <c r="D545" s="26" t="s">
        <v>40</v>
      </c>
      <c r="E545" s="86">
        <v>660126</v>
      </c>
      <c r="F545" s="46">
        <f>IFERROR(VLOOKUP(E545,#REF!,2,0),0)</f>
        <v>0</v>
      </c>
      <c r="G545" s="46"/>
      <c r="H545" s="26">
        <v>6000803864</v>
      </c>
      <c r="I545" s="26" t="s">
        <v>42</v>
      </c>
      <c r="J545" s="26" t="s">
        <v>42</v>
      </c>
      <c r="K545" s="30" t="str">
        <f t="shared" si="76"/>
        <v>Custeio</v>
      </c>
      <c r="L545" s="26" t="s">
        <v>43</v>
      </c>
      <c r="M545" s="74" t="s">
        <v>111</v>
      </c>
      <c r="N545" s="83" t="s">
        <v>295</v>
      </c>
      <c r="O545" s="87" t="s">
        <v>45</v>
      </c>
      <c r="P545" s="45" t="s">
        <v>70</v>
      </c>
      <c r="Q545" s="26" t="str">
        <f>IFERROR(IFERROR(VLOOKUP(H545,[1]STATUS_CAPEX!I:J,2,0),VLOOKUP(H545,[1]STATUS_OPEX!H:I,2,0)),0)</f>
        <v>LIB //COMS</v>
      </c>
      <c r="R545" s="31">
        <v>46042</v>
      </c>
      <c r="S545" s="32" t="s">
        <v>71</v>
      </c>
      <c r="T545" s="26" t="s">
        <v>72</v>
      </c>
      <c r="U545" s="33" t="s">
        <v>39</v>
      </c>
      <c r="V545" s="33" t="str">
        <f t="shared" si="71"/>
        <v>OK</v>
      </c>
      <c r="W545" s="33" t="s">
        <v>49</v>
      </c>
      <c r="X545" s="33" t="s">
        <v>49</v>
      </c>
      <c r="Y545" s="33" t="s">
        <v>39</v>
      </c>
      <c r="Z545" s="14">
        <f t="shared" si="73"/>
        <v>1</v>
      </c>
      <c r="AA545" s="60">
        <v>2954.28</v>
      </c>
      <c r="AB545" s="35" t="s">
        <v>57</v>
      </c>
      <c r="AC545" s="45" t="s">
        <v>298</v>
      </c>
      <c r="AD545" s="37" t="s">
        <v>51</v>
      </c>
      <c r="AE545" s="32" t="str">
        <f t="shared" si="77"/>
        <v>Realizado</v>
      </c>
      <c r="AF545" s="38" t="s">
        <v>42</v>
      </c>
      <c r="AG545" s="84">
        <v>2954.28</v>
      </c>
      <c r="AH545" s="40">
        <v>2548098.5699999998</v>
      </c>
      <c r="AI545" s="35" t="e">
        <f t="shared" si="74"/>
        <v>#N/A</v>
      </c>
      <c r="AJ545" s="41">
        <v>25179260</v>
      </c>
      <c r="AK545" s="51">
        <v>2954.28</v>
      </c>
      <c r="AL545" s="34" t="str">
        <f t="shared" si="75"/>
        <v>Mauricio Alves</v>
      </c>
    </row>
    <row r="546" spans="1:38" x14ac:dyDescent="0.25">
      <c r="A546" s="26" t="s">
        <v>38</v>
      </c>
      <c r="B546" s="26" t="s">
        <v>39</v>
      </c>
      <c r="C546" s="26" t="s">
        <v>52</v>
      </c>
      <c r="D546" s="26" t="s">
        <v>40</v>
      </c>
      <c r="E546" s="86">
        <v>662586</v>
      </c>
      <c r="F546" s="46">
        <f>IFERROR(VLOOKUP(E546,#REF!,2,0),0)</f>
        <v>0</v>
      </c>
      <c r="G546" s="46"/>
      <c r="H546" s="26">
        <v>6000803865</v>
      </c>
      <c r="I546" s="26" t="s">
        <v>42</v>
      </c>
      <c r="J546" s="26" t="s">
        <v>42</v>
      </c>
      <c r="K546" s="30" t="str">
        <f t="shared" si="76"/>
        <v>Custeio</v>
      </c>
      <c r="L546" s="26" t="s">
        <v>136</v>
      </c>
      <c r="M546" s="26" t="s">
        <v>111</v>
      </c>
      <c r="N546" s="26" t="str">
        <f>IF(Z546&gt;99%,"Realizado","Pendente")</f>
        <v>Realizado</v>
      </c>
      <c r="O546" s="87" t="s">
        <v>45</v>
      </c>
      <c r="P546" s="45" t="s">
        <v>70</v>
      </c>
      <c r="Q546" s="26" t="str">
        <f>IFERROR(IFERROR(VLOOKUP(H546,[1]STATUS_CAPEX!I:J,2,0),VLOOKUP(H546,[1]STATUS_OPEX!H:I,2,0)),0)</f>
        <v>LIB //COMS</v>
      </c>
      <c r="R546" s="31">
        <v>46043</v>
      </c>
      <c r="S546" s="32" t="s">
        <v>47</v>
      </c>
      <c r="T546" s="26" t="s">
        <v>72</v>
      </c>
      <c r="U546" s="33" t="s">
        <v>39</v>
      </c>
      <c r="V546" s="33" t="str">
        <f t="shared" si="71"/>
        <v>OK</v>
      </c>
      <c r="W546" s="33" t="s">
        <v>49</v>
      </c>
      <c r="X546" s="33" t="s">
        <v>49</v>
      </c>
      <c r="Y546" s="33" t="s">
        <v>39</v>
      </c>
      <c r="Z546" s="14">
        <f t="shared" si="73"/>
        <v>1</v>
      </c>
      <c r="AA546" s="60">
        <v>1890.93</v>
      </c>
      <c r="AB546" s="35" t="s">
        <v>50</v>
      </c>
      <c r="AC546" s="45" t="s">
        <v>298</v>
      </c>
      <c r="AD546" s="37" t="s">
        <v>51</v>
      </c>
      <c r="AE546" s="32" t="str">
        <f t="shared" si="77"/>
        <v>Realizado</v>
      </c>
      <c r="AF546" s="38" t="s">
        <v>42</v>
      </c>
      <c r="AG546" s="84">
        <v>2184.5300000000002</v>
      </c>
      <c r="AH546" s="40">
        <v>2548098.5699999998</v>
      </c>
      <c r="AI546" s="35" t="e">
        <f t="shared" si="74"/>
        <v>#N/A</v>
      </c>
      <c r="AJ546" s="41">
        <v>25180423</v>
      </c>
      <c r="AK546" s="51">
        <v>686.32</v>
      </c>
      <c r="AL546" s="34" t="str">
        <f t="shared" si="75"/>
        <v>Mauricio Alves</v>
      </c>
    </row>
    <row r="547" spans="1:38" x14ac:dyDescent="0.25">
      <c r="A547" s="26" t="s">
        <v>38</v>
      </c>
      <c r="B547" s="26" t="s">
        <v>39</v>
      </c>
      <c r="C547" s="26" t="s">
        <v>52</v>
      </c>
      <c r="D547" s="26" t="s">
        <v>40</v>
      </c>
      <c r="E547" s="86">
        <v>662591</v>
      </c>
      <c r="F547" s="46">
        <f>IFERROR(VLOOKUP(E547,#REF!,2,0),0)</f>
        <v>0</v>
      </c>
      <c r="G547" s="46"/>
      <c r="H547" s="26">
        <v>6000803866</v>
      </c>
      <c r="I547" s="26" t="s">
        <v>42</v>
      </c>
      <c r="J547" s="26" t="s">
        <v>42</v>
      </c>
      <c r="K547" s="30" t="str">
        <f t="shared" si="76"/>
        <v>Custeio</v>
      </c>
      <c r="L547" s="26" t="s">
        <v>136</v>
      </c>
      <c r="M547" s="74" t="s">
        <v>111</v>
      </c>
      <c r="N547" s="26" t="str">
        <f>IF(Z547&gt;99%,"Realizado","Pendente")</f>
        <v>Realizado</v>
      </c>
      <c r="O547" s="87" t="s">
        <v>45</v>
      </c>
      <c r="P547" s="45" t="s">
        <v>70</v>
      </c>
      <c r="Q547" s="26" t="str">
        <f>IFERROR(IFERROR(VLOOKUP(H547,[1]STATUS_CAPEX!I:J,2,0),VLOOKUP(H547,[1]STATUS_OPEX!H:I,2,0)),0)</f>
        <v>LIB //COMS</v>
      </c>
      <c r="R547" s="31">
        <v>46044</v>
      </c>
      <c r="S547" s="32" t="s">
        <v>56</v>
      </c>
      <c r="T547" s="26" t="s">
        <v>72</v>
      </c>
      <c r="U547" s="33" t="s">
        <v>39</v>
      </c>
      <c r="V547" s="33" t="str">
        <f t="shared" si="71"/>
        <v>OK</v>
      </c>
      <c r="W547" s="33" t="s">
        <v>49</v>
      </c>
      <c r="X547" s="33" t="s">
        <v>49</v>
      </c>
      <c r="Y547" s="33" t="s">
        <v>39</v>
      </c>
      <c r="Z547" s="14">
        <f t="shared" si="73"/>
        <v>1</v>
      </c>
      <c r="AA547" s="60">
        <v>295.43</v>
      </c>
      <c r="AB547" s="35" t="s">
        <v>57</v>
      </c>
      <c r="AC547" s="45" t="s">
        <v>298</v>
      </c>
      <c r="AD547" s="37" t="s">
        <v>51</v>
      </c>
      <c r="AE547" s="32" t="str">
        <f t="shared" si="77"/>
        <v>Realizado</v>
      </c>
      <c r="AF547" s="38" t="s">
        <v>42</v>
      </c>
      <c r="AG547" s="84">
        <v>619.29999999999995</v>
      </c>
      <c r="AH547" s="40">
        <v>2548098.5699999998</v>
      </c>
      <c r="AI547" s="35" t="e">
        <f t="shared" si="74"/>
        <v>#N/A</v>
      </c>
      <c r="AJ547" s="41">
        <v>25180424</v>
      </c>
      <c r="AK547" s="51">
        <v>619.29999999999995</v>
      </c>
      <c r="AL547" s="34" t="str">
        <f t="shared" si="75"/>
        <v>Mauricio Alves</v>
      </c>
    </row>
    <row r="548" spans="1:38" x14ac:dyDescent="0.25">
      <c r="A548" s="26" t="s">
        <v>38</v>
      </c>
      <c r="B548" s="26" t="s">
        <v>39</v>
      </c>
      <c r="C548" s="26" t="s">
        <v>52</v>
      </c>
      <c r="D548" s="26" t="s">
        <v>40</v>
      </c>
      <c r="E548" s="86">
        <v>663019</v>
      </c>
      <c r="F548" s="46">
        <f>IFERROR(VLOOKUP(E548,#REF!,2,0),0)</f>
        <v>0</v>
      </c>
      <c r="G548" s="46"/>
      <c r="H548" s="26">
        <v>6000803867</v>
      </c>
      <c r="I548" s="26" t="s">
        <v>42</v>
      </c>
      <c r="J548" s="26" t="s">
        <v>42</v>
      </c>
      <c r="K548" s="30" t="str">
        <f t="shared" si="76"/>
        <v>Custeio</v>
      </c>
      <c r="L548" s="26" t="s">
        <v>43</v>
      </c>
      <c r="M548" s="74" t="s">
        <v>111</v>
      </c>
      <c r="N548" s="83" t="s">
        <v>295</v>
      </c>
      <c r="O548" s="87" t="s">
        <v>45</v>
      </c>
      <c r="P548" s="45" t="s">
        <v>70</v>
      </c>
      <c r="Q548" s="26" t="str">
        <f>IFERROR(IFERROR(VLOOKUP(H548,[1]STATUS_CAPEX!I:J,2,0),VLOOKUP(H548,[1]STATUS_OPEX!H:I,2,0)),0)</f>
        <v>LIB //COMS</v>
      </c>
      <c r="R548" s="31">
        <v>46045</v>
      </c>
      <c r="S548" s="32" t="s">
        <v>71</v>
      </c>
      <c r="T548" s="26" t="s">
        <v>72</v>
      </c>
      <c r="U548" s="33" t="s">
        <v>39</v>
      </c>
      <c r="V548" s="33" t="str">
        <f t="shared" si="71"/>
        <v>OK</v>
      </c>
      <c r="W548" s="33" t="s">
        <v>49</v>
      </c>
      <c r="X548" s="33" t="s">
        <v>49</v>
      </c>
      <c r="Y548" s="33" t="s">
        <v>39</v>
      </c>
      <c r="Z548" s="14">
        <f t="shared" si="73"/>
        <v>1</v>
      </c>
      <c r="AA548" s="60">
        <v>871.62</v>
      </c>
      <c r="AB548" s="35" t="s">
        <v>57</v>
      </c>
      <c r="AC548" s="45" t="s">
        <v>298</v>
      </c>
      <c r="AD548" s="37" t="s">
        <v>51</v>
      </c>
      <c r="AE548" s="32" t="str">
        <f t="shared" si="77"/>
        <v>Realizado</v>
      </c>
      <c r="AF548" s="38" t="s">
        <v>42</v>
      </c>
      <c r="AG548" s="84">
        <v>871.62</v>
      </c>
      <c r="AH548" s="40">
        <v>2548098.5699999998</v>
      </c>
      <c r="AI548" s="35" t="e">
        <f t="shared" si="74"/>
        <v>#N/A</v>
      </c>
      <c r="AJ548" s="41">
        <v>25180426</v>
      </c>
      <c r="AK548" s="51">
        <v>871.62</v>
      </c>
      <c r="AL548" s="34" t="str">
        <f t="shared" si="75"/>
        <v>Mauricio Alves</v>
      </c>
    </row>
    <row r="549" spans="1:38" x14ac:dyDescent="0.25">
      <c r="A549" s="26" t="s">
        <v>38</v>
      </c>
      <c r="B549" s="26" t="s">
        <v>39</v>
      </c>
      <c r="C549" s="26" t="s">
        <v>52</v>
      </c>
      <c r="D549" s="26" t="s">
        <v>40</v>
      </c>
      <c r="E549" s="86">
        <v>662798</v>
      </c>
      <c r="F549" s="46">
        <f>IFERROR(VLOOKUP(E549,#REF!,2,0),0)</f>
        <v>0</v>
      </c>
      <c r="G549" s="46"/>
      <c r="H549" s="26">
        <v>6000803868</v>
      </c>
      <c r="I549" s="26" t="s">
        <v>42</v>
      </c>
      <c r="J549" s="26" t="s">
        <v>42</v>
      </c>
      <c r="K549" s="30" t="str">
        <f t="shared" si="76"/>
        <v>Custeio</v>
      </c>
      <c r="L549" s="26" t="s">
        <v>43</v>
      </c>
      <c r="M549" s="74" t="s">
        <v>111</v>
      </c>
      <c r="N549" s="83" t="s">
        <v>295</v>
      </c>
      <c r="O549" s="87" t="s">
        <v>45</v>
      </c>
      <c r="P549" s="45" t="s">
        <v>70</v>
      </c>
      <c r="Q549" s="26" t="str">
        <f>IFERROR(IFERROR(VLOOKUP(H549,[1]STATUS_CAPEX!I:J,2,0),VLOOKUP(H549,[1]STATUS_OPEX!H:I,2,0)),0)</f>
        <v>LIB //COMS</v>
      </c>
      <c r="R549" s="31">
        <v>46046</v>
      </c>
      <c r="S549" s="32" t="s">
        <v>71</v>
      </c>
      <c r="T549" s="26" t="s">
        <v>72</v>
      </c>
      <c r="U549" s="33" t="s">
        <v>39</v>
      </c>
      <c r="V549" s="33" t="str">
        <f t="shared" si="71"/>
        <v>OK</v>
      </c>
      <c r="W549" s="33" t="s">
        <v>49</v>
      </c>
      <c r="X549" s="33" t="s">
        <v>49</v>
      </c>
      <c r="Y549" s="33" t="s">
        <v>39</v>
      </c>
      <c r="Z549" s="14">
        <f t="shared" si="73"/>
        <v>1</v>
      </c>
      <c r="AA549" s="60">
        <v>1979.92</v>
      </c>
      <c r="AB549" s="35" t="s">
        <v>57</v>
      </c>
      <c r="AC549" s="45" t="s">
        <v>298</v>
      </c>
      <c r="AD549" s="37" t="s">
        <v>51</v>
      </c>
      <c r="AE549" s="32" t="str">
        <f t="shared" si="77"/>
        <v>Realizado</v>
      </c>
      <c r="AF549" s="38" t="s">
        <v>42</v>
      </c>
      <c r="AG549" s="84">
        <v>1979.92</v>
      </c>
      <c r="AH549" s="40">
        <v>2548098.5699999998</v>
      </c>
      <c r="AI549" s="35" t="e">
        <f t="shared" si="74"/>
        <v>#N/A</v>
      </c>
      <c r="AJ549" s="41">
        <v>25180428</v>
      </c>
      <c r="AK549" s="51">
        <v>1979.92</v>
      </c>
      <c r="AL549" s="34" t="str">
        <f t="shared" si="75"/>
        <v>Mauricio Alves</v>
      </c>
    </row>
    <row r="550" spans="1:38" x14ac:dyDescent="0.25">
      <c r="A550" s="26" t="s">
        <v>38</v>
      </c>
      <c r="B550" s="26" t="s">
        <v>39</v>
      </c>
      <c r="C550" s="26" t="s">
        <v>52</v>
      </c>
      <c r="D550" s="26" t="s">
        <v>40</v>
      </c>
      <c r="E550" s="61">
        <v>662412</v>
      </c>
      <c r="F550" s="46">
        <f>IFERROR(VLOOKUP(E550,#REF!,2,0),0)</f>
        <v>0</v>
      </c>
      <c r="G550" s="46"/>
      <c r="H550" s="26">
        <v>6000802822</v>
      </c>
      <c r="I550" s="26" t="s">
        <v>42</v>
      </c>
      <c r="J550" s="26" t="s">
        <v>42</v>
      </c>
      <c r="K550" s="30" t="str">
        <f t="shared" si="76"/>
        <v>Custeio</v>
      </c>
      <c r="L550" s="26" t="s">
        <v>43</v>
      </c>
      <c r="M550" s="26" t="s">
        <v>69</v>
      </c>
      <c r="N550" s="26" t="str">
        <f t="shared" ref="N550:N555" si="80">IF(Z550&gt;99%,"Realizado","Pendente")</f>
        <v>Realizado</v>
      </c>
      <c r="O550" s="26" t="s">
        <v>64</v>
      </c>
      <c r="P550" s="26" t="s">
        <v>70</v>
      </c>
      <c r="Q550" s="26" t="str">
        <f>IFERROR(IFERROR(VLOOKUP(H550,[1]STATUS_CAPEX!I:J,2,0),VLOOKUP(H550,[1]STATUS_OPEX!H:I,2,0)),0)</f>
        <v>LIB //COMS</v>
      </c>
      <c r="R550" s="31">
        <v>46047</v>
      </c>
      <c r="S550" s="32" t="s">
        <v>71</v>
      </c>
      <c r="T550" s="26" t="s">
        <v>72</v>
      </c>
      <c r="U550" s="33" t="s">
        <v>39</v>
      </c>
      <c r="V550" s="33" t="str">
        <f t="shared" si="71"/>
        <v>OK</v>
      </c>
      <c r="W550" s="33" t="s">
        <v>49</v>
      </c>
      <c r="X550" s="33" t="s">
        <v>49</v>
      </c>
      <c r="Y550" s="33" t="s">
        <v>39</v>
      </c>
      <c r="Z550" s="14">
        <f t="shared" si="73"/>
        <v>1</v>
      </c>
      <c r="AA550" s="52">
        <v>6679.33</v>
      </c>
      <c r="AB550" s="35" t="s">
        <v>57</v>
      </c>
      <c r="AC550" s="36" t="str">
        <f>IFERROR(VLOOKUP(T550,[1]STATUS_CAPEX!Q:R,2,0),"SAMUEL OLIVEIRA")</f>
        <v>SAMUEL OLIVEIRA</v>
      </c>
      <c r="AD550" s="37" t="s">
        <v>51</v>
      </c>
      <c r="AE550" s="32" t="str">
        <f t="shared" si="77"/>
        <v>Realizado</v>
      </c>
      <c r="AF550" s="38" t="s">
        <v>42</v>
      </c>
      <c r="AG550" s="39">
        <f>IF(AK550="",AA550,AK550)</f>
        <v>6679.33</v>
      </c>
      <c r="AH550" s="40">
        <v>2548098.5699999998</v>
      </c>
      <c r="AI550" s="35" t="e">
        <f t="shared" si="74"/>
        <v>#N/A</v>
      </c>
      <c r="AJ550" s="41">
        <v>25165161</v>
      </c>
      <c r="AK550" s="51">
        <v>6679.33</v>
      </c>
      <c r="AL550" s="34" t="str">
        <f t="shared" si="75"/>
        <v>Mauricio Alves</v>
      </c>
    </row>
    <row r="551" spans="1:38" x14ac:dyDescent="0.25">
      <c r="A551" s="26" t="s">
        <v>38</v>
      </c>
      <c r="B551" s="26" t="s">
        <v>39</v>
      </c>
      <c r="C551" s="26" t="s">
        <v>52</v>
      </c>
      <c r="D551" s="26" t="s">
        <v>40</v>
      </c>
      <c r="E551" s="61">
        <v>657524</v>
      </c>
      <c r="F551" s="46">
        <f>IFERROR(VLOOKUP(E551,#REF!,2,0),0)</f>
        <v>0</v>
      </c>
      <c r="G551" s="46"/>
      <c r="H551" s="26">
        <v>6000802824</v>
      </c>
      <c r="I551" s="26" t="s">
        <v>42</v>
      </c>
      <c r="J551" s="26" t="s">
        <v>42</v>
      </c>
      <c r="K551" s="30" t="str">
        <f t="shared" si="76"/>
        <v>Custeio</v>
      </c>
      <c r="L551" s="26" t="s">
        <v>43</v>
      </c>
      <c r="M551" s="26" t="s">
        <v>69</v>
      </c>
      <c r="N551" s="26" t="str">
        <f t="shared" si="80"/>
        <v>Realizado</v>
      </c>
      <c r="O551" s="47" t="s">
        <v>45</v>
      </c>
      <c r="P551" s="26" t="s">
        <v>70</v>
      </c>
      <c r="Q551" s="26" t="str">
        <f>IFERROR(IFERROR(VLOOKUP(H551,[1]STATUS_CAPEX!I:J,2,0),VLOOKUP(H551,[1]STATUS_OPEX!H:I,2,0)),0)</f>
        <v>LIB //COMS</v>
      </c>
      <c r="R551" s="31">
        <v>46048</v>
      </c>
      <c r="S551" s="32" t="s">
        <v>71</v>
      </c>
      <c r="T551" s="26" t="s">
        <v>72</v>
      </c>
      <c r="U551" s="33" t="s">
        <v>39</v>
      </c>
      <c r="V551" s="33" t="str">
        <f t="shared" si="71"/>
        <v>OK</v>
      </c>
      <c r="W551" s="33" t="s">
        <v>49</v>
      </c>
      <c r="X551" s="33" t="s">
        <v>49</v>
      </c>
      <c r="Y551" s="33" t="s">
        <v>39</v>
      </c>
      <c r="Z551" s="14">
        <f t="shared" si="73"/>
        <v>1</v>
      </c>
      <c r="AA551" s="52">
        <v>6630.05</v>
      </c>
      <c r="AB551" s="35" t="s">
        <v>57</v>
      </c>
      <c r="AC551" s="36" t="str">
        <f>IFERROR(VLOOKUP(T551,[1]STATUS_CAPEX!Q:R,2,0),"SAMUEL OLIVEIRA")</f>
        <v>SAMUEL OLIVEIRA</v>
      </c>
      <c r="AD551" s="37" t="s">
        <v>51</v>
      </c>
      <c r="AE551" s="32" t="str">
        <f t="shared" si="77"/>
        <v>Realizado</v>
      </c>
      <c r="AF551" s="38" t="s">
        <v>42</v>
      </c>
      <c r="AG551" s="39">
        <f>IF(AK551="",AA551,AK551)</f>
        <v>6630.05</v>
      </c>
      <c r="AH551" s="40">
        <v>2548098.5699999998</v>
      </c>
      <c r="AI551" s="35" t="e">
        <f t="shared" si="74"/>
        <v>#N/A</v>
      </c>
      <c r="AJ551" s="41">
        <v>25165188</v>
      </c>
      <c r="AK551" s="51">
        <v>6630.05</v>
      </c>
      <c r="AL551" s="34" t="str">
        <f t="shared" si="75"/>
        <v>Mauricio Alves</v>
      </c>
    </row>
    <row r="552" spans="1:38" x14ac:dyDescent="0.25">
      <c r="A552" s="26" t="s">
        <v>38</v>
      </c>
      <c r="B552" s="26" t="s">
        <v>39</v>
      </c>
      <c r="C552" s="26" t="s">
        <v>52</v>
      </c>
      <c r="D552" s="26" t="s">
        <v>40</v>
      </c>
      <c r="E552" s="61">
        <v>657538</v>
      </c>
      <c r="F552" s="46">
        <f>IFERROR(VLOOKUP(E552,#REF!,2,0),0)</f>
        <v>0</v>
      </c>
      <c r="G552" s="46"/>
      <c r="H552" s="26">
        <v>6000802826</v>
      </c>
      <c r="I552" s="26" t="s">
        <v>42</v>
      </c>
      <c r="J552" s="26" t="s">
        <v>42</v>
      </c>
      <c r="K552" s="30" t="str">
        <f t="shared" si="76"/>
        <v>Custeio</v>
      </c>
      <c r="L552" s="26" t="s">
        <v>43</v>
      </c>
      <c r="M552" s="26" t="s">
        <v>69</v>
      </c>
      <c r="N552" s="26" t="str">
        <f t="shared" si="80"/>
        <v>Realizado</v>
      </c>
      <c r="O552" s="47" t="s">
        <v>45</v>
      </c>
      <c r="P552" s="26" t="s">
        <v>70</v>
      </c>
      <c r="Q552" s="26" t="str">
        <f>IFERROR(IFERROR(VLOOKUP(H552,[1]STATUS_CAPEX!I:J,2,0),VLOOKUP(H552,[1]STATUS_OPEX!H:I,2,0)),0)</f>
        <v>LIB //COMS</v>
      </c>
      <c r="R552" s="31">
        <v>46049</v>
      </c>
      <c r="S552" s="32" t="s">
        <v>71</v>
      </c>
      <c r="T552" s="26" t="s">
        <v>72</v>
      </c>
      <c r="U552" s="33" t="s">
        <v>39</v>
      </c>
      <c r="V552" s="33" t="str">
        <f t="shared" si="71"/>
        <v>OK</v>
      </c>
      <c r="W552" s="33" t="s">
        <v>49</v>
      </c>
      <c r="X552" s="33" t="s">
        <v>49</v>
      </c>
      <c r="Y552" s="33" t="s">
        <v>39</v>
      </c>
      <c r="Z552" s="14">
        <f t="shared" si="73"/>
        <v>1</v>
      </c>
      <c r="AA552" s="52">
        <v>4271.1899999999996</v>
      </c>
      <c r="AB552" s="35" t="s">
        <v>57</v>
      </c>
      <c r="AC552" s="36" t="str">
        <f>IFERROR(VLOOKUP(T552,[1]STATUS_CAPEX!Q:R,2,0),"SAMUEL OLIVEIRA")</f>
        <v>SAMUEL OLIVEIRA</v>
      </c>
      <c r="AD552" s="37" t="s">
        <v>51</v>
      </c>
      <c r="AE552" s="32" t="str">
        <f t="shared" si="77"/>
        <v>Realizado</v>
      </c>
      <c r="AF552" s="38" t="s">
        <v>42</v>
      </c>
      <c r="AG552" s="39">
        <f>IF(AK552="",AA552,AK552)</f>
        <v>4271.1899999999996</v>
      </c>
      <c r="AH552" s="40">
        <v>2548098.5699999998</v>
      </c>
      <c r="AI552" s="35" t="e">
        <f t="shared" si="74"/>
        <v>#N/A</v>
      </c>
      <c r="AJ552" s="41">
        <v>25165203</v>
      </c>
      <c r="AK552" s="51">
        <v>4271.1899999999996</v>
      </c>
      <c r="AL552" s="34" t="str">
        <f t="shared" si="75"/>
        <v>Mauricio Alves</v>
      </c>
    </row>
    <row r="553" spans="1:38" x14ac:dyDescent="0.25">
      <c r="A553" s="26" t="s">
        <v>38</v>
      </c>
      <c r="B553" s="26" t="s">
        <v>39</v>
      </c>
      <c r="C553" s="26" t="s">
        <v>52</v>
      </c>
      <c r="D553" s="26" t="s">
        <v>40</v>
      </c>
      <c r="E553" s="61">
        <v>657538</v>
      </c>
      <c r="F553" s="46">
        <f>IFERROR(VLOOKUP(E553,#REF!,2,0),0)</f>
        <v>0</v>
      </c>
      <c r="G553" s="46"/>
      <c r="H553" s="26">
        <v>6000802827</v>
      </c>
      <c r="I553" s="43" t="s">
        <v>42</v>
      </c>
      <c r="J553" s="43" t="s">
        <v>42</v>
      </c>
      <c r="K553" s="30" t="str">
        <f t="shared" si="76"/>
        <v>Custeio</v>
      </c>
      <c r="L553" s="26" t="s">
        <v>43</v>
      </c>
      <c r="M553" s="26" t="s">
        <v>69</v>
      </c>
      <c r="N553" s="26" t="str">
        <f t="shared" si="80"/>
        <v>Realizado</v>
      </c>
      <c r="O553" s="47" t="s">
        <v>45</v>
      </c>
      <c r="P553" s="26" t="s">
        <v>70</v>
      </c>
      <c r="Q553" s="26" t="str">
        <f>IFERROR(IFERROR(VLOOKUP(H553,[1]STATUS_CAPEX!I:J,2,0),VLOOKUP(H553,[1]STATUS_OPEX!H:I,2,0)),0)</f>
        <v>LIB //COMS</v>
      </c>
      <c r="R553" s="31">
        <v>46050</v>
      </c>
      <c r="S553" s="32" t="s">
        <v>71</v>
      </c>
      <c r="T553" s="26" t="s">
        <v>72</v>
      </c>
      <c r="U553" s="33" t="s">
        <v>39</v>
      </c>
      <c r="V553" s="33" t="str">
        <f t="shared" si="71"/>
        <v>OK</v>
      </c>
      <c r="W553" s="33" t="s">
        <v>49</v>
      </c>
      <c r="X553" s="33" t="s">
        <v>49</v>
      </c>
      <c r="Y553" s="33" t="s">
        <v>39</v>
      </c>
      <c r="Z553" s="14">
        <f t="shared" si="73"/>
        <v>1</v>
      </c>
      <c r="AA553" s="52">
        <v>1961.61</v>
      </c>
      <c r="AB553" s="35" t="s">
        <v>57</v>
      </c>
      <c r="AC553" s="36" t="str">
        <f>IFERROR(VLOOKUP(T553,[1]STATUS_CAPEX!Q:R,2,0),"SAMUEL OLIVEIRA")</f>
        <v>SAMUEL OLIVEIRA</v>
      </c>
      <c r="AD553" s="37" t="s">
        <v>51</v>
      </c>
      <c r="AE553" s="32" t="str">
        <f t="shared" si="77"/>
        <v>Realizado</v>
      </c>
      <c r="AF553" s="38" t="s">
        <v>42</v>
      </c>
      <c r="AG553" s="39">
        <f>IF(AK553="",AA553,AK553)</f>
        <v>1961.61</v>
      </c>
      <c r="AH553" s="40">
        <v>2548098.5699999998</v>
      </c>
      <c r="AI553" s="35" t="e">
        <f t="shared" si="74"/>
        <v>#N/A</v>
      </c>
      <c r="AJ553" s="41">
        <v>25165242</v>
      </c>
      <c r="AK553" s="51">
        <v>1961.61</v>
      </c>
      <c r="AL553" s="34" t="str">
        <f t="shared" si="75"/>
        <v>Mauricio Alves</v>
      </c>
    </row>
    <row r="554" spans="1:38" hidden="1" x14ac:dyDescent="0.25">
      <c r="A554" s="26" t="s">
        <v>283</v>
      </c>
      <c r="B554" s="26" t="s">
        <v>284</v>
      </c>
      <c r="C554" s="26" t="s">
        <v>285</v>
      </c>
      <c r="D554" s="26" t="s">
        <v>286</v>
      </c>
      <c r="E554" s="27">
        <v>1910</v>
      </c>
      <c r="F554" s="27">
        <v>373</v>
      </c>
      <c r="G554" s="27"/>
      <c r="H554" s="44">
        <v>6000779536</v>
      </c>
      <c r="I554" s="45">
        <v>93000128</v>
      </c>
      <c r="J554" s="45" t="s">
        <v>299</v>
      </c>
      <c r="K554" s="30" t="str">
        <f t="shared" si="76"/>
        <v>Custeio</v>
      </c>
      <c r="L554" s="26" t="s">
        <v>289</v>
      </c>
      <c r="M554" s="26" t="s">
        <v>69</v>
      </c>
      <c r="N554" s="26" t="str">
        <f t="shared" si="80"/>
        <v>Realizado</v>
      </c>
      <c r="O554" s="47" t="s">
        <v>45</v>
      </c>
      <c r="P554" s="47" t="s">
        <v>76</v>
      </c>
      <c r="Q554" s="26" t="str">
        <f>IFERROR(IFERROR(VLOOKUP(H554,[1]STATUS_CAPEX!I:J,2,0),VLOOKUP(H554,[1]STATUS_OPEX!H:I,2,0)),0)</f>
        <v>LIB //PEND</v>
      </c>
      <c r="R554" s="31">
        <v>46613</v>
      </c>
      <c r="S554" s="32" t="s">
        <v>66</v>
      </c>
      <c r="T554" s="26" t="s">
        <v>72</v>
      </c>
      <c r="U554" s="33" t="s">
        <v>39</v>
      </c>
      <c r="V554" s="33" t="str">
        <f t="shared" si="71"/>
        <v>OK</v>
      </c>
      <c r="W554" s="33" t="s">
        <v>49</v>
      </c>
      <c r="X554" s="33" t="s">
        <v>49</v>
      </c>
      <c r="Y554" s="33" t="s">
        <v>39</v>
      </c>
      <c r="Z554" s="14">
        <f t="shared" si="73"/>
        <v>1</v>
      </c>
      <c r="AA554" s="48">
        <v>7821.8</v>
      </c>
      <c r="AB554" s="35" t="s">
        <v>50</v>
      </c>
      <c r="AC554" s="36" t="s">
        <v>271</v>
      </c>
      <c r="AD554" s="37" t="s">
        <v>51</v>
      </c>
      <c r="AE554" s="32" t="str">
        <f t="shared" si="77"/>
        <v>Realizado</v>
      </c>
      <c r="AF554" s="38" t="s">
        <v>68</v>
      </c>
      <c r="AG554" s="39">
        <f>IF(AK554="",AA554,AK554)</f>
        <v>5133.82</v>
      </c>
      <c r="AH554" s="40">
        <v>2548098.5699999998</v>
      </c>
      <c r="AI554" s="35" t="e">
        <f t="shared" si="74"/>
        <v>#N/A</v>
      </c>
      <c r="AJ554" s="41">
        <v>25537030</v>
      </c>
      <c r="AK554" s="51">
        <v>5133.82</v>
      </c>
      <c r="AL554" s="34" t="str">
        <f t="shared" si="75"/>
        <v>Erica Fragoso</v>
      </c>
    </row>
    <row r="555" spans="1:38" x14ac:dyDescent="0.25">
      <c r="A555" s="26" t="s">
        <v>38</v>
      </c>
      <c r="B555" s="26" t="s">
        <v>39</v>
      </c>
      <c r="C555" s="26" t="s">
        <v>52</v>
      </c>
      <c r="D555" s="26" t="s">
        <v>40</v>
      </c>
      <c r="E555" s="86">
        <v>662822</v>
      </c>
      <c r="F555" s="46">
        <f>IFERROR(VLOOKUP(E555,#REF!,2,0),0)</f>
        <v>0</v>
      </c>
      <c r="G555" s="46"/>
      <c r="H555" s="26">
        <v>6000803869</v>
      </c>
      <c r="I555" s="29" t="s">
        <v>42</v>
      </c>
      <c r="J555" s="29" t="s">
        <v>42</v>
      </c>
      <c r="K555" s="30" t="str">
        <f t="shared" si="76"/>
        <v>Custeio</v>
      </c>
      <c r="L555" s="26" t="s">
        <v>136</v>
      </c>
      <c r="M555" s="26" t="s">
        <v>111</v>
      </c>
      <c r="N555" s="26" t="str">
        <f t="shared" si="80"/>
        <v>Realizado</v>
      </c>
      <c r="O555" s="74" t="s">
        <v>45</v>
      </c>
      <c r="P555" s="45" t="s">
        <v>70</v>
      </c>
      <c r="Q555" s="26" t="str">
        <f>IFERROR(IFERROR(VLOOKUP(H555,[1]STATUS_CAPEX!I:J,2,0),VLOOKUP(H555,[1]STATUS_OPEX!H:I,2,0)),0)</f>
        <v>LIB //COMS</v>
      </c>
      <c r="R555" s="31">
        <v>46052</v>
      </c>
      <c r="S555" s="32" t="s">
        <v>47</v>
      </c>
      <c r="T555" s="26" t="s">
        <v>72</v>
      </c>
      <c r="U555" s="33" t="s">
        <v>39</v>
      </c>
      <c r="V555" s="33" t="str">
        <f t="shared" si="71"/>
        <v>OK</v>
      </c>
      <c r="W555" s="33" t="s">
        <v>49</v>
      </c>
      <c r="X555" s="33" t="s">
        <v>49</v>
      </c>
      <c r="Y555" s="33" t="s">
        <v>39</v>
      </c>
      <c r="Z555" s="14">
        <f t="shared" si="73"/>
        <v>1</v>
      </c>
      <c r="AA555" s="60">
        <v>5212.1899999999996</v>
      </c>
      <c r="AB555" s="35" t="s">
        <v>50</v>
      </c>
      <c r="AC555" s="45" t="s">
        <v>298</v>
      </c>
      <c r="AD555" s="37" t="s">
        <v>51</v>
      </c>
      <c r="AE555" s="32" t="str">
        <f t="shared" si="77"/>
        <v>Realizado</v>
      </c>
      <c r="AF555" s="38" t="s">
        <v>42</v>
      </c>
      <c r="AG555" s="84">
        <v>5358.99</v>
      </c>
      <c r="AH555" s="40">
        <v>2548098.5699999998</v>
      </c>
      <c r="AI555" s="35" t="e">
        <f t="shared" si="74"/>
        <v>#N/A</v>
      </c>
      <c r="AJ555" s="41">
        <v>25180475</v>
      </c>
      <c r="AK555" s="51">
        <v>1433.2</v>
      </c>
      <c r="AL555" s="34" t="str">
        <f t="shared" si="75"/>
        <v>Mauricio Alves</v>
      </c>
    </row>
    <row r="556" spans="1:38" x14ac:dyDescent="0.25">
      <c r="A556" s="26" t="s">
        <v>38</v>
      </c>
      <c r="B556" s="26" t="s">
        <v>39</v>
      </c>
      <c r="C556" s="26" t="s">
        <v>52</v>
      </c>
      <c r="D556" s="26" t="s">
        <v>40</v>
      </c>
      <c r="E556" s="82">
        <v>664042</v>
      </c>
      <c r="F556" s="46">
        <f>IFERROR(VLOOKUP(E556,#REF!,2,0),0)</f>
        <v>0</v>
      </c>
      <c r="G556" s="46"/>
      <c r="H556" s="26">
        <v>6000803870</v>
      </c>
      <c r="I556" s="26" t="s">
        <v>42</v>
      </c>
      <c r="J556" s="26" t="s">
        <v>42</v>
      </c>
      <c r="K556" s="30" t="str">
        <f t="shared" si="76"/>
        <v>Custeio</v>
      </c>
      <c r="L556" s="26" t="s">
        <v>43</v>
      </c>
      <c r="M556" s="74" t="s">
        <v>111</v>
      </c>
      <c r="N556" s="83" t="s">
        <v>295</v>
      </c>
      <c r="O556" s="74" t="s">
        <v>45</v>
      </c>
      <c r="P556" s="45" t="s">
        <v>70</v>
      </c>
      <c r="Q556" s="26" t="str">
        <f>IFERROR(IFERROR(VLOOKUP(H556,[1]STATUS_CAPEX!I:J,2,0),VLOOKUP(H556,[1]STATUS_OPEX!H:I,2,0)),0)</f>
        <v>LIB //COMS</v>
      </c>
      <c r="R556" s="31">
        <v>46053</v>
      </c>
      <c r="S556" s="32" t="s">
        <v>71</v>
      </c>
      <c r="T556" s="26" t="s">
        <v>72</v>
      </c>
      <c r="U556" s="33" t="s">
        <v>39</v>
      </c>
      <c r="V556" s="33" t="str">
        <f t="shared" ref="V556:V617" si="81">IF(E556&gt;0,"OK","NOK")</f>
        <v>OK</v>
      </c>
      <c r="W556" s="33" t="s">
        <v>49</v>
      </c>
      <c r="X556" s="33" t="s">
        <v>49</v>
      </c>
      <c r="Y556" s="33" t="s">
        <v>39</v>
      </c>
      <c r="Z556" s="14">
        <f t="shared" si="73"/>
        <v>1</v>
      </c>
      <c r="AA556" s="60">
        <v>487.18</v>
      </c>
      <c r="AB556" s="35" t="s">
        <v>57</v>
      </c>
      <c r="AC556" s="45" t="s">
        <v>298</v>
      </c>
      <c r="AD556" s="37" t="s">
        <v>51</v>
      </c>
      <c r="AE556" s="32" t="str">
        <f t="shared" si="77"/>
        <v>Realizado</v>
      </c>
      <c r="AF556" s="38" t="s">
        <v>42</v>
      </c>
      <c r="AG556" s="84">
        <v>487.18</v>
      </c>
      <c r="AH556" s="40">
        <v>2548098.5699999998</v>
      </c>
      <c r="AI556" s="35" t="e">
        <f t="shared" si="74"/>
        <v>#N/A</v>
      </c>
      <c r="AJ556" s="41">
        <v>25180476</v>
      </c>
      <c r="AK556" s="51">
        <v>487.18</v>
      </c>
      <c r="AL556" s="34" t="str">
        <f t="shared" si="75"/>
        <v>Mauricio Alves</v>
      </c>
    </row>
    <row r="557" spans="1:38" x14ac:dyDescent="0.25">
      <c r="A557" s="26" t="s">
        <v>38</v>
      </c>
      <c r="B557" s="26" t="s">
        <v>39</v>
      </c>
      <c r="C557" s="26" t="s">
        <v>52</v>
      </c>
      <c r="D557" s="26" t="s">
        <v>40</v>
      </c>
      <c r="E557" s="82">
        <v>657497</v>
      </c>
      <c r="F557" s="46">
        <f>IFERROR(VLOOKUP(E557,#REF!,2,0),0)</f>
        <v>0</v>
      </c>
      <c r="G557" s="46"/>
      <c r="H557" s="26">
        <v>6000803871</v>
      </c>
      <c r="I557" s="26" t="s">
        <v>42</v>
      </c>
      <c r="J557" s="26" t="s">
        <v>42</v>
      </c>
      <c r="K557" s="30" t="str">
        <f t="shared" si="76"/>
        <v>Custeio</v>
      </c>
      <c r="L557" s="26" t="s">
        <v>136</v>
      </c>
      <c r="M557" s="74" t="s">
        <v>111</v>
      </c>
      <c r="N557" s="26" t="str">
        <f t="shared" ref="N557:N620" si="82">IF(Z557&gt;99%,"Realizado","Pendente")</f>
        <v>Realizado</v>
      </c>
      <c r="O557" s="74" t="s">
        <v>294</v>
      </c>
      <c r="P557" s="45" t="s">
        <v>70</v>
      </c>
      <c r="Q557" s="26" t="str">
        <f>IFERROR(IFERROR(VLOOKUP(H557,[1]STATUS_CAPEX!I:J,2,0),VLOOKUP(H557,[1]STATUS_OPEX!H:I,2,0)),0)</f>
        <v>LIB //COMS</v>
      </c>
      <c r="R557" s="31">
        <v>46054</v>
      </c>
      <c r="S557" s="32" t="s">
        <v>56</v>
      </c>
      <c r="T557" s="26" t="s">
        <v>72</v>
      </c>
      <c r="U557" s="33" t="s">
        <v>39</v>
      </c>
      <c r="V557" s="33" t="str">
        <f t="shared" si="81"/>
        <v>OK</v>
      </c>
      <c r="W557" s="33" t="s">
        <v>49</v>
      </c>
      <c r="X557" s="33" t="s">
        <v>49</v>
      </c>
      <c r="Y557" s="33" t="s">
        <v>39</v>
      </c>
      <c r="Z557" s="14">
        <f t="shared" si="73"/>
        <v>1</v>
      </c>
      <c r="AA557" s="60">
        <v>322.95999999999998</v>
      </c>
      <c r="AB557" s="35" t="s">
        <v>57</v>
      </c>
      <c r="AC557" s="45" t="s">
        <v>298</v>
      </c>
      <c r="AD557" s="37" t="s">
        <v>51</v>
      </c>
      <c r="AE557" s="32" t="str">
        <f t="shared" si="77"/>
        <v>Realizado</v>
      </c>
      <c r="AF557" s="38" t="s">
        <v>42</v>
      </c>
      <c r="AG557" s="84">
        <v>968.88</v>
      </c>
      <c r="AH557" s="40">
        <v>2548098.5699999998</v>
      </c>
      <c r="AI557" s="35" t="e">
        <f t="shared" si="74"/>
        <v>#N/A</v>
      </c>
      <c r="AJ557" s="41">
        <v>25180477</v>
      </c>
      <c r="AK557" s="51">
        <v>322.95999999999998</v>
      </c>
      <c r="AL557" s="34" t="str">
        <f t="shared" si="75"/>
        <v>Mauricio Alves</v>
      </c>
    </row>
    <row r="558" spans="1:38" x14ac:dyDescent="0.25">
      <c r="A558" s="26" t="s">
        <v>38</v>
      </c>
      <c r="B558" s="26" t="s">
        <v>39</v>
      </c>
      <c r="C558" s="26" t="s">
        <v>52</v>
      </c>
      <c r="D558" s="26" t="s">
        <v>40</v>
      </c>
      <c r="E558" s="27">
        <v>570517</v>
      </c>
      <c r="F558" s="27">
        <f>IFERROR(VLOOKUP(E558,#REF!,2,0),0)</f>
        <v>0</v>
      </c>
      <c r="G558" s="27"/>
      <c r="H558" s="26" t="s">
        <v>300</v>
      </c>
      <c r="I558" s="26" t="s">
        <v>42</v>
      </c>
      <c r="J558" s="26" t="s">
        <v>42</v>
      </c>
      <c r="K558" s="30" t="str">
        <f t="shared" si="76"/>
        <v>EME</v>
      </c>
      <c r="L558" s="26" t="s">
        <v>43</v>
      </c>
      <c r="M558" s="26" t="s">
        <v>44</v>
      </c>
      <c r="N558" s="26" t="str">
        <f t="shared" si="82"/>
        <v>Realizado</v>
      </c>
      <c r="O558" s="26" t="s">
        <v>45</v>
      </c>
      <c r="P558" s="26" t="s">
        <v>46</v>
      </c>
      <c r="Q558" s="26" t="str">
        <f>IFERROR(IFERROR(VLOOKUP(H558,[1]STATUS_CAPEX!I:J,2,0),VLOOKUP(H558,[1]STATUS_OPEX!H:I,2,0)),0)</f>
        <v>ENTE//CKCP</v>
      </c>
      <c r="R558" s="31">
        <v>46055</v>
      </c>
      <c r="S558" s="32" t="s">
        <v>82</v>
      </c>
      <c r="T558" s="26" t="s">
        <v>48</v>
      </c>
      <c r="U558" s="33" t="s">
        <v>39</v>
      </c>
      <c r="V558" s="33" t="str">
        <f t="shared" si="81"/>
        <v>OK</v>
      </c>
      <c r="W558" s="33" t="s">
        <v>49</v>
      </c>
      <c r="X558" s="33" t="s">
        <v>49</v>
      </c>
      <c r="Y558" s="33" t="s">
        <v>39</v>
      </c>
      <c r="Z558" s="14">
        <f t="shared" si="73"/>
        <v>1</v>
      </c>
      <c r="AA558" s="34">
        <v>415.68</v>
      </c>
      <c r="AB558" s="35" t="s">
        <v>57</v>
      </c>
      <c r="AC558" s="36" t="str">
        <f>IFERROR(VLOOKUP(T558,[1]STATUS_CAPEX!Q:R,2,0),"SAMUEL OLIVEIRA")</f>
        <v>LUCAS ANDRADE</v>
      </c>
      <c r="AD558" s="37" t="s">
        <v>51</v>
      </c>
      <c r="AE558" s="32" t="str">
        <f t="shared" si="77"/>
        <v>Realizado</v>
      </c>
      <c r="AF558" s="38" t="s">
        <v>42</v>
      </c>
      <c r="AG558" s="39">
        <f t="shared" ref="AG558:AG563" si="83">IF(AK558="",AA558,AK558)</f>
        <v>2422.0300000000002</v>
      </c>
      <c r="AH558" s="40">
        <v>2548098.5699999998</v>
      </c>
      <c r="AI558" s="35" t="e">
        <f t="shared" si="74"/>
        <v>#N/A</v>
      </c>
      <c r="AJ558" s="41">
        <v>24669756</v>
      </c>
      <c r="AK558" s="51">
        <v>2422.0300000000002</v>
      </c>
      <c r="AL558" s="34" t="str">
        <f t="shared" si="75"/>
        <v>Mauricio Alves</v>
      </c>
    </row>
    <row r="559" spans="1:38" x14ac:dyDescent="0.25">
      <c r="A559" s="26" t="s">
        <v>38</v>
      </c>
      <c r="B559" s="26" t="s">
        <v>39</v>
      </c>
      <c r="C559" s="26" t="s">
        <v>52</v>
      </c>
      <c r="D559" s="26" t="s">
        <v>40</v>
      </c>
      <c r="E559" s="27">
        <v>1</v>
      </c>
      <c r="F559" s="27">
        <f>IFERROR(VLOOKUP(E559,#REF!,2,0),0)</f>
        <v>0</v>
      </c>
      <c r="G559" s="27"/>
      <c r="H559" s="26" t="s">
        <v>301</v>
      </c>
      <c r="I559" s="26" t="s">
        <v>42</v>
      </c>
      <c r="J559" s="26" t="s">
        <v>42</v>
      </c>
      <c r="K559" s="30" t="str">
        <f t="shared" si="76"/>
        <v>EME</v>
      </c>
      <c r="L559" s="26" t="s">
        <v>43</v>
      </c>
      <c r="M559" s="26" t="s">
        <v>54</v>
      </c>
      <c r="N559" s="26" t="str">
        <f t="shared" si="82"/>
        <v>Realizado</v>
      </c>
      <c r="O559" s="26" t="s">
        <v>253</v>
      </c>
      <c r="P559" s="26" t="s">
        <v>254</v>
      </c>
      <c r="Q559" s="26" t="str">
        <f>IFERROR(IFERROR(VLOOKUP(H559,[1]STATUS_CAPEX!I:J,2,0),VLOOKUP(H559,[1]STATUS_OPEX!H:I,2,0)),0)</f>
        <v>ENTE//CKCP</v>
      </c>
      <c r="R559" s="31">
        <v>46056</v>
      </c>
      <c r="S559" s="32" t="s">
        <v>82</v>
      </c>
      <c r="T559" s="26" t="s">
        <v>48</v>
      </c>
      <c r="U559" s="33" t="s">
        <v>39</v>
      </c>
      <c r="V559" s="33" t="str">
        <f t="shared" si="81"/>
        <v>OK</v>
      </c>
      <c r="W559" s="33" t="s">
        <v>49</v>
      </c>
      <c r="X559" s="33" t="s">
        <v>49</v>
      </c>
      <c r="Y559" s="33" t="s">
        <v>39</v>
      </c>
      <c r="Z559" s="14">
        <f t="shared" si="73"/>
        <v>1</v>
      </c>
      <c r="AA559" s="60">
        <v>0</v>
      </c>
      <c r="AB559" s="35" t="s">
        <v>57</v>
      </c>
      <c r="AC559" s="36" t="str">
        <f>IFERROR(VLOOKUP(T559,[1]STATUS_CAPEX!Q:R,2,0),"SAMUEL OLIVEIRA")</f>
        <v>LUCAS ANDRADE</v>
      </c>
      <c r="AD559" s="37" t="s">
        <v>51</v>
      </c>
      <c r="AE559" s="32" t="str">
        <f t="shared" si="77"/>
        <v>Realizado</v>
      </c>
      <c r="AF559" s="38" t="s">
        <v>42</v>
      </c>
      <c r="AG559" s="39">
        <f t="shared" si="83"/>
        <v>4825.1499999999996</v>
      </c>
      <c r="AH559" s="40">
        <v>2548098.5699999998</v>
      </c>
      <c r="AI559" s="35" t="e">
        <f t="shared" si="74"/>
        <v>#N/A</v>
      </c>
      <c r="AJ559" s="41">
        <v>24704849</v>
      </c>
      <c r="AK559" s="57">
        <v>4825.1499999999996</v>
      </c>
      <c r="AL559" s="34" t="str">
        <f t="shared" si="75"/>
        <v>Mauricio Alves</v>
      </c>
    </row>
    <row r="560" spans="1:38" x14ac:dyDescent="0.25">
      <c r="A560" s="26" t="s">
        <v>38</v>
      </c>
      <c r="B560" s="26" t="s">
        <v>39</v>
      </c>
      <c r="C560" s="26" t="s">
        <v>52</v>
      </c>
      <c r="D560" s="26" t="s">
        <v>40</v>
      </c>
      <c r="E560" s="27">
        <v>1</v>
      </c>
      <c r="F560" s="27">
        <f>IFERROR(VLOOKUP(E560,#REF!,2,0),0)</f>
        <v>0</v>
      </c>
      <c r="G560" s="27"/>
      <c r="H560" s="26" t="s">
        <v>302</v>
      </c>
      <c r="I560" s="26" t="s">
        <v>42</v>
      </c>
      <c r="J560" s="26" t="s">
        <v>42</v>
      </c>
      <c r="K560" s="30" t="str">
        <f t="shared" si="76"/>
        <v>EME</v>
      </c>
      <c r="L560" s="26" t="s">
        <v>43</v>
      </c>
      <c r="M560" s="26" t="s">
        <v>54</v>
      </c>
      <c r="N560" s="26" t="str">
        <f t="shared" si="82"/>
        <v>Realizado</v>
      </c>
      <c r="O560" s="26" t="s">
        <v>253</v>
      </c>
      <c r="P560" s="26" t="s">
        <v>254</v>
      </c>
      <c r="Q560" s="26" t="str">
        <f>IFERROR(IFERROR(VLOOKUP(H560,[1]STATUS_CAPEX!I:J,2,0),VLOOKUP(H560,[1]STATUS_OPEX!H:I,2,0)),0)</f>
        <v>ENTE//CKCP</v>
      </c>
      <c r="R560" s="31">
        <v>46057</v>
      </c>
      <c r="S560" s="32" t="s">
        <v>82</v>
      </c>
      <c r="T560" s="26" t="s">
        <v>48</v>
      </c>
      <c r="U560" s="33" t="s">
        <v>39</v>
      </c>
      <c r="V560" s="33" t="str">
        <f t="shared" si="81"/>
        <v>OK</v>
      </c>
      <c r="W560" s="33" t="s">
        <v>49</v>
      </c>
      <c r="X560" s="33" t="s">
        <v>49</v>
      </c>
      <c r="Y560" s="33" t="s">
        <v>39</v>
      </c>
      <c r="Z560" s="14">
        <f t="shared" si="73"/>
        <v>1</v>
      </c>
      <c r="AA560" s="60">
        <v>0</v>
      </c>
      <c r="AB560" s="35" t="s">
        <v>57</v>
      </c>
      <c r="AC560" s="36" t="str">
        <f>IFERROR(VLOOKUP(T560,[1]STATUS_CAPEX!Q:R,2,0),"SAMUEL OLIVEIRA")</f>
        <v>LUCAS ANDRADE</v>
      </c>
      <c r="AD560" s="37" t="s">
        <v>51</v>
      </c>
      <c r="AE560" s="32" t="str">
        <f t="shared" si="77"/>
        <v>Realizado</v>
      </c>
      <c r="AF560" s="38" t="s">
        <v>42</v>
      </c>
      <c r="AG560" s="39">
        <f t="shared" si="83"/>
        <v>2034.28</v>
      </c>
      <c r="AH560" s="40">
        <v>2548098.5699999998</v>
      </c>
      <c r="AI560" s="35" t="e">
        <f t="shared" si="74"/>
        <v>#N/A</v>
      </c>
      <c r="AJ560" s="41">
        <v>24704725</v>
      </c>
      <c r="AK560" s="57">
        <v>2034.28</v>
      </c>
      <c r="AL560" s="34" t="str">
        <f t="shared" si="75"/>
        <v>Mauricio Alves</v>
      </c>
    </row>
    <row r="561" spans="1:38" x14ac:dyDescent="0.25">
      <c r="A561" s="26" t="s">
        <v>38</v>
      </c>
      <c r="B561" s="26" t="s">
        <v>39</v>
      </c>
      <c r="C561" s="26" t="s">
        <v>52</v>
      </c>
      <c r="D561" s="26" t="s">
        <v>40</v>
      </c>
      <c r="E561" s="27">
        <v>1</v>
      </c>
      <c r="F561" s="27">
        <f>IFERROR(VLOOKUP(E561,#REF!,2,0),0)</f>
        <v>0</v>
      </c>
      <c r="G561" s="27"/>
      <c r="H561" s="26" t="s">
        <v>303</v>
      </c>
      <c r="I561" s="26" t="s">
        <v>42</v>
      </c>
      <c r="J561" s="26" t="s">
        <v>42</v>
      </c>
      <c r="K561" s="30" t="str">
        <f t="shared" si="76"/>
        <v>EME</v>
      </c>
      <c r="L561" s="26" t="s">
        <v>43</v>
      </c>
      <c r="M561" s="26" t="s">
        <v>54</v>
      </c>
      <c r="N561" s="26" t="str">
        <f t="shared" si="82"/>
        <v>Realizado</v>
      </c>
      <c r="O561" s="26" t="s">
        <v>45</v>
      </c>
      <c r="P561" s="26" t="s">
        <v>291</v>
      </c>
      <c r="Q561" s="26" t="str">
        <f>IFERROR(IFERROR(VLOOKUP(H561,[1]STATUS_CAPEX!I:J,2,0),VLOOKUP(H561,[1]STATUS_OPEX!H:I,2,0)),0)</f>
        <v>ENTE//CKCP</v>
      </c>
      <c r="R561" s="31">
        <v>46058</v>
      </c>
      <c r="S561" s="32" t="s">
        <v>71</v>
      </c>
      <c r="T561" s="26" t="s">
        <v>48</v>
      </c>
      <c r="U561" s="33" t="s">
        <v>39</v>
      </c>
      <c r="V561" s="33" t="str">
        <f t="shared" si="81"/>
        <v>OK</v>
      </c>
      <c r="W561" s="33" t="s">
        <v>49</v>
      </c>
      <c r="X561" s="33" t="s">
        <v>49</v>
      </c>
      <c r="Y561" s="33" t="s">
        <v>39</v>
      </c>
      <c r="Z561" s="14">
        <f t="shared" si="73"/>
        <v>1</v>
      </c>
      <c r="AA561" s="60">
        <v>0</v>
      </c>
      <c r="AB561" s="35" t="s">
        <v>57</v>
      </c>
      <c r="AC561" s="36" t="s">
        <v>182</v>
      </c>
      <c r="AD561" s="37" t="s">
        <v>51</v>
      </c>
      <c r="AE561" s="32" t="str">
        <f t="shared" si="77"/>
        <v>Realizado</v>
      </c>
      <c r="AF561" s="38" t="s">
        <v>42</v>
      </c>
      <c r="AG561" s="39">
        <f t="shared" si="83"/>
        <v>2034.28</v>
      </c>
      <c r="AH561" s="40">
        <v>2548098.5699999998</v>
      </c>
      <c r="AI561" s="35" t="e">
        <f t="shared" si="74"/>
        <v>#N/A</v>
      </c>
      <c r="AJ561" s="41">
        <v>24987099</v>
      </c>
      <c r="AK561" s="51">
        <v>2034.28</v>
      </c>
      <c r="AL561" s="34" t="str">
        <f t="shared" si="75"/>
        <v>Mauricio Alves</v>
      </c>
    </row>
    <row r="562" spans="1:38" x14ac:dyDescent="0.25">
      <c r="A562" s="26" t="s">
        <v>38</v>
      </c>
      <c r="B562" s="26" t="s">
        <v>39</v>
      </c>
      <c r="C562" s="26" t="s">
        <v>52</v>
      </c>
      <c r="D562" s="26" t="s">
        <v>40</v>
      </c>
      <c r="E562" s="27">
        <v>1</v>
      </c>
      <c r="F562" s="27">
        <f>IFERROR(VLOOKUP(E562,#REF!,2,0),0)</f>
        <v>0</v>
      </c>
      <c r="G562" s="27"/>
      <c r="H562" s="26" t="s">
        <v>304</v>
      </c>
      <c r="I562" s="26" t="s">
        <v>42</v>
      </c>
      <c r="J562" s="26" t="s">
        <v>42</v>
      </c>
      <c r="K562" s="30" t="str">
        <f t="shared" si="76"/>
        <v>EME</v>
      </c>
      <c r="L562" s="26" t="s">
        <v>43</v>
      </c>
      <c r="M562" s="26" t="s">
        <v>54</v>
      </c>
      <c r="N562" s="26" t="str">
        <f t="shared" si="82"/>
        <v>Realizado</v>
      </c>
      <c r="O562" s="26" t="s">
        <v>100</v>
      </c>
      <c r="P562" s="26" t="s">
        <v>291</v>
      </c>
      <c r="Q562" s="26" t="str">
        <f>IFERROR(IFERROR(VLOOKUP(H562,[1]STATUS_CAPEX!I:J,2,0),VLOOKUP(H562,[1]STATUS_OPEX!H:I,2,0)),0)</f>
        <v>ENTE//CKCP</v>
      </c>
      <c r="R562" s="31">
        <v>46060</v>
      </c>
      <c r="S562" s="32" t="s">
        <v>71</v>
      </c>
      <c r="T562" s="26" t="s">
        <v>48</v>
      </c>
      <c r="U562" s="33" t="s">
        <v>39</v>
      </c>
      <c r="V562" s="33" t="str">
        <f t="shared" si="81"/>
        <v>OK</v>
      </c>
      <c r="W562" s="33" t="s">
        <v>49</v>
      </c>
      <c r="X562" s="33" t="s">
        <v>49</v>
      </c>
      <c r="Y562" s="33" t="s">
        <v>39</v>
      </c>
      <c r="Z562" s="14">
        <f t="shared" si="73"/>
        <v>1</v>
      </c>
      <c r="AA562" s="60">
        <v>0</v>
      </c>
      <c r="AB562" s="35" t="s">
        <v>57</v>
      </c>
      <c r="AC562" s="36" t="s">
        <v>182</v>
      </c>
      <c r="AD562" s="37" t="s">
        <v>51</v>
      </c>
      <c r="AE562" s="32" t="str">
        <f t="shared" si="77"/>
        <v>Realizado</v>
      </c>
      <c r="AF562" s="38" t="s">
        <v>42</v>
      </c>
      <c r="AG562" s="39">
        <f t="shared" si="83"/>
        <v>2245.02</v>
      </c>
      <c r="AH562" s="40">
        <v>2548098.5699999998</v>
      </c>
      <c r="AI562" s="35" t="e">
        <f t="shared" si="74"/>
        <v>#N/A</v>
      </c>
      <c r="AJ562" s="41">
        <v>24719475</v>
      </c>
      <c r="AK562" s="51">
        <v>2245.02</v>
      </c>
      <c r="AL562" s="34" t="str">
        <f t="shared" si="75"/>
        <v>Mauricio Alves</v>
      </c>
    </row>
    <row r="563" spans="1:38" x14ac:dyDescent="0.25">
      <c r="A563" s="26" t="s">
        <v>38</v>
      </c>
      <c r="B563" s="26" t="s">
        <v>39</v>
      </c>
      <c r="C563" s="26" t="s">
        <v>52</v>
      </c>
      <c r="D563" s="26" t="s">
        <v>40</v>
      </c>
      <c r="E563" s="27">
        <v>1</v>
      </c>
      <c r="F563" s="27">
        <f>IFERROR(VLOOKUP(E563,#REF!,2,0),0)</f>
        <v>0</v>
      </c>
      <c r="G563" s="27"/>
      <c r="H563" s="26" t="s">
        <v>305</v>
      </c>
      <c r="I563" s="26" t="s">
        <v>42</v>
      </c>
      <c r="J563" s="26" t="s">
        <v>42</v>
      </c>
      <c r="K563" s="30" t="str">
        <f t="shared" si="76"/>
        <v>EME</v>
      </c>
      <c r="L563" s="26" t="s">
        <v>43</v>
      </c>
      <c r="M563" s="26" t="s">
        <v>54</v>
      </c>
      <c r="N563" s="26" t="str">
        <f t="shared" si="82"/>
        <v>Realizado</v>
      </c>
      <c r="O563" s="26" t="s">
        <v>253</v>
      </c>
      <c r="P563" s="26" t="s">
        <v>254</v>
      </c>
      <c r="Q563" s="26" t="str">
        <f>IFERROR(IFERROR(VLOOKUP(H563,[1]STATUS_CAPEX!I:J,2,0),VLOOKUP(H563,[1]STATUS_OPEX!H:I,2,0)),0)</f>
        <v>ENTE//CKCP</v>
      </c>
      <c r="R563" s="31">
        <v>46061</v>
      </c>
      <c r="S563" s="32" t="s">
        <v>82</v>
      </c>
      <c r="T563" s="26" t="s">
        <v>48</v>
      </c>
      <c r="U563" s="33" t="s">
        <v>39</v>
      </c>
      <c r="V563" s="33" t="str">
        <f t="shared" si="81"/>
        <v>OK</v>
      </c>
      <c r="W563" s="33" t="s">
        <v>49</v>
      </c>
      <c r="X563" s="33" t="s">
        <v>49</v>
      </c>
      <c r="Y563" s="33" t="s">
        <v>39</v>
      </c>
      <c r="Z563" s="14">
        <f t="shared" si="73"/>
        <v>1</v>
      </c>
      <c r="AA563" s="60">
        <v>0</v>
      </c>
      <c r="AB563" s="35" t="s">
        <v>57</v>
      </c>
      <c r="AC563" s="36" t="str">
        <f>IFERROR(VLOOKUP(T563,[1]STATUS_CAPEX!Q:R,2,0),"SAMUEL OLIVEIRA")</f>
        <v>LUCAS ANDRADE</v>
      </c>
      <c r="AD563" s="37" t="s">
        <v>51</v>
      </c>
      <c r="AE563" s="32" t="str">
        <f t="shared" si="77"/>
        <v>Realizado</v>
      </c>
      <c r="AF563" s="38" t="s">
        <v>42</v>
      </c>
      <c r="AG563" s="39">
        <f t="shared" si="83"/>
        <v>382.58</v>
      </c>
      <c r="AH563" s="40">
        <v>2548098.5699999998</v>
      </c>
      <c r="AI563" s="35" t="e">
        <f t="shared" si="74"/>
        <v>#N/A</v>
      </c>
      <c r="AJ563" s="41">
        <v>24719458</v>
      </c>
      <c r="AK563" s="57">
        <v>382.58</v>
      </c>
      <c r="AL563" s="34" t="str">
        <f t="shared" si="75"/>
        <v>Mauricio Alves</v>
      </c>
    </row>
    <row r="564" spans="1:38" x14ac:dyDescent="0.25">
      <c r="A564" s="26" t="s">
        <v>38</v>
      </c>
      <c r="B564" s="26" t="s">
        <v>39</v>
      </c>
      <c r="C564" s="26" t="s">
        <v>52</v>
      </c>
      <c r="D564" s="26" t="s">
        <v>40</v>
      </c>
      <c r="E564" s="82">
        <v>664041</v>
      </c>
      <c r="F564" s="46">
        <f>IFERROR(VLOOKUP(E564,#REF!,2,0),0)</f>
        <v>0</v>
      </c>
      <c r="G564" s="46"/>
      <c r="H564" s="26">
        <v>6000803872</v>
      </c>
      <c r="I564" s="26" t="s">
        <v>42</v>
      </c>
      <c r="J564" s="26" t="s">
        <v>42</v>
      </c>
      <c r="K564" s="30" t="str">
        <f t="shared" si="76"/>
        <v>Custeio</v>
      </c>
      <c r="L564" s="26" t="s">
        <v>136</v>
      </c>
      <c r="M564" s="26" t="s">
        <v>111</v>
      </c>
      <c r="N564" s="26" t="str">
        <f t="shared" si="82"/>
        <v>Realizado</v>
      </c>
      <c r="O564" s="74" t="s">
        <v>45</v>
      </c>
      <c r="P564" s="45" t="s">
        <v>70</v>
      </c>
      <c r="Q564" s="26" t="str">
        <f>IFERROR(IFERROR(VLOOKUP(H564,[1]STATUS_CAPEX!I:J,2,0),VLOOKUP(H564,[1]STATUS_OPEX!H:I,2,0)),0)</f>
        <v>LIB //COMS</v>
      </c>
      <c r="R564" s="31">
        <v>46062</v>
      </c>
      <c r="S564" s="32" t="s">
        <v>47</v>
      </c>
      <c r="T564" s="26" t="s">
        <v>72</v>
      </c>
      <c r="U564" s="33" t="s">
        <v>39</v>
      </c>
      <c r="V564" s="33" t="str">
        <f t="shared" si="81"/>
        <v>OK</v>
      </c>
      <c r="W564" s="33" t="s">
        <v>49</v>
      </c>
      <c r="X564" s="33" t="s">
        <v>49</v>
      </c>
      <c r="Y564" s="33" t="s">
        <v>39</v>
      </c>
      <c r="Z564" s="14">
        <f t="shared" si="73"/>
        <v>1</v>
      </c>
      <c r="AA564" s="60">
        <v>2508.4</v>
      </c>
      <c r="AB564" s="35" t="s">
        <v>50</v>
      </c>
      <c r="AC564" s="45" t="s">
        <v>298</v>
      </c>
      <c r="AD564" s="37" t="s">
        <v>51</v>
      </c>
      <c r="AE564" s="32" t="str">
        <f t="shared" si="77"/>
        <v>Realizado</v>
      </c>
      <c r="AF564" s="38" t="s">
        <v>42</v>
      </c>
      <c r="AG564" s="84">
        <v>3565.36</v>
      </c>
      <c r="AH564" s="40">
        <v>2548098.5699999998</v>
      </c>
      <c r="AI564" s="35" t="e">
        <f t="shared" si="74"/>
        <v>#N/A</v>
      </c>
      <c r="AJ564" s="41">
        <v>25180478</v>
      </c>
      <c r="AK564" s="51">
        <v>1156.08</v>
      </c>
      <c r="AL564" s="34" t="str">
        <f t="shared" si="75"/>
        <v>Mauricio Alves</v>
      </c>
    </row>
    <row r="565" spans="1:38" x14ac:dyDescent="0.25">
      <c r="A565" s="26" t="s">
        <v>38</v>
      </c>
      <c r="B565" s="26" t="s">
        <v>39</v>
      </c>
      <c r="C565" s="26" t="s">
        <v>52</v>
      </c>
      <c r="D565" s="26" t="s">
        <v>40</v>
      </c>
      <c r="E565" s="27">
        <v>5412</v>
      </c>
      <c r="F565" s="46">
        <f>IFERROR(VLOOKUP(E565,#REF!,2,0),0)</f>
        <v>0</v>
      </c>
      <c r="G565" s="46"/>
      <c r="H565" s="26">
        <v>6000800967</v>
      </c>
      <c r="I565" s="26" t="s">
        <v>42</v>
      </c>
      <c r="J565" s="26" t="s">
        <v>42</v>
      </c>
      <c r="K565" s="30" t="str">
        <f t="shared" si="76"/>
        <v>Custeio</v>
      </c>
      <c r="L565" s="26" t="s">
        <v>136</v>
      </c>
      <c r="M565" s="47" t="s">
        <v>99</v>
      </c>
      <c r="N565" s="26" t="str">
        <f t="shared" si="82"/>
        <v>Realizado</v>
      </c>
      <c r="O565" s="47" t="s">
        <v>45</v>
      </c>
      <c r="P565" s="47"/>
      <c r="Q565" s="26" t="str">
        <f>IFERROR(IFERROR(VLOOKUP(H565,[1]STATUS_CAPEX!I:J,2,0),VLOOKUP(H565,[1]STATUS_OPEX!H:I,2,0)),0)</f>
        <v>LIB //COMS</v>
      </c>
      <c r="R565" s="31">
        <v>46063</v>
      </c>
      <c r="S565" s="32" t="s">
        <v>56</v>
      </c>
      <c r="T565" s="26" t="s">
        <v>72</v>
      </c>
      <c r="U565" s="33" t="s">
        <v>39</v>
      </c>
      <c r="V565" s="33" t="str">
        <f t="shared" si="81"/>
        <v>OK</v>
      </c>
      <c r="W565" s="33" t="s">
        <v>49</v>
      </c>
      <c r="X565" s="33" t="s">
        <v>49</v>
      </c>
      <c r="Y565" s="33" t="s">
        <v>39</v>
      </c>
      <c r="Z565" s="14">
        <f t="shared" si="73"/>
        <v>1</v>
      </c>
      <c r="AA565" s="60">
        <v>0</v>
      </c>
      <c r="AB565" s="35" t="s">
        <v>57</v>
      </c>
      <c r="AC565" s="36" t="s">
        <v>298</v>
      </c>
      <c r="AD565" s="37" t="s">
        <v>51</v>
      </c>
      <c r="AE565" s="32" t="str">
        <f t="shared" si="77"/>
        <v>Realizado</v>
      </c>
      <c r="AF565" s="38" t="s">
        <v>42</v>
      </c>
      <c r="AG565" s="39">
        <f t="shared" ref="AG565:AG578" si="84">IF(AK565="",AA565,AK565)</f>
        <v>1926.74</v>
      </c>
      <c r="AH565" s="40">
        <v>2548098.5699999998</v>
      </c>
      <c r="AI565" s="35" t="e">
        <f t="shared" si="74"/>
        <v>#N/A</v>
      </c>
      <c r="AJ565" s="41">
        <v>25523946</v>
      </c>
      <c r="AK565" s="51">
        <v>1926.74</v>
      </c>
      <c r="AL565" s="34" t="str">
        <f t="shared" si="75"/>
        <v>Mauricio Alves</v>
      </c>
    </row>
    <row r="566" spans="1:38" x14ac:dyDescent="0.25">
      <c r="A566" s="26" t="s">
        <v>38</v>
      </c>
      <c r="B566" s="26" t="s">
        <v>39</v>
      </c>
      <c r="C566" s="26" t="s">
        <v>52</v>
      </c>
      <c r="D566" s="26" t="s">
        <v>40</v>
      </c>
      <c r="E566" s="27">
        <v>4012</v>
      </c>
      <c r="F566" s="27">
        <f>IFERROR(VLOOKUP(E566,#REF!,2,0),0)</f>
        <v>0</v>
      </c>
      <c r="G566" s="27"/>
      <c r="H566" s="26">
        <v>6000800965</v>
      </c>
      <c r="I566" s="26" t="s">
        <v>42</v>
      </c>
      <c r="J566" s="26" t="s">
        <v>42</v>
      </c>
      <c r="K566" s="30" t="str">
        <f t="shared" si="76"/>
        <v>Custeio</v>
      </c>
      <c r="L566" s="26" t="s">
        <v>136</v>
      </c>
      <c r="M566" s="47" t="s">
        <v>99</v>
      </c>
      <c r="N566" s="26" t="str">
        <f t="shared" si="82"/>
        <v>Realizado</v>
      </c>
      <c r="O566" s="26" t="s">
        <v>64</v>
      </c>
      <c r="P566" s="47"/>
      <c r="Q566" s="26" t="str">
        <f>IFERROR(IFERROR(VLOOKUP(H566,[1]STATUS_CAPEX!I:J,2,0),VLOOKUP(H566,[1]STATUS_OPEX!H:I,2,0)),0)</f>
        <v>LIB //COMS</v>
      </c>
      <c r="R566" s="31">
        <v>46064</v>
      </c>
      <c r="S566" s="32" t="s">
        <v>56</v>
      </c>
      <c r="T566" s="26" t="s">
        <v>72</v>
      </c>
      <c r="U566" s="33" t="s">
        <v>39</v>
      </c>
      <c r="V566" s="33" t="str">
        <f t="shared" si="81"/>
        <v>OK</v>
      </c>
      <c r="W566" s="33" t="s">
        <v>49</v>
      </c>
      <c r="X566" s="33" t="s">
        <v>49</v>
      </c>
      <c r="Y566" s="33" t="s">
        <v>39</v>
      </c>
      <c r="Z566" s="14">
        <f t="shared" si="73"/>
        <v>1</v>
      </c>
      <c r="AA566" s="60">
        <v>0</v>
      </c>
      <c r="AB566" s="35" t="s">
        <v>57</v>
      </c>
      <c r="AC566" s="36" t="s">
        <v>298</v>
      </c>
      <c r="AD566" s="37" t="s">
        <v>51</v>
      </c>
      <c r="AE566" s="32" t="str">
        <f t="shared" si="77"/>
        <v>Realizado</v>
      </c>
      <c r="AF566" s="38" t="s">
        <v>42</v>
      </c>
      <c r="AG566" s="39">
        <f t="shared" si="84"/>
        <v>1161.21</v>
      </c>
      <c r="AH566" s="40">
        <v>2548098.5699999998</v>
      </c>
      <c r="AI566" s="35" t="e">
        <f t="shared" si="74"/>
        <v>#N/A</v>
      </c>
      <c r="AJ566" s="41">
        <v>25523983</v>
      </c>
      <c r="AK566" s="51">
        <v>1161.21</v>
      </c>
      <c r="AL566" s="34" t="str">
        <f t="shared" si="75"/>
        <v>Mauricio Alves</v>
      </c>
    </row>
    <row r="567" spans="1:38" x14ac:dyDescent="0.25">
      <c r="A567" s="26" t="s">
        <v>38</v>
      </c>
      <c r="B567" s="26" t="s">
        <v>39</v>
      </c>
      <c r="C567" s="26" t="s">
        <v>52</v>
      </c>
      <c r="D567" s="26" t="s">
        <v>40</v>
      </c>
      <c r="E567" s="27">
        <v>1</v>
      </c>
      <c r="F567" s="27">
        <f>IFERROR(VLOOKUP(E567,#REF!,2,0),0)</f>
        <v>0</v>
      </c>
      <c r="G567" s="27"/>
      <c r="H567" s="26" t="s">
        <v>306</v>
      </c>
      <c r="I567" s="26" t="s">
        <v>42</v>
      </c>
      <c r="J567" s="26" t="s">
        <v>42</v>
      </c>
      <c r="K567" s="30" t="str">
        <f t="shared" si="76"/>
        <v>EME</v>
      </c>
      <c r="L567" s="26" t="s">
        <v>43</v>
      </c>
      <c r="M567" s="26" t="s">
        <v>54</v>
      </c>
      <c r="N567" s="26" t="str">
        <f t="shared" si="82"/>
        <v>Realizado</v>
      </c>
      <c r="O567" s="26" t="s">
        <v>200</v>
      </c>
      <c r="P567" s="26" t="s">
        <v>291</v>
      </c>
      <c r="Q567" s="26" t="str">
        <f>IFERROR(IFERROR(VLOOKUP(H567,[1]STATUS_CAPEX!I:J,2,0),VLOOKUP(H567,[1]STATUS_OPEX!H:I,2,0)),0)</f>
        <v>ENTE//CKCP</v>
      </c>
      <c r="R567" s="31">
        <v>46065</v>
      </c>
      <c r="S567" s="32" t="s">
        <v>71</v>
      </c>
      <c r="T567" s="26" t="s">
        <v>48</v>
      </c>
      <c r="U567" s="33" t="s">
        <v>39</v>
      </c>
      <c r="V567" s="33" t="str">
        <f t="shared" si="81"/>
        <v>OK</v>
      </c>
      <c r="W567" s="33" t="s">
        <v>49</v>
      </c>
      <c r="X567" s="33" t="s">
        <v>49</v>
      </c>
      <c r="Y567" s="33" t="s">
        <v>39</v>
      </c>
      <c r="Z567" s="14">
        <f t="shared" si="73"/>
        <v>1</v>
      </c>
      <c r="AA567" s="60">
        <v>0</v>
      </c>
      <c r="AB567" s="35" t="s">
        <v>57</v>
      </c>
      <c r="AC567" s="36" t="s">
        <v>182</v>
      </c>
      <c r="AD567" s="37" t="s">
        <v>51</v>
      </c>
      <c r="AE567" s="32" t="str">
        <f t="shared" si="77"/>
        <v>Realizado</v>
      </c>
      <c r="AF567" s="38" t="s">
        <v>42</v>
      </c>
      <c r="AG567" s="39">
        <f t="shared" si="84"/>
        <v>2008.48</v>
      </c>
      <c r="AH567" s="40">
        <v>2548098.5699999998</v>
      </c>
      <c r="AI567" s="35" t="e">
        <f t="shared" si="74"/>
        <v>#N/A</v>
      </c>
      <c r="AJ567" s="41">
        <v>24719462</v>
      </c>
      <c r="AK567" s="51">
        <v>2008.48</v>
      </c>
      <c r="AL567" s="34" t="str">
        <f t="shared" si="75"/>
        <v>Mauricio Alves</v>
      </c>
    </row>
    <row r="568" spans="1:38" x14ac:dyDescent="0.25">
      <c r="A568" s="26" t="s">
        <v>38</v>
      </c>
      <c r="B568" s="26" t="s">
        <v>39</v>
      </c>
      <c r="C568" s="26" t="s">
        <v>52</v>
      </c>
      <c r="D568" s="26" t="s">
        <v>40</v>
      </c>
      <c r="E568" s="27">
        <v>1</v>
      </c>
      <c r="F568" s="27">
        <f>IFERROR(VLOOKUP(E568,#REF!,2,0),0)</f>
        <v>0</v>
      </c>
      <c r="G568" s="27"/>
      <c r="H568" s="26" t="s">
        <v>307</v>
      </c>
      <c r="I568" s="26" t="s">
        <v>42</v>
      </c>
      <c r="J568" s="26" t="s">
        <v>42</v>
      </c>
      <c r="K568" s="30" t="str">
        <f t="shared" si="76"/>
        <v>EME</v>
      </c>
      <c r="L568" s="26" t="s">
        <v>43</v>
      </c>
      <c r="M568" s="26" t="s">
        <v>54</v>
      </c>
      <c r="N568" s="26" t="str">
        <f t="shared" si="82"/>
        <v>Realizado</v>
      </c>
      <c r="O568" s="26" t="s">
        <v>253</v>
      </c>
      <c r="P568" s="26" t="s">
        <v>254</v>
      </c>
      <c r="Q568" s="26" t="str">
        <f>IFERROR(IFERROR(VLOOKUP(H568,[1]STATUS_CAPEX!I:J,2,0),VLOOKUP(H568,[1]STATUS_OPEX!H:I,2,0)),0)</f>
        <v>ENTE//CKCP</v>
      </c>
      <c r="R568" s="31">
        <v>46066</v>
      </c>
      <c r="S568" s="32" t="s">
        <v>82</v>
      </c>
      <c r="T568" s="26" t="s">
        <v>48</v>
      </c>
      <c r="U568" s="33" t="s">
        <v>39</v>
      </c>
      <c r="V568" s="33" t="str">
        <f t="shared" si="81"/>
        <v>OK</v>
      </c>
      <c r="W568" s="33" t="s">
        <v>49</v>
      </c>
      <c r="X568" s="33" t="s">
        <v>49</v>
      </c>
      <c r="Y568" s="33" t="s">
        <v>39</v>
      </c>
      <c r="Z568" s="14">
        <f t="shared" si="73"/>
        <v>1</v>
      </c>
      <c r="AA568" s="60">
        <v>0</v>
      </c>
      <c r="AB568" s="35" t="s">
        <v>57</v>
      </c>
      <c r="AC568" s="36" t="str">
        <f>IFERROR(VLOOKUP(T568,[1]STATUS_CAPEX!Q:R,2,0),"SAMUEL OLIVEIRA")</f>
        <v>LUCAS ANDRADE</v>
      </c>
      <c r="AD568" s="37" t="s">
        <v>51</v>
      </c>
      <c r="AE568" s="32" t="str">
        <f t="shared" si="77"/>
        <v>Realizado</v>
      </c>
      <c r="AF568" s="38" t="s">
        <v>42</v>
      </c>
      <c r="AG568" s="39">
        <f t="shared" si="84"/>
        <v>536.04999999999995</v>
      </c>
      <c r="AH568" s="40">
        <v>2548098.5699999998</v>
      </c>
      <c r="AI568" s="35" t="e">
        <f t="shared" si="74"/>
        <v>#N/A</v>
      </c>
      <c r="AJ568" s="41">
        <v>24719483</v>
      </c>
      <c r="AK568" s="57">
        <v>536.04999999999995</v>
      </c>
      <c r="AL568" s="34" t="str">
        <f t="shared" si="75"/>
        <v>Mauricio Alves</v>
      </c>
    </row>
    <row r="569" spans="1:38" x14ac:dyDescent="0.25">
      <c r="A569" s="26" t="s">
        <v>38</v>
      </c>
      <c r="B569" s="26" t="s">
        <v>39</v>
      </c>
      <c r="C569" s="26" t="s">
        <v>52</v>
      </c>
      <c r="D569" s="26" t="s">
        <v>40</v>
      </c>
      <c r="E569" s="27">
        <v>1</v>
      </c>
      <c r="F569" s="27">
        <f>IFERROR(VLOOKUP(E569,#REF!,2,0),0)</f>
        <v>0</v>
      </c>
      <c r="G569" s="27"/>
      <c r="H569" s="26" t="s">
        <v>308</v>
      </c>
      <c r="I569" s="26" t="s">
        <v>42</v>
      </c>
      <c r="J569" s="26" t="s">
        <v>42</v>
      </c>
      <c r="K569" s="30" t="str">
        <f t="shared" si="76"/>
        <v>EME</v>
      </c>
      <c r="L569" s="26" t="s">
        <v>43</v>
      </c>
      <c r="M569" s="26" t="s">
        <v>54</v>
      </c>
      <c r="N569" s="26" t="str">
        <f t="shared" si="82"/>
        <v>Realizado</v>
      </c>
      <c r="O569" s="26" t="s">
        <v>253</v>
      </c>
      <c r="P569" s="26" t="s">
        <v>254</v>
      </c>
      <c r="Q569" s="26" t="str">
        <f>IFERROR(IFERROR(VLOOKUP(H569,[1]STATUS_CAPEX!I:J,2,0),VLOOKUP(H569,[1]STATUS_OPEX!H:I,2,0)),0)</f>
        <v>ENTE//CKCP</v>
      </c>
      <c r="R569" s="31">
        <v>46067</v>
      </c>
      <c r="S569" s="32" t="s">
        <v>82</v>
      </c>
      <c r="T569" s="26" t="s">
        <v>48</v>
      </c>
      <c r="U569" s="33" t="s">
        <v>39</v>
      </c>
      <c r="V569" s="33" t="str">
        <f t="shared" si="81"/>
        <v>OK</v>
      </c>
      <c r="W569" s="33" t="s">
        <v>49</v>
      </c>
      <c r="X569" s="33" t="s">
        <v>49</v>
      </c>
      <c r="Y569" s="33" t="s">
        <v>39</v>
      </c>
      <c r="Z569" s="14">
        <f t="shared" si="73"/>
        <v>1</v>
      </c>
      <c r="AA569" s="60">
        <v>0</v>
      </c>
      <c r="AB569" s="35" t="s">
        <v>57</v>
      </c>
      <c r="AC569" s="36" t="str">
        <f>IFERROR(VLOOKUP(T569,[1]STATUS_CAPEX!Q:R,2,0),"SAMUEL OLIVEIRA")</f>
        <v>LUCAS ANDRADE</v>
      </c>
      <c r="AD569" s="37" t="s">
        <v>51</v>
      </c>
      <c r="AE569" s="32" t="str">
        <f t="shared" si="77"/>
        <v>Realizado</v>
      </c>
      <c r="AF569" s="38" t="s">
        <v>42</v>
      </c>
      <c r="AG569" s="39">
        <f t="shared" si="84"/>
        <v>4132.21</v>
      </c>
      <c r="AH569" s="40">
        <v>2548098.5699999998</v>
      </c>
      <c r="AI569" s="35" t="e">
        <f t="shared" si="74"/>
        <v>#N/A</v>
      </c>
      <c r="AJ569" s="41">
        <v>24719461</v>
      </c>
      <c r="AK569" s="57">
        <v>4132.21</v>
      </c>
      <c r="AL569" s="34" t="str">
        <f t="shared" si="75"/>
        <v>Mauricio Alves</v>
      </c>
    </row>
    <row r="570" spans="1:38" x14ac:dyDescent="0.25">
      <c r="A570" s="26" t="s">
        <v>38</v>
      </c>
      <c r="B570" s="26" t="s">
        <v>39</v>
      </c>
      <c r="C570" s="26" t="s">
        <v>52</v>
      </c>
      <c r="D570" s="26" t="s">
        <v>40</v>
      </c>
      <c r="E570" s="27">
        <v>1</v>
      </c>
      <c r="F570" s="27">
        <f>IFERROR(VLOOKUP(E570,#REF!,2,0),0)</f>
        <v>0</v>
      </c>
      <c r="G570" s="27"/>
      <c r="H570" s="26" t="s">
        <v>309</v>
      </c>
      <c r="I570" s="26" t="s">
        <v>42</v>
      </c>
      <c r="J570" s="26" t="s">
        <v>42</v>
      </c>
      <c r="K570" s="30" t="str">
        <f t="shared" si="76"/>
        <v>EME</v>
      </c>
      <c r="L570" s="26" t="s">
        <v>43</v>
      </c>
      <c r="M570" s="26" t="s">
        <v>54</v>
      </c>
      <c r="N570" s="26" t="str">
        <f t="shared" si="82"/>
        <v>Realizado</v>
      </c>
      <c r="O570" s="26" t="s">
        <v>253</v>
      </c>
      <c r="P570" s="26" t="s">
        <v>254</v>
      </c>
      <c r="Q570" s="26" t="str">
        <f>IFERROR(IFERROR(VLOOKUP(H570,[1]STATUS_CAPEX!I:J,2,0),VLOOKUP(H570,[1]STATUS_OPEX!H:I,2,0)),0)</f>
        <v>LIB //CKCP</v>
      </c>
      <c r="R570" s="31">
        <v>46068</v>
      </c>
      <c r="S570" s="32" t="s">
        <v>82</v>
      </c>
      <c r="T570" s="26" t="s">
        <v>48</v>
      </c>
      <c r="U570" s="33" t="s">
        <v>39</v>
      </c>
      <c r="V570" s="33" t="str">
        <f t="shared" si="81"/>
        <v>OK</v>
      </c>
      <c r="W570" s="33" t="s">
        <v>49</v>
      </c>
      <c r="X570" s="33" t="s">
        <v>49</v>
      </c>
      <c r="Y570" s="33" t="s">
        <v>39</v>
      </c>
      <c r="Z570" s="14">
        <f t="shared" si="73"/>
        <v>1</v>
      </c>
      <c r="AA570" s="60">
        <v>0</v>
      </c>
      <c r="AB570" s="35" t="s">
        <v>57</v>
      </c>
      <c r="AC570" s="36" t="str">
        <f>IFERROR(VLOOKUP(T570,[1]STATUS_CAPEX!Q:R,2,0),"SAMUEL OLIVEIRA")</f>
        <v>LUCAS ANDRADE</v>
      </c>
      <c r="AD570" s="37" t="s">
        <v>51</v>
      </c>
      <c r="AE570" s="32" t="str">
        <f t="shared" si="77"/>
        <v>Realizado</v>
      </c>
      <c r="AF570" s="38" t="s">
        <v>42</v>
      </c>
      <c r="AG570" s="39">
        <f t="shared" si="84"/>
        <v>7504.58</v>
      </c>
      <c r="AH570" s="40">
        <v>2548098.5699999998</v>
      </c>
      <c r="AI570" s="35" t="e">
        <f t="shared" si="74"/>
        <v>#N/A</v>
      </c>
      <c r="AJ570" s="41">
        <v>24715356</v>
      </c>
      <c r="AK570" s="57">
        <v>7504.58</v>
      </c>
      <c r="AL570" s="34" t="str">
        <f t="shared" si="75"/>
        <v>Mauricio Alves</v>
      </c>
    </row>
    <row r="571" spans="1:38" x14ac:dyDescent="0.25">
      <c r="A571" s="26" t="s">
        <v>38</v>
      </c>
      <c r="B571" s="26" t="s">
        <v>39</v>
      </c>
      <c r="C571" s="26" t="s">
        <v>52</v>
      </c>
      <c r="D571" s="26" t="s">
        <v>40</v>
      </c>
      <c r="E571" s="46">
        <v>1</v>
      </c>
      <c r="F571" s="46">
        <f>IFERROR(VLOOKUP(E571,#REF!,2,0),0)</f>
        <v>0</v>
      </c>
      <c r="G571" s="46"/>
      <c r="H571" s="26" t="s">
        <v>310</v>
      </c>
      <c r="I571" s="26" t="s">
        <v>42</v>
      </c>
      <c r="J571" s="26" t="s">
        <v>42</v>
      </c>
      <c r="K571" s="30" t="str">
        <f t="shared" si="76"/>
        <v>EME</v>
      </c>
      <c r="L571" s="26" t="s">
        <v>43</v>
      </c>
      <c r="M571" s="26" t="s">
        <v>54</v>
      </c>
      <c r="N571" s="26" t="str">
        <f t="shared" si="82"/>
        <v>Realizado</v>
      </c>
      <c r="O571" s="26" t="s">
        <v>253</v>
      </c>
      <c r="P571" s="26" t="s">
        <v>254</v>
      </c>
      <c r="Q571" s="26" t="str">
        <f>IFERROR(IFERROR(VLOOKUP(H571,[1]STATUS_CAPEX!I:J,2,0),VLOOKUP(H571,[1]STATUS_OPEX!H:I,2,0)),0)</f>
        <v>ENTE//CKCP</v>
      </c>
      <c r="R571" s="31">
        <v>46069</v>
      </c>
      <c r="S571" s="32" t="s">
        <v>82</v>
      </c>
      <c r="T571" s="26" t="s">
        <v>48</v>
      </c>
      <c r="U571" s="33" t="s">
        <v>39</v>
      </c>
      <c r="V571" s="33" t="str">
        <f t="shared" si="81"/>
        <v>OK</v>
      </c>
      <c r="W571" s="33" t="s">
        <v>49</v>
      </c>
      <c r="X571" s="33" t="s">
        <v>49</v>
      </c>
      <c r="Y571" s="33" t="s">
        <v>39</v>
      </c>
      <c r="Z571" s="14">
        <f t="shared" si="73"/>
        <v>1</v>
      </c>
      <c r="AA571" s="60">
        <v>0</v>
      </c>
      <c r="AB571" s="35" t="s">
        <v>57</v>
      </c>
      <c r="AC571" s="36" t="str">
        <f>IFERROR(VLOOKUP(T571,[1]STATUS_CAPEX!Q:R,2,0),"SAMUEL OLIVEIRA")</f>
        <v>LUCAS ANDRADE</v>
      </c>
      <c r="AD571" s="37" t="s">
        <v>51</v>
      </c>
      <c r="AE571" s="32" t="str">
        <f t="shared" si="77"/>
        <v>Realizado</v>
      </c>
      <c r="AF571" s="38" t="s">
        <v>42</v>
      </c>
      <c r="AG571" s="39">
        <f t="shared" si="84"/>
        <v>6901.92</v>
      </c>
      <c r="AH571" s="40">
        <v>2548098.5699999998</v>
      </c>
      <c r="AI571" s="35" t="e">
        <f t="shared" si="74"/>
        <v>#N/A</v>
      </c>
      <c r="AJ571" s="41">
        <v>24739587</v>
      </c>
      <c r="AK571" s="57">
        <v>6901.92</v>
      </c>
      <c r="AL571" s="34" t="str">
        <f t="shared" si="75"/>
        <v>Mauricio Alves</v>
      </c>
    </row>
    <row r="572" spans="1:38" x14ac:dyDescent="0.25">
      <c r="A572" s="26" t="s">
        <v>38</v>
      </c>
      <c r="B572" s="26" t="s">
        <v>39</v>
      </c>
      <c r="C572" s="26" t="s">
        <v>52</v>
      </c>
      <c r="D572" s="26" t="s">
        <v>40</v>
      </c>
      <c r="E572" s="27">
        <v>1</v>
      </c>
      <c r="F572" s="27">
        <f>IFERROR(VLOOKUP(E572,#REF!,2,0),0)</f>
        <v>0</v>
      </c>
      <c r="G572" s="27"/>
      <c r="H572" s="26" t="s">
        <v>311</v>
      </c>
      <c r="I572" s="26" t="s">
        <v>42</v>
      </c>
      <c r="J572" s="26" t="s">
        <v>42</v>
      </c>
      <c r="K572" s="30" t="str">
        <f t="shared" si="76"/>
        <v>EME</v>
      </c>
      <c r="L572" s="26" t="s">
        <v>43</v>
      </c>
      <c r="M572" s="26" t="s">
        <v>54</v>
      </c>
      <c r="N572" s="26" t="str">
        <f t="shared" si="82"/>
        <v>Realizado</v>
      </c>
      <c r="O572" s="26" t="s">
        <v>105</v>
      </c>
      <c r="P572" s="26" t="s">
        <v>291</v>
      </c>
      <c r="Q572" s="26" t="str">
        <f>IFERROR(IFERROR(VLOOKUP(H572,[1]STATUS_CAPEX!I:J,2,0),VLOOKUP(H572,[1]STATUS_OPEX!H:I,2,0)),0)</f>
        <v>ENTE//CKCP</v>
      </c>
      <c r="R572" s="31">
        <v>46070</v>
      </c>
      <c r="S572" s="32" t="s">
        <v>71</v>
      </c>
      <c r="T572" s="26" t="s">
        <v>48</v>
      </c>
      <c r="U572" s="33" t="s">
        <v>39</v>
      </c>
      <c r="V572" s="33" t="str">
        <f t="shared" si="81"/>
        <v>OK</v>
      </c>
      <c r="W572" s="33" t="s">
        <v>49</v>
      </c>
      <c r="X572" s="33" t="s">
        <v>49</v>
      </c>
      <c r="Y572" s="33" t="s">
        <v>39</v>
      </c>
      <c r="Z572" s="14">
        <f t="shared" si="73"/>
        <v>1</v>
      </c>
      <c r="AA572" s="60">
        <v>0</v>
      </c>
      <c r="AB572" s="35" t="s">
        <v>57</v>
      </c>
      <c r="AC572" s="36" t="s">
        <v>182</v>
      </c>
      <c r="AD572" s="37" t="s">
        <v>51</v>
      </c>
      <c r="AE572" s="32" t="str">
        <f t="shared" si="77"/>
        <v>Realizado</v>
      </c>
      <c r="AF572" s="38" t="s">
        <v>42</v>
      </c>
      <c r="AG572" s="39">
        <f t="shared" si="84"/>
        <v>2206.3200000000002</v>
      </c>
      <c r="AH572" s="40">
        <v>2548098.5699999998</v>
      </c>
      <c r="AI572" s="35" t="e">
        <f t="shared" si="74"/>
        <v>#N/A</v>
      </c>
      <c r="AJ572" s="41">
        <v>24719482</v>
      </c>
      <c r="AK572" s="51">
        <v>2206.3200000000002</v>
      </c>
      <c r="AL572" s="34" t="str">
        <f t="shared" si="75"/>
        <v>Mauricio Alves</v>
      </c>
    </row>
    <row r="573" spans="1:38" x14ac:dyDescent="0.25">
      <c r="A573" s="26" t="s">
        <v>38</v>
      </c>
      <c r="B573" s="26" t="s">
        <v>39</v>
      </c>
      <c r="C573" s="26" t="s">
        <v>52</v>
      </c>
      <c r="D573" s="26" t="s">
        <v>40</v>
      </c>
      <c r="E573" s="27">
        <v>1</v>
      </c>
      <c r="F573" s="27">
        <f>IFERROR(VLOOKUP(E573,#REF!,2,0),0)</f>
        <v>0</v>
      </c>
      <c r="G573" s="27"/>
      <c r="H573" s="26" t="s">
        <v>312</v>
      </c>
      <c r="I573" s="26" t="s">
        <v>42</v>
      </c>
      <c r="J573" s="26" t="s">
        <v>42</v>
      </c>
      <c r="K573" s="30" t="str">
        <f t="shared" si="76"/>
        <v>EME</v>
      </c>
      <c r="L573" s="26" t="s">
        <v>43</v>
      </c>
      <c r="M573" s="26" t="s">
        <v>54</v>
      </c>
      <c r="N573" s="26" t="str">
        <f t="shared" si="82"/>
        <v>Realizado</v>
      </c>
      <c r="O573" s="26" t="s">
        <v>313</v>
      </c>
      <c r="P573" s="26" t="s">
        <v>291</v>
      </c>
      <c r="Q573" s="26" t="str">
        <f>IFERROR(IFERROR(VLOOKUP(H573,[1]STATUS_CAPEX!I:J,2,0),VLOOKUP(H573,[1]STATUS_OPEX!H:I,2,0)),0)</f>
        <v>ENTE//CKCP</v>
      </c>
      <c r="R573" s="31">
        <v>46071</v>
      </c>
      <c r="S573" s="32" t="s">
        <v>71</v>
      </c>
      <c r="T573" s="26" t="s">
        <v>48</v>
      </c>
      <c r="U573" s="33" t="s">
        <v>39</v>
      </c>
      <c r="V573" s="33" t="str">
        <f t="shared" si="81"/>
        <v>OK</v>
      </c>
      <c r="W573" s="33" t="s">
        <v>49</v>
      </c>
      <c r="X573" s="33" t="s">
        <v>49</v>
      </c>
      <c r="Y573" s="33" t="s">
        <v>39</v>
      </c>
      <c r="Z573" s="14">
        <f t="shared" si="73"/>
        <v>1</v>
      </c>
      <c r="AA573" s="60">
        <v>0</v>
      </c>
      <c r="AB573" s="35" t="s">
        <v>57</v>
      </c>
      <c r="AC573" s="36" t="s">
        <v>182</v>
      </c>
      <c r="AD573" s="37" t="s">
        <v>51</v>
      </c>
      <c r="AE573" s="32" t="str">
        <f t="shared" si="77"/>
        <v>Realizado</v>
      </c>
      <c r="AF573" s="38" t="s">
        <v>42</v>
      </c>
      <c r="AG573" s="39">
        <f t="shared" si="84"/>
        <v>2034.28</v>
      </c>
      <c r="AH573" s="40">
        <v>2548098.5699999998</v>
      </c>
      <c r="AI573" s="35" t="e">
        <f t="shared" si="74"/>
        <v>#N/A</v>
      </c>
      <c r="AJ573" s="41">
        <v>24987298</v>
      </c>
      <c r="AK573" s="51">
        <v>2034.28</v>
      </c>
      <c r="AL573" s="34" t="str">
        <f t="shared" si="75"/>
        <v>Mauricio Alves</v>
      </c>
    </row>
    <row r="574" spans="1:38" x14ac:dyDescent="0.25">
      <c r="A574" s="26" t="s">
        <v>38</v>
      </c>
      <c r="B574" s="26" t="s">
        <v>39</v>
      </c>
      <c r="C574" s="26" t="s">
        <v>52</v>
      </c>
      <c r="D574" s="26" t="s">
        <v>40</v>
      </c>
      <c r="E574" s="27">
        <v>1</v>
      </c>
      <c r="F574" s="27">
        <f>IFERROR(VLOOKUP(E574,#REF!,2,0),0)</f>
        <v>0</v>
      </c>
      <c r="G574" s="27"/>
      <c r="H574" s="26" t="s">
        <v>314</v>
      </c>
      <c r="I574" s="26" t="s">
        <v>42</v>
      </c>
      <c r="J574" s="26" t="s">
        <v>42</v>
      </c>
      <c r="K574" s="30" t="str">
        <f t="shared" si="76"/>
        <v>EME</v>
      </c>
      <c r="L574" s="26" t="s">
        <v>43</v>
      </c>
      <c r="M574" s="26" t="s">
        <v>54</v>
      </c>
      <c r="N574" s="26" t="str">
        <f t="shared" si="82"/>
        <v>Realizado</v>
      </c>
      <c r="O574" s="26" t="s">
        <v>253</v>
      </c>
      <c r="P574" s="26" t="s">
        <v>254</v>
      </c>
      <c r="Q574" s="26" t="str">
        <f>IFERROR(IFERROR(VLOOKUP(H574,[1]STATUS_CAPEX!I:J,2,0),VLOOKUP(H574,[1]STATUS_OPEX!H:I,2,0)),0)</f>
        <v>ENTE//CKCP</v>
      </c>
      <c r="R574" s="31">
        <v>46072</v>
      </c>
      <c r="S574" s="32" t="s">
        <v>82</v>
      </c>
      <c r="T574" s="26" t="s">
        <v>48</v>
      </c>
      <c r="U574" s="33" t="s">
        <v>39</v>
      </c>
      <c r="V574" s="33" t="str">
        <f t="shared" si="81"/>
        <v>OK</v>
      </c>
      <c r="W574" s="33" t="s">
        <v>49</v>
      </c>
      <c r="X574" s="33" t="s">
        <v>49</v>
      </c>
      <c r="Y574" s="33" t="s">
        <v>39</v>
      </c>
      <c r="Z574" s="14">
        <f t="shared" si="73"/>
        <v>1</v>
      </c>
      <c r="AA574" s="60">
        <v>0</v>
      </c>
      <c r="AB574" s="35" t="s">
        <v>57</v>
      </c>
      <c r="AC574" s="36" t="str">
        <f>IFERROR(VLOOKUP(T574,[1]STATUS_CAPEX!Q:R,2,0),"SAMUEL OLIVEIRA")</f>
        <v>LUCAS ANDRADE</v>
      </c>
      <c r="AD574" s="37" t="s">
        <v>51</v>
      </c>
      <c r="AE574" s="32" t="str">
        <f t="shared" si="77"/>
        <v>Realizado</v>
      </c>
      <c r="AF574" s="38" t="s">
        <v>42</v>
      </c>
      <c r="AG574" s="39">
        <f t="shared" si="84"/>
        <v>5857.13</v>
      </c>
      <c r="AH574" s="40">
        <v>2548098.5699999998</v>
      </c>
      <c r="AI574" s="35" t="e">
        <f t="shared" si="74"/>
        <v>#N/A</v>
      </c>
      <c r="AJ574" s="41">
        <v>24719460</v>
      </c>
      <c r="AK574" s="57">
        <v>5857.13</v>
      </c>
      <c r="AL574" s="34" t="str">
        <f t="shared" si="75"/>
        <v>Mauricio Alves</v>
      </c>
    </row>
    <row r="575" spans="1:38" x14ac:dyDescent="0.25">
      <c r="A575" s="26" t="s">
        <v>38</v>
      </c>
      <c r="B575" s="26" t="s">
        <v>39</v>
      </c>
      <c r="C575" s="26" t="s">
        <v>52</v>
      </c>
      <c r="D575" s="26" t="s">
        <v>40</v>
      </c>
      <c r="E575" s="27">
        <v>21174</v>
      </c>
      <c r="F575" s="27">
        <f>IFERROR(VLOOKUP(E575,#REF!,2,0),0)</f>
        <v>0</v>
      </c>
      <c r="G575" s="27"/>
      <c r="H575" s="26" t="s">
        <v>315</v>
      </c>
      <c r="I575" s="43" t="s">
        <v>42</v>
      </c>
      <c r="J575" s="43" t="s">
        <v>42</v>
      </c>
      <c r="K575" s="30" t="str">
        <f t="shared" si="76"/>
        <v>EME</v>
      </c>
      <c r="L575" s="26" t="s">
        <v>43</v>
      </c>
      <c r="M575" s="26" t="s">
        <v>54</v>
      </c>
      <c r="N575" s="26" t="str">
        <f t="shared" si="82"/>
        <v>Realizado</v>
      </c>
      <c r="O575" s="26" t="s">
        <v>117</v>
      </c>
      <c r="P575" s="26" t="s">
        <v>291</v>
      </c>
      <c r="Q575" s="26" t="str">
        <f>IFERROR(IFERROR(VLOOKUP(H575,[1]STATUS_CAPEX!I:J,2,0),VLOOKUP(H575,[1]STATUS_OPEX!H:I,2,0)),0)</f>
        <v>ENTE//CKCP</v>
      </c>
      <c r="R575" s="31">
        <v>46073</v>
      </c>
      <c r="S575" s="32" t="s">
        <v>71</v>
      </c>
      <c r="T575" s="26" t="s">
        <v>48</v>
      </c>
      <c r="U575" s="33" t="s">
        <v>39</v>
      </c>
      <c r="V575" s="33" t="str">
        <f t="shared" si="81"/>
        <v>OK</v>
      </c>
      <c r="W575" s="33" t="s">
        <v>49</v>
      </c>
      <c r="X575" s="33" t="s">
        <v>49</v>
      </c>
      <c r="Y575" s="33" t="s">
        <v>39</v>
      </c>
      <c r="Z575" s="14">
        <f t="shared" si="73"/>
        <v>1</v>
      </c>
      <c r="AA575" s="60">
        <v>0</v>
      </c>
      <c r="AB575" s="35" t="s">
        <v>57</v>
      </c>
      <c r="AC575" s="36" t="s">
        <v>182</v>
      </c>
      <c r="AD575" s="37" t="s">
        <v>51</v>
      </c>
      <c r="AE575" s="32" t="str">
        <f t="shared" si="77"/>
        <v>Realizado</v>
      </c>
      <c r="AF575" s="38" t="s">
        <v>42</v>
      </c>
      <c r="AG575" s="39">
        <f t="shared" si="84"/>
        <v>2008.48</v>
      </c>
      <c r="AH575" s="40">
        <v>2548098.5699999998</v>
      </c>
      <c r="AI575" s="35" t="e">
        <f t="shared" si="74"/>
        <v>#N/A</v>
      </c>
      <c r="AJ575" s="41">
        <v>24719459</v>
      </c>
      <c r="AK575" s="51">
        <v>2008.48</v>
      </c>
      <c r="AL575" s="34" t="str">
        <f t="shared" si="75"/>
        <v>Mauricio Alves</v>
      </c>
    </row>
    <row r="576" spans="1:38" hidden="1" x14ac:dyDescent="0.25">
      <c r="A576" s="26" t="s">
        <v>143</v>
      </c>
      <c r="B576" s="26" t="s">
        <v>316</v>
      </c>
      <c r="C576" s="26" t="s">
        <v>317</v>
      </c>
      <c r="D576" s="26" t="s">
        <v>61</v>
      </c>
      <c r="E576" s="27">
        <v>585409</v>
      </c>
      <c r="F576" s="27">
        <f>IFERROR(VLOOKUP(E576,#REF!,2,0),0)</f>
        <v>0</v>
      </c>
      <c r="G576" s="27"/>
      <c r="H576" s="26" t="s">
        <v>318</v>
      </c>
      <c r="I576" s="45" t="s">
        <v>63</v>
      </c>
      <c r="J576" s="45" t="s">
        <v>63</v>
      </c>
      <c r="K576" s="30" t="str">
        <f t="shared" si="76"/>
        <v>EME</v>
      </c>
      <c r="L576" s="47" t="s">
        <v>136</v>
      </c>
      <c r="M576" s="26" t="s">
        <v>54</v>
      </c>
      <c r="N576" s="26" t="str">
        <f t="shared" si="82"/>
        <v>Pendente</v>
      </c>
      <c r="O576" s="26" t="s">
        <v>45</v>
      </c>
      <c r="P576" s="26" t="s">
        <v>55</v>
      </c>
      <c r="Q576" s="26" t="str">
        <f>IFERROR(IFERROR(VLOOKUP(H576,[1]STATUS_CAPEX!I:J,2,0),VLOOKUP(H576,[1]STATUS_OPEX!H:I,2,0)),0)</f>
        <v>LIB //PEND</v>
      </c>
      <c r="R576" s="31">
        <v>46075</v>
      </c>
      <c r="S576" s="32" t="s">
        <v>47</v>
      </c>
      <c r="T576" s="26" t="s">
        <v>48</v>
      </c>
      <c r="U576" s="33" t="s">
        <v>39</v>
      </c>
      <c r="V576" s="33" t="str">
        <f t="shared" si="81"/>
        <v>OK</v>
      </c>
      <c r="W576" s="33" t="s">
        <v>148</v>
      </c>
      <c r="X576" s="33" t="s">
        <v>148</v>
      </c>
      <c r="Y576" s="33" t="s">
        <v>39</v>
      </c>
      <c r="Z576" s="14">
        <f t="shared" si="73"/>
        <v>0.6</v>
      </c>
      <c r="AA576" s="34">
        <v>17564</v>
      </c>
      <c r="AB576" s="35" t="s">
        <v>50</v>
      </c>
      <c r="AC576" s="36" t="str">
        <f>IFERROR(VLOOKUP(T576,[1]STATUS_CAPEX!Q:R,2,0),"SAMUEL OLIVEIRA")</f>
        <v>LUCAS ANDRADE</v>
      </c>
      <c r="AD576" s="37">
        <v>45642</v>
      </c>
      <c r="AE576" s="32" t="str">
        <f t="shared" si="77"/>
        <v>Realizado</v>
      </c>
      <c r="AF576" s="38" t="s">
        <v>42</v>
      </c>
      <c r="AG576" s="78">
        <f t="shared" si="84"/>
        <v>6779.69</v>
      </c>
      <c r="AH576" s="40">
        <v>2548098.5699999998</v>
      </c>
      <c r="AI576" s="35" t="e">
        <f t="shared" si="74"/>
        <v>#N/A</v>
      </c>
      <c r="AJ576" s="41">
        <v>25187624</v>
      </c>
      <c r="AK576" s="51">
        <v>6779.69</v>
      </c>
      <c r="AL576" s="34" t="str">
        <f t="shared" si="75"/>
        <v>Mauricio Alves</v>
      </c>
    </row>
    <row r="577" spans="1:38" x14ac:dyDescent="0.25">
      <c r="A577" s="26" t="s">
        <v>38</v>
      </c>
      <c r="B577" s="26" t="s">
        <v>39</v>
      </c>
      <c r="C577" s="26" t="s">
        <v>52</v>
      </c>
      <c r="D577" s="26" t="s">
        <v>40</v>
      </c>
      <c r="E577" s="27">
        <v>1</v>
      </c>
      <c r="F577" s="27">
        <f>IFERROR(VLOOKUP(E577,#REF!,2,0),0)</f>
        <v>0</v>
      </c>
      <c r="G577" s="27"/>
      <c r="H577" s="26" t="s">
        <v>319</v>
      </c>
      <c r="I577" s="29" t="s">
        <v>42</v>
      </c>
      <c r="J577" s="29" t="s">
        <v>42</v>
      </c>
      <c r="K577" s="30" t="str">
        <f t="shared" si="76"/>
        <v>EME</v>
      </c>
      <c r="L577" s="26" t="s">
        <v>43</v>
      </c>
      <c r="M577" s="26" t="s">
        <v>54</v>
      </c>
      <c r="N577" s="26" t="str">
        <f t="shared" si="82"/>
        <v>Realizado</v>
      </c>
      <c r="O577" s="26" t="s">
        <v>253</v>
      </c>
      <c r="P577" s="26" t="s">
        <v>254</v>
      </c>
      <c r="Q577" s="26" t="str">
        <f>IFERROR(IFERROR(VLOOKUP(H577,[1]STATUS_CAPEX!I:J,2,0),VLOOKUP(H577,[1]STATUS_OPEX!H:I,2,0)),0)</f>
        <v>LIB //DFEC</v>
      </c>
      <c r="R577" s="31">
        <v>46077</v>
      </c>
      <c r="S577" s="32" t="s">
        <v>71</v>
      </c>
      <c r="T577" s="26" t="s">
        <v>48</v>
      </c>
      <c r="U577" s="33" t="s">
        <v>39</v>
      </c>
      <c r="V577" s="33" t="str">
        <f t="shared" si="81"/>
        <v>OK</v>
      </c>
      <c r="W577" s="33" t="s">
        <v>49</v>
      </c>
      <c r="X577" s="33" t="s">
        <v>49</v>
      </c>
      <c r="Y577" s="33" t="s">
        <v>39</v>
      </c>
      <c r="Z577" s="14">
        <f t="shared" si="73"/>
        <v>1</v>
      </c>
      <c r="AA577" s="60">
        <v>0</v>
      </c>
      <c r="AB577" s="35" t="s">
        <v>57</v>
      </c>
      <c r="AC577" s="36" t="s">
        <v>182</v>
      </c>
      <c r="AD577" s="37" t="s">
        <v>51</v>
      </c>
      <c r="AE577" s="32" t="str">
        <f t="shared" si="77"/>
        <v>Realizado</v>
      </c>
      <c r="AF577" s="38" t="s">
        <v>42</v>
      </c>
      <c r="AG577" s="39">
        <f t="shared" si="84"/>
        <v>1365.1</v>
      </c>
      <c r="AH577" s="40">
        <v>2548098.5699999998</v>
      </c>
      <c r="AI577" s="35" t="e">
        <f t="shared" si="74"/>
        <v>#N/A</v>
      </c>
      <c r="AJ577" s="41">
        <v>24719414</v>
      </c>
      <c r="AK577" s="57">
        <v>1365.1</v>
      </c>
      <c r="AL577" s="34" t="str">
        <f t="shared" si="75"/>
        <v>Mauricio Alves</v>
      </c>
    </row>
    <row r="578" spans="1:38" x14ac:dyDescent="0.25">
      <c r="A578" s="26" t="s">
        <v>38</v>
      </c>
      <c r="B578" s="26" t="s">
        <v>39</v>
      </c>
      <c r="C578" s="26" t="s">
        <v>52</v>
      </c>
      <c r="D578" s="26" t="s">
        <v>40</v>
      </c>
      <c r="E578" s="27">
        <v>602740</v>
      </c>
      <c r="F578" s="27">
        <f>IFERROR(VLOOKUP(E578,#REF!,2,0),0)</f>
        <v>0</v>
      </c>
      <c r="G578" s="27"/>
      <c r="H578" s="26" t="s">
        <v>320</v>
      </c>
      <c r="I578" s="26" t="s">
        <v>42</v>
      </c>
      <c r="J578" s="26" t="s">
        <v>42</v>
      </c>
      <c r="K578" s="30" t="str">
        <f t="shared" si="76"/>
        <v>EME</v>
      </c>
      <c r="L578" s="26" t="s">
        <v>43</v>
      </c>
      <c r="M578" s="26" t="s">
        <v>44</v>
      </c>
      <c r="N578" s="26" t="str">
        <f t="shared" si="82"/>
        <v>Realizado</v>
      </c>
      <c r="O578" s="26" t="s">
        <v>272</v>
      </c>
      <c r="P578" s="26" t="s">
        <v>46</v>
      </c>
      <c r="Q578" s="26" t="str">
        <f>IFERROR(IFERROR(VLOOKUP(H578,[1]STATUS_CAPEX!I:J,2,0),VLOOKUP(H578,[1]STATUS_OPEX!H:I,2,0)),0)</f>
        <v>LIB //CKCP</v>
      </c>
      <c r="R578" s="31">
        <v>46078</v>
      </c>
      <c r="S578" s="32" t="s">
        <v>47</v>
      </c>
      <c r="T578" s="26" t="s">
        <v>48</v>
      </c>
      <c r="U578" s="33" t="s">
        <v>39</v>
      </c>
      <c r="V578" s="33" t="str">
        <f t="shared" si="81"/>
        <v>OK</v>
      </c>
      <c r="W578" s="33" t="s">
        <v>49</v>
      </c>
      <c r="X578" s="33" t="s">
        <v>49</v>
      </c>
      <c r="Y578" s="33" t="s">
        <v>39</v>
      </c>
      <c r="Z578" s="14">
        <f t="shared" ref="Z578:Z641" si="85">(COUNTIF(U578:Y578,"OK")+COUNTIF(V578:Y578,"NA")+COUNTIF(U578:Y578,"anexado")+COUNTIF(V578:Y578,"sem anexo"))/5</f>
        <v>1</v>
      </c>
      <c r="AA578" s="34">
        <v>4156</v>
      </c>
      <c r="AB578" s="35" t="s">
        <v>50</v>
      </c>
      <c r="AC578" s="36" t="str">
        <f>IFERROR(VLOOKUP(T578,[1]STATUS_CAPEX!Q:R,2,0),"SAMUEL OLIVEIRA")</f>
        <v>LUCAS ANDRADE</v>
      </c>
      <c r="AD578" s="37" t="s">
        <v>51</v>
      </c>
      <c r="AE578" s="32" t="str">
        <f t="shared" si="77"/>
        <v>Realizado</v>
      </c>
      <c r="AF578" s="38" t="s">
        <v>42</v>
      </c>
      <c r="AG578" s="39">
        <f t="shared" si="84"/>
        <v>2329.5500000000002</v>
      </c>
      <c r="AH578" s="40">
        <v>2548098.5699999998</v>
      </c>
      <c r="AI578" s="35" t="e">
        <f t="shared" ref="AI578:AI641" si="86">VLOOKUP(T578,AN:AO,2,0)</f>
        <v>#N/A</v>
      </c>
      <c r="AJ578" s="41">
        <v>24986811</v>
      </c>
      <c r="AK578" s="51">
        <v>2329.5500000000002</v>
      </c>
      <c r="AL578" s="34" t="str">
        <f t="shared" ref="AL578:AL641" si="87">IF(OR(A578="pendência planejamento", A578="pendência construtiva", A578="logistica equatorial"), "Erica Fragoso", IF(OR(A578="obras coms", A578="obras conc", A578="pendência fechamento", A578="almoxarifado", A578="Fechamento", A578="Disponibilidade Noturna", A578="Sobre Aviso", A578="Disponibilidade Contrato", A578="Disponibilidade"), "Mauricio Alves", ""))</f>
        <v>Mauricio Alves</v>
      </c>
    </row>
    <row r="579" spans="1:38" x14ac:dyDescent="0.25">
      <c r="A579" s="26" t="s">
        <v>38</v>
      </c>
      <c r="B579" s="26" t="s">
        <v>39</v>
      </c>
      <c r="C579" s="26" t="s">
        <v>52</v>
      </c>
      <c r="D579" s="26" t="s">
        <v>40</v>
      </c>
      <c r="E579" s="88">
        <v>27818885</v>
      </c>
      <c r="F579" s="46">
        <f>IFERROR(VLOOKUP(E579,#REF!,2,0),0)</f>
        <v>0</v>
      </c>
      <c r="G579" s="46"/>
      <c r="H579" s="26">
        <v>6000802821</v>
      </c>
      <c r="I579" s="26" t="s">
        <v>42</v>
      </c>
      <c r="J579" s="26" t="s">
        <v>42</v>
      </c>
      <c r="K579" s="30" t="str">
        <f t="shared" ref="K579:K642" si="88">IF(OR(ISNUMBER( FIND("Criar PEP",H579)), ISNUMBER( FIND("Criar Ordem",H579))), "Sem Informação", IFERROR(IF(MID(H579,11,3)&lt;&gt;"", MID(H579,11,3), "Custeio"), "Custeio"))</f>
        <v>Custeio</v>
      </c>
      <c r="L579" s="26" t="s">
        <v>136</v>
      </c>
      <c r="M579" s="74" t="s">
        <v>99</v>
      </c>
      <c r="N579" s="26" t="str">
        <f t="shared" si="82"/>
        <v>Realizado</v>
      </c>
      <c r="O579" s="74" t="s">
        <v>137</v>
      </c>
      <c r="P579" s="74" t="s">
        <v>81</v>
      </c>
      <c r="Q579" s="26" t="str">
        <f>IFERROR(IFERROR(VLOOKUP(H579,[1]STATUS_CAPEX!I:J,2,0),VLOOKUP(H579,[1]STATUS_OPEX!H:I,2,0)),0)</f>
        <v>LIB //COMS</v>
      </c>
      <c r="R579" s="31">
        <v>46079</v>
      </c>
      <c r="S579" s="32" t="s">
        <v>56</v>
      </c>
      <c r="T579" s="26" t="s">
        <v>72</v>
      </c>
      <c r="U579" s="33" t="s">
        <v>39</v>
      </c>
      <c r="V579" s="33" t="str">
        <f t="shared" si="81"/>
        <v>OK</v>
      </c>
      <c r="W579" s="33" t="s">
        <v>49</v>
      </c>
      <c r="X579" s="33" t="s">
        <v>49</v>
      </c>
      <c r="Y579" s="33" t="s">
        <v>39</v>
      </c>
      <c r="Z579" s="14">
        <f t="shared" si="85"/>
        <v>1</v>
      </c>
      <c r="AA579" s="60">
        <v>0</v>
      </c>
      <c r="AB579" s="35" t="s">
        <v>57</v>
      </c>
      <c r="AC579" s="45" t="s">
        <v>298</v>
      </c>
      <c r="AD579" s="37" t="s">
        <v>51</v>
      </c>
      <c r="AE579" s="32" t="str">
        <f t="shared" ref="AE579:AE642" si="89">IF(AND(AJ579&gt;0, AK579&gt;0), "Realizado", "Não realizado")</f>
        <v>Realizado</v>
      </c>
      <c r="AF579" s="38" t="s">
        <v>42</v>
      </c>
      <c r="AG579" s="60">
        <v>963.37</v>
      </c>
      <c r="AH579" s="40">
        <v>2548098.5699999998</v>
      </c>
      <c r="AI579" s="35" t="e">
        <f t="shared" si="86"/>
        <v>#N/A</v>
      </c>
      <c r="AJ579" s="41">
        <v>25165740</v>
      </c>
      <c r="AK579" s="51">
        <v>963.37</v>
      </c>
      <c r="AL579" s="34" t="str">
        <f t="shared" si="87"/>
        <v>Mauricio Alves</v>
      </c>
    </row>
    <row r="580" spans="1:38" x14ac:dyDescent="0.25">
      <c r="A580" s="26" t="s">
        <v>38</v>
      </c>
      <c r="B580" s="26" t="s">
        <v>39</v>
      </c>
      <c r="C580" s="26" t="s">
        <v>52</v>
      </c>
      <c r="D580" s="26" t="s">
        <v>40</v>
      </c>
      <c r="E580" s="27" t="s">
        <v>321</v>
      </c>
      <c r="F580" s="27" t="s">
        <v>321</v>
      </c>
      <c r="G580" s="27"/>
      <c r="H580" s="26" t="s">
        <v>322</v>
      </c>
      <c r="I580" s="26" t="s">
        <v>42</v>
      </c>
      <c r="J580" s="26" t="s">
        <v>42</v>
      </c>
      <c r="K580" s="30" t="str">
        <f t="shared" si="88"/>
        <v>EME</v>
      </c>
      <c r="L580" s="26" t="s">
        <v>43</v>
      </c>
      <c r="M580" s="47" t="s">
        <v>54</v>
      </c>
      <c r="N580" s="26" t="str">
        <f t="shared" si="82"/>
        <v>Realizado</v>
      </c>
      <c r="O580" s="47" t="s">
        <v>45</v>
      </c>
      <c r="P580" s="47" t="s">
        <v>65</v>
      </c>
      <c r="Q580" s="26" t="str">
        <f>IFERROR(IFERROR(VLOOKUP(H580,[1]STATUS_CAPEX!I:J,2,0),VLOOKUP(H580,[1]STATUS_OPEX!H:I,2,0)),0)</f>
        <v>ENTE//CKCP</v>
      </c>
      <c r="R580" s="31">
        <v>46080</v>
      </c>
      <c r="S580" s="32" t="s">
        <v>56</v>
      </c>
      <c r="T580" s="26" t="s">
        <v>48</v>
      </c>
      <c r="U580" s="33" t="s">
        <v>39</v>
      </c>
      <c r="V580" s="33" t="str">
        <f t="shared" si="81"/>
        <v>OK</v>
      </c>
      <c r="W580" s="33" t="s">
        <v>49</v>
      </c>
      <c r="X580" s="33" t="s">
        <v>49</v>
      </c>
      <c r="Y580" s="33" t="s">
        <v>39</v>
      </c>
      <c r="Z580" s="14">
        <f t="shared" si="85"/>
        <v>1</v>
      </c>
      <c r="AA580" s="60">
        <v>0</v>
      </c>
      <c r="AB580" s="35" t="s">
        <v>57</v>
      </c>
      <c r="AC580" s="36" t="str">
        <f>IFERROR(VLOOKUP(T580,[1]STATUS_CAPEX!Q:R,2,0),"SAMUEL OLIVEIRA")</f>
        <v>LUCAS ANDRADE</v>
      </c>
      <c r="AD580" s="37" t="s">
        <v>51</v>
      </c>
      <c r="AE580" s="32" t="str">
        <f t="shared" si="89"/>
        <v>Realizado</v>
      </c>
      <c r="AF580" s="38" t="s">
        <v>42</v>
      </c>
      <c r="AG580" s="39">
        <f t="shared" ref="AG580:AG601" si="90">IF(AK580="",AA580,AK580)</f>
        <v>3647.05</v>
      </c>
      <c r="AH580" s="40">
        <v>2548098.5699999998</v>
      </c>
      <c r="AI580" s="35" t="e">
        <f t="shared" si="86"/>
        <v>#N/A</v>
      </c>
      <c r="AJ580" s="41">
        <v>25372924</v>
      </c>
      <c r="AK580" s="57">
        <v>3647.05</v>
      </c>
      <c r="AL580" s="34" t="str">
        <f t="shared" si="87"/>
        <v>Mauricio Alves</v>
      </c>
    </row>
    <row r="581" spans="1:38" x14ac:dyDescent="0.25">
      <c r="A581" s="26" t="s">
        <v>38</v>
      </c>
      <c r="B581" s="26" t="s">
        <v>39</v>
      </c>
      <c r="C581" s="26" t="s">
        <v>52</v>
      </c>
      <c r="D581" s="26" t="s">
        <v>40</v>
      </c>
      <c r="E581" s="27">
        <v>650764</v>
      </c>
      <c r="F581" s="46">
        <f>IFERROR(VLOOKUP(E581,#REF!,2,0),0)</f>
        <v>0</v>
      </c>
      <c r="G581" s="46"/>
      <c r="H581" s="26">
        <v>6000802834</v>
      </c>
      <c r="I581" s="43" t="s">
        <v>42</v>
      </c>
      <c r="J581" s="43" t="s">
        <v>42</v>
      </c>
      <c r="K581" s="30" t="str">
        <f t="shared" si="88"/>
        <v>Custeio</v>
      </c>
      <c r="L581" s="26" t="s">
        <v>136</v>
      </c>
      <c r="M581" s="47" t="s">
        <v>99</v>
      </c>
      <c r="N581" s="26" t="str">
        <f t="shared" si="82"/>
        <v>Realizado</v>
      </c>
      <c r="O581" s="26" t="s">
        <v>64</v>
      </c>
      <c r="P581" s="47" t="s">
        <v>81</v>
      </c>
      <c r="Q581" s="26" t="str">
        <f>IFERROR(IFERROR(VLOOKUP(H581,[1]STATUS_CAPEX!I:J,2,0),VLOOKUP(H581,[1]STATUS_OPEX!H:I,2,0)),0)</f>
        <v>LIB //COMS</v>
      </c>
      <c r="R581" s="31">
        <v>46081</v>
      </c>
      <c r="S581" s="32" t="s">
        <v>56</v>
      </c>
      <c r="T581" s="26" t="s">
        <v>72</v>
      </c>
      <c r="U581" s="33" t="s">
        <v>39</v>
      </c>
      <c r="V581" s="33" t="str">
        <f t="shared" si="81"/>
        <v>OK</v>
      </c>
      <c r="W581" s="33" t="s">
        <v>49</v>
      </c>
      <c r="X581" s="33" t="s">
        <v>49</v>
      </c>
      <c r="Y581" s="33" t="s">
        <v>39</v>
      </c>
      <c r="Z581" s="14">
        <f t="shared" si="85"/>
        <v>1</v>
      </c>
      <c r="AA581" s="60">
        <v>0</v>
      </c>
      <c r="AB581" s="35" t="s">
        <v>57</v>
      </c>
      <c r="AC581" s="36" t="str">
        <f>IFERROR(VLOOKUP(T581,[1]STATUS_CAPEX!Q:R,2,0),"SAMUEL OLIVEIRA")</f>
        <v>SAMUEL OLIVEIRA</v>
      </c>
      <c r="AD581" s="37" t="s">
        <v>51</v>
      </c>
      <c r="AE581" s="32" t="str">
        <f t="shared" si="89"/>
        <v>Realizado</v>
      </c>
      <c r="AF581" s="38" t="s">
        <v>42</v>
      </c>
      <c r="AG581" s="49">
        <f t="shared" si="90"/>
        <v>963.37</v>
      </c>
      <c r="AH581" s="40">
        <v>2548098.5699999998</v>
      </c>
      <c r="AI581" s="35" t="e">
        <f t="shared" si="86"/>
        <v>#N/A</v>
      </c>
      <c r="AJ581" s="41">
        <v>25166120</v>
      </c>
      <c r="AK581" s="89">
        <v>963.37</v>
      </c>
      <c r="AL581" s="34" t="str">
        <f t="shared" si="87"/>
        <v>Mauricio Alves</v>
      </c>
    </row>
    <row r="582" spans="1:38" hidden="1" x14ac:dyDescent="0.25">
      <c r="A582" s="26" t="s">
        <v>106</v>
      </c>
      <c r="B582" s="26" t="s">
        <v>180</v>
      </c>
      <c r="C582" s="26" t="s">
        <v>180</v>
      </c>
      <c r="D582" s="26" t="s">
        <v>40</v>
      </c>
      <c r="E582" s="27">
        <v>574927</v>
      </c>
      <c r="F582" s="27">
        <f>IFERROR(VLOOKUP(E582,#REF!,2,0),0)</f>
        <v>0</v>
      </c>
      <c r="G582" s="27"/>
      <c r="H582" s="44" t="s">
        <v>323</v>
      </c>
      <c r="I582" s="45" t="s">
        <v>63</v>
      </c>
      <c r="J582" s="45" t="s">
        <v>63</v>
      </c>
      <c r="K582" s="30" t="str">
        <f t="shared" si="88"/>
        <v>EME</v>
      </c>
      <c r="L582" s="26" t="s">
        <v>43</v>
      </c>
      <c r="M582" s="26" t="s">
        <v>54</v>
      </c>
      <c r="N582" s="26" t="str">
        <f t="shared" si="82"/>
        <v>Pendente</v>
      </c>
      <c r="O582" s="26" t="s">
        <v>45</v>
      </c>
      <c r="P582" s="26" t="s">
        <v>65</v>
      </c>
      <c r="Q582" s="26" t="str">
        <f>IFERROR(IFERROR(VLOOKUP(H582,[1]STATUS_CAPEX!I:J,2,0),VLOOKUP(H582,[1]STATUS_OPEX!H:I,2,0)),0)</f>
        <v>LIB //ENER</v>
      </c>
      <c r="R582" s="31">
        <v>46082</v>
      </c>
      <c r="S582" s="32" t="s">
        <v>66</v>
      </c>
      <c r="T582" s="26" t="s">
        <v>48</v>
      </c>
      <c r="U582" s="33" t="s">
        <v>67</v>
      </c>
      <c r="V582" s="33" t="str">
        <f t="shared" si="81"/>
        <v>OK</v>
      </c>
      <c r="W582" s="33" t="s">
        <v>49</v>
      </c>
      <c r="X582" s="33" t="s">
        <v>49</v>
      </c>
      <c r="Y582" s="33" t="str">
        <f>IF(AK582&gt;0,"OK","NOK")</f>
        <v>OK</v>
      </c>
      <c r="Z582" s="14">
        <f t="shared" si="85"/>
        <v>0.8</v>
      </c>
      <c r="AA582" s="34">
        <v>3595.45</v>
      </c>
      <c r="AB582" s="69" t="s">
        <v>50</v>
      </c>
      <c r="AC582" s="36" t="s">
        <v>182</v>
      </c>
      <c r="AD582" s="70">
        <v>45642</v>
      </c>
      <c r="AE582" s="32" t="str">
        <f t="shared" si="89"/>
        <v>Realizado</v>
      </c>
      <c r="AF582" s="38" t="s">
        <v>68</v>
      </c>
      <c r="AG582" s="78">
        <f t="shared" si="90"/>
        <v>3404.55</v>
      </c>
      <c r="AH582" s="40">
        <v>2548098.5699999998</v>
      </c>
      <c r="AI582" s="35" t="e">
        <f t="shared" si="86"/>
        <v>#N/A</v>
      </c>
      <c r="AJ582" s="41">
        <v>24660825</v>
      </c>
      <c r="AK582" s="51">
        <v>3404.55</v>
      </c>
      <c r="AL582" s="34" t="str">
        <f t="shared" si="87"/>
        <v>Mauricio Alves</v>
      </c>
    </row>
    <row r="583" spans="1:38" x14ac:dyDescent="0.25">
      <c r="A583" s="26" t="s">
        <v>38</v>
      </c>
      <c r="B583" s="26" t="s">
        <v>39</v>
      </c>
      <c r="C583" s="26" t="s">
        <v>52</v>
      </c>
      <c r="D583" s="26" t="s">
        <v>40</v>
      </c>
      <c r="E583" s="27">
        <v>539765</v>
      </c>
      <c r="F583" s="27">
        <f>IFERROR(VLOOKUP(E583,#REF!,2,0),0)</f>
        <v>0</v>
      </c>
      <c r="G583" s="27"/>
      <c r="H583" s="26" t="s">
        <v>324</v>
      </c>
      <c r="I583" s="55" t="s">
        <v>42</v>
      </c>
      <c r="J583" s="55" t="s">
        <v>42</v>
      </c>
      <c r="K583" s="30" t="str">
        <f t="shared" si="88"/>
        <v>EME</v>
      </c>
      <c r="L583" s="26" t="s">
        <v>43</v>
      </c>
      <c r="M583" s="26" t="s">
        <v>54</v>
      </c>
      <c r="N583" s="26" t="str">
        <f t="shared" si="82"/>
        <v>Realizado</v>
      </c>
      <c r="O583" s="26" t="s">
        <v>80</v>
      </c>
      <c r="P583" s="26" t="s">
        <v>55</v>
      </c>
      <c r="Q583" s="26" t="str">
        <f>IFERROR(IFERROR(VLOOKUP(H583,[1]STATUS_CAPEX!I:J,2,0),VLOOKUP(H583,[1]STATUS_OPEX!H:I,2,0)),0)</f>
        <v>LIB //CKCP</v>
      </c>
      <c r="R583" s="31">
        <v>46083</v>
      </c>
      <c r="S583" s="32" t="s">
        <v>47</v>
      </c>
      <c r="T583" s="26" t="s">
        <v>48</v>
      </c>
      <c r="U583" s="33" t="s">
        <v>39</v>
      </c>
      <c r="V583" s="33" t="str">
        <f t="shared" si="81"/>
        <v>OK</v>
      </c>
      <c r="W583" s="33" t="s">
        <v>49</v>
      </c>
      <c r="X583" s="33" t="s">
        <v>49</v>
      </c>
      <c r="Y583" s="33" t="s">
        <v>39</v>
      </c>
      <c r="Z583" s="14">
        <f t="shared" si="85"/>
        <v>1</v>
      </c>
      <c r="AA583" s="34">
        <v>3156</v>
      </c>
      <c r="AB583" s="35" t="s">
        <v>50</v>
      </c>
      <c r="AC583" s="36" t="str">
        <f>IFERROR(VLOOKUP(T583,[1]STATUS_CAPEX!Q:R,2,0),"SAMUEL OLIVEIRA")</f>
        <v>LUCAS ANDRADE</v>
      </c>
      <c r="AD583" s="37" t="s">
        <v>51</v>
      </c>
      <c r="AE583" s="32" t="str">
        <f t="shared" si="89"/>
        <v>Realizado</v>
      </c>
      <c r="AF583" s="38" t="s">
        <v>42</v>
      </c>
      <c r="AG583" s="78">
        <f t="shared" si="90"/>
        <v>3832.92</v>
      </c>
      <c r="AH583" s="40">
        <v>2548098.5699999998</v>
      </c>
      <c r="AI583" s="35" t="e">
        <f t="shared" si="86"/>
        <v>#N/A</v>
      </c>
      <c r="AJ583" s="41">
        <v>24669862</v>
      </c>
      <c r="AK583" s="51">
        <v>3832.92</v>
      </c>
      <c r="AL583" s="34" t="str">
        <f t="shared" si="87"/>
        <v>Mauricio Alves</v>
      </c>
    </row>
    <row r="584" spans="1:38" hidden="1" x14ac:dyDescent="0.25">
      <c r="A584" s="26" t="s">
        <v>183</v>
      </c>
      <c r="B584" s="26" t="s">
        <v>325</v>
      </c>
      <c r="C584" s="26" t="s">
        <v>325</v>
      </c>
      <c r="D584" s="26" t="s">
        <v>61</v>
      </c>
      <c r="E584" s="27">
        <v>573603</v>
      </c>
      <c r="F584" s="27">
        <f>IFERROR(VLOOKUP(E584,#REF!,2,0),0)</f>
        <v>0</v>
      </c>
      <c r="G584" s="27"/>
      <c r="H584" s="44" t="s">
        <v>326</v>
      </c>
      <c r="I584" s="45" t="s">
        <v>63</v>
      </c>
      <c r="J584" s="45" t="s">
        <v>63</v>
      </c>
      <c r="K584" s="30" t="str">
        <f t="shared" si="88"/>
        <v>EME</v>
      </c>
      <c r="L584" s="26" t="s">
        <v>43</v>
      </c>
      <c r="M584" s="26" t="s">
        <v>54</v>
      </c>
      <c r="N584" s="26" t="str">
        <f t="shared" si="82"/>
        <v>Pendente</v>
      </c>
      <c r="O584" s="26" t="s">
        <v>45</v>
      </c>
      <c r="P584" s="26" t="s">
        <v>55</v>
      </c>
      <c r="Q584" s="26" t="str">
        <f>IFERROR(IFERROR(VLOOKUP(H584,[1]STATUS_CAPEX!I:J,2,0),VLOOKUP(H584,[1]STATUS_OPEX!H:I,2,0)),0)</f>
        <v>LIB //PEND</v>
      </c>
      <c r="R584" s="31">
        <v>46084</v>
      </c>
      <c r="S584" s="32" t="s">
        <v>66</v>
      </c>
      <c r="T584" s="26" t="s">
        <v>48</v>
      </c>
      <c r="U584" s="33" t="s">
        <v>39</v>
      </c>
      <c r="V584" s="33" t="str">
        <f t="shared" si="81"/>
        <v>OK</v>
      </c>
      <c r="W584" s="33" t="s">
        <v>148</v>
      </c>
      <c r="X584" s="33" t="s">
        <v>148</v>
      </c>
      <c r="Y584" s="33" t="str">
        <f>IF(AK584&gt;0,"OK","NOK")</f>
        <v>OK</v>
      </c>
      <c r="Z584" s="14">
        <f t="shared" si="85"/>
        <v>0.6</v>
      </c>
      <c r="AA584" s="34">
        <v>12456</v>
      </c>
      <c r="AB584" s="35" t="s">
        <v>50</v>
      </c>
      <c r="AC584" s="36" t="str">
        <f>IFERROR(VLOOKUP(T584,[1]STATUS_CAPEX!Q:R,2,0),"SAMUEL OLIVEIRA")</f>
        <v>LUCAS ANDRADE</v>
      </c>
      <c r="AD584" s="37" t="s">
        <v>51</v>
      </c>
      <c r="AE584" s="32" t="str">
        <f t="shared" si="89"/>
        <v>Realizado</v>
      </c>
      <c r="AF584" s="38" t="s">
        <v>68</v>
      </c>
      <c r="AG584" s="78">
        <f t="shared" si="90"/>
        <v>9331.41</v>
      </c>
      <c r="AH584" s="40">
        <v>2548098.5699999998</v>
      </c>
      <c r="AI584" s="35" t="e">
        <f t="shared" si="86"/>
        <v>#N/A</v>
      </c>
      <c r="AJ584" s="41">
        <v>25187618</v>
      </c>
      <c r="AK584" s="51">
        <v>9331.41</v>
      </c>
      <c r="AL584" s="34" t="str">
        <f t="shared" si="87"/>
        <v>Erica Fragoso</v>
      </c>
    </row>
    <row r="585" spans="1:38" x14ac:dyDescent="0.25">
      <c r="A585" s="26" t="s">
        <v>38</v>
      </c>
      <c r="B585" s="26" t="s">
        <v>39</v>
      </c>
      <c r="C585" s="26" t="s">
        <v>52</v>
      </c>
      <c r="D585" s="26" t="s">
        <v>40</v>
      </c>
      <c r="E585" s="27" t="s">
        <v>327</v>
      </c>
      <c r="F585" s="27">
        <f>IFERROR(VLOOKUP(E585,#REF!,2,0),0)</f>
        <v>0</v>
      </c>
      <c r="G585" s="27"/>
      <c r="H585" s="26" t="s">
        <v>328</v>
      </c>
      <c r="I585" s="29" t="s">
        <v>42</v>
      </c>
      <c r="J585" s="29" t="s">
        <v>42</v>
      </c>
      <c r="K585" s="30" t="str">
        <f t="shared" si="88"/>
        <v>EME</v>
      </c>
      <c r="L585" s="26" t="s">
        <v>43</v>
      </c>
      <c r="M585" s="26" t="s">
        <v>54</v>
      </c>
      <c r="N585" s="26" t="str">
        <f t="shared" si="82"/>
        <v>Realizado</v>
      </c>
      <c r="O585" s="26" t="s">
        <v>45</v>
      </c>
      <c r="P585" s="26" t="s">
        <v>55</v>
      </c>
      <c r="Q585" s="26" t="str">
        <f>IFERROR(IFERROR(VLOOKUP(H585,[1]STATUS_CAPEX!I:J,2,0),VLOOKUP(H585,[1]STATUS_OPEX!H:I,2,0)),0)</f>
        <v>LIB // MED</v>
      </c>
      <c r="R585" s="31">
        <v>46085</v>
      </c>
      <c r="S585" s="32" t="s">
        <v>165</v>
      </c>
      <c r="T585" s="26" t="s">
        <v>48</v>
      </c>
      <c r="U585" s="33" t="s">
        <v>39</v>
      </c>
      <c r="V585" s="33" t="str">
        <f t="shared" si="81"/>
        <v>OK</v>
      </c>
      <c r="W585" s="33" t="s">
        <v>49</v>
      </c>
      <c r="X585" s="33" t="s">
        <v>49</v>
      </c>
      <c r="Y585" s="33" t="s">
        <v>39</v>
      </c>
      <c r="Z585" s="14">
        <f t="shared" si="85"/>
        <v>1</v>
      </c>
      <c r="AA585" s="34">
        <v>8178</v>
      </c>
      <c r="AB585" s="69" t="s">
        <v>50</v>
      </c>
      <c r="AC585" s="36" t="str">
        <f>IFERROR(VLOOKUP(T585,[1]STATUS_CAPEX!Q:R,2,0),"SAMUEL OLIVEIRA")</f>
        <v>LUCAS ANDRADE</v>
      </c>
      <c r="AD585" s="37" t="s">
        <v>51</v>
      </c>
      <c r="AE585" s="32" t="str">
        <f t="shared" si="89"/>
        <v>Realizado</v>
      </c>
      <c r="AF585" s="38" t="s">
        <v>166</v>
      </c>
      <c r="AG585" s="39">
        <f t="shared" si="90"/>
        <v>3286.5</v>
      </c>
      <c r="AH585" s="40">
        <v>2548098.5699999998</v>
      </c>
      <c r="AI585" s="35" t="e">
        <f t="shared" si="86"/>
        <v>#N/A</v>
      </c>
      <c r="AJ585" s="41">
        <v>25164985</v>
      </c>
      <c r="AK585" s="51">
        <v>3286.5</v>
      </c>
      <c r="AL585" s="34" t="str">
        <f t="shared" si="87"/>
        <v>Mauricio Alves</v>
      </c>
    </row>
    <row r="586" spans="1:38" x14ac:dyDescent="0.25">
      <c r="A586" s="26" t="s">
        <v>38</v>
      </c>
      <c r="B586" s="26" t="s">
        <v>39</v>
      </c>
      <c r="C586" s="26" t="s">
        <v>52</v>
      </c>
      <c r="D586" s="26" t="s">
        <v>40</v>
      </c>
      <c r="E586" s="27">
        <v>576165</v>
      </c>
      <c r="F586" s="27">
        <f>IFERROR(VLOOKUP(E586,#REF!,2,0),0)</f>
        <v>0</v>
      </c>
      <c r="G586" s="27"/>
      <c r="H586" s="26" t="s">
        <v>329</v>
      </c>
      <c r="I586" s="26" t="s">
        <v>42</v>
      </c>
      <c r="J586" s="26" t="s">
        <v>42</v>
      </c>
      <c r="K586" s="30" t="str">
        <f t="shared" si="88"/>
        <v>EME</v>
      </c>
      <c r="L586" s="26" t="s">
        <v>43</v>
      </c>
      <c r="M586" s="26" t="s">
        <v>44</v>
      </c>
      <c r="N586" s="26" t="str">
        <f t="shared" si="82"/>
        <v>Realizado</v>
      </c>
      <c r="O586" s="26" t="s">
        <v>45</v>
      </c>
      <c r="P586" s="26" t="s">
        <v>46</v>
      </c>
      <c r="Q586" s="26" t="str">
        <f>IFERROR(IFERROR(VLOOKUP(H586,[1]STATUS_CAPEX!I:J,2,0),VLOOKUP(H586,[1]STATUS_OPEX!H:I,2,0)),0)</f>
        <v>ENTE//CKCP</v>
      </c>
      <c r="R586" s="31">
        <v>46086</v>
      </c>
      <c r="S586" s="32" t="s">
        <v>56</v>
      </c>
      <c r="T586" s="26" t="s">
        <v>48</v>
      </c>
      <c r="U586" s="33" t="s">
        <v>39</v>
      </c>
      <c r="V586" s="33" t="str">
        <f t="shared" si="81"/>
        <v>OK</v>
      </c>
      <c r="W586" s="33" t="s">
        <v>49</v>
      </c>
      <c r="X586" s="33" t="s">
        <v>49</v>
      </c>
      <c r="Y586" s="33" t="s">
        <v>39</v>
      </c>
      <c r="Z586" s="14">
        <f t="shared" si="85"/>
        <v>1</v>
      </c>
      <c r="AA586" s="34">
        <v>4123</v>
      </c>
      <c r="AB586" s="35" t="s">
        <v>57</v>
      </c>
      <c r="AC586" s="36" t="str">
        <f>IFERROR(VLOOKUP(T586,[1]STATUS_CAPEX!Q:R,2,0),"SAMUEL OLIVEIRA")</f>
        <v>LUCAS ANDRADE</v>
      </c>
      <c r="AD586" s="37" t="s">
        <v>51</v>
      </c>
      <c r="AE586" s="32" t="str">
        <f t="shared" si="89"/>
        <v>Realizado</v>
      </c>
      <c r="AF586" s="38" t="s">
        <v>42</v>
      </c>
      <c r="AG586" s="39">
        <f t="shared" si="90"/>
        <v>4334.7</v>
      </c>
      <c r="AH586" s="40">
        <v>2548098.5699999998</v>
      </c>
      <c r="AI586" s="35" t="e">
        <f t="shared" si="86"/>
        <v>#N/A</v>
      </c>
      <c r="AJ586" s="41">
        <v>24680960</v>
      </c>
      <c r="AK586" s="51">
        <v>4334.7</v>
      </c>
      <c r="AL586" s="34" t="str">
        <f t="shared" si="87"/>
        <v>Mauricio Alves</v>
      </c>
    </row>
    <row r="587" spans="1:38" x14ac:dyDescent="0.25">
      <c r="A587" s="26" t="s">
        <v>38</v>
      </c>
      <c r="B587" s="26" t="s">
        <v>39</v>
      </c>
      <c r="C587" s="26" t="s">
        <v>52</v>
      </c>
      <c r="D587" s="26" t="s">
        <v>40</v>
      </c>
      <c r="E587" s="27">
        <v>586481</v>
      </c>
      <c r="F587" s="27">
        <f>IFERROR(VLOOKUP(E587,#REF!,2,0),0)</f>
        <v>0</v>
      </c>
      <c r="G587" s="27"/>
      <c r="H587" s="26" t="s">
        <v>330</v>
      </c>
      <c r="I587" s="26" t="s">
        <v>42</v>
      </c>
      <c r="J587" s="26" t="s">
        <v>42</v>
      </c>
      <c r="K587" s="30" t="str">
        <f t="shared" si="88"/>
        <v>EME</v>
      </c>
      <c r="L587" s="26" t="s">
        <v>43</v>
      </c>
      <c r="M587" s="26" t="s">
        <v>44</v>
      </c>
      <c r="N587" s="26" t="str">
        <f t="shared" si="82"/>
        <v>Realizado</v>
      </c>
      <c r="O587" s="26" t="s">
        <v>80</v>
      </c>
      <c r="P587" s="26" t="s">
        <v>85</v>
      </c>
      <c r="Q587" s="26" t="str">
        <f>IFERROR(IFERROR(VLOOKUP(H587,[1]STATUS_CAPEX!I:J,2,0),VLOOKUP(H587,[1]STATUS_OPEX!H:I,2,0)),0)</f>
        <v>LIB //CKCP</v>
      </c>
      <c r="R587" s="31">
        <v>46087</v>
      </c>
      <c r="S587" s="32" t="s">
        <v>47</v>
      </c>
      <c r="T587" s="26" t="s">
        <v>48</v>
      </c>
      <c r="U587" s="33" t="s">
        <v>39</v>
      </c>
      <c r="V587" s="33" t="str">
        <f t="shared" si="81"/>
        <v>OK</v>
      </c>
      <c r="W587" s="33" t="s">
        <v>49</v>
      </c>
      <c r="X587" s="33" t="s">
        <v>49</v>
      </c>
      <c r="Y587" s="33" t="s">
        <v>39</v>
      </c>
      <c r="Z587" s="14">
        <f t="shared" si="85"/>
        <v>1</v>
      </c>
      <c r="AA587" s="34">
        <v>7156</v>
      </c>
      <c r="AB587" s="35" t="s">
        <v>50</v>
      </c>
      <c r="AC587" s="36" t="str">
        <f>IFERROR(VLOOKUP(T587,[1]STATUS_CAPEX!Q:R,2,0),"SAMUEL OLIVEIRA")</f>
        <v>LUCAS ANDRADE</v>
      </c>
      <c r="AD587" s="37" t="s">
        <v>51</v>
      </c>
      <c r="AE587" s="32" t="str">
        <f t="shared" si="89"/>
        <v>Realizado</v>
      </c>
      <c r="AF587" s="38" t="s">
        <v>42</v>
      </c>
      <c r="AG587" s="39">
        <f t="shared" si="90"/>
        <v>4108.78</v>
      </c>
      <c r="AH587" s="40">
        <v>2548098.5699999998</v>
      </c>
      <c r="AI587" s="35" t="e">
        <f t="shared" si="86"/>
        <v>#N/A</v>
      </c>
      <c r="AJ587" s="41">
        <v>25711266</v>
      </c>
      <c r="AK587" s="51">
        <v>4108.78</v>
      </c>
      <c r="AL587" s="34" t="str">
        <f t="shared" si="87"/>
        <v>Mauricio Alves</v>
      </c>
    </row>
    <row r="588" spans="1:38" x14ac:dyDescent="0.25">
      <c r="A588" s="26" t="s">
        <v>38</v>
      </c>
      <c r="B588" s="26" t="s">
        <v>39</v>
      </c>
      <c r="C588" s="26" t="s">
        <v>52</v>
      </c>
      <c r="D588" s="26" t="s">
        <v>40</v>
      </c>
      <c r="E588" s="27">
        <v>27812718</v>
      </c>
      <c r="F588" s="27">
        <f>IFERROR(VLOOKUP(E588,#REF!,2,0),0)</f>
        <v>0</v>
      </c>
      <c r="G588" s="27"/>
      <c r="H588" s="26" t="s">
        <v>331</v>
      </c>
      <c r="I588" s="26" t="s">
        <v>42</v>
      </c>
      <c r="J588" s="26" t="s">
        <v>42</v>
      </c>
      <c r="K588" s="30" t="str">
        <f t="shared" si="88"/>
        <v>EME</v>
      </c>
      <c r="L588" s="26" t="s">
        <v>43</v>
      </c>
      <c r="M588" s="26" t="s">
        <v>54</v>
      </c>
      <c r="N588" s="26" t="str">
        <f t="shared" si="82"/>
        <v>Realizado</v>
      </c>
      <c r="O588" s="47" t="s">
        <v>100</v>
      </c>
      <c r="P588" s="47" t="s">
        <v>101</v>
      </c>
      <c r="Q588" s="26" t="str">
        <f>IFERROR(IFERROR(VLOOKUP(H588,[1]STATUS_CAPEX!I:J,2,0),VLOOKUP(H588,[1]STATUS_OPEX!H:I,2,0)),0)</f>
        <v>LIB //CKCP</v>
      </c>
      <c r="R588" s="31">
        <v>46088</v>
      </c>
      <c r="S588" s="32" t="s">
        <v>47</v>
      </c>
      <c r="T588" s="26" t="s">
        <v>48</v>
      </c>
      <c r="U588" s="33" t="s">
        <v>39</v>
      </c>
      <c r="V588" s="33" t="str">
        <f t="shared" si="81"/>
        <v>OK</v>
      </c>
      <c r="W588" s="33" t="s">
        <v>49</v>
      </c>
      <c r="X588" s="33" t="s">
        <v>49</v>
      </c>
      <c r="Y588" s="33" t="s">
        <v>39</v>
      </c>
      <c r="Z588" s="14">
        <f t="shared" si="85"/>
        <v>1</v>
      </c>
      <c r="AA588" s="48">
        <v>4149.12</v>
      </c>
      <c r="AB588" s="69" t="s">
        <v>50</v>
      </c>
      <c r="AC588" s="36" t="str">
        <f>IFERROR(VLOOKUP(T588,[1]STATUS_CAPEX!Q:R,2,0),"SAMUEL OLIVEIRA")</f>
        <v>LUCAS ANDRADE</v>
      </c>
      <c r="AD588" s="37" t="s">
        <v>51</v>
      </c>
      <c r="AE588" s="32" t="str">
        <f t="shared" si="89"/>
        <v>Realizado</v>
      </c>
      <c r="AF588" s="38" t="s">
        <v>42</v>
      </c>
      <c r="AG588" s="39">
        <f t="shared" si="90"/>
        <v>3930.7</v>
      </c>
      <c r="AH588" s="40">
        <v>2548098.5699999998</v>
      </c>
      <c r="AI588" s="35" t="e">
        <f t="shared" si="86"/>
        <v>#N/A</v>
      </c>
      <c r="AJ588" s="41">
        <v>26059162</v>
      </c>
      <c r="AK588" s="51">
        <v>3930.7</v>
      </c>
      <c r="AL588" s="34" t="str">
        <f t="shared" si="87"/>
        <v>Mauricio Alves</v>
      </c>
    </row>
    <row r="589" spans="1:38" x14ac:dyDescent="0.25">
      <c r="A589" s="26" t="s">
        <v>38</v>
      </c>
      <c r="B589" s="26" t="s">
        <v>39</v>
      </c>
      <c r="C589" s="26" t="s">
        <v>52</v>
      </c>
      <c r="D589" s="26" t="s">
        <v>40</v>
      </c>
      <c r="E589" s="27">
        <v>6583306</v>
      </c>
      <c r="F589" s="27">
        <f>IFERROR(VLOOKUP(E589,#REF!,2,0),0)</f>
        <v>0</v>
      </c>
      <c r="G589" s="27"/>
      <c r="H589" s="26">
        <v>6000803678</v>
      </c>
      <c r="I589" s="43" t="s">
        <v>42</v>
      </c>
      <c r="J589" s="43" t="s">
        <v>42</v>
      </c>
      <c r="K589" s="30" t="str">
        <f t="shared" si="88"/>
        <v>Custeio</v>
      </c>
      <c r="L589" s="26" t="s">
        <v>136</v>
      </c>
      <c r="M589" s="47" t="s">
        <v>99</v>
      </c>
      <c r="N589" s="26" t="str">
        <f t="shared" si="82"/>
        <v>Realizado</v>
      </c>
      <c r="O589" s="47" t="s">
        <v>45</v>
      </c>
      <c r="P589" s="47" t="s">
        <v>81</v>
      </c>
      <c r="Q589" s="26" t="str">
        <f>IFERROR(IFERROR(VLOOKUP(H589,[1]STATUS_CAPEX!I:J,2,0),VLOOKUP(H589,[1]STATUS_OPEX!H:I,2,0)),0)</f>
        <v>LIB //COMS</v>
      </c>
      <c r="R589" s="31">
        <v>46090</v>
      </c>
      <c r="S589" s="32" t="s">
        <v>56</v>
      </c>
      <c r="T589" s="26" t="s">
        <v>72</v>
      </c>
      <c r="U589" s="33" t="s">
        <v>39</v>
      </c>
      <c r="V589" s="33" t="str">
        <f t="shared" si="81"/>
        <v>OK</v>
      </c>
      <c r="W589" s="33" t="s">
        <v>49</v>
      </c>
      <c r="X589" s="33" t="s">
        <v>49</v>
      </c>
      <c r="Y589" s="33" t="s">
        <v>39</v>
      </c>
      <c r="Z589" s="14">
        <f t="shared" si="85"/>
        <v>1</v>
      </c>
      <c r="AA589" s="60">
        <v>0</v>
      </c>
      <c r="AB589" s="35" t="s">
        <v>57</v>
      </c>
      <c r="AC589" s="36" t="str">
        <f>IFERROR(VLOOKUP(T589,[1]STATUS_CAPEX!Q:R,2,0),"SAMUEL OLIVEIRA")</f>
        <v>SAMUEL OLIVEIRA</v>
      </c>
      <c r="AD589" s="37" t="s">
        <v>51</v>
      </c>
      <c r="AE589" s="32" t="str">
        <f t="shared" si="89"/>
        <v>Realizado</v>
      </c>
      <c r="AF589" s="38" t="s">
        <v>42</v>
      </c>
      <c r="AG589" s="49">
        <f t="shared" si="90"/>
        <v>1926.74</v>
      </c>
      <c r="AH589" s="40">
        <v>2548098.5699999998</v>
      </c>
      <c r="AI589" s="35" t="e">
        <f t="shared" si="86"/>
        <v>#N/A</v>
      </c>
      <c r="AJ589" s="41">
        <v>25187077</v>
      </c>
      <c r="AK589" s="51">
        <v>1926.74</v>
      </c>
      <c r="AL589" s="34" t="str">
        <f t="shared" si="87"/>
        <v>Mauricio Alves</v>
      </c>
    </row>
    <row r="590" spans="1:38" hidden="1" x14ac:dyDescent="0.25">
      <c r="A590" s="26" t="s">
        <v>283</v>
      </c>
      <c r="B590" s="26" t="s">
        <v>284</v>
      </c>
      <c r="C590" s="26" t="s">
        <v>285</v>
      </c>
      <c r="D590" s="26" t="s">
        <v>286</v>
      </c>
      <c r="E590" s="27">
        <v>1910</v>
      </c>
      <c r="F590" s="27">
        <v>376</v>
      </c>
      <c r="G590" s="27"/>
      <c r="H590" s="44">
        <v>6000779536</v>
      </c>
      <c r="I590" s="45">
        <v>93000016</v>
      </c>
      <c r="J590" s="45" t="s">
        <v>332</v>
      </c>
      <c r="K590" s="30" t="str">
        <f t="shared" si="88"/>
        <v>Custeio</v>
      </c>
      <c r="L590" s="26" t="s">
        <v>289</v>
      </c>
      <c r="M590" s="26" t="s">
        <v>69</v>
      </c>
      <c r="N590" s="26" t="str">
        <f t="shared" si="82"/>
        <v>Realizado</v>
      </c>
      <c r="O590" s="47" t="s">
        <v>45</v>
      </c>
      <c r="P590" s="47" t="s">
        <v>76</v>
      </c>
      <c r="Q590" s="26" t="str">
        <f>IFERROR(IFERROR(VLOOKUP(H590,[1]STATUS_CAPEX!I:J,2,0),VLOOKUP(H590,[1]STATUS_OPEX!H:I,2,0)),0)</f>
        <v>LIB //PEND</v>
      </c>
      <c r="R590" s="31">
        <v>46615</v>
      </c>
      <c r="S590" s="32" t="s">
        <v>66</v>
      </c>
      <c r="T590" s="26" t="s">
        <v>72</v>
      </c>
      <c r="U590" s="33" t="s">
        <v>39</v>
      </c>
      <c r="V590" s="33" t="str">
        <f t="shared" si="81"/>
        <v>OK</v>
      </c>
      <c r="W590" s="33" t="s">
        <v>49</v>
      </c>
      <c r="X590" s="33" t="s">
        <v>49</v>
      </c>
      <c r="Y590" s="33" t="s">
        <v>39</v>
      </c>
      <c r="Z590" s="14">
        <f t="shared" si="85"/>
        <v>1</v>
      </c>
      <c r="AA590" s="48">
        <v>8986.89</v>
      </c>
      <c r="AB590" s="35" t="s">
        <v>50</v>
      </c>
      <c r="AC590" s="36" t="s">
        <v>271</v>
      </c>
      <c r="AD590" s="37" t="s">
        <v>51</v>
      </c>
      <c r="AE590" s="32" t="str">
        <f t="shared" si="89"/>
        <v>Realizado</v>
      </c>
      <c r="AF590" s="38" t="s">
        <v>68</v>
      </c>
      <c r="AG590" s="39">
        <f t="shared" si="90"/>
        <v>5125.0600000000004</v>
      </c>
      <c r="AH590" s="40">
        <v>2548098.5699999998</v>
      </c>
      <c r="AI590" s="35" t="e">
        <f t="shared" si="86"/>
        <v>#N/A</v>
      </c>
      <c r="AJ590" s="41">
        <v>25537030</v>
      </c>
      <c r="AK590" s="51">
        <v>5125.0600000000004</v>
      </c>
      <c r="AL590" s="34" t="str">
        <f t="shared" si="87"/>
        <v>Erica Fragoso</v>
      </c>
    </row>
    <row r="591" spans="1:38" x14ac:dyDescent="0.25">
      <c r="A591" s="26" t="s">
        <v>38</v>
      </c>
      <c r="B591" s="26" t="s">
        <v>39</v>
      </c>
      <c r="C591" s="26" t="s">
        <v>52</v>
      </c>
      <c r="D591" s="26" t="s">
        <v>40</v>
      </c>
      <c r="E591" s="27">
        <v>616741</v>
      </c>
      <c r="F591" s="27">
        <f>IFERROR(VLOOKUP(E591,#REF!,2,0),0)</f>
        <v>0</v>
      </c>
      <c r="G591" s="27"/>
      <c r="H591" s="26">
        <v>6000805005</v>
      </c>
      <c r="I591" s="29" t="s">
        <v>42</v>
      </c>
      <c r="J591" s="29" t="s">
        <v>42</v>
      </c>
      <c r="K591" s="30" t="str">
        <f t="shared" si="88"/>
        <v>Custeio</v>
      </c>
      <c r="L591" s="26" t="s">
        <v>43</v>
      </c>
      <c r="M591" s="26" t="s">
        <v>69</v>
      </c>
      <c r="N591" s="26" t="str">
        <f t="shared" si="82"/>
        <v>Realizado</v>
      </c>
      <c r="O591" s="26" t="s">
        <v>45</v>
      </c>
      <c r="P591" s="26" t="s">
        <v>70</v>
      </c>
      <c r="Q591" s="26" t="str">
        <f>IFERROR(IFERROR(VLOOKUP(H591,[1]STATUS_CAPEX!I:J,2,0),VLOOKUP(H591,[1]STATUS_OPEX!H:I,2,0)),0)</f>
        <v>LIB //COMS</v>
      </c>
      <c r="R591" s="31">
        <v>46092</v>
      </c>
      <c r="S591" s="32" t="s">
        <v>71</v>
      </c>
      <c r="T591" s="26" t="s">
        <v>72</v>
      </c>
      <c r="U591" s="33" t="s">
        <v>39</v>
      </c>
      <c r="V591" s="33" t="str">
        <f t="shared" si="81"/>
        <v>OK</v>
      </c>
      <c r="W591" s="33" t="s">
        <v>49</v>
      </c>
      <c r="X591" s="33" t="s">
        <v>49</v>
      </c>
      <c r="Y591" s="33" t="s">
        <v>39</v>
      </c>
      <c r="Z591" s="14">
        <f t="shared" si="85"/>
        <v>1</v>
      </c>
      <c r="AA591" s="52">
        <v>5323.8</v>
      </c>
      <c r="AB591" s="35" t="s">
        <v>57</v>
      </c>
      <c r="AC591" s="36" t="s">
        <v>73</v>
      </c>
      <c r="AD591" s="37" t="s">
        <v>51</v>
      </c>
      <c r="AE591" s="32" t="str">
        <f t="shared" si="89"/>
        <v>Realizado</v>
      </c>
      <c r="AF591" s="38" t="s">
        <v>42</v>
      </c>
      <c r="AG591" s="39">
        <f t="shared" si="90"/>
        <v>5323.8</v>
      </c>
      <c r="AH591" s="40">
        <v>2548098.5699999998</v>
      </c>
      <c r="AI591" s="35" t="e">
        <f t="shared" si="86"/>
        <v>#N/A</v>
      </c>
      <c r="AJ591" s="41">
        <v>25202414</v>
      </c>
      <c r="AK591" s="51">
        <v>5323.8</v>
      </c>
      <c r="AL591" s="34" t="str">
        <f t="shared" si="87"/>
        <v>Mauricio Alves</v>
      </c>
    </row>
    <row r="592" spans="1:38" x14ac:dyDescent="0.25">
      <c r="A592" s="26" t="s">
        <v>38</v>
      </c>
      <c r="B592" s="26" t="s">
        <v>39</v>
      </c>
      <c r="C592" s="26" t="s">
        <v>52</v>
      </c>
      <c r="D592" s="26" t="s">
        <v>40</v>
      </c>
      <c r="E592" s="53">
        <v>635408</v>
      </c>
      <c r="F592" s="46">
        <f>IFERROR(VLOOKUP(E592,#REF!,2,0),0)</f>
        <v>0</v>
      </c>
      <c r="G592" s="46"/>
      <c r="H592" s="26">
        <v>6000800624</v>
      </c>
      <c r="I592" s="43" t="s">
        <v>42</v>
      </c>
      <c r="J592" s="43" t="s">
        <v>42</v>
      </c>
      <c r="K592" s="30" t="str">
        <f t="shared" si="88"/>
        <v>Custeio</v>
      </c>
      <c r="L592" s="26" t="s">
        <v>43</v>
      </c>
      <c r="M592" s="26" t="s">
        <v>69</v>
      </c>
      <c r="N592" s="26" t="str">
        <f t="shared" si="82"/>
        <v>Realizado</v>
      </c>
      <c r="O592" s="26" t="s">
        <v>45</v>
      </c>
      <c r="P592" s="26" t="s">
        <v>76</v>
      </c>
      <c r="Q592" s="26" t="str">
        <f>IFERROR(IFERROR(VLOOKUP(H592,[1]STATUS_CAPEX!I:J,2,0),VLOOKUP(H592,[1]STATUS_OPEX!H:I,2,0)),0)</f>
        <v>LIB //COMS</v>
      </c>
      <c r="R592" s="31">
        <v>46093</v>
      </c>
      <c r="S592" s="32" t="s">
        <v>71</v>
      </c>
      <c r="T592" s="26" t="s">
        <v>72</v>
      </c>
      <c r="U592" s="33" t="s">
        <v>39</v>
      </c>
      <c r="V592" s="33" t="str">
        <f t="shared" si="81"/>
        <v>OK</v>
      </c>
      <c r="W592" s="33" t="s">
        <v>49</v>
      </c>
      <c r="X592" s="33" t="s">
        <v>49</v>
      </c>
      <c r="Y592" s="33" t="s">
        <v>39</v>
      </c>
      <c r="Z592" s="14">
        <f t="shared" si="85"/>
        <v>1</v>
      </c>
      <c r="AA592" s="52">
        <v>3947.86</v>
      </c>
      <c r="AB592" s="35" t="s">
        <v>57</v>
      </c>
      <c r="AC592" s="36" t="s">
        <v>73</v>
      </c>
      <c r="AD592" s="37" t="s">
        <v>51</v>
      </c>
      <c r="AE592" s="32" t="str">
        <f t="shared" si="89"/>
        <v>Realizado</v>
      </c>
      <c r="AF592" s="38" t="s">
        <v>42</v>
      </c>
      <c r="AG592" s="39">
        <f t="shared" si="90"/>
        <v>3947.86</v>
      </c>
      <c r="AH592" s="40">
        <v>2548098.5699999998</v>
      </c>
      <c r="AI592" s="35" t="e">
        <f t="shared" si="86"/>
        <v>#N/A</v>
      </c>
      <c r="AJ592" s="41">
        <v>25202471</v>
      </c>
      <c r="AK592" s="51">
        <v>3947.86</v>
      </c>
      <c r="AL592" s="34" t="str">
        <f t="shared" si="87"/>
        <v>Mauricio Alves</v>
      </c>
    </row>
    <row r="593" spans="1:38" hidden="1" x14ac:dyDescent="0.25">
      <c r="A593" s="26" t="s">
        <v>283</v>
      </c>
      <c r="B593" s="26" t="s">
        <v>284</v>
      </c>
      <c r="C593" s="26" t="s">
        <v>285</v>
      </c>
      <c r="D593" s="26" t="s">
        <v>286</v>
      </c>
      <c r="E593" s="27">
        <v>3224</v>
      </c>
      <c r="F593" s="46">
        <v>386</v>
      </c>
      <c r="G593" s="46"/>
      <c r="H593" s="44">
        <v>6000779536</v>
      </c>
      <c r="I593" s="90" t="s">
        <v>107</v>
      </c>
      <c r="J593" s="90" t="s">
        <v>107</v>
      </c>
      <c r="K593" s="30" t="str">
        <f t="shared" si="88"/>
        <v>Custeio</v>
      </c>
      <c r="L593" s="26" t="s">
        <v>289</v>
      </c>
      <c r="M593" s="26" t="s">
        <v>69</v>
      </c>
      <c r="N593" s="26" t="str">
        <f t="shared" si="82"/>
        <v>Realizado</v>
      </c>
      <c r="O593" s="47" t="s">
        <v>45</v>
      </c>
      <c r="P593" s="47" t="s">
        <v>70</v>
      </c>
      <c r="Q593" s="26" t="str">
        <f>IFERROR(IFERROR(VLOOKUP(H593,[1]STATUS_CAPEX!I:J,2,0),VLOOKUP(H593,[1]STATUS_OPEX!H:I,2,0)),0)</f>
        <v>LIB //PEND</v>
      </c>
      <c r="R593" s="31">
        <v>46624</v>
      </c>
      <c r="S593" s="32" t="s">
        <v>66</v>
      </c>
      <c r="T593" s="26" t="s">
        <v>72</v>
      </c>
      <c r="U593" s="33" t="s">
        <v>39</v>
      </c>
      <c r="V593" s="33" t="str">
        <f t="shared" si="81"/>
        <v>OK</v>
      </c>
      <c r="W593" s="33" t="s">
        <v>49</v>
      </c>
      <c r="X593" s="33" t="s">
        <v>49</v>
      </c>
      <c r="Y593" s="33" t="s">
        <v>39</v>
      </c>
      <c r="Z593" s="14">
        <f t="shared" si="85"/>
        <v>1</v>
      </c>
      <c r="AA593" s="48">
        <v>11830.65</v>
      </c>
      <c r="AB593" s="35" t="s">
        <v>50</v>
      </c>
      <c r="AC593" s="36" t="s">
        <v>271</v>
      </c>
      <c r="AD593" s="37" t="s">
        <v>51</v>
      </c>
      <c r="AE593" s="32" t="str">
        <f t="shared" si="89"/>
        <v>Realizado</v>
      </c>
      <c r="AF593" s="38" t="s">
        <v>68</v>
      </c>
      <c r="AG593" s="39">
        <f t="shared" si="90"/>
        <v>11830.65</v>
      </c>
      <c r="AH593" s="40">
        <v>2548098.5699999998</v>
      </c>
      <c r="AI593" s="35" t="e">
        <f t="shared" si="86"/>
        <v>#N/A</v>
      </c>
      <c r="AJ593" s="41">
        <v>25537030</v>
      </c>
      <c r="AK593" s="51">
        <v>11830.65</v>
      </c>
      <c r="AL593" s="34" t="str">
        <f t="shared" si="87"/>
        <v>Erica Fragoso</v>
      </c>
    </row>
    <row r="594" spans="1:38" x14ac:dyDescent="0.25">
      <c r="A594" s="26" t="s">
        <v>38</v>
      </c>
      <c r="B594" s="26" t="s">
        <v>39</v>
      </c>
      <c r="C594" s="26" t="s">
        <v>52</v>
      </c>
      <c r="D594" s="26" t="s">
        <v>40</v>
      </c>
      <c r="E594" s="61">
        <v>635408</v>
      </c>
      <c r="F594" s="46">
        <f>IFERROR(VLOOKUP(E594,#REF!,2,0),0)</f>
        <v>0</v>
      </c>
      <c r="G594" s="46"/>
      <c r="H594" s="26">
        <v>6000805006</v>
      </c>
      <c r="I594" s="29" t="s">
        <v>42</v>
      </c>
      <c r="J594" s="29" t="s">
        <v>42</v>
      </c>
      <c r="K594" s="30" t="str">
        <f t="shared" si="88"/>
        <v>Custeio</v>
      </c>
      <c r="L594" s="26" t="s">
        <v>43</v>
      </c>
      <c r="M594" s="26" t="s">
        <v>69</v>
      </c>
      <c r="N594" s="26" t="str">
        <f t="shared" si="82"/>
        <v>Realizado</v>
      </c>
      <c r="O594" s="26" t="s">
        <v>45</v>
      </c>
      <c r="P594" s="26" t="s">
        <v>76</v>
      </c>
      <c r="Q594" s="26" t="str">
        <f>IFERROR(IFERROR(VLOOKUP(H594,[1]STATUS_CAPEX!I:J,2,0),VLOOKUP(H594,[1]STATUS_OPEX!H:I,2,0)),0)</f>
        <v>LIB //COMS</v>
      </c>
      <c r="R594" s="31">
        <v>46095</v>
      </c>
      <c r="S594" s="32" t="s">
        <v>71</v>
      </c>
      <c r="T594" s="26" t="s">
        <v>72</v>
      </c>
      <c r="U594" s="33" t="s">
        <v>39</v>
      </c>
      <c r="V594" s="33" t="str">
        <f t="shared" si="81"/>
        <v>OK</v>
      </c>
      <c r="W594" s="33" t="s">
        <v>49</v>
      </c>
      <c r="X594" s="33" t="s">
        <v>49</v>
      </c>
      <c r="Y594" s="33" t="s">
        <v>39</v>
      </c>
      <c r="Z594" s="14">
        <f t="shared" si="85"/>
        <v>1</v>
      </c>
      <c r="AA594" s="52">
        <v>5561.5</v>
      </c>
      <c r="AB594" s="35" t="s">
        <v>57</v>
      </c>
      <c r="AC594" s="36" t="s">
        <v>73</v>
      </c>
      <c r="AD594" s="37" t="s">
        <v>51</v>
      </c>
      <c r="AE594" s="32" t="str">
        <f t="shared" si="89"/>
        <v>Realizado</v>
      </c>
      <c r="AF594" s="38" t="s">
        <v>42</v>
      </c>
      <c r="AG594" s="39">
        <f t="shared" si="90"/>
        <v>5561.5</v>
      </c>
      <c r="AH594" s="40">
        <v>2548098.5699999998</v>
      </c>
      <c r="AI594" s="35" t="e">
        <f t="shared" si="86"/>
        <v>#N/A</v>
      </c>
      <c r="AJ594" s="41">
        <v>25202142</v>
      </c>
      <c r="AK594" s="51">
        <v>5561.5</v>
      </c>
      <c r="AL594" s="34" t="str">
        <f t="shared" si="87"/>
        <v>Mauricio Alves</v>
      </c>
    </row>
    <row r="595" spans="1:38" x14ac:dyDescent="0.25">
      <c r="A595" s="26" t="s">
        <v>38</v>
      </c>
      <c r="B595" s="26" t="s">
        <v>39</v>
      </c>
      <c r="C595" s="26" t="s">
        <v>52</v>
      </c>
      <c r="D595" s="26" t="s">
        <v>40</v>
      </c>
      <c r="E595" s="27">
        <v>649280</v>
      </c>
      <c r="F595" s="27">
        <f>IFERROR(VLOOKUP(E595,#REF!,2,0),0)</f>
        <v>0</v>
      </c>
      <c r="G595" s="27"/>
      <c r="H595" s="26" t="s">
        <v>333</v>
      </c>
      <c r="I595" s="43" t="s">
        <v>42</v>
      </c>
      <c r="J595" s="43" t="s">
        <v>42</v>
      </c>
      <c r="K595" s="30" t="str">
        <f t="shared" si="88"/>
        <v>EME</v>
      </c>
      <c r="L595" s="26" t="s">
        <v>43</v>
      </c>
      <c r="M595" s="47" t="s">
        <v>99</v>
      </c>
      <c r="N595" s="26" t="str">
        <f t="shared" si="82"/>
        <v>Realizado</v>
      </c>
      <c r="O595" s="47" t="s">
        <v>100</v>
      </c>
      <c r="P595" s="47" t="s">
        <v>101</v>
      </c>
      <c r="Q595" s="26" t="str">
        <f>IFERROR(IFERROR(VLOOKUP(H595,[1]STATUS_CAPEX!I:J,2,0),VLOOKUP(H595,[1]STATUS_OPEX!H:I,2,0)),0)</f>
        <v>ENTE//CKCP</v>
      </c>
      <c r="R595" s="31">
        <v>46096</v>
      </c>
      <c r="S595" s="32" t="s">
        <v>56</v>
      </c>
      <c r="T595" s="26" t="s">
        <v>48</v>
      </c>
      <c r="U595" s="33" t="s">
        <v>39</v>
      </c>
      <c r="V595" s="33" t="str">
        <f t="shared" si="81"/>
        <v>OK</v>
      </c>
      <c r="W595" s="33" t="s">
        <v>49</v>
      </c>
      <c r="X595" s="33" t="s">
        <v>49</v>
      </c>
      <c r="Y595" s="33" t="s">
        <v>39</v>
      </c>
      <c r="Z595" s="14">
        <f t="shared" si="85"/>
        <v>1</v>
      </c>
      <c r="AA595" s="48">
        <v>4788.1099999999997</v>
      </c>
      <c r="AB595" s="35" t="s">
        <v>57</v>
      </c>
      <c r="AC595" s="36" t="str">
        <f>IFERROR(VLOOKUP(T595,[1]STATUS_CAPEX!Q:R,2,0),"SAMUEL OLIVEIRA")</f>
        <v>LUCAS ANDRADE</v>
      </c>
      <c r="AD595" s="37" t="s">
        <v>51</v>
      </c>
      <c r="AE595" s="32" t="str">
        <f t="shared" si="89"/>
        <v>Realizado</v>
      </c>
      <c r="AF595" s="38" t="s">
        <v>42</v>
      </c>
      <c r="AG595" s="49">
        <f t="shared" si="90"/>
        <v>2271.79</v>
      </c>
      <c r="AH595" s="40">
        <v>2548098.5699999998</v>
      </c>
      <c r="AI595" s="35" t="e">
        <f t="shared" si="86"/>
        <v>#N/A</v>
      </c>
      <c r="AJ595" s="41">
        <v>25523520</v>
      </c>
      <c r="AK595" s="51">
        <v>2271.79</v>
      </c>
      <c r="AL595" s="34" t="str">
        <f t="shared" si="87"/>
        <v>Mauricio Alves</v>
      </c>
    </row>
    <row r="596" spans="1:38" hidden="1" x14ac:dyDescent="0.25">
      <c r="A596" s="26" t="s">
        <v>183</v>
      </c>
      <c r="B596" s="26" t="s">
        <v>334</v>
      </c>
      <c r="C596" s="26" t="s">
        <v>180</v>
      </c>
      <c r="D596" s="26" t="s">
        <v>40</v>
      </c>
      <c r="E596" s="27">
        <v>3252760</v>
      </c>
      <c r="F596" s="27">
        <f>IFERROR(VLOOKUP(E596,#REF!,2,0),0)</f>
        <v>0</v>
      </c>
      <c r="G596" s="27"/>
      <c r="H596" s="44" t="s">
        <v>335</v>
      </c>
      <c r="I596" s="45" t="s">
        <v>63</v>
      </c>
      <c r="J596" s="45" t="s">
        <v>63</v>
      </c>
      <c r="K596" s="30" t="str">
        <f t="shared" si="88"/>
        <v>MMT</v>
      </c>
      <c r="L596" s="26" t="s">
        <v>43</v>
      </c>
      <c r="M596" s="26" t="s">
        <v>54</v>
      </c>
      <c r="N596" s="26" t="str">
        <f t="shared" si="82"/>
        <v>Pendente</v>
      </c>
      <c r="O596" s="47" t="s">
        <v>45</v>
      </c>
      <c r="P596" s="47" t="s">
        <v>101</v>
      </c>
      <c r="Q596" s="26" t="str">
        <f>IFERROR(IFERROR(VLOOKUP(H596,[1]STATUS_CAPEX!I:J,2,0),VLOOKUP(H596,[1]STATUS_OPEX!H:I,2,0)),0)</f>
        <v>LIB //ATEC</v>
      </c>
      <c r="R596" s="31">
        <v>46097</v>
      </c>
      <c r="S596" s="32" t="s">
        <v>66</v>
      </c>
      <c r="T596" s="26" t="s">
        <v>48</v>
      </c>
      <c r="U596" s="33" t="s">
        <v>67</v>
      </c>
      <c r="V596" s="33" t="str">
        <f t="shared" si="81"/>
        <v>OK</v>
      </c>
      <c r="W596" s="33" t="s">
        <v>49</v>
      </c>
      <c r="X596" s="33" t="s">
        <v>148</v>
      </c>
      <c r="Y596" s="33" t="str">
        <f>IF(AK596&gt;0,"OK","NOK")</f>
        <v>NOK</v>
      </c>
      <c r="Z596" s="14">
        <f t="shared" si="85"/>
        <v>0.4</v>
      </c>
      <c r="AA596" s="60">
        <v>0</v>
      </c>
      <c r="AB596" s="69" t="s">
        <v>50</v>
      </c>
      <c r="AC596" s="36" t="s">
        <v>182</v>
      </c>
      <c r="AD596" s="70">
        <v>45642</v>
      </c>
      <c r="AE596" s="32" t="str">
        <f t="shared" si="89"/>
        <v>Não realizado</v>
      </c>
      <c r="AF596" s="38" t="s">
        <v>68</v>
      </c>
      <c r="AG596" s="49">
        <f t="shared" si="90"/>
        <v>0</v>
      </c>
      <c r="AH596" s="40">
        <v>2548098.5699999998</v>
      </c>
      <c r="AI596" s="35" t="e">
        <f t="shared" si="86"/>
        <v>#N/A</v>
      </c>
      <c r="AJ596" s="41">
        <v>0</v>
      </c>
      <c r="AK596" s="51">
        <v>0</v>
      </c>
      <c r="AL596" s="34" t="str">
        <f t="shared" si="87"/>
        <v>Erica Fragoso</v>
      </c>
    </row>
    <row r="597" spans="1:38" hidden="1" x14ac:dyDescent="0.25">
      <c r="A597" s="26" t="s">
        <v>183</v>
      </c>
      <c r="B597" s="30" t="s">
        <v>336</v>
      </c>
      <c r="C597" s="26" t="s">
        <v>337</v>
      </c>
      <c r="D597" s="26" t="s">
        <v>61</v>
      </c>
      <c r="E597" s="27">
        <v>630864</v>
      </c>
      <c r="F597" s="27">
        <f>IFERROR(VLOOKUP(E597,#REF!,2,0),0)</f>
        <v>0</v>
      </c>
      <c r="G597" s="27"/>
      <c r="H597" s="44" t="s">
        <v>338</v>
      </c>
      <c r="I597" s="45" t="s">
        <v>63</v>
      </c>
      <c r="J597" s="45" t="s">
        <v>63</v>
      </c>
      <c r="K597" s="30" t="str">
        <f t="shared" si="88"/>
        <v>EME</v>
      </c>
      <c r="L597" s="26" t="s">
        <v>43</v>
      </c>
      <c r="M597" s="26" t="s">
        <v>54</v>
      </c>
      <c r="N597" s="26" t="str">
        <f t="shared" si="82"/>
        <v>Pendente</v>
      </c>
      <c r="O597" s="47" t="s">
        <v>339</v>
      </c>
      <c r="P597" s="47" t="s">
        <v>101</v>
      </c>
      <c r="Q597" s="26">
        <f>IFERROR(IFERROR(VLOOKUP(H597,[1]STATUS_CAPEX!I:J,2,0),VLOOKUP(H597,[1]STATUS_OPEX!H:I,2,0)),0)</f>
        <v>0</v>
      </c>
      <c r="R597" s="31">
        <v>46098</v>
      </c>
      <c r="S597" s="32" t="s">
        <v>66</v>
      </c>
      <c r="T597" s="26" t="s">
        <v>48</v>
      </c>
      <c r="U597" s="33" t="str">
        <f>IF(A597&gt;0,"OK","NOK")</f>
        <v>OK</v>
      </c>
      <c r="V597" s="33" t="str">
        <f t="shared" si="81"/>
        <v>OK</v>
      </c>
      <c r="W597" s="33" t="s">
        <v>148</v>
      </c>
      <c r="X597" s="33" t="s">
        <v>148</v>
      </c>
      <c r="Y597" s="33" t="str">
        <f>IF(AK597&gt;0,"OK","NOK")</f>
        <v>NOK</v>
      </c>
      <c r="Z597" s="14">
        <f t="shared" si="85"/>
        <v>0.4</v>
      </c>
      <c r="AA597" s="60">
        <v>0</v>
      </c>
      <c r="AB597" s="69" t="s">
        <v>50</v>
      </c>
      <c r="AC597" s="36" t="s">
        <v>340</v>
      </c>
      <c r="AD597" s="37" t="s">
        <v>51</v>
      </c>
      <c r="AE597" s="32" t="str">
        <f t="shared" si="89"/>
        <v>Não realizado</v>
      </c>
      <c r="AF597" s="38" t="s">
        <v>68</v>
      </c>
      <c r="AG597" s="49">
        <f t="shared" si="90"/>
        <v>0</v>
      </c>
      <c r="AH597" s="40">
        <v>2548098.5699999998</v>
      </c>
      <c r="AI597" s="35" t="e">
        <f t="shared" si="86"/>
        <v>#N/A</v>
      </c>
      <c r="AJ597" s="41">
        <v>0</v>
      </c>
      <c r="AK597" s="51">
        <v>0</v>
      </c>
      <c r="AL597" s="34" t="str">
        <f t="shared" si="87"/>
        <v>Erica Fragoso</v>
      </c>
    </row>
    <row r="598" spans="1:38" hidden="1" x14ac:dyDescent="0.25">
      <c r="A598" s="26" t="s">
        <v>106</v>
      </c>
      <c r="B598" s="26" t="s">
        <v>180</v>
      </c>
      <c r="C598" s="26" t="s">
        <v>180</v>
      </c>
      <c r="D598" s="26" t="s">
        <v>40</v>
      </c>
      <c r="E598" s="27">
        <v>647438</v>
      </c>
      <c r="F598" s="27">
        <f>IFERROR(VLOOKUP(E598,#REF!,2,0),0)</f>
        <v>0</v>
      </c>
      <c r="G598" s="27"/>
      <c r="H598" s="44" t="s">
        <v>341</v>
      </c>
      <c r="I598" s="45" t="s">
        <v>63</v>
      </c>
      <c r="J598" s="45" t="s">
        <v>63</v>
      </c>
      <c r="K598" s="30" t="str">
        <f t="shared" si="88"/>
        <v>ERD</v>
      </c>
      <c r="L598" s="26" t="s">
        <v>43</v>
      </c>
      <c r="M598" s="26" t="s">
        <v>54</v>
      </c>
      <c r="N598" s="26" t="str">
        <f t="shared" si="82"/>
        <v>Pendente</v>
      </c>
      <c r="O598" s="26" t="s">
        <v>64</v>
      </c>
      <c r="P598" s="47" t="s">
        <v>101</v>
      </c>
      <c r="Q598" s="26" t="str">
        <f>IFERROR(IFERROR(VLOOKUP(H598,[1]STATUS_CAPEX!I:J,2,0),VLOOKUP(H598,[1]STATUS_OPEX!H:I,2,0)),0)</f>
        <v>LIB //ATEC</v>
      </c>
      <c r="R598" s="31">
        <v>46100</v>
      </c>
      <c r="S598" s="32" t="s">
        <v>66</v>
      </c>
      <c r="T598" s="26" t="s">
        <v>48</v>
      </c>
      <c r="U598" s="33" t="s">
        <v>67</v>
      </c>
      <c r="V598" s="33" t="str">
        <f t="shared" si="81"/>
        <v>OK</v>
      </c>
      <c r="W598" s="33" t="s">
        <v>49</v>
      </c>
      <c r="X598" s="33" t="s">
        <v>49</v>
      </c>
      <c r="Y598" s="33" t="str">
        <f>IF(AK598&gt;0,"OK","NOK")</f>
        <v>OK</v>
      </c>
      <c r="Z598" s="14">
        <f t="shared" si="85"/>
        <v>0.8</v>
      </c>
      <c r="AA598" s="60">
        <v>0</v>
      </c>
      <c r="AB598" s="69" t="s">
        <v>50</v>
      </c>
      <c r="AC598" s="36" t="s">
        <v>342</v>
      </c>
      <c r="AD598" s="70">
        <v>45640</v>
      </c>
      <c r="AE598" s="32" t="str">
        <f t="shared" si="89"/>
        <v>Realizado</v>
      </c>
      <c r="AF598" s="38" t="s">
        <v>68</v>
      </c>
      <c r="AG598" s="49">
        <f t="shared" si="90"/>
        <v>7319.46</v>
      </c>
      <c r="AH598" s="40">
        <v>2548098.5699999998</v>
      </c>
      <c r="AI598" s="35" t="e">
        <f t="shared" si="86"/>
        <v>#N/A</v>
      </c>
      <c r="AJ598" s="41">
        <v>26773309</v>
      </c>
      <c r="AK598" s="51">
        <v>7319.46</v>
      </c>
      <c r="AL598" s="34" t="str">
        <f t="shared" si="87"/>
        <v>Mauricio Alves</v>
      </c>
    </row>
    <row r="599" spans="1:38" x14ac:dyDescent="0.25">
      <c r="A599" s="26" t="s">
        <v>38</v>
      </c>
      <c r="B599" s="26" t="s">
        <v>39</v>
      </c>
      <c r="C599" s="26" t="s">
        <v>52</v>
      </c>
      <c r="D599" s="26" t="s">
        <v>40</v>
      </c>
      <c r="E599" s="27">
        <v>278308</v>
      </c>
      <c r="F599" s="27">
        <f>IFERROR(VLOOKUP(E599,#REF!,2,0),0)</f>
        <v>0</v>
      </c>
      <c r="G599" s="27"/>
      <c r="H599" s="44" t="s">
        <v>343</v>
      </c>
      <c r="I599" s="45" t="s">
        <v>63</v>
      </c>
      <c r="J599" s="45" t="s">
        <v>63</v>
      </c>
      <c r="K599" s="30" t="str">
        <f t="shared" si="88"/>
        <v>ERD</v>
      </c>
      <c r="L599" s="26" t="s">
        <v>43</v>
      </c>
      <c r="M599" s="26" t="s">
        <v>54</v>
      </c>
      <c r="N599" s="26" t="str">
        <f t="shared" si="82"/>
        <v>Realizado</v>
      </c>
      <c r="O599" s="47" t="s">
        <v>100</v>
      </c>
      <c r="P599" s="47" t="s">
        <v>101</v>
      </c>
      <c r="Q599" s="26" t="str">
        <f>IFERROR(IFERROR(VLOOKUP(H599,[1]STATUS_CAPEX!I:J,2,0),VLOOKUP(H599,[1]STATUS_OPEX!H:I,2,0)),0)</f>
        <v>LIB //COMS</v>
      </c>
      <c r="R599" s="31">
        <v>46101</v>
      </c>
      <c r="S599" s="32" t="s">
        <v>344</v>
      </c>
      <c r="T599" s="26" t="s">
        <v>48</v>
      </c>
      <c r="U599" s="33" t="s">
        <v>39</v>
      </c>
      <c r="V599" s="33" t="str">
        <f t="shared" si="81"/>
        <v>OK</v>
      </c>
      <c r="W599" s="33" t="s">
        <v>49</v>
      </c>
      <c r="X599" s="33" t="s">
        <v>49</v>
      </c>
      <c r="Y599" s="33" t="s">
        <v>39</v>
      </c>
      <c r="Z599" s="14">
        <f t="shared" si="85"/>
        <v>1</v>
      </c>
      <c r="AA599" s="60">
        <v>0</v>
      </c>
      <c r="AB599" s="69" t="s">
        <v>50</v>
      </c>
      <c r="AC599" s="36" t="str">
        <f>IFERROR(VLOOKUP(T599,[1]STATUS_CAPEX!Q:R,2,0),"SAMUEL OLIVEIRA")</f>
        <v>LUCAS ANDRADE</v>
      </c>
      <c r="AD599" s="37" t="s">
        <v>51</v>
      </c>
      <c r="AE599" s="32" t="str">
        <f t="shared" si="89"/>
        <v>Realizado</v>
      </c>
      <c r="AF599" s="38" t="s">
        <v>345</v>
      </c>
      <c r="AG599" s="49">
        <f t="shared" si="90"/>
        <v>5831.79</v>
      </c>
      <c r="AH599" s="40">
        <v>2548098.5699999998</v>
      </c>
      <c r="AI599" s="35" t="e">
        <f t="shared" si="86"/>
        <v>#N/A</v>
      </c>
      <c r="AJ599" s="41">
        <v>26435264</v>
      </c>
      <c r="AK599" s="77">
        <v>5831.79</v>
      </c>
      <c r="AL599" s="34" t="str">
        <f t="shared" si="87"/>
        <v>Mauricio Alves</v>
      </c>
    </row>
    <row r="600" spans="1:38" x14ac:dyDescent="0.25">
      <c r="A600" s="26" t="s">
        <v>38</v>
      </c>
      <c r="B600" s="26" t="s">
        <v>39</v>
      </c>
      <c r="C600" s="26" t="s">
        <v>52</v>
      </c>
      <c r="D600" s="26" t="s">
        <v>40</v>
      </c>
      <c r="E600" s="27">
        <v>550114</v>
      </c>
      <c r="F600" s="27">
        <f>IFERROR(VLOOKUP(E600,#REF!,2,0),0)</f>
        <v>0</v>
      </c>
      <c r="G600" s="27"/>
      <c r="H600" s="26" t="s">
        <v>346</v>
      </c>
      <c r="I600" s="29" t="s">
        <v>63</v>
      </c>
      <c r="J600" s="29" t="s">
        <v>42</v>
      </c>
      <c r="K600" s="30" t="str">
        <f t="shared" si="88"/>
        <v>EME</v>
      </c>
      <c r="L600" s="26" t="s">
        <v>43</v>
      </c>
      <c r="M600" s="26" t="s">
        <v>54</v>
      </c>
      <c r="N600" s="26" t="str">
        <f t="shared" si="82"/>
        <v>Realizado</v>
      </c>
      <c r="O600" s="47" t="s">
        <v>117</v>
      </c>
      <c r="P600" s="47"/>
      <c r="Q600" s="26" t="str">
        <f>IFERROR(IFERROR(VLOOKUP(H600,[1]STATUS_CAPEX!I:J,2,0),VLOOKUP(H600,[1]STATUS_OPEX!H:I,2,0)),0)</f>
        <v>LIB // MED</v>
      </c>
      <c r="R600" s="31">
        <v>46102</v>
      </c>
      <c r="S600" s="32" t="s">
        <v>165</v>
      </c>
      <c r="T600" s="26" t="s">
        <v>48</v>
      </c>
      <c r="U600" s="33" t="s">
        <v>39</v>
      </c>
      <c r="V600" s="33" t="str">
        <f t="shared" si="81"/>
        <v>OK</v>
      </c>
      <c r="W600" s="33" t="s">
        <v>49</v>
      </c>
      <c r="X600" s="33" t="s">
        <v>49</v>
      </c>
      <c r="Y600" s="33" t="s">
        <v>39</v>
      </c>
      <c r="Z600" s="14">
        <f t="shared" si="85"/>
        <v>1</v>
      </c>
      <c r="AA600" s="60">
        <v>0</v>
      </c>
      <c r="AB600" s="69" t="s">
        <v>50</v>
      </c>
      <c r="AC600" s="36" t="s">
        <v>347</v>
      </c>
      <c r="AD600" s="37" t="s">
        <v>51</v>
      </c>
      <c r="AE600" s="32" t="str">
        <f t="shared" si="89"/>
        <v>Realizado</v>
      </c>
      <c r="AF600" s="38" t="s">
        <v>166</v>
      </c>
      <c r="AG600" s="49">
        <f t="shared" si="90"/>
        <v>48706.64</v>
      </c>
      <c r="AH600" s="40">
        <v>2548098.5699999998</v>
      </c>
      <c r="AI600" s="35" t="e">
        <f t="shared" si="86"/>
        <v>#N/A</v>
      </c>
      <c r="AJ600" s="41">
        <v>26436064</v>
      </c>
      <c r="AK600" s="51">
        <v>48706.64</v>
      </c>
      <c r="AL600" s="34" t="str">
        <f t="shared" si="87"/>
        <v>Mauricio Alves</v>
      </c>
    </row>
    <row r="601" spans="1:38" x14ac:dyDescent="0.25">
      <c r="A601" s="26" t="s">
        <v>38</v>
      </c>
      <c r="B601" s="26" t="s">
        <v>39</v>
      </c>
      <c r="C601" s="26" t="s">
        <v>52</v>
      </c>
      <c r="D601" s="26" t="s">
        <v>40</v>
      </c>
      <c r="E601" s="27">
        <v>644845</v>
      </c>
      <c r="F601" s="27">
        <f>IFERROR(VLOOKUP(E601,#REF!,2,0),0)</f>
        <v>0</v>
      </c>
      <c r="G601" s="27"/>
      <c r="H601" s="26" t="s">
        <v>348</v>
      </c>
      <c r="I601" s="26" t="s">
        <v>63</v>
      </c>
      <c r="J601" s="26" t="s">
        <v>42</v>
      </c>
      <c r="K601" s="30" t="str">
        <f t="shared" si="88"/>
        <v>EME</v>
      </c>
      <c r="L601" s="26" t="s">
        <v>43</v>
      </c>
      <c r="M601" s="26" t="s">
        <v>44</v>
      </c>
      <c r="N601" s="26" t="str">
        <f t="shared" si="82"/>
        <v>Realizado</v>
      </c>
      <c r="O601" s="47" t="s">
        <v>45</v>
      </c>
      <c r="P601" s="47"/>
      <c r="Q601" s="26" t="str">
        <f>IFERROR(IFERROR(VLOOKUP(H601,[1]STATUS_CAPEX!I:J,2,0),VLOOKUP(H601,[1]STATUS_OPEX!H:I,2,0)),0)</f>
        <v>ENTE//CKCP</v>
      </c>
      <c r="R601" s="31">
        <v>46104</v>
      </c>
      <c r="S601" s="32" t="s">
        <v>56</v>
      </c>
      <c r="T601" s="26" t="s">
        <v>48</v>
      </c>
      <c r="U601" s="33" t="s">
        <v>39</v>
      </c>
      <c r="V601" s="33" t="str">
        <f t="shared" si="81"/>
        <v>OK</v>
      </c>
      <c r="W601" s="33" t="s">
        <v>49</v>
      </c>
      <c r="X601" s="33" t="s">
        <v>49</v>
      </c>
      <c r="Y601" s="33" t="s">
        <v>39</v>
      </c>
      <c r="Z601" s="14">
        <f t="shared" si="85"/>
        <v>1</v>
      </c>
      <c r="AA601" s="34">
        <v>474.63</v>
      </c>
      <c r="AB601" s="35" t="s">
        <v>57</v>
      </c>
      <c r="AC601" s="36" t="str">
        <f>IFERROR(VLOOKUP(T601,[1]STATUS_CAPEX!Q:R,2,0),"SAMUEL OLIVEIRA")</f>
        <v>LUCAS ANDRADE</v>
      </c>
      <c r="AD601" s="37" t="s">
        <v>51</v>
      </c>
      <c r="AE601" s="32" t="str">
        <f t="shared" si="89"/>
        <v>Realizado</v>
      </c>
      <c r="AF601" s="38" t="s">
        <v>42</v>
      </c>
      <c r="AG601" s="49">
        <f t="shared" si="90"/>
        <v>3037</v>
      </c>
      <c r="AH601" s="40">
        <v>2548098.5699999998</v>
      </c>
      <c r="AI601" s="35" t="e">
        <f t="shared" si="86"/>
        <v>#N/A</v>
      </c>
      <c r="AJ601" s="41">
        <v>25729362</v>
      </c>
      <c r="AK601" s="51">
        <v>3037</v>
      </c>
      <c r="AL601" s="34" t="str">
        <f t="shared" si="87"/>
        <v>Mauricio Alves</v>
      </c>
    </row>
    <row r="602" spans="1:38" x14ac:dyDescent="0.25">
      <c r="A602" s="26" t="s">
        <v>38</v>
      </c>
      <c r="B602" s="26" t="s">
        <v>39</v>
      </c>
      <c r="C602" s="26" t="s">
        <v>52</v>
      </c>
      <c r="D602" s="26" t="s">
        <v>40</v>
      </c>
      <c r="E602" s="88">
        <v>7301982</v>
      </c>
      <c r="F602" s="46">
        <f>IFERROR(VLOOKUP(E602,#REF!,2,0),0)</f>
        <v>0</v>
      </c>
      <c r="G602" s="46"/>
      <c r="H602" s="26">
        <v>6000802836</v>
      </c>
      <c r="I602" s="26" t="s">
        <v>63</v>
      </c>
      <c r="J602" s="26" t="s">
        <v>42</v>
      </c>
      <c r="K602" s="30" t="str">
        <f t="shared" si="88"/>
        <v>Custeio</v>
      </c>
      <c r="L602" s="26" t="s">
        <v>136</v>
      </c>
      <c r="M602" s="26" t="s">
        <v>54</v>
      </c>
      <c r="N602" s="26" t="str">
        <f t="shared" si="82"/>
        <v>Realizado</v>
      </c>
      <c r="O602" s="74" t="s">
        <v>339</v>
      </c>
      <c r="P602" s="74" t="s">
        <v>349</v>
      </c>
      <c r="Q602" s="26" t="str">
        <f>IFERROR(IFERROR(VLOOKUP(H602,[1]STATUS_CAPEX!I:J,2,0),VLOOKUP(H602,[1]STATUS_OPEX!H:I,2,0)),0)</f>
        <v>LIB //COMS</v>
      </c>
      <c r="R602" s="31">
        <v>46106</v>
      </c>
      <c r="S602" s="32" t="s">
        <v>47</v>
      </c>
      <c r="T602" s="26" t="s">
        <v>72</v>
      </c>
      <c r="U602" s="33" t="s">
        <v>39</v>
      </c>
      <c r="V602" s="33" t="str">
        <f t="shared" si="81"/>
        <v>OK</v>
      </c>
      <c r="W602" s="33" t="s">
        <v>49</v>
      </c>
      <c r="X602" s="33" t="s">
        <v>49</v>
      </c>
      <c r="Y602" s="33" t="s">
        <v>39</v>
      </c>
      <c r="Z602" s="14">
        <f t="shared" si="85"/>
        <v>1</v>
      </c>
      <c r="AA602" s="60">
        <v>0</v>
      </c>
      <c r="AB602" s="35" t="s">
        <v>50</v>
      </c>
      <c r="AC602" s="45" t="s">
        <v>298</v>
      </c>
      <c r="AD602" s="37" t="s">
        <v>51</v>
      </c>
      <c r="AE602" s="32" t="str">
        <f t="shared" si="89"/>
        <v>Realizado</v>
      </c>
      <c r="AF602" s="38" t="s">
        <v>42</v>
      </c>
      <c r="AG602" s="60">
        <v>2292.34</v>
      </c>
      <c r="AH602" s="40">
        <v>2548098.5699999998</v>
      </c>
      <c r="AI602" s="35" t="e">
        <f t="shared" si="86"/>
        <v>#N/A</v>
      </c>
      <c r="AJ602" s="41">
        <v>25166440</v>
      </c>
      <c r="AK602" s="51">
        <v>21.51</v>
      </c>
      <c r="AL602" s="34" t="str">
        <f t="shared" si="87"/>
        <v>Mauricio Alves</v>
      </c>
    </row>
    <row r="603" spans="1:38" x14ac:dyDescent="0.25">
      <c r="A603" s="26" t="s">
        <v>38</v>
      </c>
      <c r="B603" s="26" t="s">
        <v>39</v>
      </c>
      <c r="C603" s="26" t="s">
        <v>52</v>
      </c>
      <c r="D603" s="26" t="s">
        <v>40</v>
      </c>
      <c r="E603" s="27">
        <v>638155</v>
      </c>
      <c r="F603" s="27">
        <f>IFERROR(VLOOKUP(E603,#REF!,2,0),0)</f>
        <v>0</v>
      </c>
      <c r="G603" s="27"/>
      <c r="H603" s="26">
        <v>6000804060</v>
      </c>
      <c r="I603" s="26" t="s">
        <v>63</v>
      </c>
      <c r="J603" s="26" t="s">
        <v>42</v>
      </c>
      <c r="K603" s="30" t="str">
        <f t="shared" si="88"/>
        <v>Custeio</v>
      </c>
      <c r="L603" s="26" t="s">
        <v>136</v>
      </c>
      <c r="M603" s="26" t="s">
        <v>44</v>
      </c>
      <c r="N603" s="26" t="str">
        <f t="shared" si="82"/>
        <v>Realizado</v>
      </c>
      <c r="O603" s="26" t="s">
        <v>64</v>
      </c>
      <c r="P603" s="47" t="s">
        <v>103</v>
      </c>
      <c r="Q603" s="26" t="str">
        <f>IFERROR(IFERROR(VLOOKUP(H603,[1]STATUS_CAPEX!I:J,2,0),VLOOKUP(H603,[1]STATUS_OPEX!H:I,2,0)),0)</f>
        <v>LIB //COMS</v>
      </c>
      <c r="R603" s="31">
        <v>46107</v>
      </c>
      <c r="S603" s="32" t="s">
        <v>56</v>
      </c>
      <c r="T603" s="26" t="s">
        <v>72</v>
      </c>
      <c r="U603" s="33" t="s">
        <v>39</v>
      </c>
      <c r="V603" s="33" t="str">
        <f t="shared" si="81"/>
        <v>OK</v>
      </c>
      <c r="W603" s="33" t="s">
        <v>49</v>
      </c>
      <c r="X603" s="33" t="s">
        <v>49</v>
      </c>
      <c r="Y603" s="33" t="s">
        <v>39</v>
      </c>
      <c r="Z603" s="14">
        <f t="shared" si="85"/>
        <v>1</v>
      </c>
      <c r="AA603" s="60">
        <v>0</v>
      </c>
      <c r="AB603" s="35" t="s">
        <v>57</v>
      </c>
      <c r="AC603" s="36" t="str">
        <f>IFERROR(VLOOKUP(T603,[1]STATUS_CAPEX!Q:R,2,0),"SAMUEL OLIVEIRA")</f>
        <v>SAMUEL OLIVEIRA</v>
      </c>
      <c r="AD603" s="37" t="s">
        <v>51</v>
      </c>
      <c r="AE603" s="32" t="str">
        <f t="shared" si="89"/>
        <v>Realizado</v>
      </c>
      <c r="AF603" s="38" t="s">
        <v>42</v>
      </c>
      <c r="AG603" s="49">
        <f t="shared" ref="AG603:AG613" si="91">IF(AK603="",AA603,AK603)</f>
        <v>1508.58</v>
      </c>
      <c r="AH603" s="40">
        <v>2548098.5699999998</v>
      </c>
      <c r="AI603" s="35" t="e">
        <f t="shared" si="86"/>
        <v>#N/A</v>
      </c>
      <c r="AJ603" s="41">
        <v>25219007</v>
      </c>
      <c r="AK603" s="51">
        <v>1508.58</v>
      </c>
      <c r="AL603" s="34" t="str">
        <f t="shared" si="87"/>
        <v>Mauricio Alves</v>
      </c>
    </row>
    <row r="604" spans="1:38" x14ac:dyDescent="0.25">
      <c r="A604" s="26" t="s">
        <v>38</v>
      </c>
      <c r="B604" s="26" t="s">
        <v>39</v>
      </c>
      <c r="C604" s="26" t="s">
        <v>52</v>
      </c>
      <c r="D604" s="26" t="s">
        <v>40</v>
      </c>
      <c r="E604" s="27">
        <v>554213</v>
      </c>
      <c r="F604" s="27">
        <f>IFERROR(VLOOKUP(E604,#REF!,2,0),0)</f>
        <v>0</v>
      </c>
      <c r="G604" s="27"/>
      <c r="H604" s="26">
        <v>6000804062</v>
      </c>
      <c r="I604" s="43" t="s">
        <v>63</v>
      </c>
      <c r="J604" s="43" t="s">
        <v>42</v>
      </c>
      <c r="K604" s="30" t="str">
        <f t="shared" si="88"/>
        <v>Custeio</v>
      </c>
      <c r="L604" s="26" t="s">
        <v>136</v>
      </c>
      <c r="M604" s="26" t="s">
        <v>44</v>
      </c>
      <c r="N604" s="26" t="str">
        <f t="shared" si="82"/>
        <v>Realizado</v>
      </c>
      <c r="O604" s="47" t="s">
        <v>137</v>
      </c>
      <c r="P604" s="47" t="s">
        <v>103</v>
      </c>
      <c r="Q604" s="26" t="str">
        <f>IFERROR(IFERROR(VLOOKUP(H604,[1]STATUS_CAPEX!I:J,2,0),VLOOKUP(H604,[1]STATUS_OPEX!H:I,2,0)),0)</f>
        <v>LIB //COMS</v>
      </c>
      <c r="R604" s="31">
        <v>46109</v>
      </c>
      <c r="S604" s="32" t="s">
        <v>56</v>
      </c>
      <c r="T604" s="26" t="s">
        <v>72</v>
      </c>
      <c r="U604" s="33" t="s">
        <v>39</v>
      </c>
      <c r="V604" s="33" t="str">
        <f t="shared" si="81"/>
        <v>OK</v>
      </c>
      <c r="W604" s="33" t="s">
        <v>49</v>
      </c>
      <c r="X604" s="33" t="s">
        <v>49</v>
      </c>
      <c r="Y604" s="33" t="s">
        <v>39</v>
      </c>
      <c r="Z604" s="14">
        <f t="shared" si="85"/>
        <v>1</v>
      </c>
      <c r="AA604" s="60">
        <v>0</v>
      </c>
      <c r="AB604" s="35" t="s">
        <v>57</v>
      </c>
      <c r="AC604" s="36" t="str">
        <f>IFERROR(VLOOKUP(T604,[1]STATUS_CAPEX!Q:R,2,0),"SAMUEL OLIVEIRA")</f>
        <v>SAMUEL OLIVEIRA</v>
      </c>
      <c r="AD604" s="37" t="s">
        <v>51</v>
      </c>
      <c r="AE604" s="32" t="str">
        <f t="shared" si="89"/>
        <v>Realizado</v>
      </c>
      <c r="AF604" s="38" t="s">
        <v>42</v>
      </c>
      <c r="AG604" s="49">
        <f t="shared" si="91"/>
        <v>3951.03</v>
      </c>
      <c r="AH604" s="40">
        <v>2548098.5699999998</v>
      </c>
      <c r="AI604" s="35" t="e">
        <f t="shared" si="86"/>
        <v>#N/A</v>
      </c>
      <c r="AJ604" s="41">
        <v>25219663</v>
      </c>
      <c r="AK604" s="51">
        <v>3951.03</v>
      </c>
      <c r="AL604" s="34" t="str">
        <f t="shared" si="87"/>
        <v>Mauricio Alves</v>
      </c>
    </row>
    <row r="605" spans="1:38" ht="28.5" hidden="1" x14ac:dyDescent="0.25">
      <c r="A605" s="26" t="s">
        <v>183</v>
      </c>
      <c r="B605" s="30" t="s">
        <v>350</v>
      </c>
      <c r="C605" s="30" t="s">
        <v>351</v>
      </c>
      <c r="D605" s="26" t="s">
        <v>61</v>
      </c>
      <c r="E605" s="27">
        <v>614364</v>
      </c>
      <c r="F605" s="27">
        <f>IFERROR(VLOOKUP(E605,#REF!,2,0),0)</f>
        <v>0</v>
      </c>
      <c r="G605" s="27"/>
      <c r="H605" s="44" t="s">
        <v>352</v>
      </c>
      <c r="I605" s="45" t="s">
        <v>63</v>
      </c>
      <c r="J605" s="45" t="s">
        <v>63</v>
      </c>
      <c r="K605" s="30" t="str">
        <f t="shared" si="88"/>
        <v>EME</v>
      </c>
      <c r="L605" s="26" t="s">
        <v>43</v>
      </c>
      <c r="M605" s="26" t="s">
        <v>54</v>
      </c>
      <c r="N605" s="26" t="str">
        <f t="shared" si="82"/>
        <v>Pendente</v>
      </c>
      <c r="O605" s="26" t="s">
        <v>45</v>
      </c>
      <c r="P605" s="26" t="s">
        <v>101</v>
      </c>
      <c r="Q605" s="26" t="str">
        <f>IFERROR(IFERROR(VLOOKUP(H605,[1]STATUS_CAPEX!I:J,2,0),VLOOKUP(H605,[1]STATUS_OPEX!H:I,2,0)),0)</f>
        <v>LIB //PEND</v>
      </c>
      <c r="R605" s="31">
        <v>46110</v>
      </c>
      <c r="S605" s="32" t="s">
        <v>66</v>
      </c>
      <c r="T605" s="26" t="s">
        <v>48</v>
      </c>
      <c r="U605" s="33" t="str">
        <f>IF(A605&gt;0,"OK","NOK")</f>
        <v>OK</v>
      </c>
      <c r="V605" s="33" t="str">
        <f t="shared" si="81"/>
        <v>OK</v>
      </c>
      <c r="W605" s="33" t="s">
        <v>148</v>
      </c>
      <c r="X605" s="33" t="s">
        <v>148</v>
      </c>
      <c r="Y605" s="33" t="str">
        <f>IF(AK605&gt;0,"OK","NOK")</f>
        <v>OK</v>
      </c>
      <c r="Z605" s="14">
        <f t="shared" si="85"/>
        <v>0.6</v>
      </c>
      <c r="AA605" s="34">
        <v>3580</v>
      </c>
      <c r="AB605" s="69" t="s">
        <v>50</v>
      </c>
      <c r="AC605" s="36" t="str">
        <f>IFERROR(VLOOKUP(T605,[1]STATUS_CAPEX!Q:R,2,0),"SAMUEL OLIVEIRA")</f>
        <v>LUCAS ANDRADE</v>
      </c>
      <c r="AD605" s="37" t="s">
        <v>51</v>
      </c>
      <c r="AE605" s="32" t="str">
        <f t="shared" si="89"/>
        <v>Realizado</v>
      </c>
      <c r="AF605" s="38" t="s">
        <v>68</v>
      </c>
      <c r="AG605" s="39">
        <f t="shared" si="91"/>
        <v>3965.65</v>
      </c>
      <c r="AH605" s="40">
        <v>2548098.5699999998</v>
      </c>
      <c r="AI605" s="35" t="e">
        <f t="shared" si="86"/>
        <v>#N/A</v>
      </c>
      <c r="AJ605" s="41">
        <v>25164911</v>
      </c>
      <c r="AK605" s="51">
        <v>3965.65</v>
      </c>
      <c r="AL605" s="34" t="str">
        <f t="shared" si="87"/>
        <v>Erica Fragoso</v>
      </c>
    </row>
    <row r="606" spans="1:38" x14ac:dyDescent="0.25">
      <c r="A606" s="26" t="s">
        <v>38</v>
      </c>
      <c r="B606" s="26" t="s">
        <v>39</v>
      </c>
      <c r="C606" s="26" t="s">
        <v>52</v>
      </c>
      <c r="D606" s="26" t="s">
        <v>40</v>
      </c>
      <c r="E606" s="27">
        <v>1</v>
      </c>
      <c r="F606" s="27">
        <f>IFERROR(VLOOKUP(E606,#REF!,2,0),0)</f>
        <v>0</v>
      </c>
      <c r="G606" s="27"/>
      <c r="H606" s="26" t="s">
        <v>353</v>
      </c>
      <c r="I606" s="55" t="s">
        <v>63</v>
      </c>
      <c r="J606" s="55" t="s">
        <v>42</v>
      </c>
      <c r="K606" s="30" t="str">
        <f t="shared" si="88"/>
        <v>EME</v>
      </c>
      <c r="L606" s="26" t="s">
        <v>43</v>
      </c>
      <c r="M606" s="26" t="s">
        <v>54</v>
      </c>
      <c r="N606" s="26" t="str">
        <f t="shared" si="82"/>
        <v>Realizado</v>
      </c>
      <c r="O606" s="26" t="s">
        <v>253</v>
      </c>
      <c r="P606" s="26" t="s">
        <v>254</v>
      </c>
      <c r="Q606" s="26" t="str">
        <f>IFERROR(IFERROR(VLOOKUP(H606,[1]STATUS_CAPEX!I:J,2,0),VLOOKUP(H606,[1]STATUS_OPEX!H:I,2,0)),0)</f>
        <v>LIB //CKCP</v>
      </c>
      <c r="R606" s="31">
        <v>46111</v>
      </c>
      <c r="S606" s="32" t="s">
        <v>47</v>
      </c>
      <c r="T606" s="26" t="s">
        <v>48</v>
      </c>
      <c r="U606" s="33" t="s">
        <v>39</v>
      </c>
      <c r="V606" s="33" t="str">
        <f t="shared" si="81"/>
        <v>OK</v>
      </c>
      <c r="W606" s="33" t="s">
        <v>49</v>
      </c>
      <c r="X606" s="33" t="s">
        <v>49</v>
      </c>
      <c r="Y606" s="33" t="s">
        <v>39</v>
      </c>
      <c r="Z606" s="14">
        <f t="shared" si="85"/>
        <v>1</v>
      </c>
      <c r="AA606" s="60">
        <v>0</v>
      </c>
      <c r="AB606" s="35" t="s">
        <v>50</v>
      </c>
      <c r="AC606" s="36" t="str">
        <f>IFERROR(VLOOKUP(T606,[1]STATUS_CAPEX!Q:R,2,0),"SAMUEL OLIVEIRA")</f>
        <v>LUCAS ANDRADE</v>
      </c>
      <c r="AD606" s="37" t="s">
        <v>51</v>
      </c>
      <c r="AE606" s="32" t="str">
        <f t="shared" si="89"/>
        <v>Realizado</v>
      </c>
      <c r="AF606" s="38" t="s">
        <v>42</v>
      </c>
      <c r="AG606" s="39">
        <f t="shared" si="91"/>
        <v>4485.1499999999996</v>
      </c>
      <c r="AH606" s="40">
        <v>2548098.5699999998</v>
      </c>
      <c r="AI606" s="35" t="e">
        <f t="shared" si="86"/>
        <v>#N/A</v>
      </c>
      <c r="AJ606" s="41">
        <v>24739509</v>
      </c>
      <c r="AK606" s="57">
        <v>4485.1499999999996</v>
      </c>
      <c r="AL606" s="34" t="str">
        <f t="shared" si="87"/>
        <v>Mauricio Alves</v>
      </c>
    </row>
    <row r="607" spans="1:38" hidden="1" x14ac:dyDescent="0.25">
      <c r="A607" s="26" t="s">
        <v>283</v>
      </c>
      <c r="B607" s="26" t="s">
        <v>325</v>
      </c>
      <c r="C607" s="26" t="s">
        <v>325</v>
      </c>
      <c r="D607" s="26" t="s">
        <v>354</v>
      </c>
      <c r="E607" s="27">
        <v>554530</v>
      </c>
      <c r="F607" s="27">
        <f>IFERROR(VLOOKUP(E607,#REF!,2,0),0)</f>
        <v>0</v>
      </c>
      <c r="G607" s="27"/>
      <c r="H607" s="44" t="s">
        <v>355</v>
      </c>
      <c r="I607" s="45" t="s">
        <v>63</v>
      </c>
      <c r="J607" s="45" t="s">
        <v>63</v>
      </c>
      <c r="K607" s="30" t="str">
        <f t="shared" si="88"/>
        <v>EME</v>
      </c>
      <c r="L607" s="26" t="s">
        <v>43</v>
      </c>
      <c r="M607" s="26" t="s">
        <v>54</v>
      </c>
      <c r="N607" s="26" t="str">
        <f t="shared" si="82"/>
        <v>Pendente</v>
      </c>
      <c r="O607" s="26" t="s">
        <v>64</v>
      </c>
      <c r="P607" s="26" t="s">
        <v>55</v>
      </c>
      <c r="Q607" s="26" t="str">
        <f>IFERROR(IFERROR(VLOOKUP(H607,[1]STATUS_CAPEX!I:J,2,0),VLOOKUP(H607,[1]STATUS_OPEX!H:I,2,0)),0)</f>
        <v>LIB //PEND</v>
      </c>
      <c r="R607" s="31">
        <v>46112</v>
      </c>
      <c r="S607" s="32" t="s">
        <v>66</v>
      </c>
      <c r="T607" s="26" t="s">
        <v>48</v>
      </c>
      <c r="U607" s="33" t="str">
        <f>IF(A607&gt;0,"OK","NOK")</f>
        <v>OK</v>
      </c>
      <c r="V607" s="33" t="str">
        <f t="shared" si="81"/>
        <v>OK</v>
      </c>
      <c r="W607" s="33" t="s">
        <v>148</v>
      </c>
      <c r="X607" s="33" t="s">
        <v>148</v>
      </c>
      <c r="Y607" s="33" t="str">
        <f>IF(AK607&gt;0,"OK","NOK")</f>
        <v>OK</v>
      </c>
      <c r="Z607" s="14">
        <f t="shared" si="85"/>
        <v>0.6</v>
      </c>
      <c r="AA607" s="34">
        <v>11325</v>
      </c>
      <c r="AB607" s="69" t="s">
        <v>50</v>
      </c>
      <c r="AC607" s="36" t="str">
        <f>IFERROR(VLOOKUP(T607,[1]STATUS_CAPEX!Q:R,2,0),"SAMUEL OLIVEIRA")</f>
        <v>LUCAS ANDRADE</v>
      </c>
      <c r="AD607" s="37" t="s">
        <v>51</v>
      </c>
      <c r="AE607" s="32" t="str">
        <f t="shared" si="89"/>
        <v>Realizado</v>
      </c>
      <c r="AF607" s="38" t="s">
        <v>68</v>
      </c>
      <c r="AG607" s="78">
        <f t="shared" si="91"/>
        <v>10771.58</v>
      </c>
      <c r="AH607" s="40">
        <v>2548098.5699999998</v>
      </c>
      <c r="AI607" s="35" t="e">
        <f t="shared" si="86"/>
        <v>#N/A</v>
      </c>
      <c r="AJ607" s="41">
        <v>24601432</v>
      </c>
      <c r="AK607" s="51">
        <v>10771.58</v>
      </c>
      <c r="AL607" s="34" t="str">
        <f t="shared" si="87"/>
        <v>Erica Fragoso</v>
      </c>
    </row>
    <row r="608" spans="1:38" x14ac:dyDescent="0.25">
      <c r="A608" s="26" t="s">
        <v>38</v>
      </c>
      <c r="B608" s="26" t="s">
        <v>39</v>
      </c>
      <c r="C608" s="26" t="s">
        <v>52</v>
      </c>
      <c r="D608" s="26" t="s">
        <v>40</v>
      </c>
      <c r="E608" s="54">
        <v>578407</v>
      </c>
      <c r="F608" s="46">
        <f>IFERROR(VLOOKUP(E608,#REF!,2,0),0)</f>
        <v>0</v>
      </c>
      <c r="G608" s="46"/>
      <c r="H608" s="26" t="s">
        <v>356</v>
      </c>
      <c r="I608" s="29" t="s">
        <v>63</v>
      </c>
      <c r="J608" s="29" t="s">
        <v>42</v>
      </c>
      <c r="K608" s="30" t="str">
        <f t="shared" si="88"/>
        <v>EME</v>
      </c>
      <c r="L608" s="26" t="s">
        <v>43</v>
      </c>
      <c r="M608" s="26" t="s">
        <v>54</v>
      </c>
      <c r="N608" s="26" t="str">
        <f t="shared" si="82"/>
        <v>Realizado</v>
      </c>
      <c r="O608" s="26" t="s">
        <v>117</v>
      </c>
      <c r="P608" s="26" t="s">
        <v>55</v>
      </c>
      <c r="Q608" s="26" t="str">
        <f>IFERROR(IFERROR(VLOOKUP(H608,[1]STATUS_CAPEX!I:J,2,0),VLOOKUP(H608,[1]STATUS_OPEX!H:I,2,0)),0)</f>
        <v>LIB //CKCP</v>
      </c>
      <c r="R608" s="31">
        <v>46113</v>
      </c>
      <c r="S608" s="32" t="s">
        <v>47</v>
      </c>
      <c r="T608" s="26" t="s">
        <v>48</v>
      </c>
      <c r="U608" s="33" t="s">
        <v>39</v>
      </c>
      <c r="V608" s="33" t="str">
        <f t="shared" si="81"/>
        <v>OK</v>
      </c>
      <c r="W608" s="33" t="s">
        <v>49</v>
      </c>
      <c r="X608" s="33" t="s">
        <v>49</v>
      </c>
      <c r="Y608" s="33" t="s">
        <v>39</v>
      </c>
      <c r="Z608" s="14">
        <f t="shared" si="85"/>
        <v>1</v>
      </c>
      <c r="AA608" s="34">
        <v>8738.06</v>
      </c>
      <c r="AB608" s="35" t="s">
        <v>50</v>
      </c>
      <c r="AC608" s="36" t="str">
        <f>IFERROR(VLOOKUP(T608,[1]STATUS_CAPEX!Q:R,2,0),"SAMUEL OLIVEIRA")</f>
        <v>LUCAS ANDRADE</v>
      </c>
      <c r="AD608" s="37" t="s">
        <v>51</v>
      </c>
      <c r="AE608" s="32" t="str">
        <f t="shared" si="89"/>
        <v>Realizado</v>
      </c>
      <c r="AF608" s="38" t="s">
        <v>42</v>
      </c>
      <c r="AG608" s="78">
        <f t="shared" si="91"/>
        <v>6882.26</v>
      </c>
      <c r="AH608" s="40">
        <v>2548098.5699999998</v>
      </c>
      <c r="AI608" s="35" t="e">
        <f t="shared" si="86"/>
        <v>#N/A</v>
      </c>
      <c r="AJ608" s="41">
        <v>24681116</v>
      </c>
      <c r="AK608" s="51">
        <v>6882.26</v>
      </c>
      <c r="AL608" s="34" t="str">
        <f t="shared" si="87"/>
        <v>Mauricio Alves</v>
      </c>
    </row>
    <row r="609" spans="1:38" x14ac:dyDescent="0.25">
      <c r="A609" s="26" t="s">
        <v>38</v>
      </c>
      <c r="B609" s="26" t="s">
        <v>39</v>
      </c>
      <c r="C609" s="26" t="s">
        <v>52</v>
      </c>
      <c r="D609" s="26" t="s">
        <v>40</v>
      </c>
      <c r="E609" s="27">
        <v>644847</v>
      </c>
      <c r="F609" s="27">
        <f>IFERROR(VLOOKUP(E609,#REF!,2,0),0)</f>
        <v>0</v>
      </c>
      <c r="G609" s="27"/>
      <c r="H609" s="26">
        <v>6000804063</v>
      </c>
      <c r="I609" s="26" t="s">
        <v>63</v>
      </c>
      <c r="J609" s="26" t="s">
        <v>42</v>
      </c>
      <c r="K609" s="30" t="str">
        <f t="shared" si="88"/>
        <v>Custeio</v>
      </c>
      <c r="L609" s="26" t="s">
        <v>136</v>
      </c>
      <c r="M609" s="26" t="s">
        <v>44</v>
      </c>
      <c r="N609" s="26" t="str">
        <f t="shared" si="82"/>
        <v>Realizado</v>
      </c>
      <c r="O609" s="47" t="s">
        <v>45</v>
      </c>
      <c r="P609" s="47" t="s">
        <v>110</v>
      </c>
      <c r="Q609" s="26" t="str">
        <f>IFERROR(IFERROR(VLOOKUP(H609,[1]STATUS_CAPEX!I:J,2,0),VLOOKUP(H609,[1]STATUS_OPEX!H:I,2,0)),0)</f>
        <v>LIB //COMS</v>
      </c>
      <c r="R609" s="31">
        <v>46114</v>
      </c>
      <c r="S609" s="32" t="s">
        <v>56</v>
      </c>
      <c r="T609" s="26" t="s">
        <v>72</v>
      </c>
      <c r="U609" s="33" t="s">
        <v>39</v>
      </c>
      <c r="V609" s="33" t="str">
        <f t="shared" si="81"/>
        <v>OK</v>
      </c>
      <c r="W609" s="33" t="s">
        <v>49</v>
      </c>
      <c r="X609" s="33" t="s">
        <v>49</v>
      </c>
      <c r="Y609" s="33" t="s">
        <v>39</v>
      </c>
      <c r="Z609" s="14">
        <f t="shared" si="85"/>
        <v>1</v>
      </c>
      <c r="AA609" s="34">
        <v>216.03</v>
      </c>
      <c r="AB609" s="35" t="s">
        <v>57</v>
      </c>
      <c r="AC609" s="36" t="str">
        <f>IFERROR(VLOOKUP(T609,[1]STATUS_CAPEX!Q:R,2,0),"SAMUEL OLIVEIRA")</f>
        <v>SAMUEL OLIVEIRA</v>
      </c>
      <c r="AD609" s="37" t="s">
        <v>51</v>
      </c>
      <c r="AE609" s="32" t="str">
        <f t="shared" si="89"/>
        <v>Realizado</v>
      </c>
      <c r="AF609" s="38" t="s">
        <v>42</v>
      </c>
      <c r="AG609" s="49">
        <f t="shared" si="91"/>
        <v>2071.34</v>
      </c>
      <c r="AH609" s="40">
        <v>2548098.5699999998</v>
      </c>
      <c r="AI609" s="35" t="e">
        <f t="shared" si="86"/>
        <v>#N/A</v>
      </c>
      <c r="AJ609" s="41">
        <v>25219669</v>
      </c>
      <c r="AK609" s="51">
        <v>2071.34</v>
      </c>
      <c r="AL609" s="34" t="str">
        <f t="shared" si="87"/>
        <v>Mauricio Alves</v>
      </c>
    </row>
    <row r="610" spans="1:38" x14ac:dyDescent="0.25">
      <c r="A610" s="26" t="s">
        <v>38</v>
      </c>
      <c r="B610" s="26" t="s">
        <v>39</v>
      </c>
      <c r="C610" s="26" t="s">
        <v>52</v>
      </c>
      <c r="D610" s="26" t="s">
        <v>40</v>
      </c>
      <c r="E610" s="27">
        <v>644841</v>
      </c>
      <c r="F610" s="27">
        <f>IFERROR(VLOOKUP(E610,#REF!,2,0),0)</f>
        <v>0</v>
      </c>
      <c r="G610" s="27"/>
      <c r="H610" s="26">
        <v>6000804064</v>
      </c>
      <c r="I610" s="26" t="s">
        <v>63</v>
      </c>
      <c r="J610" s="26" t="s">
        <v>42</v>
      </c>
      <c r="K610" s="30" t="str">
        <f t="shared" si="88"/>
        <v>Custeio</v>
      </c>
      <c r="L610" s="26" t="s">
        <v>136</v>
      </c>
      <c r="M610" s="26" t="s">
        <v>44</v>
      </c>
      <c r="N610" s="26" t="str">
        <f t="shared" si="82"/>
        <v>Realizado</v>
      </c>
      <c r="O610" s="47" t="s">
        <v>45</v>
      </c>
      <c r="P610" s="47" t="s">
        <v>86</v>
      </c>
      <c r="Q610" s="26" t="str">
        <f>IFERROR(IFERROR(VLOOKUP(H610,[1]STATUS_CAPEX!I:J,2,0),VLOOKUP(H610,[1]STATUS_OPEX!H:I,2,0)),0)</f>
        <v>LIB //COMS</v>
      </c>
      <c r="R610" s="31">
        <v>46115</v>
      </c>
      <c r="S610" s="32" t="s">
        <v>47</v>
      </c>
      <c r="T610" s="26" t="s">
        <v>72</v>
      </c>
      <c r="U610" s="33" t="s">
        <v>39</v>
      </c>
      <c r="V610" s="33" t="str">
        <f t="shared" si="81"/>
        <v>OK</v>
      </c>
      <c r="W610" s="33" t="s">
        <v>49</v>
      </c>
      <c r="X610" s="33" t="s">
        <v>49</v>
      </c>
      <c r="Y610" s="33" t="s">
        <v>39</v>
      </c>
      <c r="Z610" s="14">
        <f t="shared" si="85"/>
        <v>1</v>
      </c>
      <c r="AA610" s="34">
        <v>2040.45</v>
      </c>
      <c r="AB610" s="35" t="s">
        <v>50</v>
      </c>
      <c r="AC610" s="36" t="str">
        <f>IFERROR(VLOOKUP(T610,[1]STATUS_CAPEX!Q:R,2,0),"SAMUEL OLIVEIRA")</f>
        <v>SAMUEL OLIVEIRA</v>
      </c>
      <c r="AD610" s="37" t="s">
        <v>51</v>
      </c>
      <c r="AE610" s="32" t="str">
        <f t="shared" si="89"/>
        <v>Realizado</v>
      </c>
      <c r="AF610" s="38" t="s">
        <v>42</v>
      </c>
      <c r="AG610" s="49">
        <f t="shared" si="91"/>
        <v>1985.87</v>
      </c>
      <c r="AH610" s="40">
        <v>2548098.5699999998</v>
      </c>
      <c r="AI610" s="35" t="e">
        <f t="shared" si="86"/>
        <v>#N/A</v>
      </c>
      <c r="AJ610" s="41">
        <v>25219997</v>
      </c>
      <c r="AK610" s="51">
        <v>1985.87</v>
      </c>
      <c r="AL610" s="34" t="str">
        <f t="shared" si="87"/>
        <v>Mauricio Alves</v>
      </c>
    </row>
    <row r="611" spans="1:38" x14ac:dyDescent="0.25">
      <c r="A611" s="26" t="s">
        <v>38</v>
      </c>
      <c r="B611" s="26" t="s">
        <v>39</v>
      </c>
      <c r="C611" s="26" t="s">
        <v>52</v>
      </c>
      <c r="D611" s="26" t="s">
        <v>40</v>
      </c>
      <c r="E611" s="91">
        <v>635021</v>
      </c>
      <c r="F611" s="46">
        <f>IFERROR(VLOOKUP(E611,#REF!,2,0),0)</f>
        <v>0</v>
      </c>
      <c r="G611" s="46"/>
      <c r="H611" s="26">
        <v>6000791897</v>
      </c>
      <c r="I611" s="26" t="s">
        <v>63</v>
      </c>
      <c r="J611" s="26" t="s">
        <v>42</v>
      </c>
      <c r="K611" s="30" t="str">
        <f t="shared" si="88"/>
        <v>Custeio</v>
      </c>
      <c r="L611" s="26" t="s">
        <v>136</v>
      </c>
      <c r="M611" s="26" t="s">
        <v>44</v>
      </c>
      <c r="N611" s="26" t="str">
        <f t="shared" si="82"/>
        <v>Realizado</v>
      </c>
      <c r="O611" s="45" t="s">
        <v>147</v>
      </c>
      <c r="P611" s="45" t="s">
        <v>70</v>
      </c>
      <c r="Q611" s="26" t="str">
        <f>IFERROR(IFERROR(VLOOKUP(H611,[1]STATUS_CAPEX!I:J,2,0),VLOOKUP(H611,[1]STATUS_OPEX!H:I,2,0)),0)</f>
        <v>LIB //COMS</v>
      </c>
      <c r="R611" s="31">
        <v>46116</v>
      </c>
      <c r="S611" s="32" t="s">
        <v>56</v>
      </c>
      <c r="T611" s="26" t="s">
        <v>72</v>
      </c>
      <c r="U611" s="33" t="s">
        <v>39</v>
      </c>
      <c r="V611" s="33" t="str">
        <f t="shared" si="81"/>
        <v>OK</v>
      </c>
      <c r="W611" s="33" t="s">
        <v>49</v>
      </c>
      <c r="X611" s="33" t="s">
        <v>49</v>
      </c>
      <c r="Y611" s="33" t="s">
        <v>39</v>
      </c>
      <c r="Z611" s="14">
        <f t="shared" si="85"/>
        <v>1</v>
      </c>
      <c r="AA611" s="60">
        <v>297.22000000000003</v>
      </c>
      <c r="AB611" s="35" t="s">
        <v>57</v>
      </c>
      <c r="AC611" s="45" t="s">
        <v>298</v>
      </c>
      <c r="AD611" s="37" t="s">
        <v>51</v>
      </c>
      <c r="AE611" s="32" t="str">
        <f t="shared" si="89"/>
        <v>Realizado</v>
      </c>
      <c r="AF611" s="38" t="s">
        <v>42</v>
      </c>
      <c r="AG611" s="39">
        <f t="shared" si="91"/>
        <v>725.34</v>
      </c>
      <c r="AH611" s="40">
        <v>2548098.5699999998</v>
      </c>
      <c r="AI611" s="35" t="e">
        <f t="shared" si="86"/>
        <v>#N/A</v>
      </c>
      <c r="AJ611" s="41">
        <v>25166985</v>
      </c>
      <c r="AK611" s="51">
        <v>725.34</v>
      </c>
      <c r="AL611" s="34" t="str">
        <f t="shared" si="87"/>
        <v>Mauricio Alves</v>
      </c>
    </row>
    <row r="612" spans="1:38" x14ac:dyDescent="0.25">
      <c r="A612" s="26" t="s">
        <v>38</v>
      </c>
      <c r="B612" s="26" t="s">
        <v>39</v>
      </c>
      <c r="C612" s="26" t="s">
        <v>52</v>
      </c>
      <c r="D612" s="26" t="s">
        <v>40</v>
      </c>
      <c r="E612" s="27">
        <v>584792</v>
      </c>
      <c r="F612" s="27">
        <f>IFERROR(VLOOKUP(E612,#REF!,2,0),0)</f>
        <v>0</v>
      </c>
      <c r="G612" s="27"/>
      <c r="H612" s="26" t="s">
        <v>357</v>
      </c>
      <c r="I612" s="26" t="s">
        <v>63</v>
      </c>
      <c r="J612" s="26" t="s">
        <v>42</v>
      </c>
      <c r="K612" s="30" t="str">
        <f t="shared" si="88"/>
        <v>EME</v>
      </c>
      <c r="L612" s="26" t="s">
        <v>43</v>
      </c>
      <c r="M612" s="26" t="s">
        <v>54</v>
      </c>
      <c r="N612" s="26" t="str">
        <f t="shared" si="82"/>
        <v>Realizado</v>
      </c>
      <c r="O612" s="26" t="s">
        <v>147</v>
      </c>
      <c r="P612" s="26" t="s">
        <v>55</v>
      </c>
      <c r="Q612" s="26" t="str">
        <f>IFERROR(IFERROR(VLOOKUP(H612,[1]STATUS_CAPEX!I:J,2,0),VLOOKUP(H612,[1]STATUS_OPEX!H:I,2,0)),0)</f>
        <v>LIB // MED</v>
      </c>
      <c r="R612" s="31">
        <v>46117</v>
      </c>
      <c r="S612" s="32" t="s">
        <v>165</v>
      </c>
      <c r="T612" s="26" t="s">
        <v>48</v>
      </c>
      <c r="U612" s="33" t="s">
        <v>39</v>
      </c>
      <c r="V612" s="33" t="str">
        <f t="shared" si="81"/>
        <v>OK</v>
      </c>
      <c r="W612" s="33" t="s">
        <v>49</v>
      </c>
      <c r="X612" s="33" t="s">
        <v>49</v>
      </c>
      <c r="Y612" s="33" t="s">
        <v>39</v>
      </c>
      <c r="Z612" s="14">
        <f t="shared" si="85"/>
        <v>1</v>
      </c>
      <c r="AA612" s="34">
        <v>21056</v>
      </c>
      <c r="AB612" s="69" t="s">
        <v>50</v>
      </c>
      <c r="AC612" s="36" t="str">
        <f>IFERROR(VLOOKUP(T612,[1]STATUS_CAPEX!Q:R,2,0),"SAMUEL OLIVEIRA")</f>
        <v>LUCAS ANDRADE</v>
      </c>
      <c r="AD612" s="37" t="s">
        <v>51</v>
      </c>
      <c r="AE612" s="32" t="str">
        <f t="shared" si="89"/>
        <v>Realizado</v>
      </c>
      <c r="AF612" s="38" t="s">
        <v>166</v>
      </c>
      <c r="AG612" s="78">
        <f t="shared" si="91"/>
        <v>20514.650000000001</v>
      </c>
      <c r="AH612" s="40">
        <v>2548098.5699999998</v>
      </c>
      <c r="AI612" s="35" t="e">
        <f t="shared" si="86"/>
        <v>#N/A</v>
      </c>
      <c r="AJ612" s="41">
        <v>24681447</v>
      </c>
      <c r="AK612" s="51">
        <v>20514.650000000001</v>
      </c>
      <c r="AL612" s="34" t="str">
        <f t="shared" si="87"/>
        <v>Mauricio Alves</v>
      </c>
    </row>
    <row r="613" spans="1:38" x14ac:dyDescent="0.25">
      <c r="A613" s="26" t="s">
        <v>38</v>
      </c>
      <c r="B613" s="26" t="s">
        <v>39</v>
      </c>
      <c r="C613" s="26" t="s">
        <v>52</v>
      </c>
      <c r="D613" s="26" t="s">
        <v>40</v>
      </c>
      <c r="E613" s="27">
        <v>649402</v>
      </c>
      <c r="F613" s="27">
        <f>IFERROR(VLOOKUP(E613,#REF!,2,0),0)</f>
        <v>0</v>
      </c>
      <c r="G613" s="27"/>
      <c r="H613" s="26">
        <v>6000805007</v>
      </c>
      <c r="I613" s="26" t="s">
        <v>63</v>
      </c>
      <c r="J613" s="26" t="s">
        <v>42</v>
      </c>
      <c r="K613" s="30" t="str">
        <f t="shared" si="88"/>
        <v>Custeio</v>
      </c>
      <c r="L613" s="26" t="s">
        <v>136</v>
      </c>
      <c r="M613" s="26" t="s">
        <v>44</v>
      </c>
      <c r="N613" s="26" t="str">
        <f t="shared" si="82"/>
        <v>Realizado</v>
      </c>
      <c r="O613" s="47" t="s">
        <v>45</v>
      </c>
      <c r="P613" s="47" t="s">
        <v>103</v>
      </c>
      <c r="Q613" s="26" t="str">
        <f>IFERROR(IFERROR(VLOOKUP(H613,[1]STATUS_CAPEX!I:J,2,0),VLOOKUP(H613,[1]STATUS_OPEX!H:I,2,0)),0)</f>
        <v>LIB //COMS</v>
      </c>
      <c r="R613" s="31">
        <v>46118</v>
      </c>
      <c r="S613" s="32" t="s">
        <v>56</v>
      </c>
      <c r="T613" s="26" t="s">
        <v>72</v>
      </c>
      <c r="U613" s="33" t="s">
        <v>39</v>
      </c>
      <c r="V613" s="33" t="str">
        <f t="shared" si="81"/>
        <v>OK</v>
      </c>
      <c r="W613" s="33" t="s">
        <v>49</v>
      </c>
      <c r="X613" s="33" t="s">
        <v>49</v>
      </c>
      <c r="Y613" s="33" t="s">
        <v>39</v>
      </c>
      <c r="Z613" s="14">
        <f t="shared" si="85"/>
        <v>1</v>
      </c>
      <c r="AA613" s="34">
        <v>6416.17</v>
      </c>
      <c r="AB613" s="35" t="s">
        <v>57</v>
      </c>
      <c r="AC613" s="36" t="s">
        <v>73</v>
      </c>
      <c r="AD613" s="37" t="s">
        <v>51</v>
      </c>
      <c r="AE613" s="32" t="str">
        <f t="shared" si="89"/>
        <v>Realizado</v>
      </c>
      <c r="AF613" s="38" t="s">
        <v>42</v>
      </c>
      <c r="AG613" s="49">
        <f t="shared" si="91"/>
        <v>763.22</v>
      </c>
      <c r="AH613" s="40">
        <v>2548098.5699999998</v>
      </c>
      <c r="AI613" s="35" t="e">
        <f t="shared" si="86"/>
        <v>#N/A</v>
      </c>
      <c r="AJ613" s="41">
        <v>25265650</v>
      </c>
      <c r="AK613" s="51">
        <v>763.22</v>
      </c>
      <c r="AL613" s="34" t="str">
        <f t="shared" si="87"/>
        <v>Mauricio Alves</v>
      </c>
    </row>
    <row r="614" spans="1:38" x14ac:dyDescent="0.25">
      <c r="A614" s="26" t="s">
        <v>38</v>
      </c>
      <c r="B614" s="26" t="s">
        <v>39</v>
      </c>
      <c r="C614" s="26" t="s">
        <v>52</v>
      </c>
      <c r="D614" s="26" t="s">
        <v>40</v>
      </c>
      <c r="E614" s="27">
        <v>650297</v>
      </c>
      <c r="F614" s="27">
        <f>IFERROR(VLOOKUP(E614,#REF!,2,0),0)</f>
        <v>0</v>
      </c>
      <c r="G614" s="27"/>
      <c r="H614" s="26">
        <v>6000805008</v>
      </c>
      <c r="I614" s="26" t="s">
        <v>63</v>
      </c>
      <c r="J614" s="26" t="s">
        <v>42</v>
      </c>
      <c r="K614" s="30" t="str">
        <f t="shared" si="88"/>
        <v>Custeio</v>
      </c>
      <c r="L614" s="26" t="s">
        <v>136</v>
      </c>
      <c r="M614" s="26" t="s">
        <v>44</v>
      </c>
      <c r="N614" s="26" t="str">
        <f t="shared" si="82"/>
        <v>Realizado</v>
      </c>
      <c r="O614" s="47" t="s">
        <v>197</v>
      </c>
      <c r="P614" s="47" t="s">
        <v>108</v>
      </c>
      <c r="Q614" s="26" t="str">
        <f>IFERROR(IFERROR(VLOOKUP(H614,[1]STATUS_CAPEX!I:J,2,0),VLOOKUP(H614,[1]STATUS_OPEX!H:I,2,0)),0)</f>
        <v>LIB //COMS</v>
      </c>
      <c r="R614" s="31">
        <v>46119</v>
      </c>
      <c r="S614" s="32" t="s">
        <v>47</v>
      </c>
      <c r="T614" s="26" t="s">
        <v>72</v>
      </c>
      <c r="U614" s="33" t="s">
        <v>39</v>
      </c>
      <c r="V614" s="33" t="str">
        <f t="shared" si="81"/>
        <v>OK</v>
      </c>
      <c r="W614" s="33" t="s">
        <v>49</v>
      </c>
      <c r="X614" s="33" t="s">
        <v>49</v>
      </c>
      <c r="Y614" s="33" t="s">
        <v>39</v>
      </c>
      <c r="Z614" s="14">
        <f t="shared" si="85"/>
        <v>1</v>
      </c>
      <c r="AA614" s="34">
        <v>3153.68</v>
      </c>
      <c r="AB614" s="35" t="s">
        <v>50</v>
      </c>
      <c r="AC614" s="36" t="s">
        <v>73</v>
      </c>
      <c r="AD614" s="37" t="s">
        <v>51</v>
      </c>
      <c r="AE614" s="32" t="str">
        <f t="shared" si="89"/>
        <v>Realizado</v>
      </c>
      <c r="AF614" s="38" t="s">
        <v>42</v>
      </c>
      <c r="AG614" s="49" t="s">
        <v>358</v>
      </c>
      <c r="AH614" s="40">
        <v>2548098.5699999998</v>
      </c>
      <c r="AI614" s="35" t="e">
        <f t="shared" si="86"/>
        <v>#N/A</v>
      </c>
      <c r="AJ614" s="41">
        <v>25265834</v>
      </c>
      <c r="AK614" s="51">
        <v>5879.48</v>
      </c>
      <c r="AL614" s="34" t="str">
        <f t="shared" si="87"/>
        <v>Mauricio Alves</v>
      </c>
    </row>
    <row r="615" spans="1:38" x14ac:dyDescent="0.25">
      <c r="A615" s="26" t="s">
        <v>38</v>
      </c>
      <c r="B615" s="26" t="s">
        <v>39</v>
      </c>
      <c r="C615" s="26" t="s">
        <v>52</v>
      </c>
      <c r="D615" s="26" t="s">
        <v>40</v>
      </c>
      <c r="E615" s="27">
        <v>651071</v>
      </c>
      <c r="F615" s="27">
        <f>IFERROR(VLOOKUP(E615,#REF!,2,0),0)</f>
        <v>0</v>
      </c>
      <c r="G615" s="27"/>
      <c r="H615" s="26">
        <v>6000805009</v>
      </c>
      <c r="I615" s="26" t="s">
        <v>63</v>
      </c>
      <c r="J615" s="26" t="s">
        <v>42</v>
      </c>
      <c r="K615" s="30" t="str">
        <f t="shared" si="88"/>
        <v>Custeio</v>
      </c>
      <c r="L615" s="26" t="s">
        <v>43</v>
      </c>
      <c r="M615" s="26" t="s">
        <v>44</v>
      </c>
      <c r="N615" s="26" t="str">
        <f t="shared" si="82"/>
        <v>Realizado</v>
      </c>
      <c r="O615" s="47" t="s">
        <v>45</v>
      </c>
      <c r="P615" s="47" t="s">
        <v>242</v>
      </c>
      <c r="Q615" s="26" t="str">
        <f>IFERROR(IFERROR(VLOOKUP(H615,[1]STATUS_CAPEX!I:J,2,0),VLOOKUP(H615,[1]STATUS_OPEX!H:I,2,0)),0)</f>
        <v>LIB //COMS</v>
      </c>
      <c r="R615" s="31">
        <v>46120</v>
      </c>
      <c r="S615" s="32" t="s">
        <v>71</v>
      </c>
      <c r="T615" s="26" t="s">
        <v>72</v>
      </c>
      <c r="U615" s="33" t="s">
        <v>39</v>
      </c>
      <c r="V615" s="33" t="str">
        <f t="shared" si="81"/>
        <v>OK</v>
      </c>
      <c r="W615" s="33" t="s">
        <v>49</v>
      </c>
      <c r="X615" s="33" t="s">
        <v>49</v>
      </c>
      <c r="Y615" s="33" t="s">
        <v>39</v>
      </c>
      <c r="Z615" s="14">
        <f t="shared" si="85"/>
        <v>1</v>
      </c>
      <c r="AA615" s="34">
        <v>474.63</v>
      </c>
      <c r="AB615" s="35" t="s">
        <v>57</v>
      </c>
      <c r="AC615" s="36" t="s">
        <v>73</v>
      </c>
      <c r="AD615" s="37" t="s">
        <v>51</v>
      </c>
      <c r="AE615" s="32" t="str">
        <f t="shared" si="89"/>
        <v>Realizado</v>
      </c>
      <c r="AF615" s="38" t="s">
        <v>42</v>
      </c>
      <c r="AG615" s="49">
        <f t="shared" ref="AG615:AG678" si="92">IF(AK615="",AA615,AK615)</f>
        <v>37.83</v>
      </c>
      <c r="AH615" s="40">
        <v>2548098.5699999998</v>
      </c>
      <c r="AI615" s="35" t="e">
        <f t="shared" si="86"/>
        <v>#N/A</v>
      </c>
      <c r="AJ615" s="41">
        <v>25265891</v>
      </c>
      <c r="AK615" s="51">
        <v>37.83</v>
      </c>
      <c r="AL615" s="34" t="str">
        <f t="shared" si="87"/>
        <v>Mauricio Alves</v>
      </c>
    </row>
    <row r="616" spans="1:38" x14ac:dyDescent="0.25">
      <c r="A616" s="26" t="s">
        <v>38</v>
      </c>
      <c r="B616" s="26" t="s">
        <v>39</v>
      </c>
      <c r="C616" s="26" t="s">
        <v>52</v>
      </c>
      <c r="D616" s="26" t="s">
        <v>40</v>
      </c>
      <c r="E616" s="27">
        <v>650385</v>
      </c>
      <c r="F616" s="27">
        <f>IFERROR(VLOOKUP(E616,#REF!,2,0),0)</f>
        <v>0</v>
      </c>
      <c r="G616" s="27"/>
      <c r="H616" s="26">
        <v>6000805010</v>
      </c>
      <c r="I616" s="26" t="s">
        <v>63</v>
      </c>
      <c r="J616" s="26" t="s">
        <v>42</v>
      </c>
      <c r="K616" s="30" t="str">
        <f t="shared" si="88"/>
        <v>Custeio</v>
      </c>
      <c r="L616" s="26" t="s">
        <v>136</v>
      </c>
      <c r="M616" s="26" t="s">
        <v>44</v>
      </c>
      <c r="N616" s="26" t="str">
        <f t="shared" si="82"/>
        <v>Realizado</v>
      </c>
      <c r="O616" s="47" t="s">
        <v>45</v>
      </c>
      <c r="P616" s="47" t="s">
        <v>86</v>
      </c>
      <c r="Q616" s="26" t="str">
        <f>IFERROR(IFERROR(VLOOKUP(H616,[1]STATUS_CAPEX!I:J,2,0),VLOOKUP(H616,[1]STATUS_OPEX!H:I,2,0)),0)</f>
        <v>LIB //COMS</v>
      </c>
      <c r="R616" s="31">
        <v>46121</v>
      </c>
      <c r="S616" s="32" t="s">
        <v>47</v>
      </c>
      <c r="T616" s="26" t="s">
        <v>72</v>
      </c>
      <c r="U616" s="33" t="s">
        <v>39</v>
      </c>
      <c r="V616" s="33" t="str">
        <f t="shared" si="81"/>
        <v>OK</v>
      </c>
      <c r="W616" s="33" t="s">
        <v>49</v>
      </c>
      <c r="X616" s="33" t="s">
        <v>49</v>
      </c>
      <c r="Y616" s="33" t="s">
        <v>39</v>
      </c>
      <c r="Z616" s="14">
        <f t="shared" si="85"/>
        <v>1</v>
      </c>
      <c r="AA616" s="60">
        <v>0</v>
      </c>
      <c r="AB616" s="35" t="s">
        <v>50</v>
      </c>
      <c r="AC616" s="36" t="s">
        <v>73</v>
      </c>
      <c r="AD616" s="37" t="s">
        <v>51</v>
      </c>
      <c r="AE616" s="32" t="str">
        <f t="shared" si="89"/>
        <v>Realizado</v>
      </c>
      <c r="AF616" s="38" t="s">
        <v>42</v>
      </c>
      <c r="AG616" s="49">
        <f t="shared" si="92"/>
        <v>8067.48</v>
      </c>
      <c r="AH616" s="40">
        <v>2548098.5699999998</v>
      </c>
      <c r="AI616" s="35" t="e">
        <f t="shared" si="86"/>
        <v>#N/A</v>
      </c>
      <c r="AJ616" s="41">
        <v>25266130</v>
      </c>
      <c r="AK616" s="51">
        <v>8067.48</v>
      </c>
      <c r="AL616" s="34" t="str">
        <f t="shared" si="87"/>
        <v>Mauricio Alves</v>
      </c>
    </row>
    <row r="617" spans="1:38" x14ac:dyDescent="0.25">
      <c r="A617" s="26" t="s">
        <v>38</v>
      </c>
      <c r="B617" s="26" t="s">
        <v>39</v>
      </c>
      <c r="C617" s="26" t="s">
        <v>52</v>
      </c>
      <c r="D617" s="26" t="s">
        <v>40</v>
      </c>
      <c r="E617" s="27">
        <v>660167</v>
      </c>
      <c r="F617" s="27">
        <f>IFERROR(VLOOKUP(E617,#REF!,2,0),0)</f>
        <v>0</v>
      </c>
      <c r="G617" s="27"/>
      <c r="H617" s="26">
        <v>6000805011</v>
      </c>
      <c r="I617" s="43" t="s">
        <v>63</v>
      </c>
      <c r="J617" s="43" t="s">
        <v>42</v>
      </c>
      <c r="K617" s="30" t="str">
        <f t="shared" si="88"/>
        <v>Custeio</v>
      </c>
      <c r="L617" s="26" t="s">
        <v>136</v>
      </c>
      <c r="M617" s="26" t="s">
        <v>44</v>
      </c>
      <c r="N617" s="26" t="str">
        <f t="shared" si="82"/>
        <v>Realizado</v>
      </c>
      <c r="O617" s="47" t="s">
        <v>45</v>
      </c>
      <c r="P617" s="47" t="s">
        <v>86</v>
      </c>
      <c r="Q617" s="26" t="str">
        <f>IFERROR(IFERROR(VLOOKUP(H617,[1]STATUS_CAPEX!I:J,2,0),VLOOKUP(H617,[1]STATUS_OPEX!H:I,2,0)),0)</f>
        <v>LIB //COMS</v>
      </c>
      <c r="R617" s="31">
        <v>46122</v>
      </c>
      <c r="S617" s="32" t="s">
        <v>56</v>
      </c>
      <c r="T617" s="26" t="s">
        <v>72</v>
      </c>
      <c r="U617" s="33" t="s">
        <v>39</v>
      </c>
      <c r="V617" s="33" t="str">
        <f t="shared" si="81"/>
        <v>OK</v>
      </c>
      <c r="W617" s="33" t="s">
        <v>49</v>
      </c>
      <c r="X617" s="33" t="s">
        <v>49</v>
      </c>
      <c r="Y617" s="33" t="s">
        <v>39</v>
      </c>
      <c r="Z617" s="14">
        <f t="shared" si="85"/>
        <v>1</v>
      </c>
      <c r="AA617" s="34">
        <v>1797.55</v>
      </c>
      <c r="AB617" s="35" t="s">
        <v>57</v>
      </c>
      <c r="AC617" s="36" t="s">
        <v>73</v>
      </c>
      <c r="AD617" s="37" t="s">
        <v>51</v>
      </c>
      <c r="AE617" s="32" t="str">
        <f t="shared" si="89"/>
        <v>Realizado</v>
      </c>
      <c r="AF617" s="38" t="s">
        <v>42</v>
      </c>
      <c r="AG617" s="49">
        <f t="shared" si="92"/>
        <v>528.25</v>
      </c>
      <c r="AH617" s="40">
        <v>2548098.5699999998</v>
      </c>
      <c r="AI617" s="35" t="e">
        <f t="shared" si="86"/>
        <v>#N/A</v>
      </c>
      <c r="AJ617" s="41">
        <v>25266202</v>
      </c>
      <c r="AK617" s="51">
        <v>528.25</v>
      </c>
      <c r="AL617" s="34" t="str">
        <f t="shared" si="87"/>
        <v>Mauricio Alves</v>
      </c>
    </row>
    <row r="618" spans="1:38" hidden="1" x14ac:dyDescent="0.25">
      <c r="A618" s="26" t="s">
        <v>183</v>
      </c>
      <c r="B618" s="26" t="s">
        <v>325</v>
      </c>
      <c r="C618" s="26" t="s">
        <v>325</v>
      </c>
      <c r="D618" s="26" t="s">
        <v>61</v>
      </c>
      <c r="E618" s="27">
        <v>1</v>
      </c>
      <c r="F618" s="27">
        <f>IFERROR(VLOOKUP(E618,#REF!,2,0),0)</f>
        <v>0</v>
      </c>
      <c r="G618" s="27"/>
      <c r="H618" s="44" t="s">
        <v>359</v>
      </c>
      <c r="I618" s="45" t="s">
        <v>63</v>
      </c>
      <c r="J618" s="45" t="s">
        <v>63</v>
      </c>
      <c r="K618" s="30" t="str">
        <f t="shared" si="88"/>
        <v>EME</v>
      </c>
      <c r="L618" s="26" t="s">
        <v>43</v>
      </c>
      <c r="M618" s="26" t="s">
        <v>54</v>
      </c>
      <c r="N618" s="26" t="str">
        <f t="shared" si="82"/>
        <v>Pendente</v>
      </c>
      <c r="O618" s="26" t="s">
        <v>245</v>
      </c>
      <c r="P618" s="26" t="s">
        <v>254</v>
      </c>
      <c r="Q618" s="26" t="str">
        <f>IFERROR(IFERROR(VLOOKUP(H618,[1]STATUS_CAPEX!I:J,2,0),VLOOKUP(H618,[1]STATUS_OPEX!H:I,2,0)),0)</f>
        <v>LIB //PEND</v>
      </c>
      <c r="R618" s="31">
        <v>46123</v>
      </c>
      <c r="S618" s="32" t="s">
        <v>66</v>
      </c>
      <c r="T618" s="26" t="s">
        <v>48</v>
      </c>
      <c r="U618" s="33" t="str">
        <f>IF(A618&gt;0,"OK","NOK")</f>
        <v>OK</v>
      </c>
      <c r="V618" s="33" t="s">
        <v>39</v>
      </c>
      <c r="W618" s="33" t="s">
        <v>148</v>
      </c>
      <c r="X618" s="33" t="s">
        <v>148</v>
      </c>
      <c r="Y618" s="33" t="str">
        <f>IF(AK618&gt;0,"OK","NOK")</f>
        <v>OK</v>
      </c>
      <c r="Z618" s="14">
        <f t="shared" si="85"/>
        <v>0.6</v>
      </c>
      <c r="AA618" s="60">
        <v>0</v>
      </c>
      <c r="AB618" s="69" t="s">
        <v>50</v>
      </c>
      <c r="AC618" s="36" t="str">
        <f>IFERROR(VLOOKUP(T618,[1]STATUS_CAPEX!Q:R,2,0),"SAMUEL OLIVEIRA")</f>
        <v>LUCAS ANDRADE</v>
      </c>
      <c r="AD618" s="37" t="s">
        <v>51</v>
      </c>
      <c r="AE618" s="32" t="str">
        <f t="shared" si="89"/>
        <v>Realizado</v>
      </c>
      <c r="AF618" s="38" t="s">
        <v>68</v>
      </c>
      <c r="AG618" s="39">
        <f t="shared" si="92"/>
        <v>2390.35</v>
      </c>
      <c r="AH618" s="40">
        <v>2548098.5699999998</v>
      </c>
      <c r="AI618" s="35" t="e">
        <f t="shared" si="86"/>
        <v>#N/A</v>
      </c>
      <c r="AJ618" s="41">
        <v>24739636</v>
      </c>
      <c r="AK618" s="51">
        <v>2390.35</v>
      </c>
      <c r="AL618" s="34" t="str">
        <f t="shared" si="87"/>
        <v>Erica Fragoso</v>
      </c>
    </row>
    <row r="619" spans="1:38" hidden="1" x14ac:dyDescent="0.25">
      <c r="A619" s="26" t="s">
        <v>183</v>
      </c>
      <c r="B619" s="26" t="s">
        <v>360</v>
      </c>
      <c r="C619" s="26" t="s">
        <v>361</v>
      </c>
      <c r="D619" s="26" t="s">
        <v>61</v>
      </c>
      <c r="E619" s="27">
        <v>2455</v>
      </c>
      <c r="F619" s="67">
        <v>153</v>
      </c>
      <c r="G619" s="67"/>
      <c r="H619" s="44" t="s">
        <v>362</v>
      </c>
      <c r="I619" s="45" t="s">
        <v>63</v>
      </c>
      <c r="J619" s="45" t="s">
        <v>63</v>
      </c>
      <c r="K619" s="30" t="str">
        <f t="shared" si="88"/>
        <v>ERD</v>
      </c>
      <c r="L619" s="47" t="s">
        <v>136</v>
      </c>
      <c r="M619" s="26" t="s">
        <v>54</v>
      </c>
      <c r="N619" s="26" t="str">
        <f t="shared" si="82"/>
        <v>Pendente</v>
      </c>
      <c r="O619" s="47" t="s">
        <v>100</v>
      </c>
      <c r="P619" s="47" t="s">
        <v>101</v>
      </c>
      <c r="Q619" s="26" t="str">
        <f>IFERROR(IFERROR(VLOOKUP(H619,[1]STATUS_CAPEX!I:J,2,0),VLOOKUP(H619,[1]STATUS_OPEX!H:I,2,0)),0)</f>
        <v>LIB //ENER</v>
      </c>
      <c r="R619" s="31">
        <v>46124</v>
      </c>
      <c r="S619" s="32" t="s">
        <v>66</v>
      </c>
      <c r="T619" s="26" t="s">
        <v>48</v>
      </c>
      <c r="U619" s="33" t="str">
        <f>IF(A619&gt;0,"OK","NOK")</f>
        <v>OK</v>
      </c>
      <c r="V619" s="33" t="str">
        <f t="shared" ref="V619:V682" si="93">IF(E619&gt;0,"OK","NOK")</f>
        <v>OK</v>
      </c>
      <c r="W619" s="33" t="s">
        <v>148</v>
      </c>
      <c r="X619" s="33" t="s">
        <v>148</v>
      </c>
      <c r="Y619" s="33" t="str">
        <f>IF(AK619&gt;0,"OK","NOK")</f>
        <v>NOK</v>
      </c>
      <c r="Z619" s="14">
        <f t="shared" si="85"/>
        <v>0.4</v>
      </c>
      <c r="AA619" s="48">
        <v>3063.01</v>
      </c>
      <c r="AB619" s="50" t="s">
        <v>50</v>
      </c>
      <c r="AC619" s="36" t="str">
        <f>IFERROR(VLOOKUP(T619,[1]STATUS_CAPEX!Q:R,2,0),"SAMUEL OLIVEIRA")</f>
        <v>LUCAS ANDRADE</v>
      </c>
      <c r="AD619" s="37" t="s">
        <v>51</v>
      </c>
      <c r="AE619" s="32" t="str">
        <f t="shared" si="89"/>
        <v>Não realizado</v>
      </c>
      <c r="AF619" s="38" t="s">
        <v>68</v>
      </c>
      <c r="AG619" s="39">
        <f t="shared" si="92"/>
        <v>0</v>
      </c>
      <c r="AH619" s="40">
        <v>2548098.5699999998</v>
      </c>
      <c r="AI619" s="35" t="e">
        <f t="shared" si="86"/>
        <v>#N/A</v>
      </c>
      <c r="AJ619" s="41">
        <v>0</v>
      </c>
      <c r="AK619" s="51">
        <v>0</v>
      </c>
      <c r="AL619" s="34" t="str">
        <f t="shared" si="87"/>
        <v>Erica Fragoso</v>
      </c>
    </row>
    <row r="620" spans="1:38" x14ac:dyDescent="0.25">
      <c r="A620" s="26" t="s">
        <v>38</v>
      </c>
      <c r="B620" s="26" t="s">
        <v>39</v>
      </c>
      <c r="C620" s="26" t="s">
        <v>52</v>
      </c>
      <c r="D620" s="26" t="s">
        <v>40</v>
      </c>
      <c r="E620" s="27">
        <v>652268</v>
      </c>
      <c r="F620" s="27">
        <f>IFERROR(VLOOKUP(E620,#REF!,2,0),0)</f>
        <v>0</v>
      </c>
      <c r="G620" s="27"/>
      <c r="H620" s="26">
        <v>6000805013</v>
      </c>
      <c r="I620" s="55" t="s">
        <v>63</v>
      </c>
      <c r="J620" s="55" t="s">
        <v>42</v>
      </c>
      <c r="K620" s="30" t="str">
        <f t="shared" si="88"/>
        <v>Custeio</v>
      </c>
      <c r="L620" s="26" t="s">
        <v>136</v>
      </c>
      <c r="M620" s="26" t="s">
        <v>44</v>
      </c>
      <c r="N620" s="26" t="str">
        <f t="shared" si="82"/>
        <v>Realizado</v>
      </c>
      <c r="O620" s="47" t="s">
        <v>137</v>
      </c>
      <c r="P620" s="47" t="s">
        <v>70</v>
      </c>
      <c r="Q620" s="26" t="str">
        <f>IFERROR(IFERROR(VLOOKUP(H620,[1]STATUS_CAPEX!I:J,2,0),VLOOKUP(H620,[1]STATUS_OPEX!H:I,2,0)),0)</f>
        <v>LIB //COMS</v>
      </c>
      <c r="R620" s="31">
        <v>46125</v>
      </c>
      <c r="S620" s="32" t="s">
        <v>56</v>
      </c>
      <c r="T620" s="26" t="s">
        <v>72</v>
      </c>
      <c r="U620" s="33" t="s">
        <v>39</v>
      </c>
      <c r="V620" s="33" t="str">
        <f t="shared" si="93"/>
        <v>OK</v>
      </c>
      <c r="W620" s="33" t="s">
        <v>49</v>
      </c>
      <c r="X620" s="33" t="s">
        <v>49</v>
      </c>
      <c r="Y620" s="33" t="s">
        <v>39</v>
      </c>
      <c r="Z620" s="14">
        <f t="shared" si="85"/>
        <v>1</v>
      </c>
      <c r="AA620" s="34">
        <v>398.94</v>
      </c>
      <c r="AB620" s="35" t="s">
        <v>57</v>
      </c>
      <c r="AC620" s="36" t="s">
        <v>73</v>
      </c>
      <c r="AD620" s="37" t="s">
        <v>51</v>
      </c>
      <c r="AE620" s="32" t="str">
        <f t="shared" si="89"/>
        <v>Realizado</v>
      </c>
      <c r="AF620" s="38" t="s">
        <v>42</v>
      </c>
      <c r="AG620" s="49">
        <f t="shared" si="92"/>
        <v>919.3</v>
      </c>
      <c r="AH620" s="40">
        <v>2548098.5699999998</v>
      </c>
      <c r="AI620" s="35" t="e">
        <f t="shared" si="86"/>
        <v>#N/A</v>
      </c>
      <c r="AJ620" s="41">
        <v>25266375</v>
      </c>
      <c r="AK620" s="51">
        <v>919.3</v>
      </c>
      <c r="AL620" s="34" t="str">
        <f t="shared" si="87"/>
        <v>Mauricio Alves</v>
      </c>
    </row>
    <row r="621" spans="1:38" hidden="1" x14ac:dyDescent="0.25">
      <c r="A621" s="26" t="s">
        <v>183</v>
      </c>
      <c r="B621" s="26" t="s">
        <v>184</v>
      </c>
      <c r="C621" s="26" t="s">
        <v>185</v>
      </c>
      <c r="D621" s="26" t="s">
        <v>61</v>
      </c>
      <c r="E621" s="27">
        <v>3385</v>
      </c>
      <c r="F621" s="67">
        <v>66</v>
      </c>
      <c r="G621" s="67"/>
      <c r="H621" s="44" t="s">
        <v>363</v>
      </c>
      <c r="I621" s="45" t="s">
        <v>63</v>
      </c>
      <c r="J621" s="45" t="s">
        <v>63</v>
      </c>
      <c r="K621" s="30" t="str">
        <f t="shared" si="88"/>
        <v>ERD</v>
      </c>
      <c r="L621" s="47" t="s">
        <v>75</v>
      </c>
      <c r="M621" s="26" t="s">
        <v>44</v>
      </c>
      <c r="N621" s="26" t="str">
        <f t="shared" ref="N621:N684" si="94">IF(Z621&gt;99%,"Realizado","Pendente")</f>
        <v>Pendente</v>
      </c>
      <c r="O621" s="47" t="s">
        <v>100</v>
      </c>
      <c r="P621" s="47" t="s">
        <v>187</v>
      </c>
      <c r="Q621" s="26" t="str">
        <f>IFERROR(IFERROR(VLOOKUP(H621,[1]STATUS_CAPEX!I:J,2,0),VLOOKUP(H621,[1]STATUS_OPEX!H:I,2,0)),0)</f>
        <v>LIB //ENER</v>
      </c>
      <c r="R621" s="31">
        <v>46126</v>
      </c>
      <c r="S621" s="32" t="s">
        <v>66</v>
      </c>
      <c r="T621" s="26" t="s">
        <v>48</v>
      </c>
      <c r="U621" s="33" t="str">
        <f>IF(A621&gt;0,"OK","NOK")</f>
        <v>OK</v>
      </c>
      <c r="V621" s="33" t="str">
        <f t="shared" si="93"/>
        <v>OK</v>
      </c>
      <c r="W621" s="33" t="s">
        <v>148</v>
      </c>
      <c r="X621" s="33" t="s">
        <v>148</v>
      </c>
      <c r="Y621" s="33" t="str">
        <f>IF(AK621&gt;0,"OK","NOK")</f>
        <v>NOK</v>
      </c>
      <c r="Z621" s="14">
        <f t="shared" si="85"/>
        <v>0.4</v>
      </c>
      <c r="AA621" s="48">
        <v>6075.98</v>
      </c>
      <c r="AB621" s="69" t="s">
        <v>50</v>
      </c>
      <c r="AC621" s="36" t="str">
        <f>IFERROR(VLOOKUP(T621,[1]STATUS_CAPEX!Q:R,2,0),"SAMUEL OLIVEIRA")</f>
        <v>LUCAS ANDRADE</v>
      </c>
      <c r="AD621" s="37" t="s">
        <v>51</v>
      </c>
      <c r="AE621" s="32" t="str">
        <f t="shared" si="89"/>
        <v>Não realizado</v>
      </c>
      <c r="AF621" s="38" t="s">
        <v>68</v>
      </c>
      <c r="AG621" s="39">
        <f t="shared" si="92"/>
        <v>0</v>
      </c>
      <c r="AH621" s="40">
        <v>2548098.5699999998</v>
      </c>
      <c r="AI621" s="35" t="e">
        <f t="shared" si="86"/>
        <v>#N/A</v>
      </c>
      <c r="AJ621" s="41">
        <v>0</v>
      </c>
      <c r="AK621" s="51">
        <v>0</v>
      </c>
      <c r="AL621" s="34" t="str">
        <f t="shared" si="87"/>
        <v>Erica Fragoso</v>
      </c>
    </row>
    <row r="622" spans="1:38" x14ac:dyDescent="0.25">
      <c r="A622" s="26" t="s">
        <v>38</v>
      </c>
      <c r="B622" s="26" t="s">
        <v>39</v>
      </c>
      <c r="C622" s="26" t="s">
        <v>52</v>
      </c>
      <c r="D622" s="26" t="s">
        <v>40</v>
      </c>
      <c r="E622" s="27">
        <v>4319</v>
      </c>
      <c r="F622" s="67">
        <v>65</v>
      </c>
      <c r="G622" s="67"/>
      <c r="H622" s="26" t="s">
        <v>364</v>
      </c>
      <c r="I622" s="29" t="s">
        <v>63</v>
      </c>
      <c r="J622" s="29" t="s">
        <v>42</v>
      </c>
      <c r="K622" s="30" t="str">
        <f t="shared" si="88"/>
        <v>ERD</v>
      </c>
      <c r="L622" s="47" t="s">
        <v>75</v>
      </c>
      <c r="M622" s="26" t="s">
        <v>44</v>
      </c>
      <c r="N622" s="26" t="str">
        <f t="shared" si="94"/>
        <v>Realizado</v>
      </c>
      <c r="O622" s="47" t="s">
        <v>100</v>
      </c>
      <c r="P622" s="47" t="s">
        <v>187</v>
      </c>
      <c r="Q622" s="26" t="str">
        <f>IFERROR(IFERROR(VLOOKUP(H622,[1]STATUS_CAPEX!I:J,2,0),VLOOKUP(H622,[1]STATUS_OPEX!H:I,2,0)),0)</f>
        <v>LIB // MED</v>
      </c>
      <c r="R622" s="31">
        <v>46127</v>
      </c>
      <c r="S622" s="32" t="s">
        <v>165</v>
      </c>
      <c r="T622" s="26" t="s">
        <v>48</v>
      </c>
      <c r="U622" s="33" t="s">
        <v>39</v>
      </c>
      <c r="V622" s="33" t="str">
        <f t="shared" si="93"/>
        <v>OK</v>
      </c>
      <c r="W622" s="33" t="s">
        <v>49</v>
      </c>
      <c r="X622" s="33" t="s">
        <v>49</v>
      </c>
      <c r="Y622" s="33" t="s">
        <v>39</v>
      </c>
      <c r="Z622" s="14">
        <f t="shared" si="85"/>
        <v>1</v>
      </c>
      <c r="AA622" s="48">
        <v>3812.74</v>
      </c>
      <c r="AB622" s="69" t="s">
        <v>50</v>
      </c>
      <c r="AC622" s="36" t="str">
        <f>IFERROR(VLOOKUP(T622,[1]STATUS_CAPEX!Q:R,2,0),"SAMUEL OLIVEIRA")</f>
        <v>LUCAS ANDRADE</v>
      </c>
      <c r="AD622" s="37" t="s">
        <v>51</v>
      </c>
      <c r="AE622" s="32" t="str">
        <f t="shared" si="89"/>
        <v>Realizado</v>
      </c>
      <c r="AF622" s="38" t="s">
        <v>166</v>
      </c>
      <c r="AG622" s="39">
        <f t="shared" si="92"/>
        <v>4808.6499999999996</v>
      </c>
      <c r="AH622" s="40">
        <v>2548098.5699999998</v>
      </c>
      <c r="AI622" s="35" t="e">
        <f t="shared" si="86"/>
        <v>#N/A</v>
      </c>
      <c r="AJ622" s="41">
        <v>26401960</v>
      </c>
      <c r="AK622" s="77">
        <v>4808.6499999999996</v>
      </c>
      <c r="AL622" s="34" t="str">
        <f t="shared" si="87"/>
        <v>Mauricio Alves</v>
      </c>
    </row>
    <row r="623" spans="1:38" x14ac:dyDescent="0.25">
      <c r="A623" s="26" t="s">
        <v>38</v>
      </c>
      <c r="B623" s="26" t="s">
        <v>39</v>
      </c>
      <c r="C623" s="26" t="s">
        <v>52</v>
      </c>
      <c r="D623" s="26" t="s">
        <v>40</v>
      </c>
      <c r="E623" s="27">
        <v>660163</v>
      </c>
      <c r="F623" s="27">
        <f>IFERROR(VLOOKUP(E623,#REF!,2,0),0)</f>
        <v>0</v>
      </c>
      <c r="G623" s="27"/>
      <c r="H623" s="26">
        <v>6000805016</v>
      </c>
      <c r="I623" s="43" t="s">
        <v>63</v>
      </c>
      <c r="J623" s="43" t="s">
        <v>42</v>
      </c>
      <c r="K623" s="30" t="str">
        <f t="shared" si="88"/>
        <v>Custeio</v>
      </c>
      <c r="L623" s="26" t="s">
        <v>136</v>
      </c>
      <c r="M623" s="26" t="s">
        <v>44</v>
      </c>
      <c r="N623" s="26" t="str">
        <f t="shared" si="94"/>
        <v>Realizado</v>
      </c>
      <c r="O623" s="47" t="s">
        <v>45</v>
      </c>
      <c r="P623" s="47" t="s">
        <v>103</v>
      </c>
      <c r="Q623" s="26" t="str">
        <f>IFERROR(IFERROR(VLOOKUP(H623,[1]STATUS_CAPEX!I:J,2,0),VLOOKUP(H623,[1]STATUS_OPEX!H:I,2,0)),0)</f>
        <v>LIB //COMS</v>
      </c>
      <c r="R623" s="31">
        <v>46128</v>
      </c>
      <c r="S623" s="32" t="s">
        <v>56</v>
      </c>
      <c r="T623" s="26" t="s">
        <v>72</v>
      </c>
      <c r="U623" s="33" t="s">
        <v>39</v>
      </c>
      <c r="V623" s="33" t="str">
        <f t="shared" si="93"/>
        <v>OK</v>
      </c>
      <c r="W623" s="33" t="s">
        <v>49</v>
      </c>
      <c r="X623" s="33" t="s">
        <v>49</v>
      </c>
      <c r="Y623" s="33" t="s">
        <v>39</v>
      </c>
      <c r="Z623" s="14">
        <f t="shared" si="85"/>
        <v>1</v>
      </c>
      <c r="AA623" s="34">
        <v>1059.6600000000001</v>
      </c>
      <c r="AB623" s="35" t="s">
        <v>57</v>
      </c>
      <c r="AC623" s="36" t="s">
        <v>73</v>
      </c>
      <c r="AD623" s="37" t="s">
        <v>51</v>
      </c>
      <c r="AE623" s="32" t="str">
        <f t="shared" si="89"/>
        <v>Realizado</v>
      </c>
      <c r="AF623" s="38" t="s">
        <v>42</v>
      </c>
      <c r="AG623" s="49">
        <f t="shared" si="92"/>
        <v>1479.1</v>
      </c>
      <c r="AH623" s="40">
        <v>2548098.5699999998</v>
      </c>
      <c r="AI623" s="35" t="e">
        <f t="shared" si="86"/>
        <v>#N/A</v>
      </c>
      <c r="AJ623" s="41">
        <v>25266580</v>
      </c>
      <c r="AK623" s="51">
        <v>1479.1</v>
      </c>
      <c r="AL623" s="34" t="str">
        <f t="shared" si="87"/>
        <v>Mauricio Alves</v>
      </c>
    </row>
    <row r="624" spans="1:38" hidden="1" x14ac:dyDescent="0.25">
      <c r="A624" s="26" t="s">
        <v>365</v>
      </c>
      <c r="B624" s="26" t="s">
        <v>39</v>
      </c>
      <c r="C624" s="26" t="s">
        <v>52</v>
      </c>
      <c r="D624" s="26" t="s">
        <v>40</v>
      </c>
      <c r="E624" s="27">
        <v>639407</v>
      </c>
      <c r="F624" s="27">
        <f>IFERROR(VLOOKUP(E624,#REF!,2,0),0)</f>
        <v>0</v>
      </c>
      <c r="G624" s="27"/>
      <c r="H624" s="44">
        <v>6000806404</v>
      </c>
      <c r="I624" s="45" t="s">
        <v>287</v>
      </c>
      <c r="J624" s="45" t="s">
        <v>366</v>
      </c>
      <c r="K624" s="30" t="str">
        <f t="shared" si="88"/>
        <v>Custeio</v>
      </c>
      <c r="L624" s="26" t="s">
        <v>136</v>
      </c>
      <c r="M624" s="26" t="s">
        <v>44</v>
      </c>
      <c r="N624" s="26" t="str">
        <f t="shared" si="94"/>
        <v>Realizado</v>
      </c>
      <c r="O624" s="47" t="s">
        <v>147</v>
      </c>
      <c r="P624" s="47" t="s">
        <v>70</v>
      </c>
      <c r="Q624" s="26" t="str">
        <f>IFERROR(IFERROR(VLOOKUP(H624,[1]STATUS_CAPEX!I:J,2,0),VLOOKUP(H624,[1]STATUS_OPEX!H:I,2,0)),0)</f>
        <v>LIB //CONC</v>
      </c>
      <c r="R624" s="31">
        <v>46129</v>
      </c>
      <c r="S624" s="32" t="s">
        <v>66</v>
      </c>
      <c r="T624" s="26" t="s">
        <v>72</v>
      </c>
      <c r="U624" s="33" t="s">
        <v>39</v>
      </c>
      <c r="V624" s="33" t="str">
        <f t="shared" si="93"/>
        <v>OK</v>
      </c>
      <c r="W624" s="33" t="s">
        <v>49</v>
      </c>
      <c r="X624" s="33" t="s">
        <v>49</v>
      </c>
      <c r="Y624" s="33" t="s">
        <v>39</v>
      </c>
      <c r="Z624" s="14">
        <f t="shared" si="85"/>
        <v>1</v>
      </c>
      <c r="AA624" s="60">
        <v>0</v>
      </c>
      <c r="AB624" s="35" t="s">
        <v>50</v>
      </c>
      <c r="AC624" s="36" t="s">
        <v>271</v>
      </c>
      <c r="AD624" s="37" t="s">
        <v>51</v>
      </c>
      <c r="AE624" s="32" t="str">
        <f t="shared" si="89"/>
        <v>Realizado</v>
      </c>
      <c r="AF624" s="38" t="s">
        <v>68</v>
      </c>
      <c r="AG624" s="39">
        <f t="shared" si="92"/>
        <v>3433.43</v>
      </c>
      <c r="AH624" s="40">
        <v>2548098.5699999998</v>
      </c>
      <c r="AI624" s="35" t="e">
        <f t="shared" si="86"/>
        <v>#N/A</v>
      </c>
      <c r="AJ624" s="41">
        <v>25220298</v>
      </c>
      <c r="AK624" s="51">
        <v>3433.43</v>
      </c>
      <c r="AL624" s="34" t="str">
        <f t="shared" si="87"/>
        <v>Mauricio Alves</v>
      </c>
    </row>
    <row r="625" spans="1:38" x14ac:dyDescent="0.25">
      <c r="A625" s="26" t="s">
        <v>38</v>
      </c>
      <c r="B625" s="26" t="s">
        <v>39</v>
      </c>
      <c r="C625" s="26" t="s">
        <v>52</v>
      </c>
      <c r="D625" s="26" t="s">
        <v>40</v>
      </c>
      <c r="E625" s="27">
        <v>7488</v>
      </c>
      <c r="F625" s="27">
        <f>IFERROR(VLOOKUP(E625,#REF!,2,0),0)</f>
        <v>0</v>
      </c>
      <c r="G625" s="27"/>
      <c r="H625" s="26">
        <v>6000806405</v>
      </c>
      <c r="I625" s="29" t="s">
        <v>63</v>
      </c>
      <c r="J625" s="29" t="s">
        <v>42</v>
      </c>
      <c r="K625" s="30" t="str">
        <f t="shared" si="88"/>
        <v>Custeio</v>
      </c>
      <c r="L625" s="26" t="s">
        <v>136</v>
      </c>
      <c r="M625" s="26" t="s">
        <v>44</v>
      </c>
      <c r="N625" s="26" t="str">
        <f t="shared" si="94"/>
        <v>Realizado</v>
      </c>
      <c r="O625" s="47" t="s">
        <v>45</v>
      </c>
      <c r="P625" s="47" t="s">
        <v>86</v>
      </c>
      <c r="Q625" s="26" t="str">
        <f>IFERROR(IFERROR(VLOOKUP(H625,[1]STATUS_CAPEX!I:J,2,0),VLOOKUP(H625,[1]STATUS_OPEX!H:I,2,0)),0)</f>
        <v>LIB //COMS</v>
      </c>
      <c r="R625" s="31">
        <v>46130</v>
      </c>
      <c r="S625" s="32" t="s">
        <v>56</v>
      </c>
      <c r="T625" s="26" t="s">
        <v>72</v>
      </c>
      <c r="U625" s="33" t="s">
        <v>39</v>
      </c>
      <c r="V625" s="33" t="str">
        <f t="shared" si="93"/>
        <v>OK</v>
      </c>
      <c r="W625" s="33" t="s">
        <v>49</v>
      </c>
      <c r="X625" s="33" t="s">
        <v>49</v>
      </c>
      <c r="Y625" s="33" t="s">
        <v>39</v>
      </c>
      <c r="Z625" s="14">
        <f t="shared" si="85"/>
        <v>1</v>
      </c>
      <c r="AA625" s="60">
        <v>0</v>
      </c>
      <c r="AB625" s="35" t="s">
        <v>57</v>
      </c>
      <c r="AC625" s="36" t="str">
        <f>IFERROR(VLOOKUP(T625,[1]STATUS_CAPEX!Q:R,2,0),"SAMUEL OLIVEIRA")</f>
        <v>SAMUEL OLIVEIRA</v>
      </c>
      <c r="AD625" s="37" t="s">
        <v>51</v>
      </c>
      <c r="AE625" s="32" t="str">
        <f t="shared" si="89"/>
        <v>Realizado</v>
      </c>
      <c r="AF625" s="38" t="s">
        <v>42</v>
      </c>
      <c r="AG625" s="39">
        <f t="shared" si="92"/>
        <v>1461.72</v>
      </c>
      <c r="AH625" s="40">
        <v>2548098.5699999998</v>
      </c>
      <c r="AI625" s="35" t="e">
        <f t="shared" si="86"/>
        <v>#N/A</v>
      </c>
      <c r="AJ625" s="41">
        <v>25220460</v>
      </c>
      <c r="AK625" s="51">
        <v>1461.72</v>
      </c>
      <c r="AL625" s="34" t="str">
        <f t="shared" si="87"/>
        <v>Mauricio Alves</v>
      </c>
    </row>
    <row r="626" spans="1:38" x14ac:dyDescent="0.25">
      <c r="A626" s="26" t="s">
        <v>38</v>
      </c>
      <c r="B626" s="26" t="s">
        <v>39</v>
      </c>
      <c r="C626" s="26" t="s">
        <v>52</v>
      </c>
      <c r="D626" s="26" t="s">
        <v>40</v>
      </c>
      <c r="E626" s="27">
        <v>660322</v>
      </c>
      <c r="F626" s="27">
        <f>IFERROR(VLOOKUP(E626,#REF!,2,0),0)</f>
        <v>0</v>
      </c>
      <c r="G626" s="27"/>
      <c r="H626" s="26">
        <v>6000806407</v>
      </c>
      <c r="I626" s="26" t="s">
        <v>63</v>
      </c>
      <c r="J626" s="26" t="s">
        <v>42</v>
      </c>
      <c r="K626" s="30" t="str">
        <f t="shared" si="88"/>
        <v>Custeio</v>
      </c>
      <c r="L626" s="26" t="s">
        <v>43</v>
      </c>
      <c r="M626" s="26" t="s">
        <v>44</v>
      </c>
      <c r="N626" s="26" t="str">
        <f t="shared" si="94"/>
        <v>Realizado</v>
      </c>
      <c r="O626" s="47" t="s">
        <v>45</v>
      </c>
      <c r="P626" s="47" t="s">
        <v>86</v>
      </c>
      <c r="Q626" s="26" t="str">
        <f>IFERROR(IFERROR(VLOOKUP(H626,[1]STATUS_CAPEX!I:J,2,0),VLOOKUP(H626,[1]STATUS_OPEX!H:I,2,0)),0)</f>
        <v>LIB //COMS</v>
      </c>
      <c r="R626" s="31">
        <v>46131</v>
      </c>
      <c r="S626" s="32" t="s">
        <v>71</v>
      </c>
      <c r="T626" s="26" t="s">
        <v>72</v>
      </c>
      <c r="U626" s="33" t="s">
        <v>39</v>
      </c>
      <c r="V626" s="33" t="str">
        <f t="shared" si="93"/>
        <v>OK</v>
      </c>
      <c r="W626" s="33" t="s">
        <v>49</v>
      </c>
      <c r="X626" s="33" t="s">
        <v>49</v>
      </c>
      <c r="Y626" s="33" t="s">
        <v>39</v>
      </c>
      <c r="Z626" s="14">
        <f t="shared" si="85"/>
        <v>1</v>
      </c>
      <c r="AA626" s="60">
        <v>0</v>
      </c>
      <c r="AB626" s="35" t="s">
        <v>57</v>
      </c>
      <c r="AC626" s="36" t="str">
        <f>IFERROR(VLOOKUP(T626,[1]STATUS_CAPEX!Q:R,2,0),"SAMUEL OLIVEIRA")</f>
        <v>SAMUEL OLIVEIRA</v>
      </c>
      <c r="AD626" s="37" t="s">
        <v>51</v>
      </c>
      <c r="AE626" s="32" t="str">
        <f t="shared" si="89"/>
        <v>Realizado</v>
      </c>
      <c r="AF626" s="38" t="s">
        <v>42</v>
      </c>
      <c r="AG626" s="39">
        <f t="shared" si="92"/>
        <v>2688.51</v>
      </c>
      <c r="AH626" s="40">
        <v>2548098.5699999998</v>
      </c>
      <c r="AI626" s="35" t="e">
        <f t="shared" si="86"/>
        <v>#N/A</v>
      </c>
      <c r="AJ626" s="41">
        <v>25220518</v>
      </c>
      <c r="AK626" s="51">
        <v>2688.51</v>
      </c>
      <c r="AL626" s="34" t="str">
        <f t="shared" si="87"/>
        <v>Mauricio Alves</v>
      </c>
    </row>
    <row r="627" spans="1:38" x14ac:dyDescent="0.25">
      <c r="A627" s="26" t="s">
        <v>38</v>
      </c>
      <c r="B627" s="26" t="s">
        <v>39</v>
      </c>
      <c r="C627" s="26" t="s">
        <v>52</v>
      </c>
      <c r="D627" s="26" t="s">
        <v>40</v>
      </c>
      <c r="E627" s="27">
        <v>139737</v>
      </c>
      <c r="F627" s="27">
        <f>IFERROR(VLOOKUP(E627,#REF!,2,0),0)</f>
        <v>0</v>
      </c>
      <c r="G627" s="27"/>
      <c r="H627" s="26">
        <v>6000804639</v>
      </c>
      <c r="I627" s="26" t="s">
        <v>63</v>
      </c>
      <c r="J627" s="26" t="s">
        <v>42</v>
      </c>
      <c r="K627" s="30" t="str">
        <f t="shared" si="88"/>
        <v>Custeio</v>
      </c>
      <c r="L627" s="26" t="s">
        <v>43</v>
      </c>
      <c r="M627" s="26" t="s">
        <v>44</v>
      </c>
      <c r="N627" s="26" t="str">
        <f t="shared" si="94"/>
        <v>Realizado</v>
      </c>
      <c r="O627" s="47" t="s">
        <v>339</v>
      </c>
      <c r="P627" s="47" t="s">
        <v>76</v>
      </c>
      <c r="Q627" s="26" t="str">
        <f>IFERROR(IFERROR(VLOOKUP(H627,[1]STATUS_CAPEX!I:J,2,0),VLOOKUP(H627,[1]STATUS_OPEX!H:I,2,0)),0)</f>
        <v>LIB //COMS</v>
      </c>
      <c r="R627" s="31">
        <v>46132</v>
      </c>
      <c r="S627" s="32" t="s">
        <v>47</v>
      </c>
      <c r="T627" s="26" t="s">
        <v>72</v>
      </c>
      <c r="U627" s="33" t="s">
        <v>39</v>
      </c>
      <c r="V627" s="33" t="str">
        <f t="shared" si="93"/>
        <v>OK</v>
      </c>
      <c r="W627" s="33" t="s">
        <v>49</v>
      </c>
      <c r="X627" s="33" t="s">
        <v>49</v>
      </c>
      <c r="Y627" s="33" t="s">
        <v>39</v>
      </c>
      <c r="Z627" s="14">
        <f t="shared" si="85"/>
        <v>1</v>
      </c>
      <c r="AA627" s="48">
        <v>10766</v>
      </c>
      <c r="AB627" s="35" t="s">
        <v>50</v>
      </c>
      <c r="AC627" s="36" t="str">
        <f>IFERROR(VLOOKUP(T627,[1]STATUS_CAPEX!Q:R,2,0),"SAMUEL OLIVEIRA")</f>
        <v>SAMUEL OLIVEIRA</v>
      </c>
      <c r="AD627" s="37" t="s">
        <v>51</v>
      </c>
      <c r="AE627" s="32" t="str">
        <f t="shared" si="89"/>
        <v>Realizado</v>
      </c>
      <c r="AF627" s="38" t="s">
        <v>42</v>
      </c>
      <c r="AG627" s="39">
        <f t="shared" si="92"/>
        <v>313.8</v>
      </c>
      <c r="AH627" s="40">
        <v>2548098.5699999998</v>
      </c>
      <c r="AI627" s="35" t="e">
        <f t="shared" si="86"/>
        <v>#N/A</v>
      </c>
      <c r="AJ627" s="41">
        <v>25220654</v>
      </c>
      <c r="AK627" s="51">
        <v>313.8</v>
      </c>
      <c r="AL627" s="34" t="str">
        <f t="shared" si="87"/>
        <v>Mauricio Alves</v>
      </c>
    </row>
    <row r="628" spans="1:38" x14ac:dyDescent="0.25">
      <c r="A628" s="26" t="s">
        <v>38</v>
      </c>
      <c r="B628" s="26" t="s">
        <v>39</v>
      </c>
      <c r="C628" s="26" t="s">
        <v>52</v>
      </c>
      <c r="D628" s="26" t="s">
        <v>40</v>
      </c>
      <c r="E628" s="61">
        <v>637463</v>
      </c>
      <c r="F628" s="46">
        <f>IFERROR(VLOOKUP(E628,#REF!,2,0),0)</f>
        <v>0</v>
      </c>
      <c r="G628" s="46"/>
      <c r="H628" s="26">
        <v>6000804629</v>
      </c>
      <c r="I628" s="26" t="s">
        <v>63</v>
      </c>
      <c r="J628" s="26" t="s">
        <v>42</v>
      </c>
      <c r="K628" s="30" t="str">
        <f t="shared" si="88"/>
        <v>Custeio</v>
      </c>
      <c r="L628" s="26" t="s">
        <v>43</v>
      </c>
      <c r="M628" s="26" t="s">
        <v>69</v>
      </c>
      <c r="N628" s="26" t="str">
        <f t="shared" si="94"/>
        <v>Realizado</v>
      </c>
      <c r="O628" s="58" t="s">
        <v>45</v>
      </c>
      <c r="P628" s="47" t="s">
        <v>70</v>
      </c>
      <c r="Q628" s="26" t="str">
        <f>IFERROR(IFERROR(VLOOKUP(H628,[1]STATUS_CAPEX!I:J,2,0),VLOOKUP(H628,[1]STATUS_OPEX!H:I,2,0)),0)</f>
        <v>LIB //COMS</v>
      </c>
      <c r="R628" s="31">
        <v>46133</v>
      </c>
      <c r="S628" s="32" t="s">
        <v>71</v>
      </c>
      <c r="T628" s="26" t="s">
        <v>72</v>
      </c>
      <c r="U628" s="33" t="s">
        <v>39</v>
      </c>
      <c r="V628" s="33" t="str">
        <f t="shared" si="93"/>
        <v>OK</v>
      </c>
      <c r="W628" s="33" t="s">
        <v>49</v>
      </c>
      <c r="X628" s="33" t="s">
        <v>49</v>
      </c>
      <c r="Y628" s="33" t="s">
        <v>39</v>
      </c>
      <c r="Z628" s="14">
        <f t="shared" si="85"/>
        <v>1</v>
      </c>
      <c r="AA628" s="48">
        <v>4668.4399999999996</v>
      </c>
      <c r="AB628" s="35" t="s">
        <v>57</v>
      </c>
      <c r="AC628" s="36" t="str">
        <f>IFERROR(VLOOKUP(T628,[1]STATUS_CAPEX!Q:R,2,0),"SAMUEL OLIVEIRA")</f>
        <v>SAMUEL OLIVEIRA</v>
      </c>
      <c r="AD628" s="37" t="s">
        <v>51</v>
      </c>
      <c r="AE628" s="32" t="str">
        <f t="shared" si="89"/>
        <v>Realizado</v>
      </c>
      <c r="AF628" s="38" t="s">
        <v>42</v>
      </c>
      <c r="AG628" s="39">
        <f t="shared" si="92"/>
        <v>4668.4399999999996</v>
      </c>
      <c r="AH628" s="40">
        <v>2548098.5699999998</v>
      </c>
      <c r="AI628" s="35" t="e">
        <f t="shared" si="86"/>
        <v>#N/A</v>
      </c>
      <c r="AJ628" s="41">
        <v>25200940</v>
      </c>
      <c r="AK628" s="51">
        <v>4668.4399999999996</v>
      </c>
      <c r="AL628" s="34" t="str">
        <f t="shared" si="87"/>
        <v>Mauricio Alves</v>
      </c>
    </row>
    <row r="629" spans="1:38" x14ac:dyDescent="0.25">
      <c r="A629" s="26" t="s">
        <v>38</v>
      </c>
      <c r="B629" s="26" t="s">
        <v>39</v>
      </c>
      <c r="C629" s="26" t="s">
        <v>52</v>
      </c>
      <c r="D629" s="26" t="s">
        <v>40</v>
      </c>
      <c r="E629" s="27">
        <v>637490</v>
      </c>
      <c r="F629" s="27">
        <f>IFERROR(VLOOKUP(E629,#REF!,2,0),0)</f>
        <v>0</v>
      </c>
      <c r="G629" s="27"/>
      <c r="H629" s="26">
        <v>6000804631</v>
      </c>
      <c r="I629" s="26" t="s">
        <v>63</v>
      </c>
      <c r="J629" s="26" t="s">
        <v>42</v>
      </c>
      <c r="K629" s="30" t="str">
        <f t="shared" si="88"/>
        <v>Custeio</v>
      </c>
      <c r="L629" s="26" t="s">
        <v>43</v>
      </c>
      <c r="M629" s="26" t="s">
        <v>69</v>
      </c>
      <c r="N629" s="26" t="str">
        <f t="shared" si="94"/>
        <v>Realizado</v>
      </c>
      <c r="O629" s="58" t="s">
        <v>45</v>
      </c>
      <c r="P629" s="47" t="s">
        <v>70</v>
      </c>
      <c r="Q629" s="26" t="str">
        <f>IFERROR(IFERROR(VLOOKUP(H629,[1]STATUS_CAPEX!I:J,2,0),VLOOKUP(H629,[1]STATUS_OPEX!H:I,2,0)),0)</f>
        <v>LIB //COMS</v>
      </c>
      <c r="R629" s="31">
        <v>46134</v>
      </c>
      <c r="S629" s="32" t="s">
        <v>71</v>
      </c>
      <c r="T629" s="26" t="s">
        <v>72</v>
      </c>
      <c r="U629" s="33" t="s">
        <v>39</v>
      </c>
      <c r="V629" s="33" t="str">
        <f t="shared" si="93"/>
        <v>OK</v>
      </c>
      <c r="W629" s="33" t="s">
        <v>49</v>
      </c>
      <c r="X629" s="33" t="s">
        <v>49</v>
      </c>
      <c r="Y629" s="33" t="s">
        <v>39</v>
      </c>
      <c r="Z629" s="14">
        <f t="shared" si="85"/>
        <v>1</v>
      </c>
      <c r="AA629" s="48">
        <v>2756.11</v>
      </c>
      <c r="AB629" s="35" t="s">
        <v>57</v>
      </c>
      <c r="AC629" s="36" t="str">
        <f>IFERROR(VLOOKUP(T629,[1]STATUS_CAPEX!Q:R,2,0),"SAMUEL OLIVEIRA")</f>
        <v>SAMUEL OLIVEIRA</v>
      </c>
      <c r="AD629" s="37" t="s">
        <v>51</v>
      </c>
      <c r="AE629" s="32" t="str">
        <f t="shared" si="89"/>
        <v>Realizado</v>
      </c>
      <c r="AF629" s="38" t="s">
        <v>42</v>
      </c>
      <c r="AG629" s="39">
        <f t="shared" si="92"/>
        <v>2756.11</v>
      </c>
      <c r="AH629" s="40">
        <v>2548098.5699999998</v>
      </c>
      <c r="AI629" s="35" t="e">
        <f t="shared" si="86"/>
        <v>#N/A</v>
      </c>
      <c r="AJ629" s="41">
        <v>25201050</v>
      </c>
      <c r="AK629" s="51">
        <v>2756.11</v>
      </c>
      <c r="AL629" s="34" t="str">
        <f t="shared" si="87"/>
        <v>Mauricio Alves</v>
      </c>
    </row>
    <row r="630" spans="1:38" x14ac:dyDescent="0.25">
      <c r="A630" s="26" t="s">
        <v>38</v>
      </c>
      <c r="B630" s="26" t="s">
        <v>39</v>
      </c>
      <c r="C630" s="26" t="s">
        <v>52</v>
      </c>
      <c r="D630" s="26" t="s">
        <v>40</v>
      </c>
      <c r="E630" s="27">
        <v>637490</v>
      </c>
      <c r="F630" s="27">
        <f>IFERROR(VLOOKUP(E630,#REF!,2,0),0)</f>
        <v>0</v>
      </c>
      <c r="G630" s="27"/>
      <c r="H630" s="26">
        <v>6000804632</v>
      </c>
      <c r="I630" s="43" t="s">
        <v>63</v>
      </c>
      <c r="J630" s="43" t="s">
        <v>42</v>
      </c>
      <c r="K630" s="30" t="str">
        <f t="shared" si="88"/>
        <v>Custeio</v>
      </c>
      <c r="L630" s="26" t="s">
        <v>43</v>
      </c>
      <c r="M630" s="26" t="s">
        <v>69</v>
      </c>
      <c r="N630" s="26" t="str">
        <f t="shared" si="94"/>
        <v>Realizado</v>
      </c>
      <c r="O630" s="58" t="s">
        <v>45</v>
      </c>
      <c r="P630" s="47" t="s">
        <v>70</v>
      </c>
      <c r="Q630" s="26" t="str">
        <f>IFERROR(IFERROR(VLOOKUP(H630,[1]STATUS_CAPEX!I:J,2,0),VLOOKUP(H630,[1]STATUS_OPEX!H:I,2,0)),0)</f>
        <v>LIB //COMS</v>
      </c>
      <c r="R630" s="31">
        <v>46135</v>
      </c>
      <c r="S630" s="32" t="s">
        <v>71</v>
      </c>
      <c r="T630" s="26" t="s">
        <v>72</v>
      </c>
      <c r="U630" s="33" t="s">
        <v>39</v>
      </c>
      <c r="V630" s="33" t="str">
        <f t="shared" si="93"/>
        <v>OK</v>
      </c>
      <c r="W630" s="33" t="s">
        <v>49</v>
      </c>
      <c r="X630" s="33" t="s">
        <v>49</v>
      </c>
      <c r="Y630" s="33" t="s">
        <v>39</v>
      </c>
      <c r="Z630" s="14">
        <f t="shared" si="85"/>
        <v>1</v>
      </c>
      <c r="AA630" s="48">
        <v>5487.58</v>
      </c>
      <c r="AB630" s="35" t="s">
        <v>57</v>
      </c>
      <c r="AC630" s="36" t="str">
        <f>IFERROR(VLOOKUP(T630,[1]STATUS_CAPEX!Q:R,2,0),"SAMUEL OLIVEIRA")</f>
        <v>SAMUEL OLIVEIRA</v>
      </c>
      <c r="AD630" s="37" t="s">
        <v>51</v>
      </c>
      <c r="AE630" s="32" t="str">
        <f t="shared" si="89"/>
        <v>Realizado</v>
      </c>
      <c r="AF630" s="38" t="s">
        <v>42</v>
      </c>
      <c r="AG630" s="39">
        <f t="shared" si="92"/>
        <v>5487.58</v>
      </c>
      <c r="AH630" s="40">
        <v>2548098.5699999998</v>
      </c>
      <c r="AI630" s="35" t="e">
        <f t="shared" si="86"/>
        <v>#N/A</v>
      </c>
      <c r="AJ630" s="41">
        <v>25201094</v>
      </c>
      <c r="AK630" s="51">
        <v>5487.58</v>
      </c>
      <c r="AL630" s="34" t="str">
        <f t="shared" si="87"/>
        <v>Mauricio Alves</v>
      </c>
    </row>
    <row r="631" spans="1:38" hidden="1" x14ac:dyDescent="0.25">
      <c r="A631" s="26" t="s">
        <v>283</v>
      </c>
      <c r="B631" s="26" t="s">
        <v>284</v>
      </c>
      <c r="C631" s="26" t="s">
        <v>285</v>
      </c>
      <c r="D631" s="26" t="s">
        <v>286</v>
      </c>
      <c r="E631" s="27">
        <v>1910</v>
      </c>
      <c r="F631" s="46">
        <v>392</v>
      </c>
      <c r="G631" s="46"/>
      <c r="H631" s="44">
        <v>6000779536</v>
      </c>
      <c r="I631" s="45" t="s">
        <v>107</v>
      </c>
      <c r="J631" s="45" t="s">
        <v>107</v>
      </c>
      <c r="K631" s="30" t="str">
        <f t="shared" si="88"/>
        <v>Custeio</v>
      </c>
      <c r="L631" s="26" t="s">
        <v>289</v>
      </c>
      <c r="M631" s="26" t="s">
        <v>69</v>
      </c>
      <c r="N631" s="26" t="str">
        <f t="shared" si="94"/>
        <v>Realizado</v>
      </c>
      <c r="O631" s="47" t="s">
        <v>45</v>
      </c>
      <c r="P631" s="47" t="s">
        <v>70</v>
      </c>
      <c r="Q631" s="26" t="str">
        <f>IFERROR(IFERROR(VLOOKUP(H631,[1]STATUS_CAPEX!I:J,2,0),VLOOKUP(H631,[1]STATUS_OPEX!H:I,2,0)),0)</f>
        <v>LIB //PEND</v>
      </c>
      <c r="R631" s="31">
        <v>46629</v>
      </c>
      <c r="S631" s="32" t="s">
        <v>66</v>
      </c>
      <c r="T631" s="26" t="s">
        <v>72</v>
      </c>
      <c r="U631" s="33" t="s">
        <v>39</v>
      </c>
      <c r="V631" s="33" t="str">
        <f t="shared" si="93"/>
        <v>OK</v>
      </c>
      <c r="W631" s="33" t="s">
        <v>49</v>
      </c>
      <c r="X631" s="33" t="s">
        <v>49</v>
      </c>
      <c r="Y631" s="33" t="s">
        <v>39</v>
      </c>
      <c r="Z631" s="14">
        <f t="shared" si="85"/>
        <v>1</v>
      </c>
      <c r="AA631" s="48">
        <v>8169.77</v>
      </c>
      <c r="AB631" s="35" t="s">
        <v>50</v>
      </c>
      <c r="AC631" s="36" t="s">
        <v>271</v>
      </c>
      <c r="AD631" s="37" t="s">
        <v>51</v>
      </c>
      <c r="AE631" s="32" t="str">
        <f t="shared" si="89"/>
        <v>Realizado</v>
      </c>
      <c r="AF631" s="38" t="s">
        <v>68</v>
      </c>
      <c r="AG631" s="39">
        <f t="shared" si="92"/>
        <v>4974.8500000000004</v>
      </c>
      <c r="AH631" s="40">
        <v>2548098.5699999998</v>
      </c>
      <c r="AI631" s="35" t="e">
        <f t="shared" si="86"/>
        <v>#N/A</v>
      </c>
      <c r="AJ631" s="92">
        <v>25537030</v>
      </c>
      <c r="AK631" s="51">
        <v>4974.8500000000004</v>
      </c>
      <c r="AL631" s="34" t="str">
        <f t="shared" si="87"/>
        <v>Erica Fragoso</v>
      </c>
    </row>
    <row r="632" spans="1:38" x14ac:dyDescent="0.25">
      <c r="A632" s="26" t="s">
        <v>38</v>
      </c>
      <c r="B632" s="26" t="s">
        <v>39</v>
      </c>
      <c r="C632" s="26" t="s">
        <v>52</v>
      </c>
      <c r="D632" s="26" t="s">
        <v>40</v>
      </c>
      <c r="E632" s="27">
        <v>638022</v>
      </c>
      <c r="F632" s="27">
        <f>IFERROR(VLOOKUP(E632,#REF!,2,0),0)</f>
        <v>0</v>
      </c>
      <c r="G632" s="27"/>
      <c r="H632" s="26">
        <v>6000804635</v>
      </c>
      <c r="I632" s="55" t="s">
        <v>63</v>
      </c>
      <c r="J632" s="55" t="s">
        <v>42</v>
      </c>
      <c r="K632" s="30" t="str">
        <f t="shared" si="88"/>
        <v>Custeio</v>
      </c>
      <c r="L632" s="26" t="s">
        <v>43</v>
      </c>
      <c r="M632" s="26" t="s">
        <v>69</v>
      </c>
      <c r="N632" s="26" t="str">
        <f t="shared" si="94"/>
        <v>Realizado</v>
      </c>
      <c r="O632" s="58" t="s">
        <v>45</v>
      </c>
      <c r="P632" s="47" t="s">
        <v>70</v>
      </c>
      <c r="Q632" s="26" t="str">
        <f>IFERROR(IFERROR(VLOOKUP(H632,[1]STATUS_CAPEX!I:J,2,0),VLOOKUP(H632,[1]STATUS_OPEX!H:I,2,0)),0)</f>
        <v>LIB //COMS</v>
      </c>
      <c r="R632" s="31">
        <v>46137</v>
      </c>
      <c r="S632" s="32" t="s">
        <v>71</v>
      </c>
      <c r="T632" s="26" t="s">
        <v>72</v>
      </c>
      <c r="U632" s="33" t="s">
        <v>39</v>
      </c>
      <c r="V632" s="33" t="str">
        <f t="shared" si="93"/>
        <v>OK</v>
      </c>
      <c r="W632" s="33" t="s">
        <v>49</v>
      </c>
      <c r="X632" s="33" t="s">
        <v>49</v>
      </c>
      <c r="Y632" s="33" t="s">
        <v>39</v>
      </c>
      <c r="Z632" s="14">
        <f t="shared" si="85"/>
        <v>1</v>
      </c>
      <c r="AA632" s="48">
        <v>2706.83</v>
      </c>
      <c r="AB632" s="35" t="s">
        <v>57</v>
      </c>
      <c r="AC632" s="36" t="str">
        <f>IFERROR(VLOOKUP(T632,[1]STATUS_CAPEX!Q:R,2,0),"SAMUEL OLIVEIRA")</f>
        <v>SAMUEL OLIVEIRA</v>
      </c>
      <c r="AD632" s="37" t="s">
        <v>51</v>
      </c>
      <c r="AE632" s="32" t="str">
        <f t="shared" si="89"/>
        <v>Realizado</v>
      </c>
      <c r="AF632" s="38" t="s">
        <v>42</v>
      </c>
      <c r="AG632" s="39">
        <f t="shared" si="92"/>
        <v>2706.83</v>
      </c>
      <c r="AH632" s="40">
        <v>2548098.5699999998</v>
      </c>
      <c r="AI632" s="35" t="e">
        <f t="shared" si="86"/>
        <v>#N/A</v>
      </c>
      <c r="AJ632" s="41">
        <v>25201134</v>
      </c>
      <c r="AK632" s="51">
        <v>2706.83</v>
      </c>
      <c r="AL632" s="34" t="str">
        <f t="shared" si="87"/>
        <v>Mauricio Alves</v>
      </c>
    </row>
    <row r="633" spans="1:38" hidden="1" x14ac:dyDescent="0.25">
      <c r="A633" s="26" t="s">
        <v>283</v>
      </c>
      <c r="B633" s="26" t="s">
        <v>284</v>
      </c>
      <c r="C633" s="26" t="s">
        <v>285</v>
      </c>
      <c r="D633" s="26" t="s">
        <v>286</v>
      </c>
      <c r="E633" s="27">
        <v>1910</v>
      </c>
      <c r="F633" s="67">
        <v>401</v>
      </c>
      <c r="G633" s="67"/>
      <c r="H633" s="44">
        <v>6000779536</v>
      </c>
      <c r="I633" s="90" t="s">
        <v>107</v>
      </c>
      <c r="J633" s="90" t="s">
        <v>107</v>
      </c>
      <c r="K633" s="30" t="str">
        <f t="shared" si="88"/>
        <v>Custeio</v>
      </c>
      <c r="L633" s="26" t="s">
        <v>289</v>
      </c>
      <c r="M633" s="26" t="s">
        <v>69</v>
      </c>
      <c r="N633" s="26" t="str">
        <f t="shared" si="94"/>
        <v>Realizado</v>
      </c>
      <c r="O633" s="47" t="s">
        <v>45</v>
      </c>
      <c r="P633" s="47" t="s">
        <v>76</v>
      </c>
      <c r="Q633" s="26" t="str">
        <f>IFERROR(IFERROR(VLOOKUP(H633,[1]STATUS_CAPEX!I:J,2,0),VLOOKUP(H633,[1]STATUS_OPEX!H:I,2,0)),0)</f>
        <v>LIB //PEND</v>
      </c>
      <c r="R633" s="31">
        <v>46632</v>
      </c>
      <c r="S633" s="32" t="s">
        <v>66</v>
      </c>
      <c r="T633" s="26" t="s">
        <v>72</v>
      </c>
      <c r="U633" s="33" t="s">
        <v>39</v>
      </c>
      <c r="V633" s="33" t="str">
        <f t="shared" si="93"/>
        <v>OK</v>
      </c>
      <c r="W633" s="33" t="s">
        <v>49</v>
      </c>
      <c r="X633" s="33" t="s">
        <v>49</v>
      </c>
      <c r="Y633" s="33" t="s">
        <v>39</v>
      </c>
      <c r="Z633" s="14">
        <f t="shared" si="85"/>
        <v>1</v>
      </c>
      <c r="AA633" s="48">
        <v>5041.05</v>
      </c>
      <c r="AB633" s="35" t="s">
        <v>50</v>
      </c>
      <c r="AC633" s="36" t="s">
        <v>271</v>
      </c>
      <c r="AD633" s="37" t="s">
        <v>51</v>
      </c>
      <c r="AE633" s="32" t="str">
        <f t="shared" si="89"/>
        <v>Realizado</v>
      </c>
      <c r="AF633" s="38" t="s">
        <v>68</v>
      </c>
      <c r="AG633" s="39">
        <f t="shared" si="92"/>
        <v>3501.39</v>
      </c>
      <c r="AH633" s="40">
        <v>2548098.5699999998</v>
      </c>
      <c r="AI633" s="35" t="e">
        <f t="shared" si="86"/>
        <v>#N/A</v>
      </c>
      <c r="AJ633" s="41">
        <v>25537030</v>
      </c>
      <c r="AK633" s="51">
        <v>3501.39</v>
      </c>
      <c r="AL633" s="34" t="str">
        <f t="shared" si="87"/>
        <v>Erica Fragoso</v>
      </c>
    </row>
    <row r="634" spans="1:38" hidden="1" x14ac:dyDescent="0.25">
      <c r="A634" s="26" t="s">
        <v>283</v>
      </c>
      <c r="B634" s="26" t="s">
        <v>284</v>
      </c>
      <c r="C634" s="26" t="s">
        <v>285</v>
      </c>
      <c r="D634" s="26" t="s">
        <v>286</v>
      </c>
      <c r="E634" s="27">
        <v>1910</v>
      </c>
      <c r="F634" s="67">
        <v>402</v>
      </c>
      <c r="G634" s="67"/>
      <c r="H634" s="44">
        <v>6000779536</v>
      </c>
      <c r="I634" s="45" t="s">
        <v>107</v>
      </c>
      <c r="J634" s="45" t="s">
        <v>107</v>
      </c>
      <c r="K634" s="30" t="str">
        <f t="shared" si="88"/>
        <v>Custeio</v>
      </c>
      <c r="L634" s="26" t="s">
        <v>289</v>
      </c>
      <c r="M634" s="26" t="s">
        <v>69</v>
      </c>
      <c r="N634" s="26" t="str">
        <f t="shared" si="94"/>
        <v>Realizado</v>
      </c>
      <c r="O634" s="47" t="s">
        <v>45</v>
      </c>
      <c r="P634" s="47" t="s">
        <v>76</v>
      </c>
      <c r="Q634" s="26" t="str">
        <f>IFERROR(IFERROR(VLOOKUP(H634,[1]STATUS_CAPEX!I:J,2,0),VLOOKUP(H634,[1]STATUS_OPEX!H:I,2,0)),0)</f>
        <v>LIB //PEND</v>
      </c>
      <c r="R634" s="31">
        <v>46633</v>
      </c>
      <c r="S634" s="32" t="s">
        <v>66</v>
      </c>
      <c r="T634" s="26" t="s">
        <v>72</v>
      </c>
      <c r="U634" s="33" t="s">
        <v>39</v>
      </c>
      <c r="V634" s="33" t="str">
        <f t="shared" si="93"/>
        <v>OK</v>
      </c>
      <c r="W634" s="33" t="s">
        <v>49</v>
      </c>
      <c r="X634" s="33" t="s">
        <v>49</v>
      </c>
      <c r="Y634" s="33" t="s">
        <v>39</v>
      </c>
      <c r="Z634" s="14">
        <f t="shared" si="85"/>
        <v>1</v>
      </c>
      <c r="AA634" s="48">
        <v>9087.4699999999993</v>
      </c>
      <c r="AB634" s="35" t="s">
        <v>50</v>
      </c>
      <c r="AC634" s="36" t="s">
        <v>271</v>
      </c>
      <c r="AD634" s="37" t="s">
        <v>51</v>
      </c>
      <c r="AE634" s="32" t="str">
        <f t="shared" si="89"/>
        <v>Realizado</v>
      </c>
      <c r="AF634" s="38" t="s">
        <v>68</v>
      </c>
      <c r="AG634" s="39">
        <f t="shared" si="92"/>
        <v>9087.4699999999993</v>
      </c>
      <c r="AH634" s="40">
        <v>2548098.5699999998</v>
      </c>
      <c r="AI634" s="35" t="e">
        <f t="shared" si="86"/>
        <v>#N/A</v>
      </c>
      <c r="AJ634" s="41">
        <v>25537030</v>
      </c>
      <c r="AK634" s="51">
        <v>9087.4699999999993</v>
      </c>
      <c r="AL634" s="34" t="str">
        <f t="shared" si="87"/>
        <v>Erica Fragoso</v>
      </c>
    </row>
    <row r="635" spans="1:38" x14ac:dyDescent="0.25">
      <c r="A635" s="26" t="s">
        <v>38</v>
      </c>
      <c r="B635" s="26" t="s">
        <v>39</v>
      </c>
      <c r="C635" s="26" t="s">
        <v>52</v>
      </c>
      <c r="D635" s="26" t="s">
        <v>40</v>
      </c>
      <c r="E635" s="61">
        <v>640738</v>
      </c>
      <c r="F635" s="46">
        <f>IFERROR(VLOOKUP(E635,#REF!,2,0),0)</f>
        <v>0</v>
      </c>
      <c r="G635" s="46"/>
      <c r="H635" s="26">
        <v>6000804641</v>
      </c>
      <c r="I635" s="29" t="s">
        <v>63</v>
      </c>
      <c r="J635" s="29" t="s">
        <v>42</v>
      </c>
      <c r="K635" s="30" t="str">
        <f t="shared" si="88"/>
        <v>Custeio</v>
      </c>
      <c r="L635" s="26" t="s">
        <v>43</v>
      </c>
      <c r="M635" s="26" t="s">
        <v>69</v>
      </c>
      <c r="N635" s="26" t="str">
        <f t="shared" si="94"/>
        <v>Realizado</v>
      </c>
      <c r="O635" s="47" t="s">
        <v>45</v>
      </c>
      <c r="P635" s="47" t="s">
        <v>70</v>
      </c>
      <c r="Q635" s="26" t="str">
        <f>IFERROR(IFERROR(VLOOKUP(H635,[1]STATUS_CAPEX!I:J,2,0),VLOOKUP(H635,[1]STATUS_OPEX!H:I,2,0)),0)</f>
        <v>LIB //COMS</v>
      </c>
      <c r="R635" s="31">
        <v>46140</v>
      </c>
      <c r="S635" s="32" t="s">
        <v>71</v>
      </c>
      <c r="T635" s="26" t="s">
        <v>72</v>
      </c>
      <c r="U635" s="33" t="s">
        <v>39</v>
      </c>
      <c r="V635" s="33" t="str">
        <f t="shared" si="93"/>
        <v>OK</v>
      </c>
      <c r="W635" s="33" t="s">
        <v>49</v>
      </c>
      <c r="X635" s="33" t="s">
        <v>49</v>
      </c>
      <c r="Y635" s="33" t="s">
        <v>39</v>
      </c>
      <c r="Z635" s="14">
        <f t="shared" si="85"/>
        <v>1</v>
      </c>
      <c r="AA635" s="48">
        <v>3873.94</v>
      </c>
      <c r="AB635" s="35" t="s">
        <v>57</v>
      </c>
      <c r="AC635" s="36" t="str">
        <f>IFERROR(VLOOKUP(T635,[1]STATUS_CAPEX!Q:R,2,0),"SAMUEL OLIVEIRA")</f>
        <v>SAMUEL OLIVEIRA</v>
      </c>
      <c r="AD635" s="37" t="s">
        <v>51</v>
      </c>
      <c r="AE635" s="32" t="str">
        <f t="shared" si="89"/>
        <v>Realizado</v>
      </c>
      <c r="AF635" s="38" t="s">
        <v>42</v>
      </c>
      <c r="AG635" s="39">
        <f t="shared" si="92"/>
        <v>3873.94</v>
      </c>
      <c r="AH635" s="40">
        <v>2548098.5699999998</v>
      </c>
      <c r="AI635" s="35" t="e">
        <f t="shared" si="86"/>
        <v>#N/A</v>
      </c>
      <c r="AJ635" s="41">
        <v>25201249</v>
      </c>
      <c r="AK635" s="51">
        <v>3873.94</v>
      </c>
      <c r="AL635" s="34" t="str">
        <f t="shared" si="87"/>
        <v>Mauricio Alves</v>
      </c>
    </row>
    <row r="636" spans="1:38" x14ac:dyDescent="0.25">
      <c r="A636" s="26" t="s">
        <v>38</v>
      </c>
      <c r="B636" s="26" t="s">
        <v>39</v>
      </c>
      <c r="C636" s="26" t="s">
        <v>52</v>
      </c>
      <c r="D636" s="26" t="s">
        <v>40</v>
      </c>
      <c r="E636" s="61">
        <v>635408</v>
      </c>
      <c r="F636" s="46">
        <f>IFERROR(VLOOKUP(E636,#REF!,2,0),0)</f>
        <v>0</v>
      </c>
      <c r="G636" s="46"/>
      <c r="H636" s="26">
        <v>6000804644</v>
      </c>
      <c r="I636" s="26" t="s">
        <v>63</v>
      </c>
      <c r="J636" s="26" t="s">
        <v>42</v>
      </c>
      <c r="K636" s="30" t="str">
        <f t="shared" si="88"/>
        <v>Custeio</v>
      </c>
      <c r="L636" s="26" t="s">
        <v>43</v>
      </c>
      <c r="M636" s="26" t="s">
        <v>69</v>
      </c>
      <c r="N636" s="26" t="str">
        <f t="shared" si="94"/>
        <v>Realizado</v>
      </c>
      <c r="O636" s="47" t="s">
        <v>77</v>
      </c>
      <c r="P636" s="47" t="s">
        <v>70</v>
      </c>
      <c r="Q636" s="26" t="str">
        <f>IFERROR(IFERROR(VLOOKUP(H636,[1]STATUS_CAPEX!I:J,2,0),VLOOKUP(H636,[1]STATUS_OPEX!H:I,2,0)),0)</f>
        <v>LIB //COMS</v>
      </c>
      <c r="R636" s="31">
        <v>46141</v>
      </c>
      <c r="S636" s="32" t="s">
        <v>71</v>
      </c>
      <c r="T636" s="26" t="s">
        <v>72</v>
      </c>
      <c r="U636" s="33" t="s">
        <v>39</v>
      </c>
      <c r="V636" s="33" t="str">
        <f t="shared" si="93"/>
        <v>OK</v>
      </c>
      <c r="W636" s="33" t="s">
        <v>49</v>
      </c>
      <c r="X636" s="33" t="s">
        <v>49</v>
      </c>
      <c r="Y636" s="33" t="s">
        <v>39</v>
      </c>
      <c r="Z636" s="14">
        <f t="shared" si="85"/>
        <v>1</v>
      </c>
      <c r="AA636" s="48">
        <v>1936.97</v>
      </c>
      <c r="AB636" s="35" t="s">
        <v>57</v>
      </c>
      <c r="AC636" s="36" t="str">
        <f>IFERROR(VLOOKUP(T636,[1]STATUS_CAPEX!Q:R,2,0),"SAMUEL OLIVEIRA")</f>
        <v>SAMUEL OLIVEIRA</v>
      </c>
      <c r="AD636" s="37" t="s">
        <v>51</v>
      </c>
      <c r="AE636" s="32" t="str">
        <f t="shared" si="89"/>
        <v>Realizado</v>
      </c>
      <c r="AF636" s="38" t="s">
        <v>42</v>
      </c>
      <c r="AG636" s="39">
        <f t="shared" si="92"/>
        <v>1936.97</v>
      </c>
      <c r="AH636" s="40">
        <v>2548098.5699999998</v>
      </c>
      <c r="AI636" s="35" t="e">
        <f t="shared" si="86"/>
        <v>#N/A</v>
      </c>
      <c r="AJ636" s="41">
        <v>25201254</v>
      </c>
      <c r="AK636" s="51">
        <v>1936.97</v>
      </c>
      <c r="AL636" s="34" t="str">
        <f t="shared" si="87"/>
        <v>Mauricio Alves</v>
      </c>
    </row>
    <row r="637" spans="1:38" x14ac:dyDescent="0.25">
      <c r="A637" s="26" t="s">
        <v>38</v>
      </c>
      <c r="B637" s="26" t="s">
        <v>39</v>
      </c>
      <c r="C637" s="26" t="s">
        <v>52</v>
      </c>
      <c r="D637" s="26" t="s">
        <v>40</v>
      </c>
      <c r="E637" s="61">
        <v>640738</v>
      </c>
      <c r="F637" s="46">
        <f>IFERROR(VLOOKUP(E637,#REF!,2,0),0)</f>
        <v>0</v>
      </c>
      <c r="G637" s="46"/>
      <c r="H637" s="26">
        <v>6000804645</v>
      </c>
      <c r="I637" s="26" t="s">
        <v>63</v>
      </c>
      <c r="J637" s="26" t="s">
        <v>42</v>
      </c>
      <c r="K637" s="30" t="str">
        <f t="shared" si="88"/>
        <v>Custeio</v>
      </c>
      <c r="L637" s="26" t="s">
        <v>43</v>
      </c>
      <c r="M637" s="26" t="s">
        <v>69</v>
      </c>
      <c r="N637" s="26" t="str">
        <f t="shared" si="94"/>
        <v>Realizado</v>
      </c>
      <c r="O637" s="47" t="s">
        <v>45</v>
      </c>
      <c r="P637" s="47" t="s">
        <v>70</v>
      </c>
      <c r="Q637" s="26" t="str">
        <f>IFERROR(IFERROR(VLOOKUP(H637,[1]STATUS_CAPEX!I:J,2,0),VLOOKUP(H637,[1]STATUS_OPEX!H:I,2,0)),0)</f>
        <v>LIB //COMS</v>
      </c>
      <c r="R637" s="31">
        <v>46142</v>
      </c>
      <c r="S637" s="32" t="s">
        <v>71</v>
      </c>
      <c r="T637" s="26" t="s">
        <v>72</v>
      </c>
      <c r="U637" s="33" t="s">
        <v>39</v>
      </c>
      <c r="V637" s="33" t="str">
        <f t="shared" si="93"/>
        <v>OK</v>
      </c>
      <c r="W637" s="33" t="s">
        <v>49</v>
      </c>
      <c r="X637" s="33" t="s">
        <v>49</v>
      </c>
      <c r="Y637" s="33" t="s">
        <v>39</v>
      </c>
      <c r="Z637" s="14">
        <f t="shared" si="85"/>
        <v>1</v>
      </c>
      <c r="AA637" s="48">
        <v>6306.72</v>
      </c>
      <c r="AB637" s="35" t="s">
        <v>57</v>
      </c>
      <c r="AC637" s="36" t="str">
        <f>IFERROR(VLOOKUP(T637,[1]STATUS_CAPEX!Q:R,2,0),"SAMUEL OLIVEIRA")</f>
        <v>SAMUEL OLIVEIRA</v>
      </c>
      <c r="AD637" s="37" t="s">
        <v>51</v>
      </c>
      <c r="AE637" s="32" t="str">
        <f t="shared" si="89"/>
        <v>Realizado</v>
      </c>
      <c r="AF637" s="38" t="s">
        <v>42</v>
      </c>
      <c r="AG637" s="39">
        <f t="shared" si="92"/>
        <v>6306.72</v>
      </c>
      <c r="AH637" s="40">
        <v>2548098.5699999998</v>
      </c>
      <c r="AI637" s="35" t="e">
        <f t="shared" si="86"/>
        <v>#N/A</v>
      </c>
      <c r="AJ637" s="41">
        <v>25201331</v>
      </c>
      <c r="AK637" s="51">
        <v>6306.72</v>
      </c>
      <c r="AL637" s="34" t="str">
        <f t="shared" si="87"/>
        <v>Mauricio Alves</v>
      </c>
    </row>
    <row r="638" spans="1:38" x14ac:dyDescent="0.25">
      <c r="A638" s="26" t="s">
        <v>38</v>
      </c>
      <c r="B638" s="26" t="s">
        <v>39</v>
      </c>
      <c r="C638" s="26" t="s">
        <v>52</v>
      </c>
      <c r="D638" s="26" t="s">
        <v>40</v>
      </c>
      <c r="E638" s="61">
        <v>637490</v>
      </c>
      <c r="F638" s="46">
        <f>IFERROR(VLOOKUP(E638,#REF!,2,0),0)</f>
        <v>0</v>
      </c>
      <c r="G638" s="46"/>
      <c r="H638" s="26">
        <v>6000804648</v>
      </c>
      <c r="I638" s="26" t="s">
        <v>63</v>
      </c>
      <c r="J638" s="26" t="s">
        <v>42</v>
      </c>
      <c r="K638" s="30" t="str">
        <f t="shared" si="88"/>
        <v>Custeio</v>
      </c>
      <c r="L638" s="26" t="s">
        <v>43</v>
      </c>
      <c r="M638" s="26" t="s">
        <v>69</v>
      </c>
      <c r="N638" s="26" t="str">
        <f t="shared" si="94"/>
        <v>Realizado</v>
      </c>
      <c r="O638" s="47" t="s">
        <v>45</v>
      </c>
      <c r="P638" s="47" t="s">
        <v>70</v>
      </c>
      <c r="Q638" s="26" t="str">
        <f>IFERROR(IFERROR(VLOOKUP(H638,[1]STATUS_CAPEX!I:J,2,0),VLOOKUP(H638,[1]STATUS_OPEX!H:I,2,0)),0)</f>
        <v>LIB //COMS</v>
      </c>
      <c r="R638" s="31">
        <v>46143</v>
      </c>
      <c r="S638" s="32" t="s">
        <v>71</v>
      </c>
      <c r="T638" s="26" t="s">
        <v>72</v>
      </c>
      <c r="U638" s="33" t="s">
        <v>39</v>
      </c>
      <c r="V638" s="33" t="str">
        <f t="shared" si="93"/>
        <v>OK</v>
      </c>
      <c r="W638" s="33" t="s">
        <v>49</v>
      </c>
      <c r="X638" s="33" t="s">
        <v>49</v>
      </c>
      <c r="Y638" s="33" t="s">
        <v>39</v>
      </c>
      <c r="Z638" s="14">
        <f t="shared" si="85"/>
        <v>1</v>
      </c>
      <c r="AA638" s="48">
        <v>3476.69</v>
      </c>
      <c r="AB638" s="35" t="s">
        <v>57</v>
      </c>
      <c r="AC638" s="36" t="str">
        <f>IFERROR(VLOOKUP(T638,[1]STATUS_CAPEX!Q:R,2,0),"SAMUEL OLIVEIRA")</f>
        <v>SAMUEL OLIVEIRA</v>
      </c>
      <c r="AD638" s="37" t="s">
        <v>51</v>
      </c>
      <c r="AE638" s="32" t="str">
        <f t="shared" si="89"/>
        <v>Realizado</v>
      </c>
      <c r="AF638" s="38" t="s">
        <v>42</v>
      </c>
      <c r="AG638" s="39">
        <f t="shared" si="92"/>
        <v>3476.69</v>
      </c>
      <c r="AH638" s="40">
        <v>2548098.5699999998</v>
      </c>
      <c r="AI638" s="35" t="e">
        <f t="shared" si="86"/>
        <v>#N/A</v>
      </c>
      <c r="AJ638" s="41">
        <v>25201471</v>
      </c>
      <c r="AK638" s="51">
        <v>3476.69</v>
      </c>
      <c r="AL638" s="34" t="str">
        <f t="shared" si="87"/>
        <v>Mauricio Alves</v>
      </c>
    </row>
    <row r="639" spans="1:38" x14ac:dyDescent="0.25">
      <c r="A639" s="26" t="s">
        <v>38</v>
      </c>
      <c r="B639" s="26" t="s">
        <v>39</v>
      </c>
      <c r="C639" s="26" t="s">
        <v>52</v>
      </c>
      <c r="D639" s="26" t="s">
        <v>40</v>
      </c>
      <c r="E639" s="61">
        <v>640738</v>
      </c>
      <c r="F639" s="46">
        <f>IFERROR(VLOOKUP(E639,#REF!,2,0),0)</f>
        <v>0</v>
      </c>
      <c r="G639" s="46"/>
      <c r="H639" s="26">
        <v>6000804650</v>
      </c>
      <c r="I639" s="43" t="s">
        <v>63</v>
      </c>
      <c r="J639" s="43" t="s">
        <v>42</v>
      </c>
      <c r="K639" s="30" t="str">
        <f t="shared" si="88"/>
        <v>Custeio</v>
      </c>
      <c r="L639" s="26" t="s">
        <v>43</v>
      </c>
      <c r="M639" s="26" t="s">
        <v>69</v>
      </c>
      <c r="N639" s="26" t="str">
        <f t="shared" si="94"/>
        <v>Realizado</v>
      </c>
      <c r="O639" s="47" t="s">
        <v>45</v>
      </c>
      <c r="P639" s="47" t="s">
        <v>70</v>
      </c>
      <c r="Q639" s="26" t="str">
        <f>IFERROR(IFERROR(VLOOKUP(H639,[1]STATUS_CAPEX!I:J,2,0),VLOOKUP(H639,[1]STATUS_OPEX!H:I,2,0)),0)</f>
        <v>LIB //COMS</v>
      </c>
      <c r="R639" s="31">
        <v>46144</v>
      </c>
      <c r="S639" s="32" t="s">
        <v>71</v>
      </c>
      <c r="T639" s="26" t="s">
        <v>72</v>
      </c>
      <c r="U639" s="33" t="s">
        <v>39</v>
      </c>
      <c r="V639" s="33" t="str">
        <f t="shared" si="93"/>
        <v>OK</v>
      </c>
      <c r="W639" s="33" t="s">
        <v>49</v>
      </c>
      <c r="X639" s="33" t="s">
        <v>49</v>
      </c>
      <c r="Y639" s="33" t="s">
        <v>39</v>
      </c>
      <c r="Z639" s="14">
        <f t="shared" si="85"/>
        <v>1</v>
      </c>
      <c r="AA639" s="48">
        <v>4767</v>
      </c>
      <c r="AB639" s="35" t="s">
        <v>57</v>
      </c>
      <c r="AC639" s="36" t="str">
        <f>IFERROR(VLOOKUP(T639,[1]STATUS_CAPEX!Q:R,2,0),"SAMUEL OLIVEIRA")</f>
        <v>SAMUEL OLIVEIRA</v>
      </c>
      <c r="AD639" s="37" t="s">
        <v>51</v>
      </c>
      <c r="AE639" s="32" t="str">
        <f t="shared" si="89"/>
        <v>Realizado</v>
      </c>
      <c r="AF639" s="38" t="s">
        <v>42</v>
      </c>
      <c r="AG639" s="39">
        <f t="shared" si="92"/>
        <v>4643.8</v>
      </c>
      <c r="AH639" s="40">
        <v>2548098.5699999998</v>
      </c>
      <c r="AI639" s="35" t="e">
        <f t="shared" si="86"/>
        <v>#N/A</v>
      </c>
      <c r="AJ639" s="41">
        <v>25201494</v>
      </c>
      <c r="AK639" s="51">
        <v>4643.8</v>
      </c>
      <c r="AL639" s="34" t="str">
        <f t="shared" si="87"/>
        <v>Mauricio Alves</v>
      </c>
    </row>
    <row r="640" spans="1:38" hidden="1" x14ac:dyDescent="0.25">
      <c r="A640" s="26" t="s">
        <v>283</v>
      </c>
      <c r="B640" s="26" t="s">
        <v>284</v>
      </c>
      <c r="C640" s="26" t="s">
        <v>285</v>
      </c>
      <c r="D640" s="26" t="s">
        <v>286</v>
      </c>
      <c r="E640" s="27">
        <v>1910</v>
      </c>
      <c r="F640" s="67">
        <v>467</v>
      </c>
      <c r="G640" s="67"/>
      <c r="H640" s="44">
        <v>6000779536</v>
      </c>
      <c r="I640" s="45" t="s">
        <v>107</v>
      </c>
      <c r="J640" s="45" t="s">
        <v>107</v>
      </c>
      <c r="K640" s="30" t="str">
        <f t="shared" si="88"/>
        <v>Custeio</v>
      </c>
      <c r="L640" s="26" t="s">
        <v>289</v>
      </c>
      <c r="M640" s="26" t="s">
        <v>69</v>
      </c>
      <c r="N640" s="26" t="str">
        <f t="shared" si="94"/>
        <v>Realizado</v>
      </c>
      <c r="O640" s="47" t="s">
        <v>45</v>
      </c>
      <c r="P640" s="47" t="s">
        <v>70</v>
      </c>
      <c r="Q640" s="26" t="str">
        <f>IFERROR(IFERROR(VLOOKUP(H640,[1]STATUS_CAPEX!I:J,2,0),VLOOKUP(H640,[1]STATUS_OPEX!H:I,2,0)),0)</f>
        <v>LIB //PEND</v>
      </c>
      <c r="R640" s="31">
        <v>46650</v>
      </c>
      <c r="S640" s="32" t="s">
        <v>66</v>
      </c>
      <c r="T640" s="26" t="s">
        <v>72</v>
      </c>
      <c r="U640" s="33" t="s">
        <v>39</v>
      </c>
      <c r="V640" s="33" t="str">
        <f t="shared" si="93"/>
        <v>OK</v>
      </c>
      <c r="W640" s="33" t="s">
        <v>49</v>
      </c>
      <c r="X640" s="33" t="s">
        <v>49</v>
      </c>
      <c r="Y640" s="33" t="s">
        <v>39</v>
      </c>
      <c r="Z640" s="14">
        <f t="shared" si="85"/>
        <v>1</v>
      </c>
      <c r="AA640" s="48">
        <v>769.86</v>
      </c>
      <c r="AB640" s="35" t="s">
        <v>50</v>
      </c>
      <c r="AC640" s="36" t="s">
        <v>271</v>
      </c>
      <c r="AD640" s="37" t="s">
        <v>51</v>
      </c>
      <c r="AE640" s="32" t="str">
        <f t="shared" si="89"/>
        <v>Realizado</v>
      </c>
      <c r="AF640" s="38" t="s">
        <v>68</v>
      </c>
      <c r="AG640" s="49">
        <f t="shared" si="92"/>
        <v>400.07</v>
      </c>
      <c r="AH640" s="40">
        <v>2548098.5699999998</v>
      </c>
      <c r="AI640" s="35" t="e">
        <f t="shared" si="86"/>
        <v>#N/A</v>
      </c>
      <c r="AJ640" s="41">
        <v>25537030</v>
      </c>
      <c r="AK640" s="51">
        <v>400.07</v>
      </c>
      <c r="AL640" s="34" t="str">
        <f t="shared" si="87"/>
        <v>Erica Fragoso</v>
      </c>
    </row>
    <row r="641" spans="1:38" hidden="1" x14ac:dyDescent="0.25">
      <c r="A641" s="26" t="s">
        <v>283</v>
      </c>
      <c r="B641" s="26" t="s">
        <v>284</v>
      </c>
      <c r="C641" s="26" t="s">
        <v>285</v>
      </c>
      <c r="D641" s="26" t="s">
        <v>286</v>
      </c>
      <c r="E641" s="27">
        <v>3958</v>
      </c>
      <c r="F641" s="67">
        <v>469</v>
      </c>
      <c r="G641" s="67"/>
      <c r="H641" s="44">
        <v>6000779536</v>
      </c>
      <c r="I641" s="45" t="s">
        <v>107</v>
      </c>
      <c r="J641" s="45" t="s">
        <v>107</v>
      </c>
      <c r="K641" s="30" t="str">
        <f t="shared" si="88"/>
        <v>Custeio</v>
      </c>
      <c r="L641" s="26" t="s">
        <v>289</v>
      </c>
      <c r="M641" s="26" t="s">
        <v>69</v>
      </c>
      <c r="N641" s="26" t="str">
        <f t="shared" si="94"/>
        <v>Realizado</v>
      </c>
      <c r="O641" s="47" t="s">
        <v>45</v>
      </c>
      <c r="P641" s="47" t="s">
        <v>70</v>
      </c>
      <c r="Q641" s="26" t="str">
        <f>IFERROR(IFERROR(VLOOKUP(H641,[1]STATUS_CAPEX!I:J,2,0),VLOOKUP(H641,[1]STATUS_OPEX!H:I,2,0)),0)</f>
        <v>LIB //PEND</v>
      </c>
      <c r="R641" s="31">
        <v>46651</v>
      </c>
      <c r="S641" s="32" t="s">
        <v>66</v>
      </c>
      <c r="T641" s="26" t="s">
        <v>72</v>
      </c>
      <c r="U641" s="33" t="s">
        <v>39</v>
      </c>
      <c r="V641" s="33" t="str">
        <f t="shared" si="93"/>
        <v>OK</v>
      </c>
      <c r="W641" s="33" t="s">
        <v>49</v>
      </c>
      <c r="X641" s="33" t="s">
        <v>49</v>
      </c>
      <c r="Y641" s="33" t="s">
        <v>39</v>
      </c>
      <c r="Z641" s="14">
        <f t="shared" si="85"/>
        <v>1</v>
      </c>
      <c r="AA641" s="48">
        <v>3873.94</v>
      </c>
      <c r="AB641" s="35" t="s">
        <v>50</v>
      </c>
      <c r="AC641" s="36" t="s">
        <v>271</v>
      </c>
      <c r="AD641" s="37" t="s">
        <v>51</v>
      </c>
      <c r="AE641" s="32" t="str">
        <f t="shared" si="89"/>
        <v>Realizado</v>
      </c>
      <c r="AF641" s="38" t="s">
        <v>68</v>
      </c>
      <c r="AG641" s="49">
        <f t="shared" si="92"/>
        <v>3526.2</v>
      </c>
      <c r="AH641" s="40">
        <v>2548098.5699999998</v>
      </c>
      <c r="AI641" s="35" t="e">
        <f t="shared" si="86"/>
        <v>#N/A</v>
      </c>
      <c r="AJ641" s="41">
        <v>25537030</v>
      </c>
      <c r="AK641" s="51">
        <v>3526.2</v>
      </c>
      <c r="AL641" s="34" t="str">
        <f t="shared" si="87"/>
        <v>Erica Fragoso</v>
      </c>
    </row>
    <row r="642" spans="1:38" hidden="1" x14ac:dyDescent="0.25">
      <c r="A642" s="26" t="s">
        <v>283</v>
      </c>
      <c r="B642" s="26" t="s">
        <v>284</v>
      </c>
      <c r="C642" s="26" t="s">
        <v>285</v>
      </c>
      <c r="D642" s="26" t="s">
        <v>286</v>
      </c>
      <c r="E642" s="27">
        <v>4573</v>
      </c>
      <c r="F642" s="67">
        <v>480</v>
      </c>
      <c r="G642" s="67"/>
      <c r="H642" s="44">
        <v>6000779536</v>
      </c>
      <c r="I642" s="45">
        <v>11000051</v>
      </c>
      <c r="J642" s="45" t="s">
        <v>367</v>
      </c>
      <c r="K642" s="30" t="str">
        <f t="shared" si="88"/>
        <v>Custeio</v>
      </c>
      <c r="L642" s="26" t="s">
        <v>289</v>
      </c>
      <c r="M642" s="26" t="s">
        <v>69</v>
      </c>
      <c r="N642" s="26" t="str">
        <f t="shared" si="94"/>
        <v>Realizado</v>
      </c>
      <c r="O642" s="47" t="s">
        <v>45</v>
      </c>
      <c r="P642" s="47" t="s">
        <v>70</v>
      </c>
      <c r="Q642" s="26" t="str">
        <f>IFERROR(IFERROR(VLOOKUP(H642,[1]STATUS_CAPEX!I:J,2,0),VLOOKUP(H642,[1]STATUS_OPEX!H:I,2,0)),0)</f>
        <v>LIB //PEND</v>
      </c>
      <c r="R642" s="31">
        <v>46652</v>
      </c>
      <c r="S642" s="32" t="s">
        <v>66</v>
      </c>
      <c r="T642" s="26" t="s">
        <v>72</v>
      </c>
      <c r="U642" s="33" t="s">
        <v>39</v>
      </c>
      <c r="V642" s="33" t="str">
        <f t="shared" si="93"/>
        <v>OK</v>
      </c>
      <c r="W642" s="33" t="s">
        <v>49</v>
      </c>
      <c r="X642" s="33" t="s">
        <v>49</v>
      </c>
      <c r="Y642" s="33" t="s">
        <v>39</v>
      </c>
      <c r="Z642" s="14">
        <f t="shared" ref="Z642:Z705" si="95">(COUNTIF(U642:Y642,"OK")+COUNTIF(V642:Y642,"NA")+COUNTIF(U642:Y642,"anexado")+COUNTIF(V642:Y642,"sem anexo"))/5</f>
        <v>1</v>
      </c>
      <c r="AA642" s="48">
        <v>16167.06</v>
      </c>
      <c r="AB642" s="35" t="s">
        <v>50</v>
      </c>
      <c r="AC642" s="36" t="s">
        <v>271</v>
      </c>
      <c r="AD642" s="37" t="s">
        <v>51</v>
      </c>
      <c r="AE642" s="32" t="str">
        <f t="shared" si="89"/>
        <v>Realizado</v>
      </c>
      <c r="AF642" s="38" t="s">
        <v>68</v>
      </c>
      <c r="AG642" s="49">
        <f t="shared" si="92"/>
        <v>8245</v>
      </c>
      <c r="AH642" s="40">
        <v>2548098.5699999998</v>
      </c>
      <c r="AI642" s="35" t="e">
        <f t="shared" ref="AI642:AI705" si="96">VLOOKUP(T642,AN:AO,2,0)</f>
        <v>#N/A</v>
      </c>
      <c r="AJ642" s="41">
        <v>25537030</v>
      </c>
      <c r="AK642" s="51">
        <v>8245</v>
      </c>
      <c r="AL642" s="34" t="str">
        <f t="shared" ref="AL642:AL705" si="97">IF(OR(A642="pendência planejamento", A642="pendência construtiva", A642="logistica equatorial"), "Erica Fragoso", IF(OR(A642="obras coms", A642="obras conc", A642="pendência fechamento", A642="almoxarifado", A642="Fechamento", A642="Disponibilidade Noturna", A642="Sobre Aviso", A642="Disponibilidade Contrato", A642="Disponibilidade"), "Mauricio Alves", ""))</f>
        <v>Erica Fragoso</v>
      </c>
    </row>
    <row r="643" spans="1:38" hidden="1" x14ac:dyDescent="0.25">
      <c r="A643" s="26" t="s">
        <v>283</v>
      </c>
      <c r="B643" s="26" t="s">
        <v>284</v>
      </c>
      <c r="C643" s="26" t="s">
        <v>285</v>
      </c>
      <c r="D643" s="26" t="s">
        <v>286</v>
      </c>
      <c r="E643" s="27">
        <v>4573</v>
      </c>
      <c r="F643" s="67">
        <v>486</v>
      </c>
      <c r="G643" s="67"/>
      <c r="H643" s="44">
        <v>6000779536</v>
      </c>
      <c r="I643" s="45">
        <v>67617912</v>
      </c>
      <c r="J643" s="45" t="s">
        <v>368</v>
      </c>
      <c r="K643" s="30" t="str">
        <f t="shared" ref="K643:K706" si="98">IF(OR(ISNUMBER( FIND("Criar PEP",H643)), ISNUMBER( FIND("Criar Ordem",H643))), "Sem Informação", IFERROR(IF(MID(H643,11,3)&lt;&gt;"", MID(H643,11,3), "Custeio"), "Custeio"))</f>
        <v>Custeio</v>
      </c>
      <c r="L643" s="26" t="s">
        <v>289</v>
      </c>
      <c r="M643" s="26" t="s">
        <v>69</v>
      </c>
      <c r="N643" s="26" t="str">
        <f t="shared" si="94"/>
        <v>Realizado</v>
      </c>
      <c r="O643" s="47" t="s">
        <v>45</v>
      </c>
      <c r="P643" s="47" t="s">
        <v>70</v>
      </c>
      <c r="Q643" s="26" t="str">
        <f>IFERROR(IFERROR(VLOOKUP(H643,[1]STATUS_CAPEX!I:J,2,0),VLOOKUP(H643,[1]STATUS_OPEX!H:I,2,0)),0)</f>
        <v>LIB //PEND</v>
      </c>
      <c r="R643" s="31">
        <v>46653</v>
      </c>
      <c r="S643" s="32" t="s">
        <v>66</v>
      </c>
      <c r="T643" s="26" t="s">
        <v>72</v>
      </c>
      <c r="U643" s="33" t="s">
        <v>39</v>
      </c>
      <c r="V643" s="33" t="str">
        <f t="shared" si="93"/>
        <v>OK</v>
      </c>
      <c r="W643" s="33" t="s">
        <v>49</v>
      </c>
      <c r="X643" s="33" t="s">
        <v>49</v>
      </c>
      <c r="Y643" s="33" t="s">
        <v>39</v>
      </c>
      <c r="Z643" s="14">
        <f t="shared" si="95"/>
        <v>1</v>
      </c>
      <c r="AA643" s="48">
        <v>3849.3</v>
      </c>
      <c r="AB643" s="35" t="s">
        <v>50</v>
      </c>
      <c r="AC643" s="36" t="s">
        <v>271</v>
      </c>
      <c r="AD643" s="37" t="s">
        <v>51</v>
      </c>
      <c r="AE643" s="32" t="str">
        <f t="shared" ref="AE643:AE706" si="99">IF(AND(AJ643&gt;0, AK643&gt;0), "Realizado", "Não realizado")</f>
        <v>Realizado</v>
      </c>
      <c r="AF643" s="38" t="s">
        <v>68</v>
      </c>
      <c r="AG643" s="49">
        <f t="shared" si="92"/>
        <v>3126.13</v>
      </c>
      <c r="AH643" s="40">
        <v>2548098.5699999998</v>
      </c>
      <c r="AI643" s="35" t="e">
        <f t="shared" si="96"/>
        <v>#N/A</v>
      </c>
      <c r="AJ643" s="41">
        <v>25537030</v>
      </c>
      <c r="AK643" s="51">
        <v>3126.13</v>
      </c>
      <c r="AL643" s="34" t="str">
        <f t="shared" si="97"/>
        <v>Erica Fragoso</v>
      </c>
    </row>
    <row r="644" spans="1:38" hidden="1" x14ac:dyDescent="0.25">
      <c r="A644" s="26" t="s">
        <v>283</v>
      </c>
      <c r="B644" s="26" t="s">
        <v>284</v>
      </c>
      <c r="C644" s="26" t="s">
        <v>285</v>
      </c>
      <c r="D644" s="26" t="s">
        <v>286</v>
      </c>
      <c r="E644" s="27">
        <v>4573</v>
      </c>
      <c r="F644" s="67">
        <v>490</v>
      </c>
      <c r="G644" s="67"/>
      <c r="H644" s="44">
        <v>6000779536</v>
      </c>
      <c r="I644" s="45" t="s">
        <v>107</v>
      </c>
      <c r="J644" s="45" t="s">
        <v>107</v>
      </c>
      <c r="K644" s="30" t="str">
        <f t="shared" si="98"/>
        <v>Custeio</v>
      </c>
      <c r="L644" s="26" t="s">
        <v>289</v>
      </c>
      <c r="M644" s="26" t="s">
        <v>69</v>
      </c>
      <c r="N644" s="26" t="str">
        <f t="shared" si="94"/>
        <v>Realizado</v>
      </c>
      <c r="O644" s="47" t="s">
        <v>45</v>
      </c>
      <c r="P644" s="47" t="s">
        <v>70</v>
      </c>
      <c r="Q644" s="26" t="str">
        <f>IFERROR(IFERROR(VLOOKUP(H644,[1]STATUS_CAPEX!I:J,2,0),VLOOKUP(H644,[1]STATUS_OPEX!H:I,2,0)),0)</f>
        <v>LIB //PEND</v>
      </c>
      <c r="R644" s="31">
        <v>46654</v>
      </c>
      <c r="S644" s="32" t="s">
        <v>66</v>
      </c>
      <c r="T644" s="47" t="s">
        <v>72</v>
      </c>
      <c r="U644" s="33" t="s">
        <v>39</v>
      </c>
      <c r="V644" s="33" t="str">
        <f t="shared" si="93"/>
        <v>OK</v>
      </c>
      <c r="W644" s="33" t="s">
        <v>49</v>
      </c>
      <c r="X644" s="33" t="s">
        <v>49</v>
      </c>
      <c r="Y644" s="33" t="s">
        <v>39</v>
      </c>
      <c r="Z644" s="14">
        <f t="shared" si="95"/>
        <v>1</v>
      </c>
      <c r="AA644" s="48">
        <v>5129.33</v>
      </c>
      <c r="AB644" s="35" t="s">
        <v>50</v>
      </c>
      <c r="AC644" s="93" t="s">
        <v>271</v>
      </c>
      <c r="AD644" s="37" t="s">
        <v>51</v>
      </c>
      <c r="AE644" s="32" t="str">
        <f t="shared" si="99"/>
        <v>Realizado</v>
      </c>
      <c r="AF644" s="38" t="s">
        <v>68</v>
      </c>
      <c r="AG644" s="39">
        <f t="shared" si="92"/>
        <v>3951.08</v>
      </c>
      <c r="AH644" s="40">
        <v>2548098.5699999998</v>
      </c>
      <c r="AI644" s="35" t="e">
        <f t="shared" si="96"/>
        <v>#N/A</v>
      </c>
      <c r="AJ644" s="41">
        <v>25537030</v>
      </c>
      <c r="AK644" s="51">
        <v>3951.08</v>
      </c>
      <c r="AL644" s="34" t="str">
        <f t="shared" si="97"/>
        <v>Erica Fragoso</v>
      </c>
    </row>
    <row r="645" spans="1:38" hidden="1" x14ac:dyDescent="0.25">
      <c r="A645" s="26" t="s">
        <v>283</v>
      </c>
      <c r="B645" s="26" t="s">
        <v>284</v>
      </c>
      <c r="C645" s="26" t="s">
        <v>285</v>
      </c>
      <c r="D645" s="26" t="s">
        <v>286</v>
      </c>
      <c r="E645" s="27">
        <v>4573</v>
      </c>
      <c r="F645" s="67">
        <v>491</v>
      </c>
      <c r="G645" s="67"/>
      <c r="H645" s="44">
        <v>6000779536</v>
      </c>
      <c r="I645" s="45">
        <v>6003361</v>
      </c>
      <c r="J645" s="45" t="s">
        <v>369</v>
      </c>
      <c r="K645" s="30" t="str">
        <f t="shared" si="98"/>
        <v>Custeio</v>
      </c>
      <c r="L645" s="26" t="s">
        <v>289</v>
      </c>
      <c r="M645" s="26" t="s">
        <v>69</v>
      </c>
      <c r="N645" s="26" t="str">
        <f t="shared" si="94"/>
        <v>Realizado</v>
      </c>
      <c r="O645" s="47" t="s">
        <v>45</v>
      </c>
      <c r="P645" s="47" t="s">
        <v>70</v>
      </c>
      <c r="Q645" s="26" t="str">
        <f>IFERROR(IFERROR(VLOOKUP(H645,[1]STATUS_CAPEX!I:J,2,0),VLOOKUP(H645,[1]STATUS_OPEX!H:I,2,0)),0)</f>
        <v>LIB //PEND</v>
      </c>
      <c r="R645" s="31">
        <v>46655</v>
      </c>
      <c r="S645" s="32" t="s">
        <v>66</v>
      </c>
      <c r="T645" s="47" t="s">
        <v>72</v>
      </c>
      <c r="U645" s="33" t="s">
        <v>39</v>
      </c>
      <c r="V645" s="33" t="str">
        <f t="shared" si="93"/>
        <v>OK</v>
      </c>
      <c r="W645" s="33" t="s">
        <v>49</v>
      </c>
      <c r="X645" s="33" t="s">
        <v>49</v>
      </c>
      <c r="Y645" s="33" t="s">
        <v>39</v>
      </c>
      <c r="Z645" s="14">
        <f t="shared" si="95"/>
        <v>1</v>
      </c>
      <c r="AA645" s="48">
        <v>3180.94</v>
      </c>
      <c r="AB645" s="35" t="s">
        <v>50</v>
      </c>
      <c r="AC645" s="93" t="s">
        <v>271</v>
      </c>
      <c r="AD645" s="37" t="s">
        <v>51</v>
      </c>
      <c r="AE645" s="32" t="str">
        <f t="shared" si="99"/>
        <v>Realizado</v>
      </c>
      <c r="AF645" s="38" t="s">
        <v>68</v>
      </c>
      <c r="AG645" s="39">
        <f t="shared" si="92"/>
        <v>2803.46</v>
      </c>
      <c r="AH645" s="40">
        <v>2548098.5699999998</v>
      </c>
      <c r="AI645" s="35" t="e">
        <f t="shared" si="96"/>
        <v>#N/A</v>
      </c>
      <c r="AJ645" s="41">
        <v>25537030</v>
      </c>
      <c r="AK645" s="51">
        <v>2803.46</v>
      </c>
      <c r="AL645" s="34" t="str">
        <f t="shared" si="97"/>
        <v>Erica Fragoso</v>
      </c>
    </row>
    <row r="646" spans="1:38" x14ac:dyDescent="0.25">
      <c r="A646" s="26" t="s">
        <v>38</v>
      </c>
      <c r="B646" s="26" t="s">
        <v>39</v>
      </c>
      <c r="C646" s="26" t="s">
        <v>52</v>
      </c>
      <c r="D646" s="26" t="s">
        <v>40</v>
      </c>
      <c r="E646" s="61">
        <v>630789</v>
      </c>
      <c r="F646" s="46">
        <f>IFERROR(VLOOKUP(E646,#REF!,2,0),0)</f>
        <v>0</v>
      </c>
      <c r="G646" s="46"/>
      <c r="H646" s="26">
        <v>6000804660</v>
      </c>
      <c r="I646" s="29" t="s">
        <v>63</v>
      </c>
      <c r="J646" s="29" t="s">
        <v>42</v>
      </c>
      <c r="K646" s="30" t="str">
        <f t="shared" si="98"/>
        <v>Custeio</v>
      </c>
      <c r="L646" s="26" t="s">
        <v>43</v>
      </c>
      <c r="M646" s="26" t="s">
        <v>69</v>
      </c>
      <c r="N646" s="26" t="str">
        <f t="shared" si="94"/>
        <v>Realizado</v>
      </c>
      <c r="O646" s="47" t="s">
        <v>45</v>
      </c>
      <c r="P646" s="47" t="s">
        <v>70</v>
      </c>
      <c r="Q646" s="26" t="str">
        <f>IFERROR(IFERROR(VLOOKUP(H646,[1]STATUS_CAPEX!I:J,2,0),VLOOKUP(H646,[1]STATUS_OPEX!H:I,2,0)),0)</f>
        <v>LIB //COMS</v>
      </c>
      <c r="R646" s="31">
        <v>46151</v>
      </c>
      <c r="S646" s="32" t="s">
        <v>71</v>
      </c>
      <c r="T646" s="26" t="s">
        <v>72</v>
      </c>
      <c r="U646" s="33" t="s">
        <v>39</v>
      </c>
      <c r="V646" s="33" t="str">
        <f t="shared" si="93"/>
        <v>OK</v>
      </c>
      <c r="W646" s="33" t="s">
        <v>49</v>
      </c>
      <c r="X646" s="33" t="s">
        <v>49</v>
      </c>
      <c r="Y646" s="33" t="s">
        <v>39</v>
      </c>
      <c r="Z646" s="14">
        <f t="shared" si="95"/>
        <v>1</v>
      </c>
      <c r="AA646" s="48">
        <v>2309.58</v>
      </c>
      <c r="AB646" s="35" t="s">
        <v>57</v>
      </c>
      <c r="AC646" s="36" t="s">
        <v>73</v>
      </c>
      <c r="AD646" s="37" t="s">
        <v>51</v>
      </c>
      <c r="AE646" s="32" t="str">
        <f t="shared" si="99"/>
        <v>Realizado</v>
      </c>
      <c r="AF646" s="38" t="s">
        <v>42</v>
      </c>
      <c r="AG646" s="39">
        <f t="shared" si="92"/>
        <v>2309.58</v>
      </c>
      <c r="AH646" s="40">
        <v>2548098.5699999998</v>
      </c>
      <c r="AI646" s="35" t="e">
        <f t="shared" si="96"/>
        <v>#N/A</v>
      </c>
      <c r="AJ646" s="41">
        <v>25203075</v>
      </c>
      <c r="AK646" s="51">
        <v>2309.58</v>
      </c>
      <c r="AL646" s="34" t="str">
        <f t="shared" si="97"/>
        <v>Mauricio Alves</v>
      </c>
    </row>
    <row r="647" spans="1:38" x14ac:dyDescent="0.25">
      <c r="A647" s="26" t="s">
        <v>38</v>
      </c>
      <c r="B647" s="26" t="s">
        <v>39</v>
      </c>
      <c r="C647" s="26" t="s">
        <v>52</v>
      </c>
      <c r="D647" s="26" t="s">
        <v>40</v>
      </c>
      <c r="E647" s="61">
        <v>640829</v>
      </c>
      <c r="F647" s="46">
        <f>IFERROR(VLOOKUP(E647,#REF!,2,0),0)</f>
        <v>0</v>
      </c>
      <c r="G647" s="46"/>
      <c r="H647" s="26">
        <v>6000804661</v>
      </c>
      <c r="I647" s="26" t="s">
        <v>63</v>
      </c>
      <c r="J647" s="26" t="s">
        <v>42</v>
      </c>
      <c r="K647" s="30" t="str">
        <f t="shared" si="98"/>
        <v>Custeio</v>
      </c>
      <c r="L647" s="26" t="s">
        <v>43</v>
      </c>
      <c r="M647" s="26" t="s">
        <v>69</v>
      </c>
      <c r="N647" s="26" t="str">
        <f t="shared" si="94"/>
        <v>Realizado</v>
      </c>
      <c r="O647" s="47" t="s">
        <v>45</v>
      </c>
      <c r="P647" s="47" t="s">
        <v>70</v>
      </c>
      <c r="Q647" s="26" t="str">
        <f>IFERROR(IFERROR(VLOOKUP(H647,[1]STATUS_CAPEX!I:J,2,0),VLOOKUP(H647,[1]STATUS_OPEX!H:I,2,0)),0)</f>
        <v>LIB //COMS</v>
      </c>
      <c r="R647" s="31">
        <v>46152</v>
      </c>
      <c r="S647" s="32" t="s">
        <v>71</v>
      </c>
      <c r="T647" s="26" t="s">
        <v>72</v>
      </c>
      <c r="U647" s="33" t="s">
        <v>39</v>
      </c>
      <c r="V647" s="33" t="str">
        <f t="shared" si="93"/>
        <v>OK</v>
      </c>
      <c r="W647" s="33" t="s">
        <v>49</v>
      </c>
      <c r="X647" s="33" t="s">
        <v>49</v>
      </c>
      <c r="Y647" s="33" t="s">
        <v>39</v>
      </c>
      <c r="Z647" s="14">
        <f t="shared" si="95"/>
        <v>1</v>
      </c>
      <c r="AA647" s="48">
        <v>1539.72</v>
      </c>
      <c r="AB647" s="35" t="s">
        <v>57</v>
      </c>
      <c r="AC647" s="36" t="s">
        <v>73</v>
      </c>
      <c r="AD647" s="37" t="s">
        <v>51</v>
      </c>
      <c r="AE647" s="32" t="str">
        <f t="shared" si="99"/>
        <v>Realizado</v>
      </c>
      <c r="AF647" s="38" t="s">
        <v>42</v>
      </c>
      <c r="AG647" s="39">
        <f t="shared" si="92"/>
        <v>1539.72</v>
      </c>
      <c r="AH647" s="40">
        <v>2548098.5699999998</v>
      </c>
      <c r="AI647" s="35" t="e">
        <f t="shared" si="96"/>
        <v>#N/A</v>
      </c>
      <c r="AJ647" s="41">
        <v>25202984</v>
      </c>
      <c r="AK647" s="51">
        <v>1539.72</v>
      </c>
      <c r="AL647" s="34" t="str">
        <f t="shared" si="97"/>
        <v>Mauricio Alves</v>
      </c>
    </row>
    <row r="648" spans="1:38" x14ac:dyDescent="0.25">
      <c r="A648" s="26" t="s">
        <v>38</v>
      </c>
      <c r="B648" s="26" t="s">
        <v>39</v>
      </c>
      <c r="C648" s="26" t="s">
        <v>52</v>
      </c>
      <c r="D648" s="26" t="s">
        <v>40</v>
      </c>
      <c r="E648" s="61">
        <v>640829</v>
      </c>
      <c r="F648" s="46">
        <f>IFERROR(VLOOKUP(E648,#REF!,2,0),0)</f>
        <v>0</v>
      </c>
      <c r="G648" s="46"/>
      <c r="H648" s="26">
        <v>6000805416</v>
      </c>
      <c r="I648" s="43" t="s">
        <v>63</v>
      </c>
      <c r="J648" s="43" t="s">
        <v>42</v>
      </c>
      <c r="K648" s="30" t="str">
        <f t="shared" si="98"/>
        <v>Custeio</v>
      </c>
      <c r="L648" s="26" t="s">
        <v>43</v>
      </c>
      <c r="M648" s="26" t="s">
        <v>69</v>
      </c>
      <c r="N648" s="26" t="str">
        <f t="shared" si="94"/>
        <v>Realizado</v>
      </c>
      <c r="O648" s="47" t="s">
        <v>45</v>
      </c>
      <c r="P648" s="47" t="s">
        <v>70</v>
      </c>
      <c r="Q648" s="26" t="str">
        <f>IFERROR(IFERROR(VLOOKUP(H648,[1]STATUS_CAPEX!I:J,2,0),VLOOKUP(H648,[1]STATUS_OPEX!H:I,2,0)),0)</f>
        <v>LIB //COMS</v>
      </c>
      <c r="R648" s="31">
        <v>46153</v>
      </c>
      <c r="S648" s="32" t="s">
        <v>71</v>
      </c>
      <c r="T648" s="26" t="s">
        <v>72</v>
      </c>
      <c r="U648" s="33" t="s">
        <v>39</v>
      </c>
      <c r="V648" s="33" t="str">
        <f t="shared" si="93"/>
        <v>OK</v>
      </c>
      <c r="W648" s="33" t="s">
        <v>49</v>
      </c>
      <c r="X648" s="33" t="s">
        <v>49</v>
      </c>
      <c r="Y648" s="33" t="s">
        <v>39</v>
      </c>
      <c r="Z648" s="14">
        <f t="shared" si="95"/>
        <v>1</v>
      </c>
      <c r="AA648" s="48">
        <v>1539.72</v>
      </c>
      <c r="AB648" s="35" t="s">
        <v>57</v>
      </c>
      <c r="AC648" s="36" t="s">
        <v>73</v>
      </c>
      <c r="AD648" s="37" t="s">
        <v>51</v>
      </c>
      <c r="AE648" s="32" t="str">
        <f t="shared" si="99"/>
        <v>Realizado</v>
      </c>
      <c r="AF648" s="38" t="s">
        <v>42</v>
      </c>
      <c r="AG648" s="39">
        <f t="shared" si="92"/>
        <v>1539.72</v>
      </c>
      <c r="AH648" s="40">
        <v>2548098.5699999998</v>
      </c>
      <c r="AI648" s="35" t="e">
        <f t="shared" si="96"/>
        <v>#N/A</v>
      </c>
      <c r="AJ648" s="81">
        <v>25220751</v>
      </c>
      <c r="AK648" s="51">
        <v>1539.72</v>
      </c>
      <c r="AL648" s="34" t="str">
        <f t="shared" si="97"/>
        <v>Mauricio Alves</v>
      </c>
    </row>
    <row r="649" spans="1:38" hidden="1" x14ac:dyDescent="0.25">
      <c r="A649" s="26" t="s">
        <v>283</v>
      </c>
      <c r="B649" s="26" t="s">
        <v>284</v>
      </c>
      <c r="C649" s="26" t="s">
        <v>285</v>
      </c>
      <c r="D649" s="26" t="s">
        <v>286</v>
      </c>
      <c r="E649" s="27">
        <v>4573</v>
      </c>
      <c r="F649" s="67">
        <v>493</v>
      </c>
      <c r="G649" s="67"/>
      <c r="H649" s="44">
        <v>6000779536</v>
      </c>
      <c r="I649" s="45">
        <v>230013180</v>
      </c>
      <c r="J649" s="45" t="s">
        <v>370</v>
      </c>
      <c r="K649" s="30" t="str">
        <f t="shared" si="98"/>
        <v>Custeio</v>
      </c>
      <c r="L649" s="26" t="s">
        <v>289</v>
      </c>
      <c r="M649" s="26" t="s">
        <v>69</v>
      </c>
      <c r="N649" s="26" t="str">
        <f t="shared" si="94"/>
        <v>Realizado</v>
      </c>
      <c r="O649" s="47" t="s">
        <v>45</v>
      </c>
      <c r="P649" s="47" t="s">
        <v>70</v>
      </c>
      <c r="Q649" s="26" t="str">
        <f>IFERROR(IFERROR(VLOOKUP(H649,[1]STATUS_CAPEX!I:J,2,0),VLOOKUP(H649,[1]STATUS_OPEX!H:I,2,0)),0)</f>
        <v>LIB //PEND</v>
      </c>
      <c r="R649" s="31">
        <v>46656</v>
      </c>
      <c r="S649" s="32" t="s">
        <v>66</v>
      </c>
      <c r="T649" s="47" t="s">
        <v>72</v>
      </c>
      <c r="U649" s="33" t="s">
        <v>39</v>
      </c>
      <c r="V649" s="33" t="str">
        <f t="shared" si="93"/>
        <v>OK</v>
      </c>
      <c r="W649" s="33" t="s">
        <v>49</v>
      </c>
      <c r="X649" s="33" t="s">
        <v>49</v>
      </c>
      <c r="Y649" s="33" t="s">
        <v>39</v>
      </c>
      <c r="Z649" s="14">
        <f t="shared" si="95"/>
        <v>1</v>
      </c>
      <c r="AA649" s="48">
        <v>4619.18</v>
      </c>
      <c r="AB649" s="35" t="s">
        <v>50</v>
      </c>
      <c r="AC649" s="93" t="s">
        <v>271</v>
      </c>
      <c r="AD649" s="37" t="s">
        <v>51</v>
      </c>
      <c r="AE649" s="32" t="str">
        <f t="shared" si="99"/>
        <v>Realizado</v>
      </c>
      <c r="AF649" s="38" t="s">
        <v>68</v>
      </c>
      <c r="AG649" s="39">
        <f t="shared" si="92"/>
        <v>4619.16</v>
      </c>
      <c r="AH649" s="40">
        <v>2548098.5699999998</v>
      </c>
      <c r="AI649" s="35" t="e">
        <f t="shared" si="96"/>
        <v>#N/A</v>
      </c>
      <c r="AJ649" s="41">
        <v>25537030</v>
      </c>
      <c r="AK649" s="51">
        <v>4619.16</v>
      </c>
      <c r="AL649" s="34" t="str">
        <f t="shared" si="97"/>
        <v>Erica Fragoso</v>
      </c>
    </row>
    <row r="650" spans="1:38" hidden="1" x14ac:dyDescent="0.25">
      <c r="A650" s="26" t="s">
        <v>283</v>
      </c>
      <c r="B650" s="26" t="s">
        <v>284</v>
      </c>
      <c r="C650" s="26" t="s">
        <v>285</v>
      </c>
      <c r="D650" s="26" t="s">
        <v>286</v>
      </c>
      <c r="E650" s="27">
        <v>4573</v>
      </c>
      <c r="F650" s="67">
        <v>505</v>
      </c>
      <c r="G650" s="67"/>
      <c r="H650" s="44">
        <v>6000779536</v>
      </c>
      <c r="I650" s="45">
        <v>19000014</v>
      </c>
      <c r="J650" s="45" t="s">
        <v>332</v>
      </c>
      <c r="K650" s="30" t="str">
        <f t="shared" si="98"/>
        <v>Custeio</v>
      </c>
      <c r="L650" s="47" t="s">
        <v>289</v>
      </c>
      <c r="M650" s="26" t="s">
        <v>69</v>
      </c>
      <c r="N650" s="26" t="str">
        <f t="shared" si="94"/>
        <v>Realizado</v>
      </c>
      <c r="O650" s="47" t="s">
        <v>45</v>
      </c>
      <c r="P650" s="47" t="s">
        <v>76</v>
      </c>
      <c r="Q650" s="26" t="str">
        <f>IFERROR(IFERROR(VLOOKUP(H650,[1]STATUS_CAPEX!I:J,2,0),VLOOKUP(H650,[1]STATUS_OPEX!H:I,2,0)),0)</f>
        <v>LIB //PEND</v>
      </c>
      <c r="R650" s="31">
        <v>46731</v>
      </c>
      <c r="S650" s="32" t="s">
        <v>66</v>
      </c>
      <c r="T650" s="47" t="s">
        <v>72</v>
      </c>
      <c r="U650" s="33" t="s">
        <v>39</v>
      </c>
      <c r="V650" s="33" t="str">
        <f t="shared" si="93"/>
        <v>OK</v>
      </c>
      <c r="W650" s="33" t="s">
        <v>49</v>
      </c>
      <c r="X650" s="33" t="s">
        <v>49</v>
      </c>
      <c r="Y650" s="33" t="s">
        <v>39</v>
      </c>
      <c r="Z650" s="14">
        <f t="shared" si="95"/>
        <v>1</v>
      </c>
      <c r="AA650" s="48">
        <v>5016.41</v>
      </c>
      <c r="AB650" s="35" t="s">
        <v>50</v>
      </c>
      <c r="AC650" s="36" t="s">
        <v>271</v>
      </c>
      <c r="AD650" s="37" t="s">
        <v>51</v>
      </c>
      <c r="AE650" s="32" t="str">
        <f t="shared" si="99"/>
        <v>Realizado</v>
      </c>
      <c r="AF650" s="38" t="s">
        <v>68</v>
      </c>
      <c r="AG650" s="39">
        <f t="shared" si="92"/>
        <v>2861.39</v>
      </c>
      <c r="AH650" s="40">
        <v>2548098.5699999998</v>
      </c>
      <c r="AI650" s="35" t="e">
        <f t="shared" si="96"/>
        <v>#N/A</v>
      </c>
      <c r="AJ650" s="41">
        <v>25537030</v>
      </c>
      <c r="AK650" s="51">
        <v>2861.39</v>
      </c>
      <c r="AL650" s="34" t="str">
        <f t="shared" si="97"/>
        <v>Erica Fragoso</v>
      </c>
    </row>
    <row r="651" spans="1:38" hidden="1" x14ac:dyDescent="0.25">
      <c r="A651" s="26" t="s">
        <v>183</v>
      </c>
      <c r="B651" s="26" t="s">
        <v>371</v>
      </c>
      <c r="C651" s="26" t="s">
        <v>372</v>
      </c>
      <c r="D651" s="26" t="s">
        <v>286</v>
      </c>
      <c r="E651" s="27">
        <v>3095</v>
      </c>
      <c r="F651" s="46">
        <v>394</v>
      </c>
      <c r="G651" s="46"/>
      <c r="H651" s="44">
        <v>6000779565</v>
      </c>
      <c r="I651" s="90" t="s">
        <v>107</v>
      </c>
      <c r="J651" s="90" t="s">
        <v>107</v>
      </c>
      <c r="K651" s="30" t="str">
        <f t="shared" si="98"/>
        <v>Custeio</v>
      </c>
      <c r="L651" s="26" t="s">
        <v>289</v>
      </c>
      <c r="M651" s="26" t="s">
        <v>69</v>
      </c>
      <c r="N651" s="26" t="str">
        <f t="shared" si="94"/>
        <v>Realizado</v>
      </c>
      <c r="O651" s="47" t="s">
        <v>45</v>
      </c>
      <c r="P651" s="47" t="s">
        <v>70</v>
      </c>
      <c r="Q651" s="26" t="str">
        <f>IFERROR(IFERROR(VLOOKUP(H651,[1]STATUS_CAPEX!I:J,2,0),VLOOKUP(H651,[1]STATUS_OPEX!H:I,2,0)),0)</f>
        <v>LIB //PEND</v>
      </c>
      <c r="R651" s="31">
        <v>46389</v>
      </c>
      <c r="S651" s="32" t="s">
        <v>66</v>
      </c>
      <c r="T651" s="26" t="s">
        <v>72</v>
      </c>
      <c r="U651" s="33" t="s">
        <v>39</v>
      </c>
      <c r="V651" s="33" t="str">
        <f t="shared" si="93"/>
        <v>OK</v>
      </c>
      <c r="W651" s="33" t="s">
        <v>49</v>
      </c>
      <c r="X651" s="33" t="s">
        <v>49</v>
      </c>
      <c r="Y651" s="33" t="s">
        <v>39</v>
      </c>
      <c r="Z651" s="14">
        <f t="shared" si="95"/>
        <v>1</v>
      </c>
      <c r="AA651" s="48">
        <v>7325.99</v>
      </c>
      <c r="AB651" s="35" t="s">
        <v>50</v>
      </c>
      <c r="AC651" s="70" t="s">
        <v>73</v>
      </c>
      <c r="AD651" s="37" t="s">
        <v>51</v>
      </c>
      <c r="AE651" s="32" t="str">
        <f t="shared" si="99"/>
        <v>Realizado</v>
      </c>
      <c r="AF651" s="38" t="s">
        <v>68</v>
      </c>
      <c r="AG651" s="39">
        <f t="shared" si="92"/>
        <v>5462.94</v>
      </c>
      <c r="AH651" s="40">
        <v>2548098.5699999998</v>
      </c>
      <c r="AI651" s="35" t="e">
        <f t="shared" si="96"/>
        <v>#N/A</v>
      </c>
      <c r="AJ651" s="41">
        <v>25540813</v>
      </c>
      <c r="AK651" s="51">
        <v>5462.94</v>
      </c>
      <c r="AL651" s="34" t="str">
        <f t="shared" si="97"/>
        <v>Erica Fragoso</v>
      </c>
    </row>
    <row r="652" spans="1:38" x14ac:dyDescent="0.25">
      <c r="A652" s="26" t="s">
        <v>38</v>
      </c>
      <c r="B652" s="26" t="s">
        <v>39</v>
      </c>
      <c r="C652" s="26" t="s">
        <v>52</v>
      </c>
      <c r="D652" s="26" t="s">
        <v>40</v>
      </c>
      <c r="E652" s="27">
        <v>646589</v>
      </c>
      <c r="F652" s="27">
        <f>IFERROR(VLOOKUP(E652,#REF!,2,0),0)</f>
        <v>0</v>
      </c>
      <c r="G652" s="27"/>
      <c r="H652" s="26">
        <v>6000805462</v>
      </c>
      <c r="I652" s="55" t="s">
        <v>63</v>
      </c>
      <c r="J652" s="55" t="s">
        <v>42</v>
      </c>
      <c r="K652" s="30" t="str">
        <f t="shared" si="98"/>
        <v>Custeio</v>
      </c>
      <c r="L652" s="26" t="s">
        <v>43</v>
      </c>
      <c r="M652" s="26" t="s">
        <v>69</v>
      </c>
      <c r="N652" s="26" t="str">
        <f t="shared" si="94"/>
        <v>Realizado</v>
      </c>
      <c r="O652" s="47" t="s">
        <v>45</v>
      </c>
      <c r="P652" s="47" t="s">
        <v>70</v>
      </c>
      <c r="Q652" s="26" t="str">
        <f>IFERROR(IFERROR(VLOOKUP(H652,[1]STATUS_CAPEX!I:J,2,0),VLOOKUP(H652,[1]STATUS_OPEX!H:I,2,0)),0)</f>
        <v>LIB //COMS</v>
      </c>
      <c r="R652" s="31">
        <v>46157</v>
      </c>
      <c r="S652" s="32" t="s">
        <v>71</v>
      </c>
      <c r="T652" s="26" t="s">
        <v>72</v>
      </c>
      <c r="U652" s="33" t="s">
        <v>39</v>
      </c>
      <c r="V652" s="33" t="str">
        <f t="shared" si="93"/>
        <v>OK</v>
      </c>
      <c r="W652" s="33" t="s">
        <v>49</v>
      </c>
      <c r="X652" s="33" t="s">
        <v>49</v>
      </c>
      <c r="Y652" s="33" t="s">
        <v>39</v>
      </c>
      <c r="Z652" s="14">
        <f t="shared" si="95"/>
        <v>1</v>
      </c>
      <c r="AA652" s="48">
        <v>3671.56</v>
      </c>
      <c r="AB652" s="35" t="s">
        <v>57</v>
      </c>
      <c r="AC652" s="36" t="s">
        <v>73</v>
      </c>
      <c r="AD652" s="37" t="s">
        <v>51</v>
      </c>
      <c r="AE652" s="32" t="str">
        <f t="shared" si="99"/>
        <v>Realizado</v>
      </c>
      <c r="AF652" s="38" t="s">
        <v>42</v>
      </c>
      <c r="AG652" s="39">
        <f t="shared" si="92"/>
        <v>3844.42</v>
      </c>
      <c r="AH652" s="40">
        <v>2548098.5699999998</v>
      </c>
      <c r="AI652" s="35" t="e">
        <f t="shared" si="96"/>
        <v>#N/A</v>
      </c>
      <c r="AJ652" s="41">
        <v>25220520</v>
      </c>
      <c r="AK652" s="51">
        <v>3844.42</v>
      </c>
      <c r="AL652" s="34" t="str">
        <f t="shared" si="97"/>
        <v>Mauricio Alves</v>
      </c>
    </row>
    <row r="653" spans="1:38" hidden="1" x14ac:dyDescent="0.25">
      <c r="A653" s="26" t="s">
        <v>183</v>
      </c>
      <c r="B653" s="26" t="s">
        <v>371</v>
      </c>
      <c r="C653" s="26" t="s">
        <v>372</v>
      </c>
      <c r="D653" s="26" t="s">
        <v>286</v>
      </c>
      <c r="E653" s="27">
        <v>4204</v>
      </c>
      <c r="F653" s="67">
        <v>457</v>
      </c>
      <c r="G653" s="67"/>
      <c r="H653" s="44">
        <v>6000779565</v>
      </c>
      <c r="I653" s="90" t="s">
        <v>107</v>
      </c>
      <c r="J653" s="90" t="s">
        <v>107</v>
      </c>
      <c r="K653" s="30" t="str">
        <f t="shared" si="98"/>
        <v>Custeio</v>
      </c>
      <c r="L653" s="26" t="s">
        <v>289</v>
      </c>
      <c r="M653" s="26" t="s">
        <v>69</v>
      </c>
      <c r="N653" s="26" t="str">
        <f t="shared" si="94"/>
        <v>Realizado</v>
      </c>
      <c r="O653" s="47" t="s">
        <v>45</v>
      </c>
      <c r="P653" s="47" t="s">
        <v>373</v>
      </c>
      <c r="Q653" s="26" t="str">
        <f>IFERROR(IFERROR(VLOOKUP(H653,[1]STATUS_CAPEX!I:J,2,0),VLOOKUP(H653,[1]STATUS_OPEX!H:I,2,0)),0)</f>
        <v>LIB //PEND</v>
      </c>
      <c r="R653" s="31">
        <v>46431</v>
      </c>
      <c r="S653" s="32" t="s">
        <v>66</v>
      </c>
      <c r="T653" s="26" t="s">
        <v>72</v>
      </c>
      <c r="U653" s="33" t="s">
        <v>39</v>
      </c>
      <c r="V653" s="33" t="str">
        <f t="shared" si="93"/>
        <v>OK</v>
      </c>
      <c r="W653" s="33" t="s">
        <v>49</v>
      </c>
      <c r="X653" s="33" t="s">
        <v>49</v>
      </c>
      <c r="Y653" s="33" t="s">
        <v>39</v>
      </c>
      <c r="Z653" s="14">
        <f t="shared" si="95"/>
        <v>1</v>
      </c>
      <c r="AA653" s="48">
        <v>5041.05</v>
      </c>
      <c r="AB653" s="35" t="s">
        <v>50</v>
      </c>
      <c r="AC653" s="70" t="s">
        <v>73</v>
      </c>
      <c r="AD653" s="37" t="s">
        <v>51</v>
      </c>
      <c r="AE653" s="32" t="str">
        <f t="shared" si="99"/>
        <v>Realizado</v>
      </c>
      <c r="AF653" s="38" t="s">
        <v>68</v>
      </c>
      <c r="AG653" s="49">
        <f t="shared" si="92"/>
        <v>3671.55</v>
      </c>
      <c r="AH653" s="40">
        <v>2548098.5699999998</v>
      </c>
      <c r="AI653" s="35" t="e">
        <f t="shared" si="96"/>
        <v>#N/A</v>
      </c>
      <c r="AJ653" s="41">
        <v>25540813</v>
      </c>
      <c r="AK653" s="51">
        <v>3671.55</v>
      </c>
      <c r="AL653" s="34" t="str">
        <f t="shared" si="97"/>
        <v>Erica Fragoso</v>
      </c>
    </row>
    <row r="654" spans="1:38" hidden="1" x14ac:dyDescent="0.25">
      <c r="A654" s="26" t="s">
        <v>183</v>
      </c>
      <c r="B654" s="26" t="s">
        <v>371</v>
      </c>
      <c r="C654" s="26" t="s">
        <v>372</v>
      </c>
      <c r="D654" s="26" t="s">
        <v>286</v>
      </c>
      <c r="E654" s="27">
        <v>4204</v>
      </c>
      <c r="F654" s="67">
        <v>460</v>
      </c>
      <c r="G654" s="67"/>
      <c r="H654" s="44">
        <v>6000779565</v>
      </c>
      <c r="I654" s="90" t="s">
        <v>107</v>
      </c>
      <c r="J654" s="90" t="s">
        <v>107</v>
      </c>
      <c r="K654" s="30" t="str">
        <f t="shared" si="98"/>
        <v>Custeio</v>
      </c>
      <c r="L654" s="26" t="s">
        <v>289</v>
      </c>
      <c r="M654" s="26" t="s">
        <v>69</v>
      </c>
      <c r="N654" s="26" t="str">
        <f t="shared" si="94"/>
        <v>Realizado</v>
      </c>
      <c r="O654" s="47" t="s">
        <v>45</v>
      </c>
      <c r="P654" s="47" t="s">
        <v>374</v>
      </c>
      <c r="Q654" s="26" t="str">
        <f>IFERROR(IFERROR(VLOOKUP(H654,[1]STATUS_CAPEX!I:J,2,0),VLOOKUP(H654,[1]STATUS_OPEX!H:I,2,0)),0)</f>
        <v>LIB //PEND</v>
      </c>
      <c r="R654" s="31">
        <v>46433</v>
      </c>
      <c r="S654" s="32" t="s">
        <v>66</v>
      </c>
      <c r="T654" s="26" t="s">
        <v>72</v>
      </c>
      <c r="U654" s="33" t="s">
        <v>39</v>
      </c>
      <c r="V654" s="33" t="str">
        <f t="shared" si="93"/>
        <v>OK</v>
      </c>
      <c r="W654" s="33" t="s">
        <v>49</v>
      </c>
      <c r="X654" s="33" t="s">
        <v>49</v>
      </c>
      <c r="Y654" s="33" t="s">
        <v>39</v>
      </c>
      <c r="Z654" s="14">
        <f t="shared" si="95"/>
        <v>1</v>
      </c>
      <c r="AA654" s="48">
        <v>4668.4399999999996</v>
      </c>
      <c r="AB654" s="35" t="s">
        <v>50</v>
      </c>
      <c r="AC654" s="70" t="s">
        <v>73</v>
      </c>
      <c r="AD654" s="37" t="s">
        <v>51</v>
      </c>
      <c r="AE654" s="32" t="str">
        <f t="shared" si="99"/>
        <v>Realizado</v>
      </c>
      <c r="AF654" s="38" t="s">
        <v>68</v>
      </c>
      <c r="AG654" s="49">
        <f t="shared" si="92"/>
        <v>3525.97</v>
      </c>
      <c r="AH654" s="40">
        <v>2548098.5699999998</v>
      </c>
      <c r="AI654" s="35" t="e">
        <f t="shared" si="96"/>
        <v>#N/A</v>
      </c>
      <c r="AJ654" s="41">
        <v>25540813</v>
      </c>
      <c r="AK654" s="51">
        <v>3525.97</v>
      </c>
      <c r="AL654" s="34" t="str">
        <f t="shared" si="97"/>
        <v>Erica Fragoso</v>
      </c>
    </row>
    <row r="655" spans="1:38" x14ac:dyDescent="0.25">
      <c r="A655" s="26" t="s">
        <v>38</v>
      </c>
      <c r="B655" s="26" t="s">
        <v>39</v>
      </c>
      <c r="C655" s="26" t="s">
        <v>52</v>
      </c>
      <c r="D655" s="26" t="s">
        <v>40</v>
      </c>
      <c r="E655" s="27">
        <v>646531</v>
      </c>
      <c r="F655" s="27">
        <f>IFERROR(VLOOKUP(E655,#REF!,2,0),0)</f>
        <v>0</v>
      </c>
      <c r="G655" s="27"/>
      <c r="H655" s="26">
        <v>6000805465</v>
      </c>
      <c r="I655" s="55" t="s">
        <v>63</v>
      </c>
      <c r="J655" s="55" t="s">
        <v>42</v>
      </c>
      <c r="K655" s="30" t="str">
        <f t="shared" si="98"/>
        <v>Custeio</v>
      </c>
      <c r="L655" s="26" t="s">
        <v>43</v>
      </c>
      <c r="M655" s="26" t="s">
        <v>69</v>
      </c>
      <c r="N655" s="26" t="str">
        <f t="shared" si="94"/>
        <v>Realizado</v>
      </c>
      <c r="O655" s="47" t="s">
        <v>45</v>
      </c>
      <c r="P655" s="47" t="s">
        <v>70</v>
      </c>
      <c r="Q655" s="26" t="str">
        <f>IFERROR(IFERROR(VLOOKUP(H655,[1]STATUS_CAPEX!I:J,2,0),VLOOKUP(H655,[1]STATUS_OPEX!H:I,2,0)),0)</f>
        <v>LIB //COMS</v>
      </c>
      <c r="R655" s="31">
        <v>46160</v>
      </c>
      <c r="S655" s="32" t="s">
        <v>71</v>
      </c>
      <c r="T655" s="26" t="s">
        <v>72</v>
      </c>
      <c r="U655" s="33" t="s">
        <v>39</v>
      </c>
      <c r="V655" s="33" t="str">
        <f t="shared" si="93"/>
        <v>OK</v>
      </c>
      <c r="W655" s="33" t="s">
        <v>49</v>
      </c>
      <c r="X655" s="33" t="s">
        <v>49</v>
      </c>
      <c r="Y655" s="33" t="s">
        <v>39</v>
      </c>
      <c r="Z655" s="14">
        <f t="shared" si="95"/>
        <v>1</v>
      </c>
      <c r="AA655" s="48">
        <v>2309.58</v>
      </c>
      <c r="AB655" s="35" t="s">
        <v>57</v>
      </c>
      <c r="AC655" s="36" t="s">
        <v>73</v>
      </c>
      <c r="AD655" s="37" t="s">
        <v>51</v>
      </c>
      <c r="AE655" s="32" t="str">
        <f t="shared" si="99"/>
        <v>Realizado</v>
      </c>
      <c r="AF655" s="38" t="s">
        <v>42</v>
      </c>
      <c r="AG655" s="39">
        <f t="shared" si="92"/>
        <v>2309.58</v>
      </c>
      <c r="AH655" s="40">
        <v>2548098.5699999998</v>
      </c>
      <c r="AI655" s="35" t="e">
        <f t="shared" si="96"/>
        <v>#N/A</v>
      </c>
      <c r="AJ655" s="41">
        <v>25220439</v>
      </c>
      <c r="AK655" s="51">
        <v>2309.58</v>
      </c>
      <c r="AL655" s="34" t="str">
        <f t="shared" si="97"/>
        <v>Mauricio Alves</v>
      </c>
    </row>
    <row r="656" spans="1:38" hidden="1" x14ac:dyDescent="0.25">
      <c r="A656" s="26" t="s">
        <v>183</v>
      </c>
      <c r="B656" s="26" t="s">
        <v>371</v>
      </c>
      <c r="C656" s="26" t="s">
        <v>372</v>
      </c>
      <c r="D656" s="26" t="s">
        <v>286</v>
      </c>
      <c r="E656" s="27">
        <v>4204</v>
      </c>
      <c r="F656" s="67">
        <v>474</v>
      </c>
      <c r="G656" s="67"/>
      <c r="H656" s="44">
        <v>6000779565</v>
      </c>
      <c r="I656" s="90" t="s">
        <v>107</v>
      </c>
      <c r="J656" s="90" t="s">
        <v>107</v>
      </c>
      <c r="K656" s="30" t="str">
        <f t="shared" si="98"/>
        <v>Custeio</v>
      </c>
      <c r="L656" s="26" t="s">
        <v>289</v>
      </c>
      <c r="M656" s="26" t="s">
        <v>69</v>
      </c>
      <c r="N656" s="26" t="str">
        <f t="shared" si="94"/>
        <v>Realizado</v>
      </c>
      <c r="O656" s="47" t="s">
        <v>45</v>
      </c>
      <c r="P656" s="47" t="s">
        <v>70</v>
      </c>
      <c r="Q656" s="26" t="str">
        <f>IFERROR(IFERROR(VLOOKUP(H656,[1]STATUS_CAPEX!I:J,2,0),VLOOKUP(H656,[1]STATUS_OPEX!H:I,2,0)),0)</f>
        <v>LIB //PEND</v>
      </c>
      <c r="R656" s="31">
        <v>46451</v>
      </c>
      <c r="S656" s="32" t="s">
        <v>66</v>
      </c>
      <c r="T656" s="26" t="s">
        <v>72</v>
      </c>
      <c r="U656" s="33" t="s">
        <v>39</v>
      </c>
      <c r="V656" s="33" t="str">
        <f t="shared" si="93"/>
        <v>OK</v>
      </c>
      <c r="W656" s="33" t="s">
        <v>49</v>
      </c>
      <c r="X656" s="33" t="s">
        <v>49</v>
      </c>
      <c r="Y656" s="33" t="s">
        <v>39</v>
      </c>
      <c r="Z656" s="14">
        <f t="shared" si="95"/>
        <v>1</v>
      </c>
      <c r="AA656" s="48">
        <v>5413.66</v>
      </c>
      <c r="AB656" s="35" t="s">
        <v>50</v>
      </c>
      <c r="AC656" s="70" t="s">
        <v>73</v>
      </c>
      <c r="AD656" s="37" t="s">
        <v>51</v>
      </c>
      <c r="AE656" s="32" t="str">
        <f t="shared" si="99"/>
        <v>Realizado</v>
      </c>
      <c r="AF656" s="38" t="s">
        <v>68</v>
      </c>
      <c r="AG656" s="49">
        <f t="shared" si="92"/>
        <v>4008.33</v>
      </c>
      <c r="AH656" s="40">
        <v>2548098.5699999998</v>
      </c>
      <c r="AI656" s="35" t="e">
        <f t="shared" si="96"/>
        <v>#N/A</v>
      </c>
      <c r="AJ656" s="41">
        <v>25540813</v>
      </c>
      <c r="AK656" s="51">
        <v>4008.33</v>
      </c>
      <c r="AL656" s="34" t="str">
        <f t="shared" si="97"/>
        <v>Erica Fragoso</v>
      </c>
    </row>
    <row r="657" spans="1:38" x14ac:dyDescent="0.25">
      <c r="A657" s="26" t="s">
        <v>38</v>
      </c>
      <c r="B657" s="26" t="s">
        <v>39</v>
      </c>
      <c r="C657" s="26" t="s">
        <v>52</v>
      </c>
      <c r="D657" s="26" t="s">
        <v>40</v>
      </c>
      <c r="E657" s="27">
        <v>646681</v>
      </c>
      <c r="F657" s="27">
        <f>IFERROR(VLOOKUP(E657,#REF!,2,0),0)</f>
        <v>0</v>
      </c>
      <c r="G657" s="27"/>
      <c r="H657" s="26">
        <v>6000805468</v>
      </c>
      <c r="I657" s="29" t="s">
        <v>63</v>
      </c>
      <c r="J657" s="29" t="s">
        <v>42</v>
      </c>
      <c r="K657" s="30" t="str">
        <f t="shared" si="98"/>
        <v>Custeio</v>
      </c>
      <c r="L657" s="26" t="s">
        <v>43</v>
      </c>
      <c r="M657" s="26" t="s">
        <v>69</v>
      </c>
      <c r="N657" s="26" t="str">
        <f t="shared" si="94"/>
        <v>Realizado</v>
      </c>
      <c r="O657" s="47" t="s">
        <v>137</v>
      </c>
      <c r="P657" s="47" t="s">
        <v>70</v>
      </c>
      <c r="Q657" s="26" t="str">
        <f>IFERROR(IFERROR(VLOOKUP(H657,[1]STATUS_CAPEX!I:J,2,0),VLOOKUP(H657,[1]STATUS_OPEX!H:I,2,0)),0)</f>
        <v>LIB //COMS</v>
      </c>
      <c r="R657" s="31">
        <v>46162</v>
      </c>
      <c r="S657" s="32" t="s">
        <v>71</v>
      </c>
      <c r="T657" s="26" t="s">
        <v>72</v>
      </c>
      <c r="U657" s="33" t="s">
        <v>39</v>
      </c>
      <c r="V657" s="33" t="str">
        <f t="shared" si="93"/>
        <v>OK</v>
      </c>
      <c r="W657" s="33" t="s">
        <v>49</v>
      </c>
      <c r="X657" s="33" t="s">
        <v>49</v>
      </c>
      <c r="Y657" s="33" t="s">
        <v>39</v>
      </c>
      <c r="Z657" s="14">
        <f t="shared" si="95"/>
        <v>1</v>
      </c>
      <c r="AA657" s="48">
        <v>3104.08</v>
      </c>
      <c r="AB657" s="35" t="s">
        <v>57</v>
      </c>
      <c r="AC657" s="36" t="s">
        <v>73</v>
      </c>
      <c r="AD657" s="37" t="s">
        <v>51</v>
      </c>
      <c r="AE657" s="32" t="str">
        <f t="shared" si="99"/>
        <v>Realizado</v>
      </c>
      <c r="AF657" s="38" t="s">
        <v>42</v>
      </c>
      <c r="AG657" s="39">
        <f t="shared" si="92"/>
        <v>3104.08</v>
      </c>
      <c r="AH657" s="40">
        <v>2548098.5699999998</v>
      </c>
      <c r="AI657" s="35" t="e">
        <f t="shared" si="96"/>
        <v>#N/A</v>
      </c>
      <c r="AJ657" s="41">
        <v>25220428</v>
      </c>
      <c r="AK657" s="51">
        <v>3104.08</v>
      </c>
      <c r="AL657" s="34" t="str">
        <f t="shared" si="97"/>
        <v>Mauricio Alves</v>
      </c>
    </row>
    <row r="658" spans="1:38" x14ac:dyDescent="0.25">
      <c r="A658" s="26" t="s">
        <v>38</v>
      </c>
      <c r="B658" s="26" t="s">
        <v>39</v>
      </c>
      <c r="C658" s="26" t="s">
        <v>52</v>
      </c>
      <c r="D658" s="26" t="s">
        <v>40</v>
      </c>
      <c r="E658" s="27">
        <v>646531</v>
      </c>
      <c r="F658" s="27">
        <f>IFERROR(VLOOKUP(E658,#REF!,2,0),0)</f>
        <v>0</v>
      </c>
      <c r="G658" s="27"/>
      <c r="H658" s="26">
        <v>6000803679</v>
      </c>
      <c r="I658" s="26" t="s">
        <v>63</v>
      </c>
      <c r="J658" s="26" t="s">
        <v>42</v>
      </c>
      <c r="K658" s="30" t="str">
        <f t="shared" si="98"/>
        <v>Custeio</v>
      </c>
      <c r="L658" s="26" t="s">
        <v>43</v>
      </c>
      <c r="M658" s="26" t="s">
        <v>69</v>
      </c>
      <c r="N658" s="26" t="str">
        <f t="shared" si="94"/>
        <v>Realizado</v>
      </c>
      <c r="O658" s="47" t="s">
        <v>45</v>
      </c>
      <c r="P658" s="47" t="s">
        <v>70</v>
      </c>
      <c r="Q658" s="26" t="str">
        <f>IFERROR(IFERROR(VLOOKUP(H658,[1]STATUS_CAPEX!I:J,2,0),VLOOKUP(H658,[1]STATUS_OPEX!H:I,2,0)),0)</f>
        <v>LIB //COMS</v>
      </c>
      <c r="R658" s="31">
        <v>46163</v>
      </c>
      <c r="S658" s="32" t="s">
        <v>71</v>
      </c>
      <c r="T658" s="26" t="s">
        <v>72</v>
      </c>
      <c r="U658" s="33" t="s">
        <v>39</v>
      </c>
      <c r="V658" s="33" t="str">
        <f t="shared" si="93"/>
        <v>OK</v>
      </c>
      <c r="W658" s="33" t="s">
        <v>49</v>
      </c>
      <c r="X658" s="33" t="s">
        <v>49</v>
      </c>
      <c r="Y658" s="33" t="s">
        <v>39</v>
      </c>
      <c r="Z658" s="14">
        <f t="shared" si="95"/>
        <v>1</v>
      </c>
      <c r="AA658" s="48">
        <v>2358.86</v>
      </c>
      <c r="AB658" s="35" t="s">
        <v>57</v>
      </c>
      <c r="AC658" s="36" t="str">
        <f>IFERROR(VLOOKUP(T658,[1]STATUS_CAPEX!Q:R,2,0),"SAMUEL OLIVEIRA")</f>
        <v>SAMUEL OLIVEIRA</v>
      </c>
      <c r="AD658" s="37" t="s">
        <v>51</v>
      </c>
      <c r="AE658" s="32" t="str">
        <f t="shared" si="99"/>
        <v>Realizado</v>
      </c>
      <c r="AF658" s="38" t="s">
        <v>42</v>
      </c>
      <c r="AG658" s="39">
        <f t="shared" si="92"/>
        <v>2358.86</v>
      </c>
      <c r="AH658" s="40">
        <v>2548098.5699999998</v>
      </c>
      <c r="AI658" s="35" t="e">
        <f t="shared" si="96"/>
        <v>#N/A</v>
      </c>
      <c r="AJ658" s="41">
        <v>25235487</v>
      </c>
      <c r="AK658" s="51">
        <v>2358.86</v>
      </c>
      <c r="AL658" s="34" t="str">
        <f t="shared" si="97"/>
        <v>Mauricio Alves</v>
      </c>
    </row>
    <row r="659" spans="1:38" x14ac:dyDescent="0.25">
      <c r="A659" s="26" t="s">
        <v>38</v>
      </c>
      <c r="B659" s="26" t="s">
        <v>39</v>
      </c>
      <c r="C659" s="26" t="s">
        <v>52</v>
      </c>
      <c r="D659" s="26" t="s">
        <v>40</v>
      </c>
      <c r="E659" s="27">
        <v>649434</v>
      </c>
      <c r="F659" s="27">
        <f>IFERROR(VLOOKUP(E659,#REF!,2,0),0)</f>
        <v>0</v>
      </c>
      <c r="G659" s="27"/>
      <c r="H659" s="26">
        <v>6000807333</v>
      </c>
      <c r="I659" s="26" t="s">
        <v>63</v>
      </c>
      <c r="J659" s="26" t="s">
        <v>42</v>
      </c>
      <c r="K659" s="30" t="str">
        <f t="shared" si="98"/>
        <v>Custeio</v>
      </c>
      <c r="L659" s="26" t="s">
        <v>43</v>
      </c>
      <c r="M659" s="26" t="s">
        <v>69</v>
      </c>
      <c r="N659" s="26" t="str">
        <f t="shared" si="94"/>
        <v>Realizado</v>
      </c>
      <c r="O659" s="47" t="s">
        <v>45</v>
      </c>
      <c r="P659" s="47" t="s">
        <v>70</v>
      </c>
      <c r="Q659" s="26" t="str">
        <f>IFERROR(IFERROR(VLOOKUP(H659,[1]STATUS_CAPEX!I:J,2,0),VLOOKUP(H659,[1]STATUS_OPEX!H:I,2,0)),0)</f>
        <v>LIB //COMS</v>
      </c>
      <c r="R659" s="31">
        <v>46164</v>
      </c>
      <c r="S659" s="32" t="s">
        <v>71</v>
      </c>
      <c r="T659" s="26" t="s">
        <v>72</v>
      </c>
      <c r="U659" s="33" t="s">
        <v>39</v>
      </c>
      <c r="V659" s="33" t="str">
        <f t="shared" si="93"/>
        <v>OK</v>
      </c>
      <c r="W659" s="33" t="s">
        <v>49</v>
      </c>
      <c r="X659" s="33" t="s">
        <v>49</v>
      </c>
      <c r="Y659" s="33" t="s">
        <v>39</v>
      </c>
      <c r="Z659" s="14">
        <f t="shared" si="95"/>
        <v>1</v>
      </c>
      <c r="AA659" s="48">
        <v>1539.72</v>
      </c>
      <c r="AB659" s="35" t="s">
        <v>57</v>
      </c>
      <c r="AC659" s="36" t="str">
        <f>IFERROR(VLOOKUP(T659,[1]STATUS_CAPEX!Q:R,2,0),"SAMUEL OLIVEIRA")</f>
        <v>SAMUEL OLIVEIRA</v>
      </c>
      <c r="AD659" s="37" t="s">
        <v>51</v>
      </c>
      <c r="AE659" s="32" t="str">
        <f t="shared" si="99"/>
        <v>Realizado</v>
      </c>
      <c r="AF659" s="38" t="s">
        <v>42</v>
      </c>
      <c r="AG659" s="39">
        <f t="shared" si="92"/>
        <v>1539.72</v>
      </c>
      <c r="AH659" s="40">
        <v>2548098.5699999998</v>
      </c>
      <c r="AI659" s="35" t="e">
        <f t="shared" si="96"/>
        <v>#N/A</v>
      </c>
      <c r="AJ659" s="41">
        <v>25235220</v>
      </c>
      <c r="AK659" s="51">
        <v>1539.72</v>
      </c>
      <c r="AL659" s="34" t="str">
        <f t="shared" si="97"/>
        <v>Mauricio Alves</v>
      </c>
    </row>
    <row r="660" spans="1:38" x14ac:dyDescent="0.25">
      <c r="A660" s="26" t="s">
        <v>38</v>
      </c>
      <c r="B660" s="26" t="s">
        <v>39</v>
      </c>
      <c r="C660" s="26" t="s">
        <v>52</v>
      </c>
      <c r="D660" s="26" t="s">
        <v>40</v>
      </c>
      <c r="E660" s="27">
        <v>650351</v>
      </c>
      <c r="F660" s="27">
        <f>IFERROR(VLOOKUP(E660,#REF!,2,0),0)</f>
        <v>0</v>
      </c>
      <c r="G660" s="27"/>
      <c r="H660" s="26">
        <v>6000807328</v>
      </c>
      <c r="I660" s="26" t="s">
        <v>63</v>
      </c>
      <c r="J660" s="26" t="s">
        <v>42</v>
      </c>
      <c r="K660" s="30" t="str">
        <f t="shared" si="98"/>
        <v>Custeio</v>
      </c>
      <c r="L660" s="26" t="s">
        <v>43</v>
      </c>
      <c r="M660" s="26" t="s">
        <v>69</v>
      </c>
      <c r="N660" s="26" t="str">
        <f t="shared" si="94"/>
        <v>Realizado</v>
      </c>
      <c r="O660" s="58" t="s">
        <v>197</v>
      </c>
      <c r="P660" s="47" t="s">
        <v>70</v>
      </c>
      <c r="Q660" s="26" t="str">
        <f>IFERROR(IFERROR(VLOOKUP(H660,[1]STATUS_CAPEX!I:J,2,0),VLOOKUP(H660,[1]STATUS_OPEX!H:I,2,0)),0)</f>
        <v>LIB //COMS</v>
      </c>
      <c r="R660" s="31">
        <v>46165</v>
      </c>
      <c r="S660" s="32" t="s">
        <v>71</v>
      </c>
      <c r="T660" s="26" t="s">
        <v>72</v>
      </c>
      <c r="U660" s="33" t="s">
        <v>39</v>
      </c>
      <c r="V660" s="33" t="str">
        <f t="shared" si="93"/>
        <v>OK</v>
      </c>
      <c r="W660" s="33" t="s">
        <v>49</v>
      </c>
      <c r="X660" s="33" t="s">
        <v>49</v>
      </c>
      <c r="Y660" s="33" t="s">
        <v>39</v>
      </c>
      <c r="Z660" s="14">
        <f t="shared" si="95"/>
        <v>1</v>
      </c>
      <c r="AA660" s="48">
        <v>7150.5</v>
      </c>
      <c r="AB660" s="35" t="s">
        <v>57</v>
      </c>
      <c r="AC660" s="36" t="str">
        <f>IFERROR(VLOOKUP(T660,[1]STATUS_CAPEX!Q:R,2,0),"SAMUEL OLIVEIRA")</f>
        <v>SAMUEL OLIVEIRA</v>
      </c>
      <c r="AD660" s="37" t="s">
        <v>51</v>
      </c>
      <c r="AE660" s="32" t="str">
        <f t="shared" si="99"/>
        <v>Realizado</v>
      </c>
      <c r="AF660" s="38" t="s">
        <v>42</v>
      </c>
      <c r="AG660" s="39">
        <f t="shared" si="92"/>
        <v>7150.5</v>
      </c>
      <c r="AH660" s="40">
        <v>2548098.5699999998</v>
      </c>
      <c r="AI660" s="35" t="e">
        <f t="shared" si="96"/>
        <v>#N/A</v>
      </c>
      <c r="AJ660" s="41">
        <v>25235081</v>
      </c>
      <c r="AK660" s="51">
        <v>7150.5</v>
      </c>
      <c r="AL660" s="34" t="str">
        <f t="shared" si="97"/>
        <v>Mauricio Alves</v>
      </c>
    </row>
    <row r="661" spans="1:38" x14ac:dyDescent="0.25">
      <c r="A661" s="26" t="s">
        <v>38</v>
      </c>
      <c r="B661" s="26" t="s">
        <v>39</v>
      </c>
      <c r="C661" s="26" t="s">
        <v>52</v>
      </c>
      <c r="D661" s="26" t="s">
        <v>40</v>
      </c>
      <c r="E661" s="27">
        <v>659654</v>
      </c>
      <c r="F661" s="27">
        <f>IFERROR(VLOOKUP(E661,#REF!,2,0),0)</f>
        <v>0</v>
      </c>
      <c r="G661" s="27"/>
      <c r="H661" s="26">
        <v>6000807317</v>
      </c>
      <c r="I661" s="26" t="s">
        <v>63</v>
      </c>
      <c r="J661" s="26" t="s">
        <v>42</v>
      </c>
      <c r="K661" s="30" t="str">
        <f t="shared" si="98"/>
        <v>Custeio</v>
      </c>
      <c r="L661" s="26" t="s">
        <v>43</v>
      </c>
      <c r="M661" s="26" t="s">
        <v>69</v>
      </c>
      <c r="N661" s="26" t="str">
        <f t="shared" si="94"/>
        <v>Realizado</v>
      </c>
      <c r="O661" s="58" t="s">
        <v>45</v>
      </c>
      <c r="P661" s="47" t="s">
        <v>70</v>
      </c>
      <c r="Q661" s="26" t="str">
        <f>IFERROR(IFERROR(VLOOKUP(H661,[1]STATUS_CAPEX!I:J,2,0),VLOOKUP(H661,[1]STATUS_OPEX!H:I,2,0)),0)</f>
        <v>LIB //COMS</v>
      </c>
      <c r="R661" s="31">
        <v>46166</v>
      </c>
      <c r="S661" s="32" t="s">
        <v>71</v>
      </c>
      <c r="T661" s="26" t="s">
        <v>72</v>
      </c>
      <c r="U661" s="33" t="s">
        <v>39</v>
      </c>
      <c r="V661" s="33" t="str">
        <f t="shared" si="93"/>
        <v>OK</v>
      </c>
      <c r="W661" s="33" t="s">
        <v>49</v>
      </c>
      <c r="X661" s="33" t="s">
        <v>49</v>
      </c>
      <c r="Y661" s="33" t="s">
        <v>39</v>
      </c>
      <c r="Z661" s="14">
        <f t="shared" si="95"/>
        <v>1</v>
      </c>
      <c r="AA661" s="48">
        <v>7821.8</v>
      </c>
      <c r="AB661" s="35" t="s">
        <v>57</v>
      </c>
      <c r="AC661" s="36" t="str">
        <f>IFERROR(VLOOKUP(T661,[1]STATUS_CAPEX!Q:R,2,0),"SAMUEL OLIVEIRA")</f>
        <v>SAMUEL OLIVEIRA</v>
      </c>
      <c r="AD661" s="37" t="s">
        <v>51</v>
      </c>
      <c r="AE661" s="32" t="str">
        <f t="shared" si="99"/>
        <v>Realizado</v>
      </c>
      <c r="AF661" s="38" t="s">
        <v>42</v>
      </c>
      <c r="AG661" s="39">
        <f t="shared" si="92"/>
        <v>7821.8</v>
      </c>
      <c r="AH661" s="40">
        <v>2548098.5699999998</v>
      </c>
      <c r="AI661" s="35" t="e">
        <f t="shared" si="96"/>
        <v>#N/A</v>
      </c>
      <c r="AJ661" s="41">
        <v>25234949</v>
      </c>
      <c r="AK661" s="51">
        <v>7821.8</v>
      </c>
      <c r="AL661" s="34" t="str">
        <f t="shared" si="97"/>
        <v>Mauricio Alves</v>
      </c>
    </row>
    <row r="662" spans="1:38" x14ac:dyDescent="0.25">
      <c r="A662" s="26" t="s">
        <v>38</v>
      </c>
      <c r="B662" s="26" t="s">
        <v>39</v>
      </c>
      <c r="C662" s="26" t="s">
        <v>52</v>
      </c>
      <c r="D662" s="26" t="s">
        <v>40</v>
      </c>
      <c r="E662" s="27">
        <v>644911</v>
      </c>
      <c r="F662" s="27">
        <f>IFERROR(VLOOKUP(E662,#REF!,2,0),0)</f>
        <v>0</v>
      </c>
      <c r="G662" s="27"/>
      <c r="H662" s="26">
        <v>6000807314</v>
      </c>
      <c r="I662" s="26" t="s">
        <v>63</v>
      </c>
      <c r="J662" s="26" t="s">
        <v>42</v>
      </c>
      <c r="K662" s="30" t="str">
        <f t="shared" si="98"/>
        <v>Custeio</v>
      </c>
      <c r="L662" s="26" t="s">
        <v>43</v>
      </c>
      <c r="M662" s="26" t="s">
        <v>69</v>
      </c>
      <c r="N662" s="26" t="str">
        <f t="shared" si="94"/>
        <v>Realizado</v>
      </c>
      <c r="O662" s="58" t="s">
        <v>45</v>
      </c>
      <c r="P662" s="47" t="s">
        <v>70</v>
      </c>
      <c r="Q662" s="26" t="str">
        <f>IFERROR(IFERROR(VLOOKUP(H662,[1]STATUS_CAPEX!I:J,2,0),VLOOKUP(H662,[1]STATUS_OPEX!H:I,2,0)),0)</f>
        <v>LIB //COMS</v>
      </c>
      <c r="R662" s="31">
        <v>46167</v>
      </c>
      <c r="S662" s="32" t="s">
        <v>71</v>
      </c>
      <c r="T662" s="26" t="s">
        <v>72</v>
      </c>
      <c r="U662" s="33" t="s">
        <v>39</v>
      </c>
      <c r="V662" s="33" t="str">
        <f t="shared" si="93"/>
        <v>OK</v>
      </c>
      <c r="W662" s="33" t="s">
        <v>49</v>
      </c>
      <c r="X662" s="33" t="s">
        <v>49</v>
      </c>
      <c r="Y662" s="33" t="s">
        <v>39</v>
      </c>
      <c r="Z662" s="14">
        <f t="shared" si="95"/>
        <v>1</v>
      </c>
      <c r="AA662" s="48">
        <v>3476.69</v>
      </c>
      <c r="AB662" s="35" t="s">
        <v>57</v>
      </c>
      <c r="AC662" s="36" t="str">
        <f>IFERROR(VLOOKUP(T662,[1]STATUS_CAPEX!Q:R,2,0),"SAMUEL OLIVEIRA")</f>
        <v>SAMUEL OLIVEIRA</v>
      </c>
      <c r="AD662" s="37" t="s">
        <v>51</v>
      </c>
      <c r="AE662" s="32" t="str">
        <f t="shared" si="99"/>
        <v>Realizado</v>
      </c>
      <c r="AF662" s="38" t="s">
        <v>42</v>
      </c>
      <c r="AG662" s="39">
        <f t="shared" si="92"/>
        <v>3476.69</v>
      </c>
      <c r="AH662" s="40">
        <v>2548098.5699999998</v>
      </c>
      <c r="AI662" s="35" t="e">
        <f t="shared" si="96"/>
        <v>#N/A</v>
      </c>
      <c r="AJ662" s="41">
        <v>25234889</v>
      </c>
      <c r="AK662" s="51">
        <v>3476.69</v>
      </c>
      <c r="AL662" s="34" t="str">
        <f t="shared" si="97"/>
        <v>Mauricio Alves</v>
      </c>
    </row>
    <row r="663" spans="1:38" x14ac:dyDescent="0.25">
      <c r="A663" s="26" t="s">
        <v>38</v>
      </c>
      <c r="B663" s="26" t="s">
        <v>39</v>
      </c>
      <c r="C663" s="26" t="s">
        <v>52</v>
      </c>
      <c r="D663" s="26" t="s">
        <v>40</v>
      </c>
      <c r="E663" s="27">
        <v>644911</v>
      </c>
      <c r="F663" s="27">
        <f>IFERROR(VLOOKUP(E663,#REF!,2,0),0)</f>
        <v>0</v>
      </c>
      <c r="G663" s="27"/>
      <c r="H663" s="26">
        <v>6000807305</v>
      </c>
      <c r="I663" s="26" t="s">
        <v>63</v>
      </c>
      <c r="J663" s="26" t="s">
        <v>42</v>
      </c>
      <c r="K663" s="30" t="str">
        <f t="shared" si="98"/>
        <v>Custeio</v>
      </c>
      <c r="L663" s="26" t="s">
        <v>43</v>
      </c>
      <c r="M663" s="26" t="s">
        <v>69</v>
      </c>
      <c r="N663" s="26" t="str">
        <f t="shared" si="94"/>
        <v>Realizado</v>
      </c>
      <c r="O663" s="58" t="s">
        <v>197</v>
      </c>
      <c r="P663" s="47" t="s">
        <v>70</v>
      </c>
      <c r="Q663" s="26" t="str">
        <f>IFERROR(IFERROR(VLOOKUP(H663,[1]STATUS_CAPEX!I:J,2,0),VLOOKUP(H663,[1]STATUS_OPEX!H:I,2,0)),0)</f>
        <v>LIB //COMS</v>
      </c>
      <c r="R663" s="31">
        <v>46168</v>
      </c>
      <c r="S663" s="32" t="s">
        <v>71</v>
      </c>
      <c r="T663" s="26" t="s">
        <v>72</v>
      </c>
      <c r="U663" s="33" t="s">
        <v>39</v>
      </c>
      <c r="V663" s="33" t="str">
        <f t="shared" si="93"/>
        <v>OK</v>
      </c>
      <c r="W663" s="33" t="s">
        <v>49</v>
      </c>
      <c r="X663" s="33" t="s">
        <v>49</v>
      </c>
      <c r="Y663" s="33" t="s">
        <v>39</v>
      </c>
      <c r="Z663" s="14">
        <f t="shared" si="95"/>
        <v>1</v>
      </c>
      <c r="AA663" s="48">
        <v>4693.08</v>
      </c>
      <c r="AB663" s="35" t="s">
        <v>57</v>
      </c>
      <c r="AC663" s="36" t="str">
        <f>IFERROR(VLOOKUP(T663,[1]STATUS_CAPEX!Q:R,2,0),"SAMUEL OLIVEIRA")</f>
        <v>SAMUEL OLIVEIRA</v>
      </c>
      <c r="AD663" s="37" t="s">
        <v>51</v>
      </c>
      <c r="AE663" s="32" t="str">
        <f t="shared" si="99"/>
        <v>Realizado</v>
      </c>
      <c r="AF663" s="38" t="s">
        <v>42</v>
      </c>
      <c r="AG663" s="39">
        <f t="shared" si="92"/>
        <v>5810.91</v>
      </c>
      <c r="AH663" s="40">
        <v>2548098.5699999998</v>
      </c>
      <c r="AI663" s="35" t="e">
        <f t="shared" si="96"/>
        <v>#N/A</v>
      </c>
      <c r="AJ663" s="41">
        <v>25234658</v>
      </c>
      <c r="AK663" s="51">
        <v>5810.91</v>
      </c>
      <c r="AL663" s="34" t="str">
        <f t="shared" si="97"/>
        <v>Mauricio Alves</v>
      </c>
    </row>
    <row r="664" spans="1:38" x14ac:dyDescent="0.25">
      <c r="A664" s="26" t="s">
        <v>38</v>
      </c>
      <c r="B664" s="26" t="s">
        <v>39</v>
      </c>
      <c r="C664" s="26" t="s">
        <v>52</v>
      </c>
      <c r="D664" s="26" t="s">
        <v>40</v>
      </c>
      <c r="E664" s="27">
        <v>650394</v>
      </c>
      <c r="F664" s="27">
        <f>IFERROR(VLOOKUP(E664,#REF!,2,0),0)</f>
        <v>0</v>
      </c>
      <c r="G664" s="27"/>
      <c r="H664" s="26">
        <v>6000807299</v>
      </c>
      <c r="I664" s="26" t="s">
        <v>63</v>
      </c>
      <c r="J664" s="26" t="s">
        <v>42</v>
      </c>
      <c r="K664" s="30" t="str">
        <f t="shared" si="98"/>
        <v>Custeio</v>
      </c>
      <c r="L664" s="26" t="s">
        <v>43</v>
      </c>
      <c r="M664" s="26" t="s">
        <v>69</v>
      </c>
      <c r="N664" s="26" t="str">
        <f t="shared" si="94"/>
        <v>Realizado</v>
      </c>
      <c r="O664" s="58" t="s">
        <v>45</v>
      </c>
      <c r="P664" s="47" t="s">
        <v>70</v>
      </c>
      <c r="Q664" s="26" t="str">
        <f>IFERROR(IFERROR(VLOOKUP(H664,[1]STATUS_CAPEX!I:J,2,0),VLOOKUP(H664,[1]STATUS_OPEX!H:I,2,0)),0)</f>
        <v>LIB //COMS</v>
      </c>
      <c r="R664" s="31">
        <v>46169</v>
      </c>
      <c r="S664" s="32" t="s">
        <v>71</v>
      </c>
      <c r="T664" s="26" t="s">
        <v>72</v>
      </c>
      <c r="U664" s="33" t="s">
        <v>39</v>
      </c>
      <c r="V664" s="33" t="str">
        <f t="shared" si="93"/>
        <v>OK</v>
      </c>
      <c r="W664" s="33" t="s">
        <v>49</v>
      </c>
      <c r="X664" s="33" t="s">
        <v>49</v>
      </c>
      <c r="Y664" s="33" t="s">
        <v>39</v>
      </c>
      <c r="Z664" s="14">
        <f t="shared" si="95"/>
        <v>1</v>
      </c>
      <c r="AA664" s="48">
        <v>3079.44</v>
      </c>
      <c r="AB664" s="35" t="s">
        <v>57</v>
      </c>
      <c r="AC664" s="36" t="str">
        <f>IFERROR(VLOOKUP(T664,[1]STATUS_CAPEX!Q:R,2,0),"SAMUEL OLIVEIRA")</f>
        <v>SAMUEL OLIVEIRA</v>
      </c>
      <c r="AD664" s="37" t="s">
        <v>51</v>
      </c>
      <c r="AE664" s="32" t="str">
        <f t="shared" si="99"/>
        <v>Realizado</v>
      </c>
      <c r="AF664" s="38" t="s">
        <v>42</v>
      </c>
      <c r="AG664" s="39">
        <f t="shared" si="92"/>
        <v>3079.44</v>
      </c>
      <c r="AH664" s="40">
        <v>2548098.5699999998</v>
      </c>
      <c r="AI664" s="35" t="e">
        <f t="shared" si="96"/>
        <v>#N/A</v>
      </c>
      <c r="AJ664" s="41">
        <v>25234599</v>
      </c>
      <c r="AK664" s="51">
        <v>3079.44</v>
      </c>
      <c r="AL664" s="34" t="str">
        <f t="shared" si="97"/>
        <v>Mauricio Alves</v>
      </c>
    </row>
    <row r="665" spans="1:38" x14ac:dyDescent="0.25">
      <c r="A665" s="26" t="s">
        <v>38</v>
      </c>
      <c r="B665" s="26" t="s">
        <v>39</v>
      </c>
      <c r="C665" s="26" t="s">
        <v>52</v>
      </c>
      <c r="D665" s="26" t="s">
        <v>40</v>
      </c>
      <c r="E665" s="27">
        <v>650394</v>
      </c>
      <c r="F665" s="27">
        <f>IFERROR(VLOOKUP(E665,#REF!,2,0),0)</f>
        <v>0</v>
      </c>
      <c r="G665" s="27"/>
      <c r="H665" s="26">
        <v>6000807297</v>
      </c>
      <c r="I665" s="26" t="s">
        <v>42</v>
      </c>
      <c r="J665" s="26" t="s">
        <v>42</v>
      </c>
      <c r="K665" s="30" t="str">
        <f t="shared" si="98"/>
        <v>Custeio</v>
      </c>
      <c r="L665" s="26" t="s">
        <v>43</v>
      </c>
      <c r="M665" s="26" t="s">
        <v>69</v>
      </c>
      <c r="N665" s="26" t="str">
        <f t="shared" si="94"/>
        <v>Realizado</v>
      </c>
      <c r="O665" s="58" t="s">
        <v>45</v>
      </c>
      <c r="P665" s="47" t="s">
        <v>70</v>
      </c>
      <c r="Q665" s="26" t="str">
        <f>IFERROR(IFERROR(VLOOKUP(H665,[1]STATUS_CAPEX!I:J,2,0),VLOOKUP(H665,[1]STATUS_OPEX!H:I,2,0)),0)</f>
        <v>LIB //COMS</v>
      </c>
      <c r="R665" s="31">
        <v>46170</v>
      </c>
      <c r="S665" s="32" t="s">
        <v>71</v>
      </c>
      <c r="T665" s="26" t="s">
        <v>72</v>
      </c>
      <c r="U665" s="33" t="s">
        <v>39</v>
      </c>
      <c r="V665" s="33" t="str">
        <f t="shared" si="93"/>
        <v>OK</v>
      </c>
      <c r="W665" s="33" t="s">
        <v>49</v>
      </c>
      <c r="X665" s="33" t="s">
        <v>49</v>
      </c>
      <c r="Y665" s="33" t="s">
        <v>39</v>
      </c>
      <c r="Z665" s="14">
        <f t="shared" si="95"/>
        <v>1</v>
      </c>
      <c r="AA665" s="48">
        <v>3178</v>
      </c>
      <c r="AB665" s="35" t="s">
        <v>57</v>
      </c>
      <c r="AC665" s="36" t="str">
        <f>IFERROR(VLOOKUP(T665,[1]STATUS_CAPEX!Q:R,2,0),"SAMUEL OLIVEIRA")</f>
        <v>SAMUEL OLIVEIRA</v>
      </c>
      <c r="AD665" s="37" t="s">
        <v>51</v>
      </c>
      <c r="AE665" s="32" t="str">
        <f t="shared" si="99"/>
        <v>Realizado</v>
      </c>
      <c r="AF665" s="38" t="s">
        <v>42</v>
      </c>
      <c r="AG665" s="39">
        <f t="shared" si="92"/>
        <v>3178</v>
      </c>
      <c r="AH665" s="40">
        <v>2548098.5699999998</v>
      </c>
      <c r="AI665" s="35" t="e">
        <f t="shared" si="96"/>
        <v>#N/A</v>
      </c>
      <c r="AJ665" s="41">
        <v>25234576</v>
      </c>
      <c r="AK665" s="51">
        <v>3178</v>
      </c>
      <c r="AL665" s="34" t="str">
        <f t="shared" si="97"/>
        <v>Mauricio Alves</v>
      </c>
    </row>
    <row r="666" spans="1:38" x14ac:dyDescent="0.25">
      <c r="A666" s="26" t="s">
        <v>38</v>
      </c>
      <c r="B666" s="26" t="s">
        <v>39</v>
      </c>
      <c r="C666" s="26" t="s">
        <v>52</v>
      </c>
      <c r="D666" s="26" t="s">
        <v>40</v>
      </c>
      <c r="E666" s="27">
        <v>646851</v>
      </c>
      <c r="F666" s="27">
        <f>IFERROR(VLOOKUP(E666,#REF!,2,0),0)</f>
        <v>0</v>
      </c>
      <c r="G666" s="27"/>
      <c r="H666" s="26">
        <v>6000805467</v>
      </c>
      <c r="I666" s="26" t="s">
        <v>42</v>
      </c>
      <c r="J666" s="26" t="s">
        <v>42</v>
      </c>
      <c r="K666" s="30" t="str">
        <f t="shared" si="98"/>
        <v>Custeio</v>
      </c>
      <c r="L666" s="26" t="s">
        <v>43</v>
      </c>
      <c r="M666" s="26" t="s">
        <v>69</v>
      </c>
      <c r="N666" s="26" t="str">
        <f t="shared" si="94"/>
        <v>Realizado</v>
      </c>
      <c r="O666" s="58" t="s">
        <v>45</v>
      </c>
      <c r="P666" s="47" t="s">
        <v>70</v>
      </c>
      <c r="Q666" s="26" t="str">
        <f>IFERROR(IFERROR(VLOOKUP(H666,[1]STATUS_CAPEX!I:J,2,0),VLOOKUP(H666,[1]STATUS_OPEX!H:I,2,0)),0)</f>
        <v>LIB //COMS</v>
      </c>
      <c r="R666" s="31">
        <v>46171</v>
      </c>
      <c r="S666" s="32" t="s">
        <v>56</v>
      </c>
      <c r="T666" s="26" t="s">
        <v>72</v>
      </c>
      <c r="U666" s="33" t="s">
        <v>39</v>
      </c>
      <c r="V666" s="33" t="str">
        <f t="shared" si="93"/>
        <v>OK</v>
      </c>
      <c r="W666" s="33" t="s">
        <v>49</v>
      </c>
      <c r="X666" s="33" t="s">
        <v>49</v>
      </c>
      <c r="Y666" s="33" t="s">
        <v>39</v>
      </c>
      <c r="Z666" s="14">
        <f t="shared" si="95"/>
        <v>1</v>
      </c>
      <c r="AA666" s="48">
        <v>4084.18</v>
      </c>
      <c r="AB666" s="35" t="s">
        <v>57</v>
      </c>
      <c r="AC666" s="36" t="str">
        <f>IFERROR(VLOOKUP(T666,[1]STATUS_CAPEX!Q:R,2,0),"SAMUEL OLIVEIRA")</f>
        <v>SAMUEL OLIVEIRA</v>
      </c>
      <c r="AD666" s="37" t="s">
        <v>51</v>
      </c>
      <c r="AE666" s="32" t="str">
        <f t="shared" si="99"/>
        <v>Realizado</v>
      </c>
      <c r="AF666" s="38" t="s">
        <v>42</v>
      </c>
      <c r="AG666" s="39">
        <f t="shared" si="92"/>
        <v>4084.18</v>
      </c>
      <c r="AH666" s="40">
        <v>2548098.5699999998</v>
      </c>
      <c r="AI666" s="35" t="e">
        <f t="shared" si="96"/>
        <v>#N/A</v>
      </c>
      <c r="AJ666" s="41">
        <v>25234470</v>
      </c>
      <c r="AK666" s="51">
        <v>4084.18</v>
      </c>
      <c r="AL666" s="34" t="str">
        <f t="shared" si="97"/>
        <v>Mauricio Alves</v>
      </c>
    </row>
    <row r="667" spans="1:38" x14ac:dyDescent="0.25">
      <c r="A667" s="26" t="s">
        <v>38</v>
      </c>
      <c r="B667" s="26" t="s">
        <v>39</v>
      </c>
      <c r="C667" s="26" t="s">
        <v>52</v>
      </c>
      <c r="D667" s="26" t="s">
        <v>40</v>
      </c>
      <c r="E667" s="27">
        <v>646851</v>
      </c>
      <c r="F667" s="27">
        <f>IFERROR(VLOOKUP(E667,#REF!,2,0),0)</f>
        <v>0</v>
      </c>
      <c r="G667" s="27"/>
      <c r="H667" s="26">
        <v>6000807004</v>
      </c>
      <c r="I667" s="26" t="s">
        <v>42</v>
      </c>
      <c r="J667" s="26" t="s">
        <v>42</v>
      </c>
      <c r="K667" s="30" t="str">
        <f t="shared" si="98"/>
        <v>Custeio</v>
      </c>
      <c r="L667" s="26" t="s">
        <v>43</v>
      </c>
      <c r="M667" s="26" t="s">
        <v>69</v>
      </c>
      <c r="N667" s="26" t="str">
        <f t="shared" si="94"/>
        <v>Realizado</v>
      </c>
      <c r="O667" s="58" t="s">
        <v>45</v>
      </c>
      <c r="P667" s="47" t="s">
        <v>70</v>
      </c>
      <c r="Q667" s="26" t="str">
        <f>IFERROR(IFERROR(VLOOKUP(H667,[1]STATUS_CAPEX!I:J,2,0),VLOOKUP(H667,[1]STATUS_OPEX!H:I,2,0)),0)</f>
        <v>LIB //COMS</v>
      </c>
      <c r="R667" s="31">
        <v>46172</v>
      </c>
      <c r="S667" s="32" t="s">
        <v>71</v>
      </c>
      <c r="T667" s="26" t="s">
        <v>72</v>
      </c>
      <c r="U667" s="33" t="s">
        <v>39</v>
      </c>
      <c r="V667" s="33" t="str">
        <f t="shared" si="93"/>
        <v>OK</v>
      </c>
      <c r="W667" s="33" t="s">
        <v>49</v>
      </c>
      <c r="X667" s="33" t="s">
        <v>49</v>
      </c>
      <c r="Y667" s="33" t="s">
        <v>39</v>
      </c>
      <c r="Z667" s="14">
        <f t="shared" si="95"/>
        <v>1</v>
      </c>
      <c r="AA667" s="48">
        <v>4643.8</v>
      </c>
      <c r="AB667" s="35" t="s">
        <v>57</v>
      </c>
      <c r="AC667" s="36" t="str">
        <f>IFERROR(VLOOKUP(T667,[1]STATUS_CAPEX!Q:R,2,0),"SAMUEL OLIVEIRA")</f>
        <v>SAMUEL OLIVEIRA</v>
      </c>
      <c r="AD667" s="37" t="s">
        <v>51</v>
      </c>
      <c r="AE667" s="32" t="str">
        <f t="shared" si="99"/>
        <v>Realizado</v>
      </c>
      <c r="AF667" s="38" t="s">
        <v>42</v>
      </c>
      <c r="AG667" s="39">
        <f t="shared" si="92"/>
        <v>4643.8</v>
      </c>
      <c r="AH667" s="40">
        <v>2548098.5699999998</v>
      </c>
      <c r="AI667" s="35" t="e">
        <f t="shared" si="96"/>
        <v>#N/A</v>
      </c>
      <c r="AJ667" s="41">
        <v>25234464</v>
      </c>
      <c r="AK667" s="51">
        <v>4643.8</v>
      </c>
      <c r="AL667" s="34" t="str">
        <f t="shared" si="97"/>
        <v>Mauricio Alves</v>
      </c>
    </row>
    <row r="668" spans="1:38" x14ac:dyDescent="0.25">
      <c r="A668" s="26" t="s">
        <v>38</v>
      </c>
      <c r="B668" s="26" t="s">
        <v>39</v>
      </c>
      <c r="C668" s="26" t="s">
        <v>52</v>
      </c>
      <c r="D668" s="26" t="s">
        <v>40</v>
      </c>
      <c r="E668" s="27">
        <v>650356</v>
      </c>
      <c r="F668" s="27">
        <f>IFERROR(VLOOKUP(E668,#REF!,2,0),0)</f>
        <v>0</v>
      </c>
      <c r="G668" s="27"/>
      <c r="H668" s="26">
        <v>6000807003</v>
      </c>
      <c r="I668" s="26" t="s">
        <v>42</v>
      </c>
      <c r="J668" s="26" t="s">
        <v>42</v>
      </c>
      <c r="K668" s="30" t="str">
        <f t="shared" si="98"/>
        <v>Custeio</v>
      </c>
      <c r="L668" s="26" t="s">
        <v>43</v>
      </c>
      <c r="M668" s="26" t="s">
        <v>69</v>
      </c>
      <c r="N668" s="26" t="str">
        <f t="shared" si="94"/>
        <v>Realizado</v>
      </c>
      <c r="O668" s="58" t="s">
        <v>45</v>
      </c>
      <c r="P668" s="47" t="s">
        <v>70</v>
      </c>
      <c r="Q668" s="26" t="str">
        <f>IFERROR(IFERROR(VLOOKUP(H668,[1]STATUS_CAPEX!I:J,2,0),VLOOKUP(H668,[1]STATUS_OPEX!H:I,2,0)),0)</f>
        <v>LIB //COMS</v>
      </c>
      <c r="R668" s="31">
        <v>46173</v>
      </c>
      <c r="S668" s="32" t="s">
        <v>71</v>
      </c>
      <c r="T668" s="26" t="s">
        <v>72</v>
      </c>
      <c r="U668" s="33" t="s">
        <v>39</v>
      </c>
      <c r="V668" s="33" t="str">
        <f t="shared" si="93"/>
        <v>OK</v>
      </c>
      <c r="W668" s="33" t="s">
        <v>49</v>
      </c>
      <c r="X668" s="33" t="s">
        <v>49</v>
      </c>
      <c r="Y668" s="33" t="s">
        <v>39</v>
      </c>
      <c r="Z668" s="14">
        <f t="shared" si="95"/>
        <v>1</v>
      </c>
      <c r="AA668" s="48">
        <v>5142.55</v>
      </c>
      <c r="AB668" s="35" t="s">
        <v>57</v>
      </c>
      <c r="AC668" s="36" t="str">
        <f>IFERROR(VLOOKUP(T668,[1]STATUS_CAPEX!Q:R,2,0),"SAMUEL OLIVEIRA")</f>
        <v>SAMUEL OLIVEIRA</v>
      </c>
      <c r="AD668" s="37" t="s">
        <v>51</v>
      </c>
      <c r="AE668" s="32" t="str">
        <f t="shared" si="99"/>
        <v>Realizado</v>
      </c>
      <c r="AF668" s="38" t="s">
        <v>42</v>
      </c>
      <c r="AG668" s="39">
        <f t="shared" si="92"/>
        <v>5114.97</v>
      </c>
      <c r="AH668" s="40">
        <v>2548098.5699999998</v>
      </c>
      <c r="AI668" s="35" t="e">
        <f t="shared" si="96"/>
        <v>#N/A</v>
      </c>
      <c r="AJ668" s="41">
        <v>25234251</v>
      </c>
      <c r="AK668" s="51">
        <v>5114.97</v>
      </c>
      <c r="AL668" s="34" t="str">
        <f t="shared" si="97"/>
        <v>Mauricio Alves</v>
      </c>
    </row>
    <row r="669" spans="1:38" x14ac:dyDescent="0.25">
      <c r="A669" s="26" t="s">
        <v>38</v>
      </c>
      <c r="B669" s="26" t="s">
        <v>39</v>
      </c>
      <c r="C669" s="26" t="s">
        <v>52</v>
      </c>
      <c r="D669" s="26" t="s">
        <v>40</v>
      </c>
      <c r="E669" s="27">
        <v>650356</v>
      </c>
      <c r="F669" s="27">
        <f>IFERROR(VLOOKUP(E669,#REF!,2,0),0)</f>
        <v>0</v>
      </c>
      <c r="G669" s="27"/>
      <c r="H669" s="26">
        <v>6000807002</v>
      </c>
      <c r="I669" s="43" t="s">
        <v>42</v>
      </c>
      <c r="J669" s="43" t="s">
        <v>42</v>
      </c>
      <c r="K669" s="30" t="str">
        <f t="shared" si="98"/>
        <v>Custeio</v>
      </c>
      <c r="L669" s="26" t="s">
        <v>43</v>
      </c>
      <c r="M669" s="26" t="s">
        <v>69</v>
      </c>
      <c r="N669" s="26" t="str">
        <f t="shared" si="94"/>
        <v>Realizado</v>
      </c>
      <c r="O669" s="58" t="s">
        <v>45</v>
      </c>
      <c r="P669" s="47" t="s">
        <v>70</v>
      </c>
      <c r="Q669" s="26" t="str">
        <f>IFERROR(IFERROR(VLOOKUP(H669,[1]STATUS_CAPEX!I:J,2,0),VLOOKUP(H669,[1]STATUS_OPEX!H:I,2,0)),0)</f>
        <v>LIB //COMS</v>
      </c>
      <c r="R669" s="31">
        <v>46174</v>
      </c>
      <c r="S669" s="32" t="s">
        <v>71</v>
      </c>
      <c r="T669" s="26" t="s">
        <v>72</v>
      </c>
      <c r="U669" s="33" t="s">
        <v>39</v>
      </c>
      <c r="V669" s="33" t="str">
        <f t="shared" si="93"/>
        <v>OK</v>
      </c>
      <c r="W669" s="33" t="s">
        <v>49</v>
      </c>
      <c r="X669" s="33" t="s">
        <v>49</v>
      </c>
      <c r="Y669" s="33" t="s">
        <v>39</v>
      </c>
      <c r="Z669" s="14">
        <f t="shared" si="95"/>
        <v>1</v>
      </c>
      <c r="AA669" s="48">
        <v>2358.86</v>
      </c>
      <c r="AB669" s="35" t="s">
        <v>57</v>
      </c>
      <c r="AC669" s="36" t="str">
        <f>IFERROR(VLOOKUP(T669,[1]STATUS_CAPEX!Q:R,2,0),"SAMUEL OLIVEIRA")</f>
        <v>SAMUEL OLIVEIRA</v>
      </c>
      <c r="AD669" s="37" t="s">
        <v>51</v>
      </c>
      <c r="AE669" s="32" t="str">
        <f t="shared" si="99"/>
        <v>Realizado</v>
      </c>
      <c r="AF669" s="38" t="s">
        <v>42</v>
      </c>
      <c r="AG669" s="39">
        <f t="shared" si="92"/>
        <v>2358.86</v>
      </c>
      <c r="AH669" s="40">
        <v>2548098.5699999998</v>
      </c>
      <c r="AI669" s="35" t="e">
        <f t="shared" si="96"/>
        <v>#N/A</v>
      </c>
      <c r="AJ669" s="41">
        <v>25234100</v>
      </c>
      <c r="AK669" s="51">
        <v>2358.86</v>
      </c>
      <c r="AL669" s="34" t="str">
        <f t="shared" si="97"/>
        <v>Mauricio Alves</v>
      </c>
    </row>
    <row r="670" spans="1:38" hidden="1" x14ac:dyDescent="0.25">
      <c r="A670" s="26" t="s">
        <v>183</v>
      </c>
      <c r="B670" s="26" t="s">
        <v>371</v>
      </c>
      <c r="C670" s="26" t="s">
        <v>372</v>
      </c>
      <c r="D670" s="26" t="s">
        <v>286</v>
      </c>
      <c r="E670" s="27">
        <v>4204</v>
      </c>
      <c r="F670" s="67">
        <v>482</v>
      </c>
      <c r="G670" s="67"/>
      <c r="H670" s="44">
        <v>6000779565</v>
      </c>
      <c r="I670" s="45">
        <v>149013943</v>
      </c>
      <c r="J670" s="45" t="s">
        <v>375</v>
      </c>
      <c r="K670" s="30" t="str">
        <f t="shared" si="98"/>
        <v>Custeio</v>
      </c>
      <c r="L670" s="26" t="s">
        <v>289</v>
      </c>
      <c r="M670" s="26" t="s">
        <v>69</v>
      </c>
      <c r="N670" s="26" t="str">
        <f t="shared" si="94"/>
        <v>Realizado</v>
      </c>
      <c r="O670" s="47" t="s">
        <v>45</v>
      </c>
      <c r="P670" s="47" t="s">
        <v>70</v>
      </c>
      <c r="Q670" s="26" t="str">
        <f>IFERROR(IFERROR(VLOOKUP(H670,[1]STATUS_CAPEX!I:J,2,0),VLOOKUP(H670,[1]STATUS_OPEX!H:I,2,0)),0)</f>
        <v>LIB //PEND</v>
      </c>
      <c r="R670" s="31">
        <v>46469</v>
      </c>
      <c r="S670" s="32" t="s">
        <v>66</v>
      </c>
      <c r="T670" s="26" t="s">
        <v>72</v>
      </c>
      <c r="U670" s="33" t="s">
        <v>39</v>
      </c>
      <c r="V670" s="33" t="str">
        <f t="shared" si="93"/>
        <v>OK</v>
      </c>
      <c r="W670" s="33" t="s">
        <v>49</v>
      </c>
      <c r="X670" s="33" t="s">
        <v>49</v>
      </c>
      <c r="Y670" s="33" t="s">
        <v>39</v>
      </c>
      <c r="Z670" s="14">
        <f t="shared" si="95"/>
        <v>1</v>
      </c>
      <c r="AA670" s="48">
        <v>2309.58</v>
      </c>
      <c r="AB670" s="35" t="s">
        <v>50</v>
      </c>
      <c r="AC670" s="70" t="s">
        <v>73</v>
      </c>
      <c r="AD670" s="37" t="s">
        <v>51</v>
      </c>
      <c r="AE670" s="32" t="str">
        <f t="shared" si="99"/>
        <v>Realizado</v>
      </c>
      <c r="AF670" s="38" t="s">
        <v>68</v>
      </c>
      <c r="AG670" s="49">
        <f t="shared" si="92"/>
        <v>2309.58</v>
      </c>
      <c r="AH670" s="40">
        <v>2548098.5699999998</v>
      </c>
      <c r="AI670" s="35" t="e">
        <f t="shared" si="96"/>
        <v>#N/A</v>
      </c>
      <c r="AJ670" s="41">
        <v>25540813</v>
      </c>
      <c r="AK670" s="51">
        <v>2309.58</v>
      </c>
      <c r="AL670" s="34" t="str">
        <f t="shared" si="97"/>
        <v>Erica Fragoso</v>
      </c>
    </row>
    <row r="671" spans="1:38" x14ac:dyDescent="0.25">
      <c r="A671" s="26" t="s">
        <v>38</v>
      </c>
      <c r="B671" s="26" t="s">
        <v>39</v>
      </c>
      <c r="C671" s="26" t="s">
        <v>52</v>
      </c>
      <c r="D671" s="26" t="s">
        <v>40</v>
      </c>
      <c r="E671" s="27">
        <v>650356</v>
      </c>
      <c r="F671" s="27">
        <f>IFERROR(VLOOKUP(E671,#REF!,2,0),0)</f>
        <v>0</v>
      </c>
      <c r="G671" s="27"/>
      <c r="H671" s="26">
        <v>6000806999</v>
      </c>
      <c r="I671" s="55" t="s">
        <v>42</v>
      </c>
      <c r="J671" s="55" t="s">
        <v>42</v>
      </c>
      <c r="K671" s="30" t="str">
        <f t="shared" si="98"/>
        <v>Custeio</v>
      </c>
      <c r="L671" s="26" t="s">
        <v>43</v>
      </c>
      <c r="M671" s="26" t="s">
        <v>69</v>
      </c>
      <c r="N671" s="26" t="str">
        <f t="shared" si="94"/>
        <v>Realizado</v>
      </c>
      <c r="O671" s="58" t="s">
        <v>45</v>
      </c>
      <c r="P671" s="47" t="s">
        <v>70</v>
      </c>
      <c r="Q671" s="26" t="str">
        <f>IFERROR(IFERROR(VLOOKUP(H671,[1]STATUS_CAPEX!I:J,2,0),VLOOKUP(H671,[1]STATUS_OPEX!H:I,2,0)),0)</f>
        <v>LIB //COMS</v>
      </c>
      <c r="R671" s="31">
        <v>46176</v>
      </c>
      <c r="S671" s="32" t="s">
        <v>71</v>
      </c>
      <c r="T671" s="26" t="s">
        <v>72</v>
      </c>
      <c r="U671" s="33" t="s">
        <v>39</v>
      </c>
      <c r="V671" s="33" t="str">
        <f t="shared" si="93"/>
        <v>OK</v>
      </c>
      <c r="W671" s="33" t="s">
        <v>49</v>
      </c>
      <c r="X671" s="33" t="s">
        <v>49</v>
      </c>
      <c r="Y671" s="33" t="s">
        <v>39</v>
      </c>
      <c r="Z671" s="14">
        <f t="shared" si="95"/>
        <v>1</v>
      </c>
      <c r="AA671" s="48">
        <v>3079.44</v>
      </c>
      <c r="AB671" s="35" t="s">
        <v>57</v>
      </c>
      <c r="AC671" s="36" t="str">
        <f>IFERROR(VLOOKUP(T671,[1]STATUS_CAPEX!Q:R,2,0),"SAMUEL OLIVEIRA")</f>
        <v>SAMUEL OLIVEIRA</v>
      </c>
      <c r="AD671" s="37" t="s">
        <v>51</v>
      </c>
      <c r="AE671" s="32" t="str">
        <f t="shared" si="99"/>
        <v>Realizado</v>
      </c>
      <c r="AF671" s="38" t="s">
        <v>42</v>
      </c>
      <c r="AG671" s="39">
        <f t="shared" si="92"/>
        <v>3079.44</v>
      </c>
      <c r="AH671" s="40">
        <v>2548098.5699999998</v>
      </c>
      <c r="AI671" s="35" t="e">
        <f t="shared" si="96"/>
        <v>#N/A</v>
      </c>
      <c r="AJ671" s="41">
        <v>25233943</v>
      </c>
      <c r="AK671" s="51">
        <v>3079.44</v>
      </c>
      <c r="AL671" s="34" t="str">
        <f t="shared" si="97"/>
        <v>Mauricio Alves</v>
      </c>
    </row>
    <row r="672" spans="1:38" hidden="1" x14ac:dyDescent="0.25">
      <c r="A672" s="26" t="s">
        <v>365</v>
      </c>
      <c r="B672" s="26" t="s">
        <v>39</v>
      </c>
      <c r="C672" s="26" t="s">
        <v>52</v>
      </c>
      <c r="D672" s="26" t="s">
        <v>40</v>
      </c>
      <c r="E672" s="27">
        <v>4580</v>
      </c>
      <c r="F672" s="67">
        <v>483</v>
      </c>
      <c r="G672" s="67"/>
      <c r="H672" s="44">
        <v>6000863508</v>
      </c>
      <c r="I672" s="45" t="s">
        <v>287</v>
      </c>
      <c r="J672" s="45" t="s">
        <v>376</v>
      </c>
      <c r="K672" s="30" t="str">
        <f t="shared" si="98"/>
        <v>Custeio</v>
      </c>
      <c r="L672" s="26" t="s">
        <v>75</v>
      </c>
      <c r="M672" s="26" t="s">
        <v>69</v>
      </c>
      <c r="N672" s="26" t="str">
        <f t="shared" si="94"/>
        <v>Realizado</v>
      </c>
      <c r="O672" s="47" t="s">
        <v>45</v>
      </c>
      <c r="P672" s="47" t="s">
        <v>70</v>
      </c>
      <c r="Q672" s="26" t="str">
        <f>IFERROR(IFERROR(VLOOKUP(H672,[1]STATUS_CAPEX!I:J,2,0),VLOOKUP(H672,[1]STATUS_OPEX!H:I,2,0)),0)</f>
        <v>LIB //CONC</v>
      </c>
      <c r="R672" s="31">
        <v>46470</v>
      </c>
      <c r="S672" s="32" t="s">
        <v>66</v>
      </c>
      <c r="T672" s="26" t="s">
        <v>72</v>
      </c>
      <c r="U672" s="33" t="s">
        <v>39</v>
      </c>
      <c r="V672" s="33" t="str">
        <f t="shared" si="93"/>
        <v>OK</v>
      </c>
      <c r="W672" s="33" t="s">
        <v>49</v>
      </c>
      <c r="X672" s="33" t="s">
        <v>49</v>
      </c>
      <c r="Y672" s="33" t="s">
        <v>39</v>
      </c>
      <c r="Z672" s="14">
        <f t="shared" si="95"/>
        <v>1</v>
      </c>
      <c r="AA672" s="48">
        <v>6953.38</v>
      </c>
      <c r="AB672" s="35" t="s">
        <v>50</v>
      </c>
      <c r="AC672" s="94" t="s">
        <v>73</v>
      </c>
      <c r="AD672" s="37" t="s">
        <v>51</v>
      </c>
      <c r="AE672" s="32" t="str">
        <f t="shared" si="99"/>
        <v>Realizado</v>
      </c>
      <c r="AF672" s="38" t="s">
        <v>68</v>
      </c>
      <c r="AG672" s="49">
        <f t="shared" si="92"/>
        <v>6252.26</v>
      </c>
      <c r="AH672" s="40">
        <v>2548098.5699999998</v>
      </c>
      <c r="AI672" s="35" t="e">
        <f t="shared" si="96"/>
        <v>#N/A</v>
      </c>
      <c r="AJ672" s="50">
        <v>26650825</v>
      </c>
      <c r="AK672" s="51">
        <v>6252.26</v>
      </c>
      <c r="AL672" s="34" t="str">
        <f t="shared" si="97"/>
        <v>Mauricio Alves</v>
      </c>
    </row>
    <row r="673" spans="1:38" x14ac:dyDescent="0.25">
      <c r="A673" s="26" t="s">
        <v>38</v>
      </c>
      <c r="B673" s="26" t="s">
        <v>39</v>
      </c>
      <c r="C673" s="26" t="s">
        <v>52</v>
      </c>
      <c r="D673" s="26" t="s">
        <v>40</v>
      </c>
      <c r="E673" s="27">
        <v>650356</v>
      </c>
      <c r="F673" s="27">
        <f>IFERROR(VLOOKUP(E673,#REF!,2,0),0)</f>
        <v>0</v>
      </c>
      <c r="G673" s="27"/>
      <c r="H673" s="26">
        <v>6000806989</v>
      </c>
      <c r="I673" s="55" t="s">
        <v>42</v>
      </c>
      <c r="J673" s="55" t="s">
        <v>42</v>
      </c>
      <c r="K673" s="30" t="str">
        <f t="shared" si="98"/>
        <v>Custeio</v>
      </c>
      <c r="L673" s="26" t="s">
        <v>43</v>
      </c>
      <c r="M673" s="26" t="s">
        <v>69</v>
      </c>
      <c r="N673" s="26" t="str">
        <f t="shared" si="94"/>
        <v>Realizado</v>
      </c>
      <c r="O673" s="58" t="s">
        <v>45</v>
      </c>
      <c r="P673" s="47" t="s">
        <v>70</v>
      </c>
      <c r="Q673" s="26" t="str">
        <f>IFERROR(IFERROR(VLOOKUP(H673,[1]STATUS_CAPEX!I:J,2,0),VLOOKUP(H673,[1]STATUS_OPEX!H:I,2,0)),0)</f>
        <v>LIB //COMS</v>
      </c>
      <c r="R673" s="31">
        <v>46179</v>
      </c>
      <c r="S673" s="32" t="s">
        <v>71</v>
      </c>
      <c r="T673" s="26" t="s">
        <v>72</v>
      </c>
      <c r="U673" s="33" t="s">
        <v>39</v>
      </c>
      <c r="V673" s="33" t="str">
        <f t="shared" si="93"/>
        <v>OK</v>
      </c>
      <c r="W673" s="33" t="s">
        <v>49</v>
      </c>
      <c r="X673" s="33" t="s">
        <v>49</v>
      </c>
      <c r="Y673" s="33" t="s">
        <v>39</v>
      </c>
      <c r="Z673" s="14">
        <f t="shared" si="95"/>
        <v>1</v>
      </c>
      <c r="AA673" s="48">
        <v>4646.8</v>
      </c>
      <c r="AB673" s="35" t="s">
        <v>57</v>
      </c>
      <c r="AC673" s="36" t="str">
        <f>IFERROR(VLOOKUP(T673,[1]STATUS_CAPEX!Q:R,2,0),"SAMUEL OLIVEIRA")</f>
        <v>SAMUEL OLIVEIRA</v>
      </c>
      <c r="AD673" s="37" t="s">
        <v>51</v>
      </c>
      <c r="AE673" s="32" t="str">
        <f t="shared" si="99"/>
        <v>Realizado</v>
      </c>
      <c r="AF673" s="38" t="s">
        <v>42</v>
      </c>
      <c r="AG673" s="39">
        <f t="shared" si="92"/>
        <v>4643.8</v>
      </c>
      <c r="AH673" s="40">
        <v>2548098.5699999998</v>
      </c>
      <c r="AI673" s="35" t="e">
        <f t="shared" si="96"/>
        <v>#N/A</v>
      </c>
      <c r="AJ673" s="41">
        <v>25233630</v>
      </c>
      <c r="AK673" s="51">
        <v>4643.8</v>
      </c>
      <c r="AL673" s="34" t="str">
        <f t="shared" si="97"/>
        <v>Mauricio Alves</v>
      </c>
    </row>
    <row r="674" spans="1:38" hidden="1" x14ac:dyDescent="0.25">
      <c r="A674" s="26" t="s">
        <v>365</v>
      </c>
      <c r="B674" s="26" t="s">
        <v>39</v>
      </c>
      <c r="C674" s="26" t="s">
        <v>52</v>
      </c>
      <c r="D674" s="26" t="s">
        <v>40</v>
      </c>
      <c r="E674" s="27">
        <v>4580</v>
      </c>
      <c r="F674" s="67">
        <v>484</v>
      </c>
      <c r="G674" s="67"/>
      <c r="H674" s="44">
        <v>6000863508</v>
      </c>
      <c r="I674" s="45" t="s">
        <v>287</v>
      </c>
      <c r="J674" s="45" t="s">
        <v>376</v>
      </c>
      <c r="K674" s="30" t="str">
        <f t="shared" si="98"/>
        <v>Custeio</v>
      </c>
      <c r="L674" s="26" t="s">
        <v>289</v>
      </c>
      <c r="M674" s="26" t="s">
        <v>69</v>
      </c>
      <c r="N674" s="26" t="str">
        <f t="shared" si="94"/>
        <v>Realizado</v>
      </c>
      <c r="O674" s="47" t="s">
        <v>45</v>
      </c>
      <c r="P674" s="47" t="s">
        <v>70</v>
      </c>
      <c r="Q674" s="26" t="str">
        <f>IFERROR(IFERROR(VLOOKUP(H674,[1]STATUS_CAPEX!I:J,2,0),VLOOKUP(H674,[1]STATUS_OPEX!H:I,2,0)),0)</f>
        <v>LIB //CONC</v>
      </c>
      <c r="R674" s="31">
        <v>46472</v>
      </c>
      <c r="S674" s="32" t="s">
        <v>66</v>
      </c>
      <c r="T674" s="26" t="s">
        <v>72</v>
      </c>
      <c r="U674" s="33" t="s">
        <v>39</v>
      </c>
      <c r="V674" s="33" t="str">
        <f t="shared" si="93"/>
        <v>OK</v>
      </c>
      <c r="W674" s="33" t="s">
        <v>49</v>
      </c>
      <c r="X674" s="33" t="s">
        <v>49</v>
      </c>
      <c r="Y674" s="33" t="s">
        <v>39</v>
      </c>
      <c r="Z674" s="14">
        <f t="shared" si="95"/>
        <v>1</v>
      </c>
      <c r="AA674" s="48">
        <v>1539.72</v>
      </c>
      <c r="AB674" s="35" t="s">
        <v>50</v>
      </c>
      <c r="AC674" s="94" t="s">
        <v>73</v>
      </c>
      <c r="AD674" s="37" t="s">
        <v>51</v>
      </c>
      <c r="AE674" s="32" t="str">
        <f t="shared" si="99"/>
        <v>Realizado</v>
      </c>
      <c r="AF674" s="38" t="s">
        <v>68</v>
      </c>
      <c r="AG674" s="49">
        <f t="shared" si="92"/>
        <v>1550.66</v>
      </c>
      <c r="AH674" s="40">
        <v>2548098.5699999998</v>
      </c>
      <c r="AI674" s="35" t="e">
        <f t="shared" si="96"/>
        <v>#N/A</v>
      </c>
      <c r="AJ674" s="41">
        <v>26650825</v>
      </c>
      <c r="AK674" s="51">
        <v>1550.66</v>
      </c>
      <c r="AL674" s="34" t="str">
        <f t="shared" si="97"/>
        <v>Mauricio Alves</v>
      </c>
    </row>
    <row r="675" spans="1:38" hidden="1" x14ac:dyDescent="0.25">
      <c r="A675" s="26" t="s">
        <v>183</v>
      </c>
      <c r="B675" s="26" t="s">
        <v>371</v>
      </c>
      <c r="C675" s="26" t="s">
        <v>372</v>
      </c>
      <c r="D675" s="26" t="s">
        <v>286</v>
      </c>
      <c r="E675" s="27">
        <v>4580</v>
      </c>
      <c r="F675" s="67">
        <v>485</v>
      </c>
      <c r="G675" s="67"/>
      <c r="H675" s="44">
        <v>6000847310</v>
      </c>
      <c r="I675" s="45">
        <v>27000063</v>
      </c>
      <c r="J675" s="45" t="s">
        <v>377</v>
      </c>
      <c r="K675" s="30" t="str">
        <f t="shared" si="98"/>
        <v>Custeio</v>
      </c>
      <c r="L675" s="26" t="s">
        <v>289</v>
      </c>
      <c r="M675" s="26" t="s">
        <v>69</v>
      </c>
      <c r="N675" s="26" t="str">
        <f t="shared" si="94"/>
        <v>Realizado</v>
      </c>
      <c r="O675" s="47" t="s">
        <v>45</v>
      </c>
      <c r="P675" s="47" t="s">
        <v>70</v>
      </c>
      <c r="Q675" s="26" t="str">
        <f>IFERROR(IFERROR(VLOOKUP(H675,[1]STATUS_CAPEX!I:J,2,0),VLOOKUP(H675,[1]STATUS_OPEX!H:I,2,0)),0)</f>
        <v>LIB //PEND</v>
      </c>
      <c r="R675" s="31">
        <v>46473</v>
      </c>
      <c r="S675" s="32" t="s">
        <v>66</v>
      </c>
      <c r="T675" s="26" t="s">
        <v>72</v>
      </c>
      <c r="U675" s="33" t="s">
        <v>39</v>
      </c>
      <c r="V675" s="33" t="str">
        <f t="shared" si="93"/>
        <v>OK</v>
      </c>
      <c r="W675" s="33" t="s">
        <v>49</v>
      </c>
      <c r="X675" s="33" t="s">
        <v>49</v>
      </c>
      <c r="Y675" s="33" t="s">
        <v>39</v>
      </c>
      <c r="Z675" s="14">
        <f t="shared" si="95"/>
        <v>1</v>
      </c>
      <c r="AA675" s="48">
        <v>769.86</v>
      </c>
      <c r="AB675" s="35" t="s">
        <v>50</v>
      </c>
      <c r="AC675" s="94" t="s">
        <v>73</v>
      </c>
      <c r="AD675" s="37" t="s">
        <v>51</v>
      </c>
      <c r="AE675" s="32" t="str">
        <f t="shared" si="99"/>
        <v>Realizado</v>
      </c>
      <c r="AF675" s="38" t="s">
        <v>68</v>
      </c>
      <c r="AG675" s="49">
        <f t="shared" si="92"/>
        <v>400.07</v>
      </c>
      <c r="AH675" s="40">
        <v>2548098.5699999998</v>
      </c>
      <c r="AI675" s="35" t="e">
        <f t="shared" si="96"/>
        <v>#N/A</v>
      </c>
      <c r="AJ675" s="41">
        <v>26258044</v>
      </c>
      <c r="AK675" s="51">
        <v>400.07</v>
      </c>
      <c r="AL675" s="34" t="str">
        <f t="shared" si="97"/>
        <v>Erica Fragoso</v>
      </c>
    </row>
    <row r="676" spans="1:38" x14ac:dyDescent="0.25">
      <c r="A676" s="26" t="s">
        <v>38</v>
      </c>
      <c r="B676" s="26" t="s">
        <v>39</v>
      </c>
      <c r="C676" s="26" t="s">
        <v>52</v>
      </c>
      <c r="D676" s="26" t="s">
        <v>40</v>
      </c>
      <c r="E676" s="27">
        <v>658111</v>
      </c>
      <c r="F676" s="27">
        <f>IFERROR(VLOOKUP(E676,#REF!,2,0),0)</f>
        <v>0</v>
      </c>
      <c r="G676" s="27"/>
      <c r="H676" s="26">
        <v>6000806973</v>
      </c>
      <c r="I676" s="29" t="s">
        <v>42</v>
      </c>
      <c r="J676" s="29" t="s">
        <v>42</v>
      </c>
      <c r="K676" s="30" t="str">
        <f t="shared" si="98"/>
        <v>Custeio</v>
      </c>
      <c r="L676" s="26" t="s">
        <v>43</v>
      </c>
      <c r="M676" s="26" t="s">
        <v>69</v>
      </c>
      <c r="N676" s="26" t="str">
        <f t="shared" si="94"/>
        <v>Realizado</v>
      </c>
      <c r="O676" s="47" t="s">
        <v>45</v>
      </c>
      <c r="P676" s="47" t="s">
        <v>70</v>
      </c>
      <c r="Q676" s="26" t="str">
        <f>IFERROR(IFERROR(VLOOKUP(H676,[1]STATUS_CAPEX!I:J,2,0),VLOOKUP(H676,[1]STATUS_OPEX!H:I,2,0)),0)</f>
        <v>LIB //COMS</v>
      </c>
      <c r="R676" s="31">
        <v>46182</v>
      </c>
      <c r="S676" s="32" t="s">
        <v>71</v>
      </c>
      <c r="T676" s="26" t="s">
        <v>72</v>
      </c>
      <c r="U676" s="33" t="s">
        <v>39</v>
      </c>
      <c r="V676" s="33" t="str">
        <f t="shared" si="93"/>
        <v>OK</v>
      </c>
      <c r="W676" s="33" t="s">
        <v>49</v>
      </c>
      <c r="X676" s="33" t="s">
        <v>49</v>
      </c>
      <c r="Y676" s="33" t="s">
        <v>39</v>
      </c>
      <c r="Z676" s="14">
        <f t="shared" si="95"/>
        <v>1</v>
      </c>
      <c r="AA676" s="48">
        <v>4717.72</v>
      </c>
      <c r="AB676" s="35" t="s">
        <v>57</v>
      </c>
      <c r="AC676" s="36" t="str">
        <f>IFERROR(VLOOKUP(T676,[1]STATUS_CAPEX!Q:R,2,0),"SAMUEL OLIVEIRA")</f>
        <v>SAMUEL OLIVEIRA</v>
      </c>
      <c r="AD676" s="37" t="s">
        <v>51</v>
      </c>
      <c r="AE676" s="32" t="str">
        <f t="shared" si="99"/>
        <v>Realizado</v>
      </c>
      <c r="AF676" s="38" t="s">
        <v>42</v>
      </c>
      <c r="AG676" s="39">
        <f t="shared" si="92"/>
        <v>4717.72</v>
      </c>
      <c r="AH676" s="40">
        <v>2548098.5699999998</v>
      </c>
      <c r="AI676" s="35" t="e">
        <f t="shared" si="96"/>
        <v>#N/A</v>
      </c>
      <c r="AJ676" s="41">
        <v>25233547</v>
      </c>
      <c r="AK676" s="51">
        <v>4717.72</v>
      </c>
      <c r="AL676" s="34" t="str">
        <f t="shared" si="97"/>
        <v>Mauricio Alves</v>
      </c>
    </row>
    <row r="677" spans="1:38" x14ac:dyDescent="0.25">
      <c r="A677" s="26" t="s">
        <v>38</v>
      </c>
      <c r="B677" s="26" t="s">
        <v>39</v>
      </c>
      <c r="C677" s="26" t="s">
        <v>52</v>
      </c>
      <c r="D677" s="26" t="s">
        <v>40</v>
      </c>
      <c r="E677" s="27">
        <v>658111</v>
      </c>
      <c r="F677" s="27">
        <f>IFERROR(VLOOKUP(E677,#REF!,2,0),0)</f>
        <v>0</v>
      </c>
      <c r="G677" s="27"/>
      <c r="H677" s="26">
        <v>6000806971</v>
      </c>
      <c r="I677" s="43" t="s">
        <v>42</v>
      </c>
      <c r="J677" s="43" t="s">
        <v>42</v>
      </c>
      <c r="K677" s="30" t="str">
        <f t="shared" si="98"/>
        <v>Custeio</v>
      </c>
      <c r="L677" s="26" t="s">
        <v>43</v>
      </c>
      <c r="M677" s="26" t="s">
        <v>69</v>
      </c>
      <c r="N677" s="26" t="str">
        <f t="shared" si="94"/>
        <v>Realizado</v>
      </c>
      <c r="O677" s="47" t="s">
        <v>45</v>
      </c>
      <c r="P677" s="47" t="s">
        <v>70</v>
      </c>
      <c r="Q677" s="26" t="str">
        <f>IFERROR(IFERROR(VLOOKUP(H677,[1]STATUS_CAPEX!I:J,2,0),VLOOKUP(H677,[1]STATUS_OPEX!H:I,2,0)),0)</f>
        <v>LIB //COMS</v>
      </c>
      <c r="R677" s="31">
        <v>46183</v>
      </c>
      <c r="S677" s="32" t="s">
        <v>71</v>
      </c>
      <c r="T677" s="26" t="s">
        <v>72</v>
      </c>
      <c r="U677" s="33" t="s">
        <v>39</v>
      </c>
      <c r="V677" s="33" t="str">
        <f t="shared" si="93"/>
        <v>OK</v>
      </c>
      <c r="W677" s="33" t="s">
        <v>49</v>
      </c>
      <c r="X677" s="33" t="s">
        <v>49</v>
      </c>
      <c r="Y677" s="33" t="s">
        <v>39</v>
      </c>
      <c r="Z677" s="14">
        <f t="shared" si="95"/>
        <v>1</v>
      </c>
      <c r="AA677" s="48">
        <v>3104.08</v>
      </c>
      <c r="AB677" s="35" t="s">
        <v>57</v>
      </c>
      <c r="AC677" s="36" t="str">
        <f>IFERROR(VLOOKUP(T677,[1]STATUS_CAPEX!Q:R,2,0),"SAMUEL OLIVEIRA")</f>
        <v>SAMUEL OLIVEIRA</v>
      </c>
      <c r="AD677" s="37" t="s">
        <v>51</v>
      </c>
      <c r="AE677" s="32" t="str">
        <f t="shared" si="99"/>
        <v>Realizado</v>
      </c>
      <c r="AF677" s="38" t="s">
        <v>42</v>
      </c>
      <c r="AG677" s="39">
        <f t="shared" si="92"/>
        <v>3104.08</v>
      </c>
      <c r="AH677" s="40">
        <v>2548098.5699999998</v>
      </c>
      <c r="AI677" s="35" t="e">
        <f t="shared" si="96"/>
        <v>#N/A</v>
      </c>
      <c r="AJ677" s="41">
        <v>25233541</v>
      </c>
      <c r="AK677" s="51">
        <v>3104.08</v>
      </c>
      <c r="AL677" s="34" t="str">
        <f t="shared" si="97"/>
        <v>Mauricio Alves</v>
      </c>
    </row>
    <row r="678" spans="1:38" hidden="1" x14ac:dyDescent="0.25">
      <c r="A678" s="26" t="s">
        <v>183</v>
      </c>
      <c r="B678" s="26" t="s">
        <v>180</v>
      </c>
      <c r="C678" s="26" t="s">
        <v>378</v>
      </c>
      <c r="D678" s="26" t="s">
        <v>40</v>
      </c>
      <c r="E678" s="27">
        <v>4204</v>
      </c>
      <c r="F678" s="67">
        <v>488</v>
      </c>
      <c r="G678" s="67"/>
      <c r="H678" s="44">
        <v>6000779565</v>
      </c>
      <c r="I678" s="45">
        <v>149008251</v>
      </c>
      <c r="J678" s="45" t="s">
        <v>379</v>
      </c>
      <c r="K678" s="30" t="str">
        <f t="shared" si="98"/>
        <v>Custeio</v>
      </c>
      <c r="L678" s="26" t="s">
        <v>289</v>
      </c>
      <c r="M678" s="26" t="s">
        <v>69</v>
      </c>
      <c r="N678" s="26" t="str">
        <f t="shared" si="94"/>
        <v>Realizado</v>
      </c>
      <c r="O678" s="47" t="s">
        <v>45</v>
      </c>
      <c r="P678" s="47" t="s">
        <v>70</v>
      </c>
      <c r="Q678" s="26" t="str">
        <f>IFERROR(IFERROR(VLOOKUP(H678,[1]STATUS_CAPEX!I:J,2,0),VLOOKUP(H678,[1]STATUS_OPEX!H:I,2,0)),0)</f>
        <v>LIB //PEND</v>
      </c>
      <c r="R678" s="31">
        <v>46474</v>
      </c>
      <c r="S678" s="32" t="s">
        <v>66</v>
      </c>
      <c r="T678" s="26" t="s">
        <v>72</v>
      </c>
      <c r="U678" s="33" t="s">
        <v>39</v>
      </c>
      <c r="V678" s="33" t="str">
        <f t="shared" si="93"/>
        <v>OK</v>
      </c>
      <c r="W678" s="33" t="s">
        <v>49</v>
      </c>
      <c r="X678" s="33" t="s">
        <v>49</v>
      </c>
      <c r="Y678" s="33" t="s">
        <v>39</v>
      </c>
      <c r="Z678" s="14">
        <f t="shared" si="95"/>
        <v>1</v>
      </c>
      <c r="AA678" s="48">
        <v>3849.3</v>
      </c>
      <c r="AB678" s="35" t="s">
        <v>50</v>
      </c>
      <c r="AC678" s="70" t="s">
        <v>73</v>
      </c>
      <c r="AD678" s="37" t="s">
        <v>51</v>
      </c>
      <c r="AE678" s="32" t="str">
        <f t="shared" si="99"/>
        <v>Realizado</v>
      </c>
      <c r="AF678" s="38" t="s">
        <v>68</v>
      </c>
      <c r="AG678" s="49">
        <f t="shared" si="92"/>
        <v>1986.25</v>
      </c>
      <c r="AH678" s="40">
        <v>2548098.5699999998</v>
      </c>
      <c r="AI678" s="35" t="e">
        <f t="shared" si="96"/>
        <v>#N/A</v>
      </c>
      <c r="AJ678" s="41">
        <v>25540813</v>
      </c>
      <c r="AK678" s="51">
        <v>1986.25</v>
      </c>
      <c r="AL678" s="34" t="str">
        <f t="shared" si="97"/>
        <v>Erica Fragoso</v>
      </c>
    </row>
    <row r="679" spans="1:38" x14ac:dyDescent="0.25">
      <c r="A679" s="26" t="s">
        <v>38</v>
      </c>
      <c r="B679" s="26" t="s">
        <v>39</v>
      </c>
      <c r="C679" s="26" t="s">
        <v>52</v>
      </c>
      <c r="D679" s="26" t="s">
        <v>40</v>
      </c>
      <c r="E679" s="27">
        <v>657636</v>
      </c>
      <c r="F679" s="27">
        <f>IFERROR(VLOOKUP(E679,#REF!,2,0),0)</f>
        <v>0</v>
      </c>
      <c r="G679" s="27"/>
      <c r="H679" s="26">
        <v>6000807420</v>
      </c>
      <c r="I679" s="29" t="s">
        <v>42</v>
      </c>
      <c r="J679" s="29" t="s">
        <v>42</v>
      </c>
      <c r="K679" s="30" t="str">
        <f t="shared" si="98"/>
        <v>Custeio</v>
      </c>
      <c r="L679" s="26" t="s">
        <v>43</v>
      </c>
      <c r="M679" s="26" t="s">
        <v>69</v>
      </c>
      <c r="N679" s="26" t="str">
        <f t="shared" si="94"/>
        <v>Realizado</v>
      </c>
      <c r="O679" s="47" t="s">
        <v>45</v>
      </c>
      <c r="P679" s="47" t="s">
        <v>70</v>
      </c>
      <c r="Q679" s="26" t="str">
        <f>IFERROR(IFERROR(VLOOKUP(H679,[1]STATUS_CAPEX!I:J,2,0),VLOOKUP(H679,[1]STATUS_OPEX!H:I,2,0)),0)</f>
        <v>LIB //COMS</v>
      </c>
      <c r="R679" s="31">
        <v>46185</v>
      </c>
      <c r="S679" s="32" t="s">
        <v>71</v>
      </c>
      <c r="T679" s="26" t="s">
        <v>72</v>
      </c>
      <c r="U679" s="33" t="s">
        <v>39</v>
      </c>
      <c r="V679" s="33" t="str">
        <f t="shared" si="93"/>
        <v>OK</v>
      </c>
      <c r="W679" s="33" t="s">
        <v>49</v>
      </c>
      <c r="X679" s="33" t="s">
        <v>49</v>
      </c>
      <c r="Y679" s="33" t="s">
        <v>39</v>
      </c>
      <c r="Z679" s="14">
        <f t="shared" si="95"/>
        <v>1</v>
      </c>
      <c r="AA679" s="48">
        <v>1564.36</v>
      </c>
      <c r="AB679" s="35" t="s">
        <v>57</v>
      </c>
      <c r="AC679" s="36" t="s">
        <v>73</v>
      </c>
      <c r="AD679" s="37" t="s">
        <v>51</v>
      </c>
      <c r="AE679" s="32" t="str">
        <f t="shared" si="99"/>
        <v>Realizado</v>
      </c>
      <c r="AF679" s="38" t="s">
        <v>42</v>
      </c>
      <c r="AG679" s="39">
        <f t="shared" ref="AG679:AG704" si="100">IF(AK679="",AA679,AK679)</f>
        <v>1564.36</v>
      </c>
      <c r="AH679" s="40">
        <v>2548098.5699999998</v>
      </c>
      <c r="AI679" s="35" t="e">
        <f t="shared" si="96"/>
        <v>#N/A</v>
      </c>
      <c r="AJ679" s="81">
        <v>25235045</v>
      </c>
      <c r="AK679" s="51">
        <v>1564.36</v>
      </c>
      <c r="AL679" s="34" t="str">
        <f t="shared" si="97"/>
        <v>Mauricio Alves</v>
      </c>
    </row>
    <row r="680" spans="1:38" x14ac:dyDescent="0.25">
      <c r="A680" s="26" t="s">
        <v>38</v>
      </c>
      <c r="B680" s="26" t="s">
        <v>39</v>
      </c>
      <c r="C680" s="26" t="s">
        <v>52</v>
      </c>
      <c r="D680" s="26" t="s">
        <v>40</v>
      </c>
      <c r="E680" s="27">
        <v>646851</v>
      </c>
      <c r="F680" s="27">
        <f>IFERROR(VLOOKUP(E680,#REF!,2,0),0)</f>
        <v>0</v>
      </c>
      <c r="G680" s="27"/>
      <c r="H680" s="26">
        <v>6000807421</v>
      </c>
      <c r="I680" s="43" t="s">
        <v>42</v>
      </c>
      <c r="J680" s="43" t="s">
        <v>42</v>
      </c>
      <c r="K680" s="30" t="str">
        <f t="shared" si="98"/>
        <v>Custeio</v>
      </c>
      <c r="L680" s="26" t="s">
        <v>43</v>
      </c>
      <c r="M680" s="26" t="s">
        <v>69</v>
      </c>
      <c r="N680" s="26" t="str">
        <f t="shared" si="94"/>
        <v>Realizado</v>
      </c>
      <c r="O680" s="47" t="s">
        <v>45</v>
      </c>
      <c r="P680" s="47" t="s">
        <v>70</v>
      </c>
      <c r="Q680" s="26" t="str">
        <f>IFERROR(IFERROR(VLOOKUP(H680,[1]STATUS_CAPEX!I:J,2,0),VLOOKUP(H680,[1]STATUS_OPEX!H:I,2,0)),0)</f>
        <v>LIB //COMS</v>
      </c>
      <c r="R680" s="31">
        <v>46186</v>
      </c>
      <c r="S680" s="32" t="s">
        <v>56</v>
      </c>
      <c r="T680" s="26" t="s">
        <v>72</v>
      </c>
      <c r="U680" s="33" t="s">
        <v>39</v>
      </c>
      <c r="V680" s="33" t="str">
        <f t="shared" si="93"/>
        <v>OK</v>
      </c>
      <c r="W680" s="33" t="s">
        <v>49</v>
      </c>
      <c r="X680" s="33" t="s">
        <v>49</v>
      </c>
      <c r="Y680" s="33" t="s">
        <v>39</v>
      </c>
      <c r="Z680" s="14">
        <f t="shared" si="95"/>
        <v>1</v>
      </c>
      <c r="AA680" s="48">
        <v>18118.560000000001</v>
      </c>
      <c r="AB680" s="35" t="s">
        <v>57</v>
      </c>
      <c r="AC680" s="36" t="s">
        <v>73</v>
      </c>
      <c r="AD680" s="37" t="s">
        <v>51</v>
      </c>
      <c r="AE680" s="32" t="str">
        <f t="shared" si="99"/>
        <v>Realizado</v>
      </c>
      <c r="AF680" s="38" t="s">
        <v>42</v>
      </c>
      <c r="AG680" s="39">
        <f t="shared" si="100"/>
        <v>18118.560000000001</v>
      </c>
      <c r="AH680" s="40">
        <v>2548098.5699999998</v>
      </c>
      <c r="AI680" s="35" t="e">
        <f t="shared" si="96"/>
        <v>#N/A</v>
      </c>
      <c r="AJ680" s="41">
        <v>25282040</v>
      </c>
      <c r="AK680" s="51">
        <v>18118.560000000001</v>
      </c>
      <c r="AL680" s="34" t="str">
        <f t="shared" si="97"/>
        <v>Mauricio Alves</v>
      </c>
    </row>
    <row r="681" spans="1:38" hidden="1" x14ac:dyDescent="0.25">
      <c r="A681" s="26" t="s">
        <v>183</v>
      </c>
      <c r="B681" s="26" t="s">
        <v>371</v>
      </c>
      <c r="C681" s="26" t="s">
        <v>372</v>
      </c>
      <c r="D681" s="26" t="s">
        <v>286</v>
      </c>
      <c r="E681" s="27">
        <v>1914</v>
      </c>
      <c r="F681" s="27">
        <v>374</v>
      </c>
      <c r="G681" s="27"/>
      <c r="H681" s="44">
        <v>6000779565</v>
      </c>
      <c r="I681" s="45">
        <v>67614966</v>
      </c>
      <c r="J681" s="45" t="s">
        <v>368</v>
      </c>
      <c r="K681" s="30" t="str">
        <f t="shared" si="98"/>
        <v>Custeio</v>
      </c>
      <c r="L681" s="26" t="s">
        <v>289</v>
      </c>
      <c r="M681" s="26" t="s">
        <v>69</v>
      </c>
      <c r="N681" s="26" t="str">
        <f t="shared" si="94"/>
        <v>Realizado</v>
      </c>
      <c r="O681" s="47" t="s">
        <v>45</v>
      </c>
      <c r="P681" s="47" t="s">
        <v>76</v>
      </c>
      <c r="Q681" s="26" t="str">
        <f>IFERROR(IFERROR(VLOOKUP(H681,[1]STATUS_CAPEX!I:J,2,0),VLOOKUP(H681,[1]STATUS_OPEX!H:I,2,0)),0)</f>
        <v>LIB //PEND</v>
      </c>
      <c r="R681" s="31">
        <v>46614</v>
      </c>
      <c r="S681" s="32" t="s">
        <v>66</v>
      </c>
      <c r="T681" s="26" t="s">
        <v>72</v>
      </c>
      <c r="U681" s="33" t="s">
        <v>39</v>
      </c>
      <c r="V681" s="33" t="str">
        <f t="shared" si="93"/>
        <v>OK</v>
      </c>
      <c r="W681" s="33" t="s">
        <v>49</v>
      </c>
      <c r="X681" s="33" t="s">
        <v>49</v>
      </c>
      <c r="Y681" s="33" t="s">
        <v>39</v>
      </c>
      <c r="Z681" s="14">
        <f t="shared" si="95"/>
        <v>1</v>
      </c>
      <c r="AA681" s="48">
        <v>4643.8</v>
      </c>
      <c r="AB681" s="35" t="s">
        <v>50</v>
      </c>
      <c r="AC681" s="70" t="s">
        <v>73</v>
      </c>
      <c r="AD681" s="37" t="s">
        <v>51</v>
      </c>
      <c r="AE681" s="32" t="str">
        <f t="shared" si="99"/>
        <v>Realizado</v>
      </c>
      <c r="AF681" s="38" t="s">
        <v>68</v>
      </c>
      <c r="AG681" s="39">
        <f t="shared" si="100"/>
        <v>3213.83</v>
      </c>
      <c r="AH681" s="40">
        <v>2548098.5699999998</v>
      </c>
      <c r="AI681" s="35" t="e">
        <f t="shared" si="96"/>
        <v>#N/A</v>
      </c>
      <c r="AJ681" s="41">
        <v>25540813</v>
      </c>
      <c r="AK681" s="51">
        <v>3213.83</v>
      </c>
      <c r="AL681" s="34" t="str">
        <f t="shared" si="97"/>
        <v>Erica Fragoso</v>
      </c>
    </row>
    <row r="682" spans="1:38" hidden="1" x14ac:dyDescent="0.25">
      <c r="A682" s="26" t="s">
        <v>183</v>
      </c>
      <c r="B682" s="26" t="s">
        <v>371</v>
      </c>
      <c r="C682" s="26" t="s">
        <v>372</v>
      </c>
      <c r="D682" s="26" t="s">
        <v>286</v>
      </c>
      <c r="E682" s="27">
        <v>3095</v>
      </c>
      <c r="F682" s="46">
        <v>381</v>
      </c>
      <c r="G682" s="46"/>
      <c r="H682" s="44">
        <v>6000779565</v>
      </c>
      <c r="I682" s="45">
        <v>93016584</v>
      </c>
      <c r="J682" s="45" t="s">
        <v>380</v>
      </c>
      <c r="K682" s="30" t="str">
        <f t="shared" si="98"/>
        <v>Custeio</v>
      </c>
      <c r="L682" s="26" t="s">
        <v>289</v>
      </c>
      <c r="M682" s="26" t="s">
        <v>69</v>
      </c>
      <c r="N682" s="26" t="str">
        <f t="shared" si="94"/>
        <v>Realizado</v>
      </c>
      <c r="O682" s="47" t="s">
        <v>45</v>
      </c>
      <c r="P682" s="47" t="s">
        <v>70</v>
      </c>
      <c r="Q682" s="26" t="str">
        <f>IFERROR(IFERROR(VLOOKUP(H682,[1]STATUS_CAPEX!I:J,2,0),VLOOKUP(H682,[1]STATUS_OPEX!H:I,2,0)),0)</f>
        <v>LIB //PEND</v>
      </c>
      <c r="R682" s="31">
        <v>46616</v>
      </c>
      <c r="S682" s="32" t="s">
        <v>66</v>
      </c>
      <c r="T682" s="26" t="s">
        <v>72</v>
      </c>
      <c r="U682" s="33" t="s">
        <v>39</v>
      </c>
      <c r="V682" s="33" t="str">
        <f t="shared" si="93"/>
        <v>OK</v>
      </c>
      <c r="W682" s="33" t="s">
        <v>49</v>
      </c>
      <c r="X682" s="33" t="s">
        <v>49</v>
      </c>
      <c r="Y682" s="33" t="s">
        <v>39</v>
      </c>
      <c r="Z682" s="14">
        <f t="shared" si="95"/>
        <v>1</v>
      </c>
      <c r="AA682" s="48">
        <v>8567.02</v>
      </c>
      <c r="AB682" s="35" t="s">
        <v>50</v>
      </c>
      <c r="AC682" s="70" t="s">
        <v>73</v>
      </c>
      <c r="AD682" s="37" t="s">
        <v>51</v>
      </c>
      <c r="AE682" s="32" t="str">
        <f t="shared" si="99"/>
        <v>Realizado</v>
      </c>
      <c r="AF682" s="38" t="s">
        <v>68</v>
      </c>
      <c r="AG682" s="39">
        <f t="shared" si="100"/>
        <v>5164.25</v>
      </c>
      <c r="AH682" s="40">
        <v>2548098.5699999998</v>
      </c>
      <c r="AI682" s="35" t="e">
        <f t="shared" si="96"/>
        <v>#N/A</v>
      </c>
      <c r="AJ682" s="41">
        <v>25540813</v>
      </c>
      <c r="AK682" s="51">
        <v>5164.25</v>
      </c>
      <c r="AL682" s="34" t="str">
        <f t="shared" si="97"/>
        <v>Erica Fragoso</v>
      </c>
    </row>
    <row r="683" spans="1:38" x14ac:dyDescent="0.25">
      <c r="A683" s="26" t="s">
        <v>38</v>
      </c>
      <c r="B683" s="26" t="s">
        <v>39</v>
      </c>
      <c r="C683" s="26" t="s">
        <v>52</v>
      </c>
      <c r="D683" s="26" t="s">
        <v>40</v>
      </c>
      <c r="E683" s="27">
        <v>631203</v>
      </c>
      <c r="F683" s="27">
        <f>IFERROR(VLOOKUP(E683,#REF!,2,0),0)</f>
        <v>0</v>
      </c>
      <c r="G683" s="27"/>
      <c r="H683" s="26" t="s">
        <v>381</v>
      </c>
      <c r="I683" s="55" t="s">
        <v>42</v>
      </c>
      <c r="J683" s="55" t="s">
        <v>42</v>
      </c>
      <c r="K683" s="30" t="str">
        <f t="shared" si="98"/>
        <v>EME</v>
      </c>
      <c r="L683" s="26" t="s">
        <v>43</v>
      </c>
      <c r="M683" s="26" t="s">
        <v>54</v>
      </c>
      <c r="N683" s="26" t="str">
        <f t="shared" si="94"/>
        <v>Realizado</v>
      </c>
      <c r="O683" s="26" t="s">
        <v>117</v>
      </c>
      <c r="P683" s="26" t="s">
        <v>55</v>
      </c>
      <c r="Q683" s="26" t="str">
        <f>IFERROR(IFERROR(VLOOKUP(H683,[1]STATUS_CAPEX!I:J,2,0),VLOOKUP(H683,[1]STATUS_OPEX!H:I,2,0)),0)</f>
        <v>LIB // MED</v>
      </c>
      <c r="R683" s="31">
        <v>46189</v>
      </c>
      <c r="S683" s="32" t="s">
        <v>165</v>
      </c>
      <c r="T683" s="26" t="s">
        <v>48</v>
      </c>
      <c r="U683" s="33" t="s">
        <v>39</v>
      </c>
      <c r="V683" s="33" t="str">
        <f t="shared" ref="V683:V746" si="101">IF(E683&gt;0,"OK","NOK")</f>
        <v>OK</v>
      </c>
      <c r="W683" s="33" t="s">
        <v>49</v>
      </c>
      <c r="X683" s="33" t="s">
        <v>49</v>
      </c>
      <c r="Y683" s="33" t="s">
        <v>39</v>
      </c>
      <c r="Z683" s="14">
        <f t="shared" si="95"/>
        <v>1</v>
      </c>
      <c r="AA683" s="34">
        <v>8789</v>
      </c>
      <c r="AB683" s="69" t="s">
        <v>50</v>
      </c>
      <c r="AC683" s="36" t="str">
        <f>IFERROR(VLOOKUP(T683,[1]STATUS_CAPEX!Q:R,2,0),"SAMUEL OLIVEIRA")</f>
        <v>LUCAS ANDRADE</v>
      </c>
      <c r="AD683" s="37" t="s">
        <v>51</v>
      </c>
      <c r="AE683" s="32" t="str">
        <f t="shared" si="99"/>
        <v>Realizado</v>
      </c>
      <c r="AF683" s="38" t="s">
        <v>166</v>
      </c>
      <c r="AG683" s="39">
        <f t="shared" si="100"/>
        <v>17326.3</v>
      </c>
      <c r="AH683" s="40">
        <v>2548098.5699999998</v>
      </c>
      <c r="AI683" s="35" t="e">
        <f t="shared" si="96"/>
        <v>#N/A</v>
      </c>
      <c r="AJ683" s="41">
        <v>26059191</v>
      </c>
      <c r="AK683" s="51">
        <v>17326.3</v>
      </c>
      <c r="AL683" s="34" t="str">
        <f t="shared" si="97"/>
        <v>Mauricio Alves</v>
      </c>
    </row>
    <row r="684" spans="1:38" hidden="1" x14ac:dyDescent="0.25">
      <c r="A684" s="26" t="s">
        <v>183</v>
      </c>
      <c r="B684" s="26" t="s">
        <v>371</v>
      </c>
      <c r="C684" s="26" t="s">
        <v>372</v>
      </c>
      <c r="D684" s="26" t="s">
        <v>286</v>
      </c>
      <c r="E684" s="27">
        <v>1914</v>
      </c>
      <c r="F684" s="46">
        <v>382</v>
      </c>
      <c r="G684" s="46"/>
      <c r="H684" s="44">
        <v>6000779565</v>
      </c>
      <c r="I684" s="90" t="s">
        <v>107</v>
      </c>
      <c r="J684" s="90" t="s">
        <v>107</v>
      </c>
      <c r="K684" s="30" t="str">
        <f t="shared" si="98"/>
        <v>Custeio</v>
      </c>
      <c r="L684" s="26" t="s">
        <v>289</v>
      </c>
      <c r="M684" s="26" t="s">
        <v>69</v>
      </c>
      <c r="N684" s="26" t="str">
        <f t="shared" si="94"/>
        <v>Realizado</v>
      </c>
      <c r="O684" s="47" t="s">
        <v>45</v>
      </c>
      <c r="P684" s="47" t="s">
        <v>70</v>
      </c>
      <c r="Q684" s="26" t="str">
        <f>IFERROR(IFERROR(VLOOKUP(H684,[1]STATUS_CAPEX!I:J,2,0),VLOOKUP(H684,[1]STATUS_OPEX!H:I,2,0)),0)</f>
        <v>LIB //PEND</v>
      </c>
      <c r="R684" s="31">
        <v>46617</v>
      </c>
      <c r="S684" s="32" t="s">
        <v>66</v>
      </c>
      <c r="T684" s="26" t="s">
        <v>72</v>
      </c>
      <c r="U684" s="33" t="s">
        <v>39</v>
      </c>
      <c r="V684" s="33" t="str">
        <f t="shared" si="101"/>
        <v>OK</v>
      </c>
      <c r="W684" s="33" t="s">
        <v>49</v>
      </c>
      <c r="X684" s="33" t="s">
        <v>49</v>
      </c>
      <c r="Y684" s="33" t="s">
        <v>39</v>
      </c>
      <c r="Z684" s="14">
        <f t="shared" si="95"/>
        <v>1</v>
      </c>
      <c r="AA684" s="48">
        <v>8105.96</v>
      </c>
      <c r="AB684" s="35" t="s">
        <v>50</v>
      </c>
      <c r="AC684" s="70" t="s">
        <v>73</v>
      </c>
      <c r="AD684" s="37" t="s">
        <v>51</v>
      </c>
      <c r="AE684" s="32" t="str">
        <f t="shared" si="99"/>
        <v>Realizado</v>
      </c>
      <c r="AF684" s="38" t="s">
        <v>68</v>
      </c>
      <c r="AG684" s="39">
        <f t="shared" si="100"/>
        <v>5722.46</v>
      </c>
      <c r="AH684" s="40">
        <v>2548098.5699999998</v>
      </c>
      <c r="AI684" s="35" t="e">
        <f t="shared" si="96"/>
        <v>#N/A</v>
      </c>
      <c r="AJ684" s="41">
        <v>25540813</v>
      </c>
      <c r="AK684" s="51">
        <v>5722.46</v>
      </c>
      <c r="AL684" s="34" t="str">
        <f t="shared" si="97"/>
        <v>Erica Fragoso</v>
      </c>
    </row>
    <row r="685" spans="1:38" hidden="1" x14ac:dyDescent="0.25">
      <c r="A685" s="26" t="s">
        <v>183</v>
      </c>
      <c r="B685" s="26" t="s">
        <v>371</v>
      </c>
      <c r="C685" s="26" t="s">
        <v>372</v>
      </c>
      <c r="D685" s="26" t="s">
        <v>286</v>
      </c>
      <c r="E685" s="27">
        <v>1914</v>
      </c>
      <c r="F685" s="46">
        <v>388</v>
      </c>
      <c r="G685" s="46"/>
      <c r="H685" s="44">
        <v>6000779565</v>
      </c>
      <c r="I685" s="90" t="s">
        <v>107</v>
      </c>
      <c r="J685" s="90" t="s">
        <v>107</v>
      </c>
      <c r="K685" s="30" t="str">
        <f t="shared" si="98"/>
        <v>Custeio</v>
      </c>
      <c r="L685" s="26" t="s">
        <v>289</v>
      </c>
      <c r="M685" s="26" t="s">
        <v>69</v>
      </c>
      <c r="N685" s="26" t="str">
        <f t="shared" ref="N685:N748" si="102">IF(Z685&gt;99%,"Realizado","Pendente")</f>
        <v>Realizado</v>
      </c>
      <c r="O685" s="47" t="s">
        <v>45</v>
      </c>
      <c r="P685" s="47" t="s">
        <v>70</v>
      </c>
      <c r="Q685" s="26" t="str">
        <f>IFERROR(IFERROR(VLOOKUP(H685,[1]STATUS_CAPEX!I:J,2,0),VLOOKUP(H685,[1]STATUS_OPEX!H:I,2,0)),0)</f>
        <v>LIB //PEND</v>
      </c>
      <c r="R685" s="31">
        <v>46626</v>
      </c>
      <c r="S685" s="32" t="s">
        <v>66</v>
      </c>
      <c r="T685" s="26" t="s">
        <v>72</v>
      </c>
      <c r="U685" s="33" t="s">
        <v>39</v>
      </c>
      <c r="V685" s="33" t="str">
        <f t="shared" si="101"/>
        <v>OK</v>
      </c>
      <c r="W685" s="33" t="s">
        <v>49</v>
      </c>
      <c r="X685" s="33" t="s">
        <v>49</v>
      </c>
      <c r="Y685" s="33" t="s">
        <v>39</v>
      </c>
      <c r="Z685" s="14">
        <f t="shared" si="95"/>
        <v>1</v>
      </c>
      <c r="AA685" s="48">
        <v>6556.13</v>
      </c>
      <c r="AB685" s="35" t="s">
        <v>50</v>
      </c>
      <c r="AC685" s="70" t="s">
        <v>73</v>
      </c>
      <c r="AD685" s="37" t="s">
        <v>51</v>
      </c>
      <c r="AE685" s="32" t="str">
        <f t="shared" si="99"/>
        <v>Realizado</v>
      </c>
      <c r="AF685" s="38" t="s">
        <v>68</v>
      </c>
      <c r="AG685" s="39">
        <f t="shared" si="100"/>
        <v>6183.52</v>
      </c>
      <c r="AH685" s="40">
        <v>2548098.5699999998</v>
      </c>
      <c r="AI685" s="35" t="e">
        <f t="shared" si="96"/>
        <v>#N/A</v>
      </c>
      <c r="AJ685" s="41">
        <v>25540813</v>
      </c>
      <c r="AK685" s="51">
        <v>6183.52</v>
      </c>
      <c r="AL685" s="34" t="str">
        <f t="shared" si="97"/>
        <v>Erica Fragoso</v>
      </c>
    </row>
    <row r="686" spans="1:38" hidden="1" x14ac:dyDescent="0.25">
      <c r="A686" s="26" t="s">
        <v>183</v>
      </c>
      <c r="B686" s="26" t="s">
        <v>371</v>
      </c>
      <c r="C686" s="26" t="s">
        <v>372</v>
      </c>
      <c r="D686" s="26" t="s">
        <v>286</v>
      </c>
      <c r="E686" s="27">
        <v>3095</v>
      </c>
      <c r="F686" s="67">
        <v>407</v>
      </c>
      <c r="G686" s="67"/>
      <c r="H686" s="44">
        <v>6000779565</v>
      </c>
      <c r="I686" s="90" t="s">
        <v>107</v>
      </c>
      <c r="J686" s="90" t="s">
        <v>107</v>
      </c>
      <c r="K686" s="30" t="str">
        <f t="shared" si="98"/>
        <v>Custeio</v>
      </c>
      <c r="L686" s="26" t="s">
        <v>289</v>
      </c>
      <c r="M686" s="26" t="s">
        <v>69</v>
      </c>
      <c r="N686" s="26" t="str">
        <f t="shared" si="102"/>
        <v>Realizado</v>
      </c>
      <c r="O686" s="47" t="s">
        <v>45</v>
      </c>
      <c r="P686" s="47" t="s">
        <v>76</v>
      </c>
      <c r="Q686" s="26" t="str">
        <f>IFERROR(IFERROR(VLOOKUP(H686,[1]STATUS_CAPEX!I:J,2,0),VLOOKUP(H686,[1]STATUS_OPEX!H:I,2,0)),0)</f>
        <v>LIB //PEND</v>
      </c>
      <c r="R686" s="31">
        <v>46635</v>
      </c>
      <c r="S686" s="32" t="s">
        <v>66</v>
      </c>
      <c r="T686" s="26" t="s">
        <v>72</v>
      </c>
      <c r="U686" s="33" t="s">
        <v>39</v>
      </c>
      <c r="V686" s="33" t="str">
        <f t="shared" si="101"/>
        <v>OK</v>
      </c>
      <c r="W686" s="33" t="s">
        <v>49</v>
      </c>
      <c r="X686" s="33" t="s">
        <v>49</v>
      </c>
      <c r="Y686" s="33" t="s">
        <v>39</v>
      </c>
      <c r="Z686" s="14">
        <f t="shared" si="95"/>
        <v>1</v>
      </c>
      <c r="AA686" s="48">
        <v>7375.27</v>
      </c>
      <c r="AB686" s="35" t="s">
        <v>50</v>
      </c>
      <c r="AC686" s="70" t="s">
        <v>73</v>
      </c>
      <c r="AD686" s="37" t="s">
        <v>51</v>
      </c>
      <c r="AE686" s="32" t="str">
        <f t="shared" si="99"/>
        <v>Realizado</v>
      </c>
      <c r="AF686" s="38" t="s">
        <v>68</v>
      </c>
      <c r="AG686" s="39">
        <f t="shared" si="100"/>
        <v>6605.41</v>
      </c>
      <c r="AH686" s="40">
        <v>2548098.5699999998</v>
      </c>
      <c r="AI686" s="35" t="e">
        <f t="shared" si="96"/>
        <v>#N/A</v>
      </c>
      <c r="AJ686" s="41">
        <v>25540813</v>
      </c>
      <c r="AK686" s="51">
        <v>6605.41</v>
      </c>
      <c r="AL686" s="34" t="str">
        <f t="shared" si="97"/>
        <v>Erica Fragoso</v>
      </c>
    </row>
    <row r="687" spans="1:38" x14ac:dyDescent="0.25">
      <c r="A687" s="26" t="s">
        <v>38</v>
      </c>
      <c r="B687" s="26" t="s">
        <v>39</v>
      </c>
      <c r="C687" s="26" t="s">
        <v>52</v>
      </c>
      <c r="D687" s="26" t="s">
        <v>40</v>
      </c>
      <c r="E687" s="27">
        <v>657835</v>
      </c>
      <c r="F687" s="27">
        <f>IFERROR(VLOOKUP(E687,#REF!,2,0),0)</f>
        <v>0</v>
      </c>
      <c r="G687" s="27"/>
      <c r="H687" s="26">
        <v>6000807770</v>
      </c>
      <c r="I687" s="55" t="s">
        <v>42</v>
      </c>
      <c r="J687" s="55" t="s">
        <v>42</v>
      </c>
      <c r="K687" s="30" t="str">
        <f t="shared" si="98"/>
        <v>Custeio</v>
      </c>
      <c r="L687" s="26" t="s">
        <v>43</v>
      </c>
      <c r="M687" s="26" t="s">
        <v>69</v>
      </c>
      <c r="N687" s="26" t="str">
        <f t="shared" si="102"/>
        <v>Realizado</v>
      </c>
      <c r="O687" s="47" t="s">
        <v>45</v>
      </c>
      <c r="P687" s="47" t="s">
        <v>70</v>
      </c>
      <c r="Q687" s="26" t="str">
        <f>IFERROR(IFERROR(VLOOKUP(H687,[1]STATUS_CAPEX!I:J,2,0),VLOOKUP(H687,[1]STATUS_OPEX!H:I,2,0)),0)</f>
        <v>LIB //COMS</v>
      </c>
      <c r="R687" s="31">
        <v>46194</v>
      </c>
      <c r="S687" s="32" t="s">
        <v>71</v>
      </c>
      <c r="T687" s="26" t="s">
        <v>72</v>
      </c>
      <c r="U687" s="33" t="s">
        <v>39</v>
      </c>
      <c r="V687" s="33" t="str">
        <f t="shared" si="101"/>
        <v>OK</v>
      </c>
      <c r="W687" s="33" t="s">
        <v>49</v>
      </c>
      <c r="X687" s="33" t="s">
        <v>49</v>
      </c>
      <c r="Y687" s="33" t="s">
        <v>39</v>
      </c>
      <c r="Z687" s="14">
        <f t="shared" si="95"/>
        <v>1</v>
      </c>
      <c r="AA687" s="48">
        <v>4693.08</v>
      </c>
      <c r="AB687" s="35" t="s">
        <v>57</v>
      </c>
      <c r="AC687" s="36" t="s">
        <v>73</v>
      </c>
      <c r="AD687" s="37" t="s">
        <v>51</v>
      </c>
      <c r="AE687" s="32" t="str">
        <f t="shared" si="99"/>
        <v>Realizado</v>
      </c>
      <c r="AF687" s="38" t="s">
        <v>42</v>
      </c>
      <c r="AG687" s="39">
        <f t="shared" si="100"/>
        <v>1961.61</v>
      </c>
      <c r="AH687" s="40">
        <v>2548098.5699999998</v>
      </c>
      <c r="AI687" s="35" t="e">
        <f t="shared" si="96"/>
        <v>#N/A</v>
      </c>
      <c r="AJ687" s="41">
        <v>25250669</v>
      </c>
      <c r="AK687" s="51">
        <v>1961.61</v>
      </c>
      <c r="AL687" s="34" t="str">
        <f t="shared" si="97"/>
        <v>Mauricio Alves</v>
      </c>
    </row>
    <row r="688" spans="1:38" hidden="1" x14ac:dyDescent="0.25">
      <c r="A688" s="26" t="s">
        <v>183</v>
      </c>
      <c r="B688" s="26" t="s">
        <v>371</v>
      </c>
      <c r="C688" s="26" t="s">
        <v>372</v>
      </c>
      <c r="D688" s="26" t="s">
        <v>286</v>
      </c>
      <c r="E688" s="27">
        <v>3089</v>
      </c>
      <c r="F688" s="67">
        <v>412</v>
      </c>
      <c r="G688" s="67"/>
      <c r="H688" s="44">
        <v>6000779565</v>
      </c>
      <c r="I688" s="45" t="s">
        <v>107</v>
      </c>
      <c r="J688" s="45" t="s">
        <v>107</v>
      </c>
      <c r="K688" s="30" t="str">
        <f t="shared" si="98"/>
        <v>Custeio</v>
      </c>
      <c r="L688" s="26" t="s">
        <v>289</v>
      </c>
      <c r="M688" s="26" t="s">
        <v>69</v>
      </c>
      <c r="N688" s="26" t="str">
        <f t="shared" si="102"/>
        <v>Realizado</v>
      </c>
      <c r="O688" s="47" t="s">
        <v>45</v>
      </c>
      <c r="P688" s="47" t="s">
        <v>76</v>
      </c>
      <c r="Q688" s="26" t="str">
        <f>IFERROR(IFERROR(VLOOKUP(H688,[1]STATUS_CAPEX!I:J,2,0),VLOOKUP(H688,[1]STATUS_OPEX!H:I,2,0)),0)</f>
        <v>LIB //PEND</v>
      </c>
      <c r="R688" s="31">
        <v>46636</v>
      </c>
      <c r="S688" s="32" t="s">
        <v>66</v>
      </c>
      <c r="T688" s="26" t="s">
        <v>72</v>
      </c>
      <c r="U688" s="33" t="s">
        <v>39</v>
      </c>
      <c r="V688" s="33" t="str">
        <f t="shared" si="101"/>
        <v>OK</v>
      </c>
      <c r="W688" s="33" t="s">
        <v>49</v>
      </c>
      <c r="X688" s="33" t="s">
        <v>49</v>
      </c>
      <c r="Y688" s="33" t="s">
        <v>39</v>
      </c>
      <c r="Z688" s="14">
        <f t="shared" si="95"/>
        <v>1</v>
      </c>
      <c r="AA688" s="48">
        <v>5389.02</v>
      </c>
      <c r="AB688" s="35" t="s">
        <v>50</v>
      </c>
      <c r="AC688" s="70" t="s">
        <v>73</v>
      </c>
      <c r="AD688" s="37" t="s">
        <v>51</v>
      </c>
      <c r="AE688" s="32" t="str">
        <f t="shared" si="99"/>
        <v>Realizado</v>
      </c>
      <c r="AF688" s="38" t="s">
        <v>68</v>
      </c>
      <c r="AG688" s="39">
        <f t="shared" si="100"/>
        <v>4246.55</v>
      </c>
      <c r="AH688" s="40">
        <v>2548098.5699999998</v>
      </c>
      <c r="AI688" s="35" t="e">
        <f t="shared" si="96"/>
        <v>#N/A</v>
      </c>
      <c r="AJ688" s="41">
        <v>25540813</v>
      </c>
      <c r="AK688" s="51">
        <v>4246.55</v>
      </c>
      <c r="AL688" s="34" t="str">
        <f t="shared" si="97"/>
        <v>Erica Fragoso</v>
      </c>
    </row>
    <row r="689" spans="1:38" hidden="1" x14ac:dyDescent="0.25">
      <c r="A689" s="26" t="s">
        <v>183</v>
      </c>
      <c r="B689" s="26" t="s">
        <v>371</v>
      </c>
      <c r="C689" s="26" t="s">
        <v>372</v>
      </c>
      <c r="D689" s="26" t="s">
        <v>286</v>
      </c>
      <c r="E689" s="27">
        <v>3917</v>
      </c>
      <c r="F689" s="67">
        <v>426</v>
      </c>
      <c r="G689" s="67"/>
      <c r="H689" s="44">
        <v>6000779565</v>
      </c>
      <c r="I689" s="45" t="s">
        <v>107</v>
      </c>
      <c r="J689" s="45" t="s">
        <v>107</v>
      </c>
      <c r="K689" s="30" t="str">
        <f t="shared" si="98"/>
        <v>Custeio</v>
      </c>
      <c r="L689" s="26" t="s">
        <v>289</v>
      </c>
      <c r="M689" s="26" t="s">
        <v>69</v>
      </c>
      <c r="N689" s="26" t="str">
        <f t="shared" si="102"/>
        <v>Realizado</v>
      </c>
      <c r="O689" s="47" t="s">
        <v>45</v>
      </c>
      <c r="P689" s="47" t="s">
        <v>70</v>
      </c>
      <c r="Q689" s="26" t="str">
        <f>IFERROR(IFERROR(VLOOKUP(H689,[1]STATUS_CAPEX!I:J,2,0),VLOOKUP(H689,[1]STATUS_OPEX!H:I,2,0)),0)</f>
        <v>LIB //PEND</v>
      </c>
      <c r="R689" s="31">
        <v>46639</v>
      </c>
      <c r="S689" s="32" t="s">
        <v>66</v>
      </c>
      <c r="T689" s="26" t="s">
        <v>72</v>
      </c>
      <c r="U689" s="33" t="s">
        <v>39</v>
      </c>
      <c r="V689" s="33" t="str">
        <f t="shared" si="101"/>
        <v>OK</v>
      </c>
      <c r="W689" s="33" t="s">
        <v>49</v>
      </c>
      <c r="X689" s="33" t="s">
        <v>49</v>
      </c>
      <c r="Y689" s="33" t="s">
        <v>39</v>
      </c>
      <c r="Z689" s="14">
        <f t="shared" si="95"/>
        <v>1</v>
      </c>
      <c r="AA689" s="48">
        <v>4246.55</v>
      </c>
      <c r="AB689" s="35" t="s">
        <v>50</v>
      </c>
      <c r="AC689" s="70" t="s">
        <v>73</v>
      </c>
      <c r="AD689" s="37" t="s">
        <v>51</v>
      </c>
      <c r="AE689" s="32" t="str">
        <f t="shared" si="99"/>
        <v>Realizado</v>
      </c>
      <c r="AF689" s="38" t="s">
        <v>68</v>
      </c>
      <c r="AG689" s="39">
        <f t="shared" si="100"/>
        <v>3501.33</v>
      </c>
      <c r="AH689" s="40">
        <v>2548098.5699999998</v>
      </c>
      <c r="AI689" s="35" t="e">
        <f t="shared" si="96"/>
        <v>#N/A</v>
      </c>
      <c r="AJ689" s="41">
        <v>25540813</v>
      </c>
      <c r="AK689" s="51">
        <v>3501.33</v>
      </c>
      <c r="AL689" s="34" t="str">
        <f t="shared" si="97"/>
        <v>Erica Fragoso</v>
      </c>
    </row>
    <row r="690" spans="1:38" hidden="1" x14ac:dyDescent="0.25">
      <c r="A690" s="26" t="s">
        <v>183</v>
      </c>
      <c r="B690" s="26" t="s">
        <v>371</v>
      </c>
      <c r="C690" s="26" t="s">
        <v>372</v>
      </c>
      <c r="D690" s="26" t="s">
        <v>286</v>
      </c>
      <c r="E690" s="27">
        <v>3917</v>
      </c>
      <c r="F690" s="67">
        <v>430</v>
      </c>
      <c r="G690" s="67"/>
      <c r="H690" s="44">
        <v>6000779565</v>
      </c>
      <c r="I690" s="45" t="s">
        <v>107</v>
      </c>
      <c r="J690" s="45" t="s">
        <v>107</v>
      </c>
      <c r="K690" s="30" t="str">
        <f t="shared" si="98"/>
        <v>Custeio</v>
      </c>
      <c r="L690" s="26" t="s">
        <v>289</v>
      </c>
      <c r="M690" s="26" t="s">
        <v>69</v>
      </c>
      <c r="N690" s="26" t="str">
        <f t="shared" si="102"/>
        <v>Realizado</v>
      </c>
      <c r="O690" s="47" t="s">
        <v>45</v>
      </c>
      <c r="P690" s="47" t="s">
        <v>70</v>
      </c>
      <c r="Q690" s="26" t="str">
        <f>IFERROR(IFERROR(VLOOKUP(H690,[1]STATUS_CAPEX!I:J,2,0),VLOOKUP(H690,[1]STATUS_OPEX!H:I,2,0)),0)</f>
        <v>LIB //PEND</v>
      </c>
      <c r="R690" s="31">
        <v>46640</v>
      </c>
      <c r="S690" s="32" t="s">
        <v>66</v>
      </c>
      <c r="T690" s="26" t="s">
        <v>72</v>
      </c>
      <c r="U690" s="33" t="s">
        <v>39</v>
      </c>
      <c r="V690" s="33" t="str">
        <f t="shared" si="101"/>
        <v>OK</v>
      </c>
      <c r="W690" s="33" t="s">
        <v>49</v>
      </c>
      <c r="X690" s="33" t="s">
        <v>49</v>
      </c>
      <c r="Y690" s="33" t="s">
        <v>39</v>
      </c>
      <c r="Z690" s="14">
        <f t="shared" si="95"/>
        <v>1</v>
      </c>
      <c r="AA690" s="48">
        <v>10131.379999999999</v>
      </c>
      <c r="AB690" s="35" t="s">
        <v>50</v>
      </c>
      <c r="AC690" s="70" t="s">
        <v>73</v>
      </c>
      <c r="AD690" s="37" t="s">
        <v>51</v>
      </c>
      <c r="AE690" s="32" t="str">
        <f t="shared" si="99"/>
        <v>Realizado</v>
      </c>
      <c r="AF690" s="38" t="s">
        <v>68</v>
      </c>
      <c r="AG690" s="39">
        <f t="shared" si="100"/>
        <v>2865.65</v>
      </c>
      <c r="AH690" s="40">
        <v>2548098.5699999998</v>
      </c>
      <c r="AI690" s="35" t="e">
        <f t="shared" si="96"/>
        <v>#N/A</v>
      </c>
      <c r="AJ690" s="41">
        <v>25540813</v>
      </c>
      <c r="AK690" s="51">
        <v>2865.65</v>
      </c>
      <c r="AL690" s="34" t="str">
        <f t="shared" si="97"/>
        <v>Erica Fragoso</v>
      </c>
    </row>
    <row r="691" spans="1:38" x14ac:dyDescent="0.25">
      <c r="A691" s="26" t="s">
        <v>38</v>
      </c>
      <c r="B691" s="26" t="s">
        <v>39</v>
      </c>
      <c r="C691" s="26" t="s">
        <v>52</v>
      </c>
      <c r="D691" s="26" t="s">
        <v>40</v>
      </c>
      <c r="E691" s="27">
        <v>662523</v>
      </c>
      <c r="F691" s="27">
        <f>IFERROR(VLOOKUP(E691,#REF!,2,0),0)</f>
        <v>0</v>
      </c>
      <c r="G691" s="27"/>
      <c r="H691" s="26">
        <v>6000808373</v>
      </c>
      <c r="I691" s="29" t="s">
        <v>42</v>
      </c>
      <c r="J691" s="29" t="s">
        <v>42</v>
      </c>
      <c r="K691" s="30" t="str">
        <f t="shared" si="98"/>
        <v>Custeio</v>
      </c>
      <c r="L691" s="26" t="s">
        <v>43</v>
      </c>
      <c r="M691" s="26" t="s">
        <v>69</v>
      </c>
      <c r="N691" s="26" t="str">
        <f t="shared" si="102"/>
        <v>Realizado</v>
      </c>
      <c r="O691" s="47" t="s">
        <v>45</v>
      </c>
      <c r="P691" s="47" t="s">
        <v>70</v>
      </c>
      <c r="Q691" s="26" t="str">
        <f>IFERROR(IFERROR(VLOOKUP(H691,[1]STATUS_CAPEX!I:J,2,0),VLOOKUP(H691,[1]STATUS_OPEX!H:I,2,0)),0)</f>
        <v>LIB //COMS</v>
      </c>
      <c r="R691" s="31">
        <v>46198</v>
      </c>
      <c r="S691" s="32" t="s">
        <v>56</v>
      </c>
      <c r="T691" s="26" t="s">
        <v>72</v>
      </c>
      <c r="U691" s="33" t="s">
        <v>39</v>
      </c>
      <c r="V691" s="33" t="str">
        <f t="shared" si="101"/>
        <v>OK</v>
      </c>
      <c r="W691" s="33" t="s">
        <v>49</v>
      </c>
      <c r="X691" s="33" t="s">
        <v>49</v>
      </c>
      <c r="Y691" s="33" t="s">
        <v>39</v>
      </c>
      <c r="Z691" s="14">
        <f t="shared" si="95"/>
        <v>1</v>
      </c>
      <c r="AA691" s="48">
        <v>3104.08</v>
      </c>
      <c r="AB691" s="35" t="s">
        <v>57</v>
      </c>
      <c r="AC691" s="36" t="str">
        <f>IFERROR(VLOOKUP(T691,[1]STATUS_CAPEX!Q:R,2,0),"SAMUEL OLIVEIRA")</f>
        <v>SAMUEL OLIVEIRA</v>
      </c>
      <c r="AD691" s="37" t="s">
        <v>51</v>
      </c>
      <c r="AE691" s="32" t="str">
        <f t="shared" si="99"/>
        <v>Realizado</v>
      </c>
      <c r="AF691" s="38" t="s">
        <v>42</v>
      </c>
      <c r="AG691" s="39">
        <f t="shared" si="100"/>
        <v>8517.74</v>
      </c>
      <c r="AH691" s="40">
        <v>2548098.5699999998</v>
      </c>
      <c r="AI691" s="35" t="e">
        <f t="shared" si="96"/>
        <v>#N/A</v>
      </c>
      <c r="AJ691" s="41">
        <v>25281929</v>
      </c>
      <c r="AK691" s="51">
        <v>8517.74</v>
      </c>
      <c r="AL691" s="34" t="str">
        <f t="shared" si="97"/>
        <v>Mauricio Alves</v>
      </c>
    </row>
    <row r="692" spans="1:38" x14ac:dyDescent="0.25">
      <c r="A692" s="26" t="s">
        <v>38</v>
      </c>
      <c r="B692" s="26" t="s">
        <v>39</v>
      </c>
      <c r="C692" s="26" t="s">
        <v>52</v>
      </c>
      <c r="D692" s="26" t="s">
        <v>40</v>
      </c>
      <c r="E692" s="27">
        <v>579420</v>
      </c>
      <c r="F692" s="27">
        <f>IFERROR(VLOOKUP(E692,#REF!,2,0),0)</f>
        <v>0</v>
      </c>
      <c r="G692" s="27"/>
      <c r="H692" s="26">
        <v>6000780397</v>
      </c>
      <c r="I692" s="26" t="s">
        <v>42</v>
      </c>
      <c r="J692" s="26" t="s">
        <v>42</v>
      </c>
      <c r="K692" s="30" t="str">
        <f t="shared" si="98"/>
        <v>Custeio</v>
      </c>
      <c r="L692" s="26" t="s">
        <v>43</v>
      </c>
      <c r="M692" s="26" t="s">
        <v>69</v>
      </c>
      <c r="N692" s="26" t="str">
        <f t="shared" si="102"/>
        <v>Realizado</v>
      </c>
      <c r="O692" s="26" t="s">
        <v>64</v>
      </c>
      <c r="P692" s="26" t="s">
        <v>76</v>
      </c>
      <c r="Q692" s="26" t="str">
        <f>IFERROR(IFERROR(VLOOKUP(H692,[1]STATUS_CAPEX!I:J,2,0),VLOOKUP(H692,[1]STATUS_OPEX!H:I,2,0)),0)</f>
        <v>LIB //COMS</v>
      </c>
      <c r="R692" s="31">
        <v>45641</v>
      </c>
      <c r="S692" s="32" t="s">
        <v>47</v>
      </c>
      <c r="T692" s="26" t="s">
        <v>72</v>
      </c>
      <c r="U692" s="33" t="s">
        <v>39</v>
      </c>
      <c r="V692" s="33" t="str">
        <f t="shared" si="101"/>
        <v>OK</v>
      </c>
      <c r="W692" s="33" t="s">
        <v>49</v>
      </c>
      <c r="X692" s="33" t="s">
        <v>49</v>
      </c>
      <c r="Y692" s="33" t="s">
        <v>39</v>
      </c>
      <c r="Z692" s="14">
        <f t="shared" si="95"/>
        <v>1</v>
      </c>
      <c r="AA692" s="34">
        <v>8317.61</v>
      </c>
      <c r="AB692" s="35" t="s">
        <v>50</v>
      </c>
      <c r="AC692" s="36" t="str">
        <f>IFERROR(VLOOKUP(T692,[1]STATUS_CAPEX!Q:R,2,0),"SAMUEL OLIVEIRA")</f>
        <v>SAMUEL OLIVEIRA</v>
      </c>
      <c r="AD692" s="37" t="s">
        <v>51</v>
      </c>
      <c r="AE692" s="32" t="str">
        <f t="shared" si="99"/>
        <v>Realizado</v>
      </c>
      <c r="AF692" s="38" t="s">
        <v>42</v>
      </c>
      <c r="AG692" s="39">
        <f t="shared" si="100"/>
        <v>5413.66</v>
      </c>
      <c r="AH692" s="40">
        <v>2548098.5699999998</v>
      </c>
      <c r="AI692" s="35" t="e">
        <f t="shared" si="96"/>
        <v>#N/A</v>
      </c>
      <c r="AJ692" s="41">
        <v>24681469</v>
      </c>
      <c r="AK692" s="51">
        <v>5413.66</v>
      </c>
      <c r="AL692" s="34" t="str">
        <f t="shared" si="97"/>
        <v>Mauricio Alves</v>
      </c>
    </row>
    <row r="693" spans="1:38" x14ac:dyDescent="0.25">
      <c r="A693" s="26" t="s">
        <v>38</v>
      </c>
      <c r="B693" s="26" t="s">
        <v>39</v>
      </c>
      <c r="C693" s="26" t="s">
        <v>52</v>
      </c>
      <c r="D693" s="26" t="s">
        <v>40</v>
      </c>
      <c r="E693" s="27">
        <v>589353</v>
      </c>
      <c r="F693" s="27">
        <f>IFERROR(VLOOKUP(E693,#REF!,2,0),0)</f>
        <v>0</v>
      </c>
      <c r="G693" s="27"/>
      <c r="H693" s="26">
        <v>6000783910</v>
      </c>
      <c r="I693" s="26" t="s">
        <v>42</v>
      </c>
      <c r="J693" s="26" t="s">
        <v>42</v>
      </c>
      <c r="K693" s="30" t="str">
        <f t="shared" si="98"/>
        <v>Custeio</v>
      </c>
      <c r="L693" s="26" t="s">
        <v>43</v>
      </c>
      <c r="M693" s="26" t="s">
        <v>69</v>
      </c>
      <c r="N693" s="26" t="str">
        <f t="shared" si="102"/>
        <v>Realizado</v>
      </c>
      <c r="O693" s="26" t="s">
        <v>80</v>
      </c>
      <c r="P693" s="26" t="s">
        <v>76</v>
      </c>
      <c r="Q693" s="26" t="str">
        <f>IFERROR(IFERROR(VLOOKUP(H693,[1]STATUS_CAPEX!I:J,2,0),VLOOKUP(H693,[1]STATUS_OPEX!H:I,2,0)),0)</f>
        <v>LIB //COMS</v>
      </c>
      <c r="R693" s="31">
        <v>45693</v>
      </c>
      <c r="S693" s="32" t="s">
        <v>47</v>
      </c>
      <c r="T693" s="26" t="s">
        <v>72</v>
      </c>
      <c r="U693" s="33" t="s">
        <v>39</v>
      </c>
      <c r="V693" s="33" t="str">
        <f t="shared" si="101"/>
        <v>OK</v>
      </c>
      <c r="W693" s="33" t="s">
        <v>49</v>
      </c>
      <c r="X693" s="33" t="s">
        <v>49</v>
      </c>
      <c r="Y693" s="33" t="s">
        <v>39</v>
      </c>
      <c r="Z693" s="14">
        <f t="shared" si="95"/>
        <v>1</v>
      </c>
      <c r="AA693" s="34">
        <v>10999</v>
      </c>
      <c r="AB693" s="35" t="s">
        <v>50</v>
      </c>
      <c r="AC693" s="36" t="str">
        <f>IFERROR(VLOOKUP(T693,[1]STATUS_CAPEX!Q:R,2,0),"SAMUEL OLIVEIRA")</f>
        <v>SAMUEL OLIVEIRA</v>
      </c>
      <c r="AD693" s="37" t="s">
        <v>51</v>
      </c>
      <c r="AE693" s="32" t="str">
        <f t="shared" si="99"/>
        <v>Realizado</v>
      </c>
      <c r="AF693" s="38" t="s">
        <v>42</v>
      </c>
      <c r="AG693" s="39">
        <f t="shared" si="100"/>
        <v>2161.08</v>
      </c>
      <c r="AH693" s="40">
        <v>2548098.5699999998</v>
      </c>
      <c r="AI693" s="35" t="e">
        <f t="shared" si="96"/>
        <v>#N/A</v>
      </c>
      <c r="AJ693" s="41">
        <v>24721669</v>
      </c>
      <c r="AK693" s="51">
        <v>2161.08</v>
      </c>
      <c r="AL693" s="34" t="str">
        <f t="shared" si="97"/>
        <v>Mauricio Alves</v>
      </c>
    </row>
    <row r="694" spans="1:38" x14ac:dyDescent="0.25">
      <c r="A694" s="26" t="s">
        <v>38</v>
      </c>
      <c r="B694" s="26" t="s">
        <v>39</v>
      </c>
      <c r="C694" s="26" t="s">
        <v>52</v>
      </c>
      <c r="D694" s="26" t="s">
        <v>40</v>
      </c>
      <c r="E694" s="27">
        <v>622703</v>
      </c>
      <c r="F694" s="27">
        <f>IFERROR(VLOOKUP(E694,#REF!,2,0),0)</f>
        <v>0</v>
      </c>
      <c r="G694" s="27"/>
      <c r="H694" s="26">
        <v>6000793618</v>
      </c>
      <c r="I694" s="26" t="s">
        <v>42</v>
      </c>
      <c r="J694" s="26" t="s">
        <v>42</v>
      </c>
      <c r="K694" s="30" t="str">
        <f t="shared" si="98"/>
        <v>Custeio</v>
      </c>
      <c r="L694" s="26" t="s">
        <v>43</v>
      </c>
      <c r="M694" s="26" t="s">
        <v>69</v>
      </c>
      <c r="N694" s="26" t="str">
        <f t="shared" si="102"/>
        <v>Realizado</v>
      </c>
      <c r="O694" s="26" t="s">
        <v>45</v>
      </c>
      <c r="P694" s="26" t="s">
        <v>76</v>
      </c>
      <c r="Q694" s="26" t="str">
        <f>IFERROR(IFERROR(VLOOKUP(H694,[1]STATUS_CAPEX!I:J,2,0),VLOOKUP(H694,[1]STATUS_OPEX!H:I,2,0)),0)</f>
        <v>LIB //COMS</v>
      </c>
      <c r="R694" s="31">
        <v>45904</v>
      </c>
      <c r="S694" s="32" t="s">
        <v>47</v>
      </c>
      <c r="T694" s="26" t="s">
        <v>72</v>
      </c>
      <c r="U694" s="33" t="s">
        <v>39</v>
      </c>
      <c r="V694" s="33" t="str">
        <f t="shared" si="101"/>
        <v>OK</v>
      </c>
      <c r="W694" s="33" t="s">
        <v>49</v>
      </c>
      <c r="X694" s="33" t="s">
        <v>49</v>
      </c>
      <c r="Y694" s="33" t="s">
        <v>39</v>
      </c>
      <c r="Z694" s="14">
        <f t="shared" si="95"/>
        <v>1</v>
      </c>
      <c r="AA694" s="34">
        <v>7797.61</v>
      </c>
      <c r="AB694" s="35" t="s">
        <v>50</v>
      </c>
      <c r="AC694" s="36" t="str">
        <f>IFERROR(VLOOKUP(T694,[1]STATUS_CAPEX!Q:R,2,0),"SAMUEL OLIVEIRA")</f>
        <v>SAMUEL OLIVEIRA</v>
      </c>
      <c r="AD694" s="37" t="s">
        <v>51</v>
      </c>
      <c r="AE694" s="32" t="str">
        <f t="shared" si="99"/>
        <v>Realizado</v>
      </c>
      <c r="AF694" s="38" t="s">
        <v>42</v>
      </c>
      <c r="AG694" s="39">
        <f t="shared" si="100"/>
        <v>2143.02</v>
      </c>
      <c r="AH694" s="40">
        <v>2548098.5699999998</v>
      </c>
      <c r="AI694" s="35" t="e">
        <f t="shared" si="96"/>
        <v>#N/A</v>
      </c>
      <c r="AJ694" s="41">
        <v>24987083</v>
      </c>
      <c r="AK694" s="51">
        <v>2143.02</v>
      </c>
      <c r="AL694" s="34" t="str">
        <f t="shared" si="97"/>
        <v>Mauricio Alves</v>
      </c>
    </row>
    <row r="695" spans="1:38" x14ac:dyDescent="0.25">
      <c r="A695" s="26" t="s">
        <v>38</v>
      </c>
      <c r="B695" s="26" t="s">
        <v>39</v>
      </c>
      <c r="C695" s="26" t="s">
        <v>52</v>
      </c>
      <c r="D695" s="26" t="s">
        <v>40</v>
      </c>
      <c r="E695" s="27">
        <v>620000</v>
      </c>
      <c r="F695" s="27">
        <f>IFERROR(VLOOKUP(E695,#REF!,2,0),0)</f>
        <v>0</v>
      </c>
      <c r="G695" s="27"/>
      <c r="H695" s="26">
        <v>6000794184</v>
      </c>
      <c r="I695" s="26" t="s">
        <v>42</v>
      </c>
      <c r="J695" s="26" t="s">
        <v>42</v>
      </c>
      <c r="K695" s="30" t="str">
        <f t="shared" si="98"/>
        <v>Custeio</v>
      </c>
      <c r="L695" s="26" t="s">
        <v>43</v>
      </c>
      <c r="M695" s="26" t="s">
        <v>69</v>
      </c>
      <c r="N695" s="26" t="str">
        <f t="shared" si="102"/>
        <v>Realizado</v>
      </c>
      <c r="O695" s="26" t="s">
        <v>45</v>
      </c>
      <c r="P695" s="26" t="s">
        <v>70</v>
      </c>
      <c r="Q695" s="26" t="str">
        <f>IFERROR(IFERROR(VLOOKUP(H695,[1]STATUS_CAPEX!I:J,2,0),VLOOKUP(H695,[1]STATUS_OPEX!H:I,2,0)),0)</f>
        <v>LIB //COMS</v>
      </c>
      <c r="R695" s="31">
        <v>45899</v>
      </c>
      <c r="S695" s="32" t="s">
        <v>47</v>
      </c>
      <c r="T695" s="26" t="s">
        <v>72</v>
      </c>
      <c r="U695" s="33" t="s">
        <v>39</v>
      </c>
      <c r="V695" s="33" t="str">
        <f t="shared" si="101"/>
        <v>OK</v>
      </c>
      <c r="W695" s="33" t="s">
        <v>49</v>
      </c>
      <c r="X695" s="33" t="s">
        <v>49</v>
      </c>
      <c r="Y695" s="33" t="s">
        <v>39</v>
      </c>
      <c r="Z695" s="14">
        <f t="shared" si="95"/>
        <v>1</v>
      </c>
      <c r="AA695" s="34">
        <v>9287.6</v>
      </c>
      <c r="AB695" s="35" t="s">
        <v>50</v>
      </c>
      <c r="AC695" s="36" t="str">
        <f>IFERROR(VLOOKUP(T695,[1]STATUS_CAPEX!Q:R,2,0),"SAMUEL OLIVEIRA")</f>
        <v>SAMUEL OLIVEIRA</v>
      </c>
      <c r="AD695" s="37" t="s">
        <v>51</v>
      </c>
      <c r="AE695" s="32" t="str">
        <f t="shared" si="99"/>
        <v>Realizado</v>
      </c>
      <c r="AF695" s="38" t="s">
        <v>42</v>
      </c>
      <c r="AG695" s="39">
        <f t="shared" si="100"/>
        <v>6085.03</v>
      </c>
      <c r="AH695" s="40">
        <v>2548098.5699999998</v>
      </c>
      <c r="AI695" s="35" t="e">
        <f t="shared" si="96"/>
        <v>#N/A</v>
      </c>
      <c r="AJ695" s="41">
        <v>24987206</v>
      </c>
      <c r="AK695" s="51">
        <v>6085.03</v>
      </c>
      <c r="AL695" s="34" t="str">
        <f t="shared" si="97"/>
        <v>Mauricio Alves</v>
      </c>
    </row>
    <row r="696" spans="1:38" x14ac:dyDescent="0.25">
      <c r="A696" s="26" t="s">
        <v>38</v>
      </c>
      <c r="B696" s="26" t="s">
        <v>39</v>
      </c>
      <c r="C696" s="26" t="s">
        <v>52</v>
      </c>
      <c r="D696" s="26" t="s">
        <v>40</v>
      </c>
      <c r="E696" s="53">
        <v>627948</v>
      </c>
      <c r="F696" s="46">
        <f>IFERROR(VLOOKUP(E696,#REF!,2,0),0)</f>
        <v>0</v>
      </c>
      <c r="G696" s="46"/>
      <c r="H696" s="26">
        <v>6000800626</v>
      </c>
      <c r="I696" s="26" t="s">
        <v>42</v>
      </c>
      <c r="J696" s="26" t="s">
        <v>42</v>
      </c>
      <c r="K696" s="30" t="str">
        <f t="shared" si="98"/>
        <v>Custeio</v>
      </c>
      <c r="L696" s="26" t="s">
        <v>136</v>
      </c>
      <c r="M696" s="26" t="s">
        <v>69</v>
      </c>
      <c r="N696" s="26" t="str">
        <f t="shared" si="102"/>
        <v>Realizado</v>
      </c>
      <c r="O696" s="26" t="s">
        <v>45</v>
      </c>
      <c r="P696" s="47" t="s">
        <v>81</v>
      </c>
      <c r="Q696" s="26" t="str">
        <f>IFERROR(IFERROR(VLOOKUP(H696,[1]STATUS_CAPEX!I:J,2,0),VLOOKUP(H696,[1]STATUS_OPEX!H:I,2,0)),0)</f>
        <v>LIB //COMS</v>
      </c>
      <c r="R696" s="31">
        <v>46094</v>
      </c>
      <c r="S696" s="32" t="s">
        <v>47</v>
      </c>
      <c r="T696" s="26" t="s">
        <v>72</v>
      </c>
      <c r="U696" s="33" t="s">
        <v>39</v>
      </c>
      <c r="V696" s="33" t="str">
        <f t="shared" si="101"/>
        <v>OK</v>
      </c>
      <c r="W696" s="33" t="s">
        <v>49</v>
      </c>
      <c r="X696" s="33" t="s">
        <v>49</v>
      </c>
      <c r="Y696" s="33" t="s">
        <v>39</v>
      </c>
      <c r="Z696" s="14">
        <f t="shared" si="95"/>
        <v>1</v>
      </c>
      <c r="AA696" s="52">
        <v>1783.32</v>
      </c>
      <c r="AB696" s="35" t="s">
        <v>50</v>
      </c>
      <c r="AC696" s="36" t="s">
        <v>73</v>
      </c>
      <c r="AD696" s="37" t="s">
        <v>51</v>
      </c>
      <c r="AE696" s="32" t="str">
        <f t="shared" si="99"/>
        <v>Realizado</v>
      </c>
      <c r="AF696" s="38" t="s">
        <v>42</v>
      </c>
      <c r="AG696" s="39">
        <f t="shared" si="100"/>
        <v>835.86</v>
      </c>
      <c r="AH696" s="40">
        <v>2548098.5699999998</v>
      </c>
      <c r="AI696" s="35" t="e">
        <f t="shared" si="96"/>
        <v>#N/A</v>
      </c>
      <c r="AJ696" s="41">
        <v>25234751</v>
      </c>
      <c r="AK696" s="80">
        <v>835.86</v>
      </c>
      <c r="AL696" s="34" t="str">
        <f t="shared" si="97"/>
        <v>Mauricio Alves</v>
      </c>
    </row>
    <row r="697" spans="1:38" x14ac:dyDescent="0.25">
      <c r="A697" s="26" t="s">
        <v>38</v>
      </c>
      <c r="B697" s="26" t="s">
        <v>39</v>
      </c>
      <c r="C697" s="26" t="s">
        <v>52</v>
      </c>
      <c r="D697" s="26" t="s">
        <v>40</v>
      </c>
      <c r="E697" s="27">
        <v>664048</v>
      </c>
      <c r="F697" s="46">
        <f>IFERROR(VLOOKUP(E697,#REF!,2,0),0)</f>
        <v>0</v>
      </c>
      <c r="G697" s="46"/>
      <c r="H697" s="26">
        <v>6000808365</v>
      </c>
      <c r="I697" s="26" t="s">
        <v>42</v>
      </c>
      <c r="J697" s="26" t="s">
        <v>42</v>
      </c>
      <c r="K697" s="30" t="str">
        <f t="shared" si="98"/>
        <v>Custeio</v>
      </c>
      <c r="L697" s="26" t="s">
        <v>43</v>
      </c>
      <c r="M697" s="26" t="s">
        <v>69</v>
      </c>
      <c r="N697" s="26" t="str">
        <f t="shared" si="102"/>
        <v>Realizado</v>
      </c>
      <c r="O697" s="47" t="s">
        <v>45</v>
      </c>
      <c r="P697" s="47" t="s">
        <v>70</v>
      </c>
      <c r="Q697" s="26" t="str">
        <f>IFERROR(IFERROR(VLOOKUP(H697,[1]STATUS_CAPEX!I:J,2,0),VLOOKUP(H697,[1]STATUS_OPEX!H:I,2,0)),0)</f>
        <v>LIB //COMS</v>
      </c>
      <c r="R697" s="31">
        <v>46205</v>
      </c>
      <c r="S697" s="32" t="s">
        <v>71</v>
      </c>
      <c r="T697" s="26" t="s">
        <v>72</v>
      </c>
      <c r="U697" s="33" t="s">
        <v>39</v>
      </c>
      <c r="V697" s="33" t="str">
        <f t="shared" si="101"/>
        <v>OK</v>
      </c>
      <c r="W697" s="33" t="s">
        <v>49</v>
      </c>
      <c r="X697" s="33" t="s">
        <v>49</v>
      </c>
      <c r="Y697" s="33" t="s">
        <v>39</v>
      </c>
      <c r="Z697" s="14">
        <f t="shared" si="95"/>
        <v>1</v>
      </c>
      <c r="AA697" s="48">
        <v>3525.97</v>
      </c>
      <c r="AB697" s="35" t="s">
        <v>57</v>
      </c>
      <c r="AC697" s="36" t="str">
        <f>IFERROR(VLOOKUP(T697,[1]STATUS_CAPEX!Q:R,2,0),"SAMUEL OLIVEIRA")</f>
        <v>SAMUEL OLIVEIRA</v>
      </c>
      <c r="AD697" s="37" t="s">
        <v>51</v>
      </c>
      <c r="AE697" s="32" t="str">
        <f t="shared" si="99"/>
        <v>Realizado</v>
      </c>
      <c r="AF697" s="38" t="s">
        <v>42</v>
      </c>
      <c r="AG697" s="39">
        <f t="shared" si="100"/>
        <v>2706.83</v>
      </c>
      <c r="AH697" s="40">
        <v>2548098.5699999998</v>
      </c>
      <c r="AI697" s="35" t="e">
        <f t="shared" si="96"/>
        <v>#N/A</v>
      </c>
      <c r="AJ697" s="41">
        <v>25266578</v>
      </c>
      <c r="AK697" s="51">
        <v>2706.83</v>
      </c>
      <c r="AL697" s="34" t="str">
        <f t="shared" si="97"/>
        <v>Mauricio Alves</v>
      </c>
    </row>
    <row r="698" spans="1:38" x14ac:dyDescent="0.25">
      <c r="A698" s="26" t="s">
        <v>38</v>
      </c>
      <c r="B698" s="26" t="s">
        <v>39</v>
      </c>
      <c r="C698" s="26" t="s">
        <v>52</v>
      </c>
      <c r="D698" s="26" t="s">
        <v>40</v>
      </c>
      <c r="E698" s="27">
        <v>664048</v>
      </c>
      <c r="F698" s="46">
        <f>IFERROR(VLOOKUP(E698,#REF!,2,0),0)</f>
        <v>0</v>
      </c>
      <c r="G698" s="46"/>
      <c r="H698" s="26">
        <v>6000808362</v>
      </c>
      <c r="I698" s="26" t="s">
        <v>42</v>
      </c>
      <c r="J698" s="26" t="s">
        <v>42</v>
      </c>
      <c r="K698" s="30" t="str">
        <f t="shared" si="98"/>
        <v>Custeio</v>
      </c>
      <c r="L698" s="26" t="s">
        <v>43</v>
      </c>
      <c r="M698" s="26" t="s">
        <v>69</v>
      </c>
      <c r="N698" s="26" t="str">
        <f t="shared" si="102"/>
        <v>Realizado</v>
      </c>
      <c r="O698" s="47" t="s">
        <v>45</v>
      </c>
      <c r="P698" s="47" t="s">
        <v>70</v>
      </c>
      <c r="Q698" s="26" t="str">
        <f>IFERROR(IFERROR(VLOOKUP(H698,[1]STATUS_CAPEX!I:J,2,0),VLOOKUP(H698,[1]STATUS_OPEX!H:I,2,0)),0)</f>
        <v>LIB //COMS</v>
      </c>
      <c r="R698" s="31">
        <v>46206</v>
      </c>
      <c r="S698" s="32" t="s">
        <v>71</v>
      </c>
      <c r="T698" s="26" t="s">
        <v>72</v>
      </c>
      <c r="U698" s="33" t="s">
        <v>39</v>
      </c>
      <c r="V698" s="33" t="str">
        <f t="shared" si="101"/>
        <v>OK</v>
      </c>
      <c r="W698" s="33" t="s">
        <v>49</v>
      </c>
      <c r="X698" s="33" t="s">
        <v>49</v>
      </c>
      <c r="Y698" s="33" t="s">
        <v>39</v>
      </c>
      <c r="Z698" s="14">
        <f t="shared" si="95"/>
        <v>1</v>
      </c>
      <c r="AA698" s="48">
        <v>1936.97</v>
      </c>
      <c r="AB698" s="35" t="s">
        <v>57</v>
      </c>
      <c r="AC698" s="36" t="str">
        <f>IFERROR(VLOOKUP(T698,[1]STATUS_CAPEX!Q:R,2,0),"SAMUEL OLIVEIRA")</f>
        <v>SAMUEL OLIVEIRA</v>
      </c>
      <c r="AD698" s="37" t="s">
        <v>51</v>
      </c>
      <c r="AE698" s="32" t="str">
        <f t="shared" si="99"/>
        <v>Realizado</v>
      </c>
      <c r="AF698" s="38" t="s">
        <v>42</v>
      </c>
      <c r="AG698" s="39">
        <f t="shared" si="100"/>
        <v>1936.97</v>
      </c>
      <c r="AH698" s="40">
        <v>2548098.5699999998</v>
      </c>
      <c r="AI698" s="35" t="e">
        <f t="shared" si="96"/>
        <v>#N/A</v>
      </c>
      <c r="AJ698" s="41">
        <v>25266549</v>
      </c>
      <c r="AK698" s="51">
        <v>1936.97</v>
      </c>
      <c r="AL698" s="34" t="str">
        <f t="shared" si="97"/>
        <v>Mauricio Alves</v>
      </c>
    </row>
    <row r="699" spans="1:38" x14ac:dyDescent="0.25">
      <c r="A699" s="26" t="s">
        <v>38</v>
      </c>
      <c r="B699" s="26" t="s">
        <v>39</v>
      </c>
      <c r="C699" s="26" t="s">
        <v>52</v>
      </c>
      <c r="D699" s="26" t="s">
        <v>40</v>
      </c>
      <c r="E699" s="27">
        <v>664092</v>
      </c>
      <c r="F699" s="46">
        <f>IFERROR(VLOOKUP(E699,#REF!,2,0),0)</f>
        <v>0</v>
      </c>
      <c r="G699" s="46"/>
      <c r="H699" s="26">
        <v>6000808361</v>
      </c>
      <c r="I699" s="26" t="s">
        <v>42</v>
      </c>
      <c r="J699" s="26" t="s">
        <v>42</v>
      </c>
      <c r="K699" s="30" t="str">
        <f t="shared" si="98"/>
        <v>Custeio</v>
      </c>
      <c r="L699" s="26" t="s">
        <v>43</v>
      </c>
      <c r="M699" s="26" t="s">
        <v>69</v>
      </c>
      <c r="N699" s="26" t="str">
        <f t="shared" si="102"/>
        <v>Realizado</v>
      </c>
      <c r="O699" s="47" t="s">
        <v>45</v>
      </c>
      <c r="P699" s="47" t="s">
        <v>70</v>
      </c>
      <c r="Q699" s="26" t="str">
        <f>IFERROR(IFERROR(VLOOKUP(H699,[1]STATUS_CAPEX!I:J,2,0),VLOOKUP(H699,[1]STATUS_OPEX!H:I,2,0)),0)</f>
        <v>LIB //COMS</v>
      </c>
      <c r="R699" s="31">
        <v>46207</v>
      </c>
      <c r="S699" s="32" t="s">
        <v>71</v>
      </c>
      <c r="T699" s="26" t="s">
        <v>72</v>
      </c>
      <c r="U699" s="33" t="s">
        <v>39</v>
      </c>
      <c r="V699" s="33" t="str">
        <f t="shared" si="101"/>
        <v>OK</v>
      </c>
      <c r="W699" s="33" t="s">
        <v>49</v>
      </c>
      <c r="X699" s="33" t="s">
        <v>49</v>
      </c>
      <c r="Y699" s="33" t="s">
        <v>39</v>
      </c>
      <c r="Z699" s="14">
        <f t="shared" si="95"/>
        <v>1</v>
      </c>
      <c r="AA699" s="48">
        <v>2147.21</v>
      </c>
      <c r="AB699" s="35" t="s">
        <v>57</v>
      </c>
      <c r="AC699" s="36" t="str">
        <f>IFERROR(VLOOKUP(T699,[1]STATUS_CAPEX!Q:R,2,0),"SAMUEL OLIVEIRA")</f>
        <v>SAMUEL OLIVEIRA</v>
      </c>
      <c r="AD699" s="37" t="s">
        <v>51</v>
      </c>
      <c r="AE699" s="32" t="str">
        <f t="shared" si="99"/>
        <v>Realizado</v>
      </c>
      <c r="AF699" s="38" t="s">
        <v>42</v>
      </c>
      <c r="AG699" s="39">
        <f t="shared" si="100"/>
        <v>2147.21</v>
      </c>
      <c r="AH699" s="40">
        <v>2548098.5699999998</v>
      </c>
      <c r="AI699" s="35" t="e">
        <f t="shared" si="96"/>
        <v>#N/A</v>
      </c>
      <c r="AJ699" s="41">
        <v>25266191</v>
      </c>
      <c r="AK699" s="51">
        <v>2147.21</v>
      </c>
      <c r="AL699" s="34" t="str">
        <f t="shared" si="97"/>
        <v>Mauricio Alves</v>
      </c>
    </row>
    <row r="700" spans="1:38" x14ac:dyDescent="0.25">
      <c r="A700" s="26" t="s">
        <v>38</v>
      </c>
      <c r="B700" s="26" t="s">
        <v>39</v>
      </c>
      <c r="C700" s="26" t="s">
        <v>52</v>
      </c>
      <c r="D700" s="26" t="s">
        <v>40</v>
      </c>
      <c r="E700" s="27">
        <v>664044</v>
      </c>
      <c r="F700" s="46">
        <f>IFERROR(VLOOKUP(E700,#REF!,2,0),0)</f>
        <v>0</v>
      </c>
      <c r="G700" s="46"/>
      <c r="H700" s="26">
        <v>6000808360</v>
      </c>
      <c r="I700" s="26" t="s">
        <v>42</v>
      </c>
      <c r="J700" s="26" t="s">
        <v>42</v>
      </c>
      <c r="K700" s="30" t="str">
        <f t="shared" si="98"/>
        <v>Custeio</v>
      </c>
      <c r="L700" s="26" t="s">
        <v>43</v>
      </c>
      <c r="M700" s="26" t="s">
        <v>69</v>
      </c>
      <c r="N700" s="26" t="str">
        <f t="shared" si="102"/>
        <v>Realizado</v>
      </c>
      <c r="O700" s="47" t="s">
        <v>45</v>
      </c>
      <c r="P700" s="47" t="s">
        <v>70</v>
      </c>
      <c r="Q700" s="26" t="str">
        <f>IFERROR(IFERROR(VLOOKUP(H700,[1]STATUS_CAPEX!I:J,2,0),VLOOKUP(H700,[1]STATUS_OPEX!H:I,2,0)),0)</f>
        <v>LIB //COMS</v>
      </c>
      <c r="R700" s="31">
        <v>46208</v>
      </c>
      <c r="S700" s="32" t="s">
        <v>71</v>
      </c>
      <c r="T700" s="26" t="s">
        <v>72</v>
      </c>
      <c r="U700" s="33" t="s">
        <v>39</v>
      </c>
      <c r="V700" s="33" t="str">
        <f t="shared" si="101"/>
        <v>OK</v>
      </c>
      <c r="W700" s="33" t="s">
        <v>49</v>
      </c>
      <c r="X700" s="33" t="s">
        <v>49</v>
      </c>
      <c r="Y700" s="33" t="s">
        <v>39</v>
      </c>
      <c r="Z700" s="14">
        <f t="shared" si="95"/>
        <v>1</v>
      </c>
      <c r="AA700" s="48">
        <v>3153.36</v>
      </c>
      <c r="AB700" s="35" t="s">
        <v>57</v>
      </c>
      <c r="AC700" s="36" t="str">
        <f>IFERROR(VLOOKUP(T700,[1]STATUS_CAPEX!Q:R,2,0),"SAMUEL OLIVEIRA")</f>
        <v>SAMUEL OLIVEIRA</v>
      </c>
      <c r="AD700" s="37" t="s">
        <v>51</v>
      </c>
      <c r="AE700" s="32" t="str">
        <f t="shared" si="99"/>
        <v>Realizado</v>
      </c>
      <c r="AF700" s="38" t="s">
        <v>42</v>
      </c>
      <c r="AG700" s="39">
        <f t="shared" si="100"/>
        <v>9013.5499999999993</v>
      </c>
      <c r="AH700" s="40">
        <v>2548098.5699999998</v>
      </c>
      <c r="AI700" s="35" t="e">
        <f t="shared" si="96"/>
        <v>#N/A</v>
      </c>
      <c r="AJ700" s="41">
        <v>25266170</v>
      </c>
      <c r="AK700" s="51">
        <v>9013.5499999999993</v>
      </c>
      <c r="AL700" s="34" t="str">
        <f t="shared" si="97"/>
        <v>Mauricio Alves</v>
      </c>
    </row>
    <row r="701" spans="1:38" x14ac:dyDescent="0.25">
      <c r="A701" s="26" t="s">
        <v>38</v>
      </c>
      <c r="B701" s="26" t="s">
        <v>39</v>
      </c>
      <c r="C701" s="26" t="s">
        <v>52</v>
      </c>
      <c r="D701" s="26" t="s">
        <v>40</v>
      </c>
      <c r="E701" s="27">
        <v>664044</v>
      </c>
      <c r="F701" s="46">
        <f>IFERROR(VLOOKUP(E701,#REF!,2,0),0)</f>
        <v>0</v>
      </c>
      <c r="G701" s="46"/>
      <c r="H701" s="26">
        <v>6000808299</v>
      </c>
      <c r="I701" s="26" t="s">
        <v>42</v>
      </c>
      <c r="J701" s="26" t="s">
        <v>42</v>
      </c>
      <c r="K701" s="30" t="str">
        <f t="shared" si="98"/>
        <v>Custeio</v>
      </c>
      <c r="L701" s="26" t="s">
        <v>43</v>
      </c>
      <c r="M701" s="26" t="s">
        <v>69</v>
      </c>
      <c r="N701" s="26" t="str">
        <f t="shared" si="102"/>
        <v>Realizado</v>
      </c>
      <c r="O701" s="47" t="s">
        <v>45</v>
      </c>
      <c r="P701" s="47" t="s">
        <v>70</v>
      </c>
      <c r="Q701" s="26" t="str">
        <f>IFERROR(IFERROR(VLOOKUP(H701,[1]STATUS_CAPEX!I:J,2,0),VLOOKUP(H701,[1]STATUS_OPEX!H:I,2,0)),0)</f>
        <v>LIB //COMS</v>
      </c>
      <c r="R701" s="31">
        <v>46209</v>
      </c>
      <c r="S701" s="32" t="s">
        <v>71</v>
      </c>
      <c r="T701" s="26" t="s">
        <v>72</v>
      </c>
      <c r="U701" s="33" t="s">
        <v>39</v>
      </c>
      <c r="V701" s="33" t="str">
        <f t="shared" si="101"/>
        <v>OK</v>
      </c>
      <c r="W701" s="33" t="s">
        <v>49</v>
      </c>
      <c r="X701" s="33" t="s">
        <v>49</v>
      </c>
      <c r="Y701" s="33" t="s">
        <v>39</v>
      </c>
      <c r="Z701" s="14">
        <f t="shared" si="95"/>
        <v>1</v>
      </c>
      <c r="AA701" s="48">
        <v>7821.8</v>
      </c>
      <c r="AB701" s="35" t="s">
        <v>57</v>
      </c>
      <c r="AC701" s="36" t="str">
        <f>IFERROR(VLOOKUP(T701,[1]STATUS_CAPEX!Q:R,2,0),"SAMUEL OLIVEIRA")</f>
        <v>SAMUEL OLIVEIRA</v>
      </c>
      <c r="AD701" s="37" t="s">
        <v>51</v>
      </c>
      <c r="AE701" s="32" t="str">
        <f t="shared" si="99"/>
        <v>Realizado</v>
      </c>
      <c r="AF701" s="38" t="s">
        <v>42</v>
      </c>
      <c r="AG701" s="39">
        <f t="shared" si="100"/>
        <v>3153.36</v>
      </c>
      <c r="AH701" s="40">
        <v>2548098.5699999998</v>
      </c>
      <c r="AI701" s="35" t="e">
        <f t="shared" si="96"/>
        <v>#N/A</v>
      </c>
      <c r="AJ701" s="41">
        <v>25266116</v>
      </c>
      <c r="AK701" s="51">
        <v>3153.36</v>
      </c>
      <c r="AL701" s="34" t="str">
        <f t="shared" si="97"/>
        <v>Mauricio Alves</v>
      </c>
    </row>
    <row r="702" spans="1:38" x14ac:dyDescent="0.25">
      <c r="A702" s="26" t="s">
        <v>38</v>
      </c>
      <c r="B702" s="26" t="s">
        <v>39</v>
      </c>
      <c r="C702" s="26" t="s">
        <v>52</v>
      </c>
      <c r="D702" s="26" t="s">
        <v>40</v>
      </c>
      <c r="E702" s="27">
        <v>664044</v>
      </c>
      <c r="F702" s="46">
        <f>IFERROR(VLOOKUP(E702,#REF!,2,0),0)</f>
        <v>0</v>
      </c>
      <c r="G702" s="46"/>
      <c r="H702" s="26">
        <v>6000808294</v>
      </c>
      <c r="I702" s="26" t="s">
        <v>42</v>
      </c>
      <c r="J702" s="26" t="s">
        <v>42</v>
      </c>
      <c r="K702" s="30" t="str">
        <f t="shared" si="98"/>
        <v>Custeio</v>
      </c>
      <c r="L702" s="26" t="s">
        <v>43</v>
      </c>
      <c r="M702" s="26" t="s">
        <v>69</v>
      </c>
      <c r="N702" s="26" t="str">
        <f t="shared" si="102"/>
        <v>Realizado</v>
      </c>
      <c r="O702" s="47" t="s">
        <v>45</v>
      </c>
      <c r="P702" s="47" t="s">
        <v>70</v>
      </c>
      <c r="Q702" s="26" t="str">
        <f>IFERROR(IFERROR(VLOOKUP(H702,[1]STATUS_CAPEX!I:J,2,0),VLOOKUP(H702,[1]STATUS_OPEX!H:I,2,0)),0)</f>
        <v>LIB //COMS</v>
      </c>
      <c r="R702" s="31">
        <v>46210</v>
      </c>
      <c r="S702" s="32" t="s">
        <v>71</v>
      </c>
      <c r="T702" s="26" t="s">
        <v>72</v>
      </c>
      <c r="U702" s="33" t="s">
        <v>39</v>
      </c>
      <c r="V702" s="33" t="str">
        <f t="shared" si="101"/>
        <v>OK</v>
      </c>
      <c r="W702" s="33" t="s">
        <v>49</v>
      </c>
      <c r="X702" s="33" t="s">
        <v>49</v>
      </c>
      <c r="Y702" s="33" t="s">
        <v>39</v>
      </c>
      <c r="Z702" s="14">
        <f t="shared" si="95"/>
        <v>1</v>
      </c>
      <c r="AA702" s="48">
        <v>9013.5499999999993</v>
      </c>
      <c r="AB702" s="35" t="s">
        <v>57</v>
      </c>
      <c r="AC702" s="36" t="str">
        <f>IFERROR(VLOOKUP(T702,[1]STATUS_CAPEX!Q:R,2,0),"SAMUEL OLIVEIRA")</f>
        <v>SAMUEL OLIVEIRA</v>
      </c>
      <c r="AD702" s="37" t="s">
        <v>51</v>
      </c>
      <c r="AE702" s="32" t="str">
        <f t="shared" si="99"/>
        <v>Realizado</v>
      </c>
      <c r="AF702" s="38" t="s">
        <v>42</v>
      </c>
      <c r="AG702" s="39">
        <f t="shared" si="100"/>
        <v>7821.8</v>
      </c>
      <c r="AH702" s="40">
        <v>2548098.5699999998</v>
      </c>
      <c r="AI702" s="35" t="e">
        <f t="shared" si="96"/>
        <v>#N/A</v>
      </c>
      <c r="AJ702" s="41">
        <v>25266086</v>
      </c>
      <c r="AK702" s="51">
        <v>7821.8</v>
      </c>
      <c r="AL702" s="34" t="str">
        <f t="shared" si="97"/>
        <v>Mauricio Alves</v>
      </c>
    </row>
    <row r="703" spans="1:38" x14ac:dyDescent="0.25">
      <c r="A703" s="26" t="s">
        <v>38</v>
      </c>
      <c r="B703" s="26" t="s">
        <v>39</v>
      </c>
      <c r="C703" s="26" t="s">
        <v>52</v>
      </c>
      <c r="D703" s="26" t="s">
        <v>40</v>
      </c>
      <c r="E703" s="27">
        <v>664048</v>
      </c>
      <c r="F703" s="46">
        <f>IFERROR(VLOOKUP(E703,#REF!,2,0),0)</f>
        <v>0</v>
      </c>
      <c r="G703" s="46"/>
      <c r="H703" s="26">
        <v>6000808292</v>
      </c>
      <c r="I703" s="26" t="s">
        <v>42</v>
      </c>
      <c r="J703" s="26" t="s">
        <v>42</v>
      </c>
      <c r="K703" s="30" t="str">
        <f t="shared" si="98"/>
        <v>Custeio</v>
      </c>
      <c r="L703" s="26" t="s">
        <v>43</v>
      </c>
      <c r="M703" s="26" t="s">
        <v>69</v>
      </c>
      <c r="N703" s="26" t="str">
        <f t="shared" si="102"/>
        <v>Realizado</v>
      </c>
      <c r="O703" s="47" t="s">
        <v>45</v>
      </c>
      <c r="P703" s="47" t="s">
        <v>70</v>
      </c>
      <c r="Q703" s="26" t="str">
        <f>IFERROR(IFERROR(VLOOKUP(H703,[1]STATUS_CAPEX!I:J,2,0),VLOOKUP(H703,[1]STATUS_OPEX!H:I,2,0)),0)</f>
        <v>LIB //COMS</v>
      </c>
      <c r="R703" s="31">
        <v>46211</v>
      </c>
      <c r="S703" s="32" t="s">
        <v>71</v>
      </c>
      <c r="T703" s="26" t="s">
        <v>72</v>
      </c>
      <c r="U703" s="33" t="s">
        <v>39</v>
      </c>
      <c r="V703" s="33" t="str">
        <f t="shared" si="101"/>
        <v>OK</v>
      </c>
      <c r="W703" s="33" t="s">
        <v>49</v>
      </c>
      <c r="X703" s="33" t="s">
        <v>49</v>
      </c>
      <c r="Y703" s="33" t="s">
        <v>39</v>
      </c>
      <c r="Z703" s="14">
        <f t="shared" si="95"/>
        <v>1</v>
      </c>
      <c r="AA703" s="48">
        <v>4767</v>
      </c>
      <c r="AB703" s="35" t="s">
        <v>57</v>
      </c>
      <c r="AC703" s="36" t="str">
        <f>IFERROR(VLOOKUP(T703,[1]STATUS_CAPEX!Q:R,2,0),"SAMUEL OLIVEIRA")</f>
        <v>SAMUEL OLIVEIRA</v>
      </c>
      <c r="AD703" s="37" t="s">
        <v>51</v>
      </c>
      <c r="AE703" s="32" t="str">
        <f t="shared" si="99"/>
        <v>Realizado</v>
      </c>
      <c r="AF703" s="38" t="s">
        <v>42</v>
      </c>
      <c r="AG703" s="39">
        <f t="shared" si="100"/>
        <v>4767</v>
      </c>
      <c r="AH703" s="40">
        <v>2548098.5699999998</v>
      </c>
      <c r="AI703" s="35" t="e">
        <f t="shared" si="96"/>
        <v>#N/A</v>
      </c>
      <c r="AJ703" s="41">
        <v>25266070</v>
      </c>
      <c r="AK703" s="51">
        <v>4767</v>
      </c>
      <c r="AL703" s="34" t="str">
        <f t="shared" si="97"/>
        <v>Mauricio Alves</v>
      </c>
    </row>
    <row r="704" spans="1:38" x14ac:dyDescent="0.25">
      <c r="A704" s="26" t="s">
        <v>38</v>
      </c>
      <c r="B704" s="26" t="s">
        <v>39</v>
      </c>
      <c r="C704" s="26" t="s">
        <v>52</v>
      </c>
      <c r="D704" s="26" t="s">
        <v>40</v>
      </c>
      <c r="E704" s="61">
        <v>137887</v>
      </c>
      <c r="F704" s="46">
        <f>IFERROR(VLOOKUP(E704,#REF!,2,0),0)</f>
        <v>0</v>
      </c>
      <c r="G704" s="46"/>
      <c r="H704" s="26">
        <v>6000808296</v>
      </c>
      <c r="I704" s="26" t="s">
        <v>42</v>
      </c>
      <c r="J704" s="26" t="s">
        <v>42</v>
      </c>
      <c r="K704" s="30" t="str">
        <f t="shared" si="98"/>
        <v>Custeio</v>
      </c>
      <c r="L704" s="26" t="s">
        <v>136</v>
      </c>
      <c r="M704" s="26" t="s">
        <v>111</v>
      </c>
      <c r="N704" s="26" t="str">
        <f t="shared" si="102"/>
        <v>Realizado</v>
      </c>
      <c r="O704" s="47" t="s">
        <v>45</v>
      </c>
      <c r="P704" s="47" t="s">
        <v>70</v>
      </c>
      <c r="Q704" s="26" t="str">
        <f>IFERROR(IFERROR(VLOOKUP(H704,[1]STATUS_CAPEX!I:J,2,0),VLOOKUP(H704,[1]STATUS_OPEX!H:I,2,0)),0)</f>
        <v>LIB //COMS</v>
      </c>
      <c r="R704" s="31">
        <v>46212</v>
      </c>
      <c r="S704" s="32" t="s">
        <v>47</v>
      </c>
      <c r="T704" s="26" t="s">
        <v>72</v>
      </c>
      <c r="U704" s="33" t="s">
        <v>39</v>
      </c>
      <c r="V704" s="33" t="str">
        <f t="shared" si="101"/>
        <v>OK</v>
      </c>
      <c r="W704" s="33" t="s">
        <v>49</v>
      </c>
      <c r="X704" s="33" t="s">
        <v>49</v>
      </c>
      <c r="Y704" s="33" t="s">
        <v>39</v>
      </c>
      <c r="Z704" s="14">
        <f t="shared" si="95"/>
        <v>1</v>
      </c>
      <c r="AA704" s="48">
        <v>3122.21</v>
      </c>
      <c r="AB704" s="35" t="s">
        <v>50</v>
      </c>
      <c r="AC704" s="36" t="str">
        <f>IFERROR(VLOOKUP(T704,[1]STATUS_CAPEX!Q:R,2,0),"SAMUEL OLIVEIRA")</f>
        <v>SAMUEL OLIVEIRA</v>
      </c>
      <c r="AD704" s="37" t="s">
        <v>51</v>
      </c>
      <c r="AE704" s="32" t="str">
        <f t="shared" si="99"/>
        <v>Realizado</v>
      </c>
      <c r="AF704" s="38" t="s">
        <v>42</v>
      </c>
      <c r="AG704" s="39">
        <f t="shared" si="100"/>
        <v>1827.68</v>
      </c>
      <c r="AH704" s="40">
        <v>2548098.5699999998</v>
      </c>
      <c r="AI704" s="35" t="e">
        <f t="shared" si="96"/>
        <v>#N/A</v>
      </c>
      <c r="AJ704" s="41">
        <v>25281511</v>
      </c>
      <c r="AK704" s="51">
        <v>1827.68</v>
      </c>
      <c r="AL704" s="34" t="str">
        <f t="shared" si="97"/>
        <v>Mauricio Alves</v>
      </c>
    </row>
    <row r="705" spans="1:38" x14ac:dyDescent="0.25">
      <c r="A705" s="26" t="s">
        <v>38</v>
      </c>
      <c r="B705" s="26" t="s">
        <v>39</v>
      </c>
      <c r="C705" s="26" t="s">
        <v>52</v>
      </c>
      <c r="D705" s="26" t="s">
        <v>40</v>
      </c>
      <c r="E705" s="27" t="s">
        <v>382</v>
      </c>
      <c r="F705" s="27">
        <f>IFERROR(VLOOKUP(E705,#REF!,2,0),0)</f>
        <v>0</v>
      </c>
      <c r="G705" s="27"/>
      <c r="H705" s="26">
        <v>6000807764</v>
      </c>
      <c r="I705" s="26" t="s">
        <v>42</v>
      </c>
      <c r="J705" s="26" t="s">
        <v>42</v>
      </c>
      <c r="K705" s="30" t="str">
        <f t="shared" si="98"/>
        <v>Custeio</v>
      </c>
      <c r="L705" s="26" t="s">
        <v>43</v>
      </c>
      <c r="M705" s="47" t="s">
        <v>111</v>
      </c>
      <c r="N705" s="26" t="str">
        <f t="shared" si="102"/>
        <v>Realizado</v>
      </c>
      <c r="O705" s="47" t="s">
        <v>100</v>
      </c>
      <c r="P705" s="47" t="s">
        <v>70</v>
      </c>
      <c r="Q705" s="26" t="str">
        <f>IFERROR(IFERROR(VLOOKUP(H705,[1]STATUS_CAPEX!I:J,2,0),VLOOKUP(H705,[1]STATUS_OPEX!H:I,2,0)),0)</f>
        <v>LIB //COMS</v>
      </c>
      <c r="R705" s="31">
        <v>46213</v>
      </c>
      <c r="S705" s="32" t="s">
        <v>56</v>
      </c>
      <c r="T705" s="26" t="s">
        <v>72</v>
      </c>
      <c r="U705" s="33" t="s">
        <v>39</v>
      </c>
      <c r="V705" s="33" t="str">
        <f t="shared" si="101"/>
        <v>OK</v>
      </c>
      <c r="W705" s="33" t="s">
        <v>49</v>
      </c>
      <c r="X705" s="33" t="s">
        <v>49</v>
      </c>
      <c r="Y705" s="33" t="s">
        <v>39</v>
      </c>
      <c r="Z705" s="14">
        <f t="shared" si="95"/>
        <v>1</v>
      </c>
      <c r="AA705" s="48">
        <v>1728.53</v>
      </c>
      <c r="AB705" s="35" t="s">
        <v>57</v>
      </c>
      <c r="AC705" s="36" t="str">
        <f>IFERROR(VLOOKUP(T705,[1]STATUS_CAPEX!Q:R,2,0),"SAMUEL OLIVEIRA")</f>
        <v>SAMUEL OLIVEIRA</v>
      </c>
      <c r="AD705" s="37" t="s">
        <v>51</v>
      </c>
      <c r="AE705" s="32" t="str">
        <f t="shared" si="99"/>
        <v>Realizado</v>
      </c>
      <c r="AF705" s="38" t="s">
        <v>42</v>
      </c>
      <c r="AG705" s="39"/>
      <c r="AH705" s="40">
        <v>2548098.5699999998</v>
      </c>
      <c r="AI705" s="35" t="e">
        <f t="shared" si="96"/>
        <v>#N/A</v>
      </c>
      <c r="AJ705" s="41">
        <v>25282310</v>
      </c>
      <c r="AK705" s="51">
        <v>1728.53</v>
      </c>
      <c r="AL705" s="34" t="str">
        <f t="shared" si="97"/>
        <v>Mauricio Alves</v>
      </c>
    </row>
    <row r="706" spans="1:38" x14ac:dyDescent="0.25">
      <c r="A706" s="26" t="s">
        <v>38</v>
      </c>
      <c r="B706" s="26" t="s">
        <v>39</v>
      </c>
      <c r="C706" s="26" t="s">
        <v>52</v>
      </c>
      <c r="D706" s="26" t="s">
        <v>40</v>
      </c>
      <c r="E706" s="27">
        <v>137237</v>
      </c>
      <c r="F706" s="27">
        <f>IFERROR(VLOOKUP(E706,#REF!,2,0),0)</f>
        <v>0</v>
      </c>
      <c r="G706" s="27"/>
      <c r="H706" s="26">
        <v>6000817102</v>
      </c>
      <c r="I706" s="26" t="s">
        <v>42</v>
      </c>
      <c r="J706" s="26" t="s">
        <v>42</v>
      </c>
      <c r="K706" s="30" t="str">
        <f t="shared" si="98"/>
        <v>Custeio</v>
      </c>
      <c r="L706" s="26" t="s">
        <v>136</v>
      </c>
      <c r="M706" s="47" t="s">
        <v>111</v>
      </c>
      <c r="N706" s="26" t="str">
        <f t="shared" si="102"/>
        <v>Realizado</v>
      </c>
      <c r="O706" s="47" t="s">
        <v>383</v>
      </c>
      <c r="P706" s="47" t="s">
        <v>70</v>
      </c>
      <c r="Q706" s="26" t="str">
        <f>IFERROR(IFERROR(VLOOKUP(H706,[1]STATUS_CAPEX!I:J,2,0),VLOOKUP(H706,[1]STATUS_OPEX!H:I,2,0)),0)</f>
        <v>LIB //COMS</v>
      </c>
      <c r="R706" s="31">
        <v>46214</v>
      </c>
      <c r="S706" s="32" t="s">
        <v>56</v>
      </c>
      <c r="T706" s="26" t="s">
        <v>72</v>
      </c>
      <c r="U706" s="33" t="s">
        <v>39</v>
      </c>
      <c r="V706" s="33" t="str">
        <f t="shared" si="101"/>
        <v>OK</v>
      </c>
      <c r="W706" s="33" t="s">
        <v>49</v>
      </c>
      <c r="X706" s="33" t="s">
        <v>49</v>
      </c>
      <c r="Y706" s="33" t="s">
        <v>39</v>
      </c>
      <c r="Z706" s="14">
        <f t="shared" ref="Z706:Z769" si="103">(COUNTIF(U706:Y706,"OK")+COUNTIF(V706:Y706,"NA")+COUNTIF(U706:Y706,"anexado")+COUNTIF(V706:Y706,"sem anexo"))/5</f>
        <v>1</v>
      </c>
      <c r="AA706" s="48">
        <v>1179.92</v>
      </c>
      <c r="AB706" s="35" t="s">
        <v>57</v>
      </c>
      <c r="AC706" s="36" t="s">
        <v>73</v>
      </c>
      <c r="AD706" s="37" t="s">
        <v>51</v>
      </c>
      <c r="AE706" s="32" t="str">
        <f t="shared" si="99"/>
        <v>Realizado</v>
      </c>
      <c r="AF706" s="38" t="s">
        <v>42</v>
      </c>
      <c r="AG706" s="39">
        <f t="shared" ref="AG706:AG723" si="104">IF(AK706="",AA706,AK706)</f>
        <v>2912.16</v>
      </c>
      <c r="AH706" s="40">
        <v>2548098.5699999998</v>
      </c>
      <c r="AI706" s="35" t="e">
        <f t="shared" ref="AI706:AI769" si="105">VLOOKUP(T706,AN:AO,2,0)</f>
        <v>#N/A</v>
      </c>
      <c r="AJ706" s="95">
        <v>25470202</v>
      </c>
      <c r="AK706" s="51">
        <v>2912.16</v>
      </c>
      <c r="AL706" s="34" t="str">
        <f t="shared" ref="AL706:AL769" si="106">IF(OR(A706="pendência planejamento", A706="pendência construtiva", A706="logistica equatorial"), "Erica Fragoso", IF(OR(A706="obras coms", A706="obras conc", A706="pendência fechamento", A706="almoxarifado", A706="Fechamento", A706="Disponibilidade Noturna", A706="Sobre Aviso", A706="Disponibilidade Contrato", A706="Disponibilidade"), "Mauricio Alves", ""))</f>
        <v>Mauricio Alves</v>
      </c>
    </row>
    <row r="707" spans="1:38" x14ac:dyDescent="0.25">
      <c r="A707" s="26" t="s">
        <v>38</v>
      </c>
      <c r="B707" s="26" t="s">
        <v>39</v>
      </c>
      <c r="C707" s="26" t="s">
        <v>52</v>
      </c>
      <c r="D707" s="26" t="s">
        <v>40</v>
      </c>
      <c r="E707" s="27" t="s">
        <v>384</v>
      </c>
      <c r="F707" s="27">
        <f>IFERROR(VLOOKUP(E707,#REF!,2,0),0)</f>
        <v>0</v>
      </c>
      <c r="G707" s="27"/>
      <c r="H707" s="26">
        <v>6000817100</v>
      </c>
      <c r="I707" s="26" t="s">
        <v>42</v>
      </c>
      <c r="J707" s="26" t="s">
        <v>42</v>
      </c>
      <c r="K707" s="30" t="str">
        <f t="shared" ref="K707:K770" si="107">IF(OR(ISNUMBER( FIND("Criar PEP",H707)), ISNUMBER( FIND("Criar Ordem",H707))), "Sem Informação", IFERROR(IF(MID(H707,11,3)&lt;&gt;"", MID(H707,11,3), "Custeio"), "Custeio"))</f>
        <v>Custeio</v>
      </c>
      <c r="L707" s="26" t="s">
        <v>136</v>
      </c>
      <c r="M707" s="47" t="s">
        <v>111</v>
      </c>
      <c r="N707" s="26" t="str">
        <f t="shared" si="102"/>
        <v>Realizado</v>
      </c>
      <c r="O707" s="47" t="s">
        <v>45</v>
      </c>
      <c r="P707" s="47" t="s">
        <v>70</v>
      </c>
      <c r="Q707" s="26" t="str">
        <f>IFERROR(IFERROR(VLOOKUP(H707,[1]STATUS_CAPEX!I:J,2,0),VLOOKUP(H707,[1]STATUS_OPEX!H:I,2,0)),0)</f>
        <v>LIB //COMS</v>
      </c>
      <c r="R707" s="31">
        <v>46215</v>
      </c>
      <c r="S707" s="32" t="s">
        <v>56</v>
      </c>
      <c r="T707" s="26" t="s">
        <v>72</v>
      </c>
      <c r="U707" s="33" t="s">
        <v>39</v>
      </c>
      <c r="V707" s="33" t="str">
        <f t="shared" si="101"/>
        <v>OK</v>
      </c>
      <c r="W707" s="33" t="s">
        <v>49</v>
      </c>
      <c r="X707" s="33" t="s">
        <v>49</v>
      </c>
      <c r="Y707" s="33" t="s">
        <v>39</v>
      </c>
      <c r="Z707" s="14">
        <f t="shared" si="103"/>
        <v>1</v>
      </c>
      <c r="AA707" s="48">
        <v>264.24</v>
      </c>
      <c r="AB707" s="35" t="s">
        <v>57</v>
      </c>
      <c r="AC707" s="36" t="s">
        <v>73</v>
      </c>
      <c r="AD707" s="37" t="s">
        <v>51</v>
      </c>
      <c r="AE707" s="32" t="str">
        <f t="shared" ref="AE707:AE770" si="108">IF(AND(AJ707&gt;0, AK707&gt;0), "Realizado", "Não realizado")</f>
        <v>Realizado</v>
      </c>
      <c r="AF707" s="38" t="s">
        <v>42</v>
      </c>
      <c r="AG707" s="39">
        <f t="shared" si="104"/>
        <v>88.08</v>
      </c>
      <c r="AH707" s="40">
        <v>2548098.5699999998</v>
      </c>
      <c r="AI707" s="35" t="e">
        <f t="shared" si="105"/>
        <v>#N/A</v>
      </c>
      <c r="AJ707" s="81">
        <v>25502019</v>
      </c>
      <c r="AK707" s="51">
        <v>88.08</v>
      </c>
      <c r="AL707" s="34" t="str">
        <f t="shared" si="106"/>
        <v>Mauricio Alves</v>
      </c>
    </row>
    <row r="708" spans="1:38" x14ac:dyDescent="0.25">
      <c r="A708" s="26" t="s">
        <v>38</v>
      </c>
      <c r="B708" s="26" t="s">
        <v>39</v>
      </c>
      <c r="C708" s="26" t="s">
        <v>52</v>
      </c>
      <c r="D708" s="26" t="s">
        <v>40</v>
      </c>
      <c r="E708" s="27">
        <v>6569</v>
      </c>
      <c r="F708" s="27">
        <f>IFERROR(VLOOKUP(E708,#REF!,2,0),0)</f>
        <v>0</v>
      </c>
      <c r="G708" s="27"/>
      <c r="H708" s="26">
        <v>6000817099</v>
      </c>
      <c r="I708" s="26" t="s">
        <v>42</v>
      </c>
      <c r="J708" s="26" t="s">
        <v>42</v>
      </c>
      <c r="K708" s="30" t="str">
        <f t="shared" si="107"/>
        <v>Custeio</v>
      </c>
      <c r="L708" s="26" t="s">
        <v>136</v>
      </c>
      <c r="M708" s="47" t="s">
        <v>111</v>
      </c>
      <c r="N708" s="26" t="str">
        <f t="shared" si="102"/>
        <v>Realizado</v>
      </c>
      <c r="O708" s="47" t="s">
        <v>45</v>
      </c>
      <c r="P708" s="47" t="s">
        <v>70</v>
      </c>
      <c r="Q708" s="26" t="str">
        <f>IFERROR(IFERROR(VLOOKUP(H708,[1]STATUS_CAPEX!I:J,2,0),VLOOKUP(H708,[1]STATUS_OPEX!H:I,2,0)),0)</f>
        <v>LIB //COMS</v>
      </c>
      <c r="R708" s="31">
        <v>46216</v>
      </c>
      <c r="S708" s="32" t="s">
        <v>56</v>
      </c>
      <c r="T708" s="26" t="s">
        <v>72</v>
      </c>
      <c r="U708" s="33" t="s">
        <v>39</v>
      </c>
      <c r="V708" s="33" t="str">
        <f t="shared" si="101"/>
        <v>OK</v>
      </c>
      <c r="W708" s="33" t="s">
        <v>49</v>
      </c>
      <c r="X708" s="33" t="s">
        <v>49</v>
      </c>
      <c r="Y708" s="33" t="s">
        <v>39</v>
      </c>
      <c r="Z708" s="14">
        <f t="shared" si="103"/>
        <v>1</v>
      </c>
      <c r="AA708" s="48">
        <v>1822.16</v>
      </c>
      <c r="AB708" s="35" t="s">
        <v>57</v>
      </c>
      <c r="AC708" s="36" t="s">
        <v>73</v>
      </c>
      <c r="AD708" s="37" t="s">
        <v>51</v>
      </c>
      <c r="AE708" s="32" t="str">
        <f t="shared" si="108"/>
        <v>Realizado</v>
      </c>
      <c r="AF708" s="38" t="s">
        <v>42</v>
      </c>
      <c r="AG708" s="39">
        <f t="shared" si="104"/>
        <v>677.12</v>
      </c>
      <c r="AH708" s="40">
        <v>2548098.5699999998</v>
      </c>
      <c r="AI708" s="35" t="e">
        <f t="shared" si="105"/>
        <v>#N/A</v>
      </c>
      <c r="AJ708" s="41">
        <v>25470201</v>
      </c>
      <c r="AK708" s="51">
        <v>677.12</v>
      </c>
      <c r="AL708" s="34" t="str">
        <f t="shared" si="106"/>
        <v>Mauricio Alves</v>
      </c>
    </row>
    <row r="709" spans="1:38" x14ac:dyDescent="0.25">
      <c r="A709" s="26" t="s">
        <v>38</v>
      </c>
      <c r="B709" s="26" t="s">
        <v>39</v>
      </c>
      <c r="C709" s="26" t="s">
        <v>52</v>
      </c>
      <c r="D709" s="26" t="s">
        <v>40</v>
      </c>
      <c r="E709" s="27" t="s">
        <v>385</v>
      </c>
      <c r="F709" s="27">
        <f>IFERROR(VLOOKUP(E709,#REF!,2,0),0)</f>
        <v>0</v>
      </c>
      <c r="G709" s="27"/>
      <c r="H709" s="26">
        <v>6000817098</v>
      </c>
      <c r="I709" s="26" t="s">
        <v>42</v>
      </c>
      <c r="J709" s="26" t="s">
        <v>42</v>
      </c>
      <c r="K709" s="30" t="str">
        <f t="shared" si="107"/>
        <v>Custeio</v>
      </c>
      <c r="L709" s="26" t="s">
        <v>136</v>
      </c>
      <c r="M709" s="47" t="s">
        <v>111</v>
      </c>
      <c r="N709" s="26" t="str">
        <f t="shared" si="102"/>
        <v>Realizado</v>
      </c>
      <c r="O709" s="47" t="s">
        <v>45</v>
      </c>
      <c r="P709" s="47" t="s">
        <v>70</v>
      </c>
      <c r="Q709" s="26" t="str">
        <f>IFERROR(IFERROR(VLOOKUP(H709,[1]STATUS_CAPEX!I:J,2,0),VLOOKUP(H709,[1]STATUS_OPEX!H:I,2,0)),0)</f>
        <v>LIB //COMS</v>
      </c>
      <c r="R709" s="31">
        <v>46217</v>
      </c>
      <c r="S709" s="32" t="s">
        <v>56</v>
      </c>
      <c r="T709" s="26" t="s">
        <v>72</v>
      </c>
      <c r="U709" s="33" t="s">
        <v>39</v>
      </c>
      <c r="V709" s="33" t="str">
        <f t="shared" si="101"/>
        <v>OK</v>
      </c>
      <c r="W709" s="33" t="s">
        <v>49</v>
      </c>
      <c r="X709" s="33" t="s">
        <v>49</v>
      </c>
      <c r="Y709" s="33" t="s">
        <v>39</v>
      </c>
      <c r="Z709" s="14">
        <f t="shared" si="103"/>
        <v>1</v>
      </c>
      <c r="AA709" s="48">
        <v>2058.88</v>
      </c>
      <c r="AB709" s="35" t="s">
        <v>57</v>
      </c>
      <c r="AC709" s="36" t="s">
        <v>73</v>
      </c>
      <c r="AD709" s="37" t="s">
        <v>51</v>
      </c>
      <c r="AE709" s="32" t="str">
        <f t="shared" si="108"/>
        <v>Realizado</v>
      </c>
      <c r="AF709" s="38" t="s">
        <v>42</v>
      </c>
      <c r="AG709" s="39">
        <f t="shared" si="104"/>
        <v>825.76</v>
      </c>
      <c r="AH709" s="40">
        <v>2548098.5699999998</v>
      </c>
      <c r="AI709" s="35" t="e">
        <f t="shared" si="105"/>
        <v>#N/A</v>
      </c>
      <c r="AJ709" s="81">
        <v>25502015</v>
      </c>
      <c r="AK709" s="51">
        <v>825.76</v>
      </c>
      <c r="AL709" s="34" t="str">
        <f t="shared" si="106"/>
        <v>Mauricio Alves</v>
      </c>
    </row>
    <row r="710" spans="1:38" x14ac:dyDescent="0.25">
      <c r="A710" s="26" t="s">
        <v>38</v>
      </c>
      <c r="B710" s="26" t="s">
        <v>39</v>
      </c>
      <c r="C710" s="26" t="s">
        <v>52</v>
      </c>
      <c r="D710" s="26" t="s">
        <v>40</v>
      </c>
      <c r="E710" s="27" t="s">
        <v>386</v>
      </c>
      <c r="F710" s="27">
        <f>IFERROR(VLOOKUP(E710,#REF!,2,0),0)</f>
        <v>0</v>
      </c>
      <c r="G710" s="27"/>
      <c r="H710" s="26">
        <v>6000807773</v>
      </c>
      <c r="I710" s="26" t="s">
        <v>42</v>
      </c>
      <c r="J710" s="26" t="s">
        <v>42</v>
      </c>
      <c r="K710" s="30" t="str">
        <f t="shared" si="107"/>
        <v>Custeio</v>
      </c>
      <c r="L710" s="26" t="s">
        <v>136</v>
      </c>
      <c r="M710" s="47" t="s">
        <v>111</v>
      </c>
      <c r="N710" s="26" t="str">
        <f t="shared" si="102"/>
        <v>Realizado</v>
      </c>
      <c r="O710" s="47" t="s">
        <v>45</v>
      </c>
      <c r="P710" s="47" t="s">
        <v>70</v>
      </c>
      <c r="Q710" s="26" t="str">
        <f>IFERROR(IFERROR(VLOOKUP(H710,[1]STATUS_CAPEX!I:J,2,0),VLOOKUP(H710,[1]STATUS_OPEX!H:I,2,0)),0)</f>
        <v>LIB //COMS</v>
      </c>
      <c r="R710" s="31">
        <v>46218</v>
      </c>
      <c r="S710" s="32" t="s">
        <v>56</v>
      </c>
      <c r="T710" s="26" t="s">
        <v>72</v>
      </c>
      <c r="U710" s="33" t="s">
        <v>39</v>
      </c>
      <c r="V710" s="33" t="str">
        <f t="shared" si="101"/>
        <v>OK</v>
      </c>
      <c r="W710" s="33" t="s">
        <v>49</v>
      </c>
      <c r="X710" s="33" t="s">
        <v>49</v>
      </c>
      <c r="Y710" s="33" t="s">
        <v>39</v>
      </c>
      <c r="Z710" s="14">
        <f t="shared" si="103"/>
        <v>1</v>
      </c>
      <c r="AA710" s="48">
        <v>1398.28</v>
      </c>
      <c r="AB710" s="35" t="s">
        <v>57</v>
      </c>
      <c r="AC710" s="36" t="s">
        <v>73</v>
      </c>
      <c r="AD710" s="37" t="s">
        <v>51</v>
      </c>
      <c r="AE710" s="32" t="str">
        <f t="shared" si="108"/>
        <v>Realizado</v>
      </c>
      <c r="AF710" s="38" t="s">
        <v>42</v>
      </c>
      <c r="AG710" s="39">
        <f t="shared" si="104"/>
        <v>605.55999999999995</v>
      </c>
      <c r="AH710" s="40">
        <v>2548098.5699999998</v>
      </c>
      <c r="AI710" s="35" t="e">
        <f t="shared" si="105"/>
        <v>#N/A</v>
      </c>
      <c r="AJ710" s="41">
        <v>25470199</v>
      </c>
      <c r="AK710" s="51">
        <v>605.55999999999995</v>
      </c>
      <c r="AL710" s="34" t="str">
        <f t="shared" si="106"/>
        <v>Mauricio Alves</v>
      </c>
    </row>
    <row r="711" spans="1:38" x14ac:dyDescent="0.25">
      <c r="A711" s="26" t="s">
        <v>38</v>
      </c>
      <c r="B711" s="26" t="s">
        <v>39</v>
      </c>
      <c r="C711" s="26" t="s">
        <v>52</v>
      </c>
      <c r="D711" s="26" t="s">
        <v>40</v>
      </c>
      <c r="E711" s="27" t="s">
        <v>387</v>
      </c>
      <c r="F711" s="27">
        <f>IFERROR(VLOOKUP(E711,#REF!,2,0),0)</f>
        <v>0</v>
      </c>
      <c r="G711" s="27"/>
      <c r="H711" s="26">
        <v>6000807774</v>
      </c>
      <c r="I711" s="26" t="s">
        <v>42</v>
      </c>
      <c r="J711" s="26" t="s">
        <v>42</v>
      </c>
      <c r="K711" s="30" t="str">
        <f t="shared" si="107"/>
        <v>Custeio</v>
      </c>
      <c r="L711" s="26" t="s">
        <v>136</v>
      </c>
      <c r="M711" s="47" t="s">
        <v>111</v>
      </c>
      <c r="N711" s="26" t="str">
        <f t="shared" si="102"/>
        <v>Realizado</v>
      </c>
      <c r="O711" s="47" t="s">
        <v>45</v>
      </c>
      <c r="P711" s="47" t="s">
        <v>70</v>
      </c>
      <c r="Q711" s="26" t="str">
        <f>IFERROR(IFERROR(VLOOKUP(H711,[1]STATUS_CAPEX!I:J,2,0),VLOOKUP(H711,[1]STATUS_OPEX!H:I,2,0)),0)</f>
        <v>LIB //COMS</v>
      </c>
      <c r="R711" s="31">
        <v>46219</v>
      </c>
      <c r="S711" s="32" t="s">
        <v>56</v>
      </c>
      <c r="T711" s="26" t="s">
        <v>72</v>
      </c>
      <c r="U711" s="33" t="s">
        <v>39</v>
      </c>
      <c r="V711" s="33" t="str">
        <f t="shared" si="101"/>
        <v>OK</v>
      </c>
      <c r="W711" s="33" t="s">
        <v>49</v>
      </c>
      <c r="X711" s="33" t="s">
        <v>49</v>
      </c>
      <c r="Y711" s="33" t="s">
        <v>39</v>
      </c>
      <c r="Z711" s="14">
        <f t="shared" si="103"/>
        <v>1</v>
      </c>
      <c r="AA711" s="48">
        <v>4227.84</v>
      </c>
      <c r="AB711" s="35" t="s">
        <v>57</v>
      </c>
      <c r="AC711" s="36" t="s">
        <v>73</v>
      </c>
      <c r="AD711" s="37" t="s">
        <v>51</v>
      </c>
      <c r="AE711" s="32" t="str">
        <f t="shared" si="108"/>
        <v>Realizado</v>
      </c>
      <c r="AF711" s="38" t="s">
        <v>42</v>
      </c>
      <c r="AG711" s="39">
        <f t="shared" si="104"/>
        <v>1409.28</v>
      </c>
      <c r="AH711" s="40">
        <v>2548098.5699999998</v>
      </c>
      <c r="AI711" s="35" t="e">
        <f t="shared" si="105"/>
        <v>#N/A</v>
      </c>
      <c r="AJ711" s="41">
        <v>25470197</v>
      </c>
      <c r="AK711" s="51">
        <v>1409.28</v>
      </c>
      <c r="AL711" s="34" t="str">
        <f t="shared" si="106"/>
        <v>Mauricio Alves</v>
      </c>
    </row>
    <row r="712" spans="1:38" x14ac:dyDescent="0.25">
      <c r="A712" s="26" t="s">
        <v>38</v>
      </c>
      <c r="B712" s="26" t="s">
        <v>39</v>
      </c>
      <c r="C712" s="26" t="s">
        <v>52</v>
      </c>
      <c r="D712" s="26" t="s">
        <v>40</v>
      </c>
      <c r="E712" s="27">
        <v>751</v>
      </c>
      <c r="F712" s="27">
        <f>IFERROR(VLOOKUP(E712,#REF!,2,0),0)</f>
        <v>0</v>
      </c>
      <c r="G712" s="27"/>
      <c r="H712" s="26">
        <v>6000807771</v>
      </c>
      <c r="I712" s="26" t="s">
        <v>42</v>
      </c>
      <c r="J712" s="26" t="s">
        <v>42</v>
      </c>
      <c r="K712" s="30" t="str">
        <f t="shared" si="107"/>
        <v>Custeio</v>
      </c>
      <c r="L712" s="26" t="s">
        <v>43</v>
      </c>
      <c r="M712" s="26" t="s">
        <v>69</v>
      </c>
      <c r="N712" s="26" t="str">
        <f t="shared" si="102"/>
        <v>Realizado</v>
      </c>
      <c r="O712" s="47" t="s">
        <v>45</v>
      </c>
      <c r="P712" s="47" t="s">
        <v>70</v>
      </c>
      <c r="Q712" s="26" t="str">
        <f>IFERROR(IFERROR(VLOOKUP(H712,[1]STATUS_CAPEX!I:J,2,0),VLOOKUP(H712,[1]STATUS_OPEX!H:I,2,0)),0)</f>
        <v>LIB //COMS</v>
      </c>
      <c r="R712" s="31">
        <v>46220</v>
      </c>
      <c r="S712" s="32" t="s">
        <v>71</v>
      </c>
      <c r="T712" s="26" t="s">
        <v>72</v>
      </c>
      <c r="U712" s="33" t="s">
        <v>39</v>
      </c>
      <c r="V712" s="33" t="str">
        <f t="shared" si="101"/>
        <v>OK</v>
      </c>
      <c r="W712" s="33" t="s">
        <v>49</v>
      </c>
      <c r="X712" s="33" t="s">
        <v>49</v>
      </c>
      <c r="Y712" s="33" t="s">
        <v>39</v>
      </c>
      <c r="Z712" s="14">
        <f t="shared" si="103"/>
        <v>1</v>
      </c>
      <c r="AA712" s="48">
        <v>2706.83</v>
      </c>
      <c r="AB712" s="35" t="s">
        <v>57</v>
      </c>
      <c r="AC712" s="36" t="s">
        <v>73</v>
      </c>
      <c r="AD712" s="37" t="s">
        <v>51</v>
      </c>
      <c r="AE712" s="32" t="str">
        <f t="shared" si="108"/>
        <v>Realizado</v>
      </c>
      <c r="AF712" s="38" t="s">
        <v>42</v>
      </c>
      <c r="AG712" s="39">
        <f t="shared" si="104"/>
        <v>2706.83</v>
      </c>
      <c r="AH712" s="40">
        <v>2548098.5699999998</v>
      </c>
      <c r="AI712" s="35" t="e">
        <f t="shared" si="105"/>
        <v>#N/A</v>
      </c>
      <c r="AJ712" s="41">
        <v>25250668</v>
      </c>
      <c r="AK712" s="51">
        <v>2706.83</v>
      </c>
      <c r="AL712" s="34" t="str">
        <f t="shared" si="106"/>
        <v>Mauricio Alves</v>
      </c>
    </row>
    <row r="713" spans="1:38" x14ac:dyDescent="0.25">
      <c r="A713" s="26" t="s">
        <v>38</v>
      </c>
      <c r="B713" s="26" t="s">
        <v>39</v>
      </c>
      <c r="C713" s="26" t="s">
        <v>52</v>
      </c>
      <c r="D713" s="26" t="s">
        <v>40</v>
      </c>
      <c r="E713" s="27" t="s">
        <v>388</v>
      </c>
      <c r="F713" s="27">
        <f>IFERROR(VLOOKUP(E713,#REF!,2,0),0)</f>
        <v>0</v>
      </c>
      <c r="G713" s="27"/>
      <c r="H713" s="26">
        <v>6000807775</v>
      </c>
      <c r="I713" s="26" t="s">
        <v>42</v>
      </c>
      <c r="J713" s="26" t="s">
        <v>42</v>
      </c>
      <c r="K713" s="30" t="str">
        <f t="shared" si="107"/>
        <v>Custeio</v>
      </c>
      <c r="L713" s="26" t="s">
        <v>136</v>
      </c>
      <c r="M713" s="47" t="s">
        <v>111</v>
      </c>
      <c r="N713" s="26" t="str">
        <f t="shared" si="102"/>
        <v>Realizado</v>
      </c>
      <c r="O713" s="47" t="s">
        <v>45</v>
      </c>
      <c r="P713" s="47" t="s">
        <v>70</v>
      </c>
      <c r="Q713" s="26" t="str">
        <f>IFERROR(IFERROR(VLOOKUP(H713,[1]STATUS_CAPEX!I:J,2,0),VLOOKUP(H713,[1]STATUS_OPEX!H:I,2,0)),0)</f>
        <v>LIB //COMS</v>
      </c>
      <c r="R713" s="31">
        <v>46221</v>
      </c>
      <c r="S713" s="32" t="s">
        <v>56</v>
      </c>
      <c r="T713" s="26" t="s">
        <v>72</v>
      </c>
      <c r="U713" s="33" t="s">
        <v>39</v>
      </c>
      <c r="V713" s="33" t="str">
        <f t="shared" si="101"/>
        <v>OK</v>
      </c>
      <c r="W713" s="33" t="s">
        <v>49</v>
      </c>
      <c r="X713" s="33" t="s">
        <v>49</v>
      </c>
      <c r="Y713" s="33" t="s">
        <v>39</v>
      </c>
      <c r="Z713" s="14">
        <f t="shared" si="103"/>
        <v>1</v>
      </c>
      <c r="AA713" s="48">
        <v>2634.09</v>
      </c>
      <c r="AB713" s="35" t="s">
        <v>57</v>
      </c>
      <c r="AC713" s="36" t="s">
        <v>73</v>
      </c>
      <c r="AD713" s="37" t="s">
        <v>51</v>
      </c>
      <c r="AE713" s="32" t="str">
        <f t="shared" si="108"/>
        <v>Realizado</v>
      </c>
      <c r="AF713" s="38" t="s">
        <v>42</v>
      </c>
      <c r="AG713" s="39">
        <f t="shared" si="104"/>
        <v>1342.25</v>
      </c>
      <c r="AH713" s="40">
        <v>2548098.5699999998</v>
      </c>
      <c r="AI713" s="35" t="e">
        <f t="shared" si="105"/>
        <v>#N/A</v>
      </c>
      <c r="AJ713" s="81">
        <v>25502065</v>
      </c>
      <c r="AK713" s="51">
        <v>1342.25</v>
      </c>
      <c r="AL713" s="34" t="str">
        <f t="shared" si="106"/>
        <v>Mauricio Alves</v>
      </c>
    </row>
    <row r="714" spans="1:38" x14ac:dyDescent="0.25">
      <c r="A714" s="26" t="s">
        <v>38</v>
      </c>
      <c r="B714" s="26" t="s">
        <v>39</v>
      </c>
      <c r="C714" s="26" t="s">
        <v>52</v>
      </c>
      <c r="D714" s="26" t="s">
        <v>40</v>
      </c>
      <c r="E714" s="27" t="s">
        <v>389</v>
      </c>
      <c r="F714" s="27">
        <f>IFERROR(VLOOKUP(E714,#REF!,2,0),0)</f>
        <v>0</v>
      </c>
      <c r="G714" s="27"/>
      <c r="H714" s="26">
        <v>6000807776</v>
      </c>
      <c r="I714" s="26" t="s">
        <v>42</v>
      </c>
      <c r="J714" s="26" t="s">
        <v>42</v>
      </c>
      <c r="K714" s="30" t="str">
        <f t="shared" si="107"/>
        <v>Custeio</v>
      </c>
      <c r="L714" s="26" t="s">
        <v>136</v>
      </c>
      <c r="M714" s="47" t="s">
        <v>111</v>
      </c>
      <c r="N714" s="26" t="str">
        <f t="shared" si="102"/>
        <v>Realizado</v>
      </c>
      <c r="O714" s="47" t="s">
        <v>45</v>
      </c>
      <c r="P714" s="47" t="s">
        <v>70</v>
      </c>
      <c r="Q714" s="26" t="str">
        <f>IFERROR(IFERROR(VLOOKUP(H714,[1]STATUS_CAPEX!I:J,2,0),VLOOKUP(H714,[1]STATUS_OPEX!H:I,2,0)),0)</f>
        <v>LIB //COMS</v>
      </c>
      <c r="R714" s="31">
        <v>46222</v>
      </c>
      <c r="S714" s="32" t="s">
        <v>56</v>
      </c>
      <c r="T714" s="26" t="s">
        <v>72</v>
      </c>
      <c r="U714" s="33" t="s">
        <v>39</v>
      </c>
      <c r="V714" s="33" t="str">
        <f t="shared" si="101"/>
        <v>OK</v>
      </c>
      <c r="W714" s="33" t="s">
        <v>49</v>
      </c>
      <c r="X714" s="33" t="s">
        <v>49</v>
      </c>
      <c r="Y714" s="33" t="s">
        <v>39</v>
      </c>
      <c r="Z714" s="14">
        <f t="shared" si="103"/>
        <v>1</v>
      </c>
      <c r="AA714" s="48">
        <v>3126.84</v>
      </c>
      <c r="AB714" s="35" t="s">
        <v>57</v>
      </c>
      <c r="AC714" s="36" t="s">
        <v>73</v>
      </c>
      <c r="AD714" s="37" t="s">
        <v>51</v>
      </c>
      <c r="AE714" s="32" t="str">
        <f t="shared" si="108"/>
        <v>Realizado</v>
      </c>
      <c r="AF714" s="38" t="s">
        <v>42</v>
      </c>
      <c r="AG714" s="39">
        <f t="shared" si="104"/>
        <v>1042.28</v>
      </c>
      <c r="AH714" s="40">
        <v>2548098.5699999998</v>
      </c>
      <c r="AI714" s="35" t="e">
        <f t="shared" si="105"/>
        <v>#N/A</v>
      </c>
      <c r="AJ714" s="41">
        <v>25470153</v>
      </c>
      <c r="AK714" s="51">
        <v>1042.28</v>
      </c>
      <c r="AL714" s="34" t="str">
        <f t="shared" si="106"/>
        <v>Mauricio Alves</v>
      </c>
    </row>
    <row r="715" spans="1:38" x14ac:dyDescent="0.25">
      <c r="A715" s="26" t="s">
        <v>38</v>
      </c>
      <c r="B715" s="26" t="s">
        <v>39</v>
      </c>
      <c r="C715" s="26" t="s">
        <v>52</v>
      </c>
      <c r="D715" s="26" t="s">
        <v>40</v>
      </c>
      <c r="E715" s="27" t="s">
        <v>390</v>
      </c>
      <c r="F715" s="27">
        <f>IFERROR(VLOOKUP(E715,#REF!,2,0),0)</f>
        <v>0</v>
      </c>
      <c r="G715" s="27"/>
      <c r="H715" s="26">
        <v>6000807777</v>
      </c>
      <c r="I715" s="26" t="s">
        <v>42</v>
      </c>
      <c r="J715" s="26" t="s">
        <v>42</v>
      </c>
      <c r="K715" s="30" t="str">
        <f t="shared" si="107"/>
        <v>Custeio</v>
      </c>
      <c r="L715" s="26" t="s">
        <v>136</v>
      </c>
      <c r="M715" s="47" t="s">
        <v>111</v>
      </c>
      <c r="N715" s="26" t="str">
        <f t="shared" si="102"/>
        <v>Realizado</v>
      </c>
      <c r="O715" s="47" t="s">
        <v>45</v>
      </c>
      <c r="P715" s="47" t="s">
        <v>70</v>
      </c>
      <c r="Q715" s="26" t="str">
        <f>IFERROR(IFERROR(VLOOKUP(H715,[1]STATUS_CAPEX!I:J,2,0),VLOOKUP(H715,[1]STATUS_OPEX!H:I,2,0)),0)</f>
        <v>LIB //COMS</v>
      </c>
      <c r="R715" s="31">
        <v>46223</v>
      </c>
      <c r="S715" s="32" t="s">
        <v>56</v>
      </c>
      <c r="T715" s="26" t="s">
        <v>72</v>
      </c>
      <c r="U715" s="33" t="s">
        <v>39</v>
      </c>
      <c r="V715" s="33" t="str">
        <f t="shared" si="101"/>
        <v>OK</v>
      </c>
      <c r="W715" s="33" t="s">
        <v>49</v>
      </c>
      <c r="X715" s="33" t="s">
        <v>49</v>
      </c>
      <c r="Y715" s="33" t="s">
        <v>39</v>
      </c>
      <c r="Z715" s="14">
        <f t="shared" si="103"/>
        <v>1</v>
      </c>
      <c r="AA715" s="48">
        <v>880.8</v>
      </c>
      <c r="AB715" s="35" t="s">
        <v>57</v>
      </c>
      <c r="AC715" s="36" t="s">
        <v>73</v>
      </c>
      <c r="AD715" s="37" t="s">
        <v>51</v>
      </c>
      <c r="AE715" s="32" t="str">
        <f t="shared" si="108"/>
        <v>Realizado</v>
      </c>
      <c r="AF715" s="38" t="s">
        <v>42</v>
      </c>
      <c r="AG715" s="39">
        <f t="shared" si="104"/>
        <v>293.60000000000002</v>
      </c>
      <c r="AH715" s="40">
        <v>2548098.5699999998</v>
      </c>
      <c r="AI715" s="35" t="e">
        <f t="shared" si="105"/>
        <v>#N/A</v>
      </c>
      <c r="AJ715" s="81">
        <v>25502017</v>
      </c>
      <c r="AK715" s="51">
        <v>293.60000000000002</v>
      </c>
      <c r="AL715" s="34" t="str">
        <f t="shared" si="106"/>
        <v>Mauricio Alves</v>
      </c>
    </row>
    <row r="716" spans="1:38" x14ac:dyDescent="0.25">
      <c r="A716" s="26" t="s">
        <v>38</v>
      </c>
      <c r="B716" s="26" t="s">
        <v>39</v>
      </c>
      <c r="C716" s="26" t="s">
        <v>52</v>
      </c>
      <c r="D716" s="26" t="s">
        <v>40</v>
      </c>
      <c r="E716" s="27">
        <v>137233</v>
      </c>
      <c r="F716" s="27">
        <f>IFERROR(VLOOKUP(E716,#REF!,2,0),0)</f>
        <v>0</v>
      </c>
      <c r="G716" s="27"/>
      <c r="H716" s="26">
        <v>6000807779</v>
      </c>
      <c r="I716" s="26" t="s">
        <v>42</v>
      </c>
      <c r="J716" s="26" t="s">
        <v>42</v>
      </c>
      <c r="K716" s="30" t="str">
        <f t="shared" si="107"/>
        <v>Custeio</v>
      </c>
      <c r="L716" s="26" t="s">
        <v>136</v>
      </c>
      <c r="M716" s="47" t="s">
        <v>111</v>
      </c>
      <c r="N716" s="26" t="str">
        <f t="shared" si="102"/>
        <v>Realizado</v>
      </c>
      <c r="O716" s="47" t="s">
        <v>45</v>
      </c>
      <c r="P716" s="47" t="s">
        <v>70</v>
      </c>
      <c r="Q716" s="26" t="str">
        <f>IFERROR(IFERROR(VLOOKUP(H716,[1]STATUS_CAPEX!I:J,2,0),VLOOKUP(H716,[1]STATUS_OPEX!H:I,2,0)),0)</f>
        <v>LIB //COMS</v>
      </c>
      <c r="R716" s="31">
        <v>46224</v>
      </c>
      <c r="S716" s="32" t="s">
        <v>56</v>
      </c>
      <c r="T716" s="26" t="s">
        <v>72</v>
      </c>
      <c r="U716" s="33" t="s">
        <v>39</v>
      </c>
      <c r="V716" s="33" t="str">
        <f t="shared" si="101"/>
        <v>OK</v>
      </c>
      <c r="W716" s="33" t="s">
        <v>49</v>
      </c>
      <c r="X716" s="33" t="s">
        <v>49</v>
      </c>
      <c r="Y716" s="33" t="s">
        <v>39</v>
      </c>
      <c r="Z716" s="14">
        <f t="shared" si="103"/>
        <v>1</v>
      </c>
      <c r="AA716" s="48">
        <v>1266.1600000000001</v>
      </c>
      <c r="AB716" s="35" t="s">
        <v>57</v>
      </c>
      <c r="AC716" s="36" t="s">
        <v>73</v>
      </c>
      <c r="AD716" s="37" t="s">
        <v>51</v>
      </c>
      <c r="AE716" s="32" t="str">
        <f t="shared" si="108"/>
        <v>Realizado</v>
      </c>
      <c r="AF716" s="38" t="s">
        <v>42</v>
      </c>
      <c r="AG716" s="39">
        <f t="shared" si="104"/>
        <v>561.52</v>
      </c>
      <c r="AH716" s="40">
        <v>2548098.5699999998</v>
      </c>
      <c r="AI716" s="35" t="e">
        <f t="shared" si="105"/>
        <v>#N/A</v>
      </c>
      <c r="AJ716" s="41">
        <v>25470149</v>
      </c>
      <c r="AK716" s="51">
        <v>561.52</v>
      </c>
      <c r="AL716" s="34" t="str">
        <f t="shared" si="106"/>
        <v>Mauricio Alves</v>
      </c>
    </row>
    <row r="717" spans="1:38" x14ac:dyDescent="0.25">
      <c r="A717" s="26" t="s">
        <v>38</v>
      </c>
      <c r="B717" s="26" t="s">
        <v>39</v>
      </c>
      <c r="C717" s="26" t="s">
        <v>52</v>
      </c>
      <c r="D717" s="26" t="s">
        <v>40</v>
      </c>
      <c r="E717" s="27">
        <v>664040</v>
      </c>
      <c r="F717" s="27">
        <f>IFERROR(VLOOKUP(E717,#REF!,2,0),0)</f>
        <v>0</v>
      </c>
      <c r="G717" s="27"/>
      <c r="H717" s="26">
        <v>6000817097</v>
      </c>
      <c r="I717" s="43" t="s">
        <v>42</v>
      </c>
      <c r="J717" s="43" t="s">
        <v>42</v>
      </c>
      <c r="K717" s="30" t="str">
        <f t="shared" si="107"/>
        <v>Custeio</v>
      </c>
      <c r="L717" s="26" t="s">
        <v>136</v>
      </c>
      <c r="M717" s="47" t="s">
        <v>111</v>
      </c>
      <c r="N717" s="26" t="str">
        <f t="shared" si="102"/>
        <v>Realizado</v>
      </c>
      <c r="O717" s="47" t="s">
        <v>45</v>
      </c>
      <c r="P717" s="47" t="s">
        <v>70</v>
      </c>
      <c r="Q717" s="26" t="str">
        <f>IFERROR(IFERROR(VLOOKUP(H717,[1]STATUS_CAPEX!I:J,2,0),VLOOKUP(H717,[1]STATUS_OPEX!H:I,2,0)),0)</f>
        <v>LIB //COMS</v>
      </c>
      <c r="R717" s="31">
        <v>46225</v>
      </c>
      <c r="S717" s="32" t="s">
        <v>56</v>
      </c>
      <c r="T717" s="26" t="s">
        <v>72</v>
      </c>
      <c r="U717" s="33" t="s">
        <v>39</v>
      </c>
      <c r="V717" s="33" t="str">
        <f t="shared" si="101"/>
        <v>OK</v>
      </c>
      <c r="W717" s="33" t="s">
        <v>49</v>
      </c>
      <c r="X717" s="33" t="s">
        <v>49</v>
      </c>
      <c r="Y717" s="33" t="s">
        <v>39</v>
      </c>
      <c r="Z717" s="14">
        <f t="shared" si="103"/>
        <v>1</v>
      </c>
      <c r="AA717" s="48">
        <v>1742.3</v>
      </c>
      <c r="AB717" s="35" t="s">
        <v>57</v>
      </c>
      <c r="AC717" s="36" t="s">
        <v>73</v>
      </c>
      <c r="AD717" s="37" t="s">
        <v>51</v>
      </c>
      <c r="AE717" s="32" t="str">
        <f t="shared" si="108"/>
        <v>Realizado</v>
      </c>
      <c r="AF717" s="38" t="s">
        <v>42</v>
      </c>
      <c r="AG717" s="39">
        <f t="shared" si="104"/>
        <v>1624.86</v>
      </c>
      <c r="AH717" s="40">
        <v>2548098.5699999998</v>
      </c>
      <c r="AI717" s="35" t="e">
        <f t="shared" si="105"/>
        <v>#N/A</v>
      </c>
      <c r="AJ717" s="41">
        <v>25470135</v>
      </c>
      <c r="AK717" s="51">
        <v>1624.86</v>
      </c>
      <c r="AL717" s="34" t="str">
        <f t="shared" si="106"/>
        <v>Mauricio Alves</v>
      </c>
    </row>
    <row r="718" spans="1:38" hidden="1" x14ac:dyDescent="0.25">
      <c r="A718" s="26" t="s">
        <v>0</v>
      </c>
      <c r="B718" s="26" t="s">
        <v>180</v>
      </c>
      <c r="C718" s="26" t="s">
        <v>180</v>
      </c>
      <c r="D718" s="26" t="s">
        <v>40</v>
      </c>
      <c r="E718" s="27">
        <v>2481</v>
      </c>
      <c r="F718" s="67">
        <v>69</v>
      </c>
      <c r="G718" s="67"/>
      <c r="H718" s="44" t="s">
        <v>391</v>
      </c>
      <c r="I718" s="45" t="s">
        <v>63</v>
      </c>
      <c r="J718" s="45" t="s">
        <v>63</v>
      </c>
      <c r="K718" s="30" t="str">
        <f t="shared" si="107"/>
        <v>ERD</v>
      </c>
      <c r="L718" s="26" t="s">
        <v>75</v>
      </c>
      <c r="M718" s="26" t="s">
        <v>44</v>
      </c>
      <c r="N718" s="26" t="str">
        <f t="shared" si="102"/>
        <v>Pendente</v>
      </c>
      <c r="O718" s="47" t="s">
        <v>105</v>
      </c>
      <c r="P718" s="47" t="s">
        <v>187</v>
      </c>
      <c r="Q718" s="26" t="str">
        <f>IFERROR(IFERROR(VLOOKUP(H718,[1]STATUS_CAPEX!I:J,2,0),VLOOKUP(H718,[1]STATUS_OPEX!H:I,2,0)),0)</f>
        <v>LIB //ENER</v>
      </c>
      <c r="R718" s="31">
        <v>46226</v>
      </c>
      <c r="S718" s="32" t="s">
        <v>66</v>
      </c>
      <c r="T718" s="26" t="s">
        <v>48</v>
      </c>
      <c r="U718" s="33" t="s">
        <v>67</v>
      </c>
      <c r="V718" s="33" t="str">
        <f t="shared" si="101"/>
        <v>OK</v>
      </c>
      <c r="W718" s="33" t="s">
        <v>148</v>
      </c>
      <c r="X718" s="33" t="s">
        <v>148</v>
      </c>
      <c r="Y718" s="33" t="s">
        <v>67</v>
      </c>
      <c r="Z718" s="14">
        <f t="shared" si="103"/>
        <v>0.2</v>
      </c>
      <c r="AA718" s="48">
        <v>11411.08</v>
      </c>
      <c r="AB718" s="76" t="s">
        <v>50</v>
      </c>
      <c r="AC718" s="36" t="s">
        <v>182</v>
      </c>
      <c r="AD718" s="70">
        <v>45643</v>
      </c>
      <c r="AE718" s="32" t="str">
        <f t="shared" si="108"/>
        <v>Realizado</v>
      </c>
      <c r="AF718" s="38" t="s">
        <v>68</v>
      </c>
      <c r="AG718" s="39">
        <f t="shared" si="104"/>
        <v>7210.71</v>
      </c>
      <c r="AH718" s="40">
        <v>2548098.5699999998</v>
      </c>
      <c r="AI718" s="35" t="e">
        <f t="shared" si="105"/>
        <v>#N/A</v>
      </c>
      <c r="AJ718" s="41">
        <v>26435290</v>
      </c>
      <c r="AK718" s="51">
        <v>7210.71</v>
      </c>
      <c r="AL718" s="34" t="str">
        <f t="shared" si="106"/>
        <v>Mauricio Alves</v>
      </c>
    </row>
    <row r="719" spans="1:38" x14ac:dyDescent="0.25">
      <c r="A719" s="26" t="s">
        <v>38</v>
      </c>
      <c r="B719" s="26" t="s">
        <v>39</v>
      </c>
      <c r="C719" s="26" t="s">
        <v>52</v>
      </c>
      <c r="D719" s="26" t="s">
        <v>40</v>
      </c>
      <c r="E719" s="61">
        <v>583815</v>
      </c>
      <c r="F719" s="46">
        <f>IFERROR(VLOOKUP(E719,#REF!,2,0),0)</f>
        <v>0</v>
      </c>
      <c r="G719" s="46"/>
      <c r="H719" s="26" t="s">
        <v>392</v>
      </c>
      <c r="I719" s="55" t="s">
        <v>42</v>
      </c>
      <c r="J719" s="55" t="s">
        <v>42</v>
      </c>
      <c r="K719" s="30" t="str">
        <f t="shared" si="107"/>
        <v>EME</v>
      </c>
      <c r="L719" s="26" t="s">
        <v>43</v>
      </c>
      <c r="M719" s="26" t="s">
        <v>54</v>
      </c>
      <c r="N719" s="26" t="str">
        <f t="shared" si="102"/>
        <v>Realizado</v>
      </c>
      <c r="O719" s="26" t="s">
        <v>147</v>
      </c>
      <c r="P719" s="26" t="s">
        <v>55</v>
      </c>
      <c r="Q719" s="26" t="str">
        <f>IFERROR(IFERROR(VLOOKUP(H719,[1]STATUS_CAPEX!I:J,2,0),VLOOKUP(H719,[1]STATUS_OPEX!H:I,2,0)),0)</f>
        <v>ENTE//CKCP</v>
      </c>
      <c r="R719" s="31">
        <v>46227</v>
      </c>
      <c r="S719" s="32" t="s">
        <v>56</v>
      </c>
      <c r="T719" s="26" t="s">
        <v>48</v>
      </c>
      <c r="U719" s="33" t="s">
        <v>39</v>
      </c>
      <c r="V719" s="33" t="str">
        <f t="shared" si="101"/>
        <v>OK</v>
      </c>
      <c r="W719" s="33" t="s">
        <v>49</v>
      </c>
      <c r="X719" s="33" t="s">
        <v>49</v>
      </c>
      <c r="Y719" s="33" t="s">
        <v>39</v>
      </c>
      <c r="Z719" s="14">
        <f t="shared" si="103"/>
        <v>1</v>
      </c>
      <c r="AA719" s="34">
        <v>14563</v>
      </c>
      <c r="AB719" s="35" t="s">
        <v>57</v>
      </c>
      <c r="AC719" s="36" t="str">
        <f>IFERROR(VLOOKUP(T719,[1]STATUS_CAPEX!Q:R,2,0),"SAMUEL OLIVEIRA")</f>
        <v>LUCAS ANDRADE</v>
      </c>
      <c r="AD719" s="37" t="s">
        <v>51</v>
      </c>
      <c r="AE719" s="32" t="str">
        <f t="shared" si="108"/>
        <v>Realizado</v>
      </c>
      <c r="AF719" s="38" t="s">
        <v>42</v>
      </c>
      <c r="AG719" s="39">
        <f t="shared" si="104"/>
        <v>8767.61</v>
      </c>
      <c r="AH719" s="40">
        <v>2548098.5699999998</v>
      </c>
      <c r="AI719" s="35" t="e">
        <f t="shared" si="105"/>
        <v>#N/A</v>
      </c>
      <c r="AJ719" s="41">
        <v>25730023</v>
      </c>
      <c r="AK719" s="51">
        <v>8767.61</v>
      </c>
      <c r="AL719" s="34" t="str">
        <f t="shared" si="106"/>
        <v>Mauricio Alves</v>
      </c>
    </row>
    <row r="720" spans="1:38" x14ac:dyDescent="0.25">
      <c r="A720" s="26" t="s">
        <v>38</v>
      </c>
      <c r="B720" s="26" t="s">
        <v>39</v>
      </c>
      <c r="C720" s="26" t="s">
        <v>52</v>
      </c>
      <c r="D720" s="26" t="s">
        <v>40</v>
      </c>
      <c r="E720" s="61">
        <v>32927179</v>
      </c>
      <c r="F720" s="46">
        <f>IFERROR(VLOOKUP(E720,#REF!,2,0),0)</f>
        <v>0</v>
      </c>
      <c r="G720" s="46"/>
      <c r="H720" s="26">
        <v>6000817080</v>
      </c>
      <c r="I720" s="29" t="s">
        <v>42</v>
      </c>
      <c r="J720" s="29" t="s">
        <v>42</v>
      </c>
      <c r="K720" s="30" t="str">
        <f t="shared" si="107"/>
        <v>Custeio</v>
      </c>
      <c r="L720" s="26" t="s">
        <v>136</v>
      </c>
      <c r="M720" s="47" t="s">
        <v>111</v>
      </c>
      <c r="N720" s="26" t="str">
        <f t="shared" si="102"/>
        <v>Realizado</v>
      </c>
      <c r="O720" s="58" t="s">
        <v>202</v>
      </c>
      <c r="P720" s="47" t="s">
        <v>76</v>
      </c>
      <c r="Q720" s="26" t="str">
        <f>IFERROR(IFERROR(VLOOKUP(H720,[1]STATUS_CAPEX!I:J,2,0),VLOOKUP(H720,[1]STATUS_OPEX!H:I,2,0)),0)</f>
        <v>LIB //COMS</v>
      </c>
      <c r="R720" s="31">
        <v>46231</v>
      </c>
      <c r="S720" s="32" t="s">
        <v>56</v>
      </c>
      <c r="T720" s="26" t="s">
        <v>72</v>
      </c>
      <c r="U720" s="33" t="s">
        <v>39</v>
      </c>
      <c r="V720" s="33" t="str">
        <f t="shared" si="101"/>
        <v>OK</v>
      </c>
      <c r="W720" s="33" t="s">
        <v>49</v>
      </c>
      <c r="X720" s="33" t="s">
        <v>49</v>
      </c>
      <c r="Y720" s="33" t="s">
        <v>39</v>
      </c>
      <c r="Z720" s="14">
        <f t="shared" si="103"/>
        <v>1</v>
      </c>
      <c r="AA720" s="48">
        <v>1805.64</v>
      </c>
      <c r="AB720" s="35" t="s">
        <v>57</v>
      </c>
      <c r="AC720" s="96" t="s">
        <v>73</v>
      </c>
      <c r="AD720" s="37" t="s">
        <v>51</v>
      </c>
      <c r="AE720" s="32" t="str">
        <f t="shared" si="108"/>
        <v>Realizado</v>
      </c>
      <c r="AF720" s="38" t="s">
        <v>42</v>
      </c>
      <c r="AG720" s="39">
        <f t="shared" si="104"/>
        <v>601.88</v>
      </c>
      <c r="AH720" s="40">
        <v>2548098.5699999998</v>
      </c>
      <c r="AI720" s="35" t="e">
        <f t="shared" si="105"/>
        <v>#N/A</v>
      </c>
      <c r="AJ720" s="41">
        <v>25470108</v>
      </c>
      <c r="AK720" s="51">
        <v>601.88</v>
      </c>
      <c r="AL720" s="34" t="str">
        <f t="shared" si="106"/>
        <v>Mauricio Alves</v>
      </c>
    </row>
    <row r="721" spans="1:38" x14ac:dyDescent="0.25">
      <c r="A721" s="26" t="s">
        <v>38</v>
      </c>
      <c r="B721" s="26" t="s">
        <v>39</v>
      </c>
      <c r="C721" s="26" t="s">
        <v>52</v>
      </c>
      <c r="D721" s="26" t="s">
        <v>40</v>
      </c>
      <c r="E721" s="61">
        <v>137233</v>
      </c>
      <c r="F721" s="46">
        <f>IFERROR(VLOOKUP(E721,#REF!,2,0),0)</f>
        <v>0</v>
      </c>
      <c r="G721" s="46"/>
      <c r="H721" s="26">
        <v>6000817077</v>
      </c>
      <c r="I721" s="26" t="s">
        <v>42</v>
      </c>
      <c r="J721" s="26" t="s">
        <v>42</v>
      </c>
      <c r="K721" s="30" t="str">
        <f t="shared" si="107"/>
        <v>Custeio</v>
      </c>
      <c r="L721" s="26" t="s">
        <v>136</v>
      </c>
      <c r="M721" s="47" t="s">
        <v>111</v>
      </c>
      <c r="N721" s="26" t="str">
        <f t="shared" si="102"/>
        <v>Realizado</v>
      </c>
      <c r="O721" s="58" t="s">
        <v>202</v>
      </c>
      <c r="P721" s="47" t="s">
        <v>76</v>
      </c>
      <c r="Q721" s="26" t="str">
        <f>IFERROR(IFERROR(VLOOKUP(H721,[1]STATUS_CAPEX!I:J,2,0),VLOOKUP(H721,[1]STATUS_OPEX!H:I,2,0)),0)</f>
        <v>LIB //COMS</v>
      </c>
      <c r="R721" s="31">
        <v>46232</v>
      </c>
      <c r="S721" s="32" t="s">
        <v>56</v>
      </c>
      <c r="T721" s="26" t="s">
        <v>72</v>
      </c>
      <c r="U721" s="33" t="s">
        <v>39</v>
      </c>
      <c r="V721" s="33" t="str">
        <f t="shared" si="101"/>
        <v>OK</v>
      </c>
      <c r="W721" s="33" t="s">
        <v>49</v>
      </c>
      <c r="X721" s="33" t="s">
        <v>49</v>
      </c>
      <c r="Y721" s="33" t="s">
        <v>39</v>
      </c>
      <c r="Z721" s="14">
        <f t="shared" si="103"/>
        <v>1</v>
      </c>
      <c r="AA721" s="48">
        <v>1601.96</v>
      </c>
      <c r="AB721" s="35" t="s">
        <v>57</v>
      </c>
      <c r="AC721" s="96" t="s">
        <v>73</v>
      </c>
      <c r="AD721" s="37" t="s">
        <v>51</v>
      </c>
      <c r="AE721" s="32" t="str">
        <f t="shared" si="108"/>
        <v>Realizado</v>
      </c>
      <c r="AF721" s="38" t="s">
        <v>42</v>
      </c>
      <c r="AG721" s="39">
        <f t="shared" si="104"/>
        <v>1601.96</v>
      </c>
      <c r="AH721" s="40">
        <v>2548098.5699999998</v>
      </c>
      <c r="AI721" s="35" t="e">
        <f t="shared" si="105"/>
        <v>#N/A</v>
      </c>
      <c r="AJ721" s="41">
        <v>25469526</v>
      </c>
      <c r="AK721" s="51">
        <v>1601.96</v>
      </c>
      <c r="AL721" s="34" t="str">
        <f t="shared" si="106"/>
        <v>Mauricio Alves</v>
      </c>
    </row>
    <row r="722" spans="1:38" x14ac:dyDescent="0.25">
      <c r="A722" s="26" t="s">
        <v>38</v>
      </c>
      <c r="B722" s="26" t="s">
        <v>39</v>
      </c>
      <c r="C722" s="26" t="s">
        <v>52</v>
      </c>
      <c r="D722" s="26" t="s">
        <v>40</v>
      </c>
      <c r="E722" s="61">
        <v>776829</v>
      </c>
      <c r="F722" s="46">
        <f>IFERROR(VLOOKUP(E722,#REF!,2,0),0)</f>
        <v>0</v>
      </c>
      <c r="G722" s="46"/>
      <c r="H722" s="26">
        <v>6000817075</v>
      </c>
      <c r="I722" s="26" t="s">
        <v>42</v>
      </c>
      <c r="J722" s="26" t="s">
        <v>42</v>
      </c>
      <c r="K722" s="30" t="str">
        <f t="shared" si="107"/>
        <v>Custeio</v>
      </c>
      <c r="L722" s="26" t="s">
        <v>136</v>
      </c>
      <c r="M722" s="47" t="s">
        <v>111</v>
      </c>
      <c r="N722" s="26" t="str">
        <f t="shared" si="102"/>
        <v>Realizado</v>
      </c>
      <c r="O722" s="58" t="s">
        <v>202</v>
      </c>
      <c r="P722" s="47" t="s">
        <v>70</v>
      </c>
      <c r="Q722" s="26" t="str">
        <f>IFERROR(IFERROR(VLOOKUP(H722,[1]STATUS_CAPEX!I:J,2,0),VLOOKUP(H722,[1]STATUS_OPEX!H:I,2,0)),0)</f>
        <v>LIB //COMS</v>
      </c>
      <c r="R722" s="31">
        <v>46233</v>
      </c>
      <c r="S722" s="32" t="s">
        <v>56</v>
      </c>
      <c r="T722" s="26" t="s">
        <v>72</v>
      </c>
      <c r="U722" s="33" t="s">
        <v>39</v>
      </c>
      <c r="V722" s="33" t="str">
        <f t="shared" si="101"/>
        <v>OK</v>
      </c>
      <c r="W722" s="33" t="s">
        <v>49</v>
      </c>
      <c r="X722" s="33" t="s">
        <v>49</v>
      </c>
      <c r="Y722" s="33" t="s">
        <v>39</v>
      </c>
      <c r="Z722" s="14">
        <f t="shared" si="103"/>
        <v>1</v>
      </c>
      <c r="AA722" s="48">
        <v>2050.66</v>
      </c>
      <c r="AB722" s="35" t="s">
        <v>57</v>
      </c>
      <c r="AC722" s="96" t="s">
        <v>73</v>
      </c>
      <c r="AD722" s="37" t="s">
        <v>51</v>
      </c>
      <c r="AE722" s="32" t="str">
        <f t="shared" si="108"/>
        <v>Realizado</v>
      </c>
      <c r="AF722" s="38" t="s">
        <v>42</v>
      </c>
      <c r="AG722" s="39">
        <f t="shared" si="104"/>
        <v>1845.14</v>
      </c>
      <c r="AH722" s="40">
        <v>2548098.5699999998</v>
      </c>
      <c r="AI722" s="35" t="e">
        <f t="shared" si="105"/>
        <v>#N/A</v>
      </c>
      <c r="AJ722" s="41">
        <v>25469471</v>
      </c>
      <c r="AK722" s="51">
        <v>1845.14</v>
      </c>
      <c r="AL722" s="34" t="str">
        <f t="shared" si="106"/>
        <v>Mauricio Alves</v>
      </c>
    </row>
    <row r="723" spans="1:38" x14ac:dyDescent="0.25">
      <c r="A723" s="26" t="s">
        <v>38</v>
      </c>
      <c r="B723" s="26" t="s">
        <v>39</v>
      </c>
      <c r="C723" s="26" t="s">
        <v>52</v>
      </c>
      <c r="D723" s="26" t="s">
        <v>40</v>
      </c>
      <c r="E723" s="27">
        <v>6583306</v>
      </c>
      <c r="F723" s="27">
        <f>IFERROR(VLOOKUP(E723,#REF!,2,0),0)</f>
        <v>0</v>
      </c>
      <c r="G723" s="27"/>
      <c r="H723" s="26">
        <v>6000800789</v>
      </c>
      <c r="I723" s="26" t="s">
        <v>42</v>
      </c>
      <c r="J723" s="26" t="s">
        <v>42</v>
      </c>
      <c r="K723" s="30" t="str">
        <f t="shared" si="107"/>
        <v>Custeio</v>
      </c>
      <c r="L723" s="26" t="s">
        <v>136</v>
      </c>
      <c r="M723" s="47" t="s">
        <v>99</v>
      </c>
      <c r="N723" s="26" t="str">
        <f t="shared" si="102"/>
        <v>Realizado</v>
      </c>
      <c r="O723" s="47" t="s">
        <v>45</v>
      </c>
      <c r="P723" s="47" t="s">
        <v>81</v>
      </c>
      <c r="Q723" s="26" t="str">
        <f>IFERROR(IFERROR(VLOOKUP(H723,[1]STATUS_CAPEX!I:J,2,0),VLOOKUP(H723,[1]STATUS_OPEX!H:I,2,0)),0)</f>
        <v>LIB //COMS</v>
      </c>
      <c r="R723" s="31">
        <v>46234</v>
      </c>
      <c r="S723" s="32" t="s">
        <v>56</v>
      </c>
      <c r="T723" s="26" t="s">
        <v>72</v>
      </c>
      <c r="U723" s="33" t="s">
        <v>39</v>
      </c>
      <c r="V723" s="33" t="str">
        <f t="shared" si="101"/>
        <v>OK</v>
      </c>
      <c r="W723" s="33" t="s">
        <v>49</v>
      </c>
      <c r="X723" s="33" t="s">
        <v>49</v>
      </c>
      <c r="Y723" s="33" t="s">
        <v>39</v>
      </c>
      <c r="Z723" s="14">
        <f t="shared" si="103"/>
        <v>1</v>
      </c>
      <c r="AA723" s="60">
        <v>1926.74</v>
      </c>
      <c r="AB723" s="35" t="s">
        <v>57</v>
      </c>
      <c r="AC723" s="96" t="s">
        <v>73</v>
      </c>
      <c r="AD723" s="37" t="s">
        <v>51</v>
      </c>
      <c r="AE723" s="32" t="str">
        <f t="shared" si="108"/>
        <v>Realizado</v>
      </c>
      <c r="AF723" s="38" t="s">
        <v>42</v>
      </c>
      <c r="AG723" s="39">
        <f t="shared" si="104"/>
        <v>1926.74</v>
      </c>
      <c r="AH723" s="40">
        <v>2548098.5699999998</v>
      </c>
      <c r="AI723" s="35" t="e">
        <f t="shared" si="105"/>
        <v>#N/A</v>
      </c>
      <c r="AJ723" s="81">
        <v>25559444</v>
      </c>
      <c r="AK723" s="51">
        <v>1926.74</v>
      </c>
      <c r="AL723" s="34" t="str">
        <f t="shared" si="106"/>
        <v>Mauricio Alves</v>
      </c>
    </row>
    <row r="724" spans="1:38" x14ac:dyDescent="0.25">
      <c r="A724" s="26" t="s">
        <v>38</v>
      </c>
      <c r="B724" s="26" t="s">
        <v>39</v>
      </c>
      <c r="C724" s="26" t="s">
        <v>52</v>
      </c>
      <c r="D724" s="26" t="s">
        <v>40</v>
      </c>
      <c r="E724" s="61" t="s">
        <v>393</v>
      </c>
      <c r="F724" s="46">
        <f>IFERROR(VLOOKUP(E724,#REF!,2,0),0)</f>
        <v>0</v>
      </c>
      <c r="G724" s="46"/>
      <c r="H724" s="26">
        <v>6000817072</v>
      </c>
      <c r="I724" s="26" t="s">
        <v>42</v>
      </c>
      <c r="J724" s="26" t="s">
        <v>42</v>
      </c>
      <c r="K724" s="30" t="str">
        <f t="shared" si="107"/>
        <v>Custeio</v>
      </c>
      <c r="L724" s="26" t="s">
        <v>136</v>
      </c>
      <c r="M724" s="26" t="s">
        <v>111</v>
      </c>
      <c r="N724" s="26" t="str">
        <f t="shared" si="102"/>
        <v>Realizado</v>
      </c>
      <c r="O724" s="47" t="s">
        <v>202</v>
      </c>
      <c r="P724" s="47" t="s">
        <v>70</v>
      </c>
      <c r="Q724" s="26" t="str">
        <f>IFERROR(IFERROR(VLOOKUP(H724,[1]STATUS_CAPEX!I:J,2,0),VLOOKUP(H724,[1]STATUS_OPEX!H:I,2,0)),0)</f>
        <v>LIB //COMS</v>
      </c>
      <c r="R724" s="31">
        <v>46235</v>
      </c>
      <c r="S724" s="32" t="s">
        <v>47</v>
      </c>
      <c r="T724" s="26" t="s">
        <v>72</v>
      </c>
      <c r="U724" s="33" t="s">
        <v>39</v>
      </c>
      <c r="V724" s="33" t="str">
        <f t="shared" si="101"/>
        <v>OK</v>
      </c>
      <c r="W724" s="33" t="s">
        <v>49</v>
      </c>
      <c r="X724" s="33" t="s">
        <v>49</v>
      </c>
      <c r="Y724" s="33" t="s">
        <v>39</v>
      </c>
      <c r="Z724" s="14">
        <f t="shared" si="103"/>
        <v>1</v>
      </c>
      <c r="AA724" s="48">
        <v>3380.12</v>
      </c>
      <c r="AB724" s="35" t="s">
        <v>50</v>
      </c>
      <c r="AC724" s="36" t="s">
        <v>73</v>
      </c>
      <c r="AD724" s="37" t="s">
        <v>51</v>
      </c>
      <c r="AE724" s="32" t="str">
        <f t="shared" si="108"/>
        <v>Realizado</v>
      </c>
      <c r="AF724" s="38" t="s">
        <v>42</v>
      </c>
      <c r="AG724" s="39" t="s">
        <v>394</v>
      </c>
      <c r="AH724" s="40">
        <v>2548098.5699999998</v>
      </c>
      <c r="AI724" s="35" t="e">
        <f t="shared" si="105"/>
        <v>#N/A</v>
      </c>
      <c r="AJ724" s="41">
        <v>25470227</v>
      </c>
      <c r="AK724" s="51">
        <v>1824.04</v>
      </c>
      <c r="AL724" s="34" t="str">
        <f t="shared" si="106"/>
        <v>Mauricio Alves</v>
      </c>
    </row>
    <row r="725" spans="1:38" x14ac:dyDescent="0.25">
      <c r="A725" s="26" t="s">
        <v>38</v>
      </c>
      <c r="B725" s="26" t="s">
        <v>39</v>
      </c>
      <c r="C725" s="26" t="s">
        <v>52</v>
      </c>
      <c r="D725" s="26" t="s">
        <v>40</v>
      </c>
      <c r="E725" s="61">
        <v>38016</v>
      </c>
      <c r="F725" s="46">
        <f>IFERROR(VLOOKUP(E725,#REF!,2,0),0)</f>
        <v>0</v>
      </c>
      <c r="G725" s="46"/>
      <c r="H725" s="26">
        <v>6000816853</v>
      </c>
      <c r="I725" s="26" t="s">
        <v>42</v>
      </c>
      <c r="J725" s="26" t="s">
        <v>42</v>
      </c>
      <c r="K725" s="30" t="str">
        <f t="shared" si="107"/>
        <v>Custeio</v>
      </c>
      <c r="L725" s="26" t="s">
        <v>136</v>
      </c>
      <c r="M725" s="47" t="s">
        <v>111</v>
      </c>
      <c r="N725" s="26" t="str">
        <f t="shared" si="102"/>
        <v>Realizado</v>
      </c>
      <c r="O725" s="47" t="s">
        <v>202</v>
      </c>
      <c r="P725" s="47" t="s">
        <v>70</v>
      </c>
      <c r="Q725" s="26" t="str">
        <f>IFERROR(IFERROR(VLOOKUP(H725,[1]STATUS_CAPEX!I:J,2,0),VLOOKUP(H725,[1]STATUS_OPEX!H:I,2,0)),0)</f>
        <v>LIB //COMS</v>
      </c>
      <c r="R725" s="31">
        <v>46236</v>
      </c>
      <c r="S725" s="32" t="s">
        <v>56</v>
      </c>
      <c r="T725" s="26" t="s">
        <v>72</v>
      </c>
      <c r="U725" s="33" t="s">
        <v>39</v>
      </c>
      <c r="V725" s="33" t="str">
        <f t="shared" si="101"/>
        <v>OK</v>
      </c>
      <c r="W725" s="33" t="s">
        <v>49</v>
      </c>
      <c r="X725" s="33" t="s">
        <v>49</v>
      </c>
      <c r="Y725" s="33" t="s">
        <v>39</v>
      </c>
      <c r="Z725" s="14">
        <f t="shared" si="103"/>
        <v>1</v>
      </c>
      <c r="AA725" s="48">
        <v>1614.8</v>
      </c>
      <c r="AB725" s="35" t="s">
        <v>57</v>
      </c>
      <c r="AC725" s="96" t="s">
        <v>182</v>
      </c>
      <c r="AD725" s="37" t="s">
        <v>51</v>
      </c>
      <c r="AE725" s="32" t="str">
        <f t="shared" si="108"/>
        <v>Realizado</v>
      </c>
      <c r="AF725" s="38" t="s">
        <v>42</v>
      </c>
      <c r="AG725" s="39">
        <v>1614.8</v>
      </c>
      <c r="AH725" s="40">
        <v>2548098.5699999998</v>
      </c>
      <c r="AI725" s="35" t="e">
        <f t="shared" si="105"/>
        <v>#N/A</v>
      </c>
      <c r="AJ725" s="41">
        <v>25446564</v>
      </c>
      <c r="AK725" s="51">
        <v>4844.3999999999996</v>
      </c>
      <c r="AL725" s="34" t="str">
        <f t="shared" si="106"/>
        <v>Mauricio Alves</v>
      </c>
    </row>
    <row r="726" spans="1:38" x14ac:dyDescent="0.25">
      <c r="A726" s="26" t="s">
        <v>38</v>
      </c>
      <c r="B726" s="26" t="s">
        <v>39</v>
      </c>
      <c r="C726" s="26" t="s">
        <v>52</v>
      </c>
      <c r="D726" s="26" t="s">
        <v>40</v>
      </c>
      <c r="E726" s="61">
        <v>776834</v>
      </c>
      <c r="F726" s="46">
        <f>IFERROR(VLOOKUP(E726,#REF!,2,0),0)</f>
        <v>0</v>
      </c>
      <c r="G726" s="46"/>
      <c r="H726" s="26">
        <v>6000816855</v>
      </c>
      <c r="I726" s="26" t="s">
        <v>42</v>
      </c>
      <c r="J726" s="26" t="s">
        <v>42</v>
      </c>
      <c r="K726" s="30" t="str">
        <f t="shared" si="107"/>
        <v>Custeio</v>
      </c>
      <c r="L726" s="26" t="s">
        <v>136</v>
      </c>
      <c r="M726" s="26" t="s">
        <v>111</v>
      </c>
      <c r="N726" s="26" t="str">
        <f t="shared" si="102"/>
        <v>Realizado</v>
      </c>
      <c r="O726" s="47" t="s">
        <v>202</v>
      </c>
      <c r="P726" s="47" t="s">
        <v>70</v>
      </c>
      <c r="Q726" s="26" t="str">
        <f>IFERROR(IFERROR(VLOOKUP(H726,[1]STATUS_CAPEX!I:J,2,0),VLOOKUP(H726,[1]STATUS_OPEX!H:I,2,0)),0)</f>
        <v>LIB //COMS</v>
      </c>
      <c r="R726" s="31">
        <v>46237</v>
      </c>
      <c r="S726" s="32" t="s">
        <v>47</v>
      </c>
      <c r="T726" s="26" t="s">
        <v>72</v>
      </c>
      <c r="U726" s="33" t="s">
        <v>39</v>
      </c>
      <c r="V726" s="33" t="str">
        <f t="shared" si="101"/>
        <v>OK</v>
      </c>
      <c r="W726" s="33" t="s">
        <v>49</v>
      </c>
      <c r="X726" s="33" t="s">
        <v>49</v>
      </c>
      <c r="Y726" s="33" t="s">
        <v>39</v>
      </c>
      <c r="Z726" s="14">
        <f t="shared" si="103"/>
        <v>1</v>
      </c>
      <c r="AA726" s="48">
        <v>6201.33</v>
      </c>
      <c r="AB726" s="35" t="s">
        <v>50</v>
      </c>
      <c r="AC726" s="97" t="s">
        <v>271</v>
      </c>
      <c r="AD726" s="37" t="s">
        <v>51</v>
      </c>
      <c r="AE726" s="32" t="str">
        <f t="shared" si="108"/>
        <v>Realizado</v>
      </c>
      <c r="AF726" s="38" t="s">
        <v>42</v>
      </c>
      <c r="AG726" s="39">
        <f>IF(AK726="",AA726,AK726)</f>
        <v>2193.7800000000002</v>
      </c>
      <c r="AH726" s="40">
        <v>2548098.5699999998</v>
      </c>
      <c r="AI726" s="35" t="e">
        <f t="shared" si="105"/>
        <v>#N/A</v>
      </c>
      <c r="AJ726" s="41">
        <v>25469338</v>
      </c>
      <c r="AK726" s="51">
        <v>2193.7800000000002</v>
      </c>
      <c r="AL726" s="34" t="str">
        <f t="shared" si="106"/>
        <v>Mauricio Alves</v>
      </c>
    </row>
    <row r="727" spans="1:38" x14ac:dyDescent="0.25">
      <c r="A727" s="26" t="s">
        <v>38</v>
      </c>
      <c r="B727" s="26" t="s">
        <v>39</v>
      </c>
      <c r="C727" s="26" t="s">
        <v>52</v>
      </c>
      <c r="D727" s="26" t="s">
        <v>40</v>
      </c>
      <c r="E727" s="61">
        <v>14904719</v>
      </c>
      <c r="F727" s="46">
        <f>IFERROR(VLOOKUP(E727,#REF!,2,0),0)</f>
        <v>0</v>
      </c>
      <c r="G727" s="46"/>
      <c r="H727" s="26">
        <v>6000816856</v>
      </c>
      <c r="I727" s="26" t="s">
        <v>42</v>
      </c>
      <c r="J727" s="26" t="s">
        <v>42</v>
      </c>
      <c r="K727" s="30" t="str">
        <f t="shared" si="107"/>
        <v>Custeio</v>
      </c>
      <c r="L727" s="26" t="s">
        <v>136</v>
      </c>
      <c r="M727" s="26" t="s">
        <v>111</v>
      </c>
      <c r="N727" s="26" t="str">
        <f t="shared" si="102"/>
        <v>Realizado</v>
      </c>
      <c r="O727" s="47" t="s">
        <v>202</v>
      </c>
      <c r="P727" s="47" t="s">
        <v>70</v>
      </c>
      <c r="Q727" s="26" t="str">
        <f>IFERROR(IFERROR(VLOOKUP(H727,[1]STATUS_CAPEX!I:J,2,0),VLOOKUP(H727,[1]STATUS_OPEX!H:I,2,0)),0)</f>
        <v>LIB //COMS</v>
      </c>
      <c r="R727" s="31">
        <v>46238</v>
      </c>
      <c r="S727" s="32" t="s">
        <v>47</v>
      </c>
      <c r="T727" s="26" t="s">
        <v>72</v>
      </c>
      <c r="U727" s="33" t="s">
        <v>39</v>
      </c>
      <c r="V727" s="33" t="str">
        <f t="shared" si="101"/>
        <v>OK</v>
      </c>
      <c r="W727" s="33" t="s">
        <v>49</v>
      </c>
      <c r="X727" s="33" t="s">
        <v>49</v>
      </c>
      <c r="Y727" s="33" t="s">
        <v>39</v>
      </c>
      <c r="Z727" s="14">
        <f t="shared" si="103"/>
        <v>1</v>
      </c>
      <c r="AA727" s="48">
        <v>2895.61</v>
      </c>
      <c r="AB727" s="35" t="s">
        <v>50</v>
      </c>
      <c r="AC727" s="97" t="s">
        <v>271</v>
      </c>
      <c r="AD727" s="37" t="s">
        <v>51</v>
      </c>
      <c r="AE727" s="32" t="str">
        <f t="shared" si="108"/>
        <v>Realizado</v>
      </c>
      <c r="AF727" s="38" t="s">
        <v>42</v>
      </c>
      <c r="AG727" s="49">
        <f>IF(AK727="",AA727,AK727)</f>
        <v>1710.27</v>
      </c>
      <c r="AH727" s="40">
        <v>2548098.5699999998</v>
      </c>
      <c r="AI727" s="35" t="e">
        <f t="shared" si="105"/>
        <v>#N/A</v>
      </c>
      <c r="AJ727" s="41">
        <v>25469407</v>
      </c>
      <c r="AK727" s="51">
        <v>1710.27</v>
      </c>
      <c r="AL727" s="34" t="str">
        <f t="shared" si="106"/>
        <v>Mauricio Alves</v>
      </c>
    </row>
    <row r="728" spans="1:38" x14ac:dyDescent="0.25">
      <c r="A728" s="26" t="s">
        <v>38</v>
      </c>
      <c r="B728" s="26" t="s">
        <v>39</v>
      </c>
      <c r="C728" s="26" t="s">
        <v>52</v>
      </c>
      <c r="D728" s="26" t="s">
        <v>40</v>
      </c>
      <c r="E728" s="61">
        <v>136411</v>
      </c>
      <c r="F728" s="46">
        <f>IFERROR(VLOOKUP(E728,#REF!,2,0),0)</f>
        <v>0</v>
      </c>
      <c r="G728" s="46"/>
      <c r="H728" s="26">
        <v>6000816857</v>
      </c>
      <c r="I728" s="26" t="s">
        <v>42</v>
      </c>
      <c r="J728" s="26" t="s">
        <v>42</v>
      </c>
      <c r="K728" s="30" t="str">
        <f t="shared" si="107"/>
        <v>Custeio</v>
      </c>
      <c r="L728" s="26" t="s">
        <v>136</v>
      </c>
      <c r="M728" s="47" t="s">
        <v>111</v>
      </c>
      <c r="N728" s="26" t="str">
        <f t="shared" si="102"/>
        <v>Realizado</v>
      </c>
      <c r="O728" s="47" t="s">
        <v>202</v>
      </c>
      <c r="P728" s="47" t="s">
        <v>70</v>
      </c>
      <c r="Q728" s="26" t="str">
        <f>IFERROR(IFERROR(VLOOKUP(H728,[1]STATUS_CAPEX!I:J,2,0),VLOOKUP(H728,[1]STATUS_OPEX!H:I,2,0)),0)</f>
        <v>LIB //COMS</v>
      </c>
      <c r="R728" s="31">
        <v>46239</v>
      </c>
      <c r="S728" s="32" t="s">
        <v>56</v>
      </c>
      <c r="T728" s="26" t="s">
        <v>72</v>
      </c>
      <c r="U728" s="33" t="s">
        <v>39</v>
      </c>
      <c r="V728" s="33" t="str">
        <f t="shared" si="101"/>
        <v>OK</v>
      </c>
      <c r="W728" s="33" t="s">
        <v>49</v>
      </c>
      <c r="X728" s="33" t="s">
        <v>49</v>
      </c>
      <c r="Y728" s="33" t="s">
        <v>39</v>
      </c>
      <c r="Z728" s="14">
        <f t="shared" si="103"/>
        <v>1</v>
      </c>
      <c r="AA728" s="48">
        <v>528.48</v>
      </c>
      <c r="AB728" s="35" t="s">
        <v>57</v>
      </c>
      <c r="AC728" s="96" t="s">
        <v>182</v>
      </c>
      <c r="AD728" s="37" t="s">
        <v>51</v>
      </c>
      <c r="AE728" s="32" t="str">
        <f t="shared" si="108"/>
        <v>Realizado</v>
      </c>
      <c r="AF728" s="38" t="s">
        <v>42</v>
      </c>
      <c r="AG728" s="49">
        <f>IF(AK728="",AA728,AK728)</f>
        <v>1585.44</v>
      </c>
      <c r="AH728" s="40">
        <v>2548098.5699999998</v>
      </c>
      <c r="AI728" s="35" t="e">
        <f t="shared" si="105"/>
        <v>#N/A</v>
      </c>
      <c r="AJ728" s="41">
        <v>25469451</v>
      </c>
      <c r="AK728" s="51">
        <v>1585.44</v>
      </c>
      <c r="AL728" s="34" t="str">
        <f t="shared" si="106"/>
        <v>Mauricio Alves</v>
      </c>
    </row>
    <row r="729" spans="1:38" x14ac:dyDescent="0.25">
      <c r="A729" s="26" t="s">
        <v>38</v>
      </c>
      <c r="B729" s="26" t="s">
        <v>39</v>
      </c>
      <c r="C729" s="26" t="s">
        <v>52</v>
      </c>
      <c r="D729" s="26" t="s">
        <v>40</v>
      </c>
      <c r="E729" s="61">
        <v>128694</v>
      </c>
      <c r="F729" s="46">
        <f>IFERROR(VLOOKUP(E729,#REF!,2,0),0)</f>
        <v>0</v>
      </c>
      <c r="G729" s="46"/>
      <c r="H729" s="26">
        <v>6000816858</v>
      </c>
      <c r="I729" s="26" t="s">
        <v>42</v>
      </c>
      <c r="J729" s="26" t="s">
        <v>42</v>
      </c>
      <c r="K729" s="30" t="str">
        <f t="shared" si="107"/>
        <v>Custeio</v>
      </c>
      <c r="L729" s="26" t="s">
        <v>136</v>
      </c>
      <c r="M729" s="47" t="s">
        <v>111</v>
      </c>
      <c r="N729" s="26" t="str">
        <f t="shared" si="102"/>
        <v>Realizado</v>
      </c>
      <c r="O729" s="47" t="s">
        <v>202</v>
      </c>
      <c r="P729" s="47" t="s">
        <v>70</v>
      </c>
      <c r="Q729" s="26" t="str">
        <f>IFERROR(IFERROR(VLOOKUP(H729,[1]STATUS_CAPEX!I:J,2,0),VLOOKUP(H729,[1]STATUS_OPEX!H:I,2,0)),0)</f>
        <v>LIB //COMS</v>
      </c>
      <c r="R729" s="31">
        <v>46240</v>
      </c>
      <c r="S729" s="32" t="s">
        <v>56</v>
      </c>
      <c r="T729" s="26" t="s">
        <v>72</v>
      </c>
      <c r="U729" s="33" t="s">
        <v>39</v>
      </c>
      <c r="V729" s="33" t="str">
        <f t="shared" si="101"/>
        <v>OK</v>
      </c>
      <c r="W729" s="33" t="s">
        <v>49</v>
      </c>
      <c r="X729" s="33" t="s">
        <v>49</v>
      </c>
      <c r="Y729" s="33" t="s">
        <v>39</v>
      </c>
      <c r="Z729" s="14">
        <f t="shared" si="103"/>
        <v>1</v>
      </c>
      <c r="AA729" s="48">
        <v>484.44</v>
      </c>
      <c r="AB729" s="35" t="s">
        <v>57</v>
      </c>
      <c r="AC729" s="96" t="s">
        <v>182</v>
      </c>
      <c r="AD729" s="37" t="s">
        <v>51</v>
      </c>
      <c r="AE729" s="32" t="str">
        <f t="shared" si="108"/>
        <v>Realizado</v>
      </c>
      <c r="AF729" s="38" t="s">
        <v>42</v>
      </c>
      <c r="AG729" s="49">
        <f>IF(AK729="",AA729,AK729)</f>
        <v>484.44</v>
      </c>
      <c r="AH729" s="40">
        <v>2548098.5699999998</v>
      </c>
      <c r="AI729" s="35" t="e">
        <f t="shared" si="105"/>
        <v>#N/A</v>
      </c>
      <c r="AJ729" s="41">
        <v>25469509</v>
      </c>
      <c r="AK729" s="51">
        <v>484.44</v>
      </c>
      <c r="AL729" s="34" t="str">
        <f t="shared" si="106"/>
        <v>Mauricio Alves</v>
      </c>
    </row>
    <row r="730" spans="1:38" x14ac:dyDescent="0.25">
      <c r="A730" s="26" t="s">
        <v>38</v>
      </c>
      <c r="B730" s="26" t="s">
        <v>39</v>
      </c>
      <c r="C730" s="26" t="s">
        <v>52</v>
      </c>
      <c r="D730" s="26" t="s">
        <v>40</v>
      </c>
      <c r="E730" s="61">
        <v>119397</v>
      </c>
      <c r="F730" s="46">
        <f>IFERROR(VLOOKUP(E730,#REF!,2,0),0)</f>
        <v>0</v>
      </c>
      <c r="G730" s="46"/>
      <c r="H730" s="26">
        <v>6000816880</v>
      </c>
      <c r="I730" s="26" t="s">
        <v>42</v>
      </c>
      <c r="J730" s="26" t="s">
        <v>42</v>
      </c>
      <c r="K730" s="30" t="str">
        <f t="shared" si="107"/>
        <v>Custeio</v>
      </c>
      <c r="L730" s="26" t="s">
        <v>136</v>
      </c>
      <c r="M730" s="47" t="s">
        <v>111</v>
      </c>
      <c r="N730" s="26" t="str">
        <f t="shared" si="102"/>
        <v>Realizado</v>
      </c>
      <c r="O730" s="47" t="s">
        <v>202</v>
      </c>
      <c r="P730" s="47" t="s">
        <v>70</v>
      </c>
      <c r="Q730" s="26" t="str">
        <f>IFERROR(IFERROR(VLOOKUP(H730,[1]STATUS_CAPEX!I:J,2,0),VLOOKUP(H730,[1]STATUS_OPEX!H:I,2,0)),0)</f>
        <v>LIB //COMS</v>
      </c>
      <c r="R730" s="31">
        <v>46241</v>
      </c>
      <c r="S730" s="32" t="s">
        <v>56</v>
      </c>
      <c r="T730" s="26" t="s">
        <v>72</v>
      </c>
      <c r="U730" s="33" t="s">
        <v>39</v>
      </c>
      <c r="V730" s="33" t="str">
        <f t="shared" si="101"/>
        <v>OK</v>
      </c>
      <c r="W730" s="33" t="s">
        <v>49</v>
      </c>
      <c r="X730" s="33" t="s">
        <v>49</v>
      </c>
      <c r="Y730" s="33" t="s">
        <v>39</v>
      </c>
      <c r="Z730" s="14">
        <f t="shared" si="103"/>
        <v>1</v>
      </c>
      <c r="AA730" s="48">
        <v>1585.44</v>
      </c>
      <c r="AB730" s="35" t="s">
        <v>57</v>
      </c>
      <c r="AC730" s="96" t="s">
        <v>182</v>
      </c>
      <c r="AD730" s="37" t="s">
        <v>51</v>
      </c>
      <c r="AE730" s="32" t="str">
        <f t="shared" si="108"/>
        <v>Realizado</v>
      </c>
      <c r="AF730" s="38" t="s">
        <v>42</v>
      </c>
      <c r="AG730" s="49">
        <v>1585.44</v>
      </c>
      <c r="AH730" s="40">
        <v>2548098.5699999998</v>
      </c>
      <c r="AI730" s="35" t="e">
        <f t="shared" si="105"/>
        <v>#N/A</v>
      </c>
      <c r="AJ730" s="41">
        <v>25469553</v>
      </c>
      <c r="AK730" s="51">
        <v>4756.32</v>
      </c>
      <c r="AL730" s="34" t="str">
        <f t="shared" si="106"/>
        <v>Mauricio Alves</v>
      </c>
    </row>
    <row r="731" spans="1:38" x14ac:dyDescent="0.25">
      <c r="A731" s="26" t="s">
        <v>38</v>
      </c>
      <c r="B731" s="26" t="s">
        <v>39</v>
      </c>
      <c r="C731" s="26" t="s">
        <v>52</v>
      </c>
      <c r="D731" s="26" t="s">
        <v>40</v>
      </c>
      <c r="E731" s="61">
        <v>154920</v>
      </c>
      <c r="F731" s="46">
        <f>IFERROR(VLOOKUP(E731,#REF!,2,0),0)</f>
        <v>0</v>
      </c>
      <c r="G731" s="46"/>
      <c r="H731" s="26">
        <v>6000816882</v>
      </c>
      <c r="I731" s="26" t="s">
        <v>42</v>
      </c>
      <c r="J731" s="26" t="s">
        <v>42</v>
      </c>
      <c r="K731" s="30" t="str">
        <f t="shared" si="107"/>
        <v>Custeio</v>
      </c>
      <c r="L731" s="26" t="s">
        <v>136</v>
      </c>
      <c r="M731" s="47" t="s">
        <v>111</v>
      </c>
      <c r="N731" s="26" t="str">
        <f t="shared" si="102"/>
        <v>Realizado</v>
      </c>
      <c r="O731" s="47" t="s">
        <v>202</v>
      </c>
      <c r="P731" s="47" t="s">
        <v>70</v>
      </c>
      <c r="Q731" s="26" t="str">
        <f>IFERROR(IFERROR(VLOOKUP(H731,[1]STATUS_CAPEX!I:J,2,0),VLOOKUP(H731,[1]STATUS_OPEX!H:I,2,0)),0)</f>
        <v>LIB //COMS</v>
      </c>
      <c r="R731" s="31">
        <v>46242</v>
      </c>
      <c r="S731" s="32" t="s">
        <v>56</v>
      </c>
      <c r="T731" s="26" t="s">
        <v>72</v>
      </c>
      <c r="U731" s="33" t="s">
        <v>39</v>
      </c>
      <c r="V731" s="33" t="str">
        <f t="shared" si="101"/>
        <v>OK</v>
      </c>
      <c r="W731" s="33" t="s">
        <v>49</v>
      </c>
      <c r="X731" s="33" t="s">
        <v>49</v>
      </c>
      <c r="Y731" s="33" t="s">
        <v>39</v>
      </c>
      <c r="Z731" s="14">
        <f t="shared" si="103"/>
        <v>1</v>
      </c>
      <c r="AA731" s="48">
        <v>4109.42</v>
      </c>
      <c r="AB731" s="35" t="s">
        <v>57</v>
      </c>
      <c r="AC731" s="96" t="s">
        <v>182</v>
      </c>
      <c r="AD731" s="37" t="s">
        <v>51</v>
      </c>
      <c r="AE731" s="32" t="str">
        <f t="shared" si="108"/>
        <v>Realizado</v>
      </c>
      <c r="AF731" s="38" t="s">
        <v>42</v>
      </c>
      <c r="AG731" s="49">
        <f t="shared" ref="AG731:AG748" si="109">IF(AK731="",AA731,AK731)</f>
        <v>5543.56</v>
      </c>
      <c r="AH731" s="40">
        <v>2548098.5699999998</v>
      </c>
      <c r="AI731" s="35" t="e">
        <f t="shared" si="105"/>
        <v>#N/A</v>
      </c>
      <c r="AJ731" s="41">
        <v>25469705</v>
      </c>
      <c r="AK731" s="51">
        <v>5543.56</v>
      </c>
      <c r="AL731" s="34" t="str">
        <f t="shared" si="106"/>
        <v>Mauricio Alves</v>
      </c>
    </row>
    <row r="732" spans="1:38" x14ac:dyDescent="0.25">
      <c r="A732" s="26" t="s">
        <v>395</v>
      </c>
      <c r="B732" s="26" t="s">
        <v>39</v>
      </c>
      <c r="C732" s="26" t="s">
        <v>52</v>
      </c>
      <c r="D732" s="26" t="s">
        <v>40</v>
      </c>
      <c r="E732" s="27" t="s">
        <v>396</v>
      </c>
      <c r="F732" s="46">
        <f>IFERROR(VLOOKUP(E732,#REF!,2,0),0)</f>
        <v>0</v>
      </c>
      <c r="G732" s="46"/>
      <c r="H732" s="26">
        <v>6000805147</v>
      </c>
      <c r="I732" s="26" t="s">
        <v>42</v>
      </c>
      <c r="J732" s="26" t="s">
        <v>42</v>
      </c>
      <c r="K732" s="30" t="str">
        <f t="shared" si="107"/>
        <v>Custeio</v>
      </c>
      <c r="L732" s="26" t="s">
        <v>43</v>
      </c>
      <c r="M732" s="47" t="s">
        <v>397</v>
      </c>
      <c r="N732" s="26" t="str">
        <f t="shared" si="102"/>
        <v>Realizado</v>
      </c>
      <c r="O732" s="47" t="s">
        <v>398</v>
      </c>
      <c r="P732" s="47" t="s">
        <v>399</v>
      </c>
      <c r="Q732" s="26" t="str">
        <f>IFERROR(IFERROR(VLOOKUP(H732,[1]STATUS_CAPEX!I:J,2,0),VLOOKUP(H732,[1]STATUS_OPEX!H:I,2,0)),0)</f>
        <v>LIB //COMS</v>
      </c>
      <c r="R732" s="31">
        <v>46243</v>
      </c>
      <c r="S732" s="32" t="s">
        <v>71</v>
      </c>
      <c r="T732" s="26" t="s">
        <v>72</v>
      </c>
      <c r="U732" s="33" t="s">
        <v>39</v>
      </c>
      <c r="V732" s="33" t="str">
        <f t="shared" si="101"/>
        <v>OK</v>
      </c>
      <c r="W732" s="33" t="s">
        <v>49</v>
      </c>
      <c r="X732" s="33" t="s">
        <v>49</v>
      </c>
      <c r="Y732" s="33" t="s">
        <v>39</v>
      </c>
      <c r="Z732" s="14">
        <f t="shared" si="103"/>
        <v>1</v>
      </c>
      <c r="AA732" s="60">
        <v>0</v>
      </c>
      <c r="AB732" s="35" t="s">
        <v>57</v>
      </c>
      <c r="AC732" s="96" t="s">
        <v>182</v>
      </c>
      <c r="AD732" s="37" t="s">
        <v>51</v>
      </c>
      <c r="AE732" s="32" t="str">
        <f t="shared" si="108"/>
        <v>Realizado</v>
      </c>
      <c r="AF732" s="38" t="s">
        <v>42</v>
      </c>
      <c r="AG732" s="39">
        <f t="shared" si="109"/>
        <v>69671.960000000006</v>
      </c>
      <c r="AH732" s="40">
        <v>2548098.5699999998</v>
      </c>
      <c r="AI732" s="35" t="e">
        <f t="shared" si="105"/>
        <v>#N/A</v>
      </c>
      <c r="AJ732" s="41">
        <v>25202566</v>
      </c>
      <c r="AK732" s="51">
        <v>69671.960000000006</v>
      </c>
      <c r="AL732" s="34" t="str">
        <f t="shared" si="106"/>
        <v>Mauricio Alves</v>
      </c>
    </row>
    <row r="733" spans="1:38" x14ac:dyDescent="0.25">
      <c r="A733" s="26" t="s">
        <v>395</v>
      </c>
      <c r="B733" s="26" t="s">
        <v>39</v>
      </c>
      <c r="C733" s="26" t="s">
        <v>52</v>
      </c>
      <c r="D733" s="26" t="s">
        <v>40</v>
      </c>
      <c r="E733" s="27" t="s">
        <v>400</v>
      </c>
      <c r="F733" s="46">
        <f>IFERROR(VLOOKUP(E733,#REF!,2,0),0)</f>
        <v>0</v>
      </c>
      <c r="G733" s="46"/>
      <c r="H733" s="26">
        <v>6000805143</v>
      </c>
      <c r="I733" s="26" t="s">
        <v>42</v>
      </c>
      <c r="J733" s="26" t="s">
        <v>42</v>
      </c>
      <c r="K733" s="30" t="str">
        <f t="shared" si="107"/>
        <v>Custeio</v>
      </c>
      <c r="L733" s="26" t="s">
        <v>43</v>
      </c>
      <c r="M733" s="47" t="s">
        <v>397</v>
      </c>
      <c r="N733" s="26" t="str">
        <f t="shared" si="102"/>
        <v>Realizado</v>
      </c>
      <c r="O733" s="47" t="s">
        <v>398</v>
      </c>
      <c r="P733" s="47" t="s">
        <v>399</v>
      </c>
      <c r="Q733" s="26" t="str">
        <f>IFERROR(IFERROR(VLOOKUP(H733,[1]STATUS_CAPEX!I:J,2,0),VLOOKUP(H733,[1]STATUS_OPEX!H:I,2,0)),0)</f>
        <v>LIB //COMS</v>
      </c>
      <c r="R733" s="31">
        <v>46244</v>
      </c>
      <c r="S733" s="32" t="s">
        <v>71</v>
      </c>
      <c r="T733" s="26" t="s">
        <v>72</v>
      </c>
      <c r="U733" s="33" t="s">
        <v>39</v>
      </c>
      <c r="V733" s="33" t="str">
        <f t="shared" si="101"/>
        <v>OK</v>
      </c>
      <c r="W733" s="33" t="s">
        <v>49</v>
      </c>
      <c r="X733" s="33" t="s">
        <v>49</v>
      </c>
      <c r="Y733" s="33" t="s">
        <v>39</v>
      </c>
      <c r="Z733" s="14">
        <f t="shared" si="103"/>
        <v>1</v>
      </c>
      <c r="AA733" s="60">
        <v>0</v>
      </c>
      <c r="AB733" s="35" t="s">
        <v>57</v>
      </c>
      <c r="AC733" s="96" t="s">
        <v>182</v>
      </c>
      <c r="AD733" s="37" t="s">
        <v>51</v>
      </c>
      <c r="AE733" s="32" t="str">
        <f t="shared" si="108"/>
        <v>Realizado</v>
      </c>
      <c r="AF733" s="38" t="s">
        <v>42</v>
      </c>
      <c r="AG733" s="39">
        <f t="shared" si="109"/>
        <v>78747.759999999995</v>
      </c>
      <c r="AH733" s="40">
        <v>2548098.5699999998</v>
      </c>
      <c r="AI733" s="35" t="e">
        <f t="shared" si="105"/>
        <v>#N/A</v>
      </c>
      <c r="AJ733" s="41">
        <v>25202573</v>
      </c>
      <c r="AK733" s="51">
        <v>78747.759999999995</v>
      </c>
      <c r="AL733" s="34" t="str">
        <f t="shared" si="106"/>
        <v>Mauricio Alves</v>
      </c>
    </row>
    <row r="734" spans="1:38" ht="15.75" x14ac:dyDescent="0.25">
      <c r="A734" s="26" t="s">
        <v>401</v>
      </c>
      <c r="B734" s="26" t="s">
        <v>39</v>
      </c>
      <c r="C734" s="26" t="s">
        <v>52</v>
      </c>
      <c r="D734" s="26" t="s">
        <v>40</v>
      </c>
      <c r="E734" s="27" t="s">
        <v>402</v>
      </c>
      <c r="F734" s="46">
        <f>IFERROR(VLOOKUP(E734,#REF!,2,0),0)</f>
        <v>0</v>
      </c>
      <c r="G734" s="46"/>
      <c r="H734" s="98">
        <v>6000805473</v>
      </c>
      <c r="I734" s="26" t="s">
        <v>42</v>
      </c>
      <c r="J734" s="26" t="s">
        <v>42</v>
      </c>
      <c r="K734" s="30" t="str">
        <f t="shared" si="107"/>
        <v>Custeio</v>
      </c>
      <c r="L734" s="26" t="s">
        <v>43</v>
      </c>
      <c r="M734" s="26" t="s">
        <v>54</v>
      </c>
      <c r="N734" s="26" t="str">
        <f t="shared" si="102"/>
        <v>Realizado</v>
      </c>
      <c r="O734" s="47" t="s">
        <v>398</v>
      </c>
      <c r="P734" s="47" t="s">
        <v>403</v>
      </c>
      <c r="Q734" s="26" t="str">
        <f>IFERROR(IFERROR(VLOOKUP(H734,[1]STATUS_CAPEX!I:J,2,0),VLOOKUP(H734,[1]STATUS_OPEX!H:I,2,0)),0)</f>
        <v>LIB //COMS</v>
      </c>
      <c r="R734" s="31">
        <v>46245</v>
      </c>
      <c r="S734" s="99" t="s">
        <v>165</v>
      </c>
      <c r="T734" s="26" t="s">
        <v>72</v>
      </c>
      <c r="U734" s="33" t="s">
        <v>39</v>
      </c>
      <c r="V734" s="33" t="str">
        <f t="shared" si="101"/>
        <v>OK</v>
      </c>
      <c r="W734" s="33" t="s">
        <v>49</v>
      </c>
      <c r="X734" s="33" t="s">
        <v>49</v>
      </c>
      <c r="Y734" s="33" t="s">
        <v>39</v>
      </c>
      <c r="Z734" s="14">
        <f t="shared" si="103"/>
        <v>1</v>
      </c>
      <c r="AA734" s="60">
        <v>228769.2</v>
      </c>
      <c r="AB734" s="35" t="s">
        <v>50</v>
      </c>
      <c r="AC734" s="36" t="s">
        <v>404</v>
      </c>
      <c r="AD734" s="37" t="s">
        <v>51</v>
      </c>
      <c r="AE734" s="32" t="str">
        <f t="shared" si="108"/>
        <v>Realizado</v>
      </c>
      <c r="AF734" s="38" t="s">
        <v>166</v>
      </c>
      <c r="AG734" s="39">
        <f t="shared" si="109"/>
        <v>180242.4</v>
      </c>
      <c r="AH734" s="40">
        <v>2548098.5699999998</v>
      </c>
      <c r="AI734" s="35" t="e">
        <f t="shared" si="105"/>
        <v>#N/A</v>
      </c>
      <c r="AJ734" s="41">
        <v>25221631</v>
      </c>
      <c r="AK734" s="100">
        <v>180242.4</v>
      </c>
      <c r="AL734" s="34" t="str">
        <f t="shared" si="106"/>
        <v>Mauricio Alves</v>
      </c>
    </row>
    <row r="735" spans="1:38" x14ac:dyDescent="0.25">
      <c r="A735" s="26" t="s">
        <v>401</v>
      </c>
      <c r="B735" s="26" t="s">
        <v>39</v>
      </c>
      <c r="C735" s="26" t="s">
        <v>52</v>
      </c>
      <c r="D735" s="26" t="s">
        <v>40</v>
      </c>
      <c r="E735" s="27" t="s">
        <v>402</v>
      </c>
      <c r="F735" s="46">
        <f>IFERROR(VLOOKUP(E735,#REF!,2,0),0)</f>
        <v>0</v>
      </c>
      <c r="G735" s="46"/>
      <c r="H735" s="98">
        <v>6000805472</v>
      </c>
      <c r="I735" s="26" t="s">
        <v>42</v>
      </c>
      <c r="J735" s="26" t="s">
        <v>42</v>
      </c>
      <c r="K735" s="30" t="str">
        <f t="shared" si="107"/>
        <v>Custeio</v>
      </c>
      <c r="L735" s="26" t="s">
        <v>43</v>
      </c>
      <c r="M735" s="26" t="s">
        <v>44</v>
      </c>
      <c r="N735" s="26" t="str">
        <f t="shared" si="102"/>
        <v>Realizado</v>
      </c>
      <c r="O735" s="47" t="s">
        <v>398</v>
      </c>
      <c r="P735" s="47" t="s">
        <v>403</v>
      </c>
      <c r="Q735" s="26" t="str">
        <f>IFERROR(IFERROR(VLOOKUP(H735,[1]STATUS_CAPEX!I:J,2,0),VLOOKUP(H735,[1]STATUS_OPEX!H:I,2,0)),0)</f>
        <v>LIB //COMS</v>
      </c>
      <c r="R735" s="31">
        <v>46246</v>
      </c>
      <c r="S735" s="99" t="s">
        <v>165</v>
      </c>
      <c r="T735" s="26" t="s">
        <v>72</v>
      </c>
      <c r="U735" s="33" t="s">
        <v>39</v>
      </c>
      <c r="V735" s="33" t="str">
        <f t="shared" si="101"/>
        <v>OK</v>
      </c>
      <c r="W735" s="33" t="s">
        <v>49</v>
      </c>
      <c r="X735" s="33" t="s">
        <v>49</v>
      </c>
      <c r="Y735" s="33" t="s">
        <v>39</v>
      </c>
      <c r="Z735" s="14">
        <f t="shared" si="103"/>
        <v>1</v>
      </c>
      <c r="AA735" s="60">
        <v>115379.2</v>
      </c>
      <c r="AB735" s="35" t="s">
        <v>50</v>
      </c>
      <c r="AC735" s="36" t="s">
        <v>404</v>
      </c>
      <c r="AD735" s="37" t="s">
        <v>51</v>
      </c>
      <c r="AE735" s="32" t="str">
        <f t="shared" si="108"/>
        <v>Realizado</v>
      </c>
      <c r="AF735" s="38" t="s">
        <v>166</v>
      </c>
      <c r="AG735" s="39">
        <f t="shared" si="109"/>
        <v>98072.320000000007</v>
      </c>
      <c r="AH735" s="40">
        <v>2548098.5699999998</v>
      </c>
      <c r="AI735" s="35" t="e">
        <f t="shared" si="105"/>
        <v>#N/A</v>
      </c>
      <c r="AJ735" s="41">
        <v>25221632</v>
      </c>
      <c r="AK735" s="51">
        <v>98072.320000000007</v>
      </c>
      <c r="AL735" s="34" t="str">
        <f t="shared" si="106"/>
        <v>Mauricio Alves</v>
      </c>
    </row>
    <row r="736" spans="1:38" x14ac:dyDescent="0.25">
      <c r="A736" s="26" t="s">
        <v>401</v>
      </c>
      <c r="B736" s="26" t="s">
        <v>39</v>
      </c>
      <c r="C736" s="26" t="s">
        <v>52</v>
      </c>
      <c r="D736" s="26" t="s">
        <v>40</v>
      </c>
      <c r="E736" s="27" t="s">
        <v>402</v>
      </c>
      <c r="F736" s="46">
        <f>IFERROR(VLOOKUP(E736,#REF!,2,0),0)</f>
        <v>0</v>
      </c>
      <c r="G736" s="46"/>
      <c r="H736" s="98">
        <v>6000806418</v>
      </c>
      <c r="I736" s="26" t="s">
        <v>42</v>
      </c>
      <c r="J736" s="26" t="s">
        <v>42</v>
      </c>
      <c r="K736" s="30" t="str">
        <f t="shared" si="107"/>
        <v>Custeio</v>
      </c>
      <c r="L736" s="26" t="s">
        <v>43</v>
      </c>
      <c r="M736" s="26" t="s">
        <v>69</v>
      </c>
      <c r="N736" s="26" t="str">
        <f t="shared" si="102"/>
        <v>Realizado</v>
      </c>
      <c r="O736" s="47" t="s">
        <v>398</v>
      </c>
      <c r="P736" s="47" t="s">
        <v>403</v>
      </c>
      <c r="Q736" s="26" t="str">
        <f>IFERROR(IFERROR(VLOOKUP(H736,[1]STATUS_CAPEX!I:J,2,0),VLOOKUP(H736,[1]STATUS_OPEX!H:I,2,0)),0)</f>
        <v>LIB //COMS</v>
      </c>
      <c r="R736" s="31">
        <v>46247</v>
      </c>
      <c r="S736" s="99" t="s">
        <v>165</v>
      </c>
      <c r="T736" s="26" t="s">
        <v>72</v>
      </c>
      <c r="U736" s="33" t="s">
        <v>39</v>
      </c>
      <c r="V736" s="33" t="str">
        <f t="shared" si="101"/>
        <v>OK</v>
      </c>
      <c r="W736" s="33" t="s">
        <v>49</v>
      </c>
      <c r="X736" s="33" t="s">
        <v>49</v>
      </c>
      <c r="Y736" s="33" t="s">
        <v>39</v>
      </c>
      <c r="Z736" s="14">
        <f t="shared" si="103"/>
        <v>1</v>
      </c>
      <c r="AA736" s="60">
        <v>192250.23999999999</v>
      </c>
      <c r="AB736" s="35" t="s">
        <v>50</v>
      </c>
      <c r="AC736" s="36" t="s">
        <v>404</v>
      </c>
      <c r="AD736" s="37" t="s">
        <v>51</v>
      </c>
      <c r="AE736" s="32" t="str">
        <f t="shared" si="108"/>
        <v>Realizado</v>
      </c>
      <c r="AF736" s="38" t="s">
        <v>166</v>
      </c>
      <c r="AG736" s="39">
        <f t="shared" si="109"/>
        <v>169011.20000000001</v>
      </c>
      <c r="AH736" s="40">
        <v>2548098.5699999998</v>
      </c>
      <c r="AI736" s="35" t="e">
        <f t="shared" si="105"/>
        <v>#N/A</v>
      </c>
      <c r="AJ736" s="41">
        <v>25221633</v>
      </c>
      <c r="AK736" s="51">
        <v>169011.20000000001</v>
      </c>
      <c r="AL736" s="34" t="str">
        <f t="shared" si="106"/>
        <v>Mauricio Alves</v>
      </c>
    </row>
    <row r="737" spans="1:38" x14ac:dyDescent="0.25">
      <c r="A737" s="26" t="s">
        <v>401</v>
      </c>
      <c r="B737" s="26" t="s">
        <v>39</v>
      </c>
      <c r="C737" s="26" t="s">
        <v>52</v>
      </c>
      <c r="D737" s="26" t="s">
        <v>40</v>
      </c>
      <c r="E737" s="27" t="s">
        <v>402</v>
      </c>
      <c r="F737" s="46">
        <f>IFERROR(VLOOKUP(E737,#REF!,2,0),0)</f>
        <v>0</v>
      </c>
      <c r="G737" s="46"/>
      <c r="H737" s="98">
        <v>6000806419</v>
      </c>
      <c r="I737" s="26" t="s">
        <v>42</v>
      </c>
      <c r="J737" s="26" t="s">
        <v>42</v>
      </c>
      <c r="K737" s="30" t="str">
        <f t="shared" si="107"/>
        <v>Custeio</v>
      </c>
      <c r="L737" s="26" t="s">
        <v>43</v>
      </c>
      <c r="M737" s="26" t="s">
        <v>111</v>
      </c>
      <c r="N737" s="26" t="str">
        <f t="shared" si="102"/>
        <v>Realizado</v>
      </c>
      <c r="O737" s="47" t="s">
        <v>398</v>
      </c>
      <c r="P737" s="47" t="s">
        <v>403</v>
      </c>
      <c r="Q737" s="26" t="str">
        <f>IFERROR(IFERROR(VLOOKUP(H737,[1]STATUS_CAPEX!I:J,2,0),VLOOKUP(H737,[1]STATUS_OPEX!H:I,2,0)),0)</f>
        <v>LIB //COMS</v>
      </c>
      <c r="R737" s="31">
        <v>46248</v>
      </c>
      <c r="S737" s="99" t="s">
        <v>165</v>
      </c>
      <c r="T737" s="26" t="s">
        <v>72</v>
      </c>
      <c r="U737" s="33" t="s">
        <v>39</v>
      </c>
      <c r="V737" s="33" t="str">
        <f t="shared" si="101"/>
        <v>OK</v>
      </c>
      <c r="W737" s="33" t="s">
        <v>49</v>
      </c>
      <c r="X737" s="33" t="s">
        <v>49</v>
      </c>
      <c r="Y737" s="33" t="s">
        <v>39</v>
      </c>
      <c r="Z737" s="14">
        <f t="shared" si="103"/>
        <v>1</v>
      </c>
      <c r="AA737" s="60">
        <v>39443.040000000001</v>
      </c>
      <c r="AB737" s="35" t="s">
        <v>50</v>
      </c>
      <c r="AC737" s="36" t="s">
        <v>404</v>
      </c>
      <c r="AD737" s="37" t="s">
        <v>51</v>
      </c>
      <c r="AE737" s="32" t="str">
        <f t="shared" si="108"/>
        <v>Realizado</v>
      </c>
      <c r="AF737" s="38" t="s">
        <v>166</v>
      </c>
      <c r="AG737" s="39">
        <f t="shared" si="109"/>
        <v>39443.040000000001</v>
      </c>
      <c r="AH737" s="40">
        <v>2548098.5699999998</v>
      </c>
      <c r="AI737" s="35" t="e">
        <f t="shared" si="105"/>
        <v>#N/A</v>
      </c>
      <c r="AJ737" s="41">
        <v>25221636</v>
      </c>
      <c r="AK737" s="51">
        <v>39443.040000000001</v>
      </c>
      <c r="AL737" s="34" t="str">
        <f t="shared" si="106"/>
        <v>Mauricio Alves</v>
      </c>
    </row>
    <row r="738" spans="1:38" x14ac:dyDescent="0.25">
      <c r="A738" s="26" t="s">
        <v>38</v>
      </c>
      <c r="B738" s="26" t="s">
        <v>39</v>
      </c>
      <c r="C738" s="26" t="s">
        <v>52</v>
      </c>
      <c r="D738" s="26" t="s">
        <v>40</v>
      </c>
      <c r="E738" s="27">
        <v>230016606</v>
      </c>
      <c r="F738" s="27">
        <v>133</v>
      </c>
      <c r="G738" s="27"/>
      <c r="H738" s="26">
        <v>6000816883</v>
      </c>
      <c r="I738" s="26" t="s">
        <v>42</v>
      </c>
      <c r="J738" s="26" t="s">
        <v>42</v>
      </c>
      <c r="K738" s="30" t="str">
        <f t="shared" si="107"/>
        <v>Custeio</v>
      </c>
      <c r="L738" s="26" t="s">
        <v>136</v>
      </c>
      <c r="M738" s="47" t="s">
        <v>111</v>
      </c>
      <c r="N738" s="26" t="str">
        <f t="shared" si="102"/>
        <v>Realizado</v>
      </c>
      <c r="O738" s="26" t="s">
        <v>64</v>
      </c>
      <c r="P738" s="47" t="s">
        <v>70</v>
      </c>
      <c r="Q738" s="26" t="str">
        <f>IFERROR(IFERROR(VLOOKUP(H738,[1]STATUS_CAPEX!I:J,2,0),VLOOKUP(H738,[1]STATUS_OPEX!H:I,2,0)),0)</f>
        <v>LIB //COMS</v>
      </c>
      <c r="R738" s="31">
        <v>46249</v>
      </c>
      <c r="S738" s="32" t="s">
        <v>56</v>
      </c>
      <c r="T738" s="26" t="s">
        <v>72</v>
      </c>
      <c r="U738" s="33" t="s">
        <v>39</v>
      </c>
      <c r="V738" s="33" t="str">
        <f t="shared" si="101"/>
        <v>OK</v>
      </c>
      <c r="W738" s="33" t="s">
        <v>49</v>
      </c>
      <c r="X738" s="33" t="s">
        <v>49</v>
      </c>
      <c r="Y738" s="33" t="s">
        <v>39</v>
      </c>
      <c r="Z738" s="14">
        <f t="shared" si="103"/>
        <v>1</v>
      </c>
      <c r="AA738" s="48">
        <v>1957.92</v>
      </c>
      <c r="AB738" s="35" t="s">
        <v>57</v>
      </c>
      <c r="AC738" s="96" t="s">
        <v>182</v>
      </c>
      <c r="AD738" s="37" t="s">
        <v>51</v>
      </c>
      <c r="AE738" s="32" t="str">
        <f t="shared" si="108"/>
        <v>Realizado</v>
      </c>
      <c r="AF738" s="38" t="s">
        <v>42</v>
      </c>
      <c r="AG738" s="39">
        <f t="shared" si="109"/>
        <v>3159.88</v>
      </c>
      <c r="AH738" s="40">
        <v>2548098.5699999998</v>
      </c>
      <c r="AI738" s="35" t="e">
        <f t="shared" si="105"/>
        <v>#N/A</v>
      </c>
      <c r="AJ738" s="41">
        <v>25469602</v>
      </c>
      <c r="AK738" s="51">
        <v>3159.88</v>
      </c>
      <c r="AL738" s="34" t="str">
        <f t="shared" si="106"/>
        <v>Mauricio Alves</v>
      </c>
    </row>
    <row r="739" spans="1:38" x14ac:dyDescent="0.25">
      <c r="A739" s="26" t="s">
        <v>38</v>
      </c>
      <c r="B739" s="26" t="s">
        <v>39</v>
      </c>
      <c r="C739" s="26" t="s">
        <v>52</v>
      </c>
      <c r="D739" s="26" t="s">
        <v>40</v>
      </c>
      <c r="E739" s="27">
        <v>22855</v>
      </c>
      <c r="F739" s="27">
        <v>134</v>
      </c>
      <c r="G739" s="27"/>
      <c r="H739" s="26">
        <v>6000816884</v>
      </c>
      <c r="I739" s="26" t="s">
        <v>42</v>
      </c>
      <c r="J739" s="26" t="s">
        <v>42</v>
      </c>
      <c r="K739" s="30" t="str">
        <f t="shared" si="107"/>
        <v>Custeio</v>
      </c>
      <c r="L739" s="26" t="s">
        <v>136</v>
      </c>
      <c r="M739" s="26" t="s">
        <v>111</v>
      </c>
      <c r="N739" s="26" t="str">
        <f t="shared" si="102"/>
        <v>Realizado</v>
      </c>
      <c r="O739" s="26" t="s">
        <v>64</v>
      </c>
      <c r="P739" s="47" t="s">
        <v>70</v>
      </c>
      <c r="Q739" s="26" t="str">
        <f>IFERROR(IFERROR(VLOOKUP(H739,[1]STATUS_CAPEX!I:J,2,0),VLOOKUP(H739,[1]STATUS_OPEX!H:I,2,0)),0)</f>
        <v>LIB //COMS</v>
      </c>
      <c r="R739" s="31">
        <v>46250</v>
      </c>
      <c r="S739" s="32" t="s">
        <v>47</v>
      </c>
      <c r="T739" s="26" t="s">
        <v>72</v>
      </c>
      <c r="U739" s="33" t="s">
        <v>39</v>
      </c>
      <c r="V739" s="33" t="str">
        <f t="shared" si="101"/>
        <v>OK</v>
      </c>
      <c r="W739" s="33" t="s">
        <v>49</v>
      </c>
      <c r="X739" s="33" t="s">
        <v>49</v>
      </c>
      <c r="Y739" s="33" t="s">
        <v>39</v>
      </c>
      <c r="Z739" s="14">
        <f t="shared" si="103"/>
        <v>1</v>
      </c>
      <c r="AA739" s="48">
        <v>2251.52</v>
      </c>
      <c r="AB739" s="35" t="s">
        <v>50</v>
      </c>
      <c r="AC739" s="97" t="s">
        <v>271</v>
      </c>
      <c r="AD739" s="37" t="s">
        <v>51</v>
      </c>
      <c r="AE739" s="32" t="str">
        <f t="shared" si="108"/>
        <v>Realizado</v>
      </c>
      <c r="AF739" s="38" t="s">
        <v>42</v>
      </c>
      <c r="AG739" s="39">
        <f t="shared" si="109"/>
        <v>3732.4</v>
      </c>
      <c r="AH739" s="40">
        <v>2548098.5699999998</v>
      </c>
      <c r="AI739" s="35" t="e">
        <f t="shared" si="105"/>
        <v>#N/A</v>
      </c>
      <c r="AJ739" s="41">
        <v>25469822</v>
      </c>
      <c r="AK739" s="51">
        <v>3732.4</v>
      </c>
      <c r="AL739" s="34" t="str">
        <f t="shared" si="106"/>
        <v>Mauricio Alves</v>
      </c>
    </row>
    <row r="740" spans="1:38" x14ac:dyDescent="0.25">
      <c r="A740" s="26" t="s">
        <v>38</v>
      </c>
      <c r="B740" s="26" t="s">
        <v>39</v>
      </c>
      <c r="C740" s="26" t="s">
        <v>52</v>
      </c>
      <c r="D740" s="26" t="s">
        <v>40</v>
      </c>
      <c r="E740" s="27">
        <v>647186</v>
      </c>
      <c r="F740" s="27">
        <v>135</v>
      </c>
      <c r="G740" s="27"/>
      <c r="H740" s="26">
        <v>6000816885</v>
      </c>
      <c r="I740" s="26" t="s">
        <v>42</v>
      </c>
      <c r="J740" s="26" t="s">
        <v>42</v>
      </c>
      <c r="K740" s="30" t="str">
        <f t="shared" si="107"/>
        <v>Custeio</v>
      </c>
      <c r="L740" s="26" t="s">
        <v>136</v>
      </c>
      <c r="M740" s="26" t="s">
        <v>111</v>
      </c>
      <c r="N740" s="26" t="str">
        <f t="shared" si="102"/>
        <v>Realizado</v>
      </c>
      <c r="O740" s="47" t="s">
        <v>197</v>
      </c>
      <c r="P740" s="47" t="s">
        <v>70</v>
      </c>
      <c r="Q740" s="26" t="str">
        <f>IFERROR(IFERROR(VLOOKUP(H740,[1]STATUS_CAPEX!I:J,2,0),VLOOKUP(H740,[1]STATUS_OPEX!H:I,2,0)),0)</f>
        <v>LIB //COMS</v>
      </c>
      <c r="R740" s="31">
        <v>46251</v>
      </c>
      <c r="S740" s="32" t="s">
        <v>47</v>
      </c>
      <c r="T740" s="26" t="s">
        <v>72</v>
      </c>
      <c r="U740" s="33" t="s">
        <v>39</v>
      </c>
      <c r="V740" s="33" t="str">
        <f t="shared" si="101"/>
        <v>OK</v>
      </c>
      <c r="W740" s="33" t="s">
        <v>49</v>
      </c>
      <c r="X740" s="33" t="s">
        <v>49</v>
      </c>
      <c r="Y740" s="33" t="s">
        <v>39</v>
      </c>
      <c r="Z740" s="14">
        <f t="shared" si="103"/>
        <v>1</v>
      </c>
      <c r="AA740" s="48">
        <v>2062.6799999999998</v>
      </c>
      <c r="AB740" s="35" t="s">
        <v>50</v>
      </c>
      <c r="AC740" s="97" t="s">
        <v>271</v>
      </c>
      <c r="AD740" s="37" t="s">
        <v>51</v>
      </c>
      <c r="AE740" s="32" t="str">
        <f t="shared" si="108"/>
        <v>Realizado</v>
      </c>
      <c r="AF740" s="38" t="s">
        <v>42</v>
      </c>
      <c r="AG740" s="39">
        <f t="shared" si="109"/>
        <v>3438.79</v>
      </c>
      <c r="AH740" s="40">
        <v>2548098.5699999998</v>
      </c>
      <c r="AI740" s="35" t="e">
        <f t="shared" si="105"/>
        <v>#N/A</v>
      </c>
      <c r="AJ740" s="41">
        <v>25469853</v>
      </c>
      <c r="AK740" s="51">
        <v>3438.79</v>
      </c>
      <c r="AL740" s="34" t="str">
        <f t="shared" si="106"/>
        <v>Mauricio Alves</v>
      </c>
    </row>
    <row r="741" spans="1:38" x14ac:dyDescent="0.25">
      <c r="A741" s="26" t="s">
        <v>38</v>
      </c>
      <c r="B741" s="26" t="s">
        <v>39</v>
      </c>
      <c r="C741" s="26" t="s">
        <v>52</v>
      </c>
      <c r="D741" s="26" t="s">
        <v>40</v>
      </c>
      <c r="E741" s="27">
        <v>343711</v>
      </c>
      <c r="F741" s="46">
        <v>136</v>
      </c>
      <c r="G741" s="46"/>
      <c r="H741" s="26">
        <v>6000817045</v>
      </c>
      <c r="I741" s="26" t="s">
        <v>42</v>
      </c>
      <c r="J741" s="26" t="s">
        <v>42</v>
      </c>
      <c r="K741" s="30" t="str">
        <f t="shared" si="107"/>
        <v>Custeio</v>
      </c>
      <c r="L741" s="26" t="s">
        <v>136</v>
      </c>
      <c r="M741" s="47" t="s">
        <v>111</v>
      </c>
      <c r="N741" s="26" t="str">
        <f t="shared" si="102"/>
        <v>Realizado</v>
      </c>
      <c r="O741" s="47" t="s">
        <v>245</v>
      </c>
      <c r="P741" s="47" t="s">
        <v>70</v>
      </c>
      <c r="Q741" s="26" t="str">
        <f>IFERROR(IFERROR(VLOOKUP(H741,[1]STATUS_CAPEX!I:J,2,0),VLOOKUP(H741,[1]STATUS_OPEX!H:I,2,0)),0)</f>
        <v>LIB //COMS</v>
      </c>
      <c r="R741" s="31">
        <v>46252</v>
      </c>
      <c r="S741" s="32" t="s">
        <v>56</v>
      </c>
      <c r="T741" s="26" t="s">
        <v>72</v>
      </c>
      <c r="U741" s="33" t="s">
        <v>39</v>
      </c>
      <c r="V741" s="33" t="str">
        <f t="shared" si="101"/>
        <v>OK</v>
      </c>
      <c r="W741" s="33" t="s">
        <v>49</v>
      </c>
      <c r="X741" s="33" t="s">
        <v>49</v>
      </c>
      <c r="Y741" s="33" t="s">
        <v>39</v>
      </c>
      <c r="Z741" s="14">
        <f t="shared" si="103"/>
        <v>1</v>
      </c>
      <c r="AA741" s="48">
        <v>146.80000000000001</v>
      </c>
      <c r="AB741" s="35" t="s">
        <v>57</v>
      </c>
      <c r="AC741" s="96" t="s">
        <v>182</v>
      </c>
      <c r="AD741" s="37" t="s">
        <v>51</v>
      </c>
      <c r="AE741" s="32" t="str">
        <f t="shared" si="108"/>
        <v>Realizado</v>
      </c>
      <c r="AF741" s="38" t="s">
        <v>42</v>
      </c>
      <c r="AG741" s="39">
        <f t="shared" si="109"/>
        <v>146.80000000000001</v>
      </c>
      <c r="AH741" s="40">
        <v>2548098.5699999998</v>
      </c>
      <c r="AI741" s="35" t="e">
        <f t="shared" si="105"/>
        <v>#N/A</v>
      </c>
      <c r="AJ741" s="41">
        <v>25469755</v>
      </c>
      <c r="AK741" s="51">
        <v>146.80000000000001</v>
      </c>
      <c r="AL741" s="34" t="str">
        <f t="shared" si="106"/>
        <v>Mauricio Alves</v>
      </c>
    </row>
    <row r="742" spans="1:38" x14ac:dyDescent="0.25">
      <c r="A742" s="26" t="s">
        <v>38</v>
      </c>
      <c r="B742" s="26" t="s">
        <v>39</v>
      </c>
      <c r="C742" s="26" t="s">
        <v>52</v>
      </c>
      <c r="D742" s="26" t="s">
        <v>40</v>
      </c>
      <c r="E742" s="27">
        <v>47220</v>
      </c>
      <c r="F742" s="27">
        <v>137</v>
      </c>
      <c r="G742" s="27"/>
      <c r="H742" s="26">
        <v>6000817401</v>
      </c>
      <c r="I742" s="26" t="s">
        <v>42</v>
      </c>
      <c r="J742" s="26" t="s">
        <v>42</v>
      </c>
      <c r="K742" s="30" t="str">
        <f t="shared" si="107"/>
        <v>Custeio</v>
      </c>
      <c r="L742" s="26" t="s">
        <v>136</v>
      </c>
      <c r="M742" s="47" t="s">
        <v>111</v>
      </c>
      <c r="N742" s="26" t="str">
        <f t="shared" si="102"/>
        <v>Realizado</v>
      </c>
      <c r="O742" s="47" t="s">
        <v>197</v>
      </c>
      <c r="P742" s="47" t="s">
        <v>70</v>
      </c>
      <c r="Q742" s="26" t="str">
        <f>IFERROR(IFERROR(VLOOKUP(H742,[1]STATUS_CAPEX!I:J,2,0),VLOOKUP(H742,[1]STATUS_OPEX!H:I,2,0)),0)</f>
        <v>LIB //COMS</v>
      </c>
      <c r="R742" s="31">
        <v>46253</v>
      </c>
      <c r="S742" s="32" t="s">
        <v>56</v>
      </c>
      <c r="T742" s="26" t="s">
        <v>72</v>
      </c>
      <c r="U742" s="33" t="s">
        <v>39</v>
      </c>
      <c r="V742" s="33" t="str">
        <f t="shared" si="101"/>
        <v>OK</v>
      </c>
      <c r="W742" s="33" t="s">
        <v>49</v>
      </c>
      <c r="X742" s="33" t="s">
        <v>49</v>
      </c>
      <c r="Y742" s="33" t="s">
        <v>39</v>
      </c>
      <c r="Z742" s="14">
        <f t="shared" si="103"/>
        <v>1</v>
      </c>
      <c r="AA742" s="48">
        <v>1704.71</v>
      </c>
      <c r="AB742" s="35" t="s">
        <v>57</v>
      </c>
      <c r="AC742" s="96" t="s">
        <v>182</v>
      </c>
      <c r="AD742" s="37" t="s">
        <v>51</v>
      </c>
      <c r="AE742" s="32" t="str">
        <f t="shared" si="108"/>
        <v>Realizado</v>
      </c>
      <c r="AF742" s="38" t="s">
        <v>42</v>
      </c>
      <c r="AG742" s="39">
        <f t="shared" si="109"/>
        <v>4611.3500000000004</v>
      </c>
      <c r="AH742" s="40">
        <v>2548098.5699999998</v>
      </c>
      <c r="AI742" s="35" t="e">
        <f t="shared" si="105"/>
        <v>#N/A</v>
      </c>
      <c r="AJ742" s="41">
        <v>25469948</v>
      </c>
      <c r="AK742" s="51">
        <v>4611.3500000000004</v>
      </c>
      <c r="AL742" s="34" t="str">
        <f t="shared" si="106"/>
        <v>Mauricio Alves</v>
      </c>
    </row>
    <row r="743" spans="1:38" x14ac:dyDescent="0.25">
      <c r="A743" s="26" t="s">
        <v>38</v>
      </c>
      <c r="B743" s="26" t="s">
        <v>39</v>
      </c>
      <c r="C743" s="26" t="s">
        <v>52</v>
      </c>
      <c r="D743" s="26" t="s">
        <v>40</v>
      </c>
      <c r="E743" s="27">
        <v>146449</v>
      </c>
      <c r="F743" s="27">
        <v>138</v>
      </c>
      <c r="G743" s="27"/>
      <c r="H743" s="26">
        <v>6000817402</v>
      </c>
      <c r="I743" s="26" t="s">
        <v>42</v>
      </c>
      <c r="J743" s="26" t="s">
        <v>42</v>
      </c>
      <c r="K743" s="30" t="str">
        <f t="shared" si="107"/>
        <v>Custeio</v>
      </c>
      <c r="L743" s="26" t="s">
        <v>136</v>
      </c>
      <c r="M743" s="47" t="s">
        <v>111</v>
      </c>
      <c r="N743" s="26" t="str">
        <f t="shared" si="102"/>
        <v>Realizado</v>
      </c>
      <c r="O743" s="47" t="s">
        <v>197</v>
      </c>
      <c r="P743" s="47" t="s">
        <v>70</v>
      </c>
      <c r="Q743" s="26" t="str">
        <f>IFERROR(IFERROR(VLOOKUP(H743,[1]STATUS_CAPEX!I:J,2,0),VLOOKUP(H743,[1]STATUS_OPEX!H:I,2,0)),0)</f>
        <v>LIB //COMS</v>
      </c>
      <c r="R743" s="31">
        <v>46254</v>
      </c>
      <c r="S743" s="32" t="s">
        <v>56</v>
      </c>
      <c r="T743" s="26" t="s">
        <v>72</v>
      </c>
      <c r="U743" s="33" t="s">
        <v>39</v>
      </c>
      <c r="V743" s="33" t="str">
        <f t="shared" si="101"/>
        <v>OK</v>
      </c>
      <c r="W743" s="33" t="s">
        <v>49</v>
      </c>
      <c r="X743" s="33" t="s">
        <v>49</v>
      </c>
      <c r="Y743" s="33" t="s">
        <v>39</v>
      </c>
      <c r="Z743" s="14">
        <f t="shared" si="103"/>
        <v>1</v>
      </c>
      <c r="AA743" s="48">
        <v>910.16</v>
      </c>
      <c r="AB743" s="35" t="s">
        <v>57</v>
      </c>
      <c r="AC743" s="96" t="s">
        <v>182</v>
      </c>
      <c r="AD743" s="37" t="s">
        <v>51</v>
      </c>
      <c r="AE743" s="32" t="str">
        <f t="shared" si="108"/>
        <v>Realizado</v>
      </c>
      <c r="AF743" s="38" t="s">
        <v>42</v>
      </c>
      <c r="AG743" s="39">
        <f t="shared" si="109"/>
        <v>910.16</v>
      </c>
      <c r="AH743" s="40">
        <v>2548098.5699999998</v>
      </c>
      <c r="AI743" s="35" t="e">
        <f t="shared" si="105"/>
        <v>#N/A</v>
      </c>
      <c r="AJ743" s="41">
        <v>25470036</v>
      </c>
      <c r="AK743" s="51">
        <v>910.16</v>
      </c>
      <c r="AL743" s="34" t="str">
        <f t="shared" si="106"/>
        <v>Mauricio Alves</v>
      </c>
    </row>
    <row r="744" spans="1:38" x14ac:dyDescent="0.25">
      <c r="A744" s="26" t="s">
        <v>38</v>
      </c>
      <c r="B744" s="26" t="s">
        <v>39</v>
      </c>
      <c r="C744" s="26" t="s">
        <v>52</v>
      </c>
      <c r="D744" s="26" t="s">
        <v>40</v>
      </c>
      <c r="E744" s="27">
        <v>1148928107</v>
      </c>
      <c r="F744" s="27">
        <v>139</v>
      </c>
      <c r="G744" s="27"/>
      <c r="H744" s="26">
        <v>6000817403</v>
      </c>
      <c r="I744" s="26" t="s">
        <v>42</v>
      </c>
      <c r="J744" s="26" t="s">
        <v>42</v>
      </c>
      <c r="K744" s="30" t="str">
        <f t="shared" si="107"/>
        <v>Custeio</v>
      </c>
      <c r="L744" s="26" t="s">
        <v>136</v>
      </c>
      <c r="M744" s="47" t="s">
        <v>111</v>
      </c>
      <c r="N744" s="26" t="str">
        <f t="shared" si="102"/>
        <v>Realizado</v>
      </c>
      <c r="O744" s="47" t="s">
        <v>197</v>
      </c>
      <c r="P744" s="47" t="s">
        <v>70</v>
      </c>
      <c r="Q744" s="26" t="str">
        <f>IFERROR(IFERROR(VLOOKUP(H744,[1]STATUS_CAPEX!I:J,2,0),VLOOKUP(H744,[1]STATUS_OPEX!H:I,2,0)),0)</f>
        <v>LIB //COMS</v>
      </c>
      <c r="R744" s="31">
        <v>46255</v>
      </c>
      <c r="S744" s="32" t="s">
        <v>56</v>
      </c>
      <c r="T744" s="26" t="s">
        <v>72</v>
      </c>
      <c r="U744" s="33" t="s">
        <v>39</v>
      </c>
      <c r="V744" s="33" t="str">
        <f t="shared" si="101"/>
        <v>OK</v>
      </c>
      <c r="W744" s="33" t="s">
        <v>49</v>
      </c>
      <c r="X744" s="33" t="s">
        <v>49</v>
      </c>
      <c r="Y744" s="33" t="s">
        <v>39</v>
      </c>
      <c r="Z744" s="14">
        <f t="shared" si="103"/>
        <v>1</v>
      </c>
      <c r="AA744" s="48">
        <v>498.2</v>
      </c>
      <c r="AB744" s="35" t="s">
        <v>57</v>
      </c>
      <c r="AC744" s="96" t="s">
        <v>182</v>
      </c>
      <c r="AD744" s="37" t="s">
        <v>51</v>
      </c>
      <c r="AE744" s="32" t="str">
        <f t="shared" si="108"/>
        <v>Realizado</v>
      </c>
      <c r="AF744" s="38" t="s">
        <v>42</v>
      </c>
      <c r="AG744" s="39">
        <f t="shared" si="109"/>
        <v>104.6</v>
      </c>
      <c r="AH744" s="40">
        <v>2548098.5699999998</v>
      </c>
      <c r="AI744" s="35" t="e">
        <f t="shared" si="105"/>
        <v>#N/A</v>
      </c>
      <c r="AJ744" s="41">
        <v>25470042</v>
      </c>
      <c r="AK744" s="51">
        <v>104.6</v>
      </c>
      <c r="AL744" s="34" t="str">
        <f t="shared" si="106"/>
        <v>Mauricio Alves</v>
      </c>
    </row>
    <row r="745" spans="1:38" x14ac:dyDescent="0.25">
      <c r="A745" s="26" t="s">
        <v>38</v>
      </c>
      <c r="B745" s="26" t="s">
        <v>39</v>
      </c>
      <c r="C745" s="26" t="s">
        <v>52</v>
      </c>
      <c r="D745" s="26" t="s">
        <v>40</v>
      </c>
      <c r="E745" s="27">
        <v>140622</v>
      </c>
      <c r="F745" s="27">
        <v>140</v>
      </c>
      <c r="G745" s="27"/>
      <c r="H745" s="26">
        <v>6000817405</v>
      </c>
      <c r="I745" s="26" t="s">
        <v>42</v>
      </c>
      <c r="J745" s="26" t="s">
        <v>42</v>
      </c>
      <c r="K745" s="30" t="str">
        <f t="shared" si="107"/>
        <v>Custeio</v>
      </c>
      <c r="L745" s="26" t="s">
        <v>136</v>
      </c>
      <c r="M745" s="47" t="s">
        <v>111</v>
      </c>
      <c r="N745" s="26" t="str">
        <f t="shared" si="102"/>
        <v>Realizado</v>
      </c>
      <c r="O745" s="47" t="s">
        <v>197</v>
      </c>
      <c r="P745" s="47" t="s">
        <v>70</v>
      </c>
      <c r="Q745" s="26" t="str">
        <f>IFERROR(IFERROR(VLOOKUP(H745,[1]STATUS_CAPEX!I:J,2,0),VLOOKUP(H745,[1]STATUS_OPEX!H:I,2,0)),0)</f>
        <v>LIB //COMS</v>
      </c>
      <c r="R745" s="31">
        <v>46256</v>
      </c>
      <c r="S745" s="32" t="s">
        <v>56</v>
      </c>
      <c r="T745" s="26" t="s">
        <v>72</v>
      </c>
      <c r="U745" s="33" t="s">
        <v>39</v>
      </c>
      <c r="V745" s="33" t="str">
        <f t="shared" si="101"/>
        <v>OK</v>
      </c>
      <c r="W745" s="33" t="s">
        <v>49</v>
      </c>
      <c r="X745" s="33" t="s">
        <v>49</v>
      </c>
      <c r="Y745" s="33" t="s">
        <v>39</v>
      </c>
      <c r="Z745" s="14">
        <f t="shared" si="103"/>
        <v>1</v>
      </c>
      <c r="AA745" s="48">
        <v>1071.6400000000001</v>
      </c>
      <c r="AB745" s="35" t="s">
        <v>57</v>
      </c>
      <c r="AC745" s="96" t="s">
        <v>182</v>
      </c>
      <c r="AD745" s="37" t="s">
        <v>51</v>
      </c>
      <c r="AE745" s="32" t="str">
        <f t="shared" si="108"/>
        <v>Realizado</v>
      </c>
      <c r="AF745" s="38" t="s">
        <v>42</v>
      </c>
      <c r="AG745" s="39">
        <f t="shared" si="109"/>
        <v>1071.6400000000001</v>
      </c>
      <c r="AH745" s="40">
        <v>2548098.5699999998</v>
      </c>
      <c r="AI745" s="35" t="e">
        <f t="shared" si="105"/>
        <v>#N/A</v>
      </c>
      <c r="AJ745" s="41">
        <v>25470070</v>
      </c>
      <c r="AK745" s="51">
        <v>1071.6400000000001</v>
      </c>
      <c r="AL745" s="34" t="str">
        <f t="shared" si="106"/>
        <v>Mauricio Alves</v>
      </c>
    </row>
    <row r="746" spans="1:38" x14ac:dyDescent="0.25">
      <c r="A746" s="26" t="s">
        <v>38</v>
      </c>
      <c r="B746" s="26" t="s">
        <v>39</v>
      </c>
      <c r="C746" s="26" t="s">
        <v>52</v>
      </c>
      <c r="D746" s="26" t="s">
        <v>40</v>
      </c>
      <c r="E746" s="27">
        <v>146449</v>
      </c>
      <c r="F746" s="27">
        <v>141</v>
      </c>
      <c r="G746" s="27"/>
      <c r="H746" s="26">
        <v>6000817406</v>
      </c>
      <c r="I746" s="26" t="s">
        <v>42</v>
      </c>
      <c r="J746" s="26" t="s">
        <v>42</v>
      </c>
      <c r="K746" s="30" t="str">
        <f t="shared" si="107"/>
        <v>Custeio</v>
      </c>
      <c r="L746" s="26" t="s">
        <v>136</v>
      </c>
      <c r="M746" s="47" t="s">
        <v>111</v>
      </c>
      <c r="N746" s="26" t="str">
        <f t="shared" si="102"/>
        <v>Realizado</v>
      </c>
      <c r="O746" s="47" t="s">
        <v>197</v>
      </c>
      <c r="P746" s="47" t="s">
        <v>70</v>
      </c>
      <c r="Q746" s="26" t="str">
        <f>IFERROR(IFERROR(VLOOKUP(H746,[1]STATUS_CAPEX!I:J,2,0),VLOOKUP(H746,[1]STATUS_OPEX!H:I,2,0)),0)</f>
        <v>LIB //COMS</v>
      </c>
      <c r="R746" s="31">
        <v>46257</v>
      </c>
      <c r="S746" s="32" t="s">
        <v>56</v>
      </c>
      <c r="T746" s="26" t="s">
        <v>72</v>
      </c>
      <c r="U746" s="33" t="s">
        <v>39</v>
      </c>
      <c r="V746" s="33" t="str">
        <f t="shared" si="101"/>
        <v>OK</v>
      </c>
      <c r="W746" s="33" t="s">
        <v>49</v>
      </c>
      <c r="X746" s="33" t="s">
        <v>49</v>
      </c>
      <c r="Y746" s="33" t="s">
        <v>39</v>
      </c>
      <c r="Z746" s="14">
        <f t="shared" si="103"/>
        <v>1</v>
      </c>
      <c r="AA746" s="48">
        <v>3310.31</v>
      </c>
      <c r="AB746" s="35" t="s">
        <v>57</v>
      </c>
      <c r="AC746" s="96" t="s">
        <v>182</v>
      </c>
      <c r="AD746" s="37" t="s">
        <v>51</v>
      </c>
      <c r="AE746" s="32" t="str">
        <f t="shared" si="108"/>
        <v>Realizado</v>
      </c>
      <c r="AF746" s="38" t="s">
        <v>42</v>
      </c>
      <c r="AG746" s="39">
        <f t="shared" si="109"/>
        <v>2545.15</v>
      </c>
      <c r="AH746" s="40">
        <v>2548098.5699999998</v>
      </c>
      <c r="AI746" s="35" t="e">
        <f t="shared" si="105"/>
        <v>#N/A</v>
      </c>
      <c r="AJ746" s="41">
        <v>25470121</v>
      </c>
      <c r="AK746" s="51">
        <v>2545.15</v>
      </c>
      <c r="AL746" s="34" t="str">
        <f t="shared" si="106"/>
        <v>Mauricio Alves</v>
      </c>
    </row>
    <row r="747" spans="1:38" x14ac:dyDescent="0.25">
      <c r="A747" s="26" t="s">
        <v>38</v>
      </c>
      <c r="B747" s="26" t="s">
        <v>39</v>
      </c>
      <c r="C747" s="26" t="s">
        <v>52</v>
      </c>
      <c r="D747" s="26" t="s">
        <v>40</v>
      </c>
      <c r="E747" s="27" t="s">
        <v>405</v>
      </c>
      <c r="F747" s="27">
        <v>142</v>
      </c>
      <c r="G747" s="27"/>
      <c r="H747" s="26">
        <v>6000817407</v>
      </c>
      <c r="I747" s="26" t="s">
        <v>42</v>
      </c>
      <c r="J747" s="26" t="s">
        <v>42</v>
      </c>
      <c r="K747" s="30" t="str">
        <f t="shared" si="107"/>
        <v>Custeio</v>
      </c>
      <c r="L747" s="26" t="s">
        <v>136</v>
      </c>
      <c r="M747" s="47" t="s">
        <v>111</v>
      </c>
      <c r="N747" s="26" t="str">
        <f t="shared" si="102"/>
        <v>Realizado</v>
      </c>
      <c r="O747" s="47" t="s">
        <v>197</v>
      </c>
      <c r="P747" s="47" t="s">
        <v>70</v>
      </c>
      <c r="Q747" s="26" t="str">
        <f>IFERROR(IFERROR(VLOOKUP(H747,[1]STATUS_CAPEX!I:J,2,0),VLOOKUP(H747,[1]STATUS_OPEX!H:I,2,0)),0)</f>
        <v>LIB //COMS</v>
      </c>
      <c r="R747" s="31">
        <v>46258</v>
      </c>
      <c r="S747" s="32" t="s">
        <v>56</v>
      </c>
      <c r="T747" s="26" t="s">
        <v>72</v>
      </c>
      <c r="U747" s="33" t="s">
        <v>39</v>
      </c>
      <c r="V747" s="33" t="str">
        <f t="shared" ref="V747:V777" si="110">IF(E747&gt;0,"OK","NOK")</f>
        <v>OK</v>
      </c>
      <c r="W747" s="33" t="s">
        <v>49</v>
      </c>
      <c r="X747" s="33" t="s">
        <v>49</v>
      </c>
      <c r="Y747" s="33" t="s">
        <v>39</v>
      </c>
      <c r="Z747" s="14">
        <f t="shared" si="103"/>
        <v>1</v>
      </c>
      <c r="AA747" s="48">
        <v>1629.48</v>
      </c>
      <c r="AB747" s="35" t="s">
        <v>57</v>
      </c>
      <c r="AC747" s="96" t="s">
        <v>182</v>
      </c>
      <c r="AD747" s="37" t="s">
        <v>51</v>
      </c>
      <c r="AE747" s="32" t="str">
        <f t="shared" si="108"/>
        <v>Realizado</v>
      </c>
      <c r="AF747" s="38" t="s">
        <v>42</v>
      </c>
      <c r="AG747" s="39">
        <f t="shared" si="109"/>
        <v>1629.48</v>
      </c>
      <c r="AH747" s="40">
        <v>2548098.5699999998</v>
      </c>
      <c r="AI747" s="35" t="e">
        <f t="shared" si="105"/>
        <v>#N/A</v>
      </c>
      <c r="AJ747" s="41">
        <v>25470182</v>
      </c>
      <c r="AK747" s="51">
        <v>1629.48</v>
      </c>
      <c r="AL747" s="34" t="str">
        <f t="shared" si="106"/>
        <v>Mauricio Alves</v>
      </c>
    </row>
    <row r="748" spans="1:38" x14ac:dyDescent="0.25">
      <c r="A748" s="26" t="s">
        <v>38</v>
      </c>
      <c r="B748" s="26" t="s">
        <v>39</v>
      </c>
      <c r="C748" s="26" t="s">
        <v>52</v>
      </c>
      <c r="D748" s="26" t="s">
        <v>40</v>
      </c>
      <c r="E748" s="27">
        <v>100293</v>
      </c>
      <c r="F748" s="27">
        <v>143</v>
      </c>
      <c r="G748" s="27"/>
      <c r="H748" s="26">
        <v>6000817408</v>
      </c>
      <c r="I748" s="26" t="s">
        <v>42</v>
      </c>
      <c r="J748" s="26" t="s">
        <v>42</v>
      </c>
      <c r="K748" s="30" t="str">
        <f t="shared" si="107"/>
        <v>Custeio</v>
      </c>
      <c r="L748" s="26" t="s">
        <v>136</v>
      </c>
      <c r="M748" s="47" t="s">
        <v>111</v>
      </c>
      <c r="N748" s="26" t="str">
        <f t="shared" si="102"/>
        <v>Realizado</v>
      </c>
      <c r="O748" s="47" t="s">
        <v>197</v>
      </c>
      <c r="P748" s="47" t="s">
        <v>70</v>
      </c>
      <c r="Q748" s="26" t="str">
        <f>IFERROR(IFERROR(VLOOKUP(H748,[1]STATUS_CAPEX!I:J,2,0),VLOOKUP(H748,[1]STATUS_OPEX!H:I,2,0)),0)</f>
        <v>LIB //COMS</v>
      </c>
      <c r="R748" s="31">
        <v>46259</v>
      </c>
      <c r="S748" s="32" t="s">
        <v>56</v>
      </c>
      <c r="T748" s="26" t="s">
        <v>72</v>
      </c>
      <c r="U748" s="33" t="s">
        <v>39</v>
      </c>
      <c r="V748" s="33" t="str">
        <f t="shared" si="110"/>
        <v>OK</v>
      </c>
      <c r="W748" s="33" t="s">
        <v>49</v>
      </c>
      <c r="X748" s="33" t="s">
        <v>49</v>
      </c>
      <c r="Y748" s="33" t="s">
        <v>39</v>
      </c>
      <c r="Z748" s="14">
        <f t="shared" si="103"/>
        <v>1</v>
      </c>
      <c r="AA748" s="48">
        <v>3246.05</v>
      </c>
      <c r="AB748" s="35" t="s">
        <v>57</v>
      </c>
      <c r="AC748" s="96" t="s">
        <v>182</v>
      </c>
      <c r="AD748" s="37" t="s">
        <v>51</v>
      </c>
      <c r="AE748" s="32" t="str">
        <f t="shared" si="108"/>
        <v>Realizado</v>
      </c>
      <c r="AF748" s="38" t="s">
        <v>42</v>
      </c>
      <c r="AG748" s="39">
        <f t="shared" si="109"/>
        <v>2334.1</v>
      </c>
      <c r="AH748" s="40">
        <v>2548098.5699999998</v>
      </c>
      <c r="AI748" s="35" t="e">
        <f t="shared" si="105"/>
        <v>#N/A</v>
      </c>
      <c r="AJ748" s="41">
        <v>25484559</v>
      </c>
      <c r="AK748" s="51">
        <v>2334.1</v>
      </c>
      <c r="AL748" s="34" t="str">
        <f t="shared" si="106"/>
        <v>Mauricio Alves</v>
      </c>
    </row>
    <row r="749" spans="1:38" x14ac:dyDescent="0.25">
      <c r="A749" s="26" t="s">
        <v>38</v>
      </c>
      <c r="B749" s="26" t="s">
        <v>39</v>
      </c>
      <c r="C749" s="26" t="s">
        <v>52</v>
      </c>
      <c r="D749" s="26" t="s">
        <v>40</v>
      </c>
      <c r="E749" s="27">
        <v>86916</v>
      </c>
      <c r="F749" s="27">
        <v>144</v>
      </c>
      <c r="G749" s="27"/>
      <c r="H749" s="26">
        <v>6000817410</v>
      </c>
      <c r="I749" s="26" t="s">
        <v>42</v>
      </c>
      <c r="J749" s="26" t="s">
        <v>42</v>
      </c>
      <c r="K749" s="30" t="str">
        <f t="shared" si="107"/>
        <v>Custeio</v>
      </c>
      <c r="L749" s="26" t="s">
        <v>136</v>
      </c>
      <c r="M749" s="47" t="s">
        <v>111</v>
      </c>
      <c r="N749" s="26" t="str">
        <f t="shared" ref="N749:N812" si="111">IF(Z749&gt;99%,"Realizado","Pendente")</f>
        <v>Realizado</v>
      </c>
      <c r="O749" s="47" t="s">
        <v>197</v>
      </c>
      <c r="P749" s="47" t="s">
        <v>70</v>
      </c>
      <c r="Q749" s="26" t="str">
        <f>IFERROR(IFERROR(VLOOKUP(H749,[1]STATUS_CAPEX!I:J,2,0),VLOOKUP(H749,[1]STATUS_OPEX!H:I,2,0)),0)</f>
        <v>LIB //COMS</v>
      </c>
      <c r="R749" s="31">
        <v>46260</v>
      </c>
      <c r="S749" s="32" t="s">
        <v>56</v>
      </c>
      <c r="T749" s="26" t="s">
        <v>72</v>
      </c>
      <c r="U749" s="33" t="s">
        <v>39</v>
      </c>
      <c r="V749" s="33" t="str">
        <f t="shared" si="110"/>
        <v>OK</v>
      </c>
      <c r="W749" s="33" t="s">
        <v>49</v>
      </c>
      <c r="X749" s="33" t="s">
        <v>49</v>
      </c>
      <c r="Y749" s="33" t="s">
        <v>39</v>
      </c>
      <c r="Z749" s="14">
        <f t="shared" si="103"/>
        <v>1</v>
      </c>
      <c r="AA749" s="48">
        <v>572.52</v>
      </c>
      <c r="AB749" s="35" t="s">
        <v>57</v>
      </c>
      <c r="AC749" s="96" t="s">
        <v>182</v>
      </c>
      <c r="AD749" s="37" t="s">
        <v>51</v>
      </c>
      <c r="AE749" s="32" t="str">
        <f t="shared" si="108"/>
        <v>Realizado</v>
      </c>
      <c r="AF749" s="38" t="s">
        <v>42</v>
      </c>
      <c r="AG749" s="39">
        <v>455.08</v>
      </c>
      <c r="AH749" s="40">
        <v>2548098.5699999998</v>
      </c>
      <c r="AI749" s="35" t="e">
        <f t="shared" si="105"/>
        <v>#N/A</v>
      </c>
      <c r="AJ749" s="41">
        <v>25484636</v>
      </c>
      <c r="AK749" s="51">
        <v>455.08</v>
      </c>
      <c r="AL749" s="34" t="str">
        <f t="shared" si="106"/>
        <v>Mauricio Alves</v>
      </c>
    </row>
    <row r="750" spans="1:38" x14ac:dyDescent="0.25">
      <c r="A750" s="26" t="s">
        <v>38</v>
      </c>
      <c r="B750" s="26" t="s">
        <v>39</v>
      </c>
      <c r="C750" s="26" t="s">
        <v>52</v>
      </c>
      <c r="D750" s="26" t="s">
        <v>40</v>
      </c>
      <c r="E750" s="27">
        <v>31698</v>
      </c>
      <c r="F750" s="27">
        <v>145</v>
      </c>
      <c r="G750" s="27"/>
      <c r="H750" s="26">
        <v>6000817411</v>
      </c>
      <c r="I750" s="26" t="s">
        <v>42</v>
      </c>
      <c r="J750" s="26" t="s">
        <v>42</v>
      </c>
      <c r="K750" s="30" t="str">
        <f t="shared" si="107"/>
        <v>Custeio</v>
      </c>
      <c r="L750" s="26" t="s">
        <v>136</v>
      </c>
      <c r="M750" s="26" t="s">
        <v>111</v>
      </c>
      <c r="N750" s="26" t="str">
        <f t="shared" si="111"/>
        <v>Realizado</v>
      </c>
      <c r="O750" s="47" t="s">
        <v>197</v>
      </c>
      <c r="P750" s="47" t="s">
        <v>70</v>
      </c>
      <c r="Q750" s="26" t="str">
        <f>IFERROR(IFERROR(VLOOKUP(H750,[1]STATUS_CAPEX!I:J,2,0),VLOOKUP(H750,[1]STATUS_OPEX!H:I,2,0)),0)</f>
        <v>LIB //COMS</v>
      </c>
      <c r="R750" s="31">
        <v>46261</v>
      </c>
      <c r="S750" s="32" t="s">
        <v>47</v>
      </c>
      <c r="T750" s="26" t="s">
        <v>72</v>
      </c>
      <c r="U750" s="33" t="s">
        <v>39</v>
      </c>
      <c r="V750" s="33" t="str">
        <f t="shared" si="110"/>
        <v>OK</v>
      </c>
      <c r="W750" s="33" t="s">
        <v>49</v>
      </c>
      <c r="X750" s="33" t="s">
        <v>49</v>
      </c>
      <c r="Y750" s="33" t="s">
        <v>39</v>
      </c>
      <c r="Z750" s="14">
        <f t="shared" si="103"/>
        <v>1</v>
      </c>
      <c r="AA750" s="48">
        <v>6331.53</v>
      </c>
      <c r="AB750" s="35" t="s">
        <v>50</v>
      </c>
      <c r="AC750" s="97" t="s">
        <v>271</v>
      </c>
      <c r="AD750" s="37" t="s">
        <v>51</v>
      </c>
      <c r="AE750" s="32" t="str">
        <f t="shared" si="108"/>
        <v>Realizado</v>
      </c>
      <c r="AF750" s="38" t="s">
        <v>42</v>
      </c>
      <c r="AG750" s="39">
        <f t="shared" ref="AG750:AG763" si="112">IF(AK750="",AA750,AK750)</f>
        <v>1735.96</v>
      </c>
      <c r="AH750" s="40">
        <v>2548098.5699999998</v>
      </c>
      <c r="AI750" s="35" t="e">
        <f t="shared" si="105"/>
        <v>#N/A</v>
      </c>
      <c r="AJ750" s="41">
        <v>25484642</v>
      </c>
      <c r="AK750" s="51">
        <v>1735.96</v>
      </c>
      <c r="AL750" s="34" t="str">
        <f t="shared" si="106"/>
        <v>Mauricio Alves</v>
      </c>
    </row>
    <row r="751" spans="1:38" x14ac:dyDescent="0.25">
      <c r="A751" s="26" t="s">
        <v>38</v>
      </c>
      <c r="B751" s="26" t="s">
        <v>39</v>
      </c>
      <c r="C751" s="26" t="s">
        <v>52</v>
      </c>
      <c r="D751" s="26" t="s">
        <v>40</v>
      </c>
      <c r="E751" s="27">
        <v>64278</v>
      </c>
      <c r="F751" s="46">
        <v>146</v>
      </c>
      <c r="G751" s="46"/>
      <c r="H751" s="26">
        <v>6000817412</v>
      </c>
      <c r="I751" s="26" t="s">
        <v>42</v>
      </c>
      <c r="J751" s="26" t="s">
        <v>42</v>
      </c>
      <c r="K751" s="30" t="str">
        <f t="shared" si="107"/>
        <v>Custeio</v>
      </c>
      <c r="L751" s="26" t="s">
        <v>136</v>
      </c>
      <c r="M751" s="47" t="s">
        <v>111</v>
      </c>
      <c r="N751" s="26" t="str">
        <f t="shared" si="111"/>
        <v>Realizado</v>
      </c>
      <c r="O751" s="47" t="s">
        <v>202</v>
      </c>
      <c r="P751" s="47" t="s">
        <v>70</v>
      </c>
      <c r="Q751" s="26" t="str">
        <f>IFERROR(IFERROR(VLOOKUP(H751,[1]STATUS_CAPEX!I:J,2,0),VLOOKUP(H751,[1]STATUS_OPEX!H:I,2,0)),0)</f>
        <v>LIB //COMS</v>
      </c>
      <c r="R751" s="31">
        <v>46262</v>
      </c>
      <c r="S751" s="32" t="s">
        <v>56</v>
      </c>
      <c r="T751" s="26" t="s">
        <v>72</v>
      </c>
      <c r="U751" s="33" t="s">
        <v>39</v>
      </c>
      <c r="V751" s="33" t="str">
        <f t="shared" si="110"/>
        <v>OK</v>
      </c>
      <c r="W751" s="33" t="s">
        <v>49</v>
      </c>
      <c r="X751" s="33" t="s">
        <v>49</v>
      </c>
      <c r="Y751" s="33" t="s">
        <v>39</v>
      </c>
      <c r="Z751" s="14">
        <f t="shared" si="103"/>
        <v>1</v>
      </c>
      <c r="AA751" s="48">
        <v>4202.9799999999996</v>
      </c>
      <c r="AB751" s="35" t="s">
        <v>57</v>
      </c>
      <c r="AC751" s="96" t="s">
        <v>182</v>
      </c>
      <c r="AD751" s="37" t="s">
        <v>51</v>
      </c>
      <c r="AE751" s="32" t="str">
        <f t="shared" si="108"/>
        <v>Realizado</v>
      </c>
      <c r="AF751" s="38" t="s">
        <v>42</v>
      </c>
      <c r="AG751" s="39">
        <f t="shared" si="112"/>
        <v>1524.92</v>
      </c>
      <c r="AH751" s="40">
        <v>2548098.5699999998</v>
      </c>
      <c r="AI751" s="35" t="e">
        <f t="shared" si="105"/>
        <v>#N/A</v>
      </c>
      <c r="AJ751" s="41">
        <v>25484701</v>
      </c>
      <c r="AK751" s="51">
        <v>1524.92</v>
      </c>
      <c r="AL751" s="34" t="str">
        <f t="shared" si="106"/>
        <v>Mauricio Alves</v>
      </c>
    </row>
    <row r="752" spans="1:38" x14ac:dyDescent="0.25">
      <c r="A752" s="26" t="s">
        <v>38</v>
      </c>
      <c r="B752" s="26" t="s">
        <v>39</v>
      </c>
      <c r="C752" s="26" t="s">
        <v>52</v>
      </c>
      <c r="D752" s="26" t="s">
        <v>40</v>
      </c>
      <c r="E752" s="27">
        <v>27281</v>
      </c>
      <c r="F752" s="27">
        <v>35</v>
      </c>
      <c r="G752" s="27"/>
      <c r="H752" s="26">
        <v>6000818651</v>
      </c>
      <c r="I752" s="26" t="s">
        <v>42</v>
      </c>
      <c r="J752" s="26" t="s">
        <v>42</v>
      </c>
      <c r="K752" s="30" t="str">
        <f t="shared" si="107"/>
        <v>Custeio</v>
      </c>
      <c r="L752" s="26" t="s">
        <v>136</v>
      </c>
      <c r="M752" s="26" t="s">
        <v>44</v>
      </c>
      <c r="N752" s="26" t="str">
        <f t="shared" si="111"/>
        <v>Realizado</v>
      </c>
      <c r="O752" s="47" t="s">
        <v>202</v>
      </c>
      <c r="P752" s="47"/>
      <c r="Q752" s="26" t="str">
        <f>IFERROR(IFERROR(VLOOKUP(H752,[1]STATUS_CAPEX!I:J,2,0),VLOOKUP(H752,[1]STATUS_OPEX!H:I,2,0)),0)</f>
        <v>LIB //COMS</v>
      </c>
      <c r="R752" s="31">
        <v>46264</v>
      </c>
      <c r="S752" s="32" t="s">
        <v>56</v>
      </c>
      <c r="T752" s="26" t="s">
        <v>72</v>
      </c>
      <c r="U752" s="33" t="s">
        <v>39</v>
      </c>
      <c r="V752" s="33" t="str">
        <f t="shared" si="110"/>
        <v>OK</v>
      </c>
      <c r="W752" s="33" t="s">
        <v>49</v>
      </c>
      <c r="X752" s="33" t="s">
        <v>49</v>
      </c>
      <c r="Y752" s="33" t="s">
        <v>39</v>
      </c>
      <c r="Z752" s="14">
        <f t="shared" si="103"/>
        <v>1</v>
      </c>
      <c r="AA752" s="48">
        <v>2389.4</v>
      </c>
      <c r="AB752" s="35" t="s">
        <v>57</v>
      </c>
      <c r="AC752" s="96" t="s">
        <v>182</v>
      </c>
      <c r="AD752" s="37" t="s">
        <v>51</v>
      </c>
      <c r="AE752" s="32" t="str">
        <f t="shared" si="108"/>
        <v>Realizado</v>
      </c>
      <c r="AF752" s="38" t="s">
        <v>42</v>
      </c>
      <c r="AG752" s="39">
        <f t="shared" si="112"/>
        <v>2212.31</v>
      </c>
      <c r="AH752" s="40">
        <v>2548098.5699999998</v>
      </c>
      <c r="AI752" s="35" t="e">
        <f t="shared" si="105"/>
        <v>#N/A</v>
      </c>
      <c r="AJ752" s="41">
        <v>25523522</v>
      </c>
      <c r="AK752" s="51">
        <v>2212.31</v>
      </c>
      <c r="AL752" s="34" t="str">
        <f t="shared" si="106"/>
        <v>Mauricio Alves</v>
      </c>
    </row>
    <row r="753" spans="1:38" x14ac:dyDescent="0.25">
      <c r="A753" s="26" t="s">
        <v>38</v>
      </c>
      <c r="B753" s="26" t="s">
        <v>39</v>
      </c>
      <c r="C753" s="26" t="s">
        <v>52</v>
      </c>
      <c r="D753" s="26" t="s">
        <v>40</v>
      </c>
      <c r="E753" s="27">
        <v>29173</v>
      </c>
      <c r="F753" s="27">
        <v>36</v>
      </c>
      <c r="G753" s="27"/>
      <c r="H753" s="26">
        <v>6000818650</v>
      </c>
      <c r="I753" s="26" t="s">
        <v>42</v>
      </c>
      <c r="J753" s="26" t="s">
        <v>42</v>
      </c>
      <c r="K753" s="30" t="str">
        <f t="shared" si="107"/>
        <v>Custeio</v>
      </c>
      <c r="L753" s="26" t="s">
        <v>136</v>
      </c>
      <c r="M753" s="26" t="s">
        <v>44</v>
      </c>
      <c r="N753" s="26" t="str">
        <f t="shared" si="111"/>
        <v>Realizado</v>
      </c>
      <c r="O753" s="47" t="s">
        <v>202</v>
      </c>
      <c r="P753" s="47"/>
      <c r="Q753" s="26" t="str">
        <f>IFERROR(IFERROR(VLOOKUP(H753,[1]STATUS_CAPEX!I:J,2,0),VLOOKUP(H753,[1]STATUS_OPEX!H:I,2,0)),0)</f>
        <v>LIB //COMS</v>
      </c>
      <c r="R753" s="31">
        <v>46265</v>
      </c>
      <c r="S753" s="32" t="s">
        <v>56</v>
      </c>
      <c r="T753" s="26" t="s">
        <v>72</v>
      </c>
      <c r="U753" s="33" t="s">
        <v>39</v>
      </c>
      <c r="V753" s="33" t="str">
        <f t="shared" si="110"/>
        <v>OK</v>
      </c>
      <c r="W753" s="33" t="s">
        <v>49</v>
      </c>
      <c r="X753" s="33" t="s">
        <v>49</v>
      </c>
      <c r="Y753" s="33" t="s">
        <v>39</v>
      </c>
      <c r="Z753" s="14">
        <f t="shared" si="103"/>
        <v>1</v>
      </c>
      <c r="AA753" s="48">
        <v>1294</v>
      </c>
      <c r="AB753" s="35" t="s">
        <v>57</v>
      </c>
      <c r="AC753" s="96" t="s">
        <v>182</v>
      </c>
      <c r="AD753" s="37" t="s">
        <v>51</v>
      </c>
      <c r="AE753" s="32" t="str">
        <f t="shared" si="108"/>
        <v>Realizado</v>
      </c>
      <c r="AF753" s="38" t="s">
        <v>42</v>
      </c>
      <c r="AG753" s="39">
        <f t="shared" si="112"/>
        <v>396.69</v>
      </c>
      <c r="AH753" s="40">
        <v>2548098.5699999998</v>
      </c>
      <c r="AI753" s="35" t="e">
        <f t="shared" si="105"/>
        <v>#N/A</v>
      </c>
      <c r="AJ753" s="41">
        <v>25523639</v>
      </c>
      <c r="AK753" s="51">
        <v>396.69</v>
      </c>
      <c r="AL753" s="34" t="str">
        <f t="shared" si="106"/>
        <v>Mauricio Alves</v>
      </c>
    </row>
    <row r="754" spans="1:38" x14ac:dyDescent="0.25">
      <c r="A754" s="26" t="s">
        <v>38</v>
      </c>
      <c r="B754" s="26" t="s">
        <v>39</v>
      </c>
      <c r="C754" s="26" t="s">
        <v>52</v>
      </c>
      <c r="D754" s="26" t="s">
        <v>40</v>
      </c>
      <c r="E754" s="27">
        <v>224</v>
      </c>
      <c r="F754" s="27">
        <v>38</v>
      </c>
      <c r="G754" s="27"/>
      <c r="H754" s="26">
        <v>6000818649</v>
      </c>
      <c r="I754" s="26" t="s">
        <v>42</v>
      </c>
      <c r="J754" s="26" t="s">
        <v>42</v>
      </c>
      <c r="K754" s="30" t="str">
        <f t="shared" si="107"/>
        <v>Custeio</v>
      </c>
      <c r="L754" s="26" t="s">
        <v>136</v>
      </c>
      <c r="M754" s="26" t="s">
        <v>44</v>
      </c>
      <c r="N754" s="26" t="str">
        <f t="shared" si="111"/>
        <v>Realizado</v>
      </c>
      <c r="O754" s="47"/>
      <c r="P754" s="47"/>
      <c r="Q754" s="26" t="str">
        <f>IFERROR(IFERROR(VLOOKUP(H754,[1]STATUS_CAPEX!I:J,2,0),VLOOKUP(H754,[1]STATUS_OPEX!H:I,2,0)),0)</f>
        <v>LIB //COMS</v>
      </c>
      <c r="R754" s="31">
        <v>46266</v>
      </c>
      <c r="S754" s="32" t="s">
        <v>47</v>
      </c>
      <c r="T754" s="26" t="s">
        <v>72</v>
      </c>
      <c r="U754" s="33" t="s">
        <v>39</v>
      </c>
      <c r="V754" s="33" t="str">
        <f t="shared" si="110"/>
        <v>OK</v>
      </c>
      <c r="W754" s="33" t="s">
        <v>49</v>
      </c>
      <c r="X754" s="33" t="s">
        <v>49</v>
      </c>
      <c r="Y754" s="33" t="s">
        <v>39</v>
      </c>
      <c r="Z754" s="14">
        <f t="shared" si="103"/>
        <v>1</v>
      </c>
      <c r="AA754" s="48">
        <v>7318.2</v>
      </c>
      <c r="AB754" s="35" t="s">
        <v>50</v>
      </c>
      <c r="AC754" s="97" t="s">
        <v>271</v>
      </c>
      <c r="AD754" s="37" t="s">
        <v>51</v>
      </c>
      <c r="AE754" s="32" t="str">
        <f t="shared" si="108"/>
        <v>Realizado</v>
      </c>
      <c r="AF754" s="38" t="s">
        <v>42</v>
      </c>
      <c r="AG754" s="39">
        <f t="shared" si="112"/>
        <v>3640.6</v>
      </c>
      <c r="AH754" s="40">
        <v>2548098.5699999998</v>
      </c>
      <c r="AI754" s="35" t="e">
        <f t="shared" si="105"/>
        <v>#N/A</v>
      </c>
      <c r="AJ754" s="41">
        <v>25523822</v>
      </c>
      <c r="AK754" s="51">
        <v>3640.6</v>
      </c>
      <c r="AL754" s="34" t="str">
        <f t="shared" si="106"/>
        <v>Mauricio Alves</v>
      </c>
    </row>
    <row r="755" spans="1:38" x14ac:dyDescent="0.25">
      <c r="A755" s="26" t="s">
        <v>38</v>
      </c>
      <c r="B755" s="26" t="s">
        <v>39</v>
      </c>
      <c r="C755" s="26" t="s">
        <v>52</v>
      </c>
      <c r="D755" s="26" t="s">
        <v>40</v>
      </c>
      <c r="E755" s="27">
        <v>224</v>
      </c>
      <c r="F755" s="27">
        <v>39</v>
      </c>
      <c r="G755" s="27"/>
      <c r="H755" s="26">
        <v>6000817678</v>
      </c>
      <c r="I755" s="26" t="s">
        <v>42</v>
      </c>
      <c r="J755" s="26" t="s">
        <v>42</v>
      </c>
      <c r="K755" s="30" t="str">
        <f t="shared" si="107"/>
        <v>Custeio</v>
      </c>
      <c r="L755" s="26" t="s">
        <v>136</v>
      </c>
      <c r="M755" s="26" t="s">
        <v>44</v>
      </c>
      <c r="N755" s="26" t="str">
        <f t="shared" si="111"/>
        <v>Realizado</v>
      </c>
      <c r="O755" s="47" t="s">
        <v>147</v>
      </c>
      <c r="P755" s="47"/>
      <c r="Q755" s="26" t="str">
        <f>IFERROR(IFERROR(VLOOKUP(H755,[1]STATUS_CAPEX!I:J,2,0),VLOOKUP(H755,[1]STATUS_OPEX!H:I,2,0)),0)</f>
        <v>LIB //COMS</v>
      </c>
      <c r="R755" s="31">
        <v>46267</v>
      </c>
      <c r="S755" s="32" t="s">
        <v>47</v>
      </c>
      <c r="T755" s="26" t="s">
        <v>72</v>
      </c>
      <c r="U755" s="33" t="s">
        <v>39</v>
      </c>
      <c r="V755" s="33" t="str">
        <f t="shared" si="110"/>
        <v>OK</v>
      </c>
      <c r="W755" s="33" t="s">
        <v>49</v>
      </c>
      <c r="X755" s="33" t="s">
        <v>49</v>
      </c>
      <c r="Y755" s="33" t="s">
        <v>39</v>
      </c>
      <c r="Z755" s="14">
        <f t="shared" si="103"/>
        <v>1</v>
      </c>
      <c r="AA755" s="48">
        <v>8373</v>
      </c>
      <c r="AB755" s="35" t="s">
        <v>50</v>
      </c>
      <c r="AC755" s="97" t="s">
        <v>271</v>
      </c>
      <c r="AD755" s="37" t="s">
        <v>51</v>
      </c>
      <c r="AE755" s="32" t="str">
        <f t="shared" si="108"/>
        <v>Realizado</v>
      </c>
      <c r="AF755" s="38" t="s">
        <v>42</v>
      </c>
      <c r="AG755" s="39">
        <f t="shared" si="112"/>
        <v>2177.15</v>
      </c>
      <c r="AH755" s="40">
        <v>2548098.5699999998</v>
      </c>
      <c r="AI755" s="35" t="e">
        <f t="shared" si="105"/>
        <v>#N/A</v>
      </c>
      <c r="AJ755" s="41">
        <v>25558581</v>
      </c>
      <c r="AK755" s="51">
        <v>2177.15</v>
      </c>
      <c r="AL755" s="34" t="str">
        <f t="shared" si="106"/>
        <v>Mauricio Alves</v>
      </c>
    </row>
    <row r="756" spans="1:38" x14ac:dyDescent="0.25">
      <c r="A756" s="26" t="s">
        <v>38</v>
      </c>
      <c r="B756" s="26" t="s">
        <v>39</v>
      </c>
      <c r="C756" s="26" t="s">
        <v>52</v>
      </c>
      <c r="D756" s="26" t="s">
        <v>40</v>
      </c>
      <c r="E756" s="27">
        <v>1921</v>
      </c>
      <c r="F756" s="27">
        <v>40</v>
      </c>
      <c r="G756" s="27"/>
      <c r="H756" s="26">
        <v>6000821228</v>
      </c>
      <c r="I756" s="43" t="s">
        <v>42</v>
      </c>
      <c r="J756" s="43" t="s">
        <v>42</v>
      </c>
      <c r="K756" s="30" t="str">
        <f t="shared" si="107"/>
        <v>Custeio</v>
      </c>
      <c r="L756" s="26" t="s">
        <v>136</v>
      </c>
      <c r="M756" s="26" t="s">
        <v>44</v>
      </c>
      <c r="N756" s="26" t="str">
        <f t="shared" si="111"/>
        <v>Realizado</v>
      </c>
      <c r="O756" s="47" t="s">
        <v>202</v>
      </c>
      <c r="P756" s="47"/>
      <c r="Q756" s="26" t="str">
        <f>IFERROR(IFERROR(VLOOKUP(H756,[1]STATUS_CAPEX!I:J,2,0),VLOOKUP(H756,[1]STATUS_OPEX!H:I,2,0)),0)</f>
        <v>LIB //COMS</v>
      </c>
      <c r="R756" s="31">
        <v>46268</v>
      </c>
      <c r="S756" s="32" t="s">
        <v>47</v>
      </c>
      <c r="T756" s="26" t="s">
        <v>72</v>
      </c>
      <c r="U756" s="33" t="s">
        <v>39</v>
      </c>
      <c r="V756" s="33" t="str">
        <f t="shared" si="110"/>
        <v>OK</v>
      </c>
      <c r="W756" s="33" t="s">
        <v>49</v>
      </c>
      <c r="X756" s="33" t="s">
        <v>49</v>
      </c>
      <c r="Y756" s="33" t="s">
        <v>39</v>
      </c>
      <c r="Z756" s="14">
        <f t="shared" si="103"/>
        <v>1</v>
      </c>
      <c r="AA756" s="48">
        <v>5861.1</v>
      </c>
      <c r="AB756" s="35" t="s">
        <v>50</v>
      </c>
      <c r="AC756" s="97" t="s">
        <v>271</v>
      </c>
      <c r="AD756" s="37" t="s">
        <v>51</v>
      </c>
      <c r="AE756" s="32" t="str">
        <f t="shared" si="108"/>
        <v>Realizado</v>
      </c>
      <c r="AF756" s="38" t="s">
        <v>42</v>
      </c>
      <c r="AG756" s="39">
        <f t="shared" si="112"/>
        <v>3048.01</v>
      </c>
      <c r="AH756" s="40">
        <v>2548098.5699999998</v>
      </c>
      <c r="AI756" s="35" t="e">
        <f t="shared" si="105"/>
        <v>#N/A</v>
      </c>
      <c r="AJ756" s="41">
        <v>25558812</v>
      </c>
      <c r="AK756" s="51">
        <v>3048.01</v>
      </c>
      <c r="AL756" s="34" t="str">
        <f t="shared" si="106"/>
        <v>Mauricio Alves</v>
      </c>
    </row>
    <row r="757" spans="1:38" hidden="1" x14ac:dyDescent="0.25">
      <c r="A757" s="26" t="s">
        <v>106</v>
      </c>
      <c r="B757" s="30" t="s">
        <v>39</v>
      </c>
      <c r="C757" s="26" t="s">
        <v>52</v>
      </c>
      <c r="D757" s="26" t="s">
        <v>40</v>
      </c>
      <c r="E757" s="27">
        <v>3392</v>
      </c>
      <c r="F757" s="67">
        <v>71.475999999999999</v>
      </c>
      <c r="G757" s="67"/>
      <c r="H757" s="44" t="s">
        <v>406</v>
      </c>
      <c r="I757" s="45" t="s">
        <v>63</v>
      </c>
      <c r="J757" s="45" t="s">
        <v>63</v>
      </c>
      <c r="K757" s="30" t="str">
        <f t="shared" si="107"/>
        <v>ERD</v>
      </c>
      <c r="L757" s="47" t="s">
        <v>75</v>
      </c>
      <c r="M757" s="26" t="s">
        <v>44</v>
      </c>
      <c r="N757" s="26" t="str">
        <f t="shared" si="111"/>
        <v>Pendente</v>
      </c>
      <c r="O757" s="47" t="s">
        <v>100</v>
      </c>
      <c r="P757" s="47" t="s">
        <v>187</v>
      </c>
      <c r="Q757" s="26" t="str">
        <f>IFERROR(IFERROR(VLOOKUP(H757,[1]STATUS_CAPEX!I:J,2,0),VLOOKUP(H757,[1]STATUS_OPEX!H:I,2,0)),0)</f>
        <v>LIB //ENER</v>
      </c>
      <c r="R757" s="31">
        <v>46269</v>
      </c>
      <c r="S757" s="32" t="s">
        <v>66</v>
      </c>
      <c r="T757" s="26" t="s">
        <v>48</v>
      </c>
      <c r="U757" s="33" t="s">
        <v>67</v>
      </c>
      <c r="V757" s="33" t="str">
        <f t="shared" si="110"/>
        <v>OK</v>
      </c>
      <c r="W757" s="33" t="s">
        <v>49</v>
      </c>
      <c r="X757" s="33" t="s">
        <v>49</v>
      </c>
      <c r="Y757" s="33" t="str">
        <f>IF(AK757&gt;0,"OK","NOK")</f>
        <v>OK</v>
      </c>
      <c r="Z757" s="14">
        <f t="shared" si="103"/>
        <v>0.8</v>
      </c>
      <c r="AA757" s="48">
        <v>5559.97</v>
      </c>
      <c r="AB757" s="76" t="s">
        <v>50</v>
      </c>
      <c r="AC757" s="36" t="str">
        <f>IFERROR(VLOOKUP(T757,[1]STATUS_CAPEX!Q:R,2,0),"SAMUEL OLIVEIRA")</f>
        <v>LUCAS ANDRADE</v>
      </c>
      <c r="AD757" s="37" t="s">
        <v>51</v>
      </c>
      <c r="AE757" s="32" t="str">
        <f t="shared" si="108"/>
        <v>Realizado</v>
      </c>
      <c r="AF757" s="38" t="s">
        <v>68</v>
      </c>
      <c r="AG757" s="39">
        <f t="shared" si="112"/>
        <v>2437.35</v>
      </c>
      <c r="AH757" s="40">
        <v>2548098.5699999998</v>
      </c>
      <c r="AI757" s="35" t="e">
        <f t="shared" si="105"/>
        <v>#N/A</v>
      </c>
      <c r="AJ757" s="41">
        <v>26349559</v>
      </c>
      <c r="AK757" s="77">
        <v>2437.35</v>
      </c>
      <c r="AL757" s="34" t="str">
        <f t="shared" si="106"/>
        <v>Mauricio Alves</v>
      </c>
    </row>
    <row r="758" spans="1:38" x14ac:dyDescent="0.25">
      <c r="A758" s="26" t="s">
        <v>38</v>
      </c>
      <c r="B758" s="26" t="s">
        <v>39</v>
      </c>
      <c r="C758" s="26" t="s">
        <v>52</v>
      </c>
      <c r="D758" s="26" t="s">
        <v>40</v>
      </c>
      <c r="E758" s="27">
        <v>635408</v>
      </c>
      <c r="F758" s="27">
        <f>IFERROR(VLOOKUP(E758,#REF!,2,0),0)</f>
        <v>0</v>
      </c>
      <c r="G758" s="27"/>
      <c r="H758" s="26">
        <v>6000801387</v>
      </c>
      <c r="I758" s="29" t="s">
        <v>42</v>
      </c>
      <c r="J758" s="29" t="s">
        <v>42</v>
      </c>
      <c r="K758" s="30" t="str">
        <f t="shared" si="107"/>
        <v>Custeio</v>
      </c>
      <c r="L758" s="26" t="s">
        <v>43</v>
      </c>
      <c r="M758" s="26" t="s">
        <v>69</v>
      </c>
      <c r="N758" s="26" t="str">
        <f t="shared" si="111"/>
        <v>Realizado</v>
      </c>
      <c r="O758" s="26" t="s">
        <v>45</v>
      </c>
      <c r="P758" s="26" t="s">
        <v>70</v>
      </c>
      <c r="Q758" s="26" t="str">
        <f>IFERROR(IFERROR(VLOOKUP(H758,[1]STATUS_CAPEX!I:J,2,0),VLOOKUP(H758,[1]STATUS_OPEX!H:I,2,0)),0)</f>
        <v>LIB //COMS</v>
      </c>
      <c r="R758" s="31">
        <v>45502</v>
      </c>
      <c r="S758" s="32" t="s">
        <v>56</v>
      </c>
      <c r="T758" s="26" t="s">
        <v>72</v>
      </c>
      <c r="U758" s="33" t="s">
        <v>39</v>
      </c>
      <c r="V758" s="33" t="str">
        <f t="shared" si="110"/>
        <v>OK</v>
      </c>
      <c r="W758" s="33" t="s">
        <v>49</v>
      </c>
      <c r="X758" s="33" t="s">
        <v>49</v>
      </c>
      <c r="Y758" s="33" t="s">
        <v>39</v>
      </c>
      <c r="Z758" s="14">
        <f t="shared" si="103"/>
        <v>1</v>
      </c>
      <c r="AA758" s="34">
        <v>4742.3599999999997</v>
      </c>
      <c r="AB758" s="35" t="s">
        <v>50</v>
      </c>
      <c r="AC758" s="93" t="s">
        <v>73</v>
      </c>
      <c r="AD758" s="37" t="s">
        <v>51</v>
      </c>
      <c r="AE758" s="32" t="str">
        <f t="shared" si="108"/>
        <v>Realizado</v>
      </c>
      <c r="AF758" s="38" t="s">
        <v>42</v>
      </c>
      <c r="AG758" s="39">
        <f t="shared" si="112"/>
        <v>2828.66</v>
      </c>
      <c r="AH758" s="40">
        <v>2548098.5699999998</v>
      </c>
      <c r="AI758" s="35" t="e">
        <f t="shared" si="105"/>
        <v>#N/A</v>
      </c>
      <c r="AJ758" s="41">
        <v>25149490</v>
      </c>
      <c r="AK758" s="51">
        <v>2828.66</v>
      </c>
      <c r="AL758" s="34" t="str">
        <f t="shared" si="106"/>
        <v>Mauricio Alves</v>
      </c>
    </row>
    <row r="759" spans="1:38" x14ac:dyDescent="0.25">
      <c r="A759" s="26" t="s">
        <v>38</v>
      </c>
      <c r="B759" s="26" t="s">
        <v>39</v>
      </c>
      <c r="C759" s="26" t="s">
        <v>52</v>
      </c>
      <c r="D759" s="26" t="s">
        <v>40</v>
      </c>
      <c r="E759" s="27">
        <v>608445</v>
      </c>
      <c r="F759" s="27">
        <f>IFERROR(VLOOKUP(E759,#REF!,2,0),0)</f>
        <v>0</v>
      </c>
      <c r="G759" s="27"/>
      <c r="H759" s="26">
        <v>6000801395</v>
      </c>
      <c r="I759" s="26" t="s">
        <v>42</v>
      </c>
      <c r="J759" s="26" t="s">
        <v>42</v>
      </c>
      <c r="K759" s="30" t="str">
        <f t="shared" si="107"/>
        <v>Custeio</v>
      </c>
      <c r="L759" s="26" t="s">
        <v>136</v>
      </c>
      <c r="M759" s="26" t="s">
        <v>69</v>
      </c>
      <c r="N759" s="26" t="str">
        <f t="shared" si="111"/>
        <v>Realizado</v>
      </c>
      <c r="O759" s="26" t="s">
        <v>45</v>
      </c>
      <c r="P759" s="26" t="s">
        <v>76</v>
      </c>
      <c r="Q759" s="26" t="str">
        <f>IFERROR(IFERROR(VLOOKUP(H759,[1]STATUS_CAPEX!I:J,2,0),VLOOKUP(H759,[1]STATUS_OPEX!H:I,2,0)),0)</f>
        <v>LIB //COMS</v>
      </c>
      <c r="R759" s="31">
        <v>46091</v>
      </c>
      <c r="S759" s="32" t="s">
        <v>47</v>
      </c>
      <c r="T759" s="26" t="s">
        <v>72</v>
      </c>
      <c r="U759" s="33" t="s">
        <v>39</v>
      </c>
      <c r="V759" s="33" t="str">
        <f t="shared" si="110"/>
        <v>OK</v>
      </c>
      <c r="W759" s="33" t="s">
        <v>49</v>
      </c>
      <c r="X759" s="33" t="s">
        <v>49</v>
      </c>
      <c r="Y759" s="33" t="s">
        <v>39</v>
      </c>
      <c r="Z759" s="14">
        <f t="shared" si="103"/>
        <v>1</v>
      </c>
      <c r="AA759" s="52">
        <v>137.91999999999999</v>
      </c>
      <c r="AB759" s="35" t="s">
        <v>50</v>
      </c>
      <c r="AC759" s="93" t="s">
        <v>73</v>
      </c>
      <c r="AD759" s="37" t="s">
        <v>51</v>
      </c>
      <c r="AE759" s="32" t="str">
        <f t="shared" si="108"/>
        <v>Realizado</v>
      </c>
      <c r="AF759" s="38" t="s">
        <v>42</v>
      </c>
      <c r="AG759" s="39">
        <f t="shared" si="112"/>
        <v>691.05</v>
      </c>
      <c r="AH759" s="40">
        <v>2548098.5699999998</v>
      </c>
      <c r="AI759" s="35" t="e">
        <f t="shared" si="105"/>
        <v>#N/A</v>
      </c>
      <c r="AJ759" s="41">
        <v>25202382</v>
      </c>
      <c r="AK759" s="80">
        <v>691.05</v>
      </c>
      <c r="AL759" s="34" t="str">
        <f t="shared" si="106"/>
        <v>Mauricio Alves</v>
      </c>
    </row>
    <row r="760" spans="1:38" x14ac:dyDescent="0.25">
      <c r="A760" s="26" t="s">
        <v>38</v>
      </c>
      <c r="B760" s="26" t="s">
        <v>39</v>
      </c>
      <c r="C760" s="26" t="s">
        <v>52</v>
      </c>
      <c r="D760" s="26" t="s">
        <v>40</v>
      </c>
      <c r="E760" s="27">
        <v>645992</v>
      </c>
      <c r="F760" s="27">
        <f>IFERROR(VLOOKUP(E760,#REF!,2,0),0)</f>
        <v>0</v>
      </c>
      <c r="G760" s="27"/>
      <c r="H760" s="26">
        <v>6000801960</v>
      </c>
      <c r="I760" s="26" t="s">
        <v>42</v>
      </c>
      <c r="J760" s="26" t="s">
        <v>42</v>
      </c>
      <c r="K760" s="30" t="str">
        <f t="shared" si="107"/>
        <v>Custeio</v>
      </c>
      <c r="L760" s="26" t="s">
        <v>136</v>
      </c>
      <c r="M760" s="26" t="s">
        <v>69</v>
      </c>
      <c r="N760" s="26" t="str">
        <f t="shared" si="111"/>
        <v>Realizado</v>
      </c>
      <c r="O760" s="26" t="s">
        <v>45</v>
      </c>
      <c r="P760" s="26" t="s">
        <v>70</v>
      </c>
      <c r="Q760" s="26" t="str">
        <f>IFERROR(IFERROR(VLOOKUP(H760,[1]STATUS_CAPEX!I:J,2,0),VLOOKUP(H760,[1]STATUS_OPEX!H:I,2,0)),0)</f>
        <v>LIB //COMS</v>
      </c>
      <c r="R760" s="31">
        <v>45983</v>
      </c>
      <c r="S760" s="32" t="s">
        <v>47</v>
      </c>
      <c r="T760" s="26" t="s">
        <v>72</v>
      </c>
      <c r="U760" s="33" t="s">
        <v>39</v>
      </c>
      <c r="V760" s="33" t="str">
        <f t="shared" si="110"/>
        <v>OK</v>
      </c>
      <c r="W760" s="33" t="s">
        <v>49</v>
      </c>
      <c r="X760" s="33" t="s">
        <v>49</v>
      </c>
      <c r="Y760" s="33" t="s">
        <v>39</v>
      </c>
      <c r="Z760" s="14">
        <f t="shared" si="103"/>
        <v>1</v>
      </c>
      <c r="AA760" s="34">
        <v>807.76</v>
      </c>
      <c r="AB760" s="35" t="s">
        <v>50</v>
      </c>
      <c r="AC760" s="93" t="str">
        <f>IFERROR(VLOOKUP(T760,[1]STATUS_CAPEX!Q:R,2,0),"SAMUEL OLIVEIRA")</f>
        <v>SAMUEL OLIVEIRA</v>
      </c>
      <c r="AD760" s="37" t="s">
        <v>51</v>
      </c>
      <c r="AE760" s="32" t="str">
        <f t="shared" si="108"/>
        <v>Realizado</v>
      </c>
      <c r="AF760" s="38" t="s">
        <v>42</v>
      </c>
      <c r="AG760" s="39">
        <f t="shared" si="112"/>
        <v>351.09</v>
      </c>
      <c r="AH760" s="40">
        <v>2548098.5699999998</v>
      </c>
      <c r="AI760" s="35" t="e">
        <f t="shared" si="105"/>
        <v>#N/A</v>
      </c>
      <c r="AJ760" s="41">
        <v>25134292</v>
      </c>
      <c r="AK760" s="51">
        <v>351.09</v>
      </c>
      <c r="AL760" s="34" t="str">
        <f t="shared" si="106"/>
        <v>Mauricio Alves</v>
      </c>
    </row>
    <row r="761" spans="1:38" x14ac:dyDescent="0.25">
      <c r="A761" s="26" t="s">
        <v>38</v>
      </c>
      <c r="B761" s="26" t="s">
        <v>39</v>
      </c>
      <c r="C761" s="26" t="s">
        <v>52</v>
      </c>
      <c r="D761" s="26" t="s">
        <v>40</v>
      </c>
      <c r="E761" s="27">
        <v>653654</v>
      </c>
      <c r="F761" s="27">
        <f>IFERROR(VLOOKUP(E761,#REF!,2,0),0)</f>
        <v>0</v>
      </c>
      <c r="G761" s="27"/>
      <c r="H761" s="26">
        <v>6000802073</v>
      </c>
      <c r="I761" s="26" t="s">
        <v>42</v>
      </c>
      <c r="J761" s="26" t="s">
        <v>42</v>
      </c>
      <c r="K761" s="30" t="str">
        <f t="shared" si="107"/>
        <v>Custeio</v>
      </c>
      <c r="L761" s="26" t="s">
        <v>43</v>
      </c>
      <c r="M761" s="26" t="s">
        <v>69</v>
      </c>
      <c r="N761" s="26" t="str">
        <f t="shared" si="111"/>
        <v>Realizado</v>
      </c>
      <c r="O761" s="26" t="s">
        <v>45</v>
      </c>
      <c r="P761" s="26" t="s">
        <v>70</v>
      </c>
      <c r="Q761" s="26" t="str">
        <f>IFERROR(IFERROR(VLOOKUP(H761,[1]STATUS_CAPEX!I:J,2,0),VLOOKUP(H761,[1]STATUS_OPEX!H:I,2,0)),0)</f>
        <v>LIB //COMS</v>
      </c>
      <c r="R761" s="31">
        <v>46002</v>
      </c>
      <c r="S761" s="32" t="s">
        <v>47</v>
      </c>
      <c r="T761" s="26" t="s">
        <v>72</v>
      </c>
      <c r="U761" s="33" t="s">
        <v>39</v>
      </c>
      <c r="V761" s="33" t="str">
        <f t="shared" si="110"/>
        <v>OK</v>
      </c>
      <c r="W761" s="33" t="s">
        <v>49</v>
      </c>
      <c r="X761" s="33" t="s">
        <v>49</v>
      </c>
      <c r="Y761" s="33" t="s">
        <v>39</v>
      </c>
      <c r="Z761" s="14">
        <f t="shared" si="103"/>
        <v>1</v>
      </c>
      <c r="AA761" s="52">
        <v>6158.88</v>
      </c>
      <c r="AB761" s="35" t="s">
        <v>50</v>
      </c>
      <c r="AC761" s="36" t="str">
        <f>IFERROR(VLOOKUP(T761,[1]STATUS_CAPEX!Q:R,2,0),"SAMUEL OLIVEIRA")</f>
        <v>SAMUEL OLIVEIRA</v>
      </c>
      <c r="AD761" s="37" t="s">
        <v>51</v>
      </c>
      <c r="AE761" s="32" t="str">
        <f t="shared" si="108"/>
        <v>Realizado</v>
      </c>
      <c r="AF761" s="38" t="s">
        <v>42</v>
      </c>
      <c r="AG761" s="39">
        <f t="shared" si="112"/>
        <v>4762.5</v>
      </c>
      <c r="AH761" s="40">
        <v>2548098.5699999998</v>
      </c>
      <c r="AI761" s="35" t="e">
        <f t="shared" si="105"/>
        <v>#N/A</v>
      </c>
      <c r="AJ761" s="41">
        <v>25148770</v>
      </c>
      <c r="AK761" s="51">
        <v>4762.5</v>
      </c>
      <c r="AL761" s="34" t="str">
        <f t="shared" si="106"/>
        <v>Mauricio Alves</v>
      </c>
    </row>
    <row r="762" spans="1:38" x14ac:dyDescent="0.25">
      <c r="A762" s="26" t="s">
        <v>38</v>
      </c>
      <c r="B762" s="26" t="s">
        <v>39</v>
      </c>
      <c r="C762" s="26" t="s">
        <v>52</v>
      </c>
      <c r="D762" s="26" t="s">
        <v>40</v>
      </c>
      <c r="E762" s="27">
        <v>646851</v>
      </c>
      <c r="F762" s="27">
        <f>IFERROR(VLOOKUP(E762,#REF!,2,0),0)</f>
        <v>0</v>
      </c>
      <c r="G762" s="27"/>
      <c r="H762" s="26">
        <v>6000802226</v>
      </c>
      <c r="I762" s="26" t="s">
        <v>42</v>
      </c>
      <c r="J762" s="26" t="s">
        <v>42</v>
      </c>
      <c r="K762" s="30" t="str">
        <f t="shared" si="107"/>
        <v>Custeio</v>
      </c>
      <c r="L762" s="26" t="s">
        <v>43</v>
      </c>
      <c r="M762" s="26" t="s">
        <v>69</v>
      </c>
      <c r="N762" s="26" t="str">
        <f t="shared" si="111"/>
        <v>Realizado</v>
      </c>
      <c r="O762" s="26" t="s">
        <v>45</v>
      </c>
      <c r="P762" s="26" t="s">
        <v>70</v>
      </c>
      <c r="Q762" s="26" t="str">
        <f>IFERROR(IFERROR(VLOOKUP(H762,[1]STATUS_CAPEX!I:J,2,0),VLOOKUP(H762,[1]STATUS_OPEX!H:I,2,0)),0)</f>
        <v>LIB //COMS</v>
      </c>
      <c r="R762" s="31">
        <v>45510</v>
      </c>
      <c r="S762" s="32" t="s">
        <v>56</v>
      </c>
      <c r="T762" s="26" t="s">
        <v>72</v>
      </c>
      <c r="U762" s="33" t="s">
        <v>39</v>
      </c>
      <c r="V762" s="33" t="str">
        <f t="shared" si="110"/>
        <v>OK</v>
      </c>
      <c r="W762" s="33" t="s">
        <v>49</v>
      </c>
      <c r="X762" s="33" t="s">
        <v>49</v>
      </c>
      <c r="Y762" s="33" t="s">
        <v>39</v>
      </c>
      <c r="Z762" s="14">
        <f t="shared" si="103"/>
        <v>1</v>
      </c>
      <c r="AA762" s="52">
        <v>18118.560000000001</v>
      </c>
      <c r="AB762" s="35" t="s">
        <v>50</v>
      </c>
      <c r="AC762" s="36" t="s">
        <v>73</v>
      </c>
      <c r="AD762" s="37" t="s">
        <v>51</v>
      </c>
      <c r="AE762" s="32" t="str">
        <f t="shared" si="108"/>
        <v>Realizado</v>
      </c>
      <c r="AF762" s="38" t="s">
        <v>42</v>
      </c>
      <c r="AG762" s="39">
        <f t="shared" si="112"/>
        <v>1409.4</v>
      </c>
      <c r="AH762" s="40">
        <v>2548098.5699999998</v>
      </c>
      <c r="AI762" s="35" t="e">
        <f t="shared" si="105"/>
        <v>#N/A</v>
      </c>
      <c r="AJ762" s="41">
        <v>25149601</v>
      </c>
      <c r="AK762" s="51">
        <v>1409.4</v>
      </c>
      <c r="AL762" s="34" t="str">
        <f t="shared" si="106"/>
        <v>Mauricio Alves</v>
      </c>
    </row>
    <row r="763" spans="1:38" x14ac:dyDescent="0.25">
      <c r="A763" s="26" t="s">
        <v>38</v>
      </c>
      <c r="B763" s="26" t="s">
        <v>39</v>
      </c>
      <c r="C763" s="26" t="s">
        <v>52</v>
      </c>
      <c r="D763" s="26" t="s">
        <v>40</v>
      </c>
      <c r="E763" s="61">
        <v>657636</v>
      </c>
      <c r="F763" s="46">
        <f>IFERROR(VLOOKUP(E763,#REF!,2,0),0)</f>
        <v>0</v>
      </c>
      <c r="G763" s="46"/>
      <c r="H763" s="26">
        <v>6000802831</v>
      </c>
      <c r="I763" s="26" t="s">
        <v>42</v>
      </c>
      <c r="J763" s="26" t="s">
        <v>42</v>
      </c>
      <c r="K763" s="30" t="str">
        <f t="shared" si="107"/>
        <v>Custeio</v>
      </c>
      <c r="L763" s="26" t="s">
        <v>43</v>
      </c>
      <c r="M763" s="26" t="s">
        <v>69</v>
      </c>
      <c r="N763" s="26" t="str">
        <f t="shared" si="111"/>
        <v>Realizado</v>
      </c>
      <c r="O763" s="26" t="s">
        <v>64</v>
      </c>
      <c r="P763" s="26" t="s">
        <v>70</v>
      </c>
      <c r="Q763" s="26" t="str">
        <f>IFERROR(IFERROR(VLOOKUP(H763,[1]STATUS_CAPEX!I:J,2,0),VLOOKUP(H763,[1]STATUS_OPEX!H:I,2,0)),0)</f>
        <v>LIB //COMS</v>
      </c>
      <c r="R763" s="31">
        <v>46051</v>
      </c>
      <c r="S763" s="32" t="s">
        <v>47</v>
      </c>
      <c r="T763" s="26" t="s">
        <v>72</v>
      </c>
      <c r="U763" s="33" t="s">
        <v>39</v>
      </c>
      <c r="V763" s="33" t="str">
        <f t="shared" si="110"/>
        <v>OK</v>
      </c>
      <c r="W763" s="33" t="s">
        <v>49</v>
      </c>
      <c r="X763" s="33" t="s">
        <v>49</v>
      </c>
      <c r="Y763" s="33" t="s">
        <v>39</v>
      </c>
      <c r="Z763" s="14">
        <f t="shared" si="103"/>
        <v>1</v>
      </c>
      <c r="AA763" s="52">
        <v>3525.97</v>
      </c>
      <c r="AB763" s="35" t="s">
        <v>50</v>
      </c>
      <c r="AC763" s="36" t="str">
        <f>IFERROR(VLOOKUP(T763,[1]STATUS_CAPEX!Q:R,2,0),"SAMUEL OLIVEIRA")</f>
        <v>SAMUEL OLIVEIRA</v>
      </c>
      <c r="AD763" s="37" t="s">
        <v>51</v>
      </c>
      <c r="AE763" s="32" t="str">
        <f t="shared" si="108"/>
        <v>Realizado</v>
      </c>
      <c r="AF763" s="38" t="s">
        <v>42</v>
      </c>
      <c r="AG763" s="39">
        <f t="shared" si="112"/>
        <v>4400.7700000000004</v>
      </c>
      <c r="AH763" s="40">
        <v>2548098.5699999998</v>
      </c>
      <c r="AI763" s="35" t="e">
        <f t="shared" si="105"/>
        <v>#N/A</v>
      </c>
      <c r="AJ763" s="41">
        <v>25165642</v>
      </c>
      <c r="AK763" s="51">
        <v>4400.7700000000004</v>
      </c>
      <c r="AL763" s="34" t="str">
        <f t="shared" si="106"/>
        <v>Mauricio Alves</v>
      </c>
    </row>
    <row r="764" spans="1:38" x14ac:dyDescent="0.25">
      <c r="A764" s="26" t="s">
        <v>38</v>
      </c>
      <c r="B764" s="26" t="s">
        <v>39</v>
      </c>
      <c r="C764" s="26" t="s">
        <v>52</v>
      </c>
      <c r="D764" s="26" t="s">
        <v>40</v>
      </c>
      <c r="E764" s="82">
        <v>647438</v>
      </c>
      <c r="F764" s="46">
        <f>IFERROR(VLOOKUP(E764,#REF!,2,0),0)</f>
        <v>0</v>
      </c>
      <c r="G764" s="46"/>
      <c r="H764" s="26">
        <v>6000804230</v>
      </c>
      <c r="I764" s="26" t="s">
        <v>42</v>
      </c>
      <c r="J764" s="26" t="s">
        <v>42</v>
      </c>
      <c r="K764" s="30" t="str">
        <f t="shared" si="107"/>
        <v>Custeio</v>
      </c>
      <c r="L764" s="26" t="s">
        <v>136</v>
      </c>
      <c r="M764" s="26" t="s">
        <v>69</v>
      </c>
      <c r="N764" s="26" t="str">
        <f t="shared" si="111"/>
        <v>Realizado</v>
      </c>
      <c r="O764" s="26" t="s">
        <v>64</v>
      </c>
      <c r="P764" s="45" t="s">
        <v>70</v>
      </c>
      <c r="Q764" s="26" t="str">
        <f>IFERROR(IFERROR(VLOOKUP(H764,[1]STATUS_CAPEX!I:J,2,0),VLOOKUP(H764,[1]STATUS_OPEX!H:I,2,0)),0)</f>
        <v>LIB //COMS</v>
      </c>
      <c r="R764" s="31">
        <v>46030</v>
      </c>
      <c r="S764" s="32" t="s">
        <v>47</v>
      </c>
      <c r="T764" s="26" t="s">
        <v>72</v>
      </c>
      <c r="U764" s="33" t="s">
        <v>39</v>
      </c>
      <c r="V764" s="33" t="str">
        <f t="shared" si="110"/>
        <v>OK</v>
      </c>
      <c r="W764" s="33" t="s">
        <v>49</v>
      </c>
      <c r="X764" s="33" t="s">
        <v>49</v>
      </c>
      <c r="Y764" s="33" t="s">
        <v>39</v>
      </c>
      <c r="Z764" s="14">
        <f t="shared" si="103"/>
        <v>1</v>
      </c>
      <c r="AA764" s="60">
        <v>1241.28</v>
      </c>
      <c r="AB764" s="35" t="s">
        <v>50</v>
      </c>
      <c r="AC764" s="45" t="s">
        <v>298</v>
      </c>
      <c r="AD764" s="37" t="s">
        <v>51</v>
      </c>
      <c r="AE764" s="32" t="str">
        <f t="shared" si="108"/>
        <v>Realizado</v>
      </c>
      <c r="AF764" s="38" t="s">
        <v>42</v>
      </c>
      <c r="AG764" s="84" t="s">
        <v>407</v>
      </c>
      <c r="AH764" s="40">
        <v>2548098.5699999998</v>
      </c>
      <c r="AI764" s="35" t="e">
        <f t="shared" si="105"/>
        <v>#N/A</v>
      </c>
      <c r="AJ764" s="41">
        <v>25188688</v>
      </c>
      <c r="AK764" s="51">
        <v>808.19</v>
      </c>
      <c r="AL764" s="34" t="str">
        <f t="shared" si="106"/>
        <v>Mauricio Alves</v>
      </c>
    </row>
    <row r="765" spans="1:38" x14ac:dyDescent="0.25">
      <c r="A765" s="26" t="s">
        <v>38</v>
      </c>
      <c r="B765" s="26" t="s">
        <v>39</v>
      </c>
      <c r="C765" s="26" t="s">
        <v>52</v>
      </c>
      <c r="D765" s="26" t="s">
        <v>40</v>
      </c>
      <c r="E765" s="27">
        <v>632349</v>
      </c>
      <c r="F765" s="27">
        <f>IFERROR(VLOOKUP(E765,#REF!,2,0),0)</f>
        <v>0</v>
      </c>
      <c r="G765" s="27"/>
      <c r="H765" s="26">
        <v>6000804634</v>
      </c>
      <c r="I765" s="26" t="s">
        <v>42</v>
      </c>
      <c r="J765" s="26" t="s">
        <v>42</v>
      </c>
      <c r="K765" s="30" t="str">
        <f t="shared" si="107"/>
        <v>Custeio</v>
      </c>
      <c r="L765" s="26" t="s">
        <v>43</v>
      </c>
      <c r="M765" s="26" t="s">
        <v>69</v>
      </c>
      <c r="N765" s="26" t="str">
        <f t="shared" si="111"/>
        <v>Realizado</v>
      </c>
      <c r="O765" s="58" t="s">
        <v>45</v>
      </c>
      <c r="P765" s="47" t="s">
        <v>70</v>
      </c>
      <c r="Q765" s="26" t="str">
        <f>IFERROR(IFERROR(VLOOKUP(H765,[1]STATUS_CAPEX!I:J,2,0),VLOOKUP(H765,[1]STATUS_OPEX!H:I,2,0)),0)</f>
        <v>LIB //COMS</v>
      </c>
      <c r="R765" s="31">
        <v>46136</v>
      </c>
      <c r="S765" s="32" t="s">
        <v>56</v>
      </c>
      <c r="T765" s="26" t="s">
        <v>72</v>
      </c>
      <c r="U765" s="33" t="s">
        <v>39</v>
      </c>
      <c r="V765" s="33" t="str">
        <f t="shared" si="110"/>
        <v>OK</v>
      </c>
      <c r="W765" s="33" t="s">
        <v>49</v>
      </c>
      <c r="X765" s="33" t="s">
        <v>49</v>
      </c>
      <c r="Y765" s="33" t="s">
        <v>39</v>
      </c>
      <c r="Z765" s="14">
        <f t="shared" si="103"/>
        <v>1</v>
      </c>
      <c r="AA765" s="48">
        <v>6605.41</v>
      </c>
      <c r="AB765" s="35" t="s">
        <v>50</v>
      </c>
      <c r="AC765" s="36" t="str">
        <f>IFERROR(VLOOKUP(T765,[1]STATUS_CAPEX!Q:R,2,0),"SAMUEL OLIVEIRA")</f>
        <v>SAMUEL OLIVEIRA</v>
      </c>
      <c r="AD765" s="37" t="s">
        <v>51</v>
      </c>
      <c r="AE765" s="32" t="str">
        <f t="shared" si="108"/>
        <v>Realizado</v>
      </c>
      <c r="AF765" s="38" t="s">
        <v>42</v>
      </c>
      <c r="AG765" s="39">
        <f t="shared" ref="AG765:AG813" si="113">IF(AK765="",AA765,AK765)</f>
        <v>6605.41</v>
      </c>
      <c r="AH765" s="40">
        <v>2548098.5699999998</v>
      </c>
      <c r="AI765" s="35" t="e">
        <f t="shared" si="105"/>
        <v>#N/A</v>
      </c>
      <c r="AJ765" s="41">
        <v>25201129</v>
      </c>
      <c r="AK765" s="51">
        <v>6605.41</v>
      </c>
      <c r="AL765" s="34" t="str">
        <f t="shared" si="106"/>
        <v>Mauricio Alves</v>
      </c>
    </row>
    <row r="766" spans="1:38" x14ac:dyDescent="0.25">
      <c r="A766" s="26" t="s">
        <v>38</v>
      </c>
      <c r="B766" s="26" t="s">
        <v>39</v>
      </c>
      <c r="C766" s="26" t="s">
        <v>52</v>
      </c>
      <c r="D766" s="26" t="s">
        <v>40</v>
      </c>
      <c r="E766" s="27">
        <v>637463</v>
      </c>
      <c r="F766" s="27">
        <f>IFERROR(VLOOKUP(E766,#REF!,2,0),0)</f>
        <v>0</v>
      </c>
      <c r="G766" s="27"/>
      <c r="H766" s="26">
        <v>6000804636</v>
      </c>
      <c r="I766" s="26" t="s">
        <v>42</v>
      </c>
      <c r="J766" s="26" t="s">
        <v>42</v>
      </c>
      <c r="K766" s="30" t="str">
        <f t="shared" si="107"/>
        <v>Custeio</v>
      </c>
      <c r="L766" s="26" t="s">
        <v>43</v>
      </c>
      <c r="M766" s="26" t="s">
        <v>69</v>
      </c>
      <c r="N766" s="26" t="str">
        <f t="shared" si="111"/>
        <v>Realizado</v>
      </c>
      <c r="O766" s="58" t="s">
        <v>45</v>
      </c>
      <c r="P766" s="47" t="s">
        <v>70</v>
      </c>
      <c r="Q766" s="26" t="str">
        <f>IFERROR(IFERROR(VLOOKUP(H766,[1]STATUS_CAPEX!I:J,2,0),VLOOKUP(H766,[1]STATUS_OPEX!H:I,2,0)),0)</f>
        <v>LIB //COMS</v>
      </c>
      <c r="R766" s="31">
        <v>46138</v>
      </c>
      <c r="S766" s="32" t="s">
        <v>47</v>
      </c>
      <c r="T766" s="26" t="s">
        <v>72</v>
      </c>
      <c r="U766" s="33" t="s">
        <v>39</v>
      </c>
      <c r="V766" s="33" t="str">
        <f t="shared" si="110"/>
        <v>OK</v>
      </c>
      <c r="W766" s="33" t="s">
        <v>49</v>
      </c>
      <c r="X766" s="33" t="s">
        <v>49</v>
      </c>
      <c r="Y766" s="33" t="s">
        <v>39</v>
      </c>
      <c r="Z766" s="14">
        <f t="shared" si="103"/>
        <v>1</v>
      </c>
      <c r="AA766" s="48">
        <v>6232.8</v>
      </c>
      <c r="AB766" s="35" t="s">
        <v>50</v>
      </c>
      <c r="AC766" s="36" t="str">
        <f>IFERROR(VLOOKUP(T766,[1]STATUS_CAPEX!Q:R,2,0),"SAMUEL OLIVEIRA")</f>
        <v>SAMUEL OLIVEIRA</v>
      </c>
      <c r="AD766" s="37" t="s">
        <v>51</v>
      </c>
      <c r="AE766" s="32" t="str">
        <f t="shared" si="108"/>
        <v>Realizado</v>
      </c>
      <c r="AF766" s="38" t="s">
        <v>42</v>
      </c>
      <c r="AG766" s="39">
        <f t="shared" si="113"/>
        <v>6232.8</v>
      </c>
      <c r="AH766" s="40">
        <v>2548098.5699999998</v>
      </c>
      <c r="AI766" s="35" t="e">
        <f t="shared" si="105"/>
        <v>#N/A</v>
      </c>
      <c r="AJ766" s="41">
        <v>25201159</v>
      </c>
      <c r="AK766" s="51">
        <v>6232.8</v>
      </c>
      <c r="AL766" s="34" t="str">
        <f t="shared" si="106"/>
        <v>Mauricio Alves</v>
      </c>
    </row>
    <row r="767" spans="1:38" x14ac:dyDescent="0.25">
      <c r="A767" s="26" t="s">
        <v>38</v>
      </c>
      <c r="B767" s="26" t="s">
        <v>39</v>
      </c>
      <c r="C767" s="26" t="s">
        <v>52</v>
      </c>
      <c r="D767" s="26" t="s">
        <v>40</v>
      </c>
      <c r="E767" s="27">
        <v>630789</v>
      </c>
      <c r="F767" s="27">
        <f>IFERROR(VLOOKUP(E767,#REF!,2,0),0)</f>
        <v>0</v>
      </c>
      <c r="G767" s="27"/>
      <c r="H767" s="26">
        <v>6000804637</v>
      </c>
      <c r="I767" s="26" t="s">
        <v>42</v>
      </c>
      <c r="J767" s="26" t="s">
        <v>42</v>
      </c>
      <c r="K767" s="30" t="str">
        <f t="shared" si="107"/>
        <v>Custeio</v>
      </c>
      <c r="L767" s="26" t="s">
        <v>43</v>
      </c>
      <c r="M767" s="26" t="s">
        <v>69</v>
      </c>
      <c r="N767" s="26" t="str">
        <f t="shared" si="111"/>
        <v>Realizado</v>
      </c>
      <c r="O767" s="47" t="s">
        <v>45</v>
      </c>
      <c r="P767" s="47" t="s">
        <v>70</v>
      </c>
      <c r="Q767" s="26" t="str">
        <f>IFERROR(IFERROR(VLOOKUP(H767,[1]STATUS_CAPEX!I:J,2,0),VLOOKUP(H767,[1]STATUS_OPEX!H:I,2,0)),0)</f>
        <v>LIB //COMS</v>
      </c>
      <c r="R767" s="31">
        <v>46139</v>
      </c>
      <c r="S767" s="32" t="s">
        <v>47</v>
      </c>
      <c r="T767" s="26" t="s">
        <v>72</v>
      </c>
      <c r="U767" s="33" t="s">
        <v>39</v>
      </c>
      <c r="V767" s="33" t="str">
        <f t="shared" si="110"/>
        <v>OK</v>
      </c>
      <c r="W767" s="33" t="s">
        <v>49</v>
      </c>
      <c r="X767" s="33" t="s">
        <v>49</v>
      </c>
      <c r="Y767" s="33" t="s">
        <v>39</v>
      </c>
      <c r="Z767" s="14">
        <f t="shared" si="103"/>
        <v>1</v>
      </c>
      <c r="AA767" s="48">
        <v>7398.49</v>
      </c>
      <c r="AB767" s="35" t="s">
        <v>50</v>
      </c>
      <c r="AC767" s="36" t="str">
        <f>IFERROR(VLOOKUP(T767,[1]STATUS_CAPEX!Q:R,2,0),"SAMUEL OLIVEIRA")</f>
        <v>SAMUEL OLIVEIRA</v>
      </c>
      <c r="AD767" s="37" t="s">
        <v>51</v>
      </c>
      <c r="AE767" s="32" t="str">
        <f t="shared" si="108"/>
        <v>Realizado</v>
      </c>
      <c r="AF767" s="38" t="s">
        <v>42</v>
      </c>
      <c r="AG767" s="39">
        <f t="shared" si="113"/>
        <v>4131.18</v>
      </c>
      <c r="AH767" s="40">
        <v>2548098.5699999998</v>
      </c>
      <c r="AI767" s="35" t="e">
        <f t="shared" si="105"/>
        <v>#N/A</v>
      </c>
      <c r="AJ767" s="41">
        <v>25201197</v>
      </c>
      <c r="AK767" s="51">
        <v>4131.18</v>
      </c>
      <c r="AL767" s="34" t="str">
        <f t="shared" si="106"/>
        <v>Mauricio Alves</v>
      </c>
    </row>
    <row r="768" spans="1:38" x14ac:dyDescent="0.25">
      <c r="A768" s="26" t="s">
        <v>38</v>
      </c>
      <c r="B768" s="26" t="s">
        <v>39</v>
      </c>
      <c r="C768" s="26" t="s">
        <v>52</v>
      </c>
      <c r="D768" s="26" t="s">
        <v>40</v>
      </c>
      <c r="E768" s="61">
        <v>644910</v>
      </c>
      <c r="F768" s="46">
        <f>IFERROR(VLOOKUP(E768,#REF!,2,0),0)</f>
        <v>0</v>
      </c>
      <c r="G768" s="46"/>
      <c r="H768" s="26">
        <v>6000804651</v>
      </c>
      <c r="I768" s="26" t="s">
        <v>42</v>
      </c>
      <c r="J768" s="26" t="s">
        <v>42</v>
      </c>
      <c r="K768" s="30" t="str">
        <f t="shared" si="107"/>
        <v>Custeio</v>
      </c>
      <c r="L768" s="26" t="s">
        <v>43</v>
      </c>
      <c r="M768" s="26" t="s">
        <v>69</v>
      </c>
      <c r="N768" s="26" t="str">
        <f t="shared" si="111"/>
        <v>Realizado</v>
      </c>
      <c r="O768" s="47" t="s">
        <v>45</v>
      </c>
      <c r="P768" s="47" t="s">
        <v>70</v>
      </c>
      <c r="Q768" s="26" t="str">
        <f>IFERROR(IFERROR(VLOOKUP(H768,[1]STATUS_CAPEX!I:J,2,0),VLOOKUP(H768,[1]STATUS_OPEX!H:I,2,0)),0)</f>
        <v>LIB //COMS</v>
      </c>
      <c r="R768" s="31">
        <v>46145</v>
      </c>
      <c r="S768" s="32" t="s">
        <v>47</v>
      </c>
      <c r="T768" s="26" t="s">
        <v>72</v>
      </c>
      <c r="U768" s="33" t="s">
        <v>39</v>
      </c>
      <c r="V768" s="33" t="str">
        <f t="shared" si="110"/>
        <v>OK</v>
      </c>
      <c r="W768" s="33" t="s">
        <v>49</v>
      </c>
      <c r="X768" s="33" t="s">
        <v>49</v>
      </c>
      <c r="Y768" s="33" t="s">
        <v>39</v>
      </c>
      <c r="Z768" s="14">
        <f t="shared" si="103"/>
        <v>1</v>
      </c>
      <c r="AA768" s="48">
        <v>7473.83</v>
      </c>
      <c r="AB768" s="35" t="s">
        <v>50</v>
      </c>
      <c r="AC768" s="36" t="str">
        <f>IFERROR(VLOOKUP(T768,[1]STATUS_CAPEX!Q:R,2,0),"SAMUEL OLIVEIRA")</f>
        <v>SAMUEL OLIVEIRA</v>
      </c>
      <c r="AD768" s="37" t="s">
        <v>51</v>
      </c>
      <c r="AE768" s="32" t="str">
        <f t="shared" si="108"/>
        <v>Realizado</v>
      </c>
      <c r="AF768" s="38" t="s">
        <v>42</v>
      </c>
      <c r="AG768" s="39">
        <f t="shared" si="113"/>
        <v>1503.36</v>
      </c>
      <c r="AH768" s="40">
        <v>2548098.5699999998</v>
      </c>
      <c r="AI768" s="35" t="e">
        <f t="shared" si="105"/>
        <v>#N/A</v>
      </c>
      <c r="AJ768" s="41">
        <v>25201567</v>
      </c>
      <c r="AK768" s="51">
        <v>1503.36</v>
      </c>
      <c r="AL768" s="34" t="str">
        <f t="shared" si="106"/>
        <v>Mauricio Alves</v>
      </c>
    </row>
    <row r="769" spans="1:38" x14ac:dyDescent="0.25">
      <c r="A769" s="26" t="s">
        <v>38</v>
      </c>
      <c r="B769" s="26" t="s">
        <v>39</v>
      </c>
      <c r="C769" s="26" t="s">
        <v>52</v>
      </c>
      <c r="D769" s="26" t="s">
        <v>40</v>
      </c>
      <c r="E769" s="61">
        <v>644911</v>
      </c>
      <c r="F769" s="46">
        <f>IFERROR(VLOOKUP(E769,#REF!,2,0),0)</f>
        <v>0</v>
      </c>
      <c r="G769" s="46"/>
      <c r="H769" s="26">
        <v>6000804653</v>
      </c>
      <c r="I769" s="26" t="s">
        <v>42</v>
      </c>
      <c r="J769" s="26" t="s">
        <v>42</v>
      </c>
      <c r="K769" s="30" t="str">
        <f t="shared" si="107"/>
        <v>Custeio</v>
      </c>
      <c r="L769" s="26" t="s">
        <v>43</v>
      </c>
      <c r="M769" s="26" t="s">
        <v>69</v>
      </c>
      <c r="N769" s="26" t="str">
        <f t="shared" si="111"/>
        <v>Realizado</v>
      </c>
      <c r="O769" s="47" t="s">
        <v>45</v>
      </c>
      <c r="P769" s="47" t="s">
        <v>70</v>
      </c>
      <c r="Q769" s="26" t="str">
        <f>IFERROR(IFERROR(VLOOKUP(H769,[1]STATUS_CAPEX!I:J,2,0),VLOOKUP(H769,[1]STATUS_OPEX!H:I,2,0)),0)</f>
        <v>LIB //COMS</v>
      </c>
      <c r="R769" s="31">
        <v>46146</v>
      </c>
      <c r="S769" s="32" t="s">
        <v>47</v>
      </c>
      <c r="T769" s="26" t="s">
        <v>72</v>
      </c>
      <c r="U769" s="33" t="s">
        <v>39</v>
      </c>
      <c r="V769" s="33" t="str">
        <f t="shared" si="110"/>
        <v>OK</v>
      </c>
      <c r="W769" s="33" t="s">
        <v>49</v>
      </c>
      <c r="X769" s="33" t="s">
        <v>49</v>
      </c>
      <c r="Y769" s="33" t="s">
        <v>39</v>
      </c>
      <c r="Z769" s="14">
        <f t="shared" si="103"/>
        <v>1</v>
      </c>
      <c r="AA769" s="48">
        <v>3898.58</v>
      </c>
      <c r="AB769" s="35" t="s">
        <v>50</v>
      </c>
      <c r="AC769" s="36" t="str">
        <f>IFERROR(VLOOKUP(T769,[1]STATUS_CAPEX!Q:R,2,0),"SAMUEL OLIVEIRA")</f>
        <v>SAMUEL OLIVEIRA</v>
      </c>
      <c r="AD769" s="37" t="s">
        <v>51</v>
      </c>
      <c r="AE769" s="32" t="str">
        <f t="shared" si="108"/>
        <v>Realizado</v>
      </c>
      <c r="AF769" s="38" t="s">
        <v>42</v>
      </c>
      <c r="AG769" s="39">
        <f t="shared" si="113"/>
        <v>3611.91</v>
      </c>
      <c r="AH769" s="40">
        <v>2548098.5699999998</v>
      </c>
      <c r="AI769" s="35" t="e">
        <f t="shared" si="105"/>
        <v>#N/A</v>
      </c>
      <c r="AJ769" s="41">
        <v>25201626</v>
      </c>
      <c r="AK769" s="51">
        <v>3611.91</v>
      </c>
      <c r="AL769" s="34" t="str">
        <f t="shared" si="106"/>
        <v>Mauricio Alves</v>
      </c>
    </row>
    <row r="770" spans="1:38" x14ac:dyDescent="0.25">
      <c r="A770" s="26" t="s">
        <v>38</v>
      </c>
      <c r="B770" s="26" t="s">
        <v>39</v>
      </c>
      <c r="C770" s="26" t="s">
        <v>52</v>
      </c>
      <c r="D770" s="26" t="s">
        <v>40</v>
      </c>
      <c r="E770" s="61">
        <v>645980</v>
      </c>
      <c r="F770" s="46">
        <f>IFERROR(VLOOKUP(E770,#REF!,2,0),0)</f>
        <v>0</v>
      </c>
      <c r="G770" s="46"/>
      <c r="H770" s="26">
        <v>6000804654</v>
      </c>
      <c r="I770" s="26" t="s">
        <v>42</v>
      </c>
      <c r="J770" s="26" t="s">
        <v>42</v>
      </c>
      <c r="K770" s="30" t="str">
        <f t="shared" si="107"/>
        <v>Custeio</v>
      </c>
      <c r="L770" s="26" t="s">
        <v>43</v>
      </c>
      <c r="M770" s="26" t="s">
        <v>69</v>
      </c>
      <c r="N770" s="26" t="str">
        <f t="shared" si="111"/>
        <v>Realizado</v>
      </c>
      <c r="O770" s="47" t="s">
        <v>45</v>
      </c>
      <c r="P770" s="47" t="s">
        <v>70</v>
      </c>
      <c r="Q770" s="26" t="str">
        <f>IFERROR(IFERROR(VLOOKUP(H770,[1]STATUS_CAPEX!I:J,2,0),VLOOKUP(H770,[1]STATUS_OPEX!H:I,2,0)),0)</f>
        <v>LIB //COMS</v>
      </c>
      <c r="R770" s="31">
        <v>46147</v>
      </c>
      <c r="S770" s="32" t="s">
        <v>47</v>
      </c>
      <c r="T770" s="26" t="s">
        <v>72</v>
      </c>
      <c r="U770" s="33" t="s">
        <v>39</v>
      </c>
      <c r="V770" s="33" t="str">
        <f t="shared" si="110"/>
        <v>OK</v>
      </c>
      <c r="W770" s="33" t="s">
        <v>49</v>
      </c>
      <c r="X770" s="33" t="s">
        <v>49</v>
      </c>
      <c r="Y770" s="33" t="s">
        <v>39</v>
      </c>
      <c r="Z770" s="14">
        <f t="shared" ref="Z770:Z833" si="114">(COUNTIF(U770:Y770,"OK")+COUNTIF(V770:Y770,"NA")+COUNTIF(U770:Y770,"anexado")+COUNTIF(V770:Y770,"sem anexo"))/5</f>
        <v>1</v>
      </c>
      <c r="AA770" s="48">
        <v>7027.3</v>
      </c>
      <c r="AB770" s="35" t="s">
        <v>50</v>
      </c>
      <c r="AC770" s="36" t="str">
        <f>IFERROR(VLOOKUP(T770,[1]STATUS_CAPEX!Q:R,2,0),"SAMUEL OLIVEIRA")</f>
        <v>SAMUEL OLIVEIRA</v>
      </c>
      <c r="AD770" s="37" t="s">
        <v>51</v>
      </c>
      <c r="AE770" s="32" t="str">
        <f t="shared" si="108"/>
        <v>Realizado</v>
      </c>
      <c r="AF770" s="38" t="s">
        <v>42</v>
      </c>
      <c r="AG770" s="39">
        <f t="shared" si="113"/>
        <v>1742.95</v>
      </c>
      <c r="AH770" s="40">
        <v>2548098.5699999998</v>
      </c>
      <c r="AI770" s="35" t="e">
        <f t="shared" ref="AI770:AI833" si="115">VLOOKUP(T770,AN:AO,2,0)</f>
        <v>#N/A</v>
      </c>
      <c r="AJ770" s="41">
        <v>25201631</v>
      </c>
      <c r="AK770" s="51">
        <v>1742.95</v>
      </c>
      <c r="AL770" s="34" t="str">
        <f t="shared" ref="AL770:AL833" si="116">IF(OR(A770="pendência planejamento", A770="pendência construtiva", A770="logistica equatorial"), "Erica Fragoso", IF(OR(A770="obras coms", A770="obras conc", A770="pendência fechamento", A770="almoxarifado", A770="Fechamento", A770="Disponibilidade Noturna", A770="Sobre Aviso", A770="Disponibilidade Contrato", A770="Disponibilidade"), "Mauricio Alves", ""))</f>
        <v>Mauricio Alves</v>
      </c>
    </row>
    <row r="771" spans="1:38" x14ac:dyDescent="0.25">
      <c r="A771" s="26" t="s">
        <v>38</v>
      </c>
      <c r="B771" s="26" t="s">
        <v>39</v>
      </c>
      <c r="C771" s="26" t="s">
        <v>52</v>
      </c>
      <c r="D771" s="26" t="s">
        <v>40</v>
      </c>
      <c r="E771" s="61">
        <v>645992</v>
      </c>
      <c r="F771" s="46">
        <f>IFERROR(VLOOKUP(E771,#REF!,2,0),0)</f>
        <v>0</v>
      </c>
      <c r="G771" s="46"/>
      <c r="H771" s="26">
        <v>6000804656</v>
      </c>
      <c r="I771" s="26" t="s">
        <v>42</v>
      </c>
      <c r="J771" s="26" t="s">
        <v>42</v>
      </c>
      <c r="K771" s="30" t="str">
        <f t="shared" ref="K771:K834" si="117">IF(OR(ISNUMBER( FIND("Criar PEP",H771)), ISNUMBER( FIND("Criar Ordem",H771))), "Sem Informação", IFERROR(IF(MID(H771,11,3)&lt;&gt;"", MID(H771,11,3), "Custeio"), "Custeio"))</f>
        <v>Custeio</v>
      </c>
      <c r="L771" s="26" t="s">
        <v>136</v>
      </c>
      <c r="M771" s="26" t="s">
        <v>69</v>
      </c>
      <c r="N771" s="26" t="str">
        <f t="shared" si="111"/>
        <v>Realizado</v>
      </c>
      <c r="O771" s="47" t="s">
        <v>45</v>
      </c>
      <c r="P771" s="47" t="s">
        <v>70</v>
      </c>
      <c r="Q771" s="26" t="str">
        <f>IFERROR(IFERROR(VLOOKUP(H771,[1]STATUS_CAPEX!I:J,2,0),VLOOKUP(H771,[1]STATUS_OPEX!H:I,2,0)),0)</f>
        <v>LIB //COMS</v>
      </c>
      <c r="R771" s="31">
        <v>46148</v>
      </c>
      <c r="S771" s="32" t="s">
        <v>47</v>
      </c>
      <c r="T771" s="26" t="s">
        <v>72</v>
      </c>
      <c r="U771" s="33" t="s">
        <v>39</v>
      </c>
      <c r="V771" s="33" t="str">
        <f t="shared" si="110"/>
        <v>OK</v>
      </c>
      <c r="W771" s="33" t="s">
        <v>49</v>
      </c>
      <c r="X771" s="33" t="s">
        <v>49</v>
      </c>
      <c r="Y771" s="33" t="s">
        <v>39</v>
      </c>
      <c r="Z771" s="14">
        <f t="shared" si="114"/>
        <v>1</v>
      </c>
      <c r="AA771" s="48">
        <v>807.76</v>
      </c>
      <c r="AB771" s="35" t="s">
        <v>50</v>
      </c>
      <c r="AC771" s="36" t="str">
        <f>IFERROR(VLOOKUP(T771,[1]STATUS_CAPEX!Q:R,2,0),"SAMUEL OLIVEIRA")</f>
        <v>SAMUEL OLIVEIRA</v>
      </c>
      <c r="AD771" s="37" t="s">
        <v>51</v>
      </c>
      <c r="AE771" s="32" t="str">
        <f t="shared" ref="AE771:AE834" si="118">IF(AND(AJ771&gt;0, AK771&gt;0), "Realizado", "Não realizado")</f>
        <v>Realizado</v>
      </c>
      <c r="AF771" s="38" t="s">
        <v>42</v>
      </c>
      <c r="AG771" s="39">
        <f t="shared" si="113"/>
        <v>414.53</v>
      </c>
      <c r="AH771" s="40">
        <v>2548098.5699999998</v>
      </c>
      <c r="AI771" s="35" t="e">
        <f t="shared" si="115"/>
        <v>#N/A</v>
      </c>
      <c r="AJ771" s="41">
        <v>25220658</v>
      </c>
      <c r="AK771" s="51">
        <v>414.53</v>
      </c>
      <c r="AL771" s="34" t="str">
        <f t="shared" si="116"/>
        <v>Mauricio Alves</v>
      </c>
    </row>
    <row r="772" spans="1:38" x14ac:dyDescent="0.25">
      <c r="A772" s="26" t="s">
        <v>38</v>
      </c>
      <c r="B772" s="26" t="s">
        <v>39</v>
      </c>
      <c r="C772" s="26" t="s">
        <v>52</v>
      </c>
      <c r="D772" s="26" t="s">
        <v>40</v>
      </c>
      <c r="E772" s="61">
        <v>645655</v>
      </c>
      <c r="F772" s="46">
        <f>IFERROR(VLOOKUP(E772,#REF!,2,0),0)</f>
        <v>0</v>
      </c>
      <c r="G772" s="46"/>
      <c r="H772" s="26">
        <v>6000804657</v>
      </c>
      <c r="I772" s="26" t="s">
        <v>42</v>
      </c>
      <c r="J772" s="26" t="s">
        <v>42</v>
      </c>
      <c r="K772" s="30" t="str">
        <f t="shared" si="117"/>
        <v>Custeio</v>
      </c>
      <c r="L772" s="26" t="s">
        <v>136</v>
      </c>
      <c r="M772" s="26" t="s">
        <v>69</v>
      </c>
      <c r="N772" s="26" t="str">
        <f t="shared" si="111"/>
        <v>Realizado</v>
      </c>
      <c r="O772" s="47" t="s">
        <v>45</v>
      </c>
      <c r="P772" s="47" t="s">
        <v>70</v>
      </c>
      <c r="Q772" s="26" t="str">
        <f>IFERROR(IFERROR(VLOOKUP(H772,[1]STATUS_CAPEX!I:J,2,0),VLOOKUP(H772,[1]STATUS_OPEX!H:I,2,0)),0)</f>
        <v>LIB //COMS</v>
      </c>
      <c r="R772" s="31">
        <v>46149</v>
      </c>
      <c r="S772" s="32" t="s">
        <v>47</v>
      </c>
      <c r="T772" s="26" t="s">
        <v>72</v>
      </c>
      <c r="U772" s="33" t="s">
        <v>39</v>
      </c>
      <c r="V772" s="33" t="str">
        <f t="shared" si="110"/>
        <v>OK</v>
      </c>
      <c r="W772" s="33" t="s">
        <v>49</v>
      </c>
      <c r="X772" s="33" t="s">
        <v>49</v>
      </c>
      <c r="Y772" s="33" t="s">
        <v>39</v>
      </c>
      <c r="Z772" s="14">
        <f t="shared" si="114"/>
        <v>1</v>
      </c>
      <c r="AA772" s="48">
        <v>1224.1400000000001</v>
      </c>
      <c r="AB772" s="35" t="s">
        <v>50</v>
      </c>
      <c r="AC772" s="36" t="str">
        <f>IFERROR(VLOOKUP(T772,[1]STATUS_CAPEX!Q:R,2,0),"SAMUEL OLIVEIRA")</f>
        <v>SAMUEL OLIVEIRA</v>
      </c>
      <c r="AD772" s="37" t="s">
        <v>51</v>
      </c>
      <c r="AE772" s="32" t="str">
        <f t="shared" si="118"/>
        <v>Realizado</v>
      </c>
      <c r="AF772" s="38" t="s">
        <v>42</v>
      </c>
      <c r="AG772" s="39">
        <f t="shared" si="113"/>
        <v>654.88</v>
      </c>
      <c r="AH772" s="40">
        <v>2548098.5699999998</v>
      </c>
      <c r="AI772" s="35" t="e">
        <f t="shared" si="115"/>
        <v>#N/A</v>
      </c>
      <c r="AJ772" s="41">
        <v>25235906</v>
      </c>
      <c r="AK772" s="51">
        <v>654.88</v>
      </c>
      <c r="AL772" s="34" t="str">
        <f t="shared" si="116"/>
        <v>Mauricio Alves</v>
      </c>
    </row>
    <row r="773" spans="1:38" x14ac:dyDescent="0.25">
      <c r="A773" s="26" t="s">
        <v>38</v>
      </c>
      <c r="B773" s="26" t="s">
        <v>39</v>
      </c>
      <c r="C773" s="26" t="s">
        <v>52</v>
      </c>
      <c r="D773" s="26" t="s">
        <v>40</v>
      </c>
      <c r="E773" s="61">
        <v>644908</v>
      </c>
      <c r="F773" s="46">
        <f>IFERROR(VLOOKUP(E773,#REF!,2,0),0)</f>
        <v>0</v>
      </c>
      <c r="G773" s="46"/>
      <c r="H773" s="26">
        <v>6000804659</v>
      </c>
      <c r="I773" s="26" t="s">
        <v>42</v>
      </c>
      <c r="J773" s="26" t="s">
        <v>42</v>
      </c>
      <c r="K773" s="30" t="str">
        <f t="shared" si="117"/>
        <v>Custeio</v>
      </c>
      <c r="L773" s="26" t="s">
        <v>43</v>
      </c>
      <c r="M773" s="26" t="s">
        <v>69</v>
      </c>
      <c r="N773" s="26" t="str">
        <f t="shared" si="111"/>
        <v>Realizado</v>
      </c>
      <c r="O773" s="47" t="s">
        <v>45</v>
      </c>
      <c r="P773" s="47" t="s">
        <v>70</v>
      </c>
      <c r="Q773" s="26" t="str">
        <f>IFERROR(IFERROR(VLOOKUP(H773,[1]STATUS_CAPEX!I:J,2,0),VLOOKUP(H773,[1]STATUS_OPEX!H:I,2,0)),0)</f>
        <v>LIB //COMS</v>
      </c>
      <c r="R773" s="31">
        <v>46150</v>
      </c>
      <c r="S773" s="32" t="s">
        <v>165</v>
      </c>
      <c r="T773" s="26" t="s">
        <v>72</v>
      </c>
      <c r="U773" s="33" t="s">
        <v>39</v>
      </c>
      <c r="V773" s="33" t="str">
        <f t="shared" si="110"/>
        <v>OK</v>
      </c>
      <c r="W773" s="33" t="s">
        <v>49</v>
      </c>
      <c r="X773" s="33" t="s">
        <v>49</v>
      </c>
      <c r="Y773" s="33" t="s">
        <v>39</v>
      </c>
      <c r="Z773" s="14">
        <f t="shared" si="114"/>
        <v>1</v>
      </c>
      <c r="AA773" s="48">
        <v>7424.55</v>
      </c>
      <c r="AB773" s="35" t="s">
        <v>50</v>
      </c>
      <c r="AC773" s="36" t="s">
        <v>73</v>
      </c>
      <c r="AD773" s="37" t="s">
        <v>51</v>
      </c>
      <c r="AE773" s="32" t="str">
        <f t="shared" si="118"/>
        <v>Realizado</v>
      </c>
      <c r="AF773" s="38" t="s">
        <v>166</v>
      </c>
      <c r="AG773" s="39">
        <f t="shared" si="113"/>
        <v>6138.35</v>
      </c>
      <c r="AH773" s="40">
        <v>2548098.5699999998</v>
      </c>
      <c r="AI773" s="35" t="e">
        <f t="shared" si="115"/>
        <v>#N/A</v>
      </c>
      <c r="AJ773" s="41">
        <v>25203080</v>
      </c>
      <c r="AK773" s="51">
        <v>6138.35</v>
      </c>
      <c r="AL773" s="34" t="str">
        <f t="shared" si="116"/>
        <v>Mauricio Alves</v>
      </c>
    </row>
    <row r="774" spans="1:38" x14ac:dyDescent="0.25">
      <c r="A774" s="26" t="s">
        <v>38</v>
      </c>
      <c r="B774" s="26" t="s">
        <v>39</v>
      </c>
      <c r="C774" s="26" t="s">
        <v>52</v>
      </c>
      <c r="D774" s="26" t="s">
        <v>40</v>
      </c>
      <c r="E774" s="27">
        <v>3946</v>
      </c>
      <c r="F774" s="67">
        <v>458</v>
      </c>
      <c r="G774" s="67"/>
      <c r="H774" s="26">
        <v>6000805187</v>
      </c>
      <c r="I774" s="26" t="s">
        <v>42</v>
      </c>
      <c r="J774" s="26" t="s">
        <v>42</v>
      </c>
      <c r="K774" s="30" t="str">
        <f t="shared" si="117"/>
        <v>Custeio</v>
      </c>
      <c r="L774" s="47" t="s">
        <v>75</v>
      </c>
      <c r="M774" s="26" t="s">
        <v>69</v>
      </c>
      <c r="N774" s="26" t="str">
        <f t="shared" si="111"/>
        <v>Realizado</v>
      </c>
      <c r="O774" s="47" t="s">
        <v>45</v>
      </c>
      <c r="P774" s="47" t="s">
        <v>373</v>
      </c>
      <c r="Q774" s="26" t="str">
        <f>IFERROR(IFERROR(VLOOKUP(H774,[1]STATUS_CAPEX!I:J,2,0),VLOOKUP(H774,[1]STATUS_OPEX!H:I,2,0)),0)</f>
        <v>LIB //COMS</v>
      </c>
      <c r="R774" s="31">
        <v>46694</v>
      </c>
      <c r="S774" s="32" t="s">
        <v>56</v>
      </c>
      <c r="T774" s="26" t="s">
        <v>72</v>
      </c>
      <c r="U774" s="33" t="s">
        <v>39</v>
      </c>
      <c r="V774" s="33" t="str">
        <f t="shared" si="110"/>
        <v>OK</v>
      </c>
      <c r="W774" s="33" t="s">
        <v>49</v>
      </c>
      <c r="X774" s="33" t="s">
        <v>49</v>
      </c>
      <c r="Y774" s="33" t="s">
        <v>39</v>
      </c>
      <c r="Z774" s="14">
        <f t="shared" si="114"/>
        <v>1</v>
      </c>
      <c r="AA774" s="48">
        <v>2309.58</v>
      </c>
      <c r="AB774" s="35" t="s">
        <v>50</v>
      </c>
      <c r="AC774" s="36" t="str">
        <f>IFERROR(VLOOKUP(T774,[1]STATUS_CAPEX!Q:R,2,0),"SAMUEL OLIVEIRA")</f>
        <v>SAMUEL OLIVEIRA</v>
      </c>
      <c r="AD774" s="37" t="s">
        <v>51</v>
      </c>
      <c r="AE774" s="32" t="str">
        <f t="shared" si="118"/>
        <v>Realizado</v>
      </c>
      <c r="AF774" s="38" t="s">
        <v>42</v>
      </c>
      <c r="AG774" s="49">
        <f t="shared" si="113"/>
        <v>1624.83</v>
      </c>
      <c r="AH774" s="40">
        <v>2548098.5699999998</v>
      </c>
      <c r="AI774" s="35" t="e">
        <f t="shared" si="115"/>
        <v>#N/A</v>
      </c>
      <c r="AJ774" s="41">
        <v>25678972</v>
      </c>
      <c r="AK774" s="51">
        <v>1624.83</v>
      </c>
      <c r="AL774" s="34" t="str">
        <f t="shared" si="116"/>
        <v>Mauricio Alves</v>
      </c>
    </row>
    <row r="775" spans="1:38" x14ac:dyDescent="0.25">
      <c r="A775" s="26" t="s">
        <v>38</v>
      </c>
      <c r="B775" s="26" t="s">
        <v>39</v>
      </c>
      <c r="C775" s="26" t="s">
        <v>52</v>
      </c>
      <c r="D775" s="26" t="s">
        <v>40</v>
      </c>
      <c r="E775" s="27">
        <v>3946</v>
      </c>
      <c r="F775" s="67">
        <v>461</v>
      </c>
      <c r="G775" s="67"/>
      <c r="H775" s="26">
        <v>6000805187</v>
      </c>
      <c r="I775" s="26" t="s">
        <v>42</v>
      </c>
      <c r="J775" s="26" t="s">
        <v>42</v>
      </c>
      <c r="K775" s="30" t="str">
        <f t="shared" si="117"/>
        <v>Custeio</v>
      </c>
      <c r="L775" s="47" t="s">
        <v>75</v>
      </c>
      <c r="M775" s="26" t="s">
        <v>69</v>
      </c>
      <c r="N775" s="26" t="str">
        <f t="shared" si="111"/>
        <v>Realizado</v>
      </c>
      <c r="O775" s="47" t="s">
        <v>105</v>
      </c>
      <c r="P775" s="47" t="s">
        <v>374</v>
      </c>
      <c r="Q775" s="26" t="str">
        <f>IFERROR(IFERROR(VLOOKUP(H775,[1]STATUS_CAPEX!I:J,2,0),VLOOKUP(H775,[1]STATUS_OPEX!H:I,2,0)),0)</f>
        <v>LIB //COMS</v>
      </c>
      <c r="R775" s="31">
        <v>46695</v>
      </c>
      <c r="S775" s="32" t="s">
        <v>56</v>
      </c>
      <c r="T775" s="26" t="s">
        <v>72</v>
      </c>
      <c r="U775" s="33" t="s">
        <v>39</v>
      </c>
      <c r="V775" s="33" t="str">
        <f t="shared" si="110"/>
        <v>OK</v>
      </c>
      <c r="W775" s="33" t="s">
        <v>49</v>
      </c>
      <c r="X775" s="33" t="s">
        <v>49</v>
      </c>
      <c r="Y775" s="33" t="s">
        <v>39</v>
      </c>
      <c r="Z775" s="14">
        <f t="shared" si="114"/>
        <v>1</v>
      </c>
      <c r="AA775" s="48">
        <v>16585.939999999999</v>
      </c>
      <c r="AB775" s="35" t="s">
        <v>50</v>
      </c>
      <c r="AC775" s="36" t="str">
        <f>IFERROR(VLOOKUP(T775,[1]STATUS_CAPEX!Q:R,2,0),"SAMUEL OLIVEIRA")</f>
        <v>SAMUEL OLIVEIRA</v>
      </c>
      <c r="AD775" s="37" t="s">
        <v>51</v>
      </c>
      <c r="AE775" s="32" t="str">
        <f t="shared" si="118"/>
        <v>Realizado</v>
      </c>
      <c r="AF775" s="38" t="s">
        <v>42</v>
      </c>
      <c r="AG775" s="49">
        <f t="shared" si="113"/>
        <v>5090.33</v>
      </c>
      <c r="AH775" s="40">
        <v>2548098.5699999998</v>
      </c>
      <c r="AI775" s="35" t="e">
        <f t="shared" si="115"/>
        <v>#N/A</v>
      </c>
      <c r="AJ775" s="41">
        <v>25678972</v>
      </c>
      <c r="AK775" s="51">
        <v>5090.33</v>
      </c>
      <c r="AL775" s="34" t="str">
        <f t="shared" si="116"/>
        <v>Mauricio Alves</v>
      </c>
    </row>
    <row r="776" spans="1:38" x14ac:dyDescent="0.25">
      <c r="A776" s="26" t="s">
        <v>38</v>
      </c>
      <c r="B776" s="26" t="s">
        <v>39</v>
      </c>
      <c r="C776" s="26" t="s">
        <v>52</v>
      </c>
      <c r="D776" s="26" t="s">
        <v>40</v>
      </c>
      <c r="E776" s="27">
        <v>1926</v>
      </c>
      <c r="F776" s="46">
        <v>390</v>
      </c>
      <c r="G776" s="46">
        <v>1</v>
      </c>
      <c r="H776" s="26">
        <v>6000805194</v>
      </c>
      <c r="I776" s="26" t="s">
        <v>42</v>
      </c>
      <c r="J776" s="26" t="s">
        <v>42</v>
      </c>
      <c r="K776" s="30" t="str">
        <f t="shared" si="117"/>
        <v>Custeio</v>
      </c>
      <c r="L776" s="26" t="s">
        <v>75</v>
      </c>
      <c r="M776" s="26" t="s">
        <v>69</v>
      </c>
      <c r="N776" s="26" t="str">
        <f t="shared" si="111"/>
        <v>Realizado</v>
      </c>
      <c r="O776" s="47" t="s">
        <v>45</v>
      </c>
      <c r="P776" s="47" t="s">
        <v>70</v>
      </c>
      <c r="Q776" s="26" t="str">
        <f>IFERROR(IFERROR(VLOOKUP(H776,[1]STATUS_CAPEX!I:J,2,0),VLOOKUP(H776,[1]STATUS_OPEX!H:I,2,0)),0)</f>
        <v>LIB //COMS</v>
      </c>
      <c r="R776" s="31">
        <v>46529</v>
      </c>
      <c r="S776" s="32" t="s">
        <v>47</v>
      </c>
      <c r="T776" s="26" t="s">
        <v>72</v>
      </c>
      <c r="U776" s="33" t="s">
        <v>39</v>
      </c>
      <c r="V776" s="33" t="str">
        <f t="shared" si="110"/>
        <v>OK</v>
      </c>
      <c r="W776" s="33" t="s">
        <v>49</v>
      </c>
      <c r="X776" s="33" t="s">
        <v>49</v>
      </c>
      <c r="Y776" s="33" t="s">
        <v>39</v>
      </c>
      <c r="Z776" s="14">
        <f t="shared" si="114"/>
        <v>1</v>
      </c>
      <c r="AA776" s="48">
        <v>10802.68</v>
      </c>
      <c r="AB776" s="35" t="s">
        <v>50</v>
      </c>
      <c r="AC776" s="36" t="s">
        <v>73</v>
      </c>
      <c r="AD776" s="37" t="s">
        <v>51</v>
      </c>
      <c r="AE776" s="32" t="str">
        <f t="shared" si="118"/>
        <v>Realizado</v>
      </c>
      <c r="AF776" s="38" t="s">
        <v>42</v>
      </c>
      <c r="AG776" s="39">
        <f t="shared" si="113"/>
        <v>1399.5</v>
      </c>
      <c r="AH776" s="40">
        <v>2548098.5699999998</v>
      </c>
      <c r="AI776" s="35" t="e">
        <f t="shared" si="115"/>
        <v>#N/A</v>
      </c>
      <c r="AJ776" s="81">
        <v>25696347</v>
      </c>
      <c r="AK776" s="51">
        <v>1399.5</v>
      </c>
      <c r="AL776" s="34" t="str">
        <f t="shared" si="116"/>
        <v>Mauricio Alves</v>
      </c>
    </row>
    <row r="777" spans="1:38" x14ac:dyDescent="0.25">
      <c r="A777" s="26" t="s">
        <v>38</v>
      </c>
      <c r="B777" s="26" t="s">
        <v>39</v>
      </c>
      <c r="C777" s="26" t="s">
        <v>52</v>
      </c>
      <c r="D777" s="26" t="s">
        <v>40</v>
      </c>
      <c r="E777" s="27">
        <v>1926</v>
      </c>
      <c r="F777" s="67" t="s">
        <v>408</v>
      </c>
      <c r="G777" s="46">
        <v>1</v>
      </c>
      <c r="H777" s="26">
        <v>6000805194</v>
      </c>
      <c r="I777" s="43" t="s">
        <v>42</v>
      </c>
      <c r="J777" s="43" t="s">
        <v>42</v>
      </c>
      <c r="K777" s="30" t="str">
        <f t="shared" si="117"/>
        <v>Custeio</v>
      </c>
      <c r="L777" s="26" t="s">
        <v>75</v>
      </c>
      <c r="M777" s="26" t="s">
        <v>69</v>
      </c>
      <c r="N777" s="26" t="str">
        <f t="shared" si="111"/>
        <v>Realizado</v>
      </c>
      <c r="O777" s="47" t="s">
        <v>147</v>
      </c>
      <c r="P777" s="47" t="s">
        <v>70</v>
      </c>
      <c r="Q777" s="26" t="str">
        <f>IFERROR(IFERROR(VLOOKUP(H777,[1]STATUS_CAPEX!I:J,2,0),VLOOKUP(H777,[1]STATUS_OPEX!H:I,2,0)),0)</f>
        <v>LIB //COMS</v>
      </c>
      <c r="R777" s="31">
        <v>46557</v>
      </c>
      <c r="S777" s="32" t="s">
        <v>47</v>
      </c>
      <c r="T777" s="26" t="s">
        <v>72</v>
      </c>
      <c r="U777" s="33" t="s">
        <v>39</v>
      </c>
      <c r="V777" s="33" t="str">
        <f t="shared" si="110"/>
        <v>OK</v>
      </c>
      <c r="W777" s="33" t="s">
        <v>49</v>
      </c>
      <c r="X777" s="33" t="s">
        <v>49</v>
      </c>
      <c r="Y777" s="33" t="s">
        <v>39</v>
      </c>
      <c r="Z777" s="14">
        <f t="shared" si="114"/>
        <v>1</v>
      </c>
      <c r="AA777" s="48">
        <v>2382.08</v>
      </c>
      <c r="AB777" s="35" t="s">
        <v>50</v>
      </c>
      <c r="AC777" s="36" t="s">
        <v>73</v>
      </c>
      <c r="AD777" s="37" t="s">
        <v>51</v>
      </c>
      <c r="AE777" s="32" t="str">
        <f t="shared" si="118"/>
        <v>Realizado</v>
      </c>
      <c r="AF777" s="38" t="s">
        <v>42</v>
      </c>
      <c r="AG777" s="49">
        <f t="shared" si="113"/>
        <v>2382.08</v>
      </c>
      <c r="AH777" s="40">
        <v>2548098.5699999998</v>
      </c>
      <c r="AI777" s="50" t="e">
        <f t="shared" si="115"/>
        <v>#N/A</v>
      </c>
      <c r="AJ777" s="81">
        <v>25696347</v>
      </c>
      <c r="AK777" s="51">
        <v>2382.08</v>
      </c>
      <c r="AL777" s="34" t="str">
        <f t="shared" si="116"/>
        <v>Mauricio Alves</v>
      </c>
    </row>
    <row r="778" spans="1:38" hidden="1" x14ac:dyDescent="0.25">
      <c r="A778" s="26" t="s">
        <v>183</v>
      </c>
      <c r="B778" s="26" t="s">
        <v>409</v>
      </c>
      <c r="C778" s="26" t="s">
        <v>409</v>
      </c>
      <c r="D778" s="26" t="s">
        <v>61</v>
      </c>
      <c r="E778" s="27">
        <v>677047</v>
      </c>
      <c r="F778" s="46">
        <f>IFERROR(VLOOKUP(E778,#REF!,2,0),0)</f>
        <v>0</v>
      </c>
      <c r="G778" s="67"/>
      <c r="H778" s="44" t="s">
        <v>410</v>
      </c>
      <c r="I778" s="45" t="s">
        <v>63</v>
      </c>
      <c r="J778" s="45" t="s">
        <v>63</v>
      </c>
      <c r="K778" s="30" t="str">
        <f t="shared" si="117"/>
        <v>EME</v>
      </c>
      <c r="L778" s="47" t="s">
        <v>136</v>
      </c>
      <c r="M778" s="26" t="s">
        <v>69</v>
      </c>
      <c r="N778" s="26" t="str">
        <f t="shared" si="111"/>
        <v>Pendente</v>
      </c>
      <c r="O778" s="47" t="s">
        <v>45</v>
      </c>
      <c r="P778" s="47" t="s">
        <v>70</v>
      </c>
      <c r="Q778" s="26" t="str">
        <f>IFERROR(IFERROR(VLOOKUP(H778,[1]STATUS_CAPEX!I:J,2,0),VLOOKUP(H778,[1]STATUS_OPEX!H:I,2,0)),0)</f>
        <v>LIB //ATEC</v>
      </c>
      <c r="R778" s="31">
        <v>46154</v>
      </c>
      <c r="S778" s="32" t="s">
        <v>66</v>
      </c>
      <c r="T778" s="26" t="s">
        <v>48</v>
      </c>
      <c r="U778" s="33" t="s">
        <v>67</v>
      </c>
      <c r="V778" s="64" t="s">
        <v>67</v>
      </c>
      <c r="W778" s="33" t="s">
        <v>148</v>
      </c>
      <c r="X778" s="33" t="s">
        <v>148</v>
      </c>
      <c r="Y778" s="33" t="s">
        <v>67</v>
      </c>
      <c r="Z778" s="14">
        <f t="shared" si="114"/>
        <v>0</v>
      </c>
      <c r="AA778" s="48">
        <v>137.91999999999999</v>
      </c>
      <c r="AB778" s="50" t="s">
        <v>50</v>
      </c>
      <c r="AC778" s="36" t="s">
        <v>411</v>
      </c>
      <c r="AD778" s="37" t="s">
        <v>51</v>
      </c>
      <c r="AE778" s="32" t="str">
        <f t="shared" si="118"/>
        <v>Não realizado</v>
      </c>
      <c r="AF778" s="38" t="s">
        <v>68</v>
      </c>
      <c r="AG778" s="39">
        <f t="shared" si="113"/>
        <v>0</v>
      </c>
      <c r="AH778" s="40">
        <v>2548098.5699999998</v>
      </c>
      <c r="AI778" s="35" t="e">
        <f t="shared" si="115"/>
        <v>#N/A</v>
      </c>
      <c r="AJ778" s="41">
        <v>0</v>
      </c>
      <c r="AK778" s="51">
        <v>0</v>
      </c>
      <c r="AL778" s="34" t="str">
        <f t="shared" si="116"/>
        <v>Erica Fragoso</v>
      </c>
    </row>
    <row r="779" spans="1:38" x14ac:dyDescent="0.25">
      <c r="A779" s="26" t="s">
        <v>38</v>
      </c>
      <c r="B779" s="26" t="s">
        <v>39</v>
      </c>
      <c r="C779" s="26" t="s">
        <v>52</v>
      </c>
      <c r="D779" s="26" t="s">
        <v>40</v>
      </c>
      <c r="E779" s="27">
        <v>646681</v>
      </c>
      <c r="F779" s="27">
        <f>IFERROR(VLOOKUP(E779,#REF!,2,0),0)</f>
        <v>0</v>
      </c>
      <c r="G779" s="27"/>
      <c r="H779" s="26">
        <v>6000805460</v>
      </c>
      <c r="I779" s="29" t="s">
        <v>42</v>
      </c>
      <c r="J779" s="29" t="s">
        <v>42</v>
      </c>
      <c r="K779" s="30" t="str">
        <f t="shared" si="117"/>
        <v>Custeio</v>
      </c>
      <c r="L779" s="26" t="s">
        <v>43</v>
      </c>
      <c r="M779" s="26" t="s">
        <v>69</v>
      </c>
      <c r="N779" s="26" t="str">
        <f t="shared" si="111"/>
        <v>Realizado</v>
      </c>
      <c r="O779" s="47" t="s">
        <v>137</v>
      </c>
      <c r="P779" s="47" t="s">
        <v>70</v>
      </c>
      <c r="Q779" s="26" t="str">
        <f>IFERROR(IFERROR(VLOOKUP(H779,[1]STATUS_CAPEX!I:J,2,0),VLOOKUP(H779,[1]STATUS_OPEX!H:I,2,0)),0)</f>
        <v>LIB //COMS</v>
      </c>
      <c r="R779" s="31">
        <v>46155</v>
      </c>
      <c r="S779" s="32" t="s">
        <v>47</v>
      </c>
      <c r="T779" s="26" t="s">
        <v>72</v>
      </c>
      <c r="U779" s="33" t="s">
        <v>39</v>
      </c>
      <c r="V779" s="33" t="str">
        <f t="shared" ref="V779:V842" si="119">IF(E779&gt;0,"OK","NOK")</f>
        <v>OK</v>
      </c>
      <c r="W779" s="33" t="s">
        <v>49</v>
      </c>
      <c r="X779" s="33" t="s">
        <v>49</v>
      </c>
      <c r="Y779" s="33" t="s">
        <v>39</v>
      </c>
      <c r="Z779" s="14">
        <f t="shared" si="114"/>
        <v>1</v>
      </c>
      <c r="AA779" s="48">
        <v>6978.02</v>
      </c>
      <c r="AB779" s="35" t="s">
        <v>50</v>
      </c>
      <c r="AC779" s="36" t="s">
        <v>73</v>
      </c>
      <c r="AD779" s="37" t="s">
        <v>51</v>
      </c>
      <c r="AE779" s="32" t="str">
        <f t="shared" si="118"/>
        <v>Realizado</v>
      </c>
      <c r="AF779" s="38" t="s">
        <v>42</v>
      </c>
      <c r="AG779" s="39">
        <f t="shared" si="113"/>
        <v>6978.02</v>
      </c>
      <c r="AH779" s="40">
        <v>2548098.5699999998</v>
      </c>
      <c r="AI779" s="35" t="e">
        <f t="shared" si="115"/>
        <v>#N/A</v>
      </c>
      <c r="AJ779" s="41">
        <v>25220657</v>
      </c>
      <c r="AK779" s="51">
        <v>6978.02</v>
      </c>
      <c r="AL779" s="34" t="str">
        <f t="shared" si="116"/>
        <v>Mauricio Alves</v>
      </c>
    </row>
    <row r="780" spans="1:38" x14ac:dyDescent="0.25">
      <c r="A780" s="26" t="s">
        <v>38</v>
      </c>
      <c r="B780" s="26" t="s">
        <v>39</v>
      </c>
      <c r="C780" s="26" t="s">
        <v>52</v>
      </c>
      <c r="D780" s="26" t="s">
        <v>40</v>
      </c>
      <c r="E780" s="27">
        <v>646851</v>
      </c>
      <c r="F780" s="27">
        <f>IFERROR(VLOOKUP(E780,#REF!,2,0),0)</f>
        <v>0</v>
      </c>
      <c r="G780" s="27"/>
      <c r="H780" s="26">
        <v>6000805461</v>
      </c>
      <c r="I780" s="26" t="s">
        <v>42</v>
      </c>
      <c r="J780" s="26" t="s">
        <v>42</v>
      </c>
      <c r="K780" s="30" t="str">
        <f t="shared" si="117"/>
        <v>Custeio</v>
      </c>
      <c r="L780" s="26" t="s">
        <v>43</v>
      </c>
      <c r="M780" s="26" t="s">
        <v>69</v>
      </c>
      <c r="N780" s="26" t="str">
        <f t="shared" si="111"/>
        <v>Realizado</v>
      </c>
      <c r="O780" s="47" t="s">
        <v>45</v>
      </c>
      <c r="P780" s="47" t="s">
        <v>70</v>
      </c>
      <c r="Q780" s="26" t="str">
        <f>IFERROR(IFERROR(VLOOKUP(H780,[1]STATUS_CAPEX!I:J,2,0),VLOOKUP(H780,[1]STATUS_OPEX!H:I,2,0)),0)</f>
        <v>LIB //COMS</v>
      </c>
      <c r="R780" s="31">
        <v>46156</v>
      </c>
      <c r="S780" s="32" t="s">
        <v>47</v>
      </c>
      <c r="T780" s="26" t="s">
        <v>72</v>
      </c>
      <c r="U780" s="33" t="s">
        <v>39</v>
      </c>
      <c r="V780" s="33" t="str">
        <f t="shared" si="119"/>
        <v>OK</v>
      </c>
      <c r="W780" s="33" t="s">
        <v>49</v>
      </c>
      <c r="X780" s="33" t="s">
        <v>49</v>
      </c>
      <c r="Y780" s="33" t="s">
        <v>39</v>
      </c>
      <c r="Z780" s="14">
        <f t="shared" si="114"/>
        <v>1</v>
      </c>
      <c r="AA780" s="48">
        <v>7311.46</v>
      </c>
      <c r="AB780" s="35" t="s">
        <v>50</v>
      </c>
      <c r="AC780" s="36" t="s">
        <v>73</v>
      </c>
      <c r="AD780" s="37" t="s">
        <v>51</v>
      </c>
      <c r="AE780" s="32" t="str">
        <f t="shared" si="118"/>
        <v>Realizado</v>
      </c>
      <c r="AF780" s="38" t="s">
        <v>42</v>
      </c>
      <c r="AG780" s="39">
        <f t="shared" si="113"/>
        <v>1918.79</v>
      </c>
      <c r="AH780" s="40">
        <v>2548098.5699999998</v>
      </c>
      <c r="AI780" s="35" t="e">
        <f t="shared" si="115"/>
        <v>#N/A</v>
      </c>
      <c r="AJ780" s="41">
        <v>25220656</v>
      </c>
      <c r="AK780" s="51">
        <v>1918.79</v>
      </c>
      <c r="AL780" s="34" t="str">
        <f t="shared" si="116"/>
        <v>Mauricio Alves</v>
      </c>
    </row>
    <row r="781" spans="1:38" x14ac:dyDescent="0.25">
      <c r="A781" s="26" t="s">
        <v>38</v>
      </c>
      <c r="B781" s="26" t="s">
        <v>39</v>
      </c>
      <c r="C781" s="26" t="s">
        <v>52</v>
      </c>
      <c r="D781" s="26" t="s">
        <v>40</v>
      </c>
      <c r="E781" s="27">
        <v>644911</v>
      </c>
      <c r="F781" s="27">
        <f>IFERROR(VLOOKUP(E781,#REF!,2,0),0)</f>
        <v>0</v>
      </c>
      <c r="G781" s="27"/>
      <c r="H781" s="26">
        <v>6000805463</v>
      </c>
      <c r="I781" s="26" t="s">
        <v>42</v>
      </c>
      <c r="J781" s="26" t="s">
        <v>42</v>
      </c>
      <c r="K781" s="30" t="str">
        <f t="shared" si="117"/>
        <v>Custeio</v>
      </c>
      <c r="L781" s="26" t="s">
        <v>43</v>
      </c>
      <c r="M781" s="26" t="s">
        <v>69</v>
      </c>
      <c r="N781" s="26" t="str">
        <f t="shared" si="111"/>
        <v>Realizado</v>
      </c>
      <c r="O781" s="47" t="s">
        <v>45</v>
      </c>
      <c r="P781" s="47" t="s">
        <v>70</v>
      </c>
      <c r="Q781" s="26" t="str">
        <f>IFERROR(IFERROR(VLOOKUP(H781,[1]STATUS_CAPEX!I:J,2,0),VLOOKUP(H781,[1]STATUS_OPEX!H:I,2,0)),0)</f>
        <v>LIB //COMS</v>
      </c>
      <c r="R781" s="31">
        <v>46158</v>
      </c>
      <c r="S781" s="32" t="s">
        <v>47</v>
      </c>
      <c r="T781" s="26" t="s">
        <v>72</v>
      </c>
      <c r="U781" s="33" t="s">
        <v>39</v>
      </c>
      <c r="V781" s="33" t="str">
        <f t="shared" si="119"/>
        <v>OK</v>
      </c>
      <c r="W781" s="33" t="s">
        <v>49</v>
      </c>
      <c r="X781" s="33" t="s">
        <v>49</v>
      </c>
      <c r="Y781" s="33" t="s">
        <v>39</v>
      </c>
      <c r="Z781" s="14">
        <f t="shared" si="114"/>
        <v>1</v>
      </c>
      <c r="AA781" s="48">
        <v>5389.02</v>
      </c>
      <c r="AB781" s="35" t="s">
        <v>50</v>
      </c>
      <c r="AC781" s="36" t="s">
        <v>73</v>
      </c>
      <c r="AD781" s="37" t="s">
        <v>51</v>
      </c>
      <c r="AE781" s="32" t="str">
        <f t="shared" si="118"/>
        <v>Realizado</v>
      </c>
      <c r="AF781" s="38" t="s">
        <v>42</v>
      </c>
      <c r="AG781" s="39">
        <f t="shared" si="113"/>
        <v>1339.09</v>
      </c>
      <c r="AH781" s="40">
        <v>2548098.5699999998</v>
      </c>
      <c r="AI781" s="35" t="e">
        <f t="shared" si="115"/>
        <v>#N/A</v>
      </c>
      <c r="AJ781" s="41">
        <v>25220507</v>
      </c>
      <c r="AK781" s="51">
        <v>1339.09</v>
      </c>
      <c r="AL781" s="34" t="str">
        <f t="shared" si="116"/>
        <v>Mauricio Alves</v>
      </c>
    </row>
    <row r="782" spans="1:38" x14ac:dyDescent="0.25">
      <c r="A782" s="26" t="s">
        <v>38</v>
      </c>
      <c r="B782" s="26" t="s">
        <v>39</v>
      </c>
      <c r="C782" s="26" t="s">
        <v>52</v>
      </c>
      <c r="D782" s="26" t="s">
        <v>40</v>
      </c>
      <c r="E782" s="27">
        <v>644910</v>
      </c>
      <c r="F782" s="27">
        <f>IFERROR(VLOOKUP(E782,#REF!,2,0),0)</f>
        <v>0</v>
      </c>
      <c r="G782" s="27"/>
      <c r="H782" s="26">
        <v>6000805464</v>
      </c>
      <c r="I782" s="26" t="s">
        <v>42</v>
      </c>
      <c r="J782" s="26" t="s">
        <v>42</v>
      </c>
      <c r="K782" s="30" t="str">
        <f t="shared" si="117"/>
        <v>Custeio</v>
      </c>
      <c r="L782" s="26" t="s">
        <v>43</v>
      </c>
      <c r="M782" s="26" t="s">
        <v>69</v>
      </c>
      <c r="N782" s="26" t="str">
        <f t="shared" si="111"/>
        <v>Realizado</v>
      </c>
      <c r="O782" s="47" t="s">
        <v>45</v>
      </c>
      <c r="P782" s="47" t="s">
        <v>70</v>
      </c>
      <c r="Q782" s="26" t="str">
        <f>IFERROR(IFERROR(VLOOKUP(H782,[1]STATUS_CAPEX!I:J,2,0),VLOOKUP(H782,[1]STATUS_OPEX!H:I,2,0)),0)</f>
        <v>LIB //COMS</v>
      </c>
      <c r="R782" s="31">
        <v>46159</v>
      </c>
      <c r="S782" s="32" t="s">
        <v>47</v>
      </c>
      <c r="T782" s="26" t="s">
        <v>72</v>
      </c>
      <c r="U782" s="33" t="s">
        <v>39</v>
      </c>
      <c r="V782" s="33" t="str">
        <f t="shared" si="119"/>
        <v>OK</v>
      </c>
      <c r="W782" s="33" t="s">
        <v>49</v>
      </c>
      <c r="X782" s="33" t="s">
        <v>49</v>
      </c>
      <c r="Y782" s="33" t="s">
        <v>39</v>
      </c>
      <c r="Z782" s="14">
        <f t="shared" si="114"/>
        <v>1</v>
      </c>
      <c r="AA782" s="48">
        <v>4369.75</v>
      </c>
      <c r="AB782" s="35" t="s">
        <v>50</v>
      </c>
      <c r="AC782" s="36" t="s">
        <v>73</v>
      </c>
      <c r="AD782" s="37" t="s">
        <v>51</v>
      </c>
      <c r="AE782" s="32" t="str">
        <f t="shared" si="118"/>
        <v>Realizado</v>
      </c>
      <c r="AF782" s="38" t="s">
        <v>42</v>
      </c>
      <c r="AG782" s="39">
        <f t="shared" si="113"/>
        <v>2514.61</v>
      </c>
      <c r="AH782" s="40">
        <v>2548098.5699999998</v>
      </c>
      <c r="AI782" s="35" t="e">
        <f t="shared" si="115"/>
        <v>#N/A</v>
      </c>
      <c r="AJ782" s="41">
        <v>25220501</v>
      </c>
      <c r="AK782" s="51">
        <v>2514.61</v>
      </c>
      <c r="AL782" s="34" t="str">
        <f t="shared" si="116"/>
        <v>Mauricio Alves</v>
      </c>
    </row>
    <row r="783" spans="1:38" x14ac:dyDescent="0.25">
      <c r="A783" s="26" t="s">
        <v>38</v>
      </c>
      <c r="B783" s="26" t="s">
        <v>39</v>
      </c>
      <c r="C783" s="26" t="s">
        <v>52</v>
      </c>
      <c r="D783" s="26" t="s">
        <v>40</v>
      </c>
      <c r="E783" s="27">
        <v>644910</v>
      </c>
      <c r="F783" s="27">
        <f>IFERROR(VLOOKUP(E783,#REF!,2,0),0)</f>
        <v>0</v>
      </c>
      <c r="G783" s="27"/>
      <c r="H783" s="26">
        <v>6000805466</v>
      </c>
      <c r="I783" s="26" t="s">
        <v>42</v>
      </c>
      <c r="J783" s="26" t="s">
        <v>42</v>
      </c>
      <c r="K783" s="30" t="str">
        <f t="shared" si="117"/>
        <v>Custeio</v>
      </c>
      <c r="L783" s="26" t="s">
        <v>43</v>
      </c>
      <c r="M783" s="26" t="s">
        <v>69</v>
      </c>
      <c r="N783" s="26" t="str">
        <f t="shared" si="111"/>
        <v>Realizado</v>
      </c>
      <c r="O783" s="47" t="s">
        <v>45</v>
      </c>
      <c r="P783" s="47" t="s">
        <v>70</v>
      </c>
      <c r="Q783" s="26" t="str">
        <f>IFERROR(IFERROR(VLOOKUP(H783,[1]STATUS_CAPEX!I:J,2,0),VLOOKUP(H783,[1]STATUS_OPEX!H:I,2,0)),0)</f>
        <v>LIB //COMS</v>
      </c>
      <c r="R783" s="31">
        <v>46161</v>
      </c>
      <c r="S783" s="32" t="s">
        <v>47</v>
      </c>
      <c r="T783" s="26" t="s">
        <v>72</v>
      </c>
      <c r="U783" s="33" t="s">
        <v>39</v>
      </c>
      <c r="V783" s="33" t="str">
        <f t="shared" si="119"/>
        <v>OK</v>
      </c>
      <c r="W783" s="33" t="s">
        <v>49</v>
      </c>
      <c r="X783" s="33" t="s">
        <v>49</v>
      </c>
      <c r="Y783" s="33" t="s">
        <v>39</v>
      </c>
      <c r="Z783" s="14">
        <f t="shared" si="114"/>
        <v>1</v>
      </c>
      <c r="AA783" s="48">
        <v>7945</v>
      </c>
      <c r="AB783" s="35" t="s">
        <v>50</v>
      </c>
      <c r="AC783" s="36" t="s">
        <v>73</v>
      </c>
      <c r="AD783" s="37" t="s">
        <v>51</v>
      </c>
      <c r="AE783" s="32" t="str">
        <f t="shared" si="118"/>
        <v>Realizado</v>
      </c>
      <c r="AF783" s="38" t="s">
        <v>42</v>
      </c>
      <c r="AG783" s="39">
        <f t="shared" si="113"/>
        <v>1714.2</v>
      </c>
      <c r="AH783" s="40">
        <v>2548098.5699999998</v>
      </c>
      <c r="AI783" s="35" t="e">
        <f t="shared" si="115"/>
        <v>#N/A</v>
      </c>
      <c r="AJ783" s="41">
        <v>25220433</v>
      </c>
      <c r="AK783" s="51">
        <v>1714.2</v>
      </c>
      <c r="AL783" s="34" t="str">
        <f t="shared" si="116"/>
        <v>Mauricio Alves</v>
      </c>
    </row>
    <row r="784" spans="1:38" x14ac:dyDescent="0.25">
      <c r="A784" s="26" t="s">
        <v>38</v>
      </c>
      <c r="B784" s="26" t="s">
        <v>39</v>
      </c>
      <c r="C784" s="26" t="s">
        <v>52</v>
      </c>
      <c r="D784" s="26" t="s">
        <v>40</v>
      </c>
      <c r="E784" s="27">
        <v>3058</v>
      </c>
      <c r="F784" s="46" t="s">
        <v>412</v>
      </c>
      <c r="G784" s="46"/>
      <c r="H784" s="26">
        <v>6000806006</v>
      </c>
      <c r="I784" s="26" t="s">
        <v>42</v>
      </c>
      <c r="J784" s="26" t="s">
        <v>42</v>
      </c>
      <c r="K784" s="30" t="str">
        <f t="shared" si="117"/>
        <v>Custeio</v>
      </c>
      <c r="L784" s="26" t="s">
        <v>75</v>
      </c>
      <c r="M784" s="26" t="s">
        <v>69</v>
      </c>
      <c r="N784" s="26" t="str">
        <f t="shared" si="111"/>
        <v>Realizado</v>
      </c>
      <c r="O784" s="47" t="s">
        <v>45</v>
      </c>
      <c r="P784" s="47" t="s">
        <v>70</v>
      </c>
      <c r="Q784" s="26" t="str">
        <f>IFERROR(IFERROR(VLOOKUP(H784,[1]STATUS_CAPEX!I:J,2,0),VLOOKUP(H784,[1]STATUS_OPEX!H:I,2,0)),0)</f>
        <v>LIB //COMS</v>
      </c>
      <c r="R784" s="31">
        <v>46534</v>
      </c>
      <c r="S784" s="32" t="s">
        <v>56</v>
      </c>
      <c r="T784" s="26" t="s">
        <v>72</v>
      </c>
      <c r="U784" s="33" t="s">
        <v>39</v>
      </c>
      <c r="V784" s="33" t="str">
        <f t="shared" si="119"/>
        <v>OK</v>
      </c>
      <c r="W784" s="33" t="s">
        <v>49</v>
      </c>
      <c r="X784" s="33" t="s">
        <v>49</v>
      </c>
      <c r="Y784" s="33" t="s">
        <v>39</v>
      </c>
      <c r="Z784" s="14">
        <f t="shared" si="114"/>
        <v>1</v>
      </c>
      <c r="AA784" s="48">
        <v>1191.75</v>
      </c>
      <c r="AB784" s="35" t="s">
        <v>50</v>
      </c>
      <c r="AC784" s="36" t="str">
        <f>IFERROR(VLOOKUP(T784,[1]STATUS_CAPEX!Q:R,2,0),"SAMUEL OLIVEIRA")</f>
        <v>SAMUEL OLIVEIRA</v>
      </c>
      <c r="AD784" s="37" t="s">
        <v>51</v>
      </c>
      <c r="AE784" s="32" t="str">
        <f t="shared" si="118"/>
        <v>Realizado</v>
      </c>
      <c r="AF784" s="38" t="s">
        <v>42</v>
      </c>
      <c r="AG784" s="39">
        <f t="shared" si="113"/>
        <v>1033.56</v>
      </c>
      <c r="AH784" s="40">
        <v>2548098.5699999998</v>
      </c>
      <c r="AI784" s="35" t="e">
        <f t="shared" si="115"/>
        <v>#N/A</v>
      </c>
      <c r="AJ784" s="41">
        <v>25696022</v>
      </c>
      <c r="AK784" s="51">
        <v>1033.56</v>
      </c>
      <c r="AL784" s="34" t="str">
        <f t="shared" si="116"/>
        <v>Mauricio Alves</v>
      </c>
    </row>
    <row r="785" spans="1:38" x14ac:dyDescent="0.25">
      <c r="A785" s="26" t="s">
        <v>38</v>
      </c>
      <c r="B785" s="26" t="s">
        <v>39</v>
      </c>
      <c r="C785" s="26" t="s">
        <v>52</v>
      </c>
      <c r="D785" s="26" t="s">
        <v>40</v>
      </c>
      <c r="E785" s="27">
        <v>3058</v>
      </c>
      <c r="F785" s="67">
        <v>414</v>
      </c>
      <c r="G785" s="67"/>
      <c r="H785" s="26">
        <v>6000806006</v>
      </c>
      <c r="I785" s="26" t="s">
        <v>42</v>
      </c>
      <c r="J785" s="26" t="s">
        <v>42</v>
      </c>
      <c r="K785" s="30" t="str">
        <f t="shared" si="117"/>
        <v>Custeio</v>
      </c>
      <c r="L785" s="26" t="s">
        <v>75</v>
      </c>
      <c r="M785" s="26" t="s">
        <v>69</v>
      </c>
      <c r="N785" s="26" t="str">
        <f t="shared" si="111"/>
        <v>Realizado</v>
      </c>
      <c r="O785" s="47" t="s">
        <v>45</v>
      </c>
      <c r="P785" s="47" t="s">
        <v>70</v>
      </c>
      <c r="Q785" s="26" t="str">
        <f>IFERROR(IFERROR(VLOOKUP(H785,[1]STATUS_CAPEX!I:J,2,0),VLOOKUP(H785,[1]STATUS_OPEX!H:I,2,0)),0)</f>
        <v>LIB //COMS</v>
      </c>
      <c r="R785" s="31">
        <v>46550</v>
      </c>
      <c r="S785" s="32" t="s">
        <v>56</v>
      </c>
      <c r="T785" s="26" t="s">
        <v>72</v>
      </c>
      <c r="U785" s="33" t="s">
        <v>39</v>
      </c>
      <c r="V785" s="33" t="str">
        <f t="shared" si="119"/>
        <v>OK</v>
      </c>
      <c r="W785" s="33" t="s">
        <v>49</v>
      </c>
      <c r="X785" s="33" t="s">
        <v>49</v>
      </c>
      <c r="Y785" s="33" t="s">
        <v>39</v>
      </c>
      <c r="Z785" s="14">
        <f t="shared" si="114"/>
        <v>1</v>
      </c>
      <c r="AA785" s="101">
        <v>1936.97</v>
      </c>
      <c r="AB785" s="35" t="s">
        <v>50</v>
      </c>
      <c r="AC785" s="36" t="str">
        <f>IFERROR(VLOOKUP(T785,[1]STATUS_CAPEX!Q:R,2,0),"SAMUEL OLIVEIRA")</f>
        <v>SAMUEL OLIVEIRA</v>
      </c>
      <c r="AD785" s="37" t="s">
        <v>51</v>
      </c>
      <c r="AE785" s="32" t="str">
        <f t="shared" si="118"/>
        <v>Realizado</v>
      </c>
      <c r="AF785" s="38" t="s">
        <v>42</v>
      </c>
      <c r="AG785" s="39">
        <f t="shared" si="113"/>
        <v>281.88</v>
      </c>
      <c r="AH785" s="40">
        <v>2548098.5699999998</v>
      </c>
      <c r="AI785" s="35" t="e">
        <f t="shared" si="115"/>
        <v>#N/A</v>
      </c>
      <c r="AJ785" s="41">
        <v>25696022</v>
      </c>
      <c r="AK785" s="51">
        <v>281.88</v>
      </c>
      <c r="AL785" s="34" t="str">
        <f t="shared" si="116"/>
        <v>Mauricio Alves</v>
      </c>
    </row>
    <row r="786" spans="1:38" x14ac:dyDescent="0.25">
      <c r="A786" s="26" t="s">
        <v>38</v>
      </c>
      <c r="B786" s="26" t="s">
        <v>39</v>
      </c>
      <c r="C786" s="26" t="s">
        <v>52</v>
      </c>
      <c r="D786" s="26" t="s">
        <v>40</v>
      </c>
      <c r="E786" s="27">
        <v>658111</v>
      </c>
      <c r="F786" s="27">
        <f>IFERROR(VLOOKUP(E786,#REF!,2,0),0)</f>
        <v>0</v>
      </c>
      <c r="G786" s="27"/>
      <c r="H786" s="26">
        <v>6000806976</v>
      </c>
      <c r="I786" s="26" t="s">
        <v>42</v>
      </c>
      <c r="J786" s="26" t="s">
        <v>42</v>
      </c>
      <c r="K786" s="30" t="str">
        <f t="shared" si="117"/>
        <v>Custeio</v>
      </c>
      <c r="L786" s="26" t="s">
        <v>43</v>
      </c>
      <c r="M786" s="26" t="s">
        <v>69</v>
      </c>
      <c r="N786" s="26" t="str">
        <f t="shared" si="111"/>
        <v>Realizado</v>
      </c>
      <c r="O786" s="47" t="s">
        <v>45</v>
      </c>
      <c r="P786" s="47" t="s">
        <v>70</v>
      </c>
      <c r="Q786" s="26" t="str">
        <f>IFERROR(IFERROR(VLOOKUP(H786,[1]STATUS_CAPEX!I:J,2,0),VLOOKUP(H786,[1]STATUS_OPEX!H:I,2,0)),0)</f>
        <v>LIB //COMS</v>
      </c>
      <c r="R786" s="31">
        <v>46181</v>
      </c>
      <c r="S786" s="32" t="s">
        <v>47</v>
      </c>
      <c r="T786" s="26" t="s">
        <v>72</v>
      </c>
      <c r="U786" s="33" t="s">
        <v>39</v>
      </c>
      <c r="V786" s="33" t="str">
        <f t="shared" si="119"/>
        <v>OK</v>
      </c>
      <c r="W786" s="33" t="s">
        <v>49</v>
      </c>
      <c r="X786" s="33" t="s">
        <v>49</v>
      </c>
      <c r="Y786" s="33" t="s">
        <v>39</v>
      </c>
      <c r="Z786" s="14">
        <f t="shared" si="114"/>
        <v>1</v>
      </c>
      <c r="AA786" s="48">
        <v>5065.6899999999996</v>
      </c>
      <c r="AB786" s="35" t="s">
        <v>50</v>
      </c>
      <c r="AC786" s="36" t="str">
        <f>IFERROR(VLOOKUP(T786,[1]STATUS_CAPEX!Q:R,2,0),"SAMUEL OLIVEIRA")</f>
        <v>SAMUEL OLIVEIRA</v>
      </c>
      <c r="AD786" s="37" t="s">
        <v>51</v>
      </c>
      <c r="AE786" s="32" t="str">
        <f t="shared" si="118"/>
        <v>Realizado</v>
      </c>
      <c r="AF786" s="38" t="s">
        <v>42</v>
      </c>
      <c r="AG786" s="39">
        <f t="shared" si="113"/>
        <v>1461.01</v>
      </c>
      <c r="AH786" s="40">
        <v>2548098.5699999998</v>
      </c>
      <c r="AI786" s="35" t="e">
        <f t="shared" si="115"/>
        <v>#N/A</v>
      </c>
      <c r="AJ786" s="41">
        <v>25233574</v>
      </c>
      <c r="AK786" s="51">
        <v>1461.01</v>
      </c>
      <c r="AL786" s="34" t="str">
        <f t="shared" si="116"/>
        <v>Mauricio Alves</v>
      </c>
    </row>
    <row r="787" spans="1:38" x14ac:dyDescent="0.25">
      <c r="A787" s="26" t="s">
        <v>38</v>
      </c>
      <c r="B787" s="26" t="s">
        <v>39</v>
      </c>
      <c r="C787" s="26" t="s">
        <v>52</v>
      </c>
      <c r="D787" s="26" t="s">
        <v>40</v>
      </c>
      <c r="E787" s="27">
        <v>6579974</v>
      </c>
      <c r="F787" s="27">
        <f>IFERROR(VLOOKUP(E787,#REF!,2,0),0)</f>
        <v>0</v>
      </c>
      <c r="G787" s="27"/>
      <c r="H787" s="26">
        <v>6000806982</v>
      </c>
      <c r="I787" s="26" t="s">
        <v>42</v>
      </c>
      <c r="J787" s="26" t="s">
        <v>42</v>
      </c>
      <c r="K787" s="30" t="str">
        <f t="shared" si="117"/>
        <v>Custeio</v>
      </c>
      <c r="L787" s="26" t="s">
        <v>43</v>
      </c>
      <c r="M787" s="26" t="s">
        <v>69</v>
      </c>
      <c r="N787" s="26" t="str">
        <f t="shared" si="111"/>
        <v>Realizado</v>
      </c>
      <c r="O787" s="47" t="s">
        <v>100</v>
      </c>
      <c r="P787" s="47" t="s">
        <v>70</v>
      </c>
      <c r="Q787" s="26" t="str">
        <f>IFERROR(IFERROR(VLOOKUP(H787,[1]STATUS_CAPEX!I:J,2,0),VLOOKUP(H787,[1]STATUS_OPEX!H:I,2,0)),0)</f>
        <v>LIB //COMS</v>
      </c>
      <c r="R787" s="31">
        <v>46180</v>
      </c>
      <c r="S787" s="32" t="s">
        <v>56</v>
      </c>
      <c r="T787" s="26" t="s">
        <v>72</v>
      </c>
      <c r="U787" s="33" t="s">
        <v>39</v>
      </c>
      <c r="V787" s="33" t="str">
        <f t="shared" si="119"/>
        <v>OK</v>
      </c>
      <c r="W787" s="33" t="s">
        <v>49</v>
      </c>
      <c r="X787" s="33" t="s">
        <v>49</v>
      </c>
      <c r="Y787" s="33" t="s">
        <v>39</v>
      </c>
      <c r="Z787" s="14">
        <f t="shared" si="114"/>
        <v>1</v>
      </c>
      <c r="AA787" s="48">
        <v>13377.62</v>
      </c>
      <c r="AB787" s="35" t="s">
        <v>50</v>
      </c>
      <c r="AC787" s="36" t="str">
        <f>IFERROR(VLOOKUP(T787,[1]STATUS_CAPEX!Q:R,2,0),"SAMUEL OLIVEIRA")</f>
        <v>SAMUEL OLIVEIRA</v>
      </c>
      <c r="AD787" s="37" t="s">
        <v>51</v>
      </c>
      <c r="AE787" s="32" t="str">
        <f t="shared" si="118"/>
        <v>Realizado</v>
      </c>
      <c r="AF787" s="38" t="s">
        <v>42</v>
      </c>
      <c r="AG787" s="39">
        <f t="shared" si="113"/>
        <v>2257.48</v>
      </c>
      <c r="AH787" s="40">
        <v>2548098.5699999998</v>
      </c>
      <c r="AI787" s="35" t="e">
        <f t="shared" si="115"/>
        <v>#N/A</v>
      </c>
      <c r="AJ787" s="41">
        <v>25233622</v>
      </c>
      <c r="AK787" s="51">
        <v>2257.48</v>
      </c>
      <c r="AL787" s="34" t="str">
        <f t="shared" si="116"/>
        <v>Mauricio Alves</v>
      </c>
    </row>
    <row r="788" spans="1:38" x14ac:dyDescent="0.25">
      <c r="A788" s="26" t="s">
        <v>38</v>
      </c>
      <c r="B788" s="26" t="s">
        <v>39</v>
      </c>
      <c r="C788" s="26" t="s">
        <v>52</v>
      </c>
      <c r="D788" s="26" t="s">
        <v>40</v>
      </c>
      <c r="E788" s="27">
        <v>650351</v>
      </c>
      <c r="F788" s="27">
        <f>IFERROR(VLOOKUP(E788,#REF!,2,0),0)</f>
        <v>0</v>
      </c>
      <c r="G788" s="27"/>
      <c r="H788" s="26">
        <v>6000806994</v>
      </c>
      <c r="I788" s="26" t="s">
        <v>42</v>
      </c>
      <c r="J788" s="26" t="s">
        <v>42</v>
      </c>
      <c r="K788" s="30" t="str">
        <f t="shared" si="117"/>
        <v>Custeio</v>
      </c>
      <c r="L788" s="26" t="s">
        <v>43</v>
      </c>
      <c r="M788" s="26" t="s">
        <v>69</v>
      </c>
      <c r="N788" s="26" t="str">
        <f t="shared" si="111"/>
        <v>Realizado</v>
      </c>
      <c r="O788" s="58" t="s">
        <v>45</v>
      </c>
      <c r="P788" s="47" t="s">
        <v>70</v>
      </c>
      <c r="Q788" s="26" t="str">
        <f>IFERROR(IFERROR(VLOOKUP(H788,[1]STATUS_CAPEX!I:J,2,0),VLOOKUP(H788,[1]STATUS_OPEX!H:I,2,0)),0)</f>
        <v>LIB //COMS</v>
      </c>
      <c r="R788" s="31">
        <v>46177</v>
      </c>
      <c r="S788" s="32" t="s">
        <v>47</v>
      </c>
      <c r="T788" s="26" t="s">
        <v>72</v>
      </c>
      <c r="U788" s="33" t="s">
        <v>39</v>
      </c>
      <c r="V788" s="33" t="str">
        <f t="shared" si="119"/>
        <v>OK</v>
      </c>
      <c r="W788" s="33" t="s">
        <v>49</v>
      </c>
      <c r="X788" s="33" t="s">
        <v>49</v>
      </c>
      <c r="Y788" s="33" t="s">
        <v>39</v>
      </c>
      <c r="Z788" s="14">
        <f t="shared" si="114"/>
        <v>1</v>
      </c>
      <c r="AA788" s="48">
        <v>5835.55</v>
      </c>
      <c r="AB788" s="35" t="s">
        <v>50</v>
      </c>
      <c r="AC788" s="36" t="str">
        <f>IFERROR(VLOOKUP(T788,[1]STATUS_CAPEX!Q:R,2,0),"SAMUEL OLIVEIRA")</f>
        <v>SAMUEL OLIVEIRA</v>
      </c>
      <c r="AD788" s="37" t="s">
        <v>51</v>
      </c>
      <c r="AE788" s="32" t="str">
        <f t="shared" si="118"/>
        <v>Realizado</v>
      </c>
      <c r="AF788" s="38" t="s">
        <v>42</v>
      </c>
      <c r="AG788" s="39">
        <f t="shared" si="113"/>
        <v>5835.55</v>
      </c>
      <c r="AH788" s="40">
        <v>2548098.5699999998</v>
      </c>
      <c r="AI788" s="35" t="e">
        <f t="shared" si="115"/>
        <v>#N/A</v>
      </c>
      <c r="AJ788" s="41">
        <v>25233670</v>
      </c>
      <c r="AK788" s="51">
        <v>5835.55</v>
      </c>
      <c r="AL788" s="34" t="str">
        <f t="shared" si="116"/>
        <v>Mauricio Alves</v>
      </c>
    </row>
    <row r="789" spans="1:38" x14ac:dyDescent="0.25">
      <c r="A789" s="26" t="s">
        <v>38</v>
      </c>
      <c r="B789" s="26" t="s">
        <v>39</v>
      </c>
      <c r="C789" s="26" t="s">
        <v>52</v>
      </c>
      <c r="D789" s="26" t="s">
        <v>40</v>
      </c>
      <c r="E789" s="27">
        <v>650356</v>
      </c>
      <c r="F789" s="27">
        <f>IFERROR(VLOOKUP(E789,#REF!,2,0),0)</f>
        <v>0</v>
      </c>
      <c r="G789" s="27"/>
      <c r="H789" s="26">
        <v>6000807001</v>
      </c>
      <c r="I789" s="26" t="s">
        <v>42</v>
      </c>
      <c r="J789" s="26" t="s">
        <v>42</v>
      </c>
      <c r="K789" s="30" t="str">
        <f t="shared" si="117"/>
        <v>Custeio</v>
      </c>
      <c r="L789" s="26" t="s">
        <v>43</v>
      </c>
      <c r="M789" s="26" t="s">
        <v>69</v>
      </c>
      <c r="N789" s="26" t="str">
        <f t="shared" si="111"/>
        <v>Realizado</v>
      </c>
      <c r="O789" s="58" t="s">
        <v>45</v>
      </c>
      <c r="P789" s="47" t="s">
        <v>70</v>
      </c>
      <c r="Q789" s="26" t="str">
        <f>IFERROR(IFERROR(VLOOKUP(H789,[1]STATUS_CAPEX!I:J,2,0),VLOOKUP(H789,[1]STATUS_OPEX!H:I,2,0)),0)</f>
        <v>LIB //COMS</v>
      </c>
      <c r="R789" s="31">
        <v>46175</v>
      </c>
      <c r="S789" s="32" t="s">
        <v>165</v>
      </c>
      <c r="T789" s="26" t="s">
        <v>72</v>
      </c>
      <c r="U789" s="33" t="s">
        <v>39</v>
      </c>
      <c r="V789" s="33" t="str">
        <f t="shared" si="119"/>
        <v>OK</v>
      </c>
      <c r="W789" s="33" t="s">
        <v>49</v>
      </c>
      <c r="X789" s="33" t="s">
        <v>49</v>
      </c>
      <c r="Y789" s="33" t="s">
        <v>39</v>
      </c>
      <c r="Z789" s="14">
        <f t="shared" si="114"/>
        <v>1</v>
      </c>
      <c r="AA789" s="48">
        <v>6953.38</v>
      </c>
      <c r="AB789" s="35" t="s">
        <v>50</v>
      </c>
      <c r="AC789" s="36" t="s">
        <v>271</v>
      </c>
      <c r="AD789" s="37" t="s">
        <v>51</v>
      </c>
      <c r="AE789" s="32" t="str">
        <f t="shared" si="118"/>
        <v>Realizado</v>
      </c>
      <c r="AF789" s="38" t="s">
        <v>166</v>
      </c>
      <c r="AG789" s="39">
        <f t="shared" si="113"/>
        <v>2428.9</v>
      </c>
      <c r="AH789" s="40">
        <v>2548098.5699999998</v>
      </c>
      <c r="AI789" s="35" t="e">
        <f t="shared" si="115"/>
        <v>#N/A</v>
      </c>
      <c r="AJ789" s="41">
        <v>25234059</v>
      </c>
      <c r="AK789" s="51">
        <v>2428.9</v>
      </c>
      <c r="AL789" s="34" t="str">
        <f t="shared" si="116"/>
        <v>Mauricio Alves</v>
      </c>
    </row>
    <row r="790" spans="1:38" x14ac:dyDescent="0.25">
      <c r="A790" s="26" t="s">
        <v>38</v>
      </c>
      <c r="B790" s="26" t="s">
        <v>39</v>
      </c>
      <c r="C790" s="26" t="s">
        <v>52</v>
      </c>
      <c r="D790" s="26" t="s">
        <v>40</v>
      </c>
      <c r="E790" s="27">
        <v>657367</v>
      </c>
      <c r="F790" s="27">
        <f>IFERROR(VLOOKUP(E790,#REF!,2,0),0)</f>
        <v>0</v>
      </c>
      <c r="G790" s="27"/>
      <c r="H790" s="26">
        <v>6000807415</v>
      </c>
      <c r="I790" s="26" t="s">
        <v>42</v>
      </c>
      <c r="J790" s="26" t="s">
        <v>42</v>
      </c>
      <c r="K790" s="30" t="str">
        <f t="shared" si="117"/>
        <v>Custeio</v>
      </c>
      <c r="L790" s="26" t="s">
        <v>136</v>
      </c>
      <c r="M790" s="26" t="s">
        <v>69</v>
      </c>
      <c r="N790" s="26" t="str">
        <f t="shared" si="111"/>
        <v>Realizado</v>
      </c>
      <c r="O790" s="47" t="s">
        <v>45</v>
      </c>
      <c r="P790" s="47" t="s">
        <v>86</v>
      </c>
      <c r="Q790" s="26" t="str">
        <f>IFERROR(IFERROR(VLOOKUP(H790,[1]STATUS_CAPEX!I:J,2,0),VLOOKUP(H790,[1]STATUS_OPEX!H:I,2,0)),0)</f>
        <v>LIB //COMS</v>
      </c>
      <c r="R790" s="31">
        <v>46184</v>
      </c>
      <c r="S790" s="32" t="s">
        <v>47</v>
      </c>
      <c r="T790" s="26" t="s">
        <v>72</v>
      </c>
      <c r="U790" s="33" t="s">
        <v>39</v>
      </c>
      <c r="V790" s="33" t="str">
        <f t="shared" si="119"/>
        <v>OK</v>
      </c>
      <c r="W790" s="33" t="s">
        <v>49</v>
      </c>
      <c r="X790" s="33" t="s">
        <v>49</v>
      </c>
      <c r="Y790" s="33" t="s">
        <v>39</v>
      </c>
      <c r="Z790" s="14">
        <f t="shared" si="114"/>
        <v>1</v>
      </c>
      <c r="AA790" s="48">
        <v>137.91999999999999</v>
      </c>
      <c r="AB790" s="35" t="s">
        <v>50</v>
      </c>
      <c r="AC790" s="36" t="s">
        <v>298</v>
      </c>
      <c r="AD790" s="37" t="s">
        <v>51</v>
      </c>
      <c r="AE790" s="32" t="str">
        <f t="shared" si="118"/>
        <v>Realizado</v>
      </c>
      <c r="AF790" s="38" t="s">
        <v>42</v>
      </c>
      <c r="AG790" s="39">
        <f t="shared" si="113"/>
        <v>2115.23</v>
      </c>
      <c r="AH790" s="40">
        <v>2548098.5699999998</v>
      </c>
      <c r="AI790" s="35" t="e">
        <f t="shared" si="115"/>
        <v>#N/A</v>
      </c>
      <c r="AJ790" s="41">
        <v>25524094</v>
      </c>
      <c r="AK790" s="51">
        <v>2115.23</v>
      </c>
      <c r="AL790" s="34" t="str">
        <f t="shared" si="116"/>
        <v>Mauricio Alves</v>
      </c>
    </row>
    <row r="791" spans="1:38" x14ac:dyDescent="0.25">
      <c r="A791" s="26" t="s">
        <v>38</v>
      </c>
      <c r="B791" s="26" t="s">
        <v>39</v>
      </c>
      <c r="C791" s="26" t="s">
        <v>52</v>
      </c>
      <c r="D791" s="26" t="s">
        <v>40</v>
      </c>
      <c r="E791" s="27">
        <v>657536</v>
      </c>
      <c r="F791" s="27">
        <f>IFERROR(VLOOKUP(E791,#REF!,2,0),0)</f>
        <v>0</v>
      </c>
      <c r="G791" s="27"/>
      <c r="H791" s="26">
        <v>6000807762</v>
      </c>
      <c r="I791" s="26" t="s">
        <v>42</v>
      </c>
      <c r="J791" s="26" t="s">
        <v>42</v>
      </c>
      <c r="K791" s="30" t="str">
        <f t="shared" si="117"/>
        <v>Custeio</v>
      </c>
      <c r="L791" s="26" t="s">
        <v>43</v>
      </c>
      <c r="M791" s="26" t="s">
        <v>69</v>
      </c>
      <c r="N791" s="26" t="str">
        <f t="shared" si="111"/>
        <v>Realizado</v>
      </c>
      <c r="O791" s="47" t="s">
        <v>45</v>
      </c>
      <c r="P791" s="47" t="s">
        <v>70</v>
      </c>
      <c r="Q791" s="26" t="str">
        <f>IFERROR(IFERROR(VLOOKUP(H791,[1]STATUS_CAPEX!I:J,2,0),VLOOKUP(H791,[1]STATUS_OPEX!H:I,2,0)),0)</f>
        <v>LIB //COMS</v>
      </c>
      <c r="R791" s="31">
        <v>46187</v>
      </c>
      <c r="S791" s="32" t="s">
        <v>47</v>
      </c>
      <c r="T791" s="26" t="s">
        <v>72</v>
      </c>
      <c r="U791" s="33" t="s">
        <v>39</v>
      </c>
      <c r="V791" s="33" t="str">
        <f t="shared" si="119"/>
        <v>OK</v>
      </c>
      <c r="W791" s="33" t="s">
        <v>49</v>
      </c>
      <c r="X791" s="33" t="s">
        <v>49</v>
      </c>
      <c r="Y791" s="33" t="s">
        <v>39</v>
      </c>
      <c r="Z791" s="14">
        <f t="shared" si="114"/>
        <v>1</v>
      </c>
      <c r="AA791" s="48">
        <v>3128.72</v>
      </c>
      <c r="AB791" s="35" t="s">
        <v>50</v>
      </c>
      <c r="AC791" s="36" t="s">
        <v>73</v>
      </c>
      <c r="AD791" s="37" t="s">
        <v>51</v>
      </c>
      <c r="AE791" s="32" t="str">
        <f t="shared" si="118"/>
        <v>Realizado</v>
      </c>
      <c r="AF791" s="38" t="s">
        <v>42</v>
      </c>
      <c r="AG791" s="39">
        <f t="shared" si="113"/>
        <v>3128.72</v>
      </c>
      <c r="AH791" s="40">
        <v>2548098.5699999998</v>
      </c>
      <c r="AI791" s="35" t="e">
        <f t="shared" si="115"/>
        <v>#N/A</v>
      </c>
      <c r="AJ791" s="41">
        <v>25298104</v>
      </c>
      <c r="AK791" s="51">
        <v>3128.72</v>
      </c>
      <c r="AL791" s="34" t="str">
        <f t="shared" si="116"/>
        <v>Mauricio Alves</v>
      </c>
    </row>
    <row r="792" spans="1:38" x14ac:dyDescent="0.25">
      <c r="A792" s="26" t="s">
        <v>38</v>
      </c>
      <c r="B792" s="26" t="s">
        <v>39</v>
      </c>
      <c r="C792" s="26" t="s">
        <v>52</v>
      </c>
      <c r="D792" s="26" t="s">
        <v>40</v>
      </c>
      <c r="E792" s="27">
        <v>660002</v>
      </c>
      <c r="F792" s="27">
        <f>IFERROR(VLOOKUP(E792,#REF!,2,0),0)</f>
        <v>0</v>
      </c>
      <c r="G792" s="27"/>
      <c r="H792" s="26">
        <v>6000807763</v>
      </c>
      <c r="I792" s="43" t="s">
        <v>42</v>
      </c>
      <c r="J792" s="43" t="s">
        <v>42</v>
      </c>
      <c r="K792" s="30" t="str">
        <f t="shared" si="117"/>
        <v>Custeio</v>
      </c>
      <c r="L792" s="26" t="s">
        <v>43</v>
      </c>
      <c r="M792" s="26" t="s">
        <v>69</v>
      </c>
      <c r="N792" s="26" t="str">
        <f t="shared" si="111"/>
        <v>Realizado</v>
      </c>
      <c r="O792" s="47" t="s">
        <v>45</v>
      </c>
      <c r="P792" s="47" t="s">
        <v>70</v>
      </c>
      <c r="Q792" s="26" t="str">
        <f>IFERROR(IFERROR(VLOOKUP(H792,[1]STATUS_CAPEX!I:J,2,0),VLOOKUP(H792,[1]STATUS_OPEX!H:I,2,0)),0)</f>
        <v>LIB //COMS</v>
      </c>
      <c r="R792" s="31">
        <v>46188</v>
      </c>
      <c r="S792" s="32" t="s">
        <v>47</v>
      </c>
      <c r="T792" s="26" t="s">
        <v>72</v>
      </c>
      <c r="U792" s="33" t="s">
        <v>39</v>
      </c>
      <c r="V792" s="33" t="str">
        <f t="shared" si="119"/>
        <v>OK</v>
      </c>
      <c r="W792" s="33" t="s">
        <v>49</v>
      </c>
      <c r="X792" s="33" t="s">
        <v>49</v>
      </c>
      <c r="Y792" s="33" t="s">
        <v>39</v>
      </c>
      <c r="Z792" s="14">
        <f t="shared" si="114"/>
        <v>1</v>
      </c>
      <c r="AA792" s="48">
        <v>769.86</v>
      </c>
      <c r="AB792" s="35" t="s">
        <v>50</v>
      </c>
      <c r="AC792" s="36" t="s">
        <v>73</v>
      </c>
      <c r="AD792" s="37" t="s">
        <v>51</v>
      </c>
      <c r="AE792" s="32" t="str">
        <f t="shared" si="118"/>
        <v>Realizado</v>
      </c>
      <c r="AF792" s="38" t="s">
        <v>42</v>
      </c>
      <c r="AG792" s="39">
        <f t="shared" si="113"/>
        <v>93.96</v>
      </c>
      <c r="AH792" s="40">
        <v>2548098.5699999998</v>
      </c>
      <c r="AI792" s="35" t="e">
        <f t="shared" si="115"/>
        <v>#N/A</v>
      </c>
      <c r="AJ792" s="41">
        <v>25298103</v>
      </c>
      <c r="AK792" s="51">
        <v>93.96</v>
      </c>
      <c r="AL792" s="34" t="str">
        <f t="shared" si="116"/>
        <v>Mauricio Alves</v>
      </c>
    </row>
    <row r="793" spans="1:38" hidden="1" x14ac:dyDescent="0.25">
      <c r="A793" s="26" t="s">
        <v>283</v>
      </c>
      <c r="B793" s="26" t="s">
        <v>325</v>
      </c>
      <c r="C793" s="26" t="s">
        <v>413</v>
      </c>
      <c r="D793" s="26" t="s">
        <v>354</v>
      </c>
      <c r="E793" s="27">
        <v>1</v>
      </c>
      <c r="F793" s="67">
        <v>1</v>
      </c>
      <c r="G793" s="67"/>
      <c r="H793" s="44" t="s">
        <v>414</v>
      </c>
      <c r="I793" s="45" t="s">
        <v>63</v>
      </c>
      <c r="J793" s="45" t="s">
        <v>63</v>
      </c>
      <c r="K793" s="30" t="str">
        <f t="shared" si="117"/>
        <v>ERD</v>
      </c>
      <c r="L793" s="26" t="s">
        <v>43</v>
      </c>
      <c r="M793" s="26" t="s">
        <v>54</v>
      </c>
      <c r="N793" s="26" t="str">
        <f t="shared" si="111"/>
        <v>Pendente</v>
      </c>
      <c r="O793" s="47" t="s">
        <v>45</v>
      </c>
      <c r="P793" s="47" t="s">
        <v>277</v>
      </c>
      <c r="Q793" s="26" t="str">
        <f>IFERROR(IFERROR(VLOOKUP(H793,[1]STATUS_CAPEX!I:J,2,0),VLOOKUP(H793,[1]STATUS_OPEX!H:I,2,0)),0)</f>
        <v>LIB //PEND</v>
      </c>
      <c r="R793" s="31">
        <v>46306</v>
      </c>
      <c r="S793" s="32" t="s">
        <v>66</v>
      </c>
      <c r="T793" s="26" t="s">
        <v>48</v>
      </c>
      <c r="U793" s="33" t="s">
        <v>39</v>
      </c>
      <c r="V793" s="33" t="str">
        <f t="shared" si="119"/>
        <v>OK</v>
      </c>
      <c r="W793" s="33" t="s">
        <v>148</v>
      </c>
      <c r="X793" s="33" t="s">
        <v>148</v>
      </c>
      <c r="Y793" s="33" t="str">
        <f>IF(AK793&gt;0,"OK","NOK")</f>
        <v>OK</v>
      </c>
      <c r="Z793" s="14">
        <f t="shared" si="114"/>
        <v>0.6</v>
      </c>
      <c r="AA793" s="60">
        <v>0</v>
      </c>
      <c r="AB793" s="50" t="s">
        <v>50</v>
      </c>
      <c r="AC793" s="36" t="str">
        <f>IFERROR(VLOOKUP(T793,[1]STATUS_CAPEX!Q:R,2,0),"SAMUEL OLIVEIRA")</f>
        <v>LUCAS ANDRADE</v>
      </c>
      <c r="AD793" s="37" t="s">
        <v>51</v>
      </c>
      <c r="AE793" s="32" t="str">
        <f t="shared" si="118"/>
        <v>Realizado</v>
      </c>
      <c r="AF793" s="38" t="s">
        <v>68</v>
      </c>
      <c r="AG793" s="39">
        <f t="shared" si="113"/>
        <v>13365.66</v>
      </c>
      <c r="AH793" s="40">
        <v>2548098.5699999998</v>
      </c>
      <c r="AI793" s="35" t="e">
        <f t="shared" si="115"/>
        <v>#N/A</v>
      </c>
      <c r="AJ793" s="41">
        <v>26130656</v>
      </c>
      <c r="AK793" s="51">
        <v>13365.66</v>
      </c>
      <c r="AL793" s="34" t="str">
        <f t="shared" si="116"/>
        <v>Erica Fragoso</v>
      </c>
    </row>
    <row r="794" spans="1:38" x14ac:dyDescent="0.25">
      <c r="A794" s="26" t="s">
        <v>38</v>
      </c>
      <c r="B794" s="26" t="s">
        <v>39</v>
      </c>
      <c r="C794" s="26" t="s">
        <v>52</v>
      </c>
      <c r="D794" s="26" t="s">
        <v>40</v>
      </c>
      <c r="E794" s="27">
        <v>657608</v>
      </c>
      <c r="F794" s="27">
        <f>IFERROR(VLOOKUP(E794,#REF!,2,0),0)</f>
        <v>0</v>
      </c>
      <c r="G794" s="27"/>
      <c r="H794" s="26">
        <v>6000807765</v>
      </c>
      <c r="I794" s="55" t="s">
        <v>42</v>
      </c>
      <c r="J794" s="55" t="s">
        <v>42</v>
      </c>
      <c r="K794" s="30" t="str">
        <f t="shared" si="117"/>
        <v>Custeio</v>
      </c>
      <c r="L794" s="26" t="s">
        <v>43</v>
      </c>
      <c r="M794" s="26" t="s">
        <v>69</v>
      </c>
      <c r="N794" s="26" t="str">
        <f t="shared" si="111"/>
        <v>Realizado</v>
      </c>
      <c r="O794" s="47" t="s">
        <v>45</v>
      </c>
      <c r="P794" s="47" t="s">
        <v>70</v>
      </c>
      <c r="Q794" s="26" t="str">
        <f>IFERROR(IFERROR(VLOOKUP(H794,[1]STATUS_CAPEX!I:J,2,0),VLOOKUP(H794,[1]STATUS_OPEX!H:I,2,0)),0)</f>
        <v>LIB //COMS</v>
      </c>
      <c r="R794" s="31">
        <v>46190</v>
      </c>
      <c r="S794" s="32" t="s">
        <v>47</v>
      </c>
      <c r="T794" s="26" t="s">
        <v>72</v>
      </c>
      <c r="U794" s="33" t="s">
        <v>39</v>
      </c>
      <c r="V794" s="33" t="str">
        <f t="shared" si="119"/>
        <v>OK</v>
      </c>
      <c r="W794" s="33" t="s">
        <v>49</v>
      </c>
      <c r="X794" s="33" t="s">
        <v>49</v>
      </c>
      <c r="Y794" s="33" t="s">
        <v>39</v>
      </c>
      <c r="Z794" s="14">
        <f t="shared" si="114"/>
        <v>1</v>
      </c>
      <c r="AA794" s="48">
        <v>1241.28</v>
      </c>
      <c r="AB794" s="35" t="s">
        <v>50</v>
      </c>
      <c r="AC794" s="36" t="s">
        <v>73</v>
      </c>
      <c r="AD794" s="37" t="s">
        <v>51</v>
      </c>
      <c r="AE794" s="32" t="str">
        <f t="shared" si="118"/>
        <v>Realizado</v>
      </c>
      <c r="AF794" s="38" t="s">
        <v>42</v>
      </c>
      <c r="AG794" s="39">
        <f t="shared" si="113"/>
        <v>2632.74</v>
      </c>
      <c r="AH794" s="40">
        <v>2548098.5699999998</v>
      </c>
      <c r="AI794" s="35" t="e">
        <f t="shared" si="115"/>
        <v>#N/A</v>
      </c>
      <c r="AJ794" s="41">
        <v>25298102</v>
      </c>
      <c r="AK794" s="51">
        <v>2632.74</v>
      </c>
      <c r="AL794" s="34" t="str">
        <f t="shared" si="116"/>
        <v>Mauricio Alves</v>
      </c>
    </row>
    <row r="795" spans="1:38" x14ac:dyDescent="0.25">
      <c r="A795" s="26" t="s">
        <v>38</v>
      </c>
      <c r="B795" s="26" t="s">
        <v>39</v>
      </c>
      <c r="C795" s="26" t="s">
        <v>52</v>
      </c>
      <c r="D795" s="26" t="s">
        <v>40</v>
      </c>
      <c r="E795" s="27">
        <v>29839</v>
      </c>
      <c r="F795" s="67">
        <v>197</v>
      </c>
      <c r="G795" s="67"/>
      <c r="H795" s="44" t="s">
        <v>415</v>
      </c>
      <c r="I795" s="45" t="s">
        <v>63</v>
      </c>
      <c r="J795" s="45" t="s">
        <v>63</v>
      </c>
      <c r="K795" s="30" t="str">
        <f t="shared" si="117"/>
        <v>EME</v>
      </c>
      <c r="L795" s="47" t="s">
        <v>136</v>
      </c>
      <c r="M795" s="26" t="s">
        <v>54</v>
      </c>
      <c r="N795" s="26" t="str">
        <f t="shared" si="111"/>
        <v>Realizado</v>
      </c>
      <c r="O795" s="47" t="s">
        <v>45</v>
      </c>
      <c r="P795" s="47" t="s">
        <v>101</v>
      </c>
      <c r="Q795" s="26" t="str">
        <f>IFERROR(IFERROR(VLOOKUP(H795,[1]STATUS_CAPEX!I:J,2,0),VLOOKUP(H795,[1]STATUS_OPEX!H:I,2,0)),0)</f>
        <v>LIB //COMS</v>
      </c>
      <c r="R795" s="31">
        <v>46308</v>
      </c>
      <c r="S795" s="32" t="s">
        <v>66</v>
      </c>
      <c r="T795" s="26" t="s">
        <v>48</v>
      </c>
      <c r="U795" s="33" t="s">
        <v>39</v>
      </c>
      <c r="V795" s="33" t="str">
        <f t="shared" si="119"/>
        <v>OK</v>
      </c>
      <c r="W795" s="33" t="s">
        <v>49</v>
      </c>
      <c r="X795" s="33" t="s">
        <v>49</v>
      </c>
      <c r="Y795" s="33" t="s">
        <v>39</v>
      </c>
      <c r="Z795" s="14">
        <f t="shared" si="114"/>
        <v>1</v>
      </c>
      <c r="AA795" s="48">
        <v>3415.61</v>
      </c>
      <c r="AB795" s="50" t="s">
        <v>50</v>
      </c>
      <c r="AC795" s="36" t="str">
        <f>IFERROR(VLOOKUP(T795,[1]STATUS_CAPEX!Q:R,2,0),"SAMUEL OLIVEIRA")</f>
        <v>LUCAS ANDRADE</v>
      </c>
      <c r="AD795" s="37" t="s">
        <v>51</v>
      </c>
      <c r="AE795" s="32" t="str">
        <f t="shared" si="118"/>
        <v>Realizado</v>
      </c>
      <c r="AF795" s="38" t="s">
        <v>345</v>
      </c>
      <c r="AG795" s="39">
        <f t="shared" si="113"/>
        <v>3866.41</v>
      </c>
      <c r="AH795" s="40">
        <v>2548098.5699999998</v>
      </c>
      <c r="AI795" s="35" t="e">
        <f t="shared" si="115"/>
        <v>#N/A</v>
      </c>
      <c r="AJ795" s="41">
        <v>25819679</v>
      </c>
      <c r="AK795" s="51">
        <v>3866.41</v>
      </c>
      <c r="AL795" s="34" t="str">
        <f t="shared" si="116"/>
        <v>Mauricio Alves</v>
      </c>
    </row>
    <row r="796" spans="1:38" x14ac:dyDescent="0.25">
      <c r="A796" s="26" t="s">
        <v>38</v>
      </c>
      <c r="B796" s="26" t="s">
        <v>39</v>
      </c>
      <c r="C796" s="26" t="s">
        <v>52</v>
      </c>
      <c r="D796" s="26" t="s">
        <v>40</v>
      </c>
      <c r="E796" s="27">
        <v>16529</v>
      </c>
      <c r="F796" s="67">
        <v>195</v>
      </c>
      <c r="G796" s="67"/>
      <c r="H796" s="26" t="s">
        <v>416</v>
      </c>
      <c r="I796" s="29" t="s">
        <v>42</v>
      </c>
      <c r="J796" s="29" t="s">
        <v>42</v>
      </c>
      <c r="K796" s="30" t="str">
        <f t="shared" si="117"/>
        <v>EME</v>
      </c>
      <c r="L796" s="47" t="s">
        <v>136</v>
      </c>
      <c r="M796" s="26" t="s">
        <v>54</v>
      </c>
      <c r="N796" s="26" t="str">
        <f t="shared" si="111"/>
        <v>Realizado</v>
      </c>
      <c r="O796" s="47" t="s">
        <v>45</v>
      </c>
      <c r="P796" s="47" t="s">
        <v>101</v>
      </c>
      <c r="Q796" s="26" t="str">
        <f>IFERROR(IFERROR(VLOOKUP(H796,[1]STATUS_CAPEX!I:J,2,0),VLOOKUP(H796,[1]STATUS_OPEX!H:I,2,0)),0)</f>
        <v>LIB //CKCP</v>
      </c>
      <c r="R796" s="31">
        <v>46309</v>
      </c>
      <c r="S796" s="32" t="s">
        <v>47</v>
      </c>
      <c r="T796" s="26" t="s">
        <v>48</v>
      </c>
      <c r="U796" s="33" t="s">
        <v>39</v>
      </c>
      <c r="V796" s="33" t="str">
        <f t="shared" si="119"/>
        <v>OK</v>
      </c>
      <c r="W796" s="33" t="s">
        <v>49</v>
      </c>
      <c r="X796" s="33" t="s">
        <v>49</v>
      </c>
      <c r="Y796" s="33" t="s">
        <v>39</v>
      </c>
      <c r="Z796" s="14">
        <f t="shared" si="114"/>
        <v>1</v>
      </c>
      <c r="AA796" s="48">
        <v>3415.61</v>
      </c>
      <c r="AB796" s="69" t="s">
        <v>50</v>
      </c>
      <c r="AC796" s="36" t="s">
        <v>411</v>
      </c>
      <c r="AD796" s="37" t="s">
        <v>51</v>
      </c>
      <c r="AE796" s="32" t="str">
        <f t="shared" si="118"/>
        <v>Realizado</v>
      </c>
      <c r="AF796" s="38" t="s">
        <v>42</v>
      </c>
      <c r="AG796" s="39">
        <f t="shared" si="113"/>
        <v>3866.41</v>
      </c>
      <c r="AH796" s="40">
        <v>2548098.5699999998</v>
      </c>
      <c r="AI796" s="35" t="e">
        <f t="shared" si="115"/>
        <v>#N/A</v>
      </c>
      <c r="AJ796" s="41">
        <v>25729541</v>
      </c>
      <c r="AK796" s="51">
        <v>3866.41</v>
      </c>
      <c r="AL796" s="34" t="str">
        <f t="shared" si="116"/>
        <v>Mauricio Alves</v>
      </c>
    </row>
    <row r="797" spans="1:38" x14ac:dyDescent="0.25">
      <c r="A797" s="26" t="s">
        <v>38</v>
      </c>
      <c r="B797" s="26" t="s">
        <v>39</v>
      </c>
      <c r="C797" s="26" t="s">
        <v>52</v>
      </c>
      <c r="D797" s="26" t="s">
        <v>40</v>
      </c>
      <c r="E797" s="27">
        <v>27544</v>
      </c>
      <c r="F797" s="67">
        <v>191</v>
      </c>
      <c r="G797" s="67"/>
      <c r="H797" s="26" t="s">
        <v>417</v>
      </c>
      <c r="I797" s="43" t="s">
        <v>42</v>
      </c>
      <c r="J797" s="43" t="s">
        <v>42</v>
      </c>
      <c r="K797" s="30" t="str">
        <f t="shared" si="117"/>
        <v>EME</v>
      </c>
      <c r="L797" s="47" t="s">
        <v>136</v>
      </c>
      <c r="M797" s="26" t="s">
        <v>54</v>
      </c>
      <c r="N797" s="26" t="str">
        <f t="shared" si="111"/>
        <v>Realizado</v>
      </c>
      <c r="O797" s="47" t="s">
        <v>84</v>
      </c>
      <c r="P797" s="47" t="s">
        <v>101</v>
      </c>
      <c r="Q797" s="26" t="str">
        <f>IFERROR(IFERROR(VLOOKUP(H797,[1]STATUS_CAPEX!I:J,2,0),VLOOKUP(H797,[1]STATUS_OPEX!H:I,2,0)),0)</f>
        <v>LIB // MED</v>
      </c>
      <c r="R797" s="31">
        <v>46310</v>
      </c>
      <c r="S797" s="32" t="s">
        <v>165</v>
      </c>
      <c r="T797" s="26" t="s">
        <v>48</v>
      </c>
      <c r="U797" s="33" t="s">
        <v>39</v>
      </c>
      <c r="V797" s="33" t="str">
        <f t="shared" si="119"/>
        <v>OK</v>
      </c>
      <c r="W797" s="33" t="s">
        <v>49</v>
      </c>
      <c r="X797" s="33" t="s">
        <v>49</v>
      </c>
      <c r="Y797" s="33" t="s">
        <v>39</v>
      </c>
      <c r="Z797" s="14">
        <f t="shared" si="114"/>
        <v>1</v>
      </c>
      <c r="AA797" s="48">
        <v>3415.61</v>
      </c>
      <c r="AB797" s="69" t="s">
        <v>50</v>
      </c>
      <c r="AC797" s="36" t="s">
        <v>411</v>
      </c>
      <c r="AD797" s="37" t="s">
        <v>51</v>
      </c>
      <c r="AE797" s="32" t="str">
        <f t="shared" si="118"/>
        <v>Realizado</v>
      </c>
      <c r="AF797" s="38" t="s">
        <v>166</v>
      </c>
      <c r="AG797" s="39">
        <f t="shared" si="113"/>
        <v>3690.81</v>
      </c>
      <c r="AH797" s="40">
        <v>2548098.5699999998</v>
      </c>
      <c r="AI797" s="35" t="e">
        <f t="shared" si="115"/>
        <v>#N/A</v>
      </c>
      <c r="AJ797" s="41">
        <v>26083709</v>
      </c>
      <c r="AK797" s="51">
        <v>3690.81</v>
      </c>
      <c r="AL797" s="34" t="str">
        <f t="shared" si="116"/>
        <v>Mauricio Alves</v>
      </c>
    </row>
    <row r="798" spans="1:38" hidden="1" x14ac:dyDescent="0.25">
      <c r="A798" s="26" t="s">
        <v>106</v>
      </c>
      <c r="B798" s="26" t="s">
        <v>180</v>
      </c>
      <c r="C798" s="26" t="s">
        <v>180</v>
      </c>
      <c r="D798" s="26" t="s">
        <v>40</v>
      </c>
      <c r="E798" s="27">
        <v>24987</v>
      </c>
      <c r="F798" s="67">
        <v>199</v>
      </c>
      <c r="G798" s="67"/>
      <c r="H798" s="44" t="s">
        <v>418</v>
      </c>
      <c r="I798" s="45" t="s">
        <v>63</v>
      </c>
      <c r="J798" s="45" t="s">
        <v>63</v>
      </c>
      <c r="K798" s="30" t="str">
        <f t="shared" si="117"/>
        <v>EME</v>
      </c>
      <c r="L798" s="47" t="s">
        <v>136</v>
      </c>
      <c r="M798" s="26" t="s">
        <v>54</v>
      </c>
      <c r="N798" s="26" t="str">
        <f t="shared" si="111"/>
        <v>Realizado</v>
      </c>
      <c r="O798" s="26" t="s">
        <v>64</v>
      </c>
      <c r="P798" s="47" t="s">
        <v>101</v>
      </c>
      <c r="Q798" s="26" t="str">
        <f>IFERROR(IFERROR(VLOOKUP(H798,[1]STATUS_CAPEX!I:J,2,0),VLOOKUP(H798,[1]STATUS_OPEX!H:I,2,0)),0)</f>
        <v>LIB //ATEC</v>
      </c>
      <c r="R798" s="31">
        <v>46311</v>
      </c>
      <c r="S798" s="32" t="s">
        <v>66</v>
      </c>
      <c r="T798" s="26" t="s">
        <v>48</v>
      </c>
      <c r="U798" s="33" t="str">
        <f>IF(D798&gt;0,"OK","NOK")</f>
        <v>OK</v>
      </c>
      <c r="V798" s="33" t="str">
        <f t="shared" si="119"/>
        <v>OK</v>
      </c>
      <c r="W798" s="33" t="s">
        <v>49</v>
      </c>
      <c r="X798" s="33" t="s">
        <v>49</v>
      </c>
      <c r="Y798" s="33" t="s">
        <v>39</v>
      </c>
      <c r="Z798" s="14">
        <f t="shared" si="114"/>
        <v>1</v>
      </c>
      <c r="AA798" s="48">
        <v>6392.38</v>
      </c>
      <c r="AB798" s="69" t="s">
        <v>50</v>
      </c>
      <c r="AC798" s="36" t="s">
        <v>182</v>
      </c>
      <c r="AD798" s="70">
        <v>45643</v>
      </c>
      <c r="AE798" s="32" t="str">
        <f t="shared" si="118"/>
        <v>Realizado</v>
      </c>
      <c r="AF798" s="38" t="s">
        <v>68</v>
      </c>
      <c r="AG798" s="39">
        <f t="shared" si="113"/>
        <v>5111.84</v>
      </c>
      <c r="AH798" s="40">
        <v>2548098.5699999998</v>
      </c>
      <c r="AI798" s="35" t="e">
        <f t="shared" si="115"/>
        <v>#N/A</v>
      </c>
      <c r="AJ798" s="41">
        <v>26773611</v>
      </c>
      <c r="AK798" s="51">
        <v>5111.84</v>
      </c>
      <c r="AL798" s="34" t="str">
        <f t="shared" si="116"/>
        <v>Mauricio Alves</v>
      </c>
    </row>
    <row r="799" spans="1:38" x14ac:dyDescent="0.25">
      <c r="A799" s="26" t="s">
        <v>38</v>
      </c>
      <c r="B799" s="26" t="s">
        <v>39</v>
      </c>
      <c r="C799" s="26" t="s">
        <v>52</v>
      </c>
      <c r="D799" s="26" t="s">
        <v>40</v>
      </c>
      <c r="E799" s="27">
        <v>15990</v>
      </c>
      <c r="F799" s="67">
        <v>189</v>
      </c>
      <c r="G799" s="67"/>
      <c r="H799" s="26" t="s">
        <v>419</v>
      </c>
      <c r="I799" s="29" t="s">
        <v>42</v>
      </c>
      <c r="J799" s="29" t="s">
        <v>42</v>
      </c>
      <c r="K799" s="30" t="str">
        <f t="shared" si="117"/>
        <v>EME</v>
      </c>
      <c r="L799" s="47" t="s">
        <v>136</v>
      </c>
      <c r="M799" s="26" t="s">
        <v>54</v>
      </c>
      <c r="N799" s="26" t="str">
        <f t="shared" si="111"/>
        <v>Realizado</v>
      </c>
      <c r="O799" s="26" t="s">
        <v>64</v>
      </c>
      <c r="P799" s="47" t="s">
        <v>101</v>
      </c>
      <c r="Q799" s="26" t="str">
        <f>IFERROR(IFERROR(VLOOKUP(H799,[1]STATUS_CAPEX!I:J,2,0),VLOOKUP(H799,[1]STATUS_OPEX!H:I,2,0)),0)</f>
        <v>LIB //CKCP</v>
      </c>
      <c r="R799" s="31">
        <v>46312</v>
      </c>
      <c r="S799" s="32" t="s">
        <v>47</v>
      </c>
      <c r="T799" s="26" t="s">
        <v>48</v>
      </c>
      <c r="U799" s="33" t="s">
        <v>39</v>
      </c>
      <c r="V799" s="33" t="str">
        <f t="shared" si="119"/>
        <v>OK</v>
      </c>
      <c r="W799" s="33" t="s">
        <v>49</v>
      </c>
      <c r="X799" s="33" t="s">
        <v>49</v>
      </c>
      <c r="Y799" s="33" t="s">
        <v>39</v>
      </c>
      <c r="Z799" s="14">
        <f t="shared" si="114"/>
        <v>1</v>
      </c>
      <c r="AA799" s="48">
        <v>6153.99</v>
      </c>
      <c r="AB799" s="102" t="s">
        <v>50</v>
      </c>
      <c r="AC799" s="36" t="str">
        <f>IFERROR(VLOOKUP(T799,[1]STATUS_CAPEX!Q:R,2,0),"SAMUEL OLIVEIRA")</f>
        <v>LUCAS ANDRADE</v>
      </c>
      <c r="AD799" s="37" t="s">
        <v>51</v>
      </c>
      <c r="AE799" s="32" t="str">
        <f t="shared" si="118"/>
        <v>Realizado</v>
      </c>
      <c r="AF799" s="38" t="s">
        <v>42</v>
      </c>
      <c r="AG799" s="39">
        <f t="shared" si="113"/>
        <v>3224.41</v>
      </c>
      <c r="AH799" s="40">
        <v>2548098.5699999998</v>
      </c>
      <c r="AI799" s="35" t="e">
        <f t="shared" si="115"/>
        <v>#N/A</v>
      </c>
      <c r="AJ799" s="41">
        <v>25820049</v>
      </c>
      <c r="AK799" s="51">
        <v>3224.41</v>
      </c>
      <c r="AL799" s="34" t="str">
        <f t="shared" si="116"/>
        <v>Mauricio Alves</v>
      </c>
    </row>
    <row r="800" spans="1:38" x14ac:dyDescent="0.25">
      <c r="A800" s="26" t="s">
        <v>38</v>
      </c>
      <c r="B800" s="26" t="s">
        <v>39</v>
      </c>
      <c r="C800" s="26" t="s">
        <v>52</v>
      </c>
      <c r="D800" s="26" t="s">
        <v>40</v>
      </c>
      <c r="E800" s="27">
        <v>660137</v>
      </c>
      <c r="F800" s="27">
        <f>IFERROR(VLOOKUP(E800,#REF!,2,0),0)</f>
        <v>0</v>
      </c>
      <c r="G800" s="27"/>
      <c r="H800" s="26">
        <v>6000807766</v>
      </c>
      <c r="I800" s="26" t="s">
        <v>42</v>
      </c>
      <c r="J800" s="26" t="s">
        <v>42</v>
      </c>
      <c r="K800" s="30" t="str">
        <f t="shared" si="117"/>
        <v>Custeio</v>
      </c>
      <c r="L800" s="26" t="s">
        <v>43</v>
      </c>
      <c r="M800" s="26" t="s">
        <v>69</v>
      </c>
      <c r="N800" s="26" t="str">
        <f t="shared" si="111"/>
        <v>Realizado</v>
      </c>
      <c r="O800" s="47" t="s">
        <v>45</v>
      </c>
      <c r="P800" s="47" t="s">
        <v>70</v>
      </c>
      <c r="Q800" s="26" t="str">
        <f>IFERROR(IFERROR(VLOOKUP(H800,[1]STATUS_CAPEX!I:J,2,0),VLOOKUP(H800,[1]STATUS_OPEX!H:I,2,0)),0)</f>
        <v>LIB //COMS</v>
      </c>
      <c r="R800" s="31">
        <v>46191</v>
      </c>
      <c r="S800" s="32" t="s">
        <v>47</v>
      </c>
      <c r="T800" s="26" t="s">
        <v>72</v>
      </c>
      <c r="U800" s="33" t="s">
        <v>39</v>
      </c>
      <c r="V800" s="33" t="str">
        <f t="shared" si="119"/>
        <v>OK</v>
      </c>
      <c r="W800" s="33" t="s">
        <v>49</v>
      </c>
      <c r="X800" s="33" t="s">
        <v>49</v>
      </c>
      <c r="Y800" s="33" t="s">
        <v>39</v>
      </c>
      <c r="Z800" s="14">
        <f t="shared" si="114"/>
        <v>1</v>
      </c>
      <c r="AA800" s="48">
        <v>4530.71</v>
      </c>
      <c r="AB800" s="35" t="s">
        <v>50</v>
      </c>
      <c r="AC800" s="103" t="s">
        <v>73</v>
      </c>
      <c r="AD800" s="37" t="s">
        <v>51</v>
      </c>
      <c r="AE800" s="32" t="str">
        <f t="shared" si="118"/>
        <v>Realizado</v>
      </c>
      <c r="AF800" s="38" t="s">
        <v>42</v>
      </c>
      <c r="AG800" s="39">
        <f t="shared" si="113"/>
        <v>742.91</v>
      </c>
      <c r="AH800" s="40">
        <v>2548098.5699999998</v>
      </c>
      <c r="AI800" s="35" t="e">
        <f t="shared" si="115"/>
        <v>#N/A</v>
      </c>
      <c r="AJ800" s="41">
        <v>25298100</v>
      </c>
      <c r="AK800" s="51">
        <v>742.91</v>
      </c>
      <c r="AL800" s="34" t="str">
        <f t="shared" si="116"/>
        <v>Mauricio Alves</v>
      </c>
    </row>
    <row r="801" spans="1:38" x14ac:dyDescent="0.25">
      <c r="A801" s="26" t="s">
        <v>38</v>
      </c>
      <c r="B801" s="26" t="s">
        <v>39</v>
      </c>
      <c r="C801" s="26" t="s">
        <v>52</v>
      </c>
      <c r="D801" s="26" t="s">
        <v>40</v>
      </c>
      <c r="E801" s="27">
        <v>3946</v>
      </c>
      <c r="F801" s="67">
        <v>475</v>
      </c>
      <c r="G801" s="67"/>
      <c r="H801" s="26">
        <v>6000805226</v>
      </c>
      <c r="I801" s="26" t="s">
        <v>42</v>
      </c>
      <c r="J801" s="26" t="s">
        <v>42</v>
      </c>
      <c r="K801" s="30" t="str">
        <f t="shared" si="117"/>
        <v>Custeio</v>
      </c>
      <c r="L801" s="47" t="s">
        <v>75</v>
      </c>
      <c r="M801" s="26" t="s">
        <v>69</v>
      </c>
      <c r="N801" s="26" t="str">
        <f t="shared" si="111"/>
        <v>Realizado</v>
      </c>
      <c r="O801" s="47" t="s">
        <v>105</v>
      </c>
      <c r="P801" s="47" t="s">
        <v>70</v>
      </c>
      <c r="Q801" s="26" t="str">
        <f>IFERROR(IFERROR(VLOOKUP(H801,[1]STATUS_CAPEX!I:J,2,0),VLOOKUP(H801,[1]STATUS_OPEX!H:I,2,0)),0)</f>
        <v>LIB //COMS</v>
      </c>
      <c r="R801" s="31">
        <v>46314</v>
      </c>
      <c r="S801" s="32" t="s">
        <v>56</v>
      </c>
      <c r="T801" s="26" t="s">
        <v>72</v>
      </c>
      <c r="U801" s="33" t="s">
        <v>39</v>
      </c>
      <c r="V801" s="33" t="str">
        <f t="shared" si="119"/>
        <v>OK</v>
      </c>
      <c r="W801" s="33" t="s">
        <v>49</v>
      </c>
      <c r="X801" s="33" t="s">
        <v>49</v>
      </c>
      <c r="Y801" s="33" t="s">
        <v>39</v>
      </c>
      <c r="Z801" s="14">
        <f t="shared" si="114"/>
        <v>1</v>
      </c>
      <c r="AA801" s="48">
        <v>5802.78</v>
      </c>
      <c r="AB801" s="50" t="s">
        <v>57</v>
      </c>
      <c r="AC801" s="104" t="str">
        <f>IFERROR(VLOOKUP(T801,[1]STATUS_CAPEX!Q:R,2,0),"SAMUEL OLIVEIRA")</f>
        <v>SAMUEL OLIVEIRA</v>
      </c>
      <c r="AD801" s="37" t="s">
        <v>51</v>
      </c>
      <c r="AE801" s="32" t="str">
        <f t="shared" si="118"/>
        <v>Realizado</v>
      </c>
      <c r="AF801" s="38" t="s">
        <v>42</v>
      </c>
      <c r="AG801" s="49">
        <f t="shared" si="113"/>
        <v>3898.58</v>
      </c>
      <c r="AH801" s="40">
        <v>2548098.5699999998</v>
      </c>
      <c r="AI801" s="35" t="e">
        <f t="shared" si="115"/>
        <v>#N/A</v>
      </c>
      <c r="AJ801" s="41">
        <v>25661785</v>
      </c>
      <c r="AK801" s="51">
        <v>3898.58</v>
      </c>
      <c r="AL801" s="34" t="str">
        <f t="shared" si="116"/>
        <v>Mauricio Alves</v>
      </c>
    </row>
    <row r="802" spans="1:38" x14ac:dyDescent="0.25">
      <c r="A802" s="26" t="s">
        <v>38</v>
      </c>
      <c r="B802" s="26" t="s">
        <v>39</v>
      </c>
      <c r="C802" s="26" t="s">
        <v>52</v>
      </c>
      <c r="D802" s="26" t="s">
        <v>40</v>
      </c>
      <c r="E802" s="27">
        <v>1524</v>
      </c>
      <c r="F802" s="27">
        <v>79</v>
      </c>
      <c r="G802" s="27"/>
      <c r="H802" s="26">
        <v>6000818640</v>
      </c>
      <c r="I802" s="26" t="s">
        <v>42</v>
      </c>
      <c r="J802" s="26" t="s">
        <v>42</v>
      </c>
      <c r="K802" s="30" t="str">
        <f t="shared" si="117"/>
        <v>Custeio</v>
      </c>
      <c r="L802" s="26" t="s">
        <v>136</v>
      </c>
      <c r="M802" s="47" t="s">
        <v>420</v>
      </c>
      <c r="N802" s="26" t="str">
        <f t="shared" si="111"/>
        <v>Realizado</v>
      </c>
      <c r="O802" s="47"/>
      <c r="P802" s="47" t="s">
        <v>70</v>
      </c>
      <c r="Q802" s="26" t="str">
        <f>IFERROR(IFERROR(VLOOKUP(H802,[1]STATUS_CAPEX!I:J,2,0),VLOOKUP(H802,[1]STATUS_OPEX!H:I,2,0)),0)</f>
        <v>LIB //COMS</v>
      </c>
      <c r="R802" s="31">
        <v>46316</v>
      </c>
      <c r="S802" s="32" t="s">
        <v>47</v>
      </c>
      <c r="T802" s="26" t="s">
        <v>72</v>
      </c>
      <c r="U802" s="33" t="s">
        <v>39</v>
      </c>
      <c r="V802" s="33" t="str">
        <f t="shared" si="119"/>
        <v>OK</v>
      </c>
      <c r="W802" s="33" t="s">
        <v>49</v>
      </c>
      <c r="X802" s="33" t="s">
        <v>49</v>
      </c>
      <c r="Y802" s="33" t="s">
        <v>39</v>
      </c>
      <c r="Z802" s="14">
        <f t="shared" si="114"/>
        <v>1</v>
      </c>
      <c r="AA802" s="60">
        <v>0</v>
      </c>
      <c r="AB802" s="35" t="s">
        <v>50</v>
      </c>
      <c r="AC802" s="103" t="s">
        <v>271</v>
      </c>
      <c r="AD802" s="37" t="s">
        <v>51</v>
      </c>
      <c r="AE802" s="32" t="str">
        <f t="shared" si="118"/>
        <v>Realizado</v>
      </c>
      <c r="AF802" s="38" t="s">
        <v>42</v>
      </c>
      <c r="AG802" s="39">
        <f t="shared" si="113"/>
        <v>1045.9000000000001</v>
      </c>
      <c r="AH802" s="40">
        <v>2548098.5699999998</v>
      </c>
      <c r="AI802" s="35" t="e">
        <f t="shared" si="115"/>
        <v>#N/A</v>
      </c>
      <c r="AJ802" s="41">
        <v>25558746</v>
      </c>
      <c r="AK802" s="51">
        <v>1045.9000000000001</v>
      </c>
      <c r="AL802" s="34" t="str">
        <f t="shared" si="116"/>
        <v>Mauricio Alves</v>
      </c>
    </row>
    <row r="803" spans="1:38" x14ac:dyDescent="0.25">
      <c r="A803" s="26" t="s">
        <v>38</v>
      </c>
      <c r="B803" s="26" t="s">
        <v>39</v>
      </c>
      <c r="C803" s="26" t="s">
        <v>52</v>
      </c>
      <c r="D803" s="26" t="s">
        <v>40</v>
      </c>
      <c r="E803" s="27">
        <v>1612</v>
      </c>
      <c r="F803" s="67">
        <v>188</v>
      </c>
      <c r="G803" s="67"/>
      <c r="H803" s="26" t="s">
        <v>421</v>
      </c>
      <c r="I803" s="43" t="s">
        <v>42</v>
      </c>
      <c r="J803" s="43" t="s">
        <v>42</v>
      </c>
      <c r="K803" s="30" t="str">
        <f t="shared" si="117"/>
        <v>EME</v>
      </c>
      <c r="L803" s="47" t="s">
        <v>136</v>
      </c>
      <c r="M803" s="26" t="s">
        <v>54</v>
      </c>
      <c r="N803" s="26" t="str">
        <f t="shared" si="111"/>
        <v>Realizado</v>
      </c>
      <c r="O803" s="47" t="s">
        <v>422</v>
      </c>
      <c r="P803" s="47" t="s">
        <v>101</v>
      </c>
      <c r="Q803" s="26" t="str">
        <f>IFERROR(IFERROR(VLOOKUP(H803,[1]STATUS_CAPEX!I:J,2,0),VLOOKUP(H803,[1]STATUS_OPEX!H:I,2,0)),0)</f>
        <v>LIB //CKCP</v>
      </c>
      <c r="R803" s="31">
        <v>46317</v>
      </c>
      <c r="S803" s="32" t="s">
        <v>47</v>
      </c>
      <c r="T803" s="26" t="s">
        <v>48</v>
      </c>
      <c r="U803" s="33" t="s">
        <v>39</v>
      </c>
      <c r="V803" s="33" t="str">
        <f t="shared" si="119"/>
        <v>OK</v>
      </c>
      <c r="W803" s="33" t="s">
        <v>49</v>
      </c>
      <c r="X803" s="33" t="s">
        <v>49</v>
      </c>
      <c r="Y803" s="33" t="s">
        <v>39</v>
      </c>
      <c r="Z803" s="14">
        <f t="shared" si="114"/>
        <v>1</v>
      </c>
      <c r="AA803" s="48">
        <v>5810.06</v>
      </c>
      <c r="AB803" s="69" t="s">
        <v>50</v>
      </c>
      <c r="AC803" s="36" t="s">
        <v>411</v>
      </c>
      <c r="AD803" s="37" t="s">
        <v>51</v>
      </c>
      <c r="AE803" s="32" t="str">
        <f t="shared" si="118"/>
        <v>Realizado</v>
      </c>
      <c r="AF803" s="38" t="s">
        <v>42</v>
      </c>
      <c r="AG803" s="39">
        <f t="shared" si="113"/>
        <v>5383.4</v>
      </c>
      <c r="AH803" s="40">
        <v>2548098.5699999998</v>
      </c>
      <c r="AI803" s="35" t="e">
        <f t="shared" si="115"/>
        <v>#N/A</v>
      </c>
      <c r="AJ803" s="41">
        <v>25729398</v>
      </c>
      <c r="AK803" s="51">
        <v>5383.4</v>
      </c>
      <c r="AL803" s="34" t="str">
        <f t="shared" si="116"/>
        <v>Mauricio Alves</v>
      </c>
    </row>
    <row r="804" spans="1:38" hidden="1" x14ac:dyDescent="0.25">
      <c r="A804" s="26" t="s">
        <v>106</v>
      </c>
      <c r="B804" s="26" t="s">
        <v>39</v>
      </c>
      <c r="C804" s="26" t="s">
        <v>185</v>
      </c>
      <c r="D804" s="26" t="s">
        <v>61</v>
      </c>
      <c r="E804" s="27">
        <v>23379</v>
      </c>
      <c r="F804" s="67">
        <v>201</v>
      </c>
      <c r="G804" s="67"/>
      <c r="H804" s="44" t="s">
        <v>423</v>
      </c>
      <c r="I804" s="45" t="s">
        <v>63</v>
      </c>
      <c r="J804" s="45" t="s">
        <v>63</v>
      </c>
      <c r="K804" s="30" t="str">
        <f t="shared" si="117"/>
        <v>EME</v>
      </c>
      <c r="L804" s="47" t="s">
        <v>136</v>
      </c>
      <c r="M804" s="26" t="s">
        <v>54</v>
      </c>
      <c r="N804" s="26" t="str">
        <f t="shared" si="111"/>
        <v>Pendente</v>
      </c>
      <c r="O804" s="26" t="s">
        <v>64</v>
      </c>
      <c r="P804" s="47" t="s">
        <v>101</v>
      </c>
      <c r="Q804" s="26" t="str">
        <f>IFERROR(IFERROR(VLOOKUP(H804,[1]STATUS_CAPEX!I:J,2,0),VLOOKUP(H804,[1]STATUS_OPEX!H:I,2,0)),0)</f>
        <v>LIB //ATEC</v>
      </c>
      <c r="R804" s="31">
        <v>46318</v>
      </c>
      <c r="S804" s="32" t="s">
        <v>66</v>
      </c>
      <c r="T804" s="26" t="s">
        <v>48</v>
      </c>
      <c r="U804" s="33" t="s">
        <v>67</v>
      </c>
      <c r="V804" s="33" t="str">
        <f t="shared" si="119"/>
        <v>OK</v>
      </c>
      <c r="W804" s="33" t="s">
        <v>148</v>
      </c>
      <c r="X804" s="33" t="s">
        <v>49</v>
      </c>
      <c r="Y804" s="33" t="str">
        <f>IF(AK804&gt;0,"OK","NOK")</f>
        <v>OK</v>
      </c>
      <c r="Z804" s="14">
        <f t="shared" si="114"/>
        <v>0.6</v>
      </c>
      <c r="AA804" s="48">
        <v>5251.92</v>
      </c>
      <c r="AB804" s="50" t="s">
        <v>50</v>
      </c>
      <c r="AC804" s="36" t="str">
        <f>IFERROR(VLOOKUP(T804,[1]STATUS_CAPEX!Q:R,2,0),"SAMUEL OLIVEIRA")</f>
        <v>LUCAS ANDRADE</v>
      </c>
      <c r="AD804" s="37" t="s">
        <v>51</v>
      </c>
      <c r="AE804" s="32" t="str">
        <f t="shared" si="118"/>
        <v>Realizado</v>
      </c>
      <c r="AF804" s="38" t="s">
        <v>68</v>
      </c>
      <c r="AG804" s="39">
        <f t="shared" si="113"/>
        <v>5565.92</v>
      </c>
      <c r="AH804" s="40">
        <v>2548098.5699999998</v>
      </c>
      <c r="AI804" s="35" t="e">
        <f t="shared" si="115"/>
        <v>#N/A</v>
      </c>
      <c r="AJ804" s="41">
        <v>26773400</v>
      </c>
      <c r="AK804" s="51">
        <v>5565.92</v>
      </c>
      <c r="AL804" s="34" t="str">
        <f t="shared" si="116"/>
        <v>Mauricio Alves</v>
      </c>
    </row>
    <row r="805" spans="1:38" x14ac:dyDescent="0.25">
      <c r="A805" s="26" t="s">
        <v>38</v>
      </c>
      <c r="B805" s="26" t="s">
        <v>39</v>
      </c>
      <c r="C805" s="26" t="s">
        <v>52</v>
      </c>
      <c r="D805" s="26" t="s">
        <v>40</v>
      </c>
      <c r="E805" s="27">
        <v>21100</v>
      </c>
      <c r="F805" s="67">
        <v>186</v>
      </c>
      <c r="G805" s="67"/>
      <c r="H805" s="26" t="s">
        <v>424</v>
      </c>
      <c r="I805" s="29" t="s">
        <v>42</v>
      </c>
      <c r="J805" s="29" t="s">
        <v>42</v>
      </c>
      <c r="K805" s="30" t="str">
        <f t="shared" si="117"/>
        <v>EME</v>
      </c>
      <c r="L805" s="47" t="s">
        <v>136</v>
      </c>
      <c r="M805" s="26" t="s">
        <v>54</v>
      </c>
      <c r="N805" s="26" t="str">
        <f t="shared" si="111"/>
        <v>Realizado</v>
      </c>
      <c r="O805" s="47" t="s">
        <v>137</v>
      </c>
      <c r="P805" s="47" t="s">
        <v>101</v>
      </c>
      <c r="Q805" s="26" t="str">
        <f>IFERROR(IFERROR(VLOOKUP(H805,[1]STATUS_CAPEX!I:J,2,0),VLOOKUP(H805,[1]STATUS_OPEX!H:I,2,0)),0)</f>
        <v>LIB //CKCP</v>
      </c>
      <c r="R805" s="31">
        <v>46319</v>
      </c>
      <c r="S805" s="32" t="s">
        <v>47</v>
      </c>
      <c r="T805" s="26" t="s">
        <v>48</v>
      </c>
      <c r="U805" s="33" t="s">
        <v>39</v>
      </c>
      <c r="V805" s="33" t="str">
        <f t="shared" si="119"/>
        <v>OK</v>
      </c>
      <c r="W805" s="33" t="s">
        <v>49</v>
      </c>
      <c r="X805" s="33" t="s">
        <v>49</v>
      </c>
      <c r="Y805" s="33" t="s">
        <v>39</v>
      </c>
      <c r="Z805" s="14">
        <f t="shared" si="114"/>
        <v>1</v>
      </c>
      <c r="AA805" s="48">
        <v>3415.61</v>
      </c>
      <c r="AB805" s="50" t="s">
        <v>50</v>
      </c>
      <c r="AC805" s="36" t="str">
        <f>IFERROR(VLOOKUP(T805,[1]STATUS_CAPEX!Q:R,2,0),"SAMUEL OLIVEIRA")</f>
        <v>LUCAS ANDRADE</v>
      </c>
      <c r="AD805" s="37" t="s">
        <v>51</v>
      </c>
      <c r="AE805" s="32" t="str">
        <f t="shared" si="118"/>
        <v>Realizado</v>
      </c>
      <c r="AF805" s="38" t="s">
        <v>42</v>
      </c>
      <c r="AG805" s="39">
        <f t="shared" si="113"/>
        <v>3866.41</v>
      </c>
      <c r="AH805" s="40">
        <v>2548098.5699999998</v>
      </c>
      <c r="AI805" s="35" t="e">
        <f t="shared" si="115"/>
        <v>#N/A</v>
      </c>
      <c r="AJ805" s="41">
        <v>25729587</v>
      </c>
      <c r="AK805" s="51">
        <v>3866.41</v>
      </c>
      <c r="AL805" s="34" t="str">
        <f t="shared" si="116"/>
        <v>Mauricio Alves</v>
      </c>
    </row>
    <row r="806" spans="1:38" x14ac:dyDescent="0.25">
      <c r="A806" s="26" t="s">
        <v>38</v>
      </c>
      <c r="B806" s="26" t="s">
        <v>39</v>
      </c>
      <c r="C806" s="26" t="s">
        <v>52</v>
      </c>
      <c r="D806" s="26" t="s">
        <v>40</v>
      </c>
      <c r="E806" s="27">
        <v>1404</v>
      </c>
      <c r="F806" s="27">
        <v>83</v>
      </c>
      <c r="G806" s="27"/>
      <c r="H806" s="26">
        <v>6000820763</v>
      </c>
      <c r="I806" s="26" t="s">
        <v>42</v>
      </c>
      <c r="J806" s="26" t="s">
        <v>42</v>
      </c>
      <c r="K806" s="30" t="str">
        <f t="shared" si="117"/>
        <v>Custeio</v>
      </c>
      <c r="L806" s="26" t="s">
        <v>136</v>
      </c>
      <c r="M806" s="26" t="s">
        <v>54</v>
      </c>
      <c r="N806" s="26" t="str">
        <f t="shared" si="111"/>
        <v>Realizado</v>
      </c>
      <c r="O806" s="47"/>
      <c r="P806" s="47" t="s">
        <v>70</v>
      </c>
      <c r="Q806" s="26" t="str">
        <f>IFERROR(IFERROR(VLOOKUP(H806,[1]STATUS_CAPEX!I:J,2,0),VLOOKUP(H806,[1]STATUS_OPEX!H:I,2,0)),0)</f>
        <v>LIB //COMS</v>
      </c>
      <c r="R806" s="31">
        <v>46320</v>
      </c>
      <c r="S806" s="32" t="s">
        <v>47</v>
      </c>
      <c r="T806" s="26" t="s">
        <v>72</v>
      </c>
      <c r="U806" s="33" t="s">
        <v>39</v>
      </c>
      <c r="V806" s="33" t="str">
        <f t="shared" si="119"/>
        <v>OK</v>
      </c>
      <c r="W806" s="33" t="s">
        <v>49</v>
      </c>
      <c r="X806" s="33" t="s">
        <v>49</v>
      </c>
      <c r="Y806" s="33" t="s">
        <v>39</v>
      </c>
      <c r="Z806" s="14">
        <f t="shared" si="114"/>
        <v>1</v>
      </c>
      <c r="AA806" s="48">
        <v>2283.7399999999998</v>
      </c>
      <c r="AB806" s="35" t="s">
        <v>50</v>
      </c>
      <c r="AC806" s="36" t="s">
        <v>73</v>
      </c>
      <c r="AD806" s="37" t="s">
        <v>51</v>
      </c>
      <c r="AE806" s="32" t="str">
        <f t="shared" si="118"/>
        <v>Realizado</v>
      </c>
      <c r="AF806" s="38" t="s">
        <v>42</v>
      </c>
      <c r="AG806" s="39">
        <f t="shared" si="113"/>
        <v>1751.85</v>
      </c>
      <c r="AH806" s="40">
        <v>2548098.5699999998</v>
      </c>
      <c r="AI806" s="35" t="e">
        <f t="shared" si="115"/>
        <v>#N/A</v>
      </c>
      <c r="AJ806" s="81">
        <v>25559226</v>
      </c>
      <c r="AK806" s="51">
        <v>1751.85</v>
      </c>
      <c r="AL806" s="34" t="str">
        <f t="shared" si="116"/>
        <v>Mauricio Alves</v>
      </c>
    </row>
    <row r="807" spans="1:38" x14ac:dyDescent="0.25">
      <c r="A807" s="26" t="s">
        <v>38</v>
      </c>
      <c r="B807" s="26" t="s">
        <v>39</v>
      </c>
      <c r="C807" s="26" t="s">
        <v>52</v>
      </c>
      <c r="D807" s="26" t="s">
        <v>40</v>
      </c>
      <c r="E807" s="27">
        <v>1402</v>
      </c>
      <c r="F807" s="27">
        <v>84</v>
      </c>
      <c r="G807" s="27"/>
      <c r="H807" s="26">
        <v>6000820765</v>
      </c>
      <c r="I807" s="26" t="s">
        <v>42</v>
      </c>
      <c r="J807" s="26" t="s">
        <v>42</v>
      </c>
      <c r="K807" s="30" t="str">
        <f t="shared" si="117"/>
        <v>Custeio</v>
      </c>
      <c r="L807" s="26" t="s">
        <v>136</v>
      </c>
      <c r="M807" s="47" t="s">
        <v>99</v>
      </c>
      <c r="N807" s="26" t="str">
        <f t="shared" si="111"/>
        <v>Realizado</v>
      </c>
      <c r="O807" s="47"/>
      <c r="P807" s="47" t="s">
        <v>70</v>
      </c>
      <c r="Q807" s="26" t="str">
        <f>IFERROR(IFERROR(VLOOKUP(H807,[1]STATUS_CAPEX!I:J,2,0),VLOOKUP(H807,[1]STATUS_OPEX!H:I,2,0)),0)</f>
        <v>LIB //COMS</v>
      </c>
      <c r="R807" s="31">
        <v>46321</v>
      </c>
      <c r="S807" s="32" t="s">
        <v>56</v>
      </c>
      <c r="T807" s="26" t="s">
        <v>72</v>
      </c>
      <c r="U807" s="33" t="s">
        <v>39</v>
      </c>
      <c r="V807" s="33" t="str">
        <f t="shared" si="119"/>
        <v>OK</v>
      </c>
      <c r="W807" s="33" t="s">
        <v>49</v>
      </c>
      <c r="X807" s="33" t="s">
        <v>49</v>
      </c>
      <c r="Y807" s="33" t="s">
        <v>39</v>
      </c>
      <c r="Z807" s="14">
        <f t="shared" si="114"/>
        <v>1</v>
      </c>
      <c r="AA807" s="48">
        <v>245.15</v>
      </c>
      <c r="AB807" s="35" t="s">
        <v>57</v>
      </c>
      <c r="AC807" s="36" t="s">
        <v>73</v>
      </c>
      <c r="AD807" s="37" t="s">
        <v>51</v>
      </c>
      <c r="AE807" s="32" t="str">
        <f t="shared" si="118"/>
        <v>Realizado</v>
      </c>
      <c r="AF807" s="38" t="s">
        <v>42</v>
      </c>
      <c r="AG807" s="39">
        <f t="shared" si="113"/>
        <v>245.15</v>
      </c>
      <c r="AH807" s="40">
        <v>2548098.5699999998</v>
      </c>
      <c r="AI807" s="35" t="e">
        <f t="shared" si="115"/>
        <v>#N/A</v>
      </c>
      <c r="AJ807" s="41">
        <v>25559182</v>
      </c>
      <c r="AK807" s="51">
        <v>245.15</v>
      </c>
      <c r="AL807" s="34" t="str">
        <f t="shared" si="116"/>
        <v>Mauricio Alves</v>
      </c>
    </row>
    <row r="808" spans="1:38" x14ac:dyDescent="0.25">
      <c r="A808" s="26" t="s">
        <v>38</v>
      </c>
      <c r="B808" s="26" t="s">
        <v>39</v>
      </c>
      <c r="C808" s="26" t="s">
        <v>52</v>
      </c>
      <c r="D808" s="26" t="s">
        <v>40</v>
      </c>
      <c r="E808" s="27">
        <v>1402</v>
      </c>
      <c r="F808" s="27">
        <v>85</v>
      </c>
      <c r="G808" s="27"/>
      <c r="H808" s="26">
        <v>6000820767</v>
      </c>
      <c r="I808" s="26" t="s">
        <v>42</v>
      </c>
      <c r="J808" s="26" t="s">
        <v>42</v>
      </c>
      <c r="K808" s="30" t="str">
        <f t="shared" si="117"/>
        <v>Custeio</v>
      </c>
      <c r="L808" s="26" t="s">
        <v>136</v>
      </c>
      <c r="M808" s="47" t="s">
        <v>99</v>
      </c>
      <c r="N808" s="26" t="str">
        <f t="shared" si="111"/>
        <v>Realizado</v>
      </c>
      <c r="O808" s="47"/>
      <c r="P808" s="47" t="s">
        <v>70</v>
      </c>
      <c r="Q808" s="26" t="str">
        <f>IFERROR(IFERROR(VLOOKUP(H808,[1]STATUS_CAPEX!I:J,2,0),VLOOKUP(H808,[1]STATUS_OPEX!H:I,2,0)),0)</f>
        <v>LIB //COMS</v>
      </c>
      <c r="R808" s="31">
        <v>46322</v>
      </c>
      <c r="S808" s="32" t="s">
        <v>56</v>
      </c>
      <c r="T808" s="26" t="s">
        <v>72</v>
      </c>
      <c r="U808" s="33" t="s">
        <v>39</v>
      </c>
      <c r="V808" s="33" t="str">
        <f t="shared" si="119"/>
        <v>OK</v>
      </c>
      <c r="W808" s="33" t="s">
        <v>49</v>
      </c>
      <c r="X808" s="33" t="s">
        <v>49</v>
      </c>
      <c r="Y808" s="33" t="s">
        <v>39</v>
      </c>
      <c r="Z808" s="14">
        <f t="shared" si="114"/>
        <v>1</v>
      </c>
      <c r="AA808" s="48">
        <v>245.15</v>
      </c>
      <c r="AB808" s="35" t="s">
        <v>57</v>
      </c>
      <c r="AC808" s="36" t="s">
        <v>73</v>
      </c>
      <c r="AD808" s="37" t="s">
        <v>51</v>
      </c>
      <c r="AE808" s="32" t="str">
        <f t="shared" si="118"/>
        <v>Realizado</v>
      </c>
      <c r="AF808" s="38" t="s">
        <v>42</v>
      </c>
      <c r="AG808" s="39">
        <f t="shared" si="113"/>
        <v>245.15</v>
      </c>
      <c r="AH808" s="40">
        <v>2548098.5699999998</v>
      </c>
      <c r="AI808" s="35" t="e">
        <f t="shared" si="115"/>
        <v>#N/A</v>
      </c>
      <c r="AJ808" s="41">
        <v>25559180</v>
      </c>
      <c r="AK808" s="51">
        <v>245.15</v>
      </c>
      <c r="AL808" s="34" t="str">
        <f t="shared" si="116"/>
        <v>Mauricio Alves</v>
      </c>
    </row>
    <row r="809" spans="1:38" x14ac:dyDescent="0.25">
      <c r="A809" s="26" t="s">
        <v>38</v>
      </c>
      <c r="B809" s="26" t="s">
        <v>39</v>
      </c>
      <c r="C809" s="26" t="s">
        <v>52</v>
      </c>
      <c r="D809" s="26" t="s">
        <v>40</v>
      </c>
      <c r="E809" s="27">
        <v>1703</v>
      </c>
      <c r="F809" s="27">
        <v>86</v>
      </c>
      <c r="G809" s="27"/>
      <c r="H809" s="26">
        <v>6000820768</v>
      </c>
      <c r="I809" s="26" t="s">
        <v>42</v>
      </c>
      <c r="J809" s="26" t="s">
        <v>42</v>
      </c>
      <c r="K809" s="30" t="str">
        <f t="shared" si="117"/>
        <v>Custeio</v>
      </c>
      <c r="L809" s="26" t="s">
        <v>136</v>
      </c>
      <c r="M809" s="47" t="s">
        <v>99</v>
      </c>
      <c r="N809" s="26" t="str">
        <f t="shared" si="111"/>
        <v>Realizado</v>
      </c>
      <c r="O809" s="47"/>
      <c r="P809" s="47" t="s">
        <v>70</v>
      </c>
      <c r="Q809" s="26" t="str">
        <f>IFERROR(IFERROR(VLOOKUP(H809,[1]STATUS_CAPEX!I:J,2,0),VLOOKUP(H809,[1]STATUS_OPEX!H:I,2,0)),0)</f>
        <v>LIB //COMS</v>
      </c>
      <c r="R809" s="31">
        <v>46323</v>
      </c>
      <c r="S809" s="32" t="s">
        <v>56</v>
      </c>
      <c r="T809" s="26" t="s">
        <v>72</v>
      </c>
      <c r="U809" s="33" t="s">
        <v>39</v>
      </c>
      <c r="V809" s="33" t="str">
        <f t="shared" si="119"/>
        <v>OK</v>
      </c>
      <c r="W809" s="33" t="s">
        <v>49</v>
      </c>
      <c r="X809" s="33" t="s">
        <v>49</v>
      </c>
      <c r="Y809" s="33" t="s">
        <v>39</v>
      </c>
      <c r="Z809" s="14">
        <f t="shared" si="114"/>
        <v>1</v>
      </c>
      <c r="AA809" s="48">
        <v>2320.29</v>
      </c>
      <c r="AB809" s="35" t="s">
        <v>57</v>
      </c>
      <c r="AC809" s="36" t="s">
        <v>73</v>
      </c>
      <c r="AD809" s="37" t="s">
        <v>51</v>
      </c>
      <c r="AE809" s="32" t="str">
        <f t="shared" si="118"/>
        <v>Realizado</v>
      </c>
      <c r="AF809" s="38" t="s">
        <v>42</v>
      </c>
      <c r="AG809" s="39">
        <f t="shared" si="113"/>
        <v>2320.29</v>
      </c>
      <c r="AH809" s="40">
        <v>2548098.5699999998</v>
      </c>
      <c r="AI809" s="35" t="e">
        <f t="shared" si="115"/>
        <v>#N/A</v>
      </c>
      <c r="AJ809" s="41">
        <v>25559153</v>
      </c>
      <c r="AK809" s="51">
        <v>2320.29</v>
      </c>
      <c r="AL809" s="34" t="str">
        <f t="shared" si="116"/>
        <v>Mauricio Alves</v>
      </c>
    </row>
    <row r="810" spans="1:38" x14ac:dyDescent="0.25">
      <c r="A810" s="26" t="s">
        <v>38</v>
      </c>
      <c r="B810" s="26" t="s">
        <v>39</v>
      </c>
      <c r="C810" s="26" t="s">
        <v>52</v>
      </c>
      <c r="D810" s="26" t="s">
        <v>40</v>
      </c>
      <c r="E810" s="27">
        <v>1703</v>
      </c>
      <c r="F810" s="27">
        <v>87</v>
      </c>
      <c r="G810" s="27"/>
      <c r="H810" s="26">
        <v>6000820769</v>
      </c>
      <c r="I810" s="26" t="s">
        <v>42</v>
      </c>
      <c r="J810" s="26" t="s">
        <v>42</v>
      </c>
      <c r="K810" s="30" t="str">
        <f t="shared" si="117"/>
        <v>Custeio</v>
      </c>
      <c r="L810" s="26" t="s">
        <v>136</v>
      </c>
      <c r="M810" s="47" t="s">
        <v>99</v>
      </c>
      <c r="N810" s="26" t="str">
        <f t="shared" si="111"/>
        <v>Realizado</v>
      </c>
      <c r="O810" s="47"/>
      <c r="P810" s="47" t="s">
        <v>70</v>
      </c>
      <c r="Q810" s="26" t="str">
        <f>IFERROR(IFERROR(VLOOKUP(H810,[1]STATUS_CAPEX!I:J,2,0),VLOOKUP(H810,[1]STATUS_OPEX!H:I,2,0)),0)</f>
        <v>LIB //COMS</v>
      </c>
      <c r="R810" s="31">
        <v>46324</v>
      </c>
      <c r="S810" s="32" t="s">
        <v>56</v>
      </c>
      <c r="T810" s="26" t="s">
        <v>72</v>
      </c>
      <c r="U810" s="33" t="s">
        <v>39</v>
      </c>
      <c r="V810" s="33" t="str">
        <f t="shared" si="119"/>
        <v>OK</v>
      </c>
      <c r="W810" s="33" t="s">
        <v>49</v>
      </c>
      <c r="X810" s="33" t="s">
        <v>49</v>
      </c>
      <c r="Y810" s="33" t="s">
        <v>39</v>
      </c>
      <c r="Z810" s="14">
        <f t="shared" si="114"/>
        <v>1</v>
      </c>
      <c r="AA810" s="48">
        <v>1141.8699999999999</v>
      </c>
      <c r="AB810" s="35" t="s">
        <v>57</v>
      </c>
      <c r="AC810" s="36" t="s">
        <v>73</v>
      </c>
      <c r="AD810" s="37" t="s">
        <v>51</v>
      </c>
      <c r="AE810" s="32" t="str">
        <f t="shared" si="118"/>
        <v>Realizado</v>
      </c>
      <c r="AF810" s="38" t="s">
        <v>42</v>
      </c>
      <c r="AG810" s="39">
        <f t="shared" si="113"/>
        <v>1141.8699999999999</v>
      </c>
      <c r="AH810" s="40">
        <v>2548098.5699999998</v>
      </c>
      <c r="AI810" s="35" t="e">
        <f t="shared" si="115"/>
        <v>#N/A</v>
      </c>
      <c r="AJ810" s="41">
        <v>25559129</v>
      </c>
      <c r="AK810" s="51">
        <v>1141.8699999999999</v>
      </c>
      <c r="AL810" s="34" t="str">
        <f t="shared" si="116"/>
        <v>Mauricio Alves</v>
      </c>
    </row>
    <row r="811" spans="1:38" x14ac:dyDescent="0.25">
      <c r="A811" s="26" t="s">
        <v>38</v>
      </c>
      <c r="B811" s="26" t="s">
        <v>39</v>
      </c>
      <c r="C811" s="26" t="s">
        <v>52</v>
      </c>
      <c r="D811" s="26" t="s">
        <v>40</v>
      </c>
      <c r="E811" s="27">
        <v>1910</v>
      </c>
      <c r="F811" s="27">
        <v>88</v>
      </c>
      <c r="G811" s="27"/>
      <c r="H811" s="26">
        <v>6000820770</v>
      </c>
      <c r="I811" s="26" t="s">
        <v>42</v>
      </c>
      <c r="J811" s="26" t="s">
        <v>42</v>
      </c>
      <c r="K811" s="30" t="str">
        <f t="shared" si="117"/>
        <v>Custeio</v>
      </c>
      <c r="L811" s="26" t="s">
        <v>136</v>
      </c>
      <c r="M811" s="47" t="s">
        <v>99</v>
      </c>
      <c r="N811" s="26" t="str">
        <f t="shared" si="111"/>
        <v>Realizado</v>
      </c>
      <c r="O811" s="47"/>
      <c r="P811" s="47" t="s">
        <v>70</v>
      </c>
      <c r="Q811" s="26" t="str">
        <f>IFERROR(IFERROR(VLOOKUP(H811,[1]STATUS_CAPEX!I:J,2,0),VLOOKUP(H811,[1]STATUS_OPEX!H:I,2,0)),0)</f>
        <v>LIB //COMS</v>
      </c>
      <c r="R811" s="31">
        <v>46325</v>
      </c>
      <c r="S811" s="32" t="s">
        <v>56</v>
      </c>
      <c r="T811" s="26" t="s">
        <v>72</v>
      </c>
      <c r="U811" s="33" t="s">
        <v>39</v>
      </c>
      <c r="V811" s="33" t="str">
        <f t="shared" si="119"/>
        <v>OK</v>
      </c>
      <c r="W811" s="33" t="s">
        <v>49</v>
      </c>
      <c r="X811" s="33" t="s">
        <v>49</v>
      </c>
      <c r="Y811" s="33" t="s">
        <v>39</v>
      </c>
      <c r="Z811" s="14">
        <f t="shared" si="114"/>
        <v>1</v>
      </c>
      <c r="AA811" s="48">
        <v>834.36</v>
      </c>
      <c r="AB811" s="35" t="s">
        <v>57</v>
      </c>
      <c r="AC811" s="36" t="s">
        <v>73</v>
      </c>
      <c r="AD811" s="37" t="s">
        <v>51</v>
      </c>
      <c r="AE811" s="32" t="str">
        <f t="shared" si="118"/>
        <v>Realizado</v>
      </c>
      <c r="AF811" s="38" t="s">
        <v>42</v>
      </c>
      <c r="AG811" s="39">
        <f t="shared" si="113"/>
        <v>834.36</v>
      </c>
      <c r="AH811" s="40">
        <v>2548098.5699999998</v>
      </c>
      <c r="AI811" s="35" t="e">
        <f t="shared" si="115"/>
        <v>#N/A</v>
      </c>
      <c r="AJ811" s="41">
        <v>25559116</v>
      </c>
      <c r="AK811" s="51">
        <v>834.36</v>
      </c>
      <c r="AL811" s="34" t="str">
        <f t="shared" si="116"/>
        <v>Mauricio Alves</v>
      </c>
    </row>
    <row r="812" spans="1:38" x14ac:dyDescent="0.25">
      <c r="A812" s="26" t="s">
        <v>38</v>
      </c>
      <c r="B812" s="26" t="s">
        <v>39</v>
      </c>
      <c r="C812" s="26" t="s">
        <v>52</v>
      </c>
      <c r="D812" s="26" t="s">
        <v>40</v>
      </c>
      <c r="E812" s="27">
        <v>1910</v>
      </c>
      <c r="F812" s="27">
        <v>89</v>
      </c>
      <c r="G812" s="27"/>
      <c r="H812" s="26">
        <v>6000820771</v>
      </c>
      <c r="I812" s="26" t="s">
        <v>42</v>
      </c>
      <c r="J812" s="26" t="s">
        <v>42</v>
      </c>
      <c r="K812" s="30" t="str">
        <f t="shared" si="117"/>
        <v>Custeio</v>
      </c>
      <c r="L812" s="26" t="s">
        <v>136</v>
      </c>
      <c r="M812" s="47" t="s">
        <v>99</v>
      </c>
      <c r="N812" s="26" t="str">
        <f t="shared" si="111"/>
        <v>Realizado</v>
      </c>
      <c r="O812" s="47"/>
      <c r="P812" s="47" t="s">
        <v>70</v>
      </c>
      <c r="Q812" s="26" t="str">
        <f>IFERROR(IFERROR(VLOOKUP(H812,[1]STATUS_CAPEX!I:J,2,0),VLOOKUP(H812,[1]STATUS_OPEX!H:I,2,0)),0)</f>
        <v>LIB //COMS</v>
      </c>
      <c r="R812" s="31">
        <v>46326</v>
      </c>
      <c r="S812" s="32" t="s">
        <v>56</v>
      </c>
      <c r="T812" s="26" t="s">
        <v>72</v>
      </c>
      <c r="U812" s="33" t="s">
        <v>39</v>
      </c>
      <c r="V812" s="33" t="str">
        <f t="shared" si="119"/>
        <v>OK</v>
      </c>
      <c r="W812" s="33" t="s">
        <v>49</v>
      </c>
      <c r="X812" s="33" t="s">
        <v>49</v>
      </c>
      <c r="Y812" s="33" t="s">
        <v>39</v>
      </c>
      <c r="Z812" s="14">
        <f t="shared" si="114"/>
        <v>1</v>
      </c>
      <c r="AA812" s="48">
        <v>1731.08</v>
      </c>
      <c r="AB812" s="35" t="s">
        <v>57</v>
      </c>
      <c r="AC812" s="36" t="s">
        <v>73</v>
      </c>
      <c r="AD812" s="37" t="s">
        <v>51</v>
      </c>
      <c r="AE812" s="32" t="str">
        <f t="shared" si="118"/>
        <v>Realizado</v>
      </c>
      <c r="AF812" s="38" t="s">
        <v>42</v>
      </c>
      <c r="AG812" s="39">
        <f t="shared" si="113"/>
        <v>1731.08</v>
      </c>
      <c r="AH812" s="40">
        <v>2548098.5699999998</v>
      </c>
      <c r="AI812" s="35" t="e">
        <f t="shared" si="115"/>
        <v>#N/A</v>
      </c>
      <c r="AJ812" s="41">
        <v>25558987</v>
      </c>
      <c r="AK812" s="51">
        <v>1731.08</v>
      </c>
      <c r="AL812" s="34" t="str">
        <f t="shared" si="116"/>
        <v>Mauricio Alves</v>
      </c>
    </row>
    <row r="813" spans="1:38" x14ac:dyDescent="0.25">
      <c r="A813" s="26" t="s">
        <v>38</v>
      </c>
      <c r="B813" s="26" t="s">
        <v>39</v>
      </c>
      <c r="C813" s="26" t="s">
        <v>52</v>
      </c>
      <c r="D813" s="26" t="s">
        <v>40</v>
      </c>
      <c r="E813" s="27">
        <v>1914</v>
      </c>
      <c r="F813" s="27">
        <v>90</v>
      </c>
      <c r="G813" s="27"/>
      <c r="H813" s="26">
        <v>6000820773</v>
      </c>
      <c r="I813" s="26" t="s">
        <v>42</v>
      </c>
      <c r="J813" s="26" t="s">
        <v>42</v>
      </c>
      <c r="K813" s="30" t="str">
        <f t="shared" si="117"/>
        <v>Custeio</v>
      </c>
      <c r="L813" s="26" t="s">
        <v>136</v>
      </c>
      <c r="M813" s="26" t="s">
        <v>54</v>
      </c>
      <c r="N813" s="26" t="str">
        <f t="shared" ref="N813:N876" si="120">IF(Z813&gt;99%,"Realizado","Pendente")</f>
        <v>Realizado</v>
      </c>
      <c r="O813" s="47"/>
      <c r="P813" s="47" t="s">
        <v>70</v>
      </c>
      <c r="Q813" s="26" t="str">
        <f>IFERROR(IFERROR(VLOOKUP(H813,[1]STATUS_CAPEX!I:J,2,0),VLOOKUP(H813,[1]STATUS_OPEX!H:I,2,0)),0)</f>
        <v>LIB //COMS</v>
      </c>
      <c r="R813" s="31">
        <v>46327</v>
      </c>
      <c r="S813" s="32" t="s">
        <v>47</v>
      </c>
      <c r="T813" s="26" t="s">
        <v>72</v>
      </c>
      <c r="U813" s="33" t="s">
        <v>39</v>
      </c>
      <c r="V813" s="33" t="str">
        <f t="shared" si="119"/>
        <v>OK</v>
      </c>
      <c r="W813" s="33" t="s">
        <v>49</v>
      </c>
      <c r="X813" s="33" t="s">
        <v>49</v>
      </c>
      <c r="Y813" s="33" t="s">
        <v>39</v>
      </c>
      <c r="Z813" s="14">
        <f t="shared" si="114"/>
        <v>1</v>
      </c>
      <c r="AA813" s="48">
        <v>2283.7399999999998</v>
      </c>
      <c r="AB813" s="35" t="s">
        <v>50</v>
      </c>
      <c r="AC813" s="36" t="s">
        <v>73</v>
      </c>
      <c r="AD813" s="37" t="s">
        <v>51</v>
      </c>
      <c r="AE813" s="32" t="str">
        <f t="shared" si="118"/>
        <v>Realizado</v>
      </c>
      <c r="AF813" s="38" t="s">
        <v>42</v>
      </c>
      <c r="AG813" s="39">
        <f t="shared" si="113"/>
        <v>496.18</v>
      </c>
      <c r="AH813" s="40">
        <v>2548098.5699999998</v>
      </c>
      <c r="AI813" s="35" t="e">
        <f t="shared" si="115"/>
        <v>#N/A</v>
      </c>
      <c r="AJ813" s="41">
        <v>25558889</v>
      </c>
      <c r="AK813" s="51">
        <v>496.18</v>
      </c>
      <c r="AL813" s="34" t="str">
        <f t="shared" si="116"/>
        <v>Mauricio Alves</v>
      </c>
    </row>
    <row r="814" spans="1:38" x14ac:dyDescent="0.25">
      <c r="A814" s="26" t="s">
        <v>38</v>
      </c>
      <c r="B814" s="26" t="s">
        <v>39</v>
      </c>
      <c r="C814" s="26" t="s">
        <v>52</v>
      </c>
      <c r="D814" s="26" t="s">
        <v>40</v>
      </c>
      <c r="E814" s="27">
        <v>1914</v>
      </c>
      <c r="F814" s="27">
        <v>91</v>
      </c>
      <c r="G814" s="27"/>
      <c r="H814" s="26">
        <v>6000820774</v>
      </c>
      <c r="I814" s="26" t="s">
        <v>42</v>
      </c>
      <c r="J814" s="26" t="s">
        <v>42</v>
      </c>
      <c r="K814" s="30" t="str">
        <f t="shared" si="117"/>
        <v>Custeio</v>
      </c>
      <c r="L814" s="26" t="s">
        <v>136</v>
      </c>
      <c r="M814" s="26" t="s">
        <v>54</v>
      </c>
      <c r="N814" s="26" t="str">
        <f t="shared" si="120"/>
        <v>Realizado</v>
      </c>
      <c r="O814" s="47"/>
      <c r="P814" s="47" t="s">
        <v>70</v>
      </c>
      <c r="Q814" s="26" t="str">
        <f>IFERROR(IFERROR(VLOOKUP(H814,[1]STATUS_CAPEX!I:J,2,0),VLOOKUP(H814,[1]STATUS_OPEX!H:I,2,0)),0)</f>
        <v>LIB //COMS</v>
      </c>
      <c r="R814" s="31">
        <v>46328</v>
      </c>
      <c r="S814" s="32" t="s">
        <v>47</v>
      </c>
      <c r="T814" s="26" t="s">
        <v>72</v>
      </c>
      <c r="U814" s="33" t="s">
        <v>39</v>
      </c>
      <c r="V814" s="33" t="str">
        <f t="shared" si="119"/>
        <v>OK</v>
      </c>
      <c r="W814" s="33" t="s">
        <v>49</v>
      </c>
      <c r="X814" s="33" t="s">
        <v>49</v>
      </c>
      <c r="Y814" s="33" t="s">
        <v>39</v>
      </c>
      <c r="Z814" s="14">
        <f t="shared" si="114"/>
        <v>1</v>
      </c>
      <c r="AA814" s="48">
        <v>4567.4799999999996</v>
      </c>
      <c r="AB814" s="35" t="s">
        <v>50</v>
      </c>
      <c r="AC814" s="36" t="s">
        <v>73</v>
      </c>
      <c r="AD814" s="37" t="s">
        <v>51</v>
      </c>
      <c r="AE814" s="32" t="str">
        <f t="shared" si="118"/>
        <v>Realizado</v>
      </c>
      <c r="AF814" s="38" t="s">
        <v>42</v>
      </c>
      <c r="AG814" s="39" t="s">
        <v>425</v>
      </c>
      <c r="AH814" s="40">
        <v>2548098.5699999998</v>
      </c>
      <c r="AI814" s="35" t="e">
        <f t="shared" si="115"/>
        <v>#N/A</v>
      </c>
      <c r="AJ814" s="81">
        <v>25558824</v>
      </c>
      <c r="AK814" s="51">
        <v>3503.7</v>
      </c>
      <c r="AL814" s="34" t="str">
        <f t="shared" si="116"/>
        <v>Mauricio Alves</v>
      </c>
    </row>
    <row r="815" spans="1:38" x14ac:dyDescent="0.25">
      <c r="A815" s="26" t="s">
        <v>38</v>
      </c>
      <c r="B815" s="26" t="s">
        <v>39</v>
      </c>
      <c r="C815" s="26" t="s">
        <v>52</v>
      </c>
      <c r="D815" s="26" t="s">
        <v>40</v>
      </c>
      <c r="E815" s="27">
        <v>1914</v>
      </c>
      <c r="F815" s="27">
        <v>92</v>
      </c>
      <c r="G815" s="27"/>
      <c r="H815" s="26">
        <v>6000820776</v>
      </c>
      <c r="I815" s="26" t="s">
        <v>42</v>
      </c>
      <c r="J815" s="26" t="s">
        <v>42</v>
      </c>
      <c r="K815" s="30" t="str">
        <f t="shared" si="117"/>
        <v>Custeio</v>
      </c>
      <c r="L815" s="26" t="s">
        <v>136</v>
      </c>
      <c r="M815" s="47" t="s">
        <v>99</v>
      </c>
      <c r="N815" s="26" t="str">
        <f t="shared" si="120"/>
        <v>Realizado</v>
      </c>
      <c r="O815" s="47"/>
      <c r="P815" s="47" t="s">
        <v>70</v>
      </c>
      <c r="Q815" s="26" t="str">
        <f>IFERROR(IFERROR(VLOOKUP(H815,[1]STATUS_CAPEX!I:J,2,0),VLOOKUP(H815,[1]STATUS_OPEX!H:I,2,0)),0)</f>
        <v>LIB //COMS</v>
      </c>
      <c r="R815" s="31">
        <v>46329</v>
      </c>
      <c r="S815" s="32" t="s">
        <v>56</v>
      </c>
      <c r="T815" s="26" t="s">
        <v>72</v>
      </c>
      <c r="U815" s="33" t="s">
        <v>39</v>
      </c>
      <c r="V815" s="33" t="str">
        <f t="shared" si="119"/>
        <v>OK</v>
      </c>
      <c r="W815" s="33" t="s">
        <v>49</v>
      </c>
      <c r="X815" s="33" t="s">
        <v>49</v>
      </c>
      <c r="Y815" s="33" t="s">
        <v>39</v>
      </c>
      <c r="Z815" s="14">
        <f t="shared" si="114"/>
        <v>1</v>
      </c>
      <c r="AA815" s="48">
        <v>1178.42</v>
      </c>
      <c r="AB815" s="35" t="s">
        <v>57</v>
      </c>
      <c r="AC815" s="36" t="s">
        <v>73</v>
      </c>
      <c r="AD815" s="37" t="s">
        <v>51</v>
      </c>
      <c r="AE815" s="32" t="str">
        <f t="shared" si="118"/>
        <v>Realizado</v>
      </c>
      <c r="AF815" s="38" t="s">
        <v>42</v>
      </c>
      <c r="AG815" s="39">
        <f>IF(AK815="",AA815,AK815)</f>
        <v>1178.42</v>
      </c>
      <c r="AH815" s="40">
        <v>2548098.5699999998</v>
      </c>
      <c r="AI815" s="35" t="e">
        <f t="shared" si="115"/>
        <v>#N/A</v>
      </c>
      <c r="AJ815" s="81">
        <v>25558751</v>
      </c>
      <c r="AK815" s="51">
        <v>1178.42</v>
      </c>
      <c r="AL815" s="34" t="str">
        <f t="shared" si="116"/>
        <v>Mauricio Alves</v>
      </c>
    </row>
    <row r="816" spans="1:38" x14ac:dyDescent="0.25">
      <c r="A816" s="26" t="s">
        <v>38</v>
      </c>
      <c r="B816" s="26" t="s">
        <v>39</v>
      </c>
      <c r="C816" s="26" t="s">
        <v>52</v>
      </c>
      <c r="D816" s="26" t="s">
        <v>40</v>
      </c>
      <c r="E816" s="27">
        <v>1917</v>
      </c>
      <c r="F816" s="27">
        <v>93</v>
      </c>
      <c r="G816" s="27"/>
      <c r="H816" s="26">
        <v>6000820777</v>
      </c>
      <c r="I816" s="26" t="s">
        <v>42</v>
      </c>
      <c r="J816" s="26" t="s">
        <v>42</v>
      </c>
      <c r="K816" s="30" t="str">
        <f t="shared" si="117"/>
        <v>Custeio</v>
      </c>
      <c r="L816" s="26" t="s">
        <v>136</v>
      </c>
      <c r="M816" s="26" t="s">
        <v>54</v>
      </c>
      <c r="N816" s="26" t="str">
        <f t="shared" si="120"/>
        <v>Realizado</v>
      </c>
      <c r="O816" s="47"/>
      <c r="P816" s="47" t="s">
        <v>70</v>
      </c>
      <c r="Q816" s="26" t="str">
        <f>IFERROR(IFERROR(VLOOKUP(H816,[1]STATUS_CAPEX!I:J,2,0),VLOOKUP(H816,[1]STATUS_OPEX!H:I,2,0)),0)</f>
        <v>LIB //COMS</v>
      </c>
      <c r="R816" s="31">
        <v>46330</v>
      </c>
      <c r="S816" s="32" t="s">
        <v>47</v>
      </c>
      <c r="T816" s="26" t="s">
        <v>72</v>
      </c>
      <c r="U816" s="33" t="s">
        <v>39</v>
      </c>
      <c r="V816" s="33" t="str">
        <f t="shared" si="119"/>
        <v>OK</v>
      </c>
      <c r="W816" s="33" t="s">
        <v>49</v>
      </c>
      <c r="X816" s="33" t="s">
        <v>49</v>
      </c>
      <c r="Y816" s="33" t="s">
        <v>39</v>
      </c>
      <c r="Z816" s="14">
        <f t="shared" si="114"/>
        <v>1</v>
      </c>
      <c r="AA816" s="48">
        <v>2283.7399999999998</v>
      </c>
      <c r="AB816" s="35" t="s">
        <v>50</v>
      </c>
      <c r="AC816" s="36" t="s">
        <v>73</v>
      </c>
      <c r="AD816" s="37" t="s">
        <v>51</v>
      </c>
      <c r="AE816" s="32" t="str">
        <f t="shared" si="118"/>
        <v>Realizado</v>
      </c>
      <c r="AF816" s="38" t="s">
        <v>42</v>
      </c>
      <c r="AG816" s="39" t="s">
        <v>426</v>
      </c>
      <c r="AH816" s="40">
        <v>2548098.5699999998</v>
      </c>
      <c r="AI816" s="35" t="e">
        <f t="shared" si="115"/>
        <v>#N/A</v>
      </c>
      <c r="AJ816" s="41">
        <v>25558697</v>
      </c>
      <c r="AK816" s="51">
        <v>2283.7399999999998</v>
      </c>
      <c r="AL816" s="34" t="str">
        <f t="shared" si="116"/>
        <v>Mauricio Alves</v>
      </c>
    </row>
    <row r="817" spans="1:38" x14ac:dyDescent="0.25">
      <c r="A817" s="26" t="s">
        <v>38</v>
      </c>
      <c r="B817" s="26" t="s">
        <v>39</v>
      </c>
      <c r="C817" s="26" t="s">
        <v>52</v>
      </c>
      <c r="D817" s="26" t="s">
        <v>40</v>
      </c>
      <c r="E817" s="27">
        <v>1917</v>
      </c>
      <c r="F817" s="27">
        <v>94</v>
      </c>
      <c r="G817" s="27"/>
      <c r="H817" s="26">
        <v>6000820778</v>
      </c>
      <c r="I817" s="26" t="s">
        <v>42</v>
      </c>
      <c r="J817" s="26" t="s">
        <v>42</v>
      </c>
      <c r="K817" s="30" t="str">
        <f t="shared" si="117"/>
        <v>Custeio</v>
      </c>
      <c r="L817" s="26" t="s">
        <v>136</v>
      </c>
      <c r="M817" s="47" t="s">
        <v>99</v>
      </c>
      <c r="N817" s="26" t="str">
        <f t="shared" si="120"/>
        <v>Realizado</v>
      </c>
      <c r="O817" s="47"/>
      <c r="P817" s="47" t="s">
        <v>70</v>
      </c>
      <c r="Q817" s="26" t="str">
        <f>IFERROR(IFERROR(VLOOKUP(H817,[1]STATUS_CAPEX!I:J,2,0),VLOOKUP(H817,[1]STATUS_OPEX!H:I,2,0)),0)</f>
        <v>LIB //COMS</v>
      </c>
      <c r="R817" s="31">
        <v>46331</v>
      </c>
      <c r="S817" s="32" t="s">
        <v>56</v>
      </c>
      <c r="T817" s="26" t="s">
        <v>72</v>
      </c>
      <c r="U817" s="33" t="s">
        <v>39</v>
      </c>
      <c r="V817" s="33" t="str">
        <f t="shared" si="119"/>
        <v>OK</v>
      </c>
      <c r="W817" s="33" t="s">
        <v>49</v>
      </c>
      <c r="X817" s="33" t="s">
        <v>49</v>
      </c>
      <c r="Y817" s="33" t="s">
        <v>39</v>
      </c>
      <c r="Z817" s="14">
        <f t="shared" si="114"/>
        <v>1</v>
      </c>
      <c r="AA817" s="48">
        <v>2283.7399999999998</v>
      </c>
      <c r="AB817" s="35" t="s">
        <v>57</v>
      </c>
      <c r="AC817" s="36" t="s">
        <v>73</v>
      </c>
      <c r="AD817" s="37" t="s">
        <v>51</v>
      </c>
      <c r="AE817" s="32" t="str">
        <f t="shared" si="118"/>
        <v>Realizado</v>
      </c>
      <c r="AF817" s="38" t="s">
        <v>42</v>
      </c>
      <c r="AG817" s="39">
        <f t="shared" ref="AG817:AG862" si="121">IF(AK817="",AA817,AK817)</f>
        <v>2283.7399999999998</v>
      </c>
      <c r="AH817" s="40">
        <v>2548098.5699999998</v>
      </c>
      <c r="AI817" s="35" t="e">
        <f t="shared" si="115"/>
        <v>#N/A</v>
      </c>
      <c r="AJ817" s="81">
        <v>25558694</v>
      </c>
      <c r="AK817" s="51">
        <v>2283.7399999999998</v>
      </c>
      <c r="AL817" s="34" t="str">
        <f t="shared" si="116"/>
        <v>Mauricio Alves</v>
      </c>
    </row>
    <row r="818" spans="1:38" x14ac:dyDescent="0.25">
      <c r="A818" s="26" t="s">
        <v>38</v>
      </c>
      <c r="B818" s="26" t="s">
        <v>39</v>
      </c>
      <c r="C818" s="26" t="s">
        <v>52</v>
      </c>
      <c r="D818" s="26" t="s">
        <v>40</v>
      </c>
      <c r="E818" s="27">
        <v>1910</v>
      </c>
      <c r="F818" s="27">
        <v>95</v>
      </c>
      <c r="G818" s="27"/>
      <c r="H818" s="26">
        <v>6000820779</v>
      </c>
      <c r="I818" s="26" t="s">
        <v>42</v>
      </c>
      <c r="J818" s="26" t="s">
        <v>42</v>
      </c>
      <c r="K818" s="30" t="str">
        <f t="shared" si="117"/>
        <v>Custeio</v>
      </c>
      <c r="L818" s="26" t="s">
        <v>136</v>
      </c>
      <c r="M818" s="47" t="s">
        <v>99</v>
      </c>
      <c r="N818" s="26" t="str">
        <f t="shared" si="120"/>
        <v>Realizado</v>
      </c>
      <c r="O818" s="47"/>
      <c r="P818" s="47" t="s">
        <v>70</v>
      </c>
      <c r="Q818" s="26" t="str">
        <f>IFERROR(IFERROR(VLOOKUP(H818,[1]STATUS_CAPEX!I:J,2,0),VLOOKUP(H818,[1]STATUS_OPEX!H:I,2,0)),0)</f>
        <v>LIB //COMS</v>
      </c>
      <c r="R818" s="31">
        <v>46332</v>
      </c>
      <c r="S818" s="32" t="s">
        <v>56</v>
      </c>
      <c r="T818" s="26" t="s">
        <v>72</v>
      </c>
      <c r="U818" s="33" t="s">
        <v>39</v>
      </c>
      <c r="V818" s="33" t="str">
        <f t="shared" si="119"/>
        <v>OK</v>
      </c>
      <c r="W818" s="33" t="s">
        <v>49</v>
      </c>
      <c r="X818" s="33" t="s">
        <v>49</v>
      </c>
      <c r="Y818" s="33" t="s">
        <v>39</v>
      </c>
      <c r="Z818" s="14">
        <f t="shared" si="114"/>
        <v>1</v>
      </c>
      <c r="AA818" s="48">
        <v>4014.82</v>
      </c>
      <c r="AB818" s="35" t="s">
        <v>57</v>
      </c>
      <c r="AC818" s="36" t="s">
        <v>73</v>
      </c>
      <c r="AD818" s="37" t="s">
        <v>51</v>
      </c>
      <c r="AE818" s="32" t="str">
        <f t="shared" si="118"/>
        <v>Realizado</v>
      </c>
      <c r="AF818" s="38" t="s">
        <v>42</v>
      </c>
      <c r="AG818" s="39">
        <f t="shared" si="121"/>
        <v>4014.82</v>
      </c>
      <c r="AH818" s="40">
        <v>2548098.5699999998</v>
      </c>
      <c r="AI818" s="35" t="e">
        <f t="shared" si="115"/>
        <v>#N/A</v>
      </c>
      <c r="AJ818" s="81">
        <v>25558638</v>
      </c>
      <c r="AK818" s="51">
        <v>4014.82</v>
      </c>
      <c r="AL818" s="34" t="str">
        <f t="shared" si="116"/>
        <v>Mauricio Alves</v>
      </c>
    </row>
    <row r="819" spans="1:38" x14ac:dyDescent="0.25">
      <c r="A819" s="26" t="s">
        <v>38</v>
      </c>
      <c r="B819" s="26" t="s">
        <v>39</v>
      </c>
      <c r="C819" s="26" t="s">
        <v>52</v>
      </c>
      <c r="D819" s="26" t="s">
        <v>40</v>
      </c>
      <c r="E819" s="27">
        <v>1914</v>
      </c>
      <c r="F819" s="27">
        <v>96</v>
      </c>
      <c r="G819" s="27"/>
      <c r="H819" s="26">
        <v>6000820780</v>
      </c>
      <c r="I819" s="26" t="s">
        <v>42</v>
      </c>
      <c r="J819" s="26" t="s">
        <v>42</v>
      </c>
      <c r="K819" s="30" t="str">
        <f t="shared" si="117"/>
        <v>Custeio</v>
      </c>
      <c r="L819" s="26" t="s">
        <v>136</v>
      </c>
      <c r="M819" s="47" t="s">
        <v>99</v>
      </c>
      <c r="N819" s="26" t="str">
        <f t="shared" si="120"/>
        <v>Realizado</v>
      </c>
      <c r="O819" s="47"/>
      <c r="P819" s="47" t="s">
        <v>70</v>
      </c>
      <c r="Q819" s="26" t="str">
        <f>IFERROR(IFERROR(VLOOKUP(H819,[1]STATUS_CAPEX!I:J,2,0),VLOOKUP(H819,[1]STATUS_OPEX!H:I,2,0)),0)</f>
        <v>LIB //COMS</v>
      </c>
      <c r="R819" s="31">
        <v>46333</v>
      </c>
      <c r="S819" s="32" t="s">
        <v>56</v>
      </c>
      <c r="T819" s="26" t="s">
        <v>72</v>
      </c>
      <c r="U819" s="33" t="s">
        <v>39</v>
      </c>
      <c r="V819" s="33" t="str">
        <f t="shared" si="119"/>
        <v>OK</v>
      </c>
      <c r="W819" s="33" t="s">
        <v>49</v>
      </c>
      <c r="X819" s="33" t="s">
        <v>49</v>
      </c>
      <c r="Y819" s="33" t="s">
        <v>39</v>
      </c>
      <c r="Z819" s="14">
        <f t="shared" si="114"/>
        <v>1</v>
      </c>
      <c r="AA819" s="48">
        <v>1141.8699999999999</v>
      </c>
      <c r="AB819" s="35" t="s">
        <v>57</v>
      </c>
      <c r="AC819" s="36" t="s">
        <v>73</v>
      </c>
      <c r="AD819" s="37" t="s">
        <v>51</v>
      </c>
      <c r="AE819" s="32" t="str">
        <f t="shared" si="118"/>
        <v>Realizado</v>
      </c>
      <c r="AF819" s="38" t="s">
        <v>42</v>
      </c>
      <c r="AG819" s="39">
        <f t="shared" si="121"/>
        <v>1141.8699999999999</v>
      </c>
      <c r="AH819" s="40">
        <v>2548098.5699999998</v>
      </c>
      <c r="AI819" s="35" t="e">
        <f t="shared" si="115"/>
        <v>#N/A</v>
      </c>
      <c r="AJ819" s="81">
        <v>25558611</v>
      </c>
      <c r="AK819" s="51">
        <v>1141.8699999999999</v>
      </c>
      <c r="AL819" s="34" t="str">
        <f t="shared" si="116"/>
        <v>Mauricio Alves</v>
      </c>
    </row>
    <row r="820" spans="1:38" x14ac:dyDescent="0.25">
      <c r="A820" s="26" t="s">
        <v>38</v>
      </c>
      <c r="B820" s="26" t="s">
        <v>39</v>
      </c>
      <c r="C820" s="26" t="s">
        <v>52</v>
      </c>
      <c r="D820" s="26" t="s">
        <v>40</v>
      </c>
      <c r="E820" s="27">
        <v>1917</v>
      </c>
      <c r="F820" s="27">
        <v>97</v>
      </c>
      <c r="G820" s="27"/>
      <c r="H820" s="26">
        <v>6000820837</v>
      </c>
      <c r="I820" s="26" t="s">
        <v>42</v>
      </c>
      <c r="J820" s="26" t="s">
        <v>42</v>
      </c>
      <c r="K820" s="30" t="str">
        <f t="shared" si="117"/>
        <v>Custeio</v>
      </c>
      <c r="L820" s="26" t="s">
        <v>136</v>
      </c>
      <c r="M820" s="47" t="s">
        <v>99</v>
      </c>
      <c r="N820" s="26" t="str">
        <f t="shared" si="120"/>
        <v>Realizado</v>
      </c>
      <c r="O820" s="47"/>
      <c r="P820" s="47" t="s">
        <v>70</v>
      </c>
      <c r="Q820" s="26" t="str">
        <f>IFERROR(IFERROR(VLOOKUP(H820,[1]STATUS_CAPEX!I:J,2,0),VLOOKUP(H820,[1]STATUS_OPEX!H:I,2,0)),0)</f>
        <v>LIB //COMS</v>
      </c>
      <c r="R820" s="31">
        <v>46334</v>
      </c>
      <c r="S820" s="32" t="s">
        <v>56</v>
      </c>
      <c r="T820" s="26" t="s">
        <v>72</v>
      </c>
      <c r="U820" s="33" t="s">
        <v>39</v>
      </c>
      <c r="V820" s="33" t="str">
        <f t="shared" si="119"/>
        <v>OK</v>
      </c>
      <c r="W820" s="33" t="s">
        <v>49</v>
      </c>
      <c r="X820" s="33" t="s">
        <v>49</v>
      </c>
      <c r="Y820" s="33" t="s">
        <v>39</v>
      </c>
      <c r="Z820" s="14">
        <f t="shared" si="114"/>
        <v>1</v>
      </c>
      <c r="AA820" s="48">
        <v>2320.29</v>
      </c>
      <c r="AB820" s="35" t="s">
        <v>57</v>
      </c>
      <c r="AC820" s="36" t="s">
        <v>73</v>
      </c>
      <c r="AD820" s="37" t="s">
        <v>51</v>
      </c>
      <c r="AE820" s="32" t="str">
        <f t="shared" si="118"/>
        <v>Realizado</v>
      </c>
      <c r="AF820" s="38" t="s">
        <v>42</v>
      </c>
      <c r="AG820" s="39">
        <f t="shared" si="121"/>
        <v>2320.29</v>
      </c>
      <c r="AH820" s="40">
        <v>2548098.5699999998</v>
      </c>
      <c r="AI820" s="35" t="e">
        <f t="shared" si="115"/>
        <v>#N/A</v>
      </c>
      <c r="AJ820" s="81">
        <v>25558480</v>
      </c>
      <c r="AK820" s="51">
        <v>2320.29</v>
      </c>
      <c r="AL820" s="34" t="str">
        <f t="shared" si="116"/>
        <v>Mauricio Alves</v>
      </c>
    </row>
    <row r="821" spans="1:38" x14ac:dyDescent="0.25">
      <c r="A821" s="26" t="s">
        <v>38</v>
      </c>
      <c r="B821" s="26" t="s">
        <v>39</v>
      </c>
      <c r="C821" s="26" t="s">
        <v>52</v>
      </c>
      <c r="D821" s="26" t="s">
        <v>40</v>
      </c>
      <c r="E821" s="27">
        <v>1918</v>
      </c>
      <c r="F821" s="27">
        <v>98</v>
      </c>
      <c r="G821" s="27"/>
      <c r="H821" s="26">
        <v>6000820781</v>
      </c>
      <c r="I821" s="26" t="s">
        <v>42</v>
      </c>
      <c r="J821" s="26" t="s">
        <v>42</v>
      </c>
      <c r="K821" s="30" t="str">
        <f t="shared" si="117"/>
        <v>Custeio</v>
      </c>
      <c r="L821" s="26" t="s">
        <v>136</v>
      </c>
      <c r="M821" s="47" t="s">
        <v>99</v>
      </c>
      <c r="N821" s="26" t="str">
        <f t="shared" si="120"/>
        <v>Realizado</v>
      </c>
      <c r="O821" s="47"/>
      <c r="P821" s="47" t="s">
        <v>70</v>
      </c>
      <c r="Q821" s="26" t="str">
        <f>IFERROR(IFERROR(VLOOKUP(H821,[1]STATUS_CAPEX!I:J,2,0),VLOOKUP(H821,[1]STATUS_OPEX!H:I,2,0)),0)</f>
        <v>LIB //COMS</v>
      </c>
      <c r="R821" s="31">
        <v>46335</v>
      </c>
      <c r="S821" s="32" t="s">
        <v>56</v>
      </c>
      <c r="T821" s="26" t="s">
        <v>72</v>
      </c>
      <c r="U821" s="33" t="s">
        <v>39</v>
      </c>
      <c r="V821" s="33" t="str">
        <f t="shared" si="119"/>
        <v>OK</v>
      </c>
      <c r="W821" s="33" t="s">
        <v>49</v>
      </c>
      <c r="X821" s="33" t="s">
        <v>49</v>
      </c>
      <c r="Y821" s="33" t="s">
        <v>39</v>
      </c>
      <c r="Z821" s="14">
        <f t="shared" si="114"/>
        <v>1</v>
      </c>
      <c r="AA821" s="48">
        <v>1767.63</v>
      </c>
      <c r="AB821" s="35" t="s">
        <v>57</v>
      </c>
      <c r="AC821" s="36" t="s">
        <v>73</v>
      </c>
      <c r="AD821" s="37" t="s">
        <v>51</v>
      </c>
      <c r="AE821" s="32" t="str">
        <f t="shared" si="118"/>
        <v>Realizado</v>
      </c>
      <c r="AF821" s="38" t="s">
        <v>42</v>
      </c>
      <c r="AG821" s="39">
        <f t="shared" si="121"/>
        <v>1767.63</v>
      </c>
      <c r="AH821" s="40">
        <v>2548098.5699999998</v>
      </c>
      <c r="AI821" s="35" t="e">
        <f t="shared" si="115"/>
        <v>#N/A</v>
      </c>
      <c r="AJ821" s="81">
        <v>25558569</v>
      </c>
      <c r="AK821" s="51">
        <v>1767.63</v>
      </c>
      <c r="AL821" s="34" t="str">
        <f t="shared" si="116"/>
        <v>Mauricio Alves</v>
      </c>
    </row>
    <row r="822" spans="1:38" x14ac:dyDescent="0.25">
      <c r="A822" s="26" t="s">
        <v>38</v>
      </c>
      <c r="B822" s="26" t="s">
        <v>39</v>
      </c>
      <c r="C822" s="26" t="s">
        <v>52</v>
      </c>
      <c r="D822" s="26" t="s">
        <v>40</v>
      </c>
      <c r="E822" s="27">
        <v>2597</v>
      </c>
      <c r="F822" s="46">
        <v>99</v>
      </c>
      <c r="G822" s="46"/>
      <c r="H822" s="26">
        <v>6000820782</v>
      </c>
      <c r="I822" s="26" t="s">
        <v>42</v>
      </c>
      <c r="J822" s="26" t="s">
        <v>42</v>
      </c>
      <c r="K822" s="30" t="str">
        <f t="shared" si="117"/>
        <v>Custeio</v>
      </c>
      <c r="L822" s="26" t="s">
        <v>136</v>
      </c>
      <c r="M822" s="47" t="s">
        <v>99</v>
      </c>
      <c r="N822" s="26" t="str">
        <f t="shared" si="120"/>
        <v>Realizado</v>
      </c>
      <c r="O822" s="47"/>
      <c r="P822" s="47" t="s">
        <v>70</v>
      </c>
      <c r="Q822" s="26" t="str">
        <f>IFERROR(IFERROR(VLOOKUP(H822,[1]STATUS_CAPEX!I:J,2,0),VLOOKUP(H822,[1]STATUS_OPEX!H:I,2,0)),0)</f>
        <v>LIB //COMS</v>
      </c>
      <c r="R822" s="31">
        <v>46336</v>
      </c>
      <c r="S822" s="32" t="s">
        <v>56</v>
      </c>
      <c r="T822" s="26" t="s">
        <v>72</v>
      </c>
      <c r="U822" s="33" t="s">
        <v>39</v>
      </c>
      <c r="V822" s="33" t="str">
        <f t="shared" si="119"/>
        <v>OK</v>
      </c>
      <c r="W822" s="33" t="s">
        <v>49</v>
      </c>
      <c r="X822" s="33" t="s">
        <v>49</v>
      </c>
      <c r="Y822" s="33" t="s">
        <v>39</v>
      </c>
      <c r="Z822" s="14">
        <f t="shared" si="114"/>
        <v>1</v>
      </c>
      <c r="AA822" s="48">
        <v>245.15</v>
      </c>
      <c r="AB822" s="35" t="s">
        <v>57</v>
      </c>
      <c r="AC822" s="36" t="s">
        <v>73</v>
      </c>
      <c r="AD822" s="37" t="s">
        <v>51</v>
      </c>
      <c r="AE822" s="32" t="str">
        <f t="shared" si="118"/>
        <v>Realizado</v>
      </c>
      <c r="AF822" s="38" t="s">
        <v>42</v>
      </c>
      <c r="AG822" s="39">
        <f t="shared" si="121"/>
        <v>245.15</v>
      </c>
      <c r="AH822" s="40">
        <v>2548098.5699999998</v>
      </c>
      <c r="AI822" s="35" t="e">
        <f t="shared" si="115"/>
        <v>#N/A</v>
      </c>
      <c r="AJ822" s="81">
        <v>25558405</v>
      </c>
      <c r="AK822" s="51">
        <v>245.15</v>
      </c>
      <c r="AL822" s="34" t="str">
        <f t="shared" si="116"/>
        <v>Mauricio Alves</v>
      </c>
    </row>
    <row r="823" spans="1:38" x14ac:dyDescent="0.25">
      <c r="A823" s="26" t="s">
        <v>38</v>
      </c>
      <c r="B823" s="26" t="s">
        <v>39</v>
      </c>
      <c r="C823" s="26" t="s">
        <v>52</v>
      </c>
      <c r="D823" s="26" t="s">
        <v>40</v>
      </c>
      <c r="E823" s="27">
        <v>1402</v>
      </c>
      <c r="F823" s="27">
        <v>43</v>
      </c>
      <c r="G823" s="27"/>
      <c r="H823" s="26">
        <v>6000822227</v>
      </c>
      <c r="I823" s="26" t="s">
        <v>42</v>
      </c>
      <c r="J823" s="26" t="s">
        <v>42</v>
      </c>
      <c r="K823" s="30" t="str">
        <f t="shared" si="117"/>
        <v>Custeio</v>
      </c>
      <c r="L823" s="26" t="s">
        <v>136</v>
      </c>
      <c r="M823" s="26" t="s">
        <v>44</v>
      </c>
      <c r="N823" s="26" t="str">
        <f t="shared" si="120"/>
        <v>Realizado</v>
      </c>
      <c r="O823" s="47"/>
      <c r="P823" s="47" t="s">
        <v>70</v>
      </c>
      <c r="Q823" s="26" t="str">
        <f>IFERROR(IFERROR(VLOOKUP(H823,[1]STATUS_CAPEX!I:J,2,0),VLOOKUP(H823,[1]STATUS_OPEX!H:I,2,0)),0)</f>
        <v>LIB //COMS</v>
      </c>
      <c r="R823" s="31">
        <v>46337</v>
      </c>
      <c r="S823" s="32" t="s">
        <v>56</v>
      </c>
      <c r="T823" s="26" t="s">
        <v>72</v>
      </c>
      <c r="U823" s="33" t="s">
        <v>39</v>
      </c>
      <c r="V823" s="33" t="str">
        <f t="shared" si="119"/>
        <v>OK</v>
      </c>
      <c r="W823" s="33" t="s">
        <v>49</v>
      </c>
      <c r="X823" s="33" t="s">
        <v>49</v>
      </c>
      <c r="Y823" s="33" t="s">
        <v>39</v>
      </c>
      <c r="Z823" s="14">
        <f t="shared" si="114"/>
        <v>1</v>
      </c>
      <c r="AA823" s="48">
        <v>801.17</v>
      </c>
      <c r="AB823" s="35" t="s">
        <v>57</v>
      </c>
      <c r="AC823" s="36" t="s">
        <v>73</v>
      </c>
      <c r="AD823" s="37" t="s">
        <v>51</v>
      </c>
      <c r="AE823" s="32" t="str">
        <f t="shared" si="118"/>
        <v>Realizado</v>
      </c>
      <c r="AF823" s="38" t="s">
        <v>42</v>
      </c>
      <c r="AG823" s="39">
        <f t="shared" si="121"/>
        <v>864.12</v>
      </c>
      <c r="AH823" s="40">
        <v>2548098.5699999998</v>
      </c>
      <c r="AI823" s="35" t="e">
        <f t="shared" si="115"/>
        <v>#N/A</v>
      </c>
      <c r="AJ823" s="81">
        <v>25577823</v>
      </c>
      <c r="AK823" s="51">
        <v>864.12</v>
      </c>
      <c r="AL823" s="34" t="str">
        <f t="shared" si="116"/>
        <v>Mauricio Alves</v>
      </c>
    </row>
    <row r="824" spans="1:38" x14ac:dyDescent="0.25">
      <c r="A824" s="26" t="s">
        <v>38</v>
      </c>
      <c r="B824" s="26" t="s">
        <v>39</v>
      </c>
      <c r="C824" s="26" t="s">
        <v>52</v>
      </c>
      <c r="D824" s="26" t="s">
        <v>40</v>
      </c>
      <c r="E824" s="27">
        <v>1401</v>
      </c>
      <c r="F824" s="27">
        <v>44</v>
      </c>
      <c r="G824" s="27"/>
      <c r="H824" s="26">
        <v>6000822228</v>
      </c>
      <c r="I824" s="26" t="s">
        <v>42</v>
      </c>
      <c r="J824" s="26" t="s">
        <v>42</v>
      </c>
      <c r="K824" s="30" t="str">
        <f t="shared" si="117"/>
        <v>Custeio</v>
      </c>
      <c r="L824" s="26" t="s">
        <v>136</v>
      </c>
      <c r="M824" s="26" t="s">
        <v>44</v>
      </c>
      <c r="N824" s="26" t="str">
        <f t="shared" si="120"/>
        <v>Realizado</v>
      </c>
      <c r="O824" s="47"/>
      <c r="P824" s="47" t="s">
        <v>70</v>
      </c>
      <c r="Q824" s="26" t="str">
        <f>IFERROR(IFERROR(VLOOKUP(H824,[1]STATUS_CAPEX!I:J,2,0),VLOOKUP(H824,[1]STATUS_OPEX!H:I,2,0)),0)</f>
        <v>LIB //COMS</v>
      </c>
      <c r="R824" s="31">
        <v>46338</v>
      </c>
      <c r="S824" s="32" t="s">
        <v>56</v>
      </c>
      <c r="T824" s="26" t="s">
        <v>72</v>
      </c>
      <c r="U824" s="33" t="s">
        <v>39</v>
      </c>
      <c r="V824" s="33" t="str">
        <f t="shared" si="119"/>
        <v>OK</v>
      </c>
      <c r="W824" s="33" t="s">
        <v>49</v>
      </c>
      <c r="X824" s="33" t="s">
        <v>49</v>
      </c>
      <c r="Y824" s="33" t="s">
        <v>39</v>
      </c>
      <c r="Z824" s="14">
        <f t="shared" si="114"/>
        <v>1</v>
      </c>
      <c r="AA824" s="48">
        <v>2403.5100000000002</v>
      </c>
      <c r="AB824" s="35" t="s">
        <v>57</v>
      </c>
      <c r="AC824" s="36" t="s">
        <v>73</v>
      </c>
      <c r="AD824" s="37" t="s">
        <v>51</v>
      </c>
      <c r="AE824" s="32" t="str">
        <f t="shared" si="118"/>
        <v>Realizado</v>
      </c>
      <c r="AF824" s="38" t="s">
        <v>42</v>
      </c>
      <c r="AG824" s="39">
        <f t="shared" si="121"/>
        <v>1296.18</v>
      </c>
      <c r="AH824" s="40">
        <v>2548098.5699999998</v>
      </c>
      <c r="AI824" s="35" t="e">
        <f t="shared" si="115"/>
        <v>#N/A</v>
      </c>
      <c r="AJ824" s="81">
        <v>25577748</v>
      </c>
      <c r="AK824" s="51">
        <v>1296.18</v>
      </c>
      <c r="AL824" s="34" t="str">
        <f t="shared" si="116"/>
        <v>Mauricio Alves</v>
      </c>
    </row>
    <row r="825" spans="1:38" x14ac:dyDescent="0.25">
      <c r="A825" s="26" t="s">
        <v>38</v>
      </c>
      <c r="B825" s="26" t="s">
        <v>39</v>
      </c>
      <c r="C825" s="26" t="s">
        <v>52</v>
      </c>
      <c r="D825" s="26" t="s">
        <v>40</v>
      </c>
      <c r="E825" s="27">
        <v>1401</v>
      </c>
      <c r="F825" s="46">
        <v>45</v>
      </c>
      <c r="G825" s="46"/>
      <c r="H825" s="26">
        <v>6000822229</v>
      </c>
      <c r="I825" s="26" t="s">
        <v>42</v>
      </c>
      <c r="J825" s="26" t="s">
        <v>42</v>
      </c>
      <c r="K825" s="30" t="str">
        <f t="shared" si="117"/>
        <v>Custeio</v>
      </c>
      <c r="L825" s="26" t="s">
        <v>136</v>
      </c>
      <c r="M825" s="26" t="s">
        <v>44</v>
      </c>
      <c r="N825" s="26" t="str">
        <f t="shared" si="120"/>
        <v>Realizado</v>
      </c>
      <c r="O825" s="47"/>
      <c r="P825" s="47" t="s">
        <v>70</v>
      </c>
      <c r="Q825" s="26" t="str">
        <f>IFERROR(IFERROR(VLOOKUP(H825,[1]STATUS_CAPEX!I:J,2,0),VLOOKUP(H825,[1]STATUS_OPEX!H:I,2,0)),0)</f>
        <v>LIB //COMS</v>
      </c>
      <c r="R825" s="31">
        <v>46339</v>
      </c>
      <c r="S825" s="32" t="s">
        <v>56</v>
      </c>
      <c r="T825" s="26" t="s">
        <v>72</v>
      </c>
      <c r="U825" s="33" t="s">
        <v>39</v>
      </c>
      <c r="V825" s="33" t="str">
        <f t="shared" si="119"/>
        <v>OK</v>
      </c>
      <c r="W825" s="33" t="s">
        <v>49</v>
      </c>
      <c r="X825" s="33" t="s">
        <v>49</v>
      </c>
      <c r="Y825" s="33" t="s">
        <v>39</v>
      </c>
      <c r="Z825" s="14">
        <f t="shared" si="114"/>
        <v>1</v>
      </c>
      <c r="AA825" s="48">
        <v>2403.5100000000002</v>
      </c>
      <c r="AB825" s="35" t="s">
        <v>57</v>
      </c>
      <c r="AC825" s="36" t="s">
        <v>73</v>
      </c>
      <c r="AD825" s="37" t="s">
        <v>51</v>
      </c>
      <c r="AE825" s="32" t="str">
        <f t="shared" si="118"/>
        <v>Realizado</v>
      </c>
      <c r="AF825" s="38" t="s">
        <v>42</v>
      </c>
      <c r="AG825" s="39">
        <f t="shared" si="121"/>
        <v>1296.18</v>
      </c>
      <c r="AH825" s="40">
        <v>2548098.5699999998</v>
      </c>
      <c r="AI825" s="35" t="e">
        <f t="shared" si="115"/>
        <v>#N/A</v>
      </c>
      <c r="AJ825" s="41">
        <v>25577657</v>
      </c>
      <c r="AK825" s="51">
        <v>1296.18</v>
      </c>
      <c r="AL825" s="34" t="str">
        <f t="shared" si="116"/>
        <v>Mauricio Alves</v>
      </c>
    </row>
    <row r="826" spans="1:38" x14ac:dyDescent="0.25">
      <c r="A826" s="26" t="s">
        <v>38</v>
      </c>
      <c r="B826" s="26" t="s">
        <v>39</v>
      </c>
      <c r="C826" s="26" t="s">
        <v>52</v>
      </c>
      <c r="D826" s="26" t="s">
        <v>40</v>
      </c>
      <c r="E826" s="27">
        <v>1703</v>
      </c>
      <c r="F826" s="27">
        <v>46</v>
      </c>
      <c r="G826" s="27"/>
      <c r="H826" s="26">
        <v>6000822230</v>
      </c>
      <c r="I826" s="26" t="s">
        <v>42</v>
      </c>
      <c r="J826" s="26" t="s">
        <v>42</v>
      </c>
      <c r="K826" s="30" t="str">
        <f t="shared" si="117"/>
        <v>Custeio</v>
      </c>
      <c r="L826" s="26" t="s">
        <v>136</v>
      </c>
      <c r="M826" s="26" t="s">
        <v>44</v>
      </c>
      <c r="N826" s="26" t="str">
        <f t="shared" si="120"/>
        <v>Realizado</v>
      </c>
      <c r="O826" s="47"/>
      <c r="P826" s="47" t="s">
        <v>70</v>
      </c>
      <c r="Q826" s="26" t="str">
        <f>IFERROR(IFERROR(VLOOKUP(H826,[1]STATUS_CAPEX!I:J,2,0),VLOOKUP(H826,[1]STATUS_OPEX!H:I,2,0)),0)</f>
        <v>LIB //COMS</v>
      </c>
      <c r="R826" s="31">
        <v>46340</v>
      </c>
      <c r="S826" s="32" t="s">
        <v>56</v>
      </c>
      <c r="T826" s="26" t="s">
        <v>72</v>
      </c>
      <c r="U826" s="33" t="s">
        <v>39</v>
      </c>
      <c r="V826" s="33" t="str">
        <f t="shared" si="119"/>
        <v>OK</v>
      </c>
      <c r="W826" s="33" t="s">
        <v>49</v>
      </c>
      <c r="X826" s="33" t="s">
        <v>49</v>
      </c>
      <c r="Y826" s="33" t="s">
        <v>39</v>
      </c>
      <c r="Z826" s="14">
        <f t="shared" si="114"/>
        <v>1</v>
      </c>
      <c r="AA826" s="48">
        <v>4419.26</v>
      </c>
      <c r="AB826" s="35" t="s">
        <v>57</v>
      </c>
      <c r="AC826" s="36" t="s">
        <v>73</v>
      </c>
      <c r="AD826" s="37" t="s">
        <v>51</v>
      </c>
      <c r="AE826" s="32" t="str">
        <f t="shared" si="118"/>
        <v>Realizado</v>
      </c>
      <c r="AF826" s="38" t="s">
        <v>42</v>
      </c>
      <c r="AG826" s="39">
        <f t="shared" si="121"/>
        <v>2592.36</v>
      </c>
      <c r="AH826" s="40">
        <v>2548098.5699999998</v>
      </c>
      <c r="AI826" s="35" t="e">
        <f t="shared" si="115"/>
        <v>#N/A</v>
      </c>
      <c r="AJ826" s="41">
        <v>25577531</v>
      </c>
      <c r="AK826" s="51">
        <v>2592.36</v>
      </c>
      <c r="AL826" s="34" t="str">
        <f t="shared" si="116"/>
        <v>Mauricio Alves</v>
      </c>
    </row>
    <row r="827" spans="1:38" x14ac:dyDescent="0.25">
      <c r="A827" s="26" t="s">
        <v>38</v>
      </c>
      <c r="B827" s="26" t="s">
        <v>39</v>
      </c>
      <c r="C827" s="26" t="s">
        <v>52</v>
      </c>
      <c r="D827" s="26" t="s">
        <v>40</v>
      </c>
      <c r="E827" s="27">
        <v>1703</v>
      </c>
      <c r="F827" s="27">
        <v>47</v>
      </c>
      <c r="G827" s="27"/>
      <c r="H827" s="26">
        <v>6000822231</v>
      </c>
      <c r="I827" s="26" t="s">
        <v>42</v>
      </c>
      <c r="J827" s="26" t="s">
        <v>42</v>
      </c>
      <c r="K827" s="30" t="str">
        <f t="shared" si="117"/>
        <v>Custeio</v>
      </c>
      <c r="L827" s="26" t="s">
        <v>136</v>
      </c>
      <c r="M827" s="26" t="s">
        <v>44</v>
      </c>
      <c r="N827" s="26" t="str">
        <f t="shared" si="120"/>
        <v>Realizado</v>
      </c>
      <c r="O827" s="47"/>
      <c r="P827" s="47" t="s">
        <v>70</v>
      </c>
      <c r="Q827" s="26" t="str">
        <f>IFERROR(IFERROR(VLOOKUP(H827,[1]STATUS_CAPEX!I:J,2,0),VLOOKUP(H827,[1]STATUS_OPEX!H:I,2,0)),0)</f>
        <v>LIB //COMS</v>
      </c>
      <c r="R827" s="31">
        <v>46341</v>
      </c>
      <c r="S827" s="32" t="s">
        <v>56</v>
      </c>
      <c r="T827" s="26" t="s">
        <v>72</v>
      </c>
      <c r="U827" s="33" t="s">
        <v>39</v>
      </c>
      <c r="V827" s="33" t="str">
        <f t="shared" si="119"/>
        <v>OK</v>
      </c>
      <c r="W827" s="33" t="s">
        <v>49</v>
      </c>
      <c r="X827" s="33" t="s">
        <v>49</v>
      </c>
      <c r="Y827" s="33" t="s">
        <v>39</v>
      </c>
      <c r="Z827" s="14">
        <f t="shared" si="114"/>
        <v>1</v>
      </c>
      <c r="AA827" s="48">
        <v>826.82</v>
      </c>
      <c r="AB827" s="35" t="s">
        <v>57</v>
      </c>
      <c r="AC827" s="36" t="s">
        <v>73</v>
      </c>
      <c r="AD827" s="37" t="s">
        <v>51</v>
      </c>
      <c r="AE827" s="32" t="str">
        <f t="shared" si="118"/>
        <v>Realizado</v>
      </c>
      <c r="AF827" s="38" t="s">
        <v>42</v>
      </c>
      <c r="AG827" s="39">
        <f t="shared" si="121"/>
        <v>864.12</v>
      </c>
      <c r="AH827" s="40">
        <v>2548098.5699999998</v>
      </c>
      <c r="AI827" s="35" t="e">
        <f t="shared" si="115"/>
        <v>#N/A</v>
      </c>
      <c r="AJ827" s="41">
        <v>25577353</v>
      </c>
      <c r="AK827" s="51">
        <v>864.12</v>
      </c>
      <c r="AL827" s="34" t="str">
        <f t="shared" si="116"/>
        <v>Mauricio Alves</v>
      </c>
    </row>
    <row r="828" spans="1:38" x14ac:dyDescent="0.25">
      <c r="A828" s="26" t="s">
        <v>38</v>
      </c>
      <c r="B828" s="26" t="s">
        <v>39</v>
      </c>
      <c r="C828" s="26" t="s">
        <v>52</v>
      </c>
      <c r="D828" s="26" t="s">
        <v>40</v>
      </c>
      <c r="E828" s="27">
        <v>1703</v>
      </c>
      <c r="F828" s="27">
        <v>48</v>
      </c>
      <c r="G828" s="27"/>
      <c r="H828" s="26">
        <v>6000822232</v>
      </c>
      <c r="I828" s="26" t="s">
        <v>42</v>
      </c>
      <c r="J828" s="26" t="s">
        <v>42</v>
      </c>
      <c r="K828" s="30" t="str">
        <f t="shared" si="117"/>
        <v>Custeio</v>
      </c>
      <c r="L828" s="26" t="s">
        <v>136</v>
      </c>
      <c r="M828" s="26" t="s">
        <v>44</v>
      </c>
      <c r="N828" s="26" t="str">
        <f t="shared" si="120"/>
        <v>Realizado</v>
      </c>
      <c r="O828" s="47"/>
      <c r="P828" s="47" t="s">
        <v>70</v>
      </c>
      <c r="Q828" s="26" t="str">
        <f>IFERROR(IFERROR(VLOOKUP(H828,[1]STATUS_CAPEX!I:J,2,0),VLOOKUP(H828,[1]STATUS_OPEX!H:I,2,0)),0)</f>
        <v>LIB //COMS</v>
      </c>
      <c r="R828" s="31">
        <v>46342</v>
      </c>
      <c r="S828" s="32" t="s">
        <v>56</v>
      </c>
      <c r="T828" s="26" t="s">
        <v>72</v>
      </c>
      <c r="U828" s="33" t="s">
        <v>39</v>
      </c>
      <c r="V828" s="33" t="str">
        <f t="shared" si="119"/>
        <v>OK</v>
      </c>
      <c r="W828" s="33" t="s">
        <v>49</v>
      </c>
      <c r="X828" s="33" t="s">
        <v>49</v>
      </c>
      <c r="Y828" s="33" t="s">
        <v>39</v>
      </c>
      <c r="Z828" s="14">
        <f t="shared" si="114"/>
        <v>1</v>
      </c>
      <c r="AA828" s="48">
        <v>801.17</v>
      </c>
      <c r="AB828" s="35" t="s">
        <v>57</v>
      </c>
      <c r="AC828" s="36" t="s">
        <v>73</v>
      </c>
      <c r="AD828" s="37" t="s">
        <v>51</v>
      </c>
      <c r="AE828" s="32" t="str">
        <f t="shared" si="118"/>
        <v>Realizado</v>
      </c>
      <c r="AF828" s="38" t="s">
        <v>42</v>
      </c>
      <c r="AG828" s="39">
        <f t="shared" si="121"/>
        <v>432.06</v>
      </c>
      <c r="AH828" s="40">
        <v>2548098.5699999998</v>
      </c>
      <c r="AI828" s="35" t="e">
        <f t="shared" si="115"/>
        <v>#N/A</v>
      </c>
      <c r="AJ828" s="41">
        <v>25577249</v>
      </c>
      <c r="AK828" s="51">
        <v>432.06</v>
      </c>
      <c r="AL828" s="34" t="str">
        <f t="shared" si="116"/>
        <v>Mauricio Alves</v>
      </c>
    </row>
    <row r="829" spans="1:38" x14ac:dyDescent="0.25">
      <c r="A829" s="26" t="s">
        <v>38</v>
      </c>
      <c r="B829" s="26" t="s">
        <v>39</v>
      </c>
      <c r="C829" s="26" t="s">
        <v>52</v>
      </c>
      <c r="D829" s="26" t="s">
        <v>40</v>
      </c>
      <c r="E829" s="27">
        <v>2597</v>
      </c>
      <c r="F829" s="46">
        <v>147</v>
      </c>
      <c r="G829" s="46"/>
      <c r="H829" s="26">
        <v>6000821547</v>
      </c>
      <c r="I829" s="26" t="s">
        <v>42</v>
      </c>
      <c r="J829" s="26" t="s">
        <v>42</v>
      </c>
      <c r="K829" s="30" t="str">
        <f t="shared" si="117"/>
        <v>Custeio</v>
      </c>
      <c r="L829" s="26" t="s">
        <v>136</v>
      </c>
      <c r="M829" s="47" t="s">
        <v>111</v>
      </c>
      <c r="N829" s="26" t="str">
        <f t="shared" si="120"/>
        <v>Realizado</v>
      </c>
      <c r="O829" s="47"/>
      <c r="P829" s="47" t="s">
        <v>76</v>
      </c>
      <c r="Q829" s="26" t="str">
        <f>IFERROR(IFERROR(VLOOKUP(H829,[1]STATUS_CAPEX!I:J,2,0),VLOOKUP(H829,[1]STATUS_OPEX!H:I,2,0)),0)</f>
        <v>LIB //COMS</v>
      </c>
      <c r="R829" s="31">
        <v>46343</v>
      </c>
      <c r="S829" s="32" t="s">
        <v>56</v>
      </c>
      <c r="T829" s="26" t="s">
        <v>72</v>
      </c>
      <c r="U829" s="33" t="s">
        <v>39</v>
      </c>
      <c r="V829" s="33" t="str">
        <f t="shared" si="119"/>
        <v>OK</v>
      </c>
      <c r="W829" s="33" t="s">
        <v>49</v>
      </c>
      <c r="X829" s="33" t="s">
        <v>49</v>
      </c>
      <c r="Y829" s="33" t="s">
        <v>39</v>
      </c>
      <c r="Z829" s="14">
        <f t="shared" si="114"/>
        <v>1</v>
      </c>
      <c r="AA829" s="48">
        <v>352.32</v>
      </c>
      <c r="AB829" s="35" t="s">
        <v>57</v>
      </c>
      <c r="AC829" s="36" t="s">
        <v>73</v>
      </c>
      <c r="AD829" s="37" t="s">
        <v>51</v>
      </c>
      <c r="AE829" s="32" t="str">
        <f t="shared" si="118"/>
        <v>Realizado</v>
      </c>
      <c r="AF829" s="38" t="s">
        <v>42</v>
      </c>
      <c r="AG829" s="39">
        <f t="shared" si="121"/>
        <v>117.44</v>
      </c>
      <c r="AH829" s="40">
        <v>2548098.5699999998</v>
      </c>
      <c r="AI829" s="35" t="e">
        <f t="shared" si="115"/>
        <v>#N/A</v>
      </c>
      <c r="AJ829" s="41">
        <v>25559355</v>
      </c>
      <c r="AK829" s="51">
        <v>117.44</v>
      </c>
      <c r="AL829" s="34" t="str">
        <f t="shared" si="116"/>
        <v>Mauricio Alves</v>
      </c>
    </row>
    <row r="830" spans="1:38" x14ac:dyDescent="0.25">
      <c r="A830" s="26" t="s">
        <v>38</v>
      </c>
      <c r="B830" s="26" t="s">
        <v>39</v>
      </c>
      <c r="C830" s="26" t="s">
        <v>52</v>
      </c>
      <c r="D830" s="26" t="s">
        <v>40</v>
      </c>
      <c r="E830" s="27">
        <v>660009</v>
      </c>
      <c r="F830" s="27">
        <f>IFERROR(VLOOKUP(E830,#REF!,2,0),0)</f>
        <v>0</v>
      </c>
      <c r="G830" s="27"/>
      <c r="H830" s="26">
        <v>6000807767</v>
      </c>
      <c r="I830" s="26" t="s">
        <v>42</v>
      </c>
      <c r="J830" s="26" t="s">
        <v>42</v>
      </c>
      <c r="K830" s="30" t="str">
        <f t="shared" si="117"/>
        <v>Custeio</v>
      </c>
      <c r="L830" s="26" t="s">
        <v>43</v>
      </c>
      <c r="M830" s="26" t="s">
        <v>69</v>
      </c>
      <c r="N830" s="26" t="str">
        <f t="shared" si="120"/>
        <v>Realizado</v>
      </c>
      <c r="O830" s="47" t="s">
        <v>45</v>
      </c>
      <c r="P830" s="47" t="s">
        <v>70</v>
      </c>
      <c r="Q830" s="26" t="str">
        <f>IFERROR(IFERROR(VLOOKUP(H830,[1]STATUS_CAPEX!I:J,2,0),VLOOKUP(H830,[1]STATUS_OPEX!H:I,2,0)),0)</f>
        <v>LIB //COMS</v>
      </c>
      <c r="R830" s="31">
        <v>46192</v>
      </c>
      <c r="S830" s="32" t="s">
        <v>47</v>
      </c>
      <c r="T830" s="26" t="s">
        <v>72</v>
      </c>
      <c r="U830" s="33" t="s">
        <v>39</v>
      </c>
      <c r="V830" s="33" t="str">
        <f t="shared" si="119"/>
        <v>OK</v>
      </c>
      <c r="W830" s="33" t="s">
        <v>49</v>
      </c>
      <c r="X830" s="33" t="s">
        <v>49</v>
      </c>
      <c r="Y830" s="33" t="s">
        <v>39</v>
      </c>
      <c r="Z830" s="14">
        <f t="shared" si="114"/>
        <v>1</v>
      </c>
      <c r="AA830" s="48">
        <v>2358.86</v>
      </c>
      <c r="AB830" s="35" t="s">
        <v>50</v>
      </c>
      <c r="AC830" s="36" t="s">
        <v>73</v>
      </c>
      <c r="AD830" s="37" t="s">
        <v>51</v>
      </c>
      <c r="AE830" s="32" t="str">
        <f t="shared" si="118"/>
        <v>Realizado</v>
      </c>
      <c r="AF830" s="38" t="s">
        <v>42</v>
      </c>
      <c r="AG830" s="39">
        <f t="shared" si="121"/>
        <v>2780.75</v>
      </c>
      <c r="AH830" s="40">
        <v>2548098.5699999998</v>
      </c>
      <c r="AI830" s="35" t="e">
        <f t="shared" si="115"/>
        <v>#N/A</v>
      </c>
      <c r="AJ830" s="41">
        <v>25298048</v>
      </c>
      <c r="AK830" s="51">
        <v>2780.75</v>
      </c>
      <c r="AL830" s="34" t="str">
        <f t="shared" si="116"/>
        <v>Mauricio Alves</v>
      </c>
    </row>
    <row r="831" spans="1:38" x14ac:dyDescent="0.25">
      <c r="A831" s="26" t="s">
        <v>38</v>
      </c>
      <c r="B831" s="26" t="s">
        <v>39</v>
      </c>
      <c r="C831" s="26" t="s">
        <v>52</v>
      </c>
      <c r="D831" s="26" t="s">
        <v>40</v>
      </c>
      <c r="E831" s="46">
        <v>4399</v>
      </c>
      <c r="F831" s="67">
        <v>531</v>
      </c>
      <c r="G831" s="67"/>
      <c r="H831" s="26">
        <v>6000823825</v>
      </c>
      <c r="I831" s="26" t="s">
        <v>42</v>
      </c>
      <c r="J831" s="26" t="s">
        <v>42</v>
      </c>
      <c r="K831" s="30" t="str">
        <f t="shared" si="117"/>
        <v>Custeio</v>
      </c>
      <c r="L831" s="47" t="s">
        <v>136</v>
      </c>
      <c r="M831" s="26" t="s">
        <v>69</v>
      </c>
      <c r="N831" s="26" t="str">
        <f t="shared" si="120"/>
        <v>Realizado</v>
      </c>
      <c r="O831" s="47" t="s">
        <v>45</v>
      </c>
      <c r="P831" s="47" t="s">
        <v>70</v>
      </c>
      <c r="Q831" s="26" t="str">
        <f>IFERROR(IFERROR(VLOOKUP(H831,[1]STATUS_CAPEX!I:J,2,0),VLOOKUP(H831,[1]STATUS_OPEX!H:I,2,0)),0)</f>
        <v>LIB //COMS</v>
      </c>
      <c r="R831" s="31">
        <v>46345</v>
      </c>
      <c r="S831" s="32" t="s">
        <v>56</v>
      </c>
      <c r="T831" s="47" t="s">
        <v>72</v>
      </c>
      <c r="U831" s="33" t="s">
        <v>39</v>
      </c>
      <c r="V831" s="33" t="str">
        <f t="shared" si="119"/>
        <v>OK</v>
      </c>
      <c r="W831" s="33" t="s">
        <v>49</v>
      </c>
      <c r="X831" s="33" t="s">
        <v>49</v>
      </c>
      <c r="Y831" s="33" t="s">
        <v>39</v>
      </c>
      <c r="Z831" s="14">
        <f t="shared" si="114"/>
        <v>1</v>
      </c>
      <c r="AA831" s="48">
        <v>2706.83</v>
      </c>
      <c r="AB831" s="50" t="s">
        <v>57</v>
      </c>
      <c r="AC831" s="104" t="str">
        <f>IFERROR(VLOOKUP(T831,[1]STATUS_CAPEX!Q:R,2,0),"SAMUEL OLIVEIRA")</f>
        <v>SAMUEL OLIVEIRA</v>
      </c>
      <c r="AD831" s="37" t="s">
        <v>51</v>
      </c>
      <c r="AE831" s="32" t="str">
        <f t="shared" si="118"/>
        <v>Realizado</v>
      </c>
      <c r="AF831" s="38" t="s">
        <v>42</v>
      </c>
      <c r="AG831" s="49">
        <f t="shared" si="121"/>
        <v>2334.2199999999998</v>
      </c>
      <c r="AH831" s="40">
        <v>2548098.5699999998</v>
      </c>
      <c r="AI831" s="50" t="e">
        <f t="shared" si="115"/>
        <v>#N/A</v>
      </c>
      <c r="AJ831" s="41">
        <v>25662568</v>
      </c>
      <c r="AK831" s="51">
        <v>2334.2199999999998</v>
      </c>
      <c r="AL831" s="34" t="str">
        <f t="shared" si="116"/>
        <v>Mauricio Alves</v>
      </c>
    </row>
    <row r="832" spans="1:38" x14ac:dyDescent="0.25">
      <c r="A832" s="26" t="s">
        <v>38</v>
      </c>
      <c r="B832" s="26" t="s">
        <v>39</v>
      </c>
      <c r="C832" s="26" t="s">
        <v>52</v>
      </c>
      <c r="D832" s="26" t="s">
        <v>40</v>
      </c>
      <c r="E832" s="27">
        <v>17417</v>
      </c>
      <c r="F832" s="67">
        <v>198</v>
      </c>
      <c r="G832" s="67"/>
      <c r="H832" s="26" t="s">
        <v>427</v>
      </c>
      <c r="I832" s="26" t="s">
        <v>42</v>
      </c>
      <c r="J832" s="26" t="s">
        <v>42</v>
      </c>
      <c r="K832" s="30" t="str">
        <f t="shared" si="117"/>
        <v>EME</v>
      </c>
      <c r="L832" s="47" t="s">
        <v>136</v>
      </c>
      <c r="M832" s="26" t="s">
        <v>54</v>
      </c>
      <c r="N832" s="26" t="str">
        <f t="shared" si="120"/>
        <v>Realizado</v>
      </c>
      <c r="O832" s="47" t="s">
        <v>137</v>
      </c>
      <c r="P832" s="47" t="s">
        <v>101</v>
      </c>
      <c r="Q832" s="26" t="str">
        <f>IFERROR(IFERROR(VLOOKUP(H832,[1]STATUS_CAPEX!I:J,2,0),VLOOKUP(H832,[1]STATUS_OPEX!H:I,2,0)),0)</f>
        <v>LIB // MED</v>
      </c>
      <c r="R832" s="31">
        <v>46346</v>
      </c>
      <c r="S832" s="32" t="s">
        <v>165</v>
      </c>
      <c r="T832" s="26" t="s">
        <v>48</v>
      </c>
      <c r="U832" s="33" t="s">
        <v>39</v>
      </c>
      <c r="V832" s="33" t="str">
        <f t="shared" si="119"/>
        <v>OK</v>
      </c>
      <c r="W832" s="33" t="s">
        <v>49</v>
      </c>
      <c r="X832" s="33" t="s">
        <v>49</v>
      </c>
      <c r="Y832" s="33" t="s">
        <v>39</v>
      </c>
      <c r="Z832" s="14">
        <f t="shared" si="114"/>
        <v>1</v>
      </c>
      <c r="AA832" s="48">
        <v>3415.61</v>
      </c>
      <c r="AB832" s="102" t="s">
        <v>50</v>
      </c>
      <c r="AC832" s="36" t="str">
        <f>IFERROR(VLOOKUP(T832,[1]STATUS_CAPEX!Q:R,2,0),"SAMUEL OLIVEIRA")</f>
        <v>LUCAS ANDRADE</v>
      </c>
      <c r="AD832" s="37" t="s">
        <v>51</v>
      </c>
      <c r="AE832" s="32" t="str">
        <f t="shared" si="118"/>
        <v>Realizado</v>
      </c>
      <c r="AF832" s="38" t="s">
        <v>166</v>
      </c>
      <c r="AG832" s="39">
        <f t="shared" si="121"/>
        <v>4291.4399999999996</v>
      </c>
      <c r="AH832" s="40">
        <v>2548098.5699999998</v>
      </c>
      <c r="AI832" s="35" t="e">
        <f t="shared" si="115"/>
        <v>#N/A</v>
      </c>
      <c r="AJ832" s="41">
        <v>25837388</v>
      </c>
      <c r="AK832" s="51">
        <v>4291.4399999999996</v>
      </c>
      <c r="AL832" s="34" t="str">
        <f t="shared" si="116"/>
        <v>Mauricio Alves</v>
      </c>
    </row>
    <row r="833" spans="1:38" x14ac:dyDescent="0.25">
      <c r="A833" s="26" t="s">
        <v>38</v>
      </c>
      <c r="B833" s="26" t="s">
        <v>39</v>
      </c>
      <c r="C833" s="26" t="s">
        <v>52</v>
      </c>
      <c r="D833" s="26" t="s">
        <v>40</v>
      </c>
      <c r="E833" s="27">
        <v>19943</v>
      </c>
      <c r="F833" s="67">
        <v>196</v>
      </c>
      <c r="G833" s="67"/>
      <c r="H833" s="26" t="s">
        <v>428</v>
      </c>
      <c r="I833" s="26" t="s">
        <v>42</v>
      </c>
      <c r="J833" s="26" t="s">
        <v>42</v>
      </c>
      <c r="K833" s="30" t="str">
        <f t="shared" si="117"/>
        <v>EME</v>
      </c>
      <c r="L833" s="47" t="s">
        <v>136</v>
      </c>
      <c r="M833" s="26" t="s">
        <v>54</v>
      </c>
      <c r="N833" s="26" t="str">
        <f t="shared" si="120"/>
        <v>Realizado</v>
      </c>
      <c r="O833" s="47" t="s">
        <v>45</v>
      </c>
      <c r="P833" s="47" t="s">
        <v>101</v>
      </c>
      <c r="Q833" s="26" t="str">
        <f>IFERROR(IFERROR(VLOOKUP(H833,[1]STATUS_CAPEX!I:J,2,0),VLOOKUP(H833,[1]STATUS_OPEX!H:I,2,0)),0)</f>
        <v>LIB // MED</v>
      </c>
      <c r="R833" s="31">
        <v>46347</v>
      </c>
      <c r="S833" s="32" t="s">
        <v>165</v>
      </c>
      <c r="T833" s="26" t="s">
        <v>48</v>
      </c>
      <c r="U833" s="33" t="s">
        <v>39</v>
      </c>
      <c r="V833" s="33" t="str">
        <f t="shared" si="119"/>
        <v>OK</v>
      </c>
      <c r="W833" s="33" t="s">
        <v>49</v>
      </c>
      <c r="X833" s="33" t="s">
        <v>49</v>
      </c>
      <c r="Y833" s="33" t="s">
        <v>39</v>
      </c>
      <c r="Z833" s="14">
        <f t="shared" si="114"/>
        <v>1</v>
      </c>
      <c r="AA833" s="48">
        <v>3415.61</v>
      </c>
      <c r="AB833" s="69" t="s">
        <v>50</v>
      </c>
      <c r="AC833" s="103" t="s">
        <v>411</v>
      </c>
      <c r="AD833" s="37" t="s">
        <v>51</v>
      </c>
      <c r="AE833" s="32" t="str">
        <f t="shared" si="118"/>
        <v>Realizado</v>
      </c>
      <c r="AF833" s="38" t="s">
        <v>166</v>
      </c>
      <c r="AG833" s="39">
        <f t="shared" si="121"/>
        <v>3690.81</v>
      </c>
      <c r="AH833" s="40">
        <v>2548098.5699999998</v>
      </c>
      <c r="AI833" s="35" t="e">
        <f t="shared" si="115"/>
        <v>#N/A</v>
      </c>
      <c r="AJ833" s="41">
        <v>25729608</v>
      </c>
      <c r="AK833" s="51">
        <v>3690.81</v>
      </c>
      <c r="AL833" s="34" t="str">
        <f t="shared" si="116"/>
        <v>Mauricio Alves</v>
      </c>
    </row>
    <row r="834" spans="1:38" x14ac:dyDescent="0.25">
      <c r="A834" s="26" t="s">
        <v>38</v>
      </c>
      <c r="B834" s="26" t="s">
        <v>39</v>
      </c>
      <c r="C834" s="26" t="s">
        <v>52</v>
      </c>
      <c r="D834" s="26" t="s">
        <v>40</v>
      </c>
      <c r="E834" s="27">
        <v>16588</v>
      </c>
      <c r="F834" s="67">
        <v>180</v>
      </c>
      <c r="G834" s="67"/>
      <c r="H834" s="26" t="s">
        <v>429</v>
      </c>
      <c r="I834" s="43" t="s">
        <v>42</v>
      </c>
      <c r="J834" s="43" t="s">
        <v>42</v>
      </c>
      <c r="K834" s="30" t="str">
        <f t="shared" si="117"/>
        <v>EME</v>
      </c>
      <c r="L834" s="47" t="s">
        <v>136</v>
      </c>
      <c r="M834" s="26" t="s">
        <v>54</v>
      </c>
      <c r="N834" s="26" t="str">
        <f t="shared" si="120"/>
        <v>Realizado</v>
      </c>
      <c r="O834" s="47" t="s">
        <v>45</v>
      </c>
      <c r="P834" s="47" t="s">
        <v>101</v>
      </c>
      <c r="Q834" s="26" t="str">
        <f>IFERROR(IFERROR(VLOOKUP(H834,[1]STATUS_CAPEX!I:J,2,0),VLOOKUP(H834,[1]STATUS_OPEX!H:I,2,0)),0)</f>
        <v>LIB // MED</v>
      </c>
      <c r="R834" s="31">
        <v>46348</v>
      </c>
      <c r="S834" s="32" t="s">
        <v>165</v>
      </c>
      <c r="T834" s="26" t="s">
        <v>48</v>
      </c>
      <c r="U834" s="33" t="s">
        <v>39</v>
      </c>
      <c r="V834" s="33" t="str">
        <f t="shared" si="119"/>
        <v>OK</v>
      </c>
      <c r="W834" s="33" t="s">
        <v>49</v>
      </c>
      <c r="X834" s="33" t="s">
        <v>49</v>
      </c>
      <c r="Y834" s="33" t="s">
        <v>39</v>
      </c>
      <c r="Z834" s="14">
        <f t="shared" ref="Z834:Z897" si="122">(COUNTIF(U834:Y834,"OK")+COUNTIF(V834:Y834,"NA")+COUNTIF(U834:Y834,"anexado")+COUNTIF(V834:Y834,"sem anexo"))/5</f>
        <v>1</v>
      </c>
      <c r="AA834" s="48">
        <v>3415.61</v>
      </c>
      <c r="AB834" s="50" t="s">
        <v>50</v>
      </c>
      <c r="AC834" s="36" t="str">
        <f>IFERROR(VLOOKUP(T834,[1]STATUS_CAPEX!Q:R,2,0),"SAMUEL OLIVEIRA")</f>
        <v>LUCAS ANDRADE</v>
      </c>
      <c r="AD834" s="37" t="s">
        <v>51</v>
      </c>
      <c r="AE834" s="32" t="str">
        <f t="shared" si="118"/>
        <v>Realizado</v>
      </c>
      <c r="AF834" s="38" t="s">
        <v>166</v>
      </c>
      <c r="AG834" s="39">
        <f t="shared" si="121"/>
        <v>4456.8599999999997</v>
      </c>
      <c r="AH834" s="40">
        <v>2548098.5699999998</v>
      </c>
      <c r="AI834" s="35" t="e">
        <f t="shared" ref="AI834:AI897" si="123">VLOOKUP(T834,AN:AO,2,0)</f>
        <v>#N/A</v>
      </c>
      <c r="AJ834" s="41">
        <v>25729613</v>
      </c>
      <c r="AK834" s="51">
        <v>4456.8599999999997</v>
      </c>
      <c r="AL834" s="34" t="str">
        <f t="shared" ref="AL834:AL897" si="124">IF(OR(A834="pendência planejamento", A834="pendência construtiva", A834="logistica equatorial"), "Erica Fragoso", IF(OR(A834="obras coms", A834="obras conc", A834="pendência fechamento", A834="almoxarifado", A834="Fechamento", A834="Disponibilidade Noturna", A834="Sobre Aviso", A834="Disponibilidade Contrato", A834="Disponibilidade"), "Mauricio Alves", ""))</f>
        <v>Mauricio Alves</v>
      </c>
    </row>
    <row r="835" spans="1:38" hidden="1" x14ac:dyDescent="0.25">
      <c r="A835" s="26" t="s">
        <v>183</v>
      </c>
      <c r="B835" s="26" t="s">
        <v>184</v>
      </c>
      <c r="C835" s="26" t="s">
        <v>185</v>
      </c>
      <c r="D835" s="26" t="s">
        <v>61</v>
      </c>
      <c r="E835" s="27">
        <v>13995</v>
      </c>
      <c r="F835" s="67">
        <v>179</v>
      </c>
      <c r="G835" s="67"/>
      <c r="H835" s="44" t="s">
        <v>430</v>
      </c>
      <c r="I835" s="45" t="s">
        <v>63</v>
      </c>
      <c r="J835" s="45" t="s">
        <v>63</v>
      </c>
      <c r="K835" s="30" t="str">
        <f t="shared" ref="K835:K898" si="125">IF(OR(ISNUMBER( FIND("Criar PEP",H835)), ISNUMBER( FIND("Criar Ordem",H835))), "Sem Informação", IFERROR(IF(MID(H835,11,3)&lt;&gt;"", MID(H835,11,3), "Custeio"), "Custeio"))</f>
        <v>EME</v>
      </c>
      <c r="L835" s="47" t="s">
        <v>136</v>
      </c>
      <c r="M835" s="26" t="s">
        <v>54</v>
      </c>
      <c r="N835" s="26" t="str">
        <f t="shared" si="120"/>
        <v>Pendente</v>
      </c>
      <c r="O835" s="47" t="s">
        <v>137</v>
      </c>
      <c r="P835" s="47" t="s">
        <v>86</v>
      </c>
      <c r="Q835" s="26" t="str">
        <f>IFERROR(IFERROR(VLOOKUP(H835,[1]STATUS_CAPEX!I:J,2,0),VLOOKUP(H835,[1]STATUS_OPEX!H:I,2,0)),0)</f>
        <v>LIB //ATEC</v>
      </c>
      <c r="R835" s="31">
        <v>46349</v>
      </c>
      <c r="S835" s="32" t="s">
        <v>66</v>
      </c>
      <c r="T835" s="26" t="s">
        <v>48</v>
      </c>
      <c r="U835" s="33" t="s">
        <v>67</v>
      </c>
      <c r="V835" s="33" t="str">
        <f t="shared" si="119"/>
        <v>OK</v>
      </c>
      <c r="W835" s="33" t="s">
        <v>148</v>
      </c>
      <c r="X835" s="33" t="s">
        <v>148</v>
      </c>
      <c r="Y835" s="33" t="str">
        <f>IF(AK835&gt;0,"OK","NOK")</f>
        <v>NOK</v>
      </c>
      <c r="Z835" s="14">
        <f t="shared" si="122"/>
        <v>0.2</v>
      </c>
      <c r="AA835" s="48">
        <v>924.64</v>
      </c>
      <c r="AB835" s="50" t="s">
        <v>50</v>
      </c>
      <c r="AC835" s="36" t="str">
        <f>IFERROR(VLOOKUP(T835,[1]STATUS_CAPEX!Q:R,2,0),"SAMUEL OLIVEIRA")</f>
        <v>LUCAS ANDRADE</v>
      </c>
      <c r="AD835" s="37" t="s">
        <v>51</v>
      </c>
      <c r="AE835" s="32" t="str">
        <f t="shared" ref="AE835:AE898" si="126">IF(AND(AJ835&gt;0, AK835&gt;0), "Realizado", "Não realizado")</f>
        <v>Não realizado</v>
      </c>
      <c r="AF835" s="38" t="s">
        <v>68</v>
      </c>
      <c r="AG835" s="39">
        <f t="shared" si="121"/>
        <v>0</v>
      </c>
      <c r="AH835" s="40">
        <v>2548098.5699999998</v>
      </c>
      <c r="AI835" s="35" t="e">
        <f t="shared" si="123"/>
        <v>#N/A</v>
      </c>
      <c r="AJ835" s="41">
        <v>0</v>
      </c>
      <c r="AK835" s="51">
        <v>0</v>
      </c>
      <c r="AL835" s="34" t="str">
        <f t="shared" si="124"/>
        <v>Erica Fragoso</v>
      </c>
    </row>
    <row r="836" spans="1:38" x14ac:dyDescent="0.25">
      <c r="A836" s="26" t="s">
        <v>38</v>
      </c>
      <c r="B836" s="26" t="s">
        <v>39</v>
      </c>
      <c r="C836" s="26" t="s">
        <v>52</v>
      </c>
      <c r="D836" s="26" t="s">
        <v>40</v>
      </c>
      <c r="E836" s="27">
        <v>12110</v>
      </c>
      <c r="F836" s="67">
        <v>185</v>
      </c>
      <c r="G836" s="67"/>
      <c r="H836" s="26" t="s">
        <v>431</v>
      </c>
      <c r="I836" s="29" t="s">
        <v>42</v>
      </c>
      <c r="J836" s="29" t="s">
        <v>42</v>
      </c>
      <c r="K836" s="30" t="str">
        <f t="shared" si="125"/>
        <v>EME</v>
      </c>
      <c r="L836" s="47" t="s">
        <v>136</v>
      </c>
      <c r="M836" s="26" t="s">
        <v>54</v>
      </c>
      <c r="N836" s="26" t="str">
        <f t="shared" si="120"/>
        <v>Realizado</v>
      </c>
      <c r="O836" s="26" t="s">
        <v>64</v>
      </c>
      <c r="P836" s="47" t="s">
        <v>101</v>
      </c>
      <c r="Q836" s="26" t="str">
        <f>IFERROR(IFERROR(VLOOKUP(H836,[1]STATUS_CAPEX!I:J,2,0),VLOOKUP(H836,[1]STATUS_OPEX!H:I,2,0)),0)</f>
        <v>LIB // MED</v>
      </c>
      <c r="R836" s="31">
        <v>46350</v>
      </c>
      <c r="S836" s="32" t="s">
        <v>165</v>
      </c>
      <c r="T836" s="26" t="s">
        <v>48</v>
      </c>
      <c r="U836" s="33" t="s">
        <v>39</v>
      </c>
      <c r="V836" s="33" t="str">
        <f t="shared" si="119"/>
        <v>OK</v>
      </c>
      <c r="W836" s="33" t="s">
        <v>49</v>
      </c>
      <c r="X836" s="33" t="s">
        <v>49</v>
      </c>
      <c r="Y836" s="33" t="s">
        <v>39</v>
      </c>
      <c r="Z836" s="14">
        <f t="shared" si="122"/>
        <v>1</v>
      </c>
      <c r="AA836" s="48">
        <v>3415.61</v>
      </c>
      <c r="AB836" s="50" t="s">
        <v>50</v>
      </c>
      <c r="AC836" s="36" t="str">
        <f>IFERROR(VLOOKUP(T836,[1]STATUS_CAPEX!Q:R,2,0),"SAMUEL OLIVEIRA")</f>
        <v>LUCAS ANDRADE</v>
      </c>
      <c r="AD836" s="37" t="s">
        <v>51</v>
      </c>
      <c r="AE836" s="32" t="str">
        <f t="shared" si="126"/>
        <v>Realizado</v>
      </c>
      <c r="AF836" s="38" t="s">
        <v>166</v>
      </c>
      <c r="AG836" s="39">
        <f t="shared" si="121"/>
        <v>3690.81</v>
      </c>
      <c r="AH836" s="40">
        <v>2548098.5699999998</v>
      </c>
      <c r="AI836" s="35" t="e">
        <f t="shared" si="123"/>
        <v>#N/A</v>
      </c>
      <c r="AJ836" s="41">
        <v>25729514</v>
      </c>
      <c r="AK836" s="51">
        <v>3690.81</v>
      </c>
      <c r="AL836" s="34" t="str">
        <f t="shared" si="124"/>
        <v>Mauricio Alves</v>
      </c>
    </row>
    <row r="837" spans="1:38" x14ac:dyDescent="0.25">
      <c r="A837" s="26" t="s">
        <v>38</v>
      </c>
      <c r="B837" s="26" t="s">
        <v>39</v>
      </c>
      <c r="C837" s="26" t="s">
        <v>52</v>
      </c>
      <c r="D837" s="26" t="s">
        <v>40</v>
      </c>
      <c r="E837" s="27" t="s">
        <v>432</v>
      </c>
      <c r="F837" s="46">
        <v>49</v>
      </c>
      <c r="G837" s="46"/>
      <c r="H837" s="26">
        <v>6000812417</v>
      </c>
      <c r="I837" s="26" t="s">
        <v>42</v>
      </c>
      <c r="J837" s="26" t="s">
        <v>42</v>
      </c>
      <c r="K837" s="30" t="str">
        <f t="shared" si="125"/>
        <v>Custeio</v>
      </c>
      <c r="L837" s="26" t="s">
        <v>75</v>
      </c>
      <c r="M837" s="26" t="s">
        <v>44</v>
      </c>
      <c r="N837" s="26" t="str">
        <f t="shared" si="120"/>
        <v>Realizado</v>
      </c>
      <c r="O837" s="47" t="s">
        <v>45</v>
      </c>
      <c r="P837" s="47" t="s">
        <v>433</v>
      </c>
      <c r="Q837" s="26" t="str">
        <f>IFERROR(IFERROR(VLOOKUP(H837,[1]STATUS_CAPEX!I:J,2,0),VLOOKUP(H837,[1]STATUS_OPEX!H:I,2,0)),0)</f>
        <v>LIB //COMS</v>
      </c>
      <c r="R837" s="31">
        <v>46351</v>
      </c>
      <c r="S837" s="32" t="s">
        <v>56</v>
      </c>
      <c r="T837" s="26" t="s">
        <v>72</v>
      </c>
      <c r="U837" s="33" t="s">
        <v>39</v>
      </c>
      <c r="V837" s="33" t="str">
        <f t="shared" si="119"/>
        <v>OK</v>
      </c>
      <c r="W837" s="33" t="s">
        <v>49</v>
      </c>
      <c r="X837" s="33" t="s">
        <v>49</v>
      </c>
      <c r="Y837" s="33" t="s">
        <v>39</v>
      </c>
      <c r="Z837" s="14">
        <f t="shared" si="122"/>
        <v>1</v>
      </c>
      <c r="AA837" s="48">
        <v>1676.27</v>
      </c>
      <c r="AB837" s="50" t="s">
        <v>57</v>
      </c>
      <c r="AC837" s="36" t="s">
        <v>434</v>
      </c>
      <c r="AD837" s="37" t="s">
        <v>51</v>
      </c>
      <c r="AE837" s="32" t="str">
        <f t="shared" si="126"/>
        <v>Realizado</v>
      </c>
      <c r="AF837" s="38" t="s">
        <v>42</v>
      </c>
      <c r="AG837" s="39">
        <f t="shared" si="121"/>
        <v>2590.75</v>
      </c>
      <c r="AH837" s="40">
        <v>2548098.5699999998</v>
      </c>
      <c r="AI837" s="35" t="e">
        <f t="shared" si="123"/>
        <v>#N/A</v>
      </c>
      <c r="AJ837" s="41">
        <v>25445809</v>
      </c>
      <c r="AK837" s="51">
        <v>2590.75</v>
      </c>
      <c r="AL837" s="34" t="str">
        <f t="shared" si="124"/>
        <v>Mauricio Alves</v>
      </c>
    </row>
    <row r="838" spans="1:38" x14ac:dyDescent="0.25">
      <c r="A838" s="26" t="s">
        <v>38</v>
      </c>
      <c r="B838" s="26" t="s">
        <v>39</v>
      </c>
      <c r="C838" s="26" t="s">
        <v>52</v>
      </c>
      <c r="D838" s="26" t="s">
        <v>40</v>
      </c>
      <c r="E838" s="27">
        <v>12934</v>
      </c>
      <c r="F838" s="67">
        <v>184</v>
      </c>
      <c r="G838" s="67"/>
      <c r="H838" s="26" t="s">
        <v>435</v>
      </c>
      <c r="I838" s="26" t="s">
        <v>42</v>
      </c>
      <c r="J838" s="26" t="s">
        <v>42</v>
      </c>
      <c r="K838" s="30" t="str">
        <f t="shared" si="125"/>
        <v>EME</v>
      </c>
      <c r="L838" s="47" t="s">
        <v>136</v>
      </c>
      <c r="M838" s="26" t="s">
        <v>54</v>
      </c>
      <c r="N838" s="26" t="str">
        <f t="shared" si="120"/>
        <v>Realizado</v>
      </c>
      <c r="O838" s="26" t="s">
        <v>64</v>
      </c>
      <c r="P838" s="47" t="s">
        <v>101</v>
      </c>
      <c r="Q838" s="26" t="str">
        <f>IFERROR(IFERROR(VLOOKUP(H838,[1]STATUS_CAPEX!I:J,2,0),VLOOKUP(H838,[1]STATUS_OPEX!H:I,2,0)),0)</f>
        <v>LIB // MED</v>
      </c>
      <c r="R838" s="31">
        <v>46352</v>
      </c>
      <c r="S838" s="32" t="s">
        <v>165</v>
      </c>
      <c r="T838" s="26" t="s">
        <v>48</v>
      </c>
      <c r="U838" s="33" t="s">
        <v>39</v>
      </c>
      <c r="V838" s="33" t="str">
        <f t="shared" si="119"/>
        <v>OK</v>
      </c>
      <c r="W838" s="33" t="s">
        <v>49</v>
      </c>
      <c r="X838" s="33" t="s">
        <v>49</v>
      </c>
      <c r="Y838" s="33" t="s">
        <v>39</v>
      </c>
      <c r="Z838" s="14">
        <f t="shared" si="122"/>
        <v>1</v>
      </c>
      <c r="AA838" s="48">
        <v>3415.61</v>
      </c>
      <c r="AB838" s="50" t="s">
        <v>50</v>
      </c>
      <c r="AC838" s="36" t="str">
        <f>IFERROR(VLOOKUP(T838,[1]STATUS_CAPEX!Q:R,2,0),"SAMUEL OLIVEIRA")</f>
        <v>LUCAS ANDRADE</v>
      </c>
      <c r="AD838" s="37" t="s">
        <v>51</v>
      </c>
      <c r="AE838" s="32" t="str">
        <f t="shared" si="126"/>
        <v>Realizado</v>
      </c>
      <c r="AF838" s="38" t="s">
        <v>166</v>
      </c>
      <c r="AG838" s="39">
        <f t="shared" si="121"/>
        <v>3690.81</v>
      </c>
      <c r="AH838" s="40">
        <v>2548098.5699999998</v>
      </c>
      <c r="AI838" s="35" t="e">
        <f t="shared" si="123"/>
        <v>#N/A</v>
      </c>
      <c r="AJ838" s="41">
        <v>25729531</v>
      </c>
      <c r="AK838" s="51">
        <v>3690.81</v>
      </c>
      <c r="AL838" s="34" t="str">
        <f t="shared" si="124"/>
        <v>Mauricio Alves</v>
      </c>
    </row>
    <row r="839" spans="1:38" x14ac:dyDescent="0.25">
      <c r="A839" s="26" t="s">
        <v>38</v>
      </c>
      <c r="B839" s="26" t="s">
        <v>39</v>
      </c>
      <c r="C839" s="26" t="s">
        <v>52</v>
      </c>
      <c r="D839" s="26" t="s">
        <v>40</v>
      </c>
      <c r="E839" s="27">
        <v>40622</v>
      </c>
      <c r="F839" s="27">
        <v>50</v>
      </c>
      <c r="G839" s="27"/>
      <c r="H839" s="26" t="s">
        <v>436</v>
      </c>
      <c r="I839" s="26" t="s">
        <v>42</v>
      </c>
      <c r="J839" s="26" t="s">
        <v>42</v>
      </c>
      <c r="K839" s="30" t="str">
        <f t="shared" si="125"/>
        <v>EME</v>
      </c>
      <c r="L839" s="26" t="s">
        <v>75</v>
      </c>
      <c r="M839" s="26" t="s">
        <v>44</v>
      </c>
      <c r="N839" s="26" t="str">
        <f t="shared" si="120"/>
        <v>Realizado</v>
      </c>
      <c r="O839" s="47" t="s">
        <v>45</v>
      </c>
      <c r="P839" s="47" t="s">
        <v>437</v>
      </c>
      <c r="Q839" s="26" t="str">
        <f>IFERROR(IFERROR(VLOOKUP(H839,[1]STATUS_CAPEX!I:J,2,0),VLOOKUP(H839,[1]STATUS_OPEX!H:I,2,0)),0)</f>
        <v>ENTE//CKCP</v>
      </c>
      <c r="R839" s="31">
        <v>46353</v>
      </c>
      <c r="S839" s="32" t="s">
        <v>56</v>
      </c>
      <c r="T839" s="26" t="s">
        <v>48</v>
      </c>
      <c r="U839" s="33" t="s">
        <v>39</v>
      </c>
      <c r="V839" s="33" t="str">
        <f t="shared" si="119"/>
        <v>OK</v>
      </c>
      <c r="W839" s="33" t="s">
        <v>49</v>
      </c>
      <c r="X839" s="33" t="s">
        <v>49</v>
      </c>
      <c r="Y839" s="33" t="s">
        <v>39</v>
      </c>
      <c r="Z839" s="14">
        <f t="shared" si="122"/>
        <v>1</v>
      </c>
      <c r="AA839" s="48">
        <v>5071.08</v>
      </c>
      <c r="AB839" s="50" t="s">
        <v>57</v>
      </c>
      <c r="AC839" s="36" t="str">
        <f>IFERROR(VLOOKUP(T839,[1]STATUS_CAPEX!Q:R,2,0),"SAMUEL OLIVEIRA")</f>
        <v>LUCAS ANDRADE</v>
      </c>
      <c r="AD839" s="37" t="s">
        <v>51</v>
      </c>
      <c r="AE839" s="32" t="str">
        <f t="shared" si="126"/>
        <v>Realizado</v>
      </c>
      <c r="AF839" s="38" t="s">
        <v>42</v>
      </c>
      <c r="AG839" s="39">
        <f t="shared" si="121"/>
        <v>2912.7</v>
      </c>
      <c r="AH839" s="40">
        <v>2548098.5699999998</v>
      </c>
      <c r="AI839" s="35" t="e">
        <f t="shared" si="123"/>
        <v>#N/A</v>
      </c>
      <c r="AJ839" s="41">
        <v>25523547</v>
      </c>
      <c r="AK839" s="51">
        <v>2912.7</v>
      </c>
      <c r="AL839" s="34" t="str">
        <f t="shared" si="124"/>
        <v>Mauricio Alves</v>
      </c>
    </row>
    <row r="840" spans="1:38" x14ac:dyDescent="0.25">
      <c r="A840" s="26" t="s">
        <v>38</v>
      </c>
      <c r="B840" s="26" t="s">
        <v>39</v>
      </c>
      <c r="C840" s="26" t="s">
        <v>52</v>
      </c>
      <c r="D840" s="26" t="s">
        <v>40</v>
      </c>
      <c r="E840" s="27" t="s">
        <v>438</v>
      </c>
      <c r="F840" s="27">
        <v>51</v>
      </c>
      <c r="G840" s="27"/>
      <c r="H840" s="26">
        <v>6000810839</v>
      </c>
      <c r="I840" s="26" t="s">
        <v>42</v>
      </c>
      <c r="J840" s="26" t="s">
        <v>42</v>
      </c>
      <c r="K840" s="30" t="str">
        <f t="shared" si="125"/>
        <v>Custeio</v>
      </c>
      <c r="L840" s="26" t="s">
        <v>75</v>
      </c>
      <c r="M840" s="26" t="s">
        <v>44</v>
      </c>
      <c r="N840" s="26" t="str">
        <f t="shared" si="120"/>
        <v>Realizado</v>
      </c>
      <c r="O840" s="47" t="s">
        <v>45</v>
      </c>
      <c r="P840" s="47" t="s">
        <v>439</v>
      </c>
      <c r="Q840" s="26" t="str">
        <f>IFERROR(IFERROR(VLOOKUP(H840,[1]STATUS_CAPEX!I:J,2,0),VLOOKUP(H840,[1]STATUS_OPEX!H:I,2,0)),0)</f>
        <v>LIB //COMS</v>
      </c>
      <c r="R840" s="31">
        <v>46354</v>
      </c>
      <c r="S840" s="32" t="s">
        <v>56</v>
      </c>
      <c r="T840" s="26" t="s">
        <v>72</v>
      </c>
      <c r="U840" s="33" t="s">
        <v>39</v>
      </c>
      <c r="V840" s="33" t="str">
        <f t="shared" si="119"/>
        <v>OK</v>
      </c>
      <c r="W840" s="33" t="s">
        <v>49</v>
      </c>
      <c r="X840" s="33" t="s">
        <v>49</v>
      </c>
      <c r="Y840" s="33" t="s">
        <v>39</v>
      </c>
      <c r="Z840" s="14">
        <f t="shared" si="122"/>
        <v>1</v>
      </c>
      <c r="AA840" s="48">
        <v>786.08</v>
      </c>
      <c r="AB840" s="50" t="s">
        <v>57</v>
      </c>
      <c r="AC840" s="36" t="str">
        <f>IFERROR(VLOOKUP(S840,[1]STATUS_CAPEX!P:R,3,0),"SAMUEL OLIVEIRA")</f>
        <v>SAMUEL OLIVEIRA</v>
      </c>
      <c r="AD840" s="37" t="s">
        <v>51</v>
      </c>
      <c r="AE840" s="32" t="str">
        <f t="shared" si="126"/>
        <v>Realizado</v>
      </c>
      <c r="AF840" s="38" t="s">
        <v>42</v>
      </c>
      <c r="AG840" s="39">
        <f t="shared" si="121"/>
        <v>2401.4299999999998</v>
      </c>
      <c r="AH840" s="40">
        <v>2548098.5699999998</v>
      </c>
      <c r="AI840" s="35" t="e">
        <f t="shared" si="123"/>
        <v>#N/A</v>
      </c>
      <c r="AJ840" s="41">
        <v>25446041</v>
      </c>
      <c r="AK840" s="51">
        <v>2401.4299999999998</v>
      </c>
      <c r="AL840" s="34" t="str">
        <f t="shared" si="124"/>
        <v>Mauricio Alves</v>
      </c>
    </row>
    <row r="841" spans="1:38" x14ac:dyDescent="0.25">
      <c r="A841" s="26" t="s">
        <v>38</v>
      </c>
      <c r="B841" s="26" t="s">
        <v>39</v>
      </c>
      <c r="C841" s="26" t="s">
        <v>52</v>
      </c>
      <c r="D841" s="26" t="s">
        <v>40</v>
      </c>
      <c r="E841" s="27">
        <v>659977</v>
      </c>
      <c r="F841" s="27">
        <f>IFERROR(VLOOKUP(E841,#REF!,2,0),0)</f>
        <v>0</v>
      </c>
      <c r="G841" s="27"/>
      <c r="H841" s="26">
        <v>6000807768</v>
      </c>
      <c r="I841" s="26" t="s">
        <v>42</v>
      </c>
      <c r="J841" s="26" t="s">
        <v>42</v>
      </c>
      <c r="K841" s="30" t="str">
        <f t="shared" si="125"/>
        <v>Custeio</v>
      </c>
      <c r="L841" s="26" t="s">
        <v>43</v>
      </c>
      <c r="M841" s="26" t="s">
        <v>69</v>
      </c>
      <c r="N841" s="26" t="str">
        <f t="shared" si="120"/>
        <v>Realizado</v>
      </c>
      <c r="O841" s="47" t="s">
        <v>45</v>
      </c>
      <c r="P841" s="47" t="s">
        <v>70</v>
      </c>
      <c r="Q841" s="26" t="str">
        <f>IFERROR(IFERROR(VLOOKUP(H841,[1]STATUS_CAPEX!I:J,2,0),VLOOKUP(H841,[1]STATUS_OPEX!H:I,2,0)),0)</f>
        <v>LIB //COMS</v>
      </c>
      <c r="R841" s="31">
        <v>46193</v>
      </c>
      <c r="S841" s="32" t="s">
        <v>47</v>
      </c>
      <c r="T841" s="26" t="s">
        <v>72</v>
      </c>
      <c r="U841" s="33" t="s">
        <v>39</v>
      </c>
      <c r="V841" s="33" t="str">
        <f t="shared" si="119"/>
        <v>OK</v>
      </c>
      <c r="W841" s="33" t="s">
        <v>49</v>
      </c>
      <c r="X841" s="33" t="s">
        <v>49</v>
      </c>
      <c r="Y841" s="33" t="s">
        <v>39</v>
      </c>
      <c r="Z841" s="14">
        <f t="shared" si="122"/>
        <v>1</v>
      </c>
      <c r="AA841" s="48">
        <v>2780.75</v>
      </c>
      <c r="AB841" s="35" t="s">
        <v>50</v>
      </c>
      <c r="AC841" s="36" t="s">
        <v>73</v>
      </c>
      <c r="AD841" s="37" t="s">
        <v>51</v>
      </c>
      <c r="AE841" s="32" t="str">
        <f t="shared" si="126"/>
        <v>Realizado</v>
      </c>
      <c r="AF841" s="38" t="s">
        <v>42</v>
      </c>
      <c r="AG841" s="39">
        <f t="shared" si="121"/>
        <v>1400.11</v>
      </c>
      <c r="AH841" s="40">
        <v>2548098.5699999998</v>
      </c>
      <c r="AI841" s="35" t="e">
        <f t="shared" si="123"/>
        <v>#N/A</v>
      </c>
      <c r="AJ841" s="41">
        <v>25298047</v>
      </c>
      <c r="AK841" s="51">
        <v>1400.11</v>
      </c>
      <c r="AL841" s="34" t="str">
        <f t="shared" si="124"/>
        <v>Mauricio Alves</v>
      </c>
    </row>
    <row r="842" spans="1:38" x14ac:dyDescent="0.25">
      <c r="A842" s="26" t="s">
        <v>38</v>
      </c>
      <c r="B842" s="26" t="s">
        <v>39</v>
      </c>
      <c r="C842" s="26" t="s">
        <v>52</v>
      </c>
      <c r="D842" s="26" t="s">
        <v>40</v>
      </c>
      <c r="E842" s="27">
        <v>3920</v>
      </c>
      <c r="F842" s="67">
        <v>436</v>
      </c>
      <c r="G842" s="67"/>
      <c r="H842" s="26">
        <v>6000779525</v>
      </c>
      <c r="I842" s="26" t="s">
        <v>42</v>
      </c>
      <c r="J842" s="26" t="s">
        <v>42</v>
      </c>
      <c r="K842" s="30" t="str">
        <f t="shared" si="125"/>
        <v>Custeio</v>
      </c>
      <c r="L842" s="26" t="s">
        <v>289</v>
      </c>
      <c r="M842" s="26" t="s">
        <v>69</v>
      </c>
      <c r="N842" s="26" t="str">
        <f t="shared" si="120"/>
        <v>Realizado</v>
      </c>
      <c r="O842" s="47" t="s">
        <v>45</v>
      </c>
      <c r="P842" s="47" t="s">
        <v>70</v>
      </c>
      <c r="Q842" s="26" t="str">
        <f>IFERROR(IFERROR(VLOOKUP(H842,[1]STATUS_CAPEX!I:J,2,0),VLOOKUP(H842,[1]STATUS_OPEX!H:I,2,0)),0)</f>
        <v>LIB //COMS</v>
      </c>
      <c r="R842" s="31">
        <v>46357</v>
      </c>
      <c r="S842" s="32" t="s">
        <v>56</v>
      </c>
      <c r="T842" s="26" t="s">
        <v>72</v>
      </c>
      <c r="U842" s="33" t="s">
        <v>39</v>
      </c>
      <c r="V842" s="33" t="str">
        <f t="shared" si="119"/>
        <v>OK</v>
      </c>
      <c r="W842" s="33" t="s">
        <v>49</v>
      </c>
      <c r="X842" s="33" t="s">
        <v>49</v>
      </c>
      <c r="Y842" s="33" t="s">
        <v>39</v>
      </c>
      <c r="Z842" s="14">
        <f t="shared" si="122"/>
        <v>1</v>
      </c>
      <c r="AA842" s="60">
        <v>7135.08</v>
      </c>
      <c r="AB842" s="35" t="s">
        <v>57</v>
      </c>
      <c r="AC842" s="36" t="s">
        <v>73</v>
      </c>
      <c r="AD842" s="37" t="s">
        <v>51</v>
      </c>
      <c r="AE842" s="32" t="str">
        <f t="shared" si="126"/>
        <v>Realizado</v>
      </c>
      <c r="AF842" s="38" t="s">
        <v>42</v>
      </c>
      <c r="AG842" s="39">
        <f t="shared" si="121"/>
        <v>7135.08</v>
      </c>
      <c r="AH842" s="40">
        <v>2548098.5699999998</v>
      </c>
      <c r="AI842" s="35" t="e">
        <f t="shared" si="123"/>
        <v>#N/A</v>
      </c>
      <c r="AJ842" s="41">
        <v>25537084</v>
      </c>
      <c r="AK842" s="51">
        <v>7135.08</v>
      </c>
      <c r="AL842" s="34" t="str">
        <f t="shared" si="124"/>
        <v>Mauricio Alves</v>
      </c>
    </row>
    <row r="843" spans="1:38" x14ac:dyDescent="0.25">
      <c r="A843" s="26" t="s">
        <v>440</v>
      </c>
      <c r="B843" s="26" t="s">
        <v>39</v>
      </c>
      <c r="C843" s="26" t="s">
        <v>52</v>
      </c>
      <c r="D843" s="26" t="s">
        <v>40</v>
      </c>
      <c r="E843" s="27" t="s">
        <v>401</v>
      </c>
      <c r="F843" s="46">
        <v>0</v>
      </c>
      <c r="G843" s="46"/>
      <c r="H843" s="26">
        <v>6000809674</v>
      </c>
      <c r="I843" s="26" t="s">
        <v>42</v>
      </c>
      <c r="J843" s="26" t="s">
        <v>42</v>
      </c>
      <c r="K843" s="30" t="str">
        <f t="shared" si="125"/>
        <v>Custeio</v>
      </c>
      <c r="L843" s="26" t="s">
        <v>43</v>
      </c>
      <c r="M843" s="47" t="s">
        <v>441</v>
      </c>
      <c r="N843" s="26" t="str">
        <f t="shared" si="120"/>
        <v>Realizado</v>
      </c>
      <c r="O843" s="47" t="s">
        <v>45</v>
      </c>
      <c r="P843" s="47" t="s">
        <v>441</v>
      </c>
      <c r="Q843" s="26" t="str">
        <f>IFERROR(IFERROR(VLOOKUP(H843,[1]STATUS_CAPEX!I:J,2,0),VLOOKUP(H843,[1]STATUS_OPEX!H:I,2,0)),0)</f>
        <v>LIB //COMS</v>
      </c>
      <c r="R843" s="31">
        <v>46358</v>
      </c>
      <c r="S843" s="32" t="s">
        <v>71</v>
      </c>
      <c r="T843" s="26" t="s">
        <v>72</v>
      </c>
      <c r="U843" s="33" t="s">
        <v>39</v>
      </c>
      <c r="V843" s="33" t="str">
        <f t="shared" ref="V843:V844" si="127">IF(E843&gt;0,"OK","NOK")</f>
        <v>OK</v>
      </c>
      <c r="W843" s="33" t="s">
        <v>49</v>
      </c>
      <c r="X843" s="33" t="s">
        <v>49</v>
      </c>
      <c r="Y843" s="33" t="s">
        <v>39</v>
      </c>
      <c r="Z843" s="14">
        <f t="shared" si="122"/>
        <v>1</v>
      </c>
      <c r="AA843" s="48">
        <v>88235.79</v>
      </c>
      <c r="AB843" s="35" t="s">
        <v>57</v>
      </c>
      <c r="AC843" s="36" t="str">
        <f>IFERROR(VLOOKUP(T843,[1]STATUS_CAPEX!Q:R,2,0),"SAMUEL OLIVEIRA")</f>
        <v>SAMUEL OLIVEIRA</v>
      </c>
      <c r="AD843" s="37" t="s">
        <v>51</v>
      </c>
      <c r="AE843" s="32" t="str">
        <f t="shared" si="126"/>
        <v>Realizado</v>
      </c>
      <c r="AF843" s="38" t="s">
        <v>42</v>
      </c>
      <c r="AG843" s="39">
        <f t="shared" si="121"/>
        <v>103001.60000000001</v>
      </c>
      <c r="AH843" s="40">
        <v>2548098.5699999998</v>
      </c>
      <c r="AI843" s="35" t="e">
        <f t="shared" si="123"/>
        <v>#N/A</v>
      </c>
      <c r="AJ843" s="41">
        <v>25391861</v>
      </c>
      <c r="AK843" s="105">
        <v>103001.60000000001</v>
      </c>
      <c r="AL843" s="34" t="str">
        <f t="shared" si="124"/>
        <v>Mauricio Alves</v>
      </c>
    </row>
    <row r="844" spans="1:38" x14ac:dyDescent="0.25">
      <c r="A844" s="26" t="s">
        <v>440</v>
      </c>
      <c r="B844" s="26" t="s">
        <v>39</v>
      </c>
      <c r="C844" s="26" t="s">
        <v>52</v>
      </c>
      <c r="D844" s="26" t="s">
        <v>40</v>
      </c>
      <c r="E844" s="27" t="s">
        <v>401</v>
      </c>
      <c r="F844" s="46">
        <v>0</v>
      </c>
      <c r="G844" s="46"/>
      <c r="H844" s="26">
        <v>6000809676</v>
      </c>
      <c r="I844" s="26" t="s">
        <v>42</v>
      </c>
      <c r="J844" s="26" t="s">
        <v>42</v>
      </c>
      <c r="K844" s="30" t="str">
        <f t="shared" si="125"/>
        <v>Custeio</v>
      </c>
      <c r="L844" s="26" t="s">
        <v>43</v>
      </c>
      <c r="M844" s="47" t="s">
        <v>442</v>
      </c>
      <c r="N844" s="26" t="str">
        <f t="shared" si="120"/>
        <v>Realizado</v>
      </c>
      <c r="O844" s="47" t="s">
        <v>45</v>
      </c>
      <c r="P844" s="47" t="s">
        <v>442</v>
      </c>
      <c r="Q844" s="26" t="str">
        <f>IFERROR(IFERROR(VLOOKUP(H844,[1]STATUS_CAPEX!I:J,2,0),VLOOKUP(H844,[1]STATUS_OPEX!H:I,2,0)),0)</f>
        <v>LIB //COMS</v>
      </c>
      <c r="R844" s="31">
        <v>46359</v>
      </c>
      <c r="S844" s="32" t="s">
        <v>71</v>
      </c>
      <c r="T844" s="26" t="s">
        <v>72</v>
      </c>
      <c r="U844" s="33" t="s">
        <v>39</v>
      </c>
      <c r="V844" s="33" t="str">
        <f t="shared" si="127"/>
        <v>OK</v>
      </c>
      <c r="W844" s="33" t="s">
        <v>49</v>
      </c>
      <c r="X844" s="33" t="s">
        <v>49</v>
      </c>
      <c r="Y844" s="33" t="s">
        <v>39</v>
      </c>
      <c r="Z844" s="14">
        <f t="shared" si="122"/>
        <v>1</v>
      </c>
      <c r="AA844" s="48">
        <v>35596.99</v>
      </c>
      <c r="AB844" s="35" t="s">
        <v>57</v>
      </c>
      <c r="AC844" s="36" t="str">
        <f>IFERROR(VLOOKUP(T844,[1]STATUS_CAPEX!Q:R,2,0),"SAMUEL OLIVEIRA")</f>
        <v>SAMUEL OLIVEIRA</v>
      </c>
      <c r="AD844" s="37" t="s">
        <v>51</v>
      </c>
      <c r="AE844" s="32" t="str">
        <f t="shared" si="126"/>
        <v>Realizado</v>
      </c>
      <c r="AF844" s="38" t="s">
        <v>42</v>
      </c>
      <c r="AG844" s="39">
        <f t="shared" si="121"/>
        <v>45188.959999999999</v>
      </c>
      <c r="AH844" s="40">
        <v>2548098.5699999998</v>
      </c>
      <c r="AI844" s="35" t="e">
        <f t="shared" si="123"/>
        <v>#N/A</v>
      </c>
      <c r="AJ844" s="41">
        <v>25391877</v>
      </c>
      <c r="AK844" s="105">
        <v>45188.959999999999</v>
      </c>
      <c r="AL844" s="34" t="str">
        <f t="shared" si="124"/>
        <v>Mauricio Alves</v>
      </c>
    </row>
    <row r="845" spans="1:38" x14ac:dyDescent="0.25">
      <c r="A845" s="26" t="s">
        <v>440</v>
      </c>
      <c r="B845" s="26" t="s">
        <v>39</v>
      </c>
      <c r="C845" s="26" t="s">
        <v>52</v>
      </c>
      <c r="D845" s="26" t="s">
        <v>40</v>
      </c>
      <c r="E845" s="27" t="s">
        <v>401</v>
      </c>
      <c r="F845" s="46">
        <v>0</v>
      </c>
      <c r="G845" s="46"/>
      <c r="H845" s="26">
        <v>6000809677</v>
      </c>
      <c r="I845" s="26" t="s">
        <v>42</v>
      </c>
      <c r="J845" s="26" t="s">
        <v>42</v>
      </c>
      <c r="K845" s="30" t="str">
        <f t="shared" si="125"/>
        <v>Custeio</v>
      </c>
      <c r="L845" s="26" t="s">
        <v>43</v>
      </c>
      <c r="M845" s="47" t="s">
        <v>443</v>
      </c>
      <c r="N845" s="26" t="str">
        <f t="shared" si="120"/>
        <v>Realizado</v>
      </c>
      <c r="O845" s="47" t="s">
        <v>45</v>
      </c>
      <c r="P845" s="47" t="s">
        <v>443</v>
      </c>
      <c r="Q845" s="26" t="str">
        <f>IFERROR(IFERROR(VLOOKUP(H845,[1]STATUS_CAPEX!I:J,2,0),VLOOKUP(H845,[1]STATUS_OPEX!H:I,2,0)),0)</f>
        <v>LIB //COMS</v>
      </c>
      <c r="R845" s="31">
        <v>46360</v>
      </c>
      <c r="S845" s="32" t="s">
        <v>71</v>
      </c>
      <c r="T845" s="26" t="s">
        <v>72</v>
      </c>
      <c r="U845" s="47" t="str">
        <f>IF(A845&gt;0,"OK","NOK")</f>
        <v>OK</v>
      </c>
      <c r="V845" s="33" t="s">
        <v>39</v>
      </c>
      <c r="W845" s="33" t="s">
        <v>49</v>
      </c>
      <c r="X845" s="33" t="s">
        <v>49</v>
      </c>
      <c r="Y845" s="33" t="str">
        <f>IF(AK845&gt;0,"OK","NOK")</f>
        <v>OK</v>
      </c>
      <c r="Z845" s="14">
        <f t="shared" si="122"/>
        <v>1</v>
      </c>
      <c r="AA845" s="48">
        <v>138482.57</v>
      </c>
      <c r="AB845" s="35" t="s">
        <v>57</v>
      </c>
      <c r="AC845" s="36" t="str">
        <f>IFERROR(VLOOKUP(T845,[1]STATUS_CAPEX!Q:R,2,0),"SAMUEL OLIVEIRA")</f>
        <v>SAMUEL OLIVEIRA</v>
      </c>
      <c r="AD845" s="37" t="s">
        <v>51</v>
      </c>
      <c r="AE845" s="32" t="str">
        <f t="shared" si="126"/>
        <v>Realizado</v>
      </c>
      <c r="AF845" s="38" t="s">
        <v>42</v>
      </c>
      <c r="AG845" s="39">
        <f t="shared" si="121"/>
        <v>169728.16</v>
      </c>
      <c r="AH845" s="40">
        <v>2548098.5699999998</v>
      </c>
      <c r="AI845" s="35" t="e">
        <f t="shared" si="123"/>
        <v>#N/A</v>
      </c>
      <c r="AJ845" s="41">
        <v>25391911</v>
      </c>
      <c r="AK845" s="105">
        <v>169728.16</v>
      </c>
      <c r="AL845" s="34" t="str">
        <f t="shared" si="124"/>
        <v>Mauricio Alves</v>
      </c>
    </row>
    <row r="846" spans="1:38" x14ac:dyDescent="0.25">
      <c r="A846" s="26" t="s">
        <v>395</v>
      </c>
      <c r="B846" s="26" t="s">
        <v>39</v>
      </c>
      <c r="C846" s="26" t="s">
        <v>52</v>
      </c>
      <c r="D846" s="26" t="s">
        <v>40</v>
      </c>
      <c r="E846" s="27" t="s">
        <v>444</v>
      </c>
      <c r="F846" s="46">
        <v>0</v>
      </c>
      <c r="G846" s="46"/>
      <c r="H846" s="26">
        <v>6000809632</v>
      </c>
      <c r="I846" s="26" t="s">
        <v>42</v>
      </c>
      <c r="J846" s="26" t="s">
        <v>42</v>
      </c>
      <c r="K846" s="30" t="str">
        <f t="shared" si="125"/>
        <v>Custeio</v>
      </c>
      <c r="L846" s="26" t="s">
        <v>43</v>
      </c>
      <c r="M846" s="47" t="s">
        <v>54</v>
      </c>
      <c r="N846" s="26" t="str">
        <f t="shared" si="120"/>
        <v>Realizado</v>
      </c>
      <c r="O846" s="47" t="s">
        <v>45</v>
      </c>
      <c r="P846" s="47" t="s">
        <v>395</v>
      </c>
      <c r="Q846" s="26" t="str">
        <f>IFERROR(IFERROR(VLOOKUP(H846,[1]STATUS_CAPEX!I:J,2,0),VLOOKUP(H846,[1]STATUS_OPEX!H:I,2,0)),0)</f>
        <v>LIB //COMS</v>
      </c>
      <c r="R846" s="31">
        <v>46361</v>
      </c>
      <c r="S846" s="32" t="s">
        <v>71</v>
      </c>
      <c r="T846" s="26" t="s">
        <v>72</v>
      </c>
      <c r="U846" s="33" t="s">
        <v>39</v>
      </c>
      <c r="V846" s="33" t="str">
        <f>IF(E846&gt;0,"OK","NOK")</f>
        <v>OK</v>
      </c>
      <c r="W846" s="33" t="s">
        <v>49</v>
      </c>
      <c r="X846" s="33" t="s">
        <v>49</v>
      </c>
      <c r="Y846" s="33" t="s">
        <v>39</v>
      </c>
      <c r="Z846" s="14">
        <f t="shared" si="122"/>
        <v>1</v>
      </c>
      <c r="AA846" s="48">
        <v>88389.8</v>
      </c>
      <c r="AB846" s="35" t="s">
        <v>57</v>
      </c>
      <c r="AC846" s="36" t="str">
        <f>IFERROR(VLOOKUP(T846,[1]STATUS_CAPEX!Q:R,2,0),"SAMUEL OLIVEIRA")</f>
        <v>SAMUEL OLIVEIRA</v>
      </c>
      <c r="AD846" s="37" t="s">
        <v>51</v>
      </c>
      <c r="AE846" s="32" t="str">
        <f t="shared" si="126"/>
        <v>Realizado</v>
      </c>
      <c r="AF846" s="38" t="s">
        <v>42</v>
      </c>
      <c r="AG846" s="39">
        <f t="shared" si="121"/>
        <v>88389.8</v>
      </c>
      <c r="AH846" s="40">
        <v>2548098.5699999998</v>
      </c>
      <c r="AI846" s="35" t="e">
        <f t="shared" si="123"/>
        <v>#N/A</v>
      </c>
      <c r="AJ846" s="41">
        <v>25281457</v>
      </c>
      <c r="AK846" s="105">
        <v>88389.8</v>
      </c>
      <c r="AL846" s="34" t="str">
        <f t="shared" si="124"/>
        <v>Mauricio Alves</v>
      </c>
    </row>
    <row r="847" spans="1:38" x14ac:dyDescent="0.25">
      <c r="A847" s="26" t="s">
        <v>395</v>
      </c>
      <c r="B847" s="26" t="s">
        <v>39</v>
      </c>
      <c r="C847" s="26" t="s">
        <v>52</v>
      </c>
      <c r="D847" s="26" t="s">
        <v>40</v>
      </c>
      <c r="E847" s="27" t="s">
        <v>444</v>
      </c>
      <c r="F847" s="46">
        <v>0</v>
      </c>
      <c r="G847" s="46"/>
      <c r="H847" s="26">
        <v>6000809691</v>
      </c>
      <c r="I847" s="26" t="s">
        <v>42</v>
      </c>
      <c r="J847" s="26" t="s">
        <v>42</v>
      </c>
      <c r="K847" s="30" t="str">
        <f t="shared" si="125"/>
        <v>Custeio</v>
      </c>
      <c r="L847" s="26" t="s">
        <v>43</v>
      </c>
      <c r="M847" s="26" t="s">
        <v>44</v>
      </c>
      <c r="N847" s="26" t="str">
        <f t="shared" si="120"/>
        <v>Realizado</v>
      </c>
      <c r="O847" s="47" t="s">
        <v>45</v>
      </c>
      <c r="P847" s="47" t="s">
        <v>395</v>
      </c>
      <c r="Q847" s="26" t="str">
        <f>IFERROR(IFERROR(VLOOKUP(H847,[1]STATUS_CAPEX!I:J,2,0),VLOOKUP(H847,[1]STATUS_OPEX!H:I,2,0)),0)</f>
        <v>LIB //COMS</v>
      </c>
      <c r="R847" s="31">
        <v>46362</v>
      </c>
      <c r="S847" s="32" t="s">
        <v>71</v>
      </c>
      <c r="T847" s="26" t="s">
        <v>72</v>
      </c>
      <c r="U847" s="33" t="s">
        <v>39</v>
      </c>
      <c r="V847" s="33" t="str">
        <f>IF(E847&gt;0,"OK","NOK")</f>
        <v>OK</v>
      </c>
      <c r="W847" s="33" t="s">
        <v>49</v>
      </c>
      <c r="X847" s="33" t="s">
        <v>49</v>
      </c>
      <c r="Y847" s="33" t="s">
        <v>39</v>
      </c>
      <c r="Z847" s="14">
        <f t="shared" si="122"/>
        <v>1</v>
      </c>
      <c r="AA847" s="48">
        <v>185190</v>
      </c>
      <c r="AB847" s="35" t="s">
        <v>57</v>
      </c>
      <c r="AC847" s="36" t="str">
        <f>IFERROR(VLOOKUP(T847,[1]STATUS_CAPEX!Q:R,2,0),"SAMUEL OLIVEIRA")</f>
        <v>SAMUEL OLIVEIRA</v>
      </c>
      <c r="AD847" s="37" t="s">
        <v>51</v>
      </c>
      <c r="AE847" s="32" t="str">
        <f t="shared" si="126"/>
        <v>Realizado</v>
      </c>
      <c r="AF847" s="38" t="s">
        <v>42</v>
      </c>
      <c r="AG847" s="39">
        <f t="shared" si="121"/>
        <v>99516.4</v>
      </c>
      <c r="AH847" s="40">
        <v>2548098.5699999998</v>
      </c>
      <c r="AI847" s="35" t="e">
        <f t="shared" si="123"/>
        <v>#N/A</v>
      </c>
      <c r="AJ847" s="41">
        <v>25281727</v>
      </c>
      <c r="AK847" s="105">
        <v>99516.4</v>
      </c>
      <c r="AL847" s="34" t="str">
        <f t="shared" si="124"/>
        <v>Mauricio Alves</v>
      </c>
    </row>
    <row r="848" spans="1:38" x14ac:dyDescent="0.25">
      <c r="A848" s="26" t="s">
        <v>38</v>
      </c>
      <c r="B848" s="26" t="s">
        <v>39</v>
      </c>
      <c r="C848" s="26" t="s">
        <v>52</v>
      </c>
      <c r="D848" s="26" t="s">
        <v>40</v>
      </c>
      <c r="E848" s="27">
        <v>11712</v>
      </c>
      <c r="F848" s="67">
        <v>178</v>
      </c>
      <c r="G848" s="67"/>
      <c r="H848" s="26" t="s">
        <v>445</v>
      </c>
      <c r="I848" s="43" t="s">
        <v>42</v>
      </c>
      <c r="J848" s="43" t="s">
        <v>42</v>
      </c>
      <c r="K848" s="30" t="str">
        <f t="shared" si="125"/>
        <v>EME</v>
      </c>
      <c r="L848" s="47" t="s">
        <v>136</v>
      </c>
      <c r="M848" s="26" t="s">
        <v>54</v>
      </c>
      <c r="N848" s="26" t="str">
        <f t="shared" si="120"/>
        <v>Realizado</v>
      </c>
      <c r="O848" s="47" t="s">
        <v>245</v>
      </c>
      <c r="P848" s="47" t="s">
        <v>101</v>
      </c>
      <c r="Q848" s="26" t="str">
        <f>IFERROR(IFERROR(VLOOKUP(H848,[1]STATUS_CAPEX!I:J,2,0),VLOOKUP(H848,[1]STATUS_OPEX!H:I,2,0)),0)</f>
        <v>LIB // MED</v>
      </c>
      <c r="R848" s="31">
        <v>46363</v>
      </c>
      <c r="S848" s="32" t="s">
        <v>165</v>
      </c>
      <c r="T848" s="26" t="s">
        <v>48</v>
      </c>
      <c r="U848" s="33" t="s">
        <v>39</v>
      </c>
      <c r="V848" s="33" t="str">
        <f>IF(E848&gt;0,"OK","NOK")</f>
        <v>OK</v>
      </c>
      <c r="W848" s="33" t="s">
        <v>49</v>
      </c>
      <c r="X848" s="33" t="s">
        <v>49</v>
      </c>
      <c r="Y848" s="33" t="s">
        <v>39</v>
      </c>
      <c r="Z848" s="14">
        <f t="shared" si="122"/>
        <v>1</v>
      </c>
      <c r="AA848" s="48">
        <v>3415.61</v>
      </c>
      <c r="AB848" s="50" t="s">
        <v>50</v>
      </c>
      <c r="AC848" s="36" t="str">
        <f>IFERROR(VLOOKUP(T848,[1]STATUS_CAPEX!Q:R,2,0),"SAMUEL OLIVEIRA")</f>
        <v>LUCAS ANDRADE</v>
      </c>
      <c r="AD848" s="37" t="s">
        <v>51</v>
      </c>
      <c r="AE848" s="32" t="str">
        <f t="shared" si="126"/>
        <v>Realizado</v>
      </c>
      <c r="AF848" s="38" t="s">
        <v>166</v>
      </c>
      <c r="AG848" s="39">
        <f t="shared" si="121"/>
        <v>3866.41</v>
      </c>
      <c r="AH848" s="40">
        <v>2548098.5699999998</v>
      </c>
      <c r="AI848" s="35" t="e">
        <f t="shared" si="123"/>
        <v>#N/A</v>
      </c>
      <c r="AJ848" s="41">
        <v>25729502</v>
      </c>
      <c r="AK848" s="51">
        <v>3866.41</v>
      </c>
      <c r="AL848" s="34" t="str">
        <f t="shared" si="124"/>
        <v>Mauricio Alves</v>
      </c>
    </row>
    <row r="849" spans="1:38" hidden="1" x14ac:dyDescent="0.25">
      <c r="A849" s="26" t="s">
        <v>183</v>
      </c>
      <c r="B849" s="26" t="s">
        <v>360</v>
      </c>
      <c r="C849" s="26" t="s">
        <v>361</v>
      </c>
      <c r="D849" s="26" t="s">
        <v>61</v>
      </c>
      <c r="E849" s="27">
        <v>8891</v>
      </c>
      <c r="F849" s="67">
        <v>194</v>
      </c>
      <c r="G849" s="67"/>
      <c r="H849" s="44" t="s">
        <v>446</v>
      </c>
      <c r="I849" s="45" t="s">
        <v>63</v>
      </c>
      <c r="J849" s="45" t="s">
        <v>63</v>
      </c>
      <c r="K849" s="30" t="str">
        <f t="shared" si="125"/>
        <v>EME</v>
      </c>
      <c r="L849" s="47" t="s">
        <v>136</v>
      </c>
      <c r="M849" s="26" t="s">
        <v>54</v>
      </c>
      <c r="N849" s="26" t="str">
        <f t="shared" si="120"/>
        <v>Pendente</v>
      </c>
      <c r="O849" s="47" t="s">
        <v>422</v>
      </c>
      <c r="P849" s="47" t="s">
        <v>101</v>
      </c>
      <c r="Q849" s="26" t="str">
        <f>IFERROR(IFERROR(VLOOKUP(H849,[1]STATUS_CAPEX!I:J,2,0),VLOOKUP(H849,[1]STATUS_OPEX!H:I,2,0)),0)</f>
        <v>LIB //ATEC</v>
      </c>
      <c r="R849" s="31">
        <v>46364</v>
      </c>
      <c r="S849" s="32" t="s">
        <v>66</v>
      </c>
      <c r="T849" s="26" t="s">
        <v>48</v>
      </c>
      <c r="U849" s="33" t="s">
        <v>67</v>
      </c>
      <c r="V849" s="33" t="s">
        <v>67</v>
      </c>
      <c r="W849" s="33" t="s">
        <v>148</v>
      </c>
      <c r="X849" s="33" t="s">
        <v>148</v>
      </c>
      <c r="Y849" s="33" t="str">
        <f>IF(AK849&gt;0,"OK","NOK")</f>
        <v>NOK</v>
      </c>
      <c r="Z849" s="14">
        <f t="shared" si="122"/>
        <v>0</v>
      </c>
      <c r="AA849" s="48">
        <v>4653.3500000000004</v>
      </c>
      <c r="AB849" s="50" t="s">
        <v>50</v>
      </c>
      <c r="AC849" s="104" t="s">
        <v>411</v>
      </c>
      <c r="AD849" s="37" t="s">
        <v>51</v>
      </c>
      <c r="AE849" s="32" t="str">
        <f t="shared" si="126"/>
        <v>Não realizado</v>
      </c>
      <c r="AF849" s="38" t="s">
        <v>68</v>
      </c>
      <c r="AG849" s="39">
        <f t="shared" si="121"/>
        <v>0</v>
      </c>
      <c r="AH849" s="40">
        <v>2548098.5699999998</v>
      </c>
      <c r="AI849" s="35" t="e">
        <f t="shared" si="123"/>
        <v>#N/A</v>
      </c>
      <c r="AJ849" s="41">
        <v>0</v>
      </c>
      <c r="AK849" s="51">
        <v>0</v>
      </c>
      <c r="AL849" s="34" t="str">
        <f t="shared" si="124"/>
        <v>Erica Fragoso</v>
      </c>
    </row>
    <row r="850" spans="1:38" x14ac:dyDescent="0.25">
      <c r="A850" s="26" t="s">
        <v>38</v>
      </c>
      <c r="B850" s="26" t="s">
        <v>39</v>
      </c>
      <c r="C850" s="26" t="s">
        <v>52</v>
      </c>
      <c r="D850" s="26" t="s">
        <v>40</v>
      </c>
      <c r="E850" s="27">
        <v>7978</v>
      </c>
      <c r="F850" s="67">
        <v>162</v>
      </c>
      <c r="G850" s="67"/>
      <c r="H850" s="26" t="s">
        <v>447</v>
      </c>
      <c r="I850" s="29" t="s">
        <v>42</v>
      </c>
      <c r="J850" s="29" t="s">
        <v>42</v>
      </c>
      <c r="K850" s="30" t="str">
        <f t="shared" si="125"/>
        <v>EME</v>
      </c>
      <c r="L850" s="47" t="s">
        <v>136</v>
      </c>
      <c r="M850" s="26" t="s">
        <v>54</v>
      </c>
      <c r="N850" s="26" t="str">
        <f t="shared" si="120"/>
        <v>Realizado</v>
      </c>
      <c r="O850" s="47" t="s">
        <v>45</v>
      </c>
      <c r="P850" s="47" t="s">
        <v>101</v>
      </c>
      <c r="Q850" s="26" t="str">
        <f>IFERROR(IFERROR(VLOOKUP(H850,[1]STATUS_CAPEX!I:J,2,0),VLOOKUP(H850,[1]STATUS_OPEX!H:I,2,0)),0)</f>
        <v>LIB // MED</v>
      </c>
      <c r="R850" s="31">
        <v>46365</v>
      </c>
      <c r="S850" s="32" t="s">
        <v>165</v>
      </c>
      <c r="T850" s="26" t="s">
        <v>48</v>
      </c>
      <c r="U850" s="33" t="s">
        <v>39</v>
      </c>
      <c r="V850" s="33" t="str">
        <f t="shared" ref="V850:V913" si="128">IF(E850&gt;0,"OK","NOK")</f>
        <v>OK</v>
      </c>
      <c r="W850" s="33" t="s">
        <v>49</v>
      </c>
      <c r="X850" s="33" t="s">
        <v>49</v>
      </c>
      <c r="Y850" s="33" t="s">
        <v>39</v>
      </c>
      <c r="Z850" s="14">
        <f t="shared" si="122"/>
        <v>1</v>
      </c>
      <c r="AA850" s="48">
        <v>3415.61</v>
      </c>
      <c r="AB850" s="102" t="s">
        <v>50</v>
      </c>
      <c r="AC850" s="36" t="str">
        <f>IFERROR(VLOOKUP(T850,[1]STATUS_CAPEX!Q:R,2,0),"SAMUEL OLIVEIRA")</f>
        <v>LUCAS ANDRADE</v>
      </c>
      <c r="AD850" s="37" t="s">
        <v>51</v>
      </c>
      <c r="AE850" s="32" t="str">
        <f t="shared" si="126"/>
        <v>Realizado</v>
      </c>
      <c r="AF850" s="38" t="s">
        <v>166</v>
      </c>
      <c r="AG850" s="39">
        <f t="shared" si="121"/>
        <v>4454.67</v>
      </c>
      <c r="AH850" s="40">
        <v>2548098.5699999998</v>
      </c>
      <c r="AI850" s="35" t="e">
        <f t="shared" si="123"/>
        <v>#N/A</v>
      </c>
      <c r="AJ850" s="41">
        <v>25837757</v>
      </c>
      <c r="AK850" s="51">
        <v>4454.67</v>
      </c>
      <c r="AL850" s="34" t="str">
        <f t="shared" si="124"/>
        <v>Mauricio Alves</v>
      </c>
    </row>
    <row r="851" spans="1:38" x14ac:dyDescent="0.25">
      <c r="A851" s="26" t="s">
        <v>38</v>
      </c>
      <c r="B851" s="26" t="s">
        <v>39</v>
      </c>
      <c r="C851" s="26" t="s">
        <v>52</v>
      </c>
      <c r="D851" s="26" t="s">
        <v>40</v>
      </c>
      <c r="E851" s="27">
        <v>1551</v>
      </c>
      <c r="F851" s="106">
        <v>81</v>
      </c>
      <c r="G851" s="106"/>
      <c r="H851" s="26" t="s">
        <v>448</v>
      </c>
      <c r="I851" s="26" t="s">
        <v>42</v>
      </c>
      <c r="J851" s="26" t="s">
        <v>42</v>
      </c>
      <c r="K851" s="30" t="str">
        <f t="shared" si="125"/>
        <v>EME</v>
      </c>
      <c r="L851" s="47" t="s">
        <v>75</v>
      </c>
      <c r="M851" s="26" t="s">
        <v>44</v>
      </c>
      <c r="N851" s="26" t="str">
        <f t="shared" si="120"/>
        <v>Realizado</v>
      </c>
      <c r="O851" s="47" t="s">
        <v>45</v>
      </c>
      <c r="P851" s="47" t="s">
        <v>437</v>
      </c>
      <c r="Q851" s="26" t="str">
        <f>IFERROR(IFERROR(VLOOKUP(H851,[1]STATUS_CAPEX!I:J,2,0),VLOOKUP(H851,[1]STATUS_OPEX!H:I,2,0)),0)</f>
        <v>LIB //CKCP</v>
      </c>
      <c r="R851" s="31">
        <v>46366</v>
      </c>
      <c r="S851" s="32" t="s">
        <v>47</v>
      </c>
      <c r="T851" s="26" t="s">
        <v>48</v>
      </c>
      <c r="U851" s="33" t="s">
        <v>39</v>
      </c>
      <c r="V851" s="33" t="str">
        <f t="shared" si="128"/>
        <v>OK</v>
      </c>
      <c r="W851" s="33" t="s">
        <v>49</v>
      </c>
      <c r="X851" s="33" t="s">
        <v>49</v>
      </c>
      <c r="Y851" s="33" t="s">
        <v>39</v>
      </c>
      <c r="Z851" s="14">
        <f t="shared" si="122"/>
        <v>1</v>
      </c>
      <c r="AA851" s="48">
        <v>5787.75</v>
      </c>
      <c r="AB851" s="102" t="s">
        <v>50</v>
      </c>
      <c r="AC851" s="36" t="str">
        <f>IFERROR(VLOOKUP(T851,[1]STATUS_CAPEX!Q:R,2,0),"SAMUEL OLIVEIRA")</f>
        <v>LUCAS ANDRADE</v>
      </c>
      <c r="AD851" s="37" t="s">
        <v>51</v>
      </c>
      <c r="AE851" s="32" t="str">
        <f t="shared" si="126"/>
        <v>Realizado</v>
      </c>
      <c r="AF851" s="38" t="s">
        <v>42</v>
      </c>
      <c r="AG851" s="39">
        <f t="shared" si="121"/>
        <v>645.12</v>
      </c>
      <c r="AH851" s="40">
        <v>2548098.5699999998</v>
      </c>
      <c r="AI851" s="35" t="e">
        <f t="shared" si="123"/>
        <v>#N/A</v>
      </c>
      <c r="AJ851" s="41">
        <v>25819716</v>
      </c>
      <c r="AK851" s="51">
        <v>645.12</v>
      </c>
      <c r="AL851" s="34" t="str">
        <f t="shared" si="124"/>
        <v>Mauricio Alves</v>
      </c>
    </row>
    <row r="852" spans="1:38" x14ac:dyDescent="0.25">
      <c r="A852" s="26" t="s">
        <v>38</v>
      </c>
      <c r="B852" s="26" t="s">
        <v>39</v>
      </c>
      <c r="C852" s="26" t="s">
        <v>52</v>
      </c>
      <c r="D852" s="26" t="s">
        <v>40</v>
      </c>
      <c r="E852" s="27">
        <v>5040</v>
      </c>
      <c r="F852" s="67">
        <v>183</v>
      </c>
      <c r="G852" s="67"/>
      <c r="H852" s="26" t="s">
        <v>449</v>
      </c>
      <c r="I852" s="26" t="s">
        <v>42</v>
      </c>
      <c r="J852" s="26" t="s">
        <v>42</v>
      </c>
      <c r="K852" s="30" t="str">
        <f t="shared" si="125"/>
        <v>EME</v>
      </c>
      <c r="L852" s="47" t="s">
        <v>136</v>
      </c>
      <c r="M852" s="26" t="s">
        <v>54</v>
      </c>
      <c r="N852" s="26" t="str">
        <f t="shared" si="120"/>
        <v>Realizado</v>
      </c>
      <c r="O852" s="47" t="s">
        <v>45</v>
      </c>
      <c r="P852" s="47" t="s">
        <v>101</v>
      </c>
      <c r="Q852" s="26" t="str">
        <f>IFERROR(IFERROR(VLOOKUP(H852,[1]STATUS_CAPEX!I:J,2,0),VLOOKUP(H852,[1]STATUS_OPEX!H:I,2,0)),0)</f>
        <v>LIB // MED</v>
      </c>
      <c r="R852" s="31">
        <v>46367</v>
      </c>
      <c r="S852" s="32" t="s">
        <v>165</v>
      </c>
      <c r="T852" s="26" t="s">
        <v>48</v>
      </c>
      <c r="U852" s="33" t="s">
        <v>39</v>
      </c>
      <c r="V852" s="33" t="str">
        <f t="shared" si="128"/>
        <v>OK</v>
      </c>
      <c r="W852" s="33" t="s">
        <v>49</v>
      </c>
      <c r="X852" s="33" t="s">
        <v>49</v>
      </c>
      <c r="Y852" s="33" t="s">
        <v>39</v>
      </c>
      <c r="Z852" s="14">
        <f t="shared" si="122"/>
        <v>1</v>
      </c>
      <c r="AA852" s="48">
        <v>4629.46</v>
      </c>
      <c r="AB852" s="50" t="s">
        <v>50</v>
      </c>
      <c r="AC852" s="36" t="str">
        <f>IFERROR(VLOOKUP(T852,[1]STATUS_CAPEX!Q:R,2,0),"SAMUEL OLIVEIRA")</f>
        <v>LUCAS ANDRADE</v>
      </c>
      <c r="AD852" s="37" t="s">
        <v>51</v>
      </c>
      <c r="AE852" s="32" t="str">
        <f t="shared" si="126"/>
        <v>Realizado</v>
      </c>
      <c r="AF852" s="38" t="s">
        <v>166</v>
      </c>
      <c r="AG852" s="39">
        <f t="shared" si="121"/>
        <v>4730.3900000000003</v>
      </c>
      <c r="AH852" s="40">
        <v>2548098.5699999998</v>
      </c>
      <c r="AI852" s="35" t="e">
        <f t="shared" si="123"/>
        <v>#N/A</v>
      </c>
      <c r="AJ852" s="41">
        <v>25729458</v>
      </c>
      <c r="AK852" s="51">
        <v>4730.3900000000003</v>
      </c>
      <c r="AL852" s="34" t="str">
        <f t="shared" si="124"/>
        <v>Mauricio Alves</v>
      </c>
    </row>
    <row r="853" spans="1:38" x14ac:dyDescent="0.25">
      <c r="A853" s="26" t="s">
        <v>38</v>
      </c>
      <c r="B853" s="26" t="s">
        <v>39</v>
      </c>
      <c r="C853" s="26" t="s">
        <v>52</v>
      </c>
      <c r="D853" s="26" t="s">
        <v>40</v>
      </c>
      <c r="E853" s="27">
        <v>6441</v>
      </c>
      <c r="F853" s="67">
        <v>161</v>
      </c>
      <c r="G853" s="67"/>
      <c r="H853" s="26" t="s">
        <v>450</v>
      </c>
      <c r="I853" s="26" t="s">
        <v>42</v>
      </c>
      <c r="J853" s="26" t="s">
        <v>42</v>
      </c>
      <c r="K853" s="30" t="str">
        <f t="shared" si="125"/>
        <v>EME</v>
      </c>
      <c r="L853" s="47" t="s">
        <v>136</v>
      </c>
      <c r="M853" s="26" t="s">
        <v>54</v>
      </c>
      <c r="N853" s="26" t="str">
        <f t="shared" si="120"/>
        <v>Realizado</v>
      </c>
      <c r="O853" s="47" t="s">
        <v>45</v>
      </c>
      <c r="P853" s="47" t="s">
        <v>101</v>
      </c>
      <c r="Q853" s="26" t="str">
        <f>IFERROR(IFERROR(VLOOKUP(H853,[1]STATUS_CAPEX!I:J,2,0),VLOOKUP(H853,[1]STATUS_OPEX!H:I,2,0)),0)</f>
        <v>LIB //CKCP</v>
      </c>
      <c r="R853" s="31">
        <v>46368</v>
      </c>
      <c r="S853" s="32" t="s">
        <v>47</v>
      </c>
      <c r="T853" s="26" t="s">
        <v>48</v>
      </c>
      <c r="U853" s="33" t="s">
        <v>39</v>
      </c>
      <c r="V853" s="33" t="str">
        <f t="shared" si="128"/>
        <v>OK</v>
      </c>
      <c r="W853" s="33" t="s">
        <v>49</v>
      </c>
      <c r="X853" s="33" t="s">
        <v>49</v>
      </c>
      <c r="Y853" s="33" t="s">
        <v>39</v>
      </c>
      <c r="Z853" s="14">
        <f t="shared" si="122"/>
        <v>1</v>
      </c>
      <c r="AA853" s="48">
        <v>3415.61</v>
      </c>
      <c r="AB853" s="102" t="s">
        <v>50</v>
      </c>
      <c r="AC853" s="36" t="str">
        <f>IFERROR(VLOOKUP(T853,[1]STATUS_CAPEX!Q:R,2,0),"SAMUEL OLIVEIRA")</f>
        <v>LUCAS ANDRADE</v>
      </c>
      <c r="AD853" s="37" t="s">
        <v>51</v>
      </c>
      <c r="AE853" s="32" t="str">
        <f t="shared" si="126"/>
        <v>Realizado</v>
      </c>
      <c r="AF853" s="38" t="s">
        <v>42</v>
      </c>
      <c r="AG853" s="39">
        <f t="shared" si="121"/>
        <v>3866.41</v>
      </c>
      <c r="AH853" s="40">
        <v>2548098.5699999998</v>
      </c>
      <c r="AI853" s="35" t="e">
        <f t="shared" si="123"/>
        <v>#N/A</v>
      </c>
      <c r="AJ853" s="41">
        <v>25852126</v>
      </c>
      <c r="AK853" s="51">
        <v>3866.41</v>
      </c>
      <c r="AL853" s="34" t="str">
        <f t="shared" si="124"/>
        <v>Mauricio Alves</v>
      </c>
    </row>
    <row r="854" spans="1:38" x14ac:dyDescent="0.25">
      <c r="A854" s="26" t="s">
        <v>38</v>
      </c>
      <c r="B854" s="26" t="s">
        <v>39</v>
      </c>
      <c r="C854" s="26" t="s">
        <v>52</v>
      </c>
      <c r="D854" s="26" t="s">
        <v>40</v>
      </c>
      <c r="E854" s="27">
        <v>5789</v>
      </c>
      <c r="F854" s="67">
        <v>78</v>
      </c>
      <c r="G854" s="67"/>
      <c r="H854" s="26" t="s">
        <v>451</v>
      </c>
      <c r="I854" s="26" t="s">
        <v>42</v>
      </c>
      <c r="J854" s="26" t="s">
        <v>42</v>
      </c>
      <c r="K854" s="30" t="str">
        <f t="shared" si="125"/>
        <v>EME</v>
      </c>
      <c r="L854" s="47" t="s">
        <v>136</v>
      </c>
      <c r="M854" s="26" t="s">
        <v>44</v>
      </c>
      <c r="N854" s="26" t="str">
        <f t="shared" si="120"/>
        <v>Realizado</v>
      </c>
      <c r="O854" s="47" t="s">
        <v>45</v>
      </c>
      <c r="P854" s="47" t="s">
        <v>46</v>
      </c>
      <c r="Q854" s="26" t="str">
        <f>IFERROR(IFERROR(VLOOKUP(H854,[1]STATUS_CAPEX!I:J,2,0),VLOOKUP(H854,[1]STATUS_OPEX!H:I,2,0)),0)</f>
        <v>LIB //CKCP</v>
      </c>
      <c r="R854" s="31">
        <v>46369</v>
      </c>
      <c r="S854" s="32" t="s">
        <v>47</v>
      </c>
      <c r="T854" s="26" t="s">
        <v>48</v>
      </c>
      <c r="U854" s="33" t="s">
        <v>39</v>
      </c>
      <c r="V854" s="33" t="str">
        <f t="shared" si="128"/>
        <v>OK</v>
      </c>
      <c r="W854" s="33" t="s">
        <v>49</v>
      </c>
      <c r="X854" s="33" t="s">
        <v>49</v>
      </c>
      <c r="Y854" s="33" t="s">
        <v>39</v>
      </c>
      <c r="Z854" s="14">
        <f t="shared" si="122"/>
        <v>1</v>
      </c>
      <c r="AA854" s="48">
        <v>2856.17</v>
      </c>
      <c r="AB854" s="102" t="s">
        <v>50</v>
      </c>
      <c r="AC854" s="36" t="str">
        <f>IFERROR(VLOOKUP(T854,[1]STATUS_CAPEX!Q:R,2,0),"SAMUEL OLIVEIRA")</f>
        <v>LUCAS ANDRADE</v>
      </c>
      <c r="AD854" s="37" t="s">
        <v>51</v>
      </c>
      <c r="AE854" s="32" t="str">
        <f t="shared" si="126"/>
        <v>Realizado</v>
      </c>
      <c r="AF854" s="38" t="s">
        <v>42</v>
      </c>
      <c r="AG854" s="39">
        <f t="shared" si="121"/>
        <v>666.67</v>
      </c>
      <c r="AH854" s="40">
        <v>2548098.5699999998</v>
      </c>
      <c r="AI854" s="35" t="e">
        <f t="shared" si="123"/>
        <v>#N/A</v>
      </c>
      <c r="AJ854" s="41">
        <v>25852336</v>
      </c>
      <c r="AK854" s="51">
        <v>666.67</v>
      </c>
      <c r="AL854" s="34" t="str">
        <f t="shared" si="124"/>
        <v>Mauricio Alves</v>
      </c>
    </row>
    <row r="855" spans="1:38" x14ac:dyDescent="0.25">
      <c r="A855" s="26" t="s">
        <v>38</v>
      </c>
      <c r="B855" s="26" t="s">
        <v>39</v>
      </c>
      <c r="C855" s="26" t="s">
        <v>52</v>
      </c>
      <c r="D855" s="26" t="s">
        <v>40</v>
      </c>
      <c r="E855" s="27">
        <v>55162</v>
      </c>
      <c r="F855" s="67">
        <v>58</v>
      </c>
      <c r="G855" s="67"/>
      <c r="H855" s="26">
        <v>6000812418</v>
      </c>
      <c r="I855" s="26" t="s">
        <v>42</v>
      </c>
      <c r="J855" s="26" t="s">
        <v>42</v>
      </c>
      <c r="K855" s="30" t="str">
        <f t="shared" si="125"/>
        <v>Custeio</v>
      </c>
      <c r="L855" s="26" t="s">
        <v>136</v>
      </c>
      <c r="M855" s="26" t="s">
        <v>44</v>
      </c>
      <c r="N855" s="26" t="str">
        <f t="shared" si="120"/>
        <v>Realizado</v>
      </c>
      <c r="O855" s="47" t="s">
        <v>45</v>
      </c>
      <c r="P855" s="47" t="s">
        <v>110</v>
      </c>
      <c r="Q855" s="26" t="str">
        <f>IFERROR(IFERROR(VLOOKUP(H855,[1]STATUS_CAPEX!I:J,2,0),VLOOKUP(H855,[1]STATUS_OPEX!H:I,2,0)),0)</f>
        <v>LIB //COMS</v>
      </c>
      <c r="R855" s="31">
        <v>46370</v>
      </c>
      <c r="S855" s="32" t="s">
        <v>56</v>
      </c>
      <c r="T855" s="26" t="s">
        <v>72</v>
      </c>
      <c r="U855" s="33" t="s">
        <v>39</v>
      </c>
      <c r="V855" s="33" t="str">
        <f t="shared" si="128"/>
        <v>OK</v>
      </c>
      <c r="W855" s="33" t="s">
        <v>49</v>
      </c>
      <c r="X855" s="33" t="s">
        <v>49</v>
      </c>
      <c r="Y855" s="33" t="s">
        <v>39</v>
      </c>
      <c r="Z855" s="14">
        <f t="shared" si="122"/>
        <v>1</v>
      </c>
      <c r="AA855" s="48">
        <v>42.99</v>
      </c>
      <c r="AB855" s="35" t="s">
        <v>57</v>
      </c>
      <c r="AC855" s="103" t="s">
        <v>73</v>
      </c>
      <c r="AD855" s="37" t="s">
        <v>51</v>
      </c>
      <c r="AE855" s="32" t="str">
        <f t="shared" si="126"/>
        <v>Realizado</v>
      </c>
      <c r="AF855" s="38" t="s">
        <v>42</v>
      </c>
      <c r="AG855" s="39">
        <f t="shared" si="121"/>
        <v>42.99</v>
      </c>
      <c r="AH855" s="40">
        <v>2548098.5699999998</v>
      </c>
      <c r="AI855" s="35" t="e">
        <f t="shared" si="123"/>
        <v>#N/A</v>
      </c>
      <c r="AJ855" s="81">
        <v>25541208</v>
      </c>
      <c r="AK855" s="51">
        <v>42.99</v>
      </c>
      <c r="AL855" s="34" t="str">
        <f t="shared" si="124"/>
        <v>Mauricio Alves</v>
      </c>
    </row>
    <row r="856" spans="1:38" x14ac:dyDescent="0.25">
      <c r="A856" s="26" t="s">
        <v>38</v>
      </c>
      <c r="B856" s="26" t="s">
        <v>39</v>
      </c>
      <c r="C856" s="26" t="s">
        <v>52</v>
      </c>
      <c r="D856" s="26" t="s">
        <v>40</v>
      </c>
      <c r="E856" s="27">
        <v>662406</v>
      </c>
      <c r="F856" s="27">
        <f>IFERROR(VLOOKUP(E856,#REF!,2,0),0)</f>
        <v>0</v>
      </c>
      <c r="G856" s="27"/>
      <c r="H856" s="26">
        <v>6000808366</v>
      </c>
      <c r="I856" s="26" t="s">
        <v>42</v>
      </c>
      <c r="J856" s="26" t="s">
        <v>42</v>
      </c>
      <c r="K856" s="30" t="str">
        <f t="shared" si="125"/>
        <v>Custeio</v>
      </c>
      <c r="L856" s="26" t="s">
        <v>136</v>
      </c>
      <c r="M856" s="26" t="s">
        <v>69</v>
      </c>
      <c r="N856" s="26" t="str">
        <f t="shared" si="120"/>
        <v>Realizado</v>
      </c>
      <c r="O856" s="26" t="s">
        <v>64</v>
      </c>
      <c r="P856" s="47" t="s">
        <v>70</v>
      </c>
      <c r="Q856" s="26" t="str">
        <f>IFERROR(IFERROR(VLOOKUP(H856,[1]STATUS_CAPEX!I:J,2,0),VLOOKUP(H856,[1]STATUS_OPEX!H:I,2,0)),0)</f>
        <v>LIB //COMS</v>
      </c>
      <c r="R856" s="31">
        <v>46204</v>
      </c>
      <c r="S856" s="32" t="s">
        <v>47</v>
      </c>
      <c r="T856" s="26" t="s">
        <v>72</v>
      </c>
      <c r="U856" s="33" t="s">
        <v>39</v>
      </c>
      <c r="V856" s="33" t="str">
        <f t="shared" si="128"/>
        <v>OK</v>
      </c>
      <c r="W856" s="33" t="s">
        <v>49</v>
      </c>
      <c r="X856" s="33" t="s">
        <v>49</v>
      </c>
      <c r="Y856" s="33" t="s">
        <v>39</v>
      </c>
      <c r="Z856" s="14">
        <f t="shared" si="122"/>
        <v>1</v>
      </c>
      <c r="AA856" s="48">
        <v>1280.52</v>
      </c>
      <c r="AB856" s="35" t="s">
        <v>50</v>
      </c>
      <c r="AC856" s="36" t="s">
        <v>73</v>
      </c>
      <c r="AD856" s="37" t="s">
        <v>51</v>
      </c>
      <c r="AE856" s="32" t="str">
        <f t="shared" si="126"/>
        <v>Realizado</v>
      </c>
      <c r="AF856" s="38" t="s">
        <v>42</v>
      </c>
      <c r="AG856" s="39">
        <f t="shared" si="121"/>
        <v>910.73</v>
      </c>
      <c r="AH856" s="40">
        <v>2548098.5699999998</v>
      </c>
      <c r="AI856" s="35" t="e">
        <f t="shared" si="123"/>
        <v>#N/A</v>
      </c>
      <c r="AJ856" s="41">
        <v>25469262</v>
      </c>
      <c r="AK856" s="51">
        <v>910.73</v>
      </c>
      <c r="AL856" s="34" t="str">
        <f t="shared" si="124"/>
        <v>Mauricio Alves</v>
      </c>
    </row>
    <row r="857" spans="1:38" x14ac:dyDescent="0.25">
      <c r="A857" s="26" t="s">
        <v>38</v>
      </c>
      <c r="B857" s="26" t="s">
        <v>39</v>
      </c>
      <c r="C857" s="26" t="s">
        <v>52</v>
      </c>
      <c r="D857" s="26" t="s">
        <v>40</v>
      </c>
      <c r="E857" s="27">
        <v>2797</v>
      </c>
      <c r="F857" s="46">
        <v>377</v>
      </c>
      <c r="G857" s="46"/>
      <c r="H857" s="26">
        <v>6000783799</v>
      </c>
      <c r="I857" s="43" t="s">
        <v>42</v>
      </c>
      <c r="J857" s="43" t="s">
        <v>42</v>
      </c>
      <c r="K857" s="30" t="str">
        <f t="shared" si="125"/>
        <v>Custeio</v>
      </c>
      <c r="L857" s="26" t="s">
        <v>289</v>
      </c>
      <c r="M857" s="26" t="s">
        <v>69</v>
      </c>
      <c r="N857" s="26" t="str">
        <f t="shared" si="120"/>
        <v>Realizado</v>
      </c>
      <c r="O857" s="47" t="s">
        <v>45</v>
      </c>
      <c r="P857" s="47" t="s">
        <v>70</v>
      </c>
      <c r="Q857" s="26" t="str">
        <f>IFERROR(IFERROR(VLOOKUP(H857,[1]STATUS_CAPEX!I:J,2,0),VLOOKUP(H857,[1]STATUS_OPEX!H:I,2,0)),0)</f>
        <v>LIB //COMS</v>
      </c>
      <c r="R857" s="31">
        <v>46373</v>
      </c>
      <c r="S857" s="32" t="s">
        <v>165</v>
      </c>
      <c r="T857" s="26" t="s">
        <v>72</v>
      </c>
      <c r="U857" s="33" t="s">
        <v>39</v>
      </c>
      <c r="V857" s="33" t="str">
        <f t="shared" si="128"/>
        <v>OK</v>
      </c>
      <c r="W857" s="33" t="s">
        <v>49</v>
      </c>
      <c r="X857" s="33" t="s">
        <v>49</v>
      </c>
      <c r="Y857" s="33" t="s">
        <v>39</v>
      </c>
      <c r="Z857" s="14">
        <f t="shared" si="122"/>
        <v>1</v>
      </c>
      <c r="AA857" s="48">
        <v>10156.02</v>
      </c>
      <c r="AB857" s="50" t="s">
        <v>50</v>
      </c>
      <c r="AC857" s="36" t="s">
        <v>271</v>
      </c>
      <c r="AD857" s="37" t="s">
        <v>51</v>
      </c>
      <c r="AE857" s="32" t="str">
        <f t="shared" si="126"/>
        <v>Realizado</v>
      </c>
      <c r="AF857" s="38" t="s">
        <v>166</v>
      </c>
      <c r="AG857" s="39">
        <f t="shared" si="121"/>
        <v>9852.89</v>
      </c>
      <c r="AH857" s="40">
        <v>2548098.5699999998</v>
      </c>
      <c r="AI857" s="35" t="e">
        <f t="shared" si="123"/>
        <v>#N/A</v>
      </c>
      <c r="AJ857" s="41">
        <v>25595065</v>
      </c>
      <c r="AK857" s="51">
        <v>9852.89</v>
      </c>
      <c r="AL857" s="34" t="str">
        <f t="shared" si="124"/>
        <v>Mauricio Alves</v>
      </c>
    </row>
    <row r="858" spans="1:38" x14ac:dyDescent="0.25">
      <c r="A858" s="26" t="s">
        <v>38</v>
      </c>
      <c r="B858" s="26" t="s">
        <v>39</v>
      </c>
      <c r="C858" s="26" t="s">
        <v>52</v>
      </c>
      <c r="D858" s="26" t="s">
        <v>40</v>
      </c>
      <c r="E858" s="27">
        <v>86562</v>
      </c>
      <c r="F858" s="67"/>
      <c r="G858" s="67"/>
      <c r="H858" s="44" t="s">
        <v>452</v>
      </c>
      <c r="I858" s="45" t="s">
        <v>63</v>
      </c>
      <c r="J858" s="45" t="s">
        <v>63</v>
      </c>
      <c r="K858" s="30" t="str">
        <f t="shared" si="125"/>
        <v>EME</v>
      </c>
      <c r="L858" s="26" t="s">
        <v>43</v>
      </c>
      <c r="M858" s="26" t="s">
        <v>54</v>
      </c>
      <c r="N858" s="26" t="str">
        <f t="shared" si="120"/>
        <v>Realizado</v>
      </c>
      <c r="O858" s="47" t="s">
        <v>321</v>
      </c>
      <c r="P858" s="47" t="s">
        <v>321</v>
      </c>
      <c r="Q858" s="26" t="str">
        <f>IFERROR(IFERROR(VLOOKUP(H858,[1]STATUS_CAPEX!I:J,2,0),VLOOKUP(H858,[1]STATUS_OPEX!H:I,2,0)),0)</f>
        <v>LIB //COMS</v>
      </c>
      <c r="R858" s="31">
        <v>46374</v>
      </c>
      <c r="S858" s="32" t="s">
        <v>66</v>
      </c>
      <c r="T858" s="26" t="s">
        <v>48</v>
      </c>
      <c r="U858" s="33" t="s">
        <v>39</v>
      </c>
      <c r="V858" s="33" t="str">
        <f t="shared" si="128"/>
        <v>OK</v>
      </c>
      <c r="W858" s="33" t="s">
        <v>49</v>
      </c>
      <c r="X858" s="33" t="s">
        <v>49</v>
      </c>
      <c r="Y858" s="33" t="s">
        <v>39</v>
      </c>
      <c r="Z858" s="14">
        <f t="shared" si="122"/>
        <v>1</v>
      </c>
      <c r="AA858" s="60">
        <v>0</v>
      </c>
      <c r="AB858" s="35" t="s">
        <v>50</v>
      </c>
      <c r="AC858" s="36" t="str">
        <f>IFERROR(VLOOKUP(T858,[1]STATUS_CAPEX!Q:R,2,0),"SAMUEL OLIVEIRA")</f>
        <v>LUCAS ANDRADE</v>
      </c>
      <c r="AD858" s="37" t="s">
        <v>51</v>
      </c>
      <c r="AE858" s="32" t="str">
        <f t="shared" si="126"/>
        <v>Realizado</v>
      </c>
      <c r="AF858" s="38" t="s">
        <v>345</v>
      </c>
      <c r="AG858" s="39">
        <f t="shared" si="121"/>
        <v>3647.05</v>
      </c>
      <c r="AH858" s="40">
        <v>2548098.5699999998</v>
      </c>
      <c r="AI858" s="35" t="e">
        <f t="shared" si="123"/>
        <v>#N/A</v>
      </c>
      <c r="AJ858" s="41">
        <v>25372915</v>
      </c>
      <c r="AK858" s="51">
        <v>3647.05</v>
      </c>
      <c r="AL858" s="34" t="str">
        <f t="shared" si="124"/>
        <v>Mauricio Alves</v>
      </c>
    </row>
    <row r="859" spans="1:38" x14ac:dyDescent="0.25">
      <c r="A859" s="26" t="s">
        <v>38</v>
      </c>
      <c r="B859" s="26" t="s">
        <v>39</v>
      </c>
      <c r="C859" s="26" t="s">
        <v>52</v>
      </c>
      <c r="D859" s="26" t="s">
        <v>40</v>
      </c>
      <c r="E859" s="27">
        <v>4557</v>
      </c>
      <c r="F859" s="67">
        <v>477</v>
      </c>
      <c r="G859" s="67"/>
      <c r="H859" s="26">
        <v>6000692026</v>
      </c>
      <c r="I859" s="29" t="s">
        <v>42</v>
      </c>
      <c r="J859" s="29" t="s">
        <v>42</v>
      </c>
      <c r="K859" s="30" t="str">
        <f t="shared" si="125"/>
        <v>Custeio</v>
      </c>
      <c r="L859" s="47" t="s">
        <v>75</v>
      </c>
      <c r="M859" s="26" t="s">
        <v>69</v>
      </c>
      <c r="N859" s="26" t="str">
        <f t="shared" si="120"/>
        <v>Realizado</v>
      </c>
      <c r="O859" s="47" t="s">
        <v>100</v>
      </c>
      <c r="P859" s="47" t="s">
        <v>70</v>
      </c>
      <c r="Q859" s="26" t="str">
        <f>IFERROR(IFERROR(VLOOKUP(H859,[1]STATUS_CAPEX!I:J,2,0),VLOOKUP(H859,[1]STATUS_OPEX!H:I,2,0)),0)</f>
        <v>LIB //COMS</v>
      </c>
      <c r="R859" s="31">
        <v>46376</v>
      </c>
      <c r="S859" s="32" t="s">
        <v>56</v>
      </c>
      <c r="T859" s="26" t="s">
        <v>72</v>
      </c>
      <c r="U859" s="33" t="s">
        <v>39</v>
      </c>
      <c r="V859" s="33" t="str">
        <f t="shared" si="128"/>
        <v>OK</v>
      </c>
      <c r="W859" s="33" t="s">
        <v>49</v>
      </c>
      <c r="X859" s="33" t="s">
        <v>49</v>
      </c>
      <c r="Y859" s="33" t="s">
        <v>39</v>
      </c>
      <c r="Z859" s="14">
        <f t="shared" si="122"/>
        <v>1</v>
      </c>
      <c r="AA859" s="48">
        <v>8342.25</v>
      </c>
      <c r="AB859" s="50" t="s">
        <v>57</v>
      </c>
      <c r="AC859" s="36" t="str">
        <f>IFERROR(VLOOKUP(T859,[1]STATUS_CAPEX!Q:R,2,0),"SAMUEL OLIVEIRA")</f>
        <v>SAMUEL OLIVEIRA</v>
      </c>
      <c r="AD859" s="37" t="s">
        <v>51</v>
      </c>
      <c r="AE859" s="32" t="str">
        <f t="shared" si="126"/>
        <v>Realizado</v>
      </c>
      <c r="AF859" s="38" t="s">
        <v>42</v>
      </c>
      <c r="AG859" s="49">
        <f t="shared" si="121"/>
        <v>8342.25</v>
      </c>
      <c r="AH859" s="40">
        <v>2548098.5699999998</v>
      </c>
      <c r="AI859" s="50" t="e">
        <f t="shared" si="123"/>
        <v>#N/A</v>
      </c>
      <c r="AJ859" s="41">
        <v>25695792</v>
      </c>
      <c r="AK859" s="51">
        <v>8342.25</v>
      </c>
      <c r="AL859" s="34" t="str">
        <f t="shared" si="124"/>
        <v>Mauricio Alves</v>
      </c>
    </row>
    <row r="860" spans="1:38" x14ac:dyDescent="0.25">
      <c r="A860" s="26" t="s">
        <v>38</v>
      </c>
      <c r="B860" s="26" t="s">
        <v>39</v>
      </c>
      <c r="C860" s="26" t="s">
        <v>52</v>
      </c>
      <c r="D860" s="26" t="s">
        <v>40</v>
      </c>
      <c r="E860" s="27">
        <v>4557</v>
      </c>
      <c r="F860" s="67" t="s">
        <v>453</v>
      </c>
      <c r="G860" s="67"/>
      <c r="H860" s="26">
        <v>6000692025</v>
      </c>
      <c r="I860" s="26" t="s">
        <v>42</v>
      </c>
      <c r="J860" s="26" t="s">
        <v>42</v>
      </c>
      <c r="K860" s="30" t="str">
        <f t="shared" si="125"/>
        <v>Custeio</v>
      </c>
      <c r="L860" s="47" t="s">
        <v>75</v>
      </c>
      <c r="M860" s="26" t="s">
        <v>69</v>
      </c>
      <c r="N860" s="26" t="str">
        <f t="shared" si="120"/>
        <v>Realizado</v>
      </c>
      <c r="O860" s="47" t="s">
        <v>100</v>
      </c>
      <c r="P860" s="47" t="s">
        <v>70</v>
      </c>
      <c r="Q860" s="26" t="str">
        <f>IFERROR(IFERROR(VLOOKUP(H860,[1]STATUS_CAPEX!I:J,2,0),VLOOKUP(H860,[1]STATUS_OPEX!H:I,2,0)),0)</f>
        <v>LIB //COMS</v>
      </c>
      <c r="R860" s="31">
        <v>46377</v>
      </c>
      <c r="S860" s="32" t="s">
        <v>56</v>
      </c>
      <c r="T860" s="26" t="s">
        <v>72</v>
      </c>
      <c r="U860" s="33" t="s">
        <v>39</v>
      </c>
      <c r="V860" s="33" t="str">
        <f t="shared" si="128"/>
        <v>OK</v>
      </c>
      <c r="W860" s="33" t="s">
        <v>49</v>
      </c>
      <c r="X860" s="33" t="s">
        <v>49</v>
      </c>
      <c r="Y860" s="33" t="s">
        <v>39</v>
      </c>
      <c r="Z860" s="14">
        <f t="shared" si="122"/>
        <v>1</v>
      </c>
      <c r="AA860" s="48">
        <v>794.5</v>
      </c>
      <c r="AB860" s="50" t="s">
        <v>57</v>
      </c>
      <c r="AC860" s="36" t="str">
        <f>IFERROR(VLOOKUP(T860,[1]STATUS_CAPEX!Q:R,2,0),"SAMUEL OLIVEIRA")</f>
        <v>SAMUEL OLIVEIRA</v>
      </c>
      <c r="AD860" s="37" t="s">
        <v>51</v>
      </c>
      <c r="AE860" s="32" t="str">
        <f t="shared" si="126"/>
        <v>Realizado</v>
      </c>
      <c r="AF860" s="38" t="s">
        <v>42</v>
      </c>
      <c r="AG860" s="49">
        <f t="shared" si="121"/>
        <v>794.5</v>
      </c>
      <c r="AH860" s="40">
        <v>2548098.5699999998</v>
      </c>
      <c r="AI860" s="50" t="e">
        <f t="shared" si="123"/>
        <v>#N/A</v>
      </c>
      <c r="AJ860" s="41">
        <v>25695795</v>
      </c>
      <c r="AK860" s="51">
        <v>794.5</v>
      </c>
      <c r="AL860" s="34" t="str">
        <f t="shared" si="124"/>
        <v>Mauricio Alves</v>
      </c>
    </row>
    <row r="861" spans="1:38" x14ac:dyDescent="0.25">
      <c r="A861" s="26" t="s">
        <v>38</v>
      </c>
      <c r="B861" s="26" t="s">
        <v>39</v>
      </c>
      <c r="C861" s="26" t="s">
        <v>52</v>
      </c>
      <c r="D861" s="26" t="s">
        <v>40</v>
      </c>
      <c r="E861" s="27">
        <v>4557</v>
      </c>
      <c r="F861" s="67" t="s">
        <v>454</v>
      </c>
      <c r="G861" s="67"/>
      <c r="H861" s="26">
        <v>6000692027</v>
      </c>
      <c r="I861" s="26" t="s">
        <v>42</v>
      </c>
      <c r="J861" s="26" t="s">
        <v>42</v>
      </c>
      <c r="K861" s="30" t="str">
        <f t="shared" si="125"/>
        <v>Custeio</v>
      </c>
      <c r="L861" s="47" t="s">
        <v>75</v>
      </c>
      <c r="M861" s="26" t="s">
        <v>69</v>
      </c>
      <c r="N861" s="26" t="str">
        <f t="shared" si="120"/>
        <v>Realizado</v>
      </c>
      <c r="O861" s="47" t="s">
        <v>100</v>
      </c>
      <c r="P861" s="47" t="s">
        <v>70</v>
      </c>
      <c r="Q861" s="26" t="str">
        <f>IFERROR(IFERROR(VLOOKUP(H861,[1]STATUS_CAPEX!I:J,2,0),VLOOKUP(H861,[1]STATUS_OPEX!H:I,2,0)),0)</f>
        <v>LIB //COMS</v>
      </c>
      <c r="R861" s="31">
        <v>46378</v>
      </c>
      <c r="S861" s="32" t="s">
        <v>56</v>
      </c>
      <c r="T861" s="26" t="s">
        <v>72</v>
      </c>
      <c r="U861" s="33" t="s">
        <v>39</v>
      </c>
      <c r="V861" s="33" t="str">
        <f t="shared" si="128"/>
        <v>OK</v>
      </c>
      <c r="W861" s="33" t="s">
        <v>49</v>
      </c>
      <c r="X861" s="33" t="s">
        <v>49</v>
      </c>
      <c r="Y861" s="33" t="s">
        <v>39</v>
      </c>
      <c r="Z861" s="14">
        <f t="shared" si="122"/>
        <v>1</v>
      </c>
      <c r="AA861" s="48">
        <v>2383.5</v>
      </c>
      <c r="AB861" s="50" t="s">
        <v>57</v>
      </c>
      <c r="AC861" s="36" t="str">
        <f>IFERROR(VLOOKUP(T861,[1]STATUS_CAPEX!Q:R,2,0),"SAMUEL OLIVEIRA")</f>
        <v>SAMUEL OLIVEIRA</v>
      </c>
      <c r="AD861" s="37" t="s">
        <v>51</v>
      </c>
      <c r="AE861" s="32" t="str">
        <f t="shared" si="126"/>
        <v>Realizado</v>
      </c>
      <c r="AF861" s="38" t="s">
        <v>42</v>
      </c>
      <c r="AG861" s="49">
        <f t="shared" si="121"/>
        <v>2383.5</v>
      </c>
      <c r="AH861" s="40">
        <v>2548098.5699999998</v>
      </c>
      <c r="AI861" s="50" t="e">
        <f t="shared" si="123"/>
        <v>#N/A</v>
      </c>
      <c r="AJ861" s="41">
        <v>25695820</v>
      </c>
      <c r="AK861" s="51">
        <v>2383.5</v>
      </c>
      <c r="AL861" s="34" t="str">
        <f t="shared" si="124"/>
        <v>Mauricio Alves</v>
      </c>
    </row>
    <row r="862" spans="1:38" x14ac:dyDescent="0.25">
      <c r="A862" s="26" t="s">
        <v>38</v>
      </c>
      <c r="B862" s="26" t="s">
        <v>39</v>
      </c>
      <c r="C862" s="26" t="s">
        <v>52</v>
      </c>
      <c r="D862" s="26" t="s">
        <v>40</v>
      </c>
      <c r="E862" s="27">
        <v>4557</v>
      </c>
      <c r="F862" s="67" t="s">
        <v>455</v>
      </c>
      <c r="G862" s="67"/>
      <c r="H862" s="26">
        <v>6000692032</v>
      </c>
      <c r="I862" s="26" t="s">
        <v>42</v>
      </c>
      <c r="J862" s="26" t="s">
        <v>42</v>
      </c>
      <c r="K862" s="30" t="str">
        <f t="shared" si="125"/>
        <v>Custeio</v>
      </c>
      <c r="L862" s="47" t="s">
        <v>75</v>
      </c>
      <c r="M862" s="26" t="s">
        <v>69</v>
      </c>
      <c r="N862" s="26" t="str">
        <f t="shared" si="120"/>
        <v>Realizado</v>
      </c>
      <c r="O862" s="47" t="s">
        <v>100</v>
      </c>
      <c r="P862" s="47" t="s">
        <v>70</v>
      </c>
      <c r="Q862" s="26" t="str">
        <f>IFERROR(IFERROR(VLOOKUP(H862,[1]STATUS_CAPEX!I:J,2,0),VLOOKUP(H862,[1]STATUS_OPEX!H:I,2,0)),0)</f>
        <v>LIB //COMS</v>
      </c>
      <c r="R862" s="31">
        <v>46379</v>
      </c>
      <c r="S862" s="32" t="s">
        <v>56</v>
      </c>
      <c r="T862" s="26" t="s">
        <v>72</v>
      </c>
      <c r="U862" s="33" t="s">
        <v>39</v>
      </c>
      <c r="V862" s="33" t="str">
        <f t="shared" si="128"/>
        <v>OK</v>
      </c>
      <c r="W862" s="33" t="s">
        <v>49</v>
      </c>
      <c r="X862" s="33" t="s">
        <v>49</v>
      </c>
      <c r="Y862" s="33" t="s">
        <v>39</v>
      </c>
      <c r="Z862" s="14">
        <f t="shared" si="122"/>
        <v>1</v>
      </c>
      <c r="AA862" s="48">
        <v>397.25</v>
      </c>
      <c r="AB862" s="50" t="s">
        <v>57</v>
      </c>
      <c r="AC862" s="36" t="str">
        <f>IFERROR(VLOOKUP(T862,[1]STATUS_CAPEX!Q:R,2,0),"SAMUEL OLIVEIRA")</f>
        <v>SAMUEL OLIVEIRA</v>
      </c>
      <c r="AD862" s="37" t="s">
        <v>51</v>
      </c>
      <c r="AE862" s="32" t="str">
        <f t="shared" si="126"/>
        <v>Realizado</v>
      </c>
      <c r="AF862" s="38" t="s">
        <v>42</v>
      </c>
      <c r="AG862" s="49">
        <f t="shared" si="121"/>
        <v>397.25</v>
      </c>
      <c r="AH862" s="40">
        <v>2548098.5699999998</v>
      </c>
      <c r="AI862" s="50" t="e">
        <f t="shared" si="123"/>
        <v>#N/A</v>
      </c>
      <c r="AJ862" s="41">
        <v>25695823</v>
      </c>
      <c r="AK862" s="51">
        <v>397.25</v>
      </c>
      <c r="AL862" s="34" t="str">
        <f t="shared" si="124"/>
        <v>Mauricio Alves</v>
      </c>
    </row>
    <row r="863" spans="1:38" x14ac:dyDescent="0.25">
      <c r="A863" s="26" t="s">
        <v>38</v>
      </c>
      <c r="B863" s="26" t="s">
        <v>39</v>
      </c>
      <c r="C863" s="26" t="s">
        <v>52</v>
      </c>
      <c r="D863" s="26" t="s">
        <v>40</v>
      </c>
      <c r="E863" s="27">
        <v>4557</v>
      </c>
      <c r="F863" s="67" t="s">
        <v>456</v>
      </c>
      <c r="G863" s="67"/>
      <c r="H863" s="26">
        <v>6000692024</v>
      </c>
      <c r="I863" s="26" t="s">
        <v>42</v>
      </c>
      <c r="J863" s="26" t="s">
        <v>42</v>
      </c>
      <c r="K863" s="30" t="str">
        <f t="shared" si="125"/>
        <v>Custeio</v>
      </c>
      <c r="L863" s="47" t="s">
        <v>75</v>
      </c>
      <c r="M863" s="26" t="s">
        <v>69</v>
      </c>
      <c r="N863" s="26" t="str">
        <f t="shared" si="120"/>
        <v>Realizado</v>
      </c>
      <c r="O863" s="47" t="s">
        <v>100</v>
      </c>
      <c r="P863" s="47" t="s">
        <v>70</v>
      </c>
      <c r="Q863" s="26" t="str">
        <f>IFERROR(IFERROR(VLOOKUP(H863,[1]STATUS_CAPEX!I:J,2,0),VLOOKUP(H863,[1]STATUS_OPEX!H:I,2,0)),0)</f>
        <v>LIB //COMS</v>
      </c>
      <c r="R863" s="31">
        <v>46380</v>
      </c>
      <c r="S863" s="32" t="s">
        <v>56</v>
      </c>
      <c r="T863" s="26" t="s">
        <v>72</v>
      </c>
      <c r="U863" s="33" t="s">
        <v>39</v>
      </c>
      <c r="V863" s="33" t="str">
        <f t="shared" si="128"/>
        <v>OK</v>
      </c>
      <c r="W863" s="33" t="s">
        <v>49</v>
      </c>
      <c r="X863" s="33" t="s">
        <v>49</v>
      </c>
      <c r="Y863" s="33" t="s">
        <v>39</v>
      </c>
      <c r="Z863" s="14">
        <f t="shared" si="122"/>
        <v>1</v>
      </c>
      <c r="AA863" s="48">
        <v>397.25</v>
      </c>
      <c r="AB863" s="50" t="s">
        <v>57</v>
      </c>
      <c r="AC863" s="36" t="str">
        <f>IFERROR(VLOOKUP(T863,[1]STATUS_CAPEX!Q:R,2,0),"SAMUEL OLIVEIRA")</f>
        <v>SAMUEL OLIVEIRA</v>
      </c>
      <c r="AD863" s="37" t="s">
        <v>51</v>
      </c>
      <c r="AE863" s="32" t="str">
        <f t="shared" si="126"/>
        <v>Realizado</v>
      </c>
      <c r="AF863" s="38" t="s">
        <v>42</v>
      </c>
      <c r="AG863" s="49">
        <v>397.25</v>
      </c>
      <c r="AH863" s="40">
        <v>2548098.5699999998</v>
      </c>
      <c r="AI863" s="35" t="e">
        <f t="shared" si="123"/>
        <v>#N/A</v>
      </c>
      <c r="AJ863" s="41">
        <v>25695839</v>
      </c>
      <c r="AK863" s="51">
        <v>397.25</v>
      </c>
      <c r="AL863" s="34" t="str">
        <f t="shared" si="124"/>
        <v>Mauricio Alves</v>
      </c>
    </row>
    <row r="864" spans="1:38" x14ac:dyDescent="0.25">
      <c r="A864" s="26" t="s">
        <v>38</v>
      </c>
      <c r="B864" s="26" t="s">
        <v>39</v>
      </c>
      <c r="C864" s="26" t="s">
        <v>52</v>
      </c>
      <c r="D864" s="26" t="s">
        <v>40</v>
      </c>
      <c r="E864" s="27">
        <v>657636</v>
      </c>
      <c r="F864" s="27">
        <f>IFERROR(VLOOKUP(E864,#REF!,2,0),0)</f>
        <v>0</v>
      </c>
      <c r="G864" s="27"/>
      <c r="H864" s="26">
        <v>6000808367</v>
      </c>
      <c r="I864" s="26" t="s">
        <v>42</v>
      </c>
      <c r="J864" s="26" t="s">
        <v>42</v>
      </c>
      <c r="K864" s="30" t="str">
        <f t="shared" si="125"/>
        <v>Custeio</v>
      </c>
      <c r="L864" s="26" t="s">
        <v>43</v>
      </c>
      <c r="M864" s="26" t="s">
        <v>69</v>
      </c>
      <c r="N864" s="26" t="str">
        <f t="shared" si="120"/>
        <v>Realizado</v>
      </c>
      <c r="O864" s="47" t="s">
        <v>45</v>
      </c>
      <c r="P864" s="47" t="s">
        <v>70</v>
      </c>
      <c r="Q864" s="26" t="str">
        <f>IFERROR(IFERROR(VLOOKUP(H864,[1]STATUS_CAPEX!I:J,2,0),VLOOKUP(H864,[1]STATUS_OPEX!H:I,2,0)),0)</f>
        <v>LIB //COMS</v>
      </c>
      <c r="R864" s="31">
        <v>46203</v>
      </c>
      <c r="S864" s="32" t="s">
        <v>47</v>
      </c>
      <c r="T864" s="26" t="s">
        <v>72</v>
      </c>
      <c r="U864" s="33" t="s">
        <v>39</v>
      </c>
      <c r="V864" s="33" t="str">
        <f t="shared" si="128"/>
        <v>OK</v>
      </c>
      <c r="W864" s="33" t="s">
        <v>49</v>
      </c>
      <c r="X864" s="33" t="s">
        <v>49</v>
      </c>
      <c r="Y864" s="33" t="s">
        <v>39</v>
      </c>
      <c r="Z864" s="14">
        <f t="shared" si="122"/>
        <v>1</v>
      </c>
      <c r="AA864" s="48">
        <v>1961.61</v>
      </c>
      <c r="AB864" s="35" t="s">
        <v>50</v>
      </c>
      <c r="AC864" s="36" t="str">
        <f>IFERROR(VLOOKUP(T864,[1]STATUS_CAPEX!Q:R,2,0),"SAMUEL OLIVEIRA")</f>
        <v>SAMUEL OLIVEIRA</v>
      </c>
      <c r="AD864" s="37" t="s">
        <v>51</v>
      </c>
      <c r="AE864" s="32" t="str">
        <f t="shared" si="126"/>
        <v>Realizado</v>
      </c>
      <c r="AF864" s="38" t="s">
        <v>42</v>
      </c>
      <c r="AG864" s="39">
        <f t="shared" ref="AG864:AG918" si="129">IF(AK864="",AA864,AK864)</f>
        <v>571.49</v>
      </c>
      <c r="AH864" s="40">
        <v>2548098.5699999998</v>
      </c>
      <c r="AI864" s="35" t="e">
        <f t="shared" si="123"/>
        <v>#N/A</v>
      </c>
      <c r="AJ864" s="41">
        <v>25281519</v>
      </c>
      <c r="AK864" s="51">
        <v>571.49</v>
      </c>
      <c r="AL864" s="34" t="str">
        <f t="shared" si="124"/>
        <v>Mauricio Alves</v>
      </c>
    </row>
    <row r="865" spans="1:38" x14ac:dyDescent="0.25">
      <c r="A865" s="26" t="s">
        <v>38</v>
      </c>
      <c r="B865" s="26" t="s">
        <v>39</v>
      </c>
      <c r="C865" s="26" t="s">
        <v>52</v>
      </c>
      <c r="D865" s="26" t="s">
        <v>40</v>
      </c>
      <c r="E865" s="27">
        <v>657538</v>
      </c>
      <c r="F865" s="27">
        <f>IFERROR(VLOOKUP(E865,#REF!,2,0),0)</f>
        <v>0</v>
      </c>
      <c r="G865" s="27"/>
      <c r="H865" s="26">
        <v>6000808369</v>
      </c>
      <c r="I865" s="26" t="s">
        <v>42</v>
      </c>
      <c r="J865" s="26" t="s">
        <v>42</v>
      </c>
      <c r="K865" s="30" t="str">
        <f t="shared" si="125"/>
        <v>Custeio</v>
      </c>
      <c r="L865" s="26" t="s">
        <v>43</v>
      </c>
      <c r="M865" s="26" t="s">
        <v>69</v>
      </c>
      <c r="N865" s="26" t="str">
        <f t="shared" si="120"/>
        <v>Realizado</v>
      </c>
      <c r="O865" s="47" t="s">
        <v>45</v>
      </c>
      <c r="P865" s="47" t="s">
        <v>70</v>
      </c>
      <c r="Q865" s="26" t="str">
        <f>IFERROR(IFERROR(VLOOKUP(H865,[1]STATUS_CAPEX!I:J,2,0),VLOOKUP(H865,[1]STATUS_OPEX!H:I,2,0)),0)</f>
        <v>LIB //COMS</v>
      </c>
      <c r="R865" s="31">
        <v>46202</v>
      </c>
      <c r="S865" s="32" t="s">
        <v>47</v>
      </c>
      <c r="T865" s="26" t="s">
        <v>72</v>
      </c>
      <c r="U865" s="33" t="s">
        <v>39</v>
      </c>
      <c r="V865" s="33" t="str">
        <f t="shared" si="128"/>
        <v>OK</v>
      </c>
      <c r="W865" s="33" t="s">
        <v>49</v>
      </c>
      <c r="X865" s="33" t="s">
        <v>49</v>
      </c>
      <c r="Y865" s="33" t="s">
        <v>39</v>
      </c>
      <c r="Z865" s="14">
        <f t="shared" si="122"/>
        <v>1</v>
      </c>
      <c r="AA865" s="48">
        <v>4271.1899999999996</v>
      </c>
      <c r="AB865" s="35" t="s">
        <v>50</v>
      </c>
      <c r="AC865" s="36" t="str">
        <f>IFERROR(VLOOKUP(T865,[1]STATUS_CAPEX!Q:R,2,0),"SAMUEL OLIVEIRA")</f>
        <v>SAMUEL OLIVEIRA</v>
      </c>
      <c r="AD865" s="37" t="s">
        <v>51</v>
      </c>
      <c r="AE865" s="32" t="str">
        <f t="shared" si="126"/>
        <v>Realizado</v>
      </c>
      <c r="AF865" s="38" t="s">
        <v>42</v>
      </c>
      <c r="AG865" s="39">
        <f t="shared" si="129"/>
        <v>1961.61</v>
      </c>
      <c r="AH865" s="40">
        <v>2548098.5699999998</v>
      </c>
      <c r="AI865" s="35" t="e">
        <f t="shared" si="123"/>
        <v>#N/A</v>
      </c>
      <c r="AJ865" s="41">
        <v>25281589</v>
      </c>
      <c r="AK865" s="51">
        <v>1961.61</v>
      </c>
      <c r="AL865" s="34" t="str">
        <f t="shared" si="124"/>
        <v>Mauricio Alves</v>
      </c>
    </row>
    <row r="866" spans="1:38" x14ac:dyDescent="0.25">
      <c r="A866" s="26" t="s">
        <v>38</v>
      </c>
      <c r="B866" s="26" t="s">
        <v>39</v>
      </c>
      <c r="C866" s="26" t="s">
        <v>52</v>
      </c>
      <c r="D866" s="26" t="s">
        <v>40</v>
      </c>
      <c r="E866" s="27">
        <v>657538</v>
      </c>
      <c r="F866" s="27">
        <f>IFERROR(VLOOKUP(E866,#REF!,2,0),0)</f>
        <v>0</v>
      </c>
      <c r="G866" s="27"/>
      <c r="H866" s="26">
        <v>6000808370</v>
      </c>
      <c r="I866" s="26" t="s">
        <v>42</v>
      </c>
      <c r="J866" s="26" t="s">
        <v>42</v>
      </c>
      <c r="K866" s="30" t="str">
        <f t="shared" si="125"/>
        <v>Custeio</v>
      </c>
      <c r="L866" s="26" t="s">
        <v>43</v>
      </c>
      <c r="M866" s="26" t="s">
        <v>69</v>
      </c>
      <c r="N866" s="26" t="str">
        <f t="shared" si="120"/>
        <v>Realizado</v>
      </c>
      <c r="O866" s="47" t="s">
        <v>45</v>
      </c>
      <c r="P866" s="47" t="s">
        <v>70</v>
      </c>
      <c r="Q866" s="26" t="str">
        <f>IFERROR(IFERROR(VLOOKUP(H866,[1]STATUS_CAPEX!I:J,2,0),VLOOKUP(H866,[1]STATUS_OPEX!H:I,2,0)),0)</f>
        <v>LIB //COMS</v>
      </c>
      <c r="R866" s="31">
        <v>46201</v>
      </c>
      <c r="S866" s="32" t="s">
        <v>47</v>
      </c>
      <c r="T866" s="26" t="s">
        <v>72</v>
      </c>
      <c r="U866" s="33" t="s">
        <v>39</v>
      </c>
      <c r="V866" s="33" t="str">
        <f t="shared" si="128"/>
        <v>OK</v>
      </c>
      <c r="W866" s="33" t="s">
        <v>49</v>
      </c>
      <c r="X866" s="33" t="s">
        <v>49</v>
      </c>
      <c r="Y866" s="33" t="s">
        <v>39</v>
      </c>
      <c r="Z866" s="14">
        <f t="shared" si="122"/>
        <v>1</v>
      </c>
      <c r="AA866" s="48">
        <v>6630.05</v>
      </c>
      <c r="AB866" s="35" t="s">
        <v>50</v>
      </c>
      <c r="AC866" s="104" t="str">
        <f>IFERROR(VLOOKUP(T866,[1]STATUS_CAPEX!Q:R,2,0),"SAMUEL OLIVEIRA")</f>
        <v>SAMUEL OLIVEIRA</v>
      </c>
      <c r="AD866" s="37" t="s">
        <v>51</v>
      </c>
      <c r="AE866" s="32" t="str">
        <f t="shared" si="126"/>
        <v>Realizado</v>
      </c>
      <c r="AF866" s="38" t="s">
        <v>42</v>
      </c>
      <c r="AG866" s="39">
        <f t="shared" si="129"/>
        <v>1857.41</v>
      </c>
      <c r="AH866" s="40">
        <v>2548098.5699999998</v>
      </c>
      <c r="AI866" s="35" t="e">
        <f t="shared" si="123"/>
        <v>#N/A</v>
      </c>
      <c r="AJ866" s="41">
        <v>25281726</v>
      </c>
      <c r="AK866" s="51">
        <v>1857.41</v>
      </c>
      <c r="AL866" s="34" t="str">
        <f t="shared" si="124"/>
        <v>Mauricio Alves</v>
      </c>
    </row>
    <row r="867" spans="1:38" x14ac:dyDescent="0.25">
      <c r="A867" s="26" t="s">
        <v>38</v>
      </c>
      <c r="B867" s="26" t="s">
        <v>39</v>
      </c>
      <c r="C867" s="26" t="s">
        <v>52</v>
      </c>
      <c r="D867" s="26" t="s">
        <v>40</v>
      </c>
      <c r="E867" s="27">
        <v>5924</v>
      </c>
      <c r="F867" s="67">
        <v>159</v>
      </c>
      <c r="G867" s="67"/>
      <c r="H867" s="26" t="s">
        <v>457</v>
      </c>
      <c r="I867" s="26" t="s">
        <v>42</v>
      </c>
      <c r="J867" s="26" t="s">
        <v>42</v>
      </c>
      <c r="K867" s="30" t="str">
        <f t="shared" si="125"/>
        <v>EME</v>
      </c>
      <c r="L867" s="47" t="s">
        <v>136</v>
      </c>
      <c r="M867" s="26" t="s">
        <v>54</v>
      </c>
      <c r="N867" s="26" t="str">
        <f t="shared" si="120"/>
        <v>Realizado</v>
      </c>
      <c r="O867" s="47" t="s">
        <v>45</v>
      </c>
      <c r="P867" s="47" t="s">
        <v>101</v>
      </c>
      <c r="Q867" s="26" t="str">
        <f>IFERROR(IFERROR(VLOOKUP(H867,[1]STATUS_CAPEX!I:J,2,0),VLOOKUP(H867,[1]STATUS_OPEX!H:I,2,0)),0)</f>
        <v>LIB //CKCP</v>
      </c>
      <c r="R867" s="31">
        <v>46388</v>
      </c>
      <c r="S867" s="32" t="s">
        <v>47</v>
      </c>
      <c r="T867" s="26" t="s">
        <v>48</v>
      </c>
      <c r="U867" s="33" t="s">
        <v>39</v>
      </c>
      <c r="V867" s="33" t="str">
        <f t="shared" si="128"/>
        <v>OK</v>
      </c>
      <c r="W867" s="33" t="s">
        <v>49</v>
      </c>
      <c r="X867" s="33" t="s">
        <v>49</v>
      </c>
      <c r="Y867" s="33" t="s">
        <v>39</v>
      </c>
      <c r="Z867" s="14">
        <f t="shared" si="122"/>
        <v>1</v>
      </c>
      <c r="AA867" s="48">
        <v>3415.61</v>
      </c>
      <c r="AB867" s="102" t="s">
        <v>50</v>
      </c>
      <c r="AC867" s="36" t="str">
        <f>IFERROR(VLOOKUP(T867,[1]STATUS_CAPEX!Q:R,2,0),"SAMUEL OLIVEIRA")</f>
        <v>LUCAS ANDRADE</v>
      </c>
      <c r="AD867" s="37" t="s">
        <v>51</v>
      </c>
      <c r="AE867" s="32" t="str">
        <f t="shared" si="126"/>
        <v>Realizado</v>
      </c>
      <c r="AF867" s="38" t="s">
        <v>42</v>
      </c>
      <c r="AG867" s="39">
        <f t="shared" si="129"/>
        <v>4679.29</v>
      </c>
      <c r="AH867" s="40">
        <v>2548098.5699999998</v>
      </c>
      <c r="AI867" s="35" t="e">
        <f t="shared" si="123"/>
        <v>#N/A</v>
      </c>
      <c r="AJ867" s="41">
        <v>25852441</v>
      </c>
      <c r="AK867" s="51">
        <v>4679.29</v>
      </c>
      <c r="AL867" s="34" t="str">
        <f t="shared" si="124"/>
        <v>Mauricio Alves</v>
      </c>
    </row>
    <row r="868" spans="1:38" x14ac:dyDescent="0.25">
      <c r="A868" s="26" t="s">
        <v>38</v>
      </c>
      <c r="B868" s="26" t="s">
        <v>39</v>
      </c>
      <c r="C868" s="26" t="s">
        <v>52</v>
      </c>
      <c r="D868" s="26" t="s">
        <v>40</v>
      </c>
      <c r="E868" s="27">
        <v>1767</v>
      </c>
      <c r="F868" s="46">
        <v>396</v>
      </c>
      <c r="G868" s="46"/>
      <c r="H868" s="26">
        <v>6000779537</v>
      </c>
      <c r="I868" s="26" t="s">
        <v>42</v>
      </c>
      <c r="J868" s="26" t="s">
        <v>42</v>
      </c>
      <c r="K868" s="30" t="str">
        <f t="shared" si="125"/>
        <v>Custeio</v>
      </c>
      <c r="L868" s="26" t="s">
        <v>156</v>
      </c>
      <c r="M868" s="26" t="s">
        <v>69</v>
      </c>
      <c r="N868" s="26" t="str">
        <f t="shared" si="120"/>
        <v>Realizado</v>
      </c>
      <c r="O868" s="47" t="s">
        <v>45</v>
      </c>
      <c r="P868" s="47" t="s">
        <v>70</v>
      </c>
      <c r="Q868" s="26" t="str">
        <f>IFERROR(IFERROR(VLOOKUP(H868,[1]STATUS_CAPEX!I:J,2,0),VLOOKUP(H868,[1]STATUS_OPEX!H:I,2,0)),0)</f>
        <v>LIB //COMS</v>
      </c>
      <c r="R868" s="31">
        <v>46390</v>
      </c>
      <c r="S868" s="32" t="s">
        <v>56</v>
      </c>
      <c r="T868" s="26" t="s">
        <v>72</v>
      </c>
      <c r="U868" s="33" t="s">
        <v>39</v>
      </c>
      <c r="V868" s="33" t="str">
        <f t="shared" si="128"/>
        <v>OK</v>
      </c>
      <c r="W868" s="33" t="s">
        <v>49</v>
      </c>
      <c r="X868" s="33" t="s">
        <v>49</v>
      </c>
      <c r="Y868" s="33" t="s">
        <v>39</v>
      </c>
      <c r="Z868" s="14">
        <f t="shared" si="122"/>
        <v>1</v>
      </c>
      <c r="AA868" s="48">
        <v>7723.24</v>
      </c>
      <c r="AB868" s="50" t="s">
        <v>57</v>
      </c>
      <c r="AC868" s="107" t="s">
        <v>298</v>
      </c>
      <c r="AD868" s="37" t="s">
        <v>51</v>
      </c>
      <c r="AE868" s="32" t="str">
        <f t="shared" si="126"/>
        <v>Realizado</v>
      </c>
      <c r="AF868" s="38" t="s">
        <v>42</v>
      </c>
      <c r="AG868" s="39">
        <f t="shared" si="129"/>
        <v>4923.7700000000004</v>
      </c>
      <c r="AH868" s="40">
        <v>2548098.5699999998</v>
      </c>
      <c r="AI868" s="35" t="e">
        <f t="shared" si="123"/>
        <v>#N/A</v>
      </c>
      <c r="AJ868" s="41">
        <v>25558323</v>
      </c>
      <c r="AK868" s="51">
        <v>4923.7700000000004</v>
      </c>
      <c r="AL868" s="34" t="str">
        <f t="shared" si="124"/>
        <v>Mauricio Alves</v>
      </c>
    </row>
    <row r="869" spans="1:38" x14ac:dyDescent="0.25">
      <c r="A869" s="26" t="s">
        <v>38</v>
      </c>
      <c r="B869" s="26" t="s">
        <v>39</v>
      </c>
      <c r="C869" s="26" t="s">
        <v>52</v>
      </c>
      <c r="D869" s="26" t="s">
        <v>40</v>
      </c>
      <c r="E869" s="27">
        <v>5620</v>
      </c>
      <c r="F869" s="67">
        <v>160</v>
      </c>
      <c r="G869" s="67"/>
      <c r="H869" s="26" t="s">
        <v>458</v>
      </c>
      <c r="I869" s="43" t="s">
        <v>42</v>
      </c>
      <c r="J869" s="43" t="s">
        <v>42</v>
      </c>
      <c r="K869" s="30" t="str">
        <f t="shared" si="125"/>
        <v>EME</v>
      </c>
      <c r="L869" s="47" t="s">
        <v>136</v>
      </c>
      <c r="M869" s="26" t="s">
        <v>54</v>
      </c>
      <c r="N869" s="26" t="str">
        <f t="shared" si="120"/>
        <v>Realizado</v>
      </c>
      <c r="O869" s="26" t="s">
        <v>64</v>
      </c>
      <c r="P869" s="47" t="s">
        <v>101</v>
      </c>
      <c r="Q869" s="26" t="str">
        <f>IFERROR(IFERROR(VLOOKUP(H869,[1]STATUS_CAPEX!I:J,2,0),VLOOKUP(H869,[1]STATUS_OPEX!H:I,2,0)),0)</f>
        <v>LIB //CKCP</v>
      </c>
      <c r="R869" s="31">
        <v>46391</v>
      </c>
      <c r="S869" s="32" t="s">
        <v>47</v>
      </c>
      <c r="T869" s="26" t="s">
        <v>48</v>
      </c>
      <c r="U869" s="33" t="s">
        <v>39</v>
      </c>
      <c r="V869" s="33" t="str">
        <f t="shared" si="128"/>
        <v>OK</v>
      </c>
      <c r="W869" s="33" t="s">
        <v>49</v>
      </c>
      <c r="X869" s="33" t="s">
        <v>49</v>
      </c>
      <c r="Y869" s="33" t="s">
        <v>39</v>
      </c>
      <c r="Z869" s="14">
        <f t="shared" si="122"/>
        <v>1</v>
      </c>
      <c r="AA869" s="48">
        <v>3415.61</v>
      </c>
      <c r="AB869" s="102" t="s">
        <v>50</v>
      </c>
      <c r="AC869" s="36" t="str">
        <f>IFERROR(VLOOKUP(T869,[1]STATUS_CAPEX!Q:R,2,0),"SAMUEL OLIVEIRA")</f>
        <v>LUCAS ANDRADE</v>
      </c>
      <c r="AD869" s="37" t="s">
        <v>51</v>
      </c>
      <c r="AE869" s="32" t="str">
        <f t="shared" si="126"/>
        <v>Realizado</v>
      </c>
      <c r="AF869" s="38" t="s">
        <v>42</v>
      </c>
      <c r="AG869" s="39">
        <f t="shared" si="129"/>
        <v>4679.29</v>
      </c>
      <c r="AH869" s="40">
        <v>2548098.5699999998</v>
      </c>
      <c r="AI869" s="35" t="e">
        <f t="shared" si="123"/>
        <v>#N/A</v>
      </c>
      <c r="AJ869" s="41">
        <v>25852646</v>
      </c>
      <c r="AK869" s="51">
        <v>4679.29</v>
      </c>
      <c r="AL869" s="34" t="str">
        <f t="shared" si="124"/>
        <v>Mauricio Alves</v>
      </c>
    </row>
    <row r="870" spans="1:38" hidden="1" x14ac:dyDescent="0.25">
      <c r="A870" s="26" t="s">
        <v>106</v>
      </c>
      <c r="B870" s="30" t="s">
        <v>39</v>
      </c>
      <c r="C870" s="26" t="s">
        <v>52</v>
      </c>
      <c r="D870" s="26" t="s">
        <v>40</v>
      </c>
      <c r="E870" s="27">
        <v>82260</v>
      </c>
      <c r="F870" s="67">
        <v>149</v>
      </c>
      <c r="G870" s="67"/>
      <c r="H870" s="44" t="s">
        <v>459</v>
      </c>
      <c r="I870" s="45" t="s">
        <v>63</v>
      </c>
      <c r="J870" s="45" t="s">
        <v>63</v>
      </c>
      <c r="K870" s="30" t="str">
        <f t="shared" si="125"/>
        <v>EME</v>
      </c>
      <c r="L870" s="47" t="s">
        <v>136</v>
      </c>
      <c r="M870" s="26" t="s">
        <v>54</v>
      </c>
      <c r="N870" s="26" t="str">
        <f t="shared" si="120"/>
        <v>Pendente</v>
      </c>
      <c r="O870" s="47" t="s">
        <v>45</v>
      </c>
      <c r="P870" s="47" t="s">
        <v>101</v>
      </c>
      <c r="Q870" s="26" t="str">
        <f>IFERROR(IFERROR(VLOOKUP(H870,[1]STATUS_CAPEX!I:J,2,0),VLOOKUP(H870,[1]STATUS_OPEX!H:I,2,0)),0)</f>
        <v>LIB //ENER</v>
      </c>
      <c r="R870" s="31">
        <v>46392</v>
      </c>
      <c r="S870" s="32" t="s">
        <v>66</v>
      </c>
      <c r="T870" s="26" t="s">
        <v>48</v>
      </c>
      <c r="U870" s="33" t="s">
        <v>67</v>
      </c>
      <c r="V870" s="33" t="str">
        <f t="shared" si="128"/>
        <v>OK</v>
      </c>
      <c r="W870" s="33" t="s">
        <v>49</v>
      </c>
      <c r="X870" s="33" t="s">
        <v>49</v>
      </c>
      <c r="Y870" s="33" t="str">
        <f>IF(AK870&gt;0,"OK","NOK")</f>
        <v>OK</v>
      </c>
      <c r="Z870" s="14">
        <f t="shared" si="122"/>
        <v>0.8</v>
      </c>
      <c r="AA870" s="48">
        <v>3816.41</v>
      </c>
      <c r="AB870" s="76" t="s">
        <v>50</v>
      </c>
      <c r="AC870" s="36" t="str">
        <f>IFERROR(VLOOKUP(T870,[1]STATUS_CAPEX!Q:R,2,0),"SAMUEL OLIVEIRA")</f>
        <v>LUCAS ANDRADE</v>
      </c>
      <c r="AD870" s="37" t="s">
        <v>51</v>
      </c>
      <c r="AE870" s="32" t="str">
        <f t="shared" si="126"/>
        <v>Realizado</v>
      </c>
      <c r="AF870" s="38" t="s">
        <v>68</v>
      </c>
      <c r="AG870" s="39">
        <f t="shared" si="129"/>
        <v>4233.47</v>
      </c>
      <c r="AH870" s="40">
        <v>2548098.5699999998</v>
      </c>
      <c r="AI870" s="35" t="e">
        <f t="shared" si="123"/>
        <v>#N/A</v>
      </c>
      <c r="AJ870" s="41">
        <v>25866134</v>
      </c>
      <c r="AK870" s="51">
        <v>4233.47</v>
      </c>
      <c r="AL870" s="34" t="str">
        <f t="shared" si="124"/>
        <v>Mauricio Alves</v>
      </c>
    </row>
    <row r="871" spans="1:38" x14ac:dyDescent="0.25">
      <c r="A871" s="26" t="s">
        <v>38</v>
      </c>
      <c r="B871" s="26" t="s">
        <v>39</v>
      </c>
      <c r="C871" s="26" t="s">
        <v>52</v>
      </c>
      <c r="D871" s="26" t="s">
        <v>40</v>
      </c>
      <c r="E871" s="27">
        <v>41053</v>
      </c>
      <c r="F871" s="27">
        <v>112</v>
      </c>
      <c r="G871" s="27"/>
      <c r="H871" s="26" t="s">
        <v>460</v>
      </c>
      <c r="I871" s="29" t="s">
        <v>42</v>
      </c>
      <c r="J871" s="29" t="s">
        <v>42</v>
      </c>
      <c r="K871" s="30" t="str">
        <f t="shared" si="125"/>
        <v>EME</v>
      </c>
      <c r="L871" s="26" t="s">
        <v>43</v>
      </c>
      <c r="M871" s="26" t="s">
        <v>54</v>
      </c>
      <c r="N871" s="26" t="str">
        <f t="shared" si="120"/>
        <v>Realizado</v>
      </c>
      <c r="O871" s="47" t="s">
        <v>200</v>
      </c>
      <c r="P871" s="47" t="s">
        <v>461</v>
      </c>
      <c r="Q871" s="26" t="str">
        <f>IFERROR(IFERROR(VLOOKUP(H871,[1]STATUS_CAPEX!I:J,2,0),VLOOKUP(H871,[1]STATUS_OPEX!H:I,2,0)),0)</f>
        <v>LIB //CKCP</v>
      </c>
      <c r="R871" s="31">
        <v>46393</v>
      </c>
      <c r="S871" s="32" t="s">
        <v>47</v>
      </c>
      <c r="T871" s="26" t="s">
        <v>48</v>
      </c>
      <c r="U871" s="33" t="s">
        <v>39</v>
      </c>
      <c r="V871" s="33" t="str">
        <f t="shared" si="128"/>
        <v>OK</v>
      </c>
      <c r="W871" s="33" t="s">
        <v>49</v>
      </c>
      <c r="X871" s="33" t="s">
        <v>49</v>
      </c>
      <c r="Y871" s="33" t="s">
        <v>39</v>
      </c>
      <c r="Z871" s="14">
        <f t="shared" si="122"/>
        <v>1</v>
      </c>
      <c r="AA871" s="48">
        <v>5163.32</v>
      </c>
      <c r="AB871" s="50" t="s">
        <v>50</v>
      </c>
      <c r="AC871" s="36" t="str">
        <f>IFERROR(VLOOKUP(T871,[1]STATUS_CAPEX!Q:R,2,0),"SAMUEL OLIVEIRA")</f>
        <v>LUCAS ANDRADE</v>
      </c>
      <c r="AD871" s="37" t="s">
        <v>51</v>
      </c>
      <c r="AE871" s="32" t="str">
        <f t="shared" si="126"/>
        <v>Realizado</v>
      </c>
      <c r="AF871" s="38" t="s">
        <v>42</v>
      </c>
      <c r="AG871" s="39">
        <f t="shared" si="129"/>
        <v>6476.14</v>
      </c>
      <c r="AH871" s="40">
        <v>2548098.5699999998</v>
      </c>
      <c r="AI871" s="35" t="e">
        <f t="shared" si="123"/>
        <v>#N/A</v>
      </c>
      <c r="AJ871" s="41">
        <v>25541904</v>
      </c>
      <c r="AK871" s="51">
        <v>6476.14</v>
      </c>
      <c r="AL871" s="34" t="str">
        <f t="shared" si="124"/>
        <v>Mauricio Alves</v>
      </c>
    </row>
    <row r="872" spans="1:38" x14ac:dyDescent="0.25">
      <c r="A872" s="26" t="s">
        <v>38</v>
      </c>
      <c r="B872" s="26" t="s">
        <v>39</v>
      </c>
      <c r="C872" s="26" t="s">
        <v>52</v>
      </c>
      <c r="D872" s="26" t="s">
        <v>40</v>
      </c>
      <c r="E872" s="27">
        <v>39419</v>
      </c>
      <c r="F872" s="27">
        <v>113</v>
      </c>
      <c r="G872" s="27"/>
      <c r="H872" s="26" t="s">
        <v>462</v>
      </c>
      <c r="I872" s="26" t="s">
        <v>42</v>
      </c>
      <c r="J872" s="26" t="s">
        <v>42</v>
      </c>
      <c r="K872" s="30" t="str">
        <f t="shared" si="125"/>
        <v>EME</v>
      </c>
      <c r="L872" s="26" t="s">
        <v>43</v>
      </c>
      <c r="M872" s="47" t="s">
        <v>54</v>
      </c>
      <c r="N872" s="26" t="str">
        <f t="shared" si="120"/>
        <v>Realizado</v>
      </c>
      <c r="O872" s="47" t="s">
        <v>245</v>
      </c>
      <c r="P872" s="47" t="s">
        <v>461</v>
      </c>
      <c r="Q872" s="26" t="str">
        <f>IFERROR(IFERROR(VLOOKUP(H872,[1]STATUS_CAPEX!I:J,2,0),VLOOKUP(H872,[1]STATUS_OPEX!H:I,2,0)),0)</f>
        <v>ENTE//CKCP</v>
      </c>
      <c r="R872" s="31">
        <v>46394</v>
      </c>
      <c r="S872" s="32" t="s">
        <v>56</v>
      </c>
      <c r="T872" s="26" t="s">
        <v>48</v>
      </c>
      <c r="U872" s="33" t="s">
        <v>39</v>
      </c>
      <c r="V872" s="33" t="str">
        <f t="shared" si="128"/>
        <v>OK</v>
      </c>
      <c r="W872" s="33" t="s">
        <v>49</v>
      </c>
      <c r="X872" s="33" t="s">
        <v>49</v>
      </c>
      <c r="Y872" s="33" t="s">
        <v>39</v>
      </c>
      <c r="Z872" s="14">
        <f t="shared" si="122"/>
        <v>1</v>
      </c>
      <c r="AA872" s="48">
        <v>5710.22</v>
      </c>
      <c r="AB872" s="50" t="s">
        <v>57</v>
      </c>
      <c r="AC872" s="36" t="str">
        <f>IFERROR(VLOOKUP(T872,[1]STATUS_CAPEX!Q:R,2,0),"SAMUEL OLIVEIRA")</f>
        <v>LUCAS ANDRADE</v>
      </c>
      <c r="AD872" s="37" t="s">
        <v>51</v>
      </c>
      <c r="AE872" s="32" t="str">
        <f t="shared" si="126"/>
        <v>Realizado</v>
      </c>
      <c r="AF872" s="38" t="s">
        <v>42</v>
      </c>
      <c r="AG872" s="39">
        <f t="shared" si="129"/>
        <v>10606.41</v>
      </c>
      <c r="AH872" s="40">
        <v>2548098.5699999998</v>
      </c>
      <c r="AI872" s="35" t="e">
        <f t="shared" si="123"/>
        <v>#N/A</v>
      </c>
      <c r="AJ872" s="41">
        <v>25729714</v>
      </c>
      <c r="AK872" s="51">
        <v>10606.41</v>
      </c>
      <c r="AL872" s="34" t="str">
        <f t="shared" si="124"/>
        <v>Mauricio Alves</v>
      </c>
    </row>
    <row r="873" spans="1:38" hidden="1" x14ac:dyDescent="0.25">
      <c r="A873" s="26" t="s">
        <v>106</v>
      </c>
      <c r="B873" s="26" t="s">
        <v>463</v>
      </c>
      <c r="C873" s="26" t="s">
        <v>52</v>
      </c>
      <c r="D873" s="26" t="s">
        <v>40</v>
      </c>
      <c r="E873" s="27">
        <v>81940</v>
      </c>
      <c r="F873" s="67">
        <v>145</v>
      </c>
      <c r="G873" s="67"/>
      <c r="H873" s="26" t="s">
        <v>464</v>
      </c>
      <c r="I873" s="26" t="s">
        <v>42</v>
      </c>
      <c r="J873" s="26" t="s">
        <v>42</v>
      </c>
      <c r="K873" s="30" t="str">
        <f t="shared" si="125"/>
        <v>EME</v>
      </c>
      <c r="L873" s="47" t="s">
        <v>136</v>
      </c>
      <c r="M873" s="26" t="s">
        <v>54</v>
      </c>
      <c r="N873" s="26" t="str">
        <f t="shared" si="120"/>
        <v>Pendente</v>
      </c>
      <c r="O873" s="47" t="s">
        <v>137</v>
      </c>
      <c r="P873" s="47" t="s">
        <v>101</v>
      </c>
      <c r="Q873" s="26" t="str">
        <f>IFERROR(IFERROR(VLOOKUP(H873,[1]STATUS_CAPEX!I:J,2,0),VLOOKUP(H873,[1]STATUS_OPEX!H:I,2,0)),0)</f>
        <v>LIB //PEND</v>
      </c>
      <c r="R873" s="31">
        <v>46396</v>
      </c>
      <c r="S873" s="32" t="s">
        <v>47</v>
      </c>
      <c r="T873" s="26" t="s">
        <v>48</v>
      </c>
      <c r="U873" s="33" t="s">
        <v>39</v>
      </c>
      <c r="V873" s="33" t="str">
        <f t="shared" si="128"/>
        <v>OK</v>
      </c>
      <c r="W873" s="33" t="s">
        <v>148</v>
      </c>
      <c r="X873" s="33" t="s">
        <v>49</v>
      </c>
      <c r="Y873" s="33" t="s">
        <v>39</v>
      </c>
      <c r="Z873" s="14">
        <f t="shared" si="122"/>
        <v>0.8</v>
      </c>
      <c r="AA873" s="48">
        <v>3415.61</v>
      </c>
      <c r="AB873" s="102" t="s">
        <v>50</v>
      </c>
      <c r="AC873" s="36" t="str">
        <f>IFERROR(VLOOKUP(T873,[1]STATUS_CAPEX!Q:R,2,0),"SAMUEL OLIVEIRA")</f>
        <v>LUCAS ANDRADE</v>
      </c>
      <c r="AD873" s="37" t="s">
        <v>51</v>
      </c>
      <c r="AE873" s="32" t="str">
        <f t="shared" si="126"/>
        <v>Realizado</v>
      </c>
      <c r="AF873" s="38" t="s">
        <v>42</v>
      </c>
      <c r="AG873" s="39">
        <f t="shared" si="129"/>
        <v>3866.41</v>
      </c>
      <c r="AH873" s="40">
        <v>2548098.5699999998</v>
      </c>
      <c r="AI873" s="35" t="e">
        <f t="shared" si="123"/>
        <v>#N/A</v>
      </c>
      <c r="AJ873" s="41">
        <v>25852925</v>
      </c>
      <c r="AK873" s="51">
        <v>3866.41</v>
      </c>
      <c r="AL873" s="34" t="str">
        <f t="shared" si="124"/>
        <v>Mauricio Alves</v>
      </c>
    </row>
    <row r="874" spans="1:38" x14ac:dyDescent="0.25">
      <c r="A874" s="26" t="s">
        <v>38</v>
      </c>
      <c r="B874" s="26" t="s">
        <v>465</v>
      </c>
      <c r="C874" s="26" t="s">
        <v>52</v>
      </c>
      <c r="D874" s="26" t="s">
        <v>40</v>
      </c>
      <c r="E874" s="27">
        <v>20197489</v>
      </c>
      <c r="F874" s="67">
        <v>156</v>
      </c>
      <c r="G874" s="67"/>
      <c r="H874" s="26" t="s">
        <v>466</v>
      </c>
      <c r="I874" s="26" t="s">
        <v>42</v>
      </c>
      <c r="J874" s="26" t="s">
        <v>42</v>
      </c>
      <c r="K874" s="30" t="str">
        <f t="shared" si="125"/>
        <v>EME</v>
      </c>
      <c r="L874" s="47" t="s">
        <v>136</v>
      </c>
      <c r="M874" s="26" t="s">
        <v>54</v>
      </c>
      <c r="N874" s="26" t="str">
        <f t="shared" si="120"/>
        <v>Realizado</v>
      </c>
      <c r="O874" s="47" t="s">
        <v>467</v>
      </c>
      <c r="P874" s="47" t="s">
        <v>101</v>
      </c>
      <c r="Q874" s="26" t="str">
        <f>IFERROR(IFERROR(VLOOKUP(H874,[1]STATUS_CAPEX!I:J,2,0),VLOOKUP(H874,[1]STATUS_OPEX!H:I,2,0)),0)</f>
        <v>LIB //CKCP</v>
      </c>
      <c r="R874" s="31">
        <v>46397</v>
      </c>
      <c r="S874" s="32" t="s">
        <v>47</v>
      </c>
      <c r="T874" s="26" t="s">
        <v>48</v>
      </c>
      <c r="U874" s="33" t="s">
        <v>39</v>
      </c>
      <c r="V874" s="33" t="str">
        <f t="shared" si="128"/>
        <v>OK</v>
      </c>
      <c r="W874" s="33" t="s">
        <v>49</v>
      </c>
      <c r="X874" s="33" t="s">
        <v>49</v>
      </c>
      <c r="Y874" s="33" t="s">
        <v>39</v>
      </c>
      <c r="Z874" s="14">
        <f t="shared" si="122"/>
        <v>1</v>
      </c>
      <c r="AA874" s="48">
        <v>5122.9399999999996</v>
      </c>
      <c r="AB874" s="102" t="s">
        <v>50</v>
      </c>
      <c r="AC874" s="36" t="str">
        <f>IFERROR(VLOOKUP(T874,[1]STATUS_CAPEX!Q:R,2,0),"SAMUEL OLIVEIRA")</f>
        <v>LUCAS ANDRADE</v>
      </c>
      <c r="AD874" s="37" t="s">
        <v>51</v>
      </c>
      <c r="AE874" s="32" t="str">
        <f t="shared" si="126"/>
        <v>Realizado</v>
      </c>
      <c r="AF874" s="38" t="s">
        <v>42</v>
      </c>
      <c r="AG874" s="39">
        <f t="shared" si="129"/>
        <v>6224.32</v>
      </c>
      <c r="AH874" s="40">
        <v>2548098.5699999998</v>
      </c>
      <c r="AI874" s="35" t="e">
        <f t="shared" si="123"/>
        <v>#N/A</v>
      </c>
      <c r="AJ874" s="108">
        <v>25866248</v>
      </c>
      <c r="AK874" s="51">
        <v>6224.32</v>
      </c>
      <c r="AL874" s="34" t="str">
        <f t="shared" si="124"/>
        <v>Mauricio Alves</v>
      </c>
    </row>
    <row r="875" spans="1:38" x14ac:dyDescent="0.25">
      <c r="A875" s="26" t="s">
        <v>38</v>
      </c>
      <c r="B875" s="26" t="s">
        <v>39</v>
      </c>
      <c r="C875" s="26" t="s">
        <v>52</v>
      </c>
      <c r="D875" s="26" t="s">
        <v>40</v>
      </c>
      <c r="E875" s="27">
        <v>149007596</v>
      </c>
      <c r="F875" s="67">
        <v>147</v>
      </c>
      <c r="G875" s="67"/>
      <c r="H875" s="26" t="s">
        <v>468</v>
      </c>
      <c r="I875" s="43" t="s">
        <v>42</v>
      </c>
      <c r="J875" s="43" t="s">
        <v>42</v>
      </c>
      <c r="K875" s="30" t="str">
        <f t="shared" si="125"/>
        <v>EME</v>
      </c>
      <c r="L875" s="47" t="s">
        <v>136</v>
      </c>
      <c r="M875" s="26" t="s">
        <v>54</v>
      </c>
      <c r="N875" s="26" t="str">
        <f t="shared" si="120"/>
        <v>Realizado</v>
      </c>
      <c r="O875" s="47" t="s">
        <v>45</v>
      </c>
      <c r="P875" s="47"/>
      <c r="Q875" s="26" t="str">
        <f>IFERROR(IFERROR(VLOOKUP(H875,[1]STATUS_CAPEX!I:J,2,0),VLOOKUP(H875,[1]STATUS_OPEX!H:I,2,0)),0)</f>
        <v>LIB //CKCP</v>
      </c>
      <c r="R875" s="31">
        <v>46398</v>
      </c>
      <c r="S875" s="32" t="s">
        <v>47</v>
      </c>
      <c r="T875" s="26" t="s">
        <v>48</v>
      </c>
      <c r="U875" s="33" t="s">
        <v>39</v>
      </c>
      <c r="V875" s="33" t="str">
        <f t="shared" si="128"/>
        <v>OK</v>
      </c>
      <c r="W875" s="33" t="s">
        <v>49</v>
      </c>
      <c r="X875" s="33" t="s">
        <v>49</v>
      </c>
      <c r="Y875" s="33" t="s">
        <v>39</v>
      </c>
      <c r="Z875" s="14">
        <f t="shared" si="122"/>
        <v>1</v>
      </c>
      <c r="AA875" s="48">
        <v>4835.84</v>
      </c>
      <c r="AB875" s="102" t="s">
        <v>50</v>
      </c>
      <c r="AC875" s="36" t="str">
        <f>IFERROR(VLOOKUP(T875,[1]STATUS_CAPEX!Q:R,2,0),"SAMUEL OLIVEIRA")</f>
        <v>LUCAS ANDRADE</v>
      </c>
      <c r="AD875" s="37" t="s">
        <v>51</v>
      </c>
      <c r="AE875" s="32" t="str">
        <f t="shared" si="126"/>
        <v>Realizado</v>
      </c>
      <c r="AF875" s="38" t="s">
        <v>42</v>
      </c>
      <c r="AG875" s="39">
        <f t="shared" si="129"/>
        <v>5476.32</v>
      </c>
      <c r="AH875" s="40">
        <v>2548098.5699999998</v>
      </c>
      <c r="AI875" s="35" t="e">
        <f t="shared" si="123"/>
        <v>#N/A</v>
      </c>
      <c r="AJ875" s="41">
        <v>25866352</v>
      </c>
      <c r="AK875" s="51">
        <v>5476.32</v>
      </c>
      <c r="AL875" s="34" t="str">
        <f t="shared" si="124"/>
        <v>Mauricio Alves</v>
      </c>
    </row>
    <row r="876" spans="1:38" hidden="1" x14ac:dyDescent="0.25">
      <c r="A876" s="26" t="s">
        <v>0</v>
      </c>
      <c r="B876" s="26" t="s">
        <v>180</v>
      </c>
      <c r="C876" s="26" t="s">
        <v>180</v>
      </c>
      <c r="D876" s="26" t="s">
        <v>40</v>
      </c>
      <c r="E876" s="27">
        <v>76361</v>
      </c>
      <c r="F876" s="67">
        <v>150</v>
      </c>
      <c r="G876" s="67"/>
      <c r="H876" s="44" t="s">
        <v>469</v>
      </c>
      <c r="I876" s="45" t="s">
        <v>63</v>
      </c>
      <c r="J876" s="45" t="s">
        <v>63</v>
      </c>
      <c r="K876" s="30" t="str">
        <f t="shared" si="125"/>
        <v>EME</v>
      </c>
      <c r="L876" s="47" t="s">
        <v>136</v>
      </c>
      <c r="M876" s="26" t="s">
        <v>54</v>
      </c>
      <c r="N876" s="26" t="str">
        <f t="shared" si="120"/>
        <v>Pendente</v>
      </c>
      <c r="O876" s="26" t="s">
        <v>64</v>
      </c>
      <c r="P876" s="47" t="s">
        <v>101</v>
      </c>
      <c r="Q876" s="26" t="str">
        <f>IFERROR(IFERROR(VLOOKUP(H876,[1]STATUS_CAPEX!I:J,2,0),VLOOKUP(H876,[1]STATUS_OPEX!H:I,2,0)),0)</f>
        <v>LIB //ENER</v>
      </c>
      <c r="R876" s="31">
        <v>46399</v>
      </c>
      <c r="S876" s="32" t="s">
        <v>66</v>
      </c>
      <c r="T876" s="26" t="s">
        <v>48</v>
      </c>
      <c r="U876" s="33" t="s">
        <v>67</v>
      </c>
      <c r="V876" s="33" t="str">
        <f t="shared" si="128"/>
        <v>OK</v>
      </c>
      <c r="W876" s="33" t="s">
        <v>49</v>
      </c>
      <c r="X876" s="33" t="s">
        <v>148</v>
      </c>
      <c r="Y876" s="33" t="str">
        <f>IF(AK876&gt;0,"OK","NOK")</f>
        <v>NOK</v>
      </c>
      <c r="Z876" s="14">
        <f t="shared" si="122"/>
        <v>0.4</v>
      </c>
      <c r="AA876" s="48">
        <v>14395.25</v>
      </c>
      <c r="AB876" s="102" t="s">
        <v>50</v>
      </c>
      <c r="AC876" s="36" t="s">
        <v>182</v>
      </c>
      <c r="AD876" s="70">
        <v>45643</v>
      </c>
      <c r="AE876" s="32" t="str">
        <f t="shared" si="126"/>
        <v>Não realizado</v>
      </c>
      <c r="AF876" s="38" t="s">
        <v>68</v>
      </c>
      <c r="AG876" s="39">
        <f t="shared" si="129"/>
        <v>0</v>
      </c>
      <c r="AH876" s="40">
        <v>2548098.5699999998</v>
      </c>
      <c r="AI876" s="35" t="e">
        <f t="shared" si="123"/>
        <v>#N/A</v>
      </c>
      <c r="AJ876" s="41">
        <v>0</v>
      </c>
      <c r="AK876" s="51">
        <v>0</v>
      </c>
      <c r="AL876" s="34" t="str">
        <f t="shared" si="124"/>
        <v>Mauricio Alves</v>
      </c>
    </row>
    <row r="877" spans="1:38" x14ac:dyDescent="0.25">
      <c r="A877" s="26" t="s">
        <v>38</v>
      </c>
      <c r="B877" s="26" t="s">
        <v>39</v>
      </c>
      <c r="C877" s="26" t="s">
        <v>52</v>
      </c>
      <c r="D877" s="26" t="s">
        <v>40</v>
      </c>
      <c r="E877" s="27">
        <v>662412</v>
      </c>
      <c r="F877" s="27">
        <f>IFERROR(VLOOKUP(E877,#REF!,2,0),0)</f>
        <v>0</v>
      </c>
      <c r="G877" s="27"/>
      <c r="H877" s="26">
        <v>6000808372</v>
      </c>
      <c r="I877" s="29" t="s">
        <v>42</v>
      </c>
      <c r="J877" s="29" t="s">
        <v>42</v>
      </c>
      <c r="K877" s="30" t="str">
        <f t="shared" si="125"/>
        <v>Custeio</v>
      </c>
      <c r="L877" s="26" t="s">
        <v>43</v>
      </c>
      <c r="M877" s="26" t="s">
        <v>69</v>
      </c>
      <c r="N877" s="26" t="str">
        <f t="shared" ref="N877:N940" si="130">IF(Z877&gt;99%,"Realizado","Pendente")</f>
        <v>Realizado</v>
      </c>
      <c r="O877" s="26" t="s">
        <v>64</v>
      </c>
      <c r="P877" s="47" t="s">
        <v>70</v>
      </c>
      <c r="Q877" s="26" t="str">
        <f>IFERROR(IFERROR(VLOOKUP(H877,[1]STATUS_CAPEX!I:J,2,0),VLOOKUP(H877,[1]STATUS_OPEX!H:I,2,0)),0)</f>
        <v>LIB //COMS</v>
      </c>
      <c r="R877" s="31">
        <v>46199</v>
      </c>
      <c r="S877" s="32" t="s">
        <v>47</v>
      </c>
      <c r="T877" s="26" t="s">
        <v>72</v>
      </c>
      <c r="U877" s="33" t="s">
        <v>39</v>
      </c>
      <c r="V877" s="33" t="str">
        <f t="shared" si="128"/>
        <v>OK</v>
      </c>
      <c r="W877" s="33" t="s">
        <v>49</v>
      </c>
      <c r="X877" s="33" t="s">
        <v>49</v>
      </c>
      <c r="Y877" s="33" t="s">
        <v>39</v>
      </c>
      <c r="Z877" s="14">
        <f t="shared" si="122"/>
        <v>1</v>
      </c>
      <c r="AA877" s="48">
        <v>8517.74</v>
      </c>
      <c r="AB877" s="35" t="s">
        <v>50</v>
      </c>
      <c r="AC877" s="109" t="str">
        <f>IFERROR(VLOOKUP(T877,[1]STATUS_CAPEX!Q:R,2,0),"SAMUEL OLIVEIRA")</f>
        <v>SAMUEL OLIVEIRA</v>
      </c>
      <c r="AD877" s="37" t="s">
        <v>51</v>
      </c>
      <c r="AE877" s="32" t="str">
        <f t="shared" si="126"/>
        <v>Realizado</v>
      </c>
      <c r="AF877" s="38" t="s">
        <v>42</v>
      </c>
      <c r="AG877" s="39">
        <f t="shared" si="129"/>
        <v>2600.3200000000002</v>
      </c>
      <c r="AH877" s="40">
        <v>2548098.5699999998</v>
      </c>
      <c r="AI877" s="35" t="e">
        <f t="shared" si="123"/>
        <v>#N/A</v>
      </c>
      <c r="AJ877" s="41">
        <v>25281894</v>
      </c>
      <c r="AK877" s="51">
        <v>2600.3200000000002</v>
      </c>
      <c r="AL877" s="34" t="str">
        <f t="shared" si="124"/>
        <v>Mauricio Alves</v>
      </c>
    </row>
    <row r="878" spans="1:38" x14ac:dyDescent="0.25">
      <c r="A878" s="26" t="s">
        <v>38</v>
      </c>
      <c r="B878" s="26" t="s">
        <v>39</v>
      </c>
      <c r="C878" s="26" t="s">
        <v>52</v>
      </c>
      <c r="D878" s="26" t="s">
        <v>40</v>
      </c>
      <c r="E878" s="27">
        <v>75304</v>
      </c>
      <c r="F878" s="67">
        <v>146</v>
      </c>
      <c r="G878" s="67"/>
      <c r="H878" s="26" t="s">
        <v>470</v>
      </c>
      <c r="I878" s="26" t="s">
        <v>42</v>
      </c>
      <c r="J878" s="26" t="s">
        <v>42</v>
      </c>
      <c r="K878" s="30" t="str">
        <f t="shared" si="125"/>
        <v>EME</v>
      </c>
      <c r="L878" s="47" t="s">
        <v>136</v>
      </c>
      <c r="M878" s="26" t="s">
        <v>54</v>
      </c>
      <c r="N878" s="26" t="str">
        <f t="shared" si="130"/>
        <v>Realizado</v>
      </c>
      <c r="O878" s="26" t="s">
        <v>64</v>
      </c>
      <c r="P878" s="47" t="s">
        <v>101</v>
      </c>
      <c r="Q878" s="26" t="str">
        <f>IFERROR(IFERROR(VLOOKUP(H878,[1]STATUS_CAPEX!I:J,2,0),VLOOKUP(H878,[1]STATUS_OPEX!H:I,2,0)),0)</f>
        <v>LIB //CKCP</v>
      </c>
      <c r="R878" s="31">
        <v>46402</v>
      </c>
      <c r="S878" s="32" t="s">
        <v>47</v>
      </c>
      <c r="T878" s="26" t="s">
        <v>48</v>
      </c>
      <c r="U878" s="33" t="s">
        <v>39</v>
      </c>
      <c r="V878" s="33" t="str">
        <f t="shared" si="128"/>
        <v>OK</v>
      </c>
      <c r="W878" s="33" t="s">
        <v>49</v>
      </c>
      <c r="X878" s="33" t="s">
        <v>49</v>
      </c>
      <c r="Y878" s="33" t="s">
        <v>39</v>
      </c>
      <c r="Z878" s="14">
        <f t="shared" si="122"/>
        <v>1</v>
      </c>
      <c r="AA878" s="48">
        <v>3415.61</v>
      </c>
      <c r="AB878" s="102" t="s">
        <v>50</v>
      </c>
      <c r="AC878" s="36" t="str">
        <f>IFERROR(VLOOKUP(T878,[1]STATUS_CAPEX!Q:R,2,0),"SAMUEL OLIVEIRA")</f>
        <v>LUCAS ANDRADE</v>
      </c>
      <c r="AD878" s="37" t="s">
        <v>51</v>
      </c>
      <c r="AE878" s="32" t="str">
        <f t="shared" si="126"/>
        <v>Realizado</v>
      </c>
      <c r="AF878" s="38" t="s">
        <v>42</v>
      </c>
      <c r="AG878" s="39">
        <f t="shared" si="129"/>
        <v>3647.05</v>
      </c>
      <c r="AH878" s="40">
        <v>2548098.5699999998</v>
      </c>
      <c r="AI878" s="35" t="e">
        <f t="shared" si="123"/>
        <v>#N/A</v>
      </c>
      <c r="AJ878" s="41">
        <v>25866565</v>
      </c>
      <c r="AK878" s="51">
        <v>3647.05</v>
      </c>
      <c r="AL878" s="34" t="str">
        <f t="shared" si="124"/>
        <v>Mauricio Alves</v>
      </c>
    </row>
    <row r="879" spans="1:38" x14ac:dyDescent="0.25">
      <c r="A879" s="26" t="s">
        <v>38</v>
      </c>
      <c r="B879" s="26" t="s">
        <v>39</v>
      </c>
      <c r="C879" s="26" t="s">
        <v>52</v>
      </c>
      <c r="D879" s="26" t="s">
        <v>61</v>
      </c>
      <c r="E879" s="27">
        <v>44049263</v>
      </c>
      <c r="F879" s="67">
        <v>118</v>
      </c>
      <c r="G879" s="67"/>
      <c r="H879" s="26" t="s">
        <v>471</v>
      </c>
      <c r="I879" s="26" t="s">
        <v>42</v>
      </c>
      <c r="J879" s="26" t="s">
        <v>42</v>
      </c>
      <c r="K879" s="30" t="str">
        <f t="shared" si="125"/>
        <v>EME</v>
      </c>
      <c r="L879" s="26" t="s">
        <v>43</v>
      </c>
      <c r="M879" s="47" t="s">
        <v>54</v>
      </c>
      <c r="N879" s="26" t="str">
        <f t="shared" si="130"/>
        <v>Realizado</v>
      </c>
      <c r="O879" s="47" t="s">
        <v>45</v>
      </c>
      <c r="P879" s="47" t="s">
        <v>101</v>
      </c>
      <c r="Q879" s="26" t="str">
        <f>IFERROR(IFERROR(VLOOKUP(H879,[1]STATUS_CAPEX!I:J,2,0),VLOOKUP(H879,[1]STATUS_OPEX!H:I,2,0)),0)</f>
        <v>LIB //COMS</v>
      </c>
      <c r="R879" s="31">
        <v>46403</v>
      </c>
      <c r="S879" s="32" t="s">
        <v>56</v>
      </c>
      <c r="T879" s="26" t="s">
        <v>48</v>
      </c>
      <c r="U879" s="33" t="s">
        <v>39</v>
      </c>
      <c r="V879" s="33" t="str">
        <f t="shared" si="128"/>
        <v>OK</v>
      </c>
      <c r="W879" s="33" t="s">
        <v>49</v>
      </c>
      <c r="X879" s="33" t="s">
        <v>49</v>
      </c>
      <c r="Y879" s="33" t="s">
        <v>39</v>
      </c>
      <c r="Z879" s="14">
        <f t="shared" si="122"/>
        <v>1</v>
      </c>
      <c r="AA879" s="48">
        <v>3415.61</v>
      </c>
      <c r="AB879" s="35" t="s">
        <v>57</v>
      </c>
      <c r="AC879" s="103" t="str">
        <f>IFERROR(VLOOKUP(T879,[1]STATUS_CAPEX!Q:R,2,0),"SAMUEL OLIVEIRA")</f>
        <v>LUCAS ANDRADE</v>
      </c>
      <c r="AD879" s="37" t="s">
        <v>51</v>
      </c>
      <c r="AE879" s="32" t="str">
        <f t="shared" si="126"/>
        <v>Realizado</v>
      </c>
      <c r="AF879" s="38" t="s">
        <v>42</v>
      </c>
      <c r="AG879" s="39">
        <f t="shared" si="129"/>
        <v>3866.41</v>
      </c>
      <c r="AH879" s="40">
        <v>2548098.5699999998</v>
      </c>
      <c r="AI879" s="35" t="e">
        <f t="shared" si="123"/>
        <v>#N/A</v>
      </c>
      <c r="AJ879" s="41">
        <v>25729767</v>
      </c>
      <c r="AK879" s="51">
        <v>3866.41</v>
      </c>
      <c r="AL879" s="34" t="str">
        <f t="shared" si="124"/>
        <v>Mauricio Alves</v>
      </c>
    </row>
    <row r="880" spans="1:38" hidden="1" x14ac:dyDescent="0.25">
      <c r="A880" s="26" t="s">
        <v>365</v>
      </c>
      <c r="B880" s="26" t="s">
        <v>39</v>
      </c>
      <c r="C880" s="26" t="s">
        <v>472</v>
      </c>
      <c r="D880" s="26" t="s">
        <v>473</v>
      </c>
      <c r="E880" s="27">
        <v>50374</v>
      </c>
      <c r="F880" s="67">
        <v>127</v>
      </c>
      <c r="G880" s="67"/>
      <c r="H880" s="26" t="s">
        <v>474</v>
      </c>
      <c r="I880" s="45" t="s">
        <v>63</v>
      </c>
      <c r="J880" s="45" t="s">
        <v>63</v>
      </c>
      <c r="K880" s="30" t="str">
        <f t="shared" si="125"/>
        <v>EME</v>
      </c>
      <c r="L880" s="47" t="s">
        <v>136</v>
      </c>
      <c r="M880" s="47" t="s">
        <v>54</v>
      </c>
      <c r="N880" s="26" t="str">
        <f t="shared" si="130"/>
        <v>Realizado</v>
      </c>
      <c r="O880" s="47" t="s">
        <v>467</v>
      </c>
      <c r="P880" s="47" t="s">
        <v>101</v>
      </c>
      <c r="Q880" s="26" t="str">
        <f>IFERROR(IFERROR(VLOOKUP(H880,[1]STATUS_CAPEX!I:J,2,0),VLOOKUP(H880,[1]STATUS_OPEX!H:I,2,0)),0)</f>
        <v>LIB //COMS</v>
      </c>
      <c r="R880" s="31">
        <v>46405</v>
      </c>
      <c r="S880" s="32" t="s">
        <v>56</v>
      </c>
      <c r="T880" s="26" t="s">
        <v>48</v>
      </c>
      <c r="U880" s="33" t="s">
        <v>39</v>
      </c>
      <c r="V880" s="33" t="str">
        <f t="shared" si="128"/>
        <v>OK</v>
      </c>
      <c r="W880" s="33" t="s">
        <v>49</v>
      </c>
      <c r="X880" s="33" t="s">
        <v>49</v>
      </c>
      <c r="Y880" s="33" t="s">
        <v>39</v>
      </c>
      <c r="Z880" s="14">
        <f t="shared" si="122"/>
        <v>1</v>
      </c>
      <c r="AA880" s="48">
        <v>5274.01</v>
      </c>
      <c r="AB880" s="50" t="s">
        <v>57</v>
      </c>
      <c r="AC880" s="36" t="str">
        <f>IFERROR(VLOOKUP(T880,[1]STATUS_CAPEX!Q:R,2,0),"SAMUEL OLIVEIRA")</f>
        <v>LUCAS ANDRADE</v>
      </c>
      <c r="AD880" s="37" t="s">
        <v>51</v>
      </c>
      <c r="AE880" s="32" t="str">
        <f t="shared" si="126"/>
        <v>Realizado</v>
      </c>
      <c r="AF880" s="38" t="s">
        <v>42</v>
      </c>
      <c r="AG880" s="39">
        <f t="shared" si="129"/>
        <v>9323.25</v>
      </c>
      <c r="AH880" s="40">
        <v>2548098.5699999998</v>
      </c>
      <c r="AI880" s="35" t="e">
        <f t="shared" si="123"/>
        <v>#N/A</v>
      </c>
      <c r="AJ880" s="41">
        <v>25729818</v>
      </c>
      <c r="AK880" s="51">
        <v>9323.25</v>
      </c>
      <c r="AL880" s="34" t="str">
        <f t="shared" si="124"/>
        <v>Mauricio Alves</v>
      </c>
    </row>
    <row r="881" spans="1:38" x14ac:dyDescent="0.25">
      <c r="A881" s="26" t="s">
        <v>38</v>
      </c>
      <c r="B881" s="26" t="s">
        <v>39</v>
      </c>
      <c r="C881" s="26" t="s">
        <v>52</v>
      </c>
      <c r="D881" s="26" t="s">
        <v>354</v>
      </c>
      <c r="E881" s="27">
        <v>33007</v>
      </c>
      <c r="F881" s="46">
        <v>100</v>
      </c>
      <c r="G881" s="46"/>
      <c r="H881" s="26" t="s">
        <v>475</v>
      </c>
      <c r="I881" s="26" t="s">
        <v>42</v>
      </c>
      <c r="J881" s="26" t="s">
        <v>42</v>
      </c>
      <c r="K881" s="30" t="str">
        <f t="shared" si="125"/>
        <v>EME</v>
      </c>
      <c r="L881" s="26" t="s">
        <v>43</v>
      </c>
      <c r="M881" s="47" t="s">
        <v>54</v>
      </c>
      <c r="N881" s="26" t="str">
        <f t="shared" si="130"/>
        <v>Realizado</v>
      </c>
      <c r="O881" s="26" t="s">
        <v>64</v>
      </c>
      <c r="P881" s="47" t="s">
        <v>461</v>
      </c>
      <c r="Q881" s="26" t="str">
        <f>IFERROR(IFERROR(VLOOKUP(H881,[1]STATUS_CAPEX!I:J,2,0),VLOOKUP(H881,[1]STATUS_OPEX!H:I,2,0)),0)</f>
        <v>LIB //COMS</v>
      </c>
      <c r="R881" s="31">
        <v>46406</v>
      </c>
      <c r="S881" s="32" t="s">
        <v>56</v>
      </c>
      <c r="T881" s="26" t="s">
        <v>48</v>
      </c>
      <c r="U881" s="33" t="s">
        <v>39</v>
      </c>
      <c r="V881" s="33" t="str">
        <f t="shared" si="128"/>
        <v>OK</v>
      </c>
      <c r="W881" s="33" t="s">
        <v>49</v>
      </c>
      <c r="X881" s="33" t="s">
        <v>49</v>
      </c>
      <c r="Y881" s="33" t="s">
        <v>39</v>
      </c>
      <c r="Z881" s="14">
        <f t="shared" si="122"/>
        <v>1</v>
      </c>
      <c r="AA881" s="48">
        <v>4527.45</v>
      </c>
      <c r="AB881" s="35" t="s">
        <v>57</v>
      </c>
      <c r="AC881" s="36" t="str">
        <f>IFERROR(VLOOKUP(T881,[1]STATUS_CAPEX!Q:R,2,0),"SAMUEL OLIVEIRA")</f>
        <v>LUCAS ANDRADE</v>
      </c>
      <c r="AD881" s="37" t="s">
        <v>51</v>
      </c>
      <c r="AE881" s="32" t="str">
        <f t="shared" si="126"/>
        <v>Realizado</v>
      </c>
      <c r="AF881" s="38" t="s">
        <v>42</v>
      </c>
      <c r="AG881" s="39">
        <f t="shared" si="129"/>
        <v>5386.56</v>
      </c>
      <c r="AH881" s="40">
        <v>2548098.5699999998</v>
      </c>
      <c r="AI881" s="35" t="e">
        <f t="shared" si="123"/>
        <v>#N/A</v>
      </c>
      <c r="AJ881" s="41">
        <v>25729847</v>
      </c>
      <c r="AK881" s="51">
        <v>5386.56</v>
      </c>
      <c r="AL881" s="34" t="str">
        <f t="shared" si="124"/>
        <v>Mauricio Alves</v>
      </c>
    </row>
    <row r="882" spans="1:38" hidden="1" x14ac:dyDescent="0.25">
      <c r="A882" s="26" t="s">
        <v>143</v>
      </c>
      <c r="B882" s="26" t="s">
        <v>476</v>
      </c>
      <c r="C882" s="26" t="s">
        <v>477</v>
      </c>
      <c r="D882" s="26" t="s">
        <v>354</v>
      </c>
      <c r="E882" s="27">
        <v>20607733</v>
      </c>
      <c r="F882" s="67">
        <v>175</v>
      </c>
      <c r="G882" s="67"/>
      <c r="H882" s="26" t="s">
        <v>478</v>
      </c>
      <c r="I882" s="45" t="s">
        <v>63</v>
      </c>
      <c r="J882" s="45" t="s">
        <v>63</v>
      </c>
      <c r="K882" s="30" t="str">
        <f t="shared" si="125"/>
        <v>EME</v>
      </c>
      <c r="L882" s="47" t="s">
        <v>136</v>
      </c>
      <c r="M882" s="47" t="s">
        <v>99</v>
      </c>
      <c r="N882" s="26" t="str">
        <f t="shared" si="130"/>
        <v>Pendente</v>
      </c>
      <c r="O882" s="47" t="s">
        <v>467</v>
      </c>
      <c r="P882" s="47" t="s">
        <v>101</v>
      </c>
      <c r="Q882" s="26" t="str">
        <f>IFERROR(IFERROR(VLOOKUP(H882,[1]STATUS_CAPEX!I:J,2,0),VLOOKUP(H882,[1]STATUS_OPEX!H:I,2,0)),0)</f>
        <v>LIB //COMS</v>
      </c>
      <c r="R882" s="31">
        <v>46407</v>
      </c>
      <c r="S882" s="32" t="s">
        <v>56</v>
      </c>
      <c r="T882" s="26" t="s">
        <v>48</v>
      </c>
      <c r="U882" s="33" t="s">
        <v>39</v>
      </c>
      <c r="V882" s="33" t="str">
        <f t="shared" si="128"/>
        <v>OK</v>
      </c>
      <c r="W882" s="33" t="s">
        <v>148</v>
      </c>
      <c r="X882" s="33" t="s">
        <v>148</v>
      </c>
      <c r="Y882" s="33" t="s">
        <v>39</v>
      </c>
      <c r="Z882" s="14">
        <f t="shared" si="122"/>
        <v>0.6</v>
      </c>
      <c r="AA882" s="48">
        <v>5737.84</v>
      </c>
      <c r="AB882" s="50" t="s">
        <v>57</v>
      </c>
      <c r="AC882" s="36" t="str">
        <f>IFERROR(VLOOKUP(T882,[1]STATUS_CAPEX!Q:R,2,0),"SAMUEL OLIVEIRA")</f>
        <v>LUCAS ANDRADE</v>
      </c>
      <c r="AD882" s="37">
        <v>45642</v>
      </c>
      <c r="AE882" s="32" t="str">
        <f t="shared" si="126"/>
        <v>Realizado</v>
      </c>
      <c r="AF882" s="38" t="s">
        <v>42</v>
      </c>
      <c r="AG882" s="39">
        <f t="shared" si="129"/>
        <v>6101.72</v>
      </c>
      <c r="AH882" s="40">
        <v>2548098.5699999998</v>
      </c>
      <c r="AI882" s="35" t="e">
        <f t="shared" si="123"/>
        <v>#N/A</v>
      </c>
      <c r="AJ882" s="41">
        <v>25729941</v>
      </c>
      <c r="AK882" s="51">
        <v>6101.72</v>
      </c>
      <c r="AL882" s="34" t="str">
        <f t="shared" si="124"/>
        <v>Mauricio Alves</v>
      </c>
    </row>
    <row r="883" spans="1:38" x14ac:dyDescent="0.25">
      <c r="A883" s="26" t="s">
        <v>38</v>
      </c>
      <c r="B883" s="26" t="s">
        <v>39</v>
      </c>
      <c r="C883" s="26" t="s">
        <v>52</v>
      </c>
      <c r="D883" s="26" t="s">
        <v>40</v>
      </c>
      <c r="E883" s="27">
        <v>19207</v>
      </c>
      <c r="F883" s="27">
        <v>103</v>
      </c>
      <c r="G883" s="27"/>
      <c r="H883" s="26" t="s">
        <v>479</v>
      </c>
      <c r="I883" s="29" t="s">
        <v>42</v>
      </c>
      <c r="J883" s="29" t="s">
        <v>42</v>
      </c>
      <c r="K883" s="30" t="str">
        <f t="shared" si="125"/>
        <v>EME</v>
      </c>
      <c r="L883" s="26" t="s">
        <v>43</v>
      </c>
      <c r="M883" s="26" t="s">
        <v>54</v>
      </c>
      <c r="N883" s="26" t="str">
        <f t="shared" si="130"/>
        <v>Realizado</v>
      </c>
      <c r="O883" s="47" t="s">
        <v>480</v>
      </c>
      <c r="P883" s="47" t="s">
        <v>461</v>
      </c>
      <c r="Q883" s="26" t="str">
        <f>IFERROR(IFERROR(VLOOKUP(H883,[1]STATUS_CAPEX!I:J,2,0),VLOOKUP(H883,[1]STATUS_OPEX!H:I,2,0)),0)</f>
        <v>LIB //CKCP</v>
      </c>
      <c r="R883" s="31">
        <v>46409</v>
      </c>
      <c r="S883" s="32" t="s">
        <v>47</v>
      </c>
      <c r="T883" s="26" t="s">
        <v>48</v>
      </c>
      <c r="U883" s="33" t="s">
        <v>39</v>
      </c>
      <c r="V883" s="33" t="str">
        <f t="shared" si="128"/>
        <v>OK</v>
      </c>
      <c r="W883" s="33" t="s">
        <v>49</v>
      </c>
      <c r="X883" s="33" t="s">
        <v>49</v>
      </c>
      <c r="Y883" s="33" t="s">
        <v>39</v>
      </c>
      <c r="Z883" s="14">
        <f t="shared" si="122"/>
        <v>1</v>
      </c>
      <c r="AA883" s="48">
        <v>5596.47</v>
      </c>
      <c r="AB883" s="35" t="s">
        <v>50</v>
      </c>
      <c r="AC883" s="36" t="str">
        <f>IFERROR(VLOOKUP(T883,[1]STATUS_CAPEX!Q:R,2,0),"SAMUEL OLIVEIRA")</f>
        <v>LUCAS ANDRADE</v>
      </c>
      <c r="AD883" s="37" t="s">
        <v>51</v>
      </c>
      <c r="AE883" s="32" t="str">
        <f t="shared" si="126"/>
        <v>Realizado</v>
      </c>
      <c r="AF883" s="38" t="s">
        <v>42</v>
      </c>
      <c r="AG883" s="39">
        <f t="shared" si="129"/>
        <v>5585.14</v>
      </c>
      <c r="AH883" s="40">
        <v>2548098.5699999998</v>
      </c>
      <c r="AI883" s="35" t="e">
        <f t="shared" si="123"/>
        <v>#N/A</v>
      </c>
      <c r="AJ883" s="41">
        <v>25742541</v>
      </c>
      <c r="AK883" s="51">
        <v>5585.14</v>
      </c>
      <c r="AL883" s="34" t="str">
        <f t="shared" si="124"/>
        <v>Mauricio Alves</v>
      </c>
    </row>
    <row r="884" spans="1:38" x14ac:dyDescent="0.25">
      <c r="A884" s="26" t="s">
        <v>38</v>
      </c>
      <c r="B884" s="26" t="s">
        <v>39</v>
      </c>
      <c r="C884" s="26" t="s">
        <v>481</v>
      </c>
      <c r="D884" s="26" t="s">
        <v>473</v>
      </c>
      <c r="E884" s="27">
        <v>27713</v>
      </c>
      <c r="F884" s="27">
        <v>106</v>
      </c>
      <c r="G884" s="27"/>
      <c r="H884" s="26" t="s">
        <v>482</v>
      </c>
      <c r="I884" s="43" t="s">
        <v>42</v>
      </c>
      <c r="J884" s="43" t="s">
        <v>42</v>
      </c>
      <c r="K884" s="30" t="str">
        <f t="shared" si="125"/>
        <v>EME</v>
      </c>
      <c r="L884" s="26" t="s">
        <v>43</v>
      </c>
      <c r="M884" s="47" t="s">
        <v>54</v>
      </c>
      <c r="N884" s="26" t="str">
        <f t="shared" si="130"/>
        <v>Realizado</v>
      </c>
      <c r="O884" s="47" t="s">
        <v>245</v>
      </c>
      <c r="P884" s="47" t="s">
        <v>483</v>
      </c>
      <c r="Q884" s="26" t="str">
        <f>IFERROR(IFERROR(VLOOKUP(H884,[1]STATUS_CAPEX!I:J,2,0),VLOOKUP(H884,[1]STATUS_OPEX!H:I,2,0)),0)</f>
        <v>LIB //COMS</v>
      </c>
      <c r="R884" s="31">
        <v>46412</v>
      </c>
      <c r="S884" s="32" t="s">
        <v>56</v>
      </c>
      <c r="T884" s="26" t="s">
        <v>48</v>
      </c>
      <c r="U884" s="33" t="s">
        <v>39</v>
      </c>
      <c r="V884" s="33" t="str">
        <f t="shared" si="128"/>
        <v>OK</v>
      </c>
      <c r="W884" s="33" t="s">
        <v>49</v>
      </c>
      <c r="X884" s="33" t="s">
        <v>49</v>
      </c>
      <c r="Y884" s="33" t="s">
        <v>39</v>
      </c>
      <c r="Z884" s="14">
        <f t="shared" si="122"/>
        <v>1</v>
      </c>
      <c r="AA884" s="48">
        <v>3569.65</v>
      </c>
      <c r="AB884" s="35" t="s">
        <v>57</v>
      </c>
      <c r="AC884" s="103" t="str">
        <f>IFERROR(VLOOKUP(T884,[1]STATUS_CAPEX!Q:R,2,0),"SAMUEL OLIVEIRA")</f>
        <v>LUCAS ANDRADE</v>
      </c>
      <c r="AD884" s="37" t="s">
        <v>51</v>
      </c>
      <c r="AE884" s="32" t="str">
        <f t="shared" si="126"/>
        <v>Realizado</v>
      </c>
      <c r="AF884" s="38" t="s">
        <v>42</v>
      </c>
      <c r="AG884" s="39">
        <f t="shared" si="129"/>
        <v>3866.41</v>
      </c>
      <c r="AH884" s="40">
        <v>2548098.5699999998</v>
      </c>
      <c r="AI884" s="35" t="e">
        <f t="shared" si="123"/>
        <v>#N/A</v>
      </c>
      <c r="AJ884" s="41">
        <v>25729743</v>
      </c>
      <c r="AK884" s="51">
        <v>3866.41</v>
      </c>
      <c r="AL884" s="34" t="str">
        <f t="shared" si="124"/>
        <v>Mauricio Alves</v>
      </c>
    </row>
    <row r="885" spans="1:38" hidden="1" x14ac:dyDescent="0.25">
      <c r="A885" s="26" t="s">
        <v>183</v>
      </c>
      <c r="B885" s="30" t="s">
        <v>484</v>
      </c>
      <c r="C885" s="26" t="s">
        <v>337</v>
      </c>
      <c r="D885" s="26" t="s">
        <v>61</v>
      </c>
      <c r="E885" s="27">
        <v>33314</v>
      </c>
      <c r="F885" s="27" t="s">
        <v>485</v>
      </c>
      <c r="G885" s="27"/>
      <c r="H885" s="44" t="s">
        <v>486</v>
      </c>
      <c r="I885" s="45" t="s">
        <v>63</v>
      </c>
      <c r="J885" s="45" t="s">
        <v>63</v>
      </c>
      <c r="K885" s="30" t="str">
        <f t="shared" si="125"/>
        <v>EME</v>
      </c>
      <c r="L885" s="26" t="s">
        <v>43</v>
      </c>
      <c r="M885" s="26" t="s">
        <v>54</v>
      </c>
      <c r="N885" s="26" t="str">
        <f t="shared" si="130"/>
        <v>Pendente</v>
      </c>
      <c r="O885" s="47" t="s">
        <v>105</v>
      </c>
      <c r="P885" s="47" t="s">
        <v>461</v>
      </c>
      <c r="Q885" s="26" t="str">
        <f>IFERROR(IFERROR(VLOOKUP(H885,[1]STATUS_CAPEX!I:J,2,0),VLOOKUP(H885,[1]STATUS_OPEX!H:I,2,0)),0)</f>
        <v>LIB //ENER</v>
      </c>
      <c r="R885" s="31">
        <v>46413</v>
      </c>
      <c r="S885" s="32" t="s">
        <v>66</v>
      </c>
      <c r="T885" s="26" t="s">
        <v>48</v>
      </c>
      <c r="U885" s="33" t="s">
        <v>67</v>
      </c>
      <c r="V885" s="33" t="str">
        <f t="shared" si="128"/>
        <v>OK</v>
      </c>
      <c r="W885" s="33" t="s">
        <v>148</v>
      </c>
      <c r="X885" s="33" t="s">
        <v>148</v>
      </c>
      <c r="Y885" s="33" t="str">
        <f>IF(AK885&gt;0,"OK","NOK")</f>
        <v>NOK</v>
      </c>
      <c r="Z885" s="14">
        <f t="shared" si="122"/>
        <v>0.2</v>
      </c>
      <c r="AA885" s="48">
        <v>24142.43</v>
      </c>
      <c r="AB885" s="69" t="s">
        <v>50</v>
      </c>
      <c r="AC885" s="36" t="str">
        <f>IFERROR(VLOOKUP(T885,[1]STATUS_CAPEX!Q:R,2,0),"SAMUEL OLIVEIRA")</f>
        <v>LUCAS ANDRADE</v>
      </c>
      <c r="AD885" s="37" t="s">
        <v>51</v>
      </c>
      <c r="AE885" s="32" t="str">
        <f t="shared" si="126"/>
        <v>Não realizado</v>
      </c>
      <c r="AF885" s="38" t="s">
        <v>68</v>
      </c>
      <c r="AG885" s="39">
        <f t="shared" si="129"/>
        <v>0</v>
      </c>
      <c r="AH885" s="40">
        <v>2548098.5699999998</v>
      </c>
      <c r="AI885" s="35" t="e">
        <f t="shared" si="123"/>
        <v>#N/A</v>
      </c>
      <c r="AJ885" s="41">
        <v>0</v>
      </c>
      <c r="AK885" s="51">
        <v>0</v>
      </c>
      <c r="AL885" s="34" t="str">
        <f t="shared" si="124"/>
        <v>Erica Fragoso</v>
      </c>
    </row>
    <row r="886" spans="1:38" hidden="1" x14ac:dyDescent="0.25">
      <c r="A886" s="26" t="s">
        <v>0</v>
      </c>
      <c r="B886" s="26" t="s">
        <v>180</v>
      </c>
      <c r="C886" s="26" t="s">
        <v>180</v>
      </c>
      <c r="D886" s="26" t="s">
        <v>61</v>
      </c>
      <c r="E886" s="27">
        <v>68974</v>
      </c>
      <c r="F886" s="67">
        <v>140</v>
      </c>
      <c r="G886" s="67"/>
      <c r="H886" s="44" t="s">
        <v>487</v>
      </c>
      <c r="I886" s="45" t="s">
        <v>63</v>
      </c>
      <c r="J886" s="45" t="s">
        <v>63</v>
      </c>
      <c r="K886" s="30" t="str">
        <f t="shared" si="125"/>
        <v>EME</v>
      </c>
      <c r="L886" s="47" t="s">
        <v>136</v>
      </c>
      <c r="M886" s="26" t="s">
        <v>54</v>
      </c>
      <c r="N886" s="26" t="str">
        <f t="shared" si="130"/>
        <v>Pendente</v>
      </c>
      <c r="O886" s="26" t="s">
        <v>64</v>
      </c>
      <c r="P886" s="47" t="s">
        <v>101</v>
      </c>
      <c r="Q886" s="26" t="str">
        <f>IFERROR(IFERROR(VLOOKUP(H886,[1]STATUS_CAPEX!I:J,2,0),VLOOKUP(H886,[1]STATUS_OPEX!H:I,2,0)),0)</f>
        <v>LIB //ENER</v>
      </c>
      <c r="R886" s="31">
        <v>46416</v>
      </c>
      <c r="S886" s="32" t="s">
        <v>66</v>
      </c>
      <c r="T886" s="26" t="s">
        <v>48</v>
      </c>
      <c r="U886" s="33" t="s">
        <v>67</v>
      </c>
      <c r="V886" s="33" t="str">
        <f t="shared" si="128"/>
        <v>OK</v>
      </c>
      <c r="W886" s="33" t="s">
        <v>49</v>
      </c>
      <c r="X886" s="33" t="s">
        <v>148</v>
      </c>
      <c r="Y886" s="33" t="str">
        <f>IF(AK886&gt;0,"OK","NOK")</f>
        <v>NOK</v>
      </c>
      <c r="Z886" s="14">
        <f t="shared" si="122"/>
        <v>0.4</v>
      </c>
      <c r="AA886" s="48">
        <v>5797.86</v>
      </c>
      <c r="AB886" s="69" t="s">
        <v>50</v>
      </c>
      <c r="AC886" s="36" t="s">
        <v>182</v>
      </c>
      <c r="AD886" s="70">
        <v>45643</v>
      </c>
      <c r="AE886" s="32" t="str">
        <f t="shared" si="126"/>
        <v>Não realizado</v>
      </c>
      <c r="AF886" s="38" t="s">
        <v>68</v>
      </c>
      <c r="AG886" s="39">
        <f t="shared" si="129"/>
        <v>0</v>
      </c>
      <c r="AH886" s="40">
        <v>2548098.5699999998</v>
      </c>
      <c r="AI886" s="35" t="e">
        <f t="shared" si="123"/>
        <v>#N/A</v>
      </c>
      <c r="AJ886" s="41">
        <v>0</v>
      </c>
      <c r="AK886" s="51">
        <v>0</v>
      </c>
      <c r="AL886" s="34" t="str">
        <f t="shared" si="124"/>
        <v>Mauricio Alves</v>
      </c>
    </row>
    <row r="887" spans="1:38" hidden="1" x14ac:dyDescent="0.25">
      <c r="A887" s="26" t="s">
        <v>183</v>
      </c>
      <c r="B887" s="30" t="s">
        <v>488</v>
      </c>
      <c r="C887" s="26" t="s">
        <v>52</v>
      </c>
      <c r="D887" s="26" t="s">
        <v>489</v>
      </c>
      <c r="E887" s="27">
        <v>69243</v>
      </c>
      <c r="F887" s="67">
        <v>155</v>
      </c>
      <c r="G887" s="67"/>
      <c r="H887" s="44" t="s">
        <v>490</v>
      </c>
      <c r="I887" s="45" t="s">
        <v>63</v>
      </c>
      <c r="J887" s="45" t="s">
        <v>63</v>
      </c>
      <c r="K887" s="30" t="str">
        <f t="shared" si="125"/>
        <v>EME</v>
      </c>
      <c r="L887" s="47" t="s">
        <v>136</v>
      </c>
      <c r="M887" s="26" t="s">
        <v>54</v>
      </c>
      <c r="N887" s="26" t="str">
        <f t="shared" si="130"/>
        <v>Pendente</v>
      </c>
      <c r="O887" s="47" t="s">
        <v>491</v>
      </c>
      <c r="P887" s="47"/>
      <c r="Q887" s="26" t="str">
        <f>IFERROR(IFERROR(VLOOKUP(H887,[1]STATUS_CAPEX!I:J,2,0),VLOOKUP(H887,[1]STATUS_OPEX!H:I,2,0)),0)</f>
        <v>LIB //ENER</v>
      </c>
      <c r="R887" s="31">
        <v>46417</v>
      </c>
      <c r="S887" s="32" t="s">
        <v>66</v>
      </c>
      <c r="T887" s="26" t="s">
        <v>72</v>
      </c>
      <c r="U887" s="33" t="s">
        <v>67</v>
      </c>
      <c r="V887" s="33" t="str">
        <f t="shared" si="128"/>
        <v>OK</v>
      </c>
      <c r="W887" s="33" t="s">
        <v>49</v>
      </c>
      <c r="X887" s="33" t="s">
        <v>49</v>
      </c>
      <c r="Y887" s="33" t="str">
        <f>IF(AK887&gt;0,"OK","NOK")</f>
        <v>NOK</v>
      </c>
      <c r="Z887" s="14">
        <f t="shared" si="122"/>
        <v>0.6</v>
      </c>
      <c r="AA887" s="48">
        <v>5054.17</v>
      </c>
      <c r="AB887" s="102" t="s">
        <v>50</v>
      </c>
      <c r="AC887" s="36" t="s">
        <v>298</v>
      </c>
      <c r="AD887" s="70">
        <v>45642</v>
      </c>
      <c r="AE887" s="32" t="str">
        <f t="shared" si="126"/>
        <v>Não realizado</v>
      </c>
      <c r="AF887" s="38" t="s">
        <v>68</v>
      </c>
      <c r="AG887" s="39">
        <f t="shared" si="129"/>
        <v>0</v>
      </c>
      <c r="AH887" s="40">
        <v>2548098.5699999998</v>
      </c>
      <c r="AI887" s="35" t="e">
        <f t="shared" si="123"/>
        <v>#N/A</v>
      </c>
      <c r="AJ887" s="41">
        <v>0</v>
      </c>
      <c r="AK887" s="51">
        <v>0</v>
      </c>
      <c r="AL887" s="34" t="str">
        <f t="shared" si="124"/>
        <v>Erica Fragoso</v>
      </c>
    </row>
    <row r="888" spans="1:38" hidden="1" x14ac:dyDescent="0.25">
      <c r="A888" s="26" t="s">
        <v>106</v>
      </c>
      <c r="B888" s="30" t="s">
        <v>39</v>
      </c>
      <c r="C888" s="26" t="s">
        <v>52</v>
      </c>
      <c r="D888" s="26" t="s">
        <v>40</v>
      </c>
      <c r="E888" s="27">
        <v>69971</v>
      </c>
      <c r="F888" s="67">
        <v>143</v>
      </c>
      <c r="G888" s="67"/>
      <c r="H888" s="44" t="s">
        <v>492</v>
      </c>
      <c r="I888" s="45" t="s">
        <v>63</v>
      </c>
      <c r="J888" s="45" t="s">
        <v>63</v>
      </c>
      <c r="K888" s="30" t="str">
        <f t="shared" si="125"/>
        <v>EME</v>
      </c>
      <c r="L888" s="47" t="s">
        <v>136</v>
      </c>
      <c r="M888" s="26" t="s">
        <v>54</v>
      </c>
      <c r="N888" s="26" t="str">
        <f t="shared" si="130"/>
        <v>Pendente</v>
      </c>
      <c r="O888" s="47" t="s">
        <v>45</v>
      </c>
      <c r="P888" s="47" t="s">
        <v>101</v>
      </c>
      <c r="Q888" s="26" t="str">
        <f>IFERROR(IFERROR(VLOOKUP(H888,[1]STATUS_CAPEX!I:J,2,0),VLOOKUP(H888,[1]STATUS_OPEX!H:I,2,0)),0)</f>
        <v>LIB //ENER</v>
      </c>
      <c r="R888" s="31">
        <v>46419</v>
      </c>
      <c r="S888" s="32" t="s">
        <v>66</v>
      </c>
      <c r="T888" s="26" t="s">
        <v>48</v>
      </c>
      <c r="U888" s="33" t="s">
        <v>67</v>
      </c>
      <c r="V888" s="33" t="str">
        <f t="shared" si="128"/>
        <v>OK</v>
      </c>
      <c r="W888" s="33" t="s">
        <v>49</v>
      </c>
      <c r="X888" s="33" t="s">
        <v>49</v>
      </c>
      <c r="Y888" s="33" t="str">
        <f>IF(AK888&gt;0,"OK","NOK")</f>
        <v>OK</v>
      </c>
      <c r="Z888" s="14">
        <f t="shared" si="122"/>
        <v>0.8</v>
      </c>
      <c r="AA888" s="48">
        <v>3415.61</v>
      </c>
      <c r="AB888" s="76" t="s">
        <v>50</v>
      </c>
      <c r="AC888" s="36" t="str">
        <f>IFERROR(VLOOKUP(T888,[1]STATUS_CAPEX!Q:R,2,0),"SAMUEL OLIVEIRA")</f>
        <v>LUCAS ANDRADE</v>
      </c>
      <c r="AD888" s="37" t="s">
        <v>51</v>
      </c>
      <c r="AE888" s="32" t="str">
        <f t="shared" si="126"/>
        <v>Realizado</v>
      </c>
      <c r="AF888" s="38" t="s">
        <v>68</v>
      </c>
      <c r="AG888" s="39">
        <f t="shared" si="129"/>
        <v>3612.48</v>
      </c>
      <c r="AH888" s="40">
        <v>2548098.5699999998</v>
      </c>
      <c r="AI888" s="35" t="e">
        <f t="shared" si="123"/>
        <v>#N/A</v>
      </c>
      <c r="AJ888" s="41">
        <v>26448607</v>
      </c>
      <c r="AK888" s="51">
        <v>3612.48</v>
      </c>
      <c r="AL888" s="34" t="str">
        <f t="shared" si="124"/>
        <v>Mauricio Alves</v>
      </c>
    </row>
    <row r="889" spans="1:38" x14ac:dyDescent="0.25">
      <c r="A889" s="26" t="s">
        <v>38</v>
      </c>
      <c r="B889" s="26" t="s">
        <v>39</v>
      </c>
      <c r="C889" s="26" t="s">
        <v>52</v>
      </c>
      <c r="D889" s="26" t="s">
        <v>40</v>
      </c>
      <c r="E889" s="27">
        <v>5041</v>
      </c>
      <c r="F889" s="67">
        <v>536</v>
      </c>
      <c r="G889" s="67">
        <v>1</v>
      </c>
      <c r="H889" s="26">
        <v>6000819743</v>
      </c>
      <c r="I889" s="29" t="s">
        <v>42</v>
      </c>
      <c r="J889" s="29" t="s">
        <v>42</v>
      </c>
      <c r="K889" s="30" t="str">
        <f t="shared" si="125"/>
        <v>Custeio</v>
      </c>
      <c r="L889" s="47" t="s">
        <v>75</v>
      </c>
      <c r="M889" s="26" t="s">
        <v>69</v>
      </c>
      <c r="N889" s="26" t="str">
        <f t="shared" si="130"/>
        <v>Realizado</v>
      </c>
      <c r="O889" s="47" t="s">
        <v>245</v>
      </c>
      <c r="P889" s="47" t="s">
        <v>70</v>
      </c>
      <c r="Q889" s="26" t="str">
        <f>IFERROR(IFERROR(VLOOKUP(H889,[1]STATUS_CAPEX!I:J,2,0),VLOOKUP(H889,[1]STATUS_OPEX!H:I,2,0)),0)</f>
        <v>LIB //COMS</v>
      </c>
      <c r="R889" s="31">
        <v>46420</v>
      </c>
      <c r="S889" s="32" t="s">
        <v>56</v>
      </c>
      <c r="T889" s="47" t="s">
        <v>72</v>
      </c>
      <c r="U889" s="33" t="s">
        <v>39</v>
      </c>
      <c r="V889" s="33" t="str">
        <f t="shared" si="128"/>
        <v>OK</v>
      </c>
      <c r="W889" s="33" t="s">
        <v>49</v>
      </c>
      <c r="X889" s="33" t="s">
        <v>49</v>
      </c>
      <c r="Y889" s="33" t="s">
        <v>39</v>
      </c>
      <c r="Z889" s="14">
        <f t="shared" si="122"/>
        <v>1</v>
      </c>
      <c r="AA889" s="48">
        <v>3549.2</v>
      </c>
      <c r="AB889" s="50" t="s">
        <v>57</v>
      </c>
      <c r="AC889" s="103" t="str">
        <f>IFERROR(VLOOKUP(T889,[1]STATUS_CAPEX!Q:R,2,0),"SAMUEL OLIVEIRA")</f>
        <v>SAMUEL OLIVEIRA</v>
      </c>
      <c r="AD889" s="37" t="s">
        <v>51</v>
      </c>
      <c r="AE889" s="32" t="str">
        <f t="shared" si="126"/>
        <v>Realizado</v>
      </c>
      <c r="AF889" s="38" t="s">
        <v>42</v>
      </c>
      <c r="AG889" s="39">
        <f t="shared" si="129"/>
        <v>1589</v>
      </c>
      <c r="AH889" s="40">
        <v>2548098.5699999998</v>
      </c>
      <c r="AI889" s="35" t="e">
        <f t="shared" si="123"/>
        <v>#N/A</v>
      </c>
      <c r="AJ889" s="41">
        <v>25695807</v>
      </c>
      <c r="AK889" s="51">
        <v>1589</v>
      </c>
      <c r="AL889" s="34" t="str">
        <f t="shared" si="124"/>
        <v>Mauricio Alves</v>
      </c>
    </row>
    <row r="890" spans="1:38" x14ac:dyDescent="0.25">
      <c r="A890" s="26" t="s">
        <v>38</v>
      </c>
      <c r="B890" s="26" t="s">
        <v>39</v>
      </c>
      <c r="C890" s="26" t="s">
        <v>52</v>
      </c>
      <c r="D890" s="26" t="s">
        <v>40</v>
      </c>
      <c r="E890" s="27">
        <v>5367</v>
      </c>
      <c r="F890" s="67">
        <v>525</v>
      </c>
      <c r="G890" s="67">
        <v>2</v>
      </c>
      <c r="H890" s="26">
        <v>6000700782</v>
      </c>
      <c r="I890" s="26" t="s">
        <v>42</v>
      </c>
      <c r="J890" s="26" t="s">
        <v>42</v>
      </c>
      <c r="K890" s="30" t="str">
        <f t="shared" si="125"/>
        <v>Custeio</v>
      </c>
      <c r="L890" s="47" t="s">
        <v>75</v>
      </c>
      <c r="M890" s="26" t="s">
        <v>69</v>
      </c>
      <c r="N890" s="26" t="str">
        <f t="shared" si="130"/>
        <v>Realizado</v>
      </c>
      <c r="O890" s="47" t="s">
        <v>45</v>
      </c>
      <c r="P890" s="47" t="s">
        <v>70</v>
      </c>
      <c r="Q890" s="26" t="str">
        <f>IFERROR(IFERROR(VLOOKUP(H890,[1]STATUS_CAPEX!I:J,2,0),VLOOKUP(H890,[1]STATUS_OPEX!H:I,2,0)),0)</f>
        <v>LIB //COMS</v>
      </c>
      <c r="R890" s="31">
        <v>46421</v>
      </c>
      <c r="S890" s="32" t="s">
        <v>56</v>
      </c>
      <c r="T890" s="47" t="s">
        <v>72</v>
      </c>
      <c r="U890" s="33" t="s">
        <v>39</v>
      </c>
      <c r="V890" s="33" t="str">
        <f t="shared" si="128"/>
        <v>OK</v>
      </c>
      <c r="W890" s="33" t="s">
        <v>49</v>
      </c>
      <c r="X890" s="33" t="s">
        <v>49</v>
      </c>
      <c r="Y890" s="33" t="s">
        <v>39</v>
      </c>
      <c r="Z890" s="14">
        <f t="shared" si="122"/>
        <v>1</v>
      </c>
      <c r="AA890" s="48">
        <v>794.5</v>
      </c>
      <c r="AB890" s="50" t="s">
        <v>57</v>
      </c>
      <c r="AC890" s="36" t="s">
        <v>271</v>
      </c>
      <c r="AD890" s="37" t="s">
        <v>51</v>
      </c>
      <c r="AE890" s="32" t="str">
        <f t="shared" si="126"/>
        <v>Realizado</v>
      </c>
      <c r="AF890" s="38" t="s">
        <v>42</v>
      </c>
      <c r="AG890" s="49">
        <f t="shared" si="129"/>
        <v>794.5</v>
      </c>
      <c r="AH890" s="40">
        <v>2548098.5699999998</v>
      </c>
      <c r="AI890" s="50" t="e">
        <f t="shared" si="123"/>
        <v>#N/A</v>
      </c>
      <c r="AJ890" s="41">
        <v>25679700</v>
      </c>
      <c r="AK890" s="51">
        <v>794.5</v>
      </c>
      <c r="AL890" s="34" t="str">
        <f t="shared" si="124"/>
        <v>Mauricio Alves</v>
      </c>
    </row>
    <row r="891" spans="1:38" x14ac:dyDescent="0.25">
      <c r="A891" s="26" t="s">
        <v>38</v>
      </c>
      <c r="B891" s="26" t="s">
        <v>39</v>
      </c>
      <c r="C891" s="26" t="s">
        <v>52</v>
      </c>
      <c r="D891" s="26" t="s">
        <v>40</v>
      </c>
      <c r="E891" s="27">
        <v>5367</v>
      </c>
      <c r="F891" s="67" t="s">
        <v>493</v>
      </c>
      <c r="G891" s="67">
        <v>2</v>
      </c>
      <c r="H891" s="26">
        <v>6000700786</v>
      </c>
      <c r="I891" s="26" t="s">
        <v>42</v>
      </c>
      <c r="J891" s="26" t="s">
        <v>42</v>
      </c>
      <c r="K891" s="30" t="str">
        <f t="shared" si="125"/>
        <v>Custeio</v>
      </c>
      <c r="L891" s="47" t="s">
        <v>75</v>
      </c>
      <c r="M891" s="26" t="s">
        <v>69</v>
      </c>
      <c r="N891" s="26" t="str">
        <f t="shared" si="130"/>
        <v>Realizado</v>
      </c>
      <c r="O891" s="47" t="s">
        <v>45</v>
      </c>
      <c r="P891" s="47" t="s">
        <v>70</v>
      </c>
      <c r="Q891" s="26" t="str">
        <f>IFERROR(IFERROR(VLOOKUP(H891,[1]STATUS_CAPEX!I:J,2,0),VLOOKUP(H891,[1]STATUS_OPEX!H:I,2,0)),0)</f>
        <v>LIB //COMS</v>
      </c>
      <c r="R891" s="31">
        <v>46422</v>
      </c>
      <c r="S891" s="32" t="s">
        <v>56</v>
      </c>
      <c r="T891" s="47" t="s">
        <v>72</v>
      </c>
      <c r="U891" s="33" t="s">
        <v>39</v>
      </c>
      <c r="V891" s="33" t="str">
        <f t="shared" si="128"/>
        <v>OK</v>
      </c>
      <c r="W891" s="33" t="s">
        <v>49</v>
      </c>
      <c r="X891" s="33" t="s">
        <v>49</v>
      </c>
      <c r="Y891" s="33" t="s">
        <v>39</v>
      </c>
      <c r="Z891" s="14">
        <f t="shared" si="122"/>
        <v>1</v>
      </c>
      <c r="AA891" s="48">
        <v>794.5</v>
      </c>
      <c r="AB891" s="50" t="s">
        <v>57</v>
      </c>
      <c r="AC891" s="36" t="s">
        <v>271</v>
      </c>
      <c r="AD891" s="37" t="s">
        <v>51</v>
      </c>
      <c r="AE891" s="32" t="str">
        <f t="shared" si="126"/>
        <v>Realizado</v>
      </c>
      <c r="AF891" s="38" t="s">
        <v>42</v>
      </c>
      <c r="AG891" s="39">
        <f t="shared" si="129"/>
        <v>794.5</v>
      </c>
      <c r="AH891" s="40">
        <v>2548098.5699999998</v>
      </c>
      <c r="AI891" s="35" t="e">
        <f t="shared" si="123"/>
        <v>#N/A</v>
      </c>
      <c r="AJ891" s="41">
        <v>25679745</v>
      </c>
      <c r="AK891" s="51">
        <v>794.5</v>
      </c>
      <c r="AL891" s="34" t="str">
        <f t="shared" si="124"/>
        <v>Mauricio Alves</v>
      </c>
    </row>
    <row r="892" spans="1:38" x14ac:dyDescent="0.25">
      <c r="A892" s="26" t="s">
        <v>38</v>
      </c>
      <c r="B892" s="26" t="s">
        <v>39</v>
      </c>
      <c r="C892" s="26" t="s">
        <v>52</v>
      </c>
      <c r="D892" s="26" t="s">
        <v>40</v>
      </c>
      <c r="E892" s="27">
        <v>5419</v>
      </c>
      <c r="F892" s="67">
        <v>539</v>
      </c>
      <c r="G892" s="67"/>
      <c r="H892" s="26">
        <v>6000825205</v>
      </c>
      <c r="I892" s="26" t="s">
        <v>42</v>
      </c>
      <c r="J892" s="26" t="s">
        <v>42</v>
      </c>
      <c r="K892" s="30" t="str">
        <f t="shared" si="125"/>
        <v>Custeio</v>
      </c>
      <c r="L892" s="47" t="s">
        <v>136</v>
      </c>
      <c r="M892" s="26" t="s">
        <v>69</v>
      </c>
      <c r="N892" s="26" t="str">
        <f t="shared" si="130"/>
        <v>Realizado</v>
      </c>
      <c r="O892" s="47" t="s">
        <v>45</v>
      </c>
      <c r="P892" s="47" t="s">
        <v>70</v>
      </c>
      <c r="Q892" s="26" t="str">
        <f>IFERROR(IFERROR(VLOOKUP(H892,[1]STATUS_CAPEX!I:J,2,0),VLOOKUP(H892,[1]STATUS_OPEX!H:I,2,0)),0)</f>
        <v>LIB //COMS</v>
      </c>
      <c r="R892" s="31">
        <v>46423</v>
      </c>
      <c r="S892" s="32" t="s">
        <v>56</v>
      </c>
      <c r="T892" s="47" t="s">
        <v>72</v>
      </c>
      <c r="U892" s="33" t="s">
        <v>39</v>
      </c>
      <c r="V892" s="33" t="str">
        <f t="shared" si="128"/>
        <v>OK</v>
      </c>
      <c r="W892" s="33" t="s">
        <v>49</v>
      </c>
      <c r="X892" s="33" t="s">
        <v>49</v>
      </c>
      <c r="Y892" s="33" t="s">
        <v>39</v>
      </c>
      <c r="Z892" s="14">
        <f t="shared" si="122"/>
        <v>1</v>
      </c>
      <c r="AA892" s="48">
        <v>3873.94</v>
      </c>
      <c r="AB892" s="50" t="s">
        <v>57</v>
      </c>
      <c r="AC892" s="36" t="str">
        <f>IFERROR(VLOOKUP(T892,[1]STATUS_CAPEX!Q:R,2,0),"SAMUEL OLIVEIRA")</f>
        <v>SAMUEL OLIVEIRA</v>
      </c>
      <c r="AD892" s="37" t="s">
        <v>51</v>
      </c>
      <c r="AE892" s="32" t="str">
        <f t="shared" si="126"/>
        <v>Realizado</v>
      </c>
      <c r="AF892" s="38" t="s">
        <v>42</v>
      </c>
      <c r="AG892" s="39">
        <f t="shared" si="129"/>
        <v>3873.94</v>
      </c>
      <c r="AH892" s="40">
        <v>2548098.5699999998</v>
      </c>
      <c r="AI892" s="35" t="e">
        <f t="shared" si="123"/>
        <v>#N/A</v>
      </c>
      <c r="AJ892" s="41">
        <v>25679198</v>
      </c>
      <c r="AK892" s="51">
        <v>3873.94</v>
      </c>
      <c r="AL892" s="34" t="str">
        <f t="shared" si="124"/>
        <v>Mauricio Alves</v>
      </c>
    </row>
    <row r="893" spans="1:38" x14ac:dyDescent="0.25">
      <c r="A893" s="26" t="s">
        <v>38</v>
      </c>
      <c r="B893" s="26" t="s">
        <v>39</v>
      </c>
      <c r="C893" s="26" t="s">
        <v>52</v>
      </c>
      <c r="D893" s="26" t="s">
        <v>40</v>
      </c>
      <c r="E893" s="27">
        <v>5735</v>
      </c>
      <c r="F893" s="67">
        <v>533</v>
      </c>
      <c r="G893" s="67"/>
      <c r="H893" s="26">
        <v>6000824590</v>
      </c>
      <c r="I893" s="43" t="s">
        <v>42</v>
      </c>
      <c r="J893" s="43" t="s">
        <v>42</v>
      </c>
      <c r="K893" s="30" t="str">
        <f t="shared" si="125"/>
        <v>Custeio</v>
      </c>
      <c r="L893" s="47" t="s">
        <v>136</v>
      </c>
      <c r="M893" s="26" t="s">
        <v>69</v>
      </c>
      <c r="N893" s="26" t="str">
        <f t="shared" si="130"/>
        <v>Realizado</v>
      </c>
      <c r="O893" s="47" t="s">
        <v>45</v>
      </c>
      <c r="P893" s="47" t="s">
        <v>70</v>
      </c>
      <c r="Q893" s="26" t="str">
        <f>IFERROR(IFERROR(VLOOKUP(H893,[1]STATUS_CAPEX!I:J,2,0),VLOOKUP(H893,[1]STATUS_OPEX!H:I,2,0)),0)</f>
        <v>LIB //COMS</v>
      </c>
      <c r="R893" s="31">
        <v>46424</v>
      </c>
      <c r="S893" s="32" t="s">
        <v>56</v>
      </c>
      <c r="T893" s="47" t="s">
        <v>72</v>
      </c>
      <c r="U893" s="33" t="s">
        <v>39</v>
      </c>
      <c r="V893" s="33" t="str">
        <f t="shared" si="128"/>
        <v>OK</v>
      </c>
      <c r="W893" s="33" t="s">
        <v>49</v>
      </c>
      <c r="X893" s="33" t="s">
        <v>49</v>
      </c>
      <c r="Y893" s="33" t="s">
        <v>39</v>
      </c>
      <c r="Z893" s="14">
        <f t="shared" si="122"/>
        <v>1</v>
      </c>
      <c r="AA893" s="48">
        <v>1377.35</v>
      </c>
      <c r="AB893" s="50" t="s">
        <v>57</v>
      </c>
      <c r="AC893" s="104" t="s">
        <v>271</v>
      </c>
      <c r="AD893" s="37" t="s">
        <v>51</v>
      </c>
      <c r="AE893" s="32" t="str">
        <f t="shared" si="126"/>
        <v>Realizado</v>
      </c>
      <c r="AF893" s="38" t="s">
        <v>42</v>
      </c>
      <c r="AG893" s="39">
        <f t="shared" si="129"/>
        <v>769.86</v>
      </c>
      <c r="AH893" s="40">
        <v>2548098.5699999998</v>
      </c>
      <c r="AI893" s="35" t="e">
        <f t="shared" si="123"/>
        <v>#N/A</v>
      </c>
      <c r="AJ893" s="41">
        <v>25678905</v>
      </c>
      <c r="AK893" s="51">
        <v>769.86</v>
      </c>
      <c r="AL893" s="34" t="str">
        <f t="shared" si="124"/>
        <v>Mauricio Alves</v>
      </c>
    </row>
    <row r="894" spans="1:38" x14ac:dyDescent="0.25">
      <c r="A894" s="26" t="s">
        <v>38</v>
      </c>
      <c r="B894" s="26" t="s">
        <v>39</v>
      </c>
      <c r="C894" s="26" t="s">
        <v>52</v>
      </c>
      <c r="D894" s="26" t="s">
        <v>40</v>
      </c>
      <c r="E894" s="27">
        <v>65499</v>
      </c>
      <c r="F894" s="67">
        <v>142</v>
      </c>
      <c r="G894" s="67"/>
      <c r="H894" s="44" t="s">
        <v>494</v>
      </c>
      <c r="I894" s="45" t="s">
        <v>63</v>
      </c>
      <c r="J894" s="45" t="s">
        <v>63</v>
      </c>
      <c r="K894" s="30" t="str">
        <f t="shared" si="125"/>
        <v>EME</v>
      </c>
      <c r="L894" s="47" t="s">
        <v>136</v>
      </c>
      <c r="M894" s="26" t="s">
        <v>54</v>
      </c>
      <c r="N894" s="26" t="str">
        <f t="shared" si="130"/>
        <v>Realizado</v>
      </c>
      <c r="O894" s="47" t="s">
        <v>45</v>
      </c>
      <c r="P894" s="47" t="s">
        <v>101</v>
      </c>
      <c r="Q894" s="26" t="str">
        <f>IFERROR(IFERROR(VLOOKUP(H894,[1]STATUS_CAPEX!I:J,2,0),VLOOKUP(H894,[1]STATUS_OPEX!H:I,2,0)),0)</f>
        <v>LIB //COMS</v>
      </c>
      <c r="R894" s="31">
        <v>46425</v>
      </c>
      <c r="S894" s="32" t="s">
        <v>66</v>
      </c>
      <c r="T894" s="26" t="s">
        <v>48</v>
      </c>
      <c r="U894" s="33" t="s">
        <v>39</v>
      </c>
      <c r="V894" s="33" t="str">
        <f t="shared" si="128"/>
        <v>OK</v>
      </c>
      <c r="W894" s="33" t="s">
        <v>49</v>
      </c>
      <c r="X894" s="33" t="s">
        <v>49</v>
      </c>
      <c r="Y894" s="33" t="s">
        <v>39</v>
      </c>
      <c r="Z894" s="14">
        <f t="shared" si="122"/>
        <v>1</v>
      </c>
      <c r="AA894" s="48">
        <v>3415.61</v>
      </c>
      <c r="AB894" s="50" t="s">
        <v>50</v>
      </c>
      <c r="AC894" s="36" t="s">
        <v>298</v>
      </c>
      <c r="AD894" s="37" t="s">
        <v>51</v>
      </c>
      <c r="AE894" s="32" t="str">
        <f t="shared" si="126"/>
        <v>Realizado</v>
      </c>
      <c r="AF894" s="38" t="s">
        <v>345</v>
      </c>
      <c r="AG894" s="39">
        <f t="shared" si="129"/>
        <v>3264.29</v>
      </c>
      <c r="AH894" s="40">
        <v>2548098.5699999998</v>
      </c>
      <c r="AI894" s="35" t="e">
        <f t="shared" si="123"/>
        <v>#N/A</v>
      </c>
      <c r="AJ894" s="41">
        <v>26174026</v>
      </c>
      <c r="AK894" s="51">
        <v>3264.29</v>
      </c>
      <c r="AL894" s="34" t="str">
        <f t="shared" si="124"/>
        <v>Mauricio Alves</v>
      </c>
    </row>
    <row r="895" spans="1:38" x14ac:dyDescent="0.25">
      <c r="A895" s="26" t="s">
        <v>38</v>
      </c>
      <c r="B895" s="26" t="s">
        <v>39</v>
      </c>
      <c r="C895" s="26" t="s">
        <v>52</v>
      </c>
      <c r="D895" s="26" t="s">
        <v>40</v>
      </c>
      <c r="E895" s="27">
        <v>65081</v>
      </c>
      <c r="F895" s="67">
        <v>132</v>
      </c>
      <c r="G895" s="67"/>
      <c r="H895" s="26" t="s">
        <v>495</v>
      </c>
      <c r="I895" s="55" t="s">
        <v>42</v>
      </c>
      <c r="J895" s="55" t="s">
        <v>42</v>
      </c>
      <c r="K895" s="30" t="str">
        <f t="shared" si="125"/>
        <v>EME</v>
      </c>
      <c r="L895" s="47" t="s">
        <v>136</v>
      </c>
      <c r="M895" s="26" t="s">
        <v>54</v>
      </c>
      <c r="N895" s="26" t="str">
        <f t="shared" si="130"/>
        <v>Realizado</v>
      </c>
      <c r="O895" s="47" t="s">
        <v>100</v>
      </c>
      <c r="P895" s="47" t="s">
        <v>101</v>
      </c>
      <c r="Q895" s="26" t="str">
        <f>IFERROR(IFERROR(VLOOKUP(H895,[1]STATUS_CAPEX!I:J,2,0),VLOOKUP(H895,[1]STATUS_OPEX!H:I,2,0)),0)</f>
        <v>LIB // MED</v>
      </c>
      <c r="R895" s="31">
        <v>46426</v>
      </c>
      <c r="S895" s="32" t="s">
        <v>165</v>
      </c>
      <c r="T895" s="26" t="s">
        <v>48</v>
      </c>
      <c r="U895" s="33" t="s">
        <v>39</v>
      </c>
      <c r="V895" s="33" t="str">
        <f t="shared" si="128"/>
        <v>OK</v>
      </c>
      <c r="W895" s="33" t="s">
        <v>49</v>
      </c>
      <c r="X895" s="33" t="s">
        <v>49</v>
      </c>
      <c r="Y895" s="33" t="s">
        <v>39</v>
      </c>
      <c r="Z895" s="14">
        <f t="shared" si="122"/>
        <v>1</v>
      </c>
      <c r="AA895" s="48">
        <v>2959.99</v>
      </c>
      <c r="AB895" s="69" t="s">
        <v>50</v>
      </c>
      <c r="AC895" s="36" t="str">
        <f>IFERROR(VLOOKUP(T895,[1]STATUS_CAPEX!Q:R,2,0),"SAMUEL OLIVEIRA")</f>
        <v>LUCAS ANDRADE</v>
      </c>
      <c r="AD895" s="37" t="s">
        <v>51</v>
      </c>
      <c r="AE895" s="32" t="str">
        <f t="shared" si="126"/>
        <v>Realizado</v>
      </c>
      <c r="AF895" s="38" t="s">
        <v>166</v>
      </c>
      <c r="AG895" s="39">
        <f t="shared" si="129"/>
        <v>3772.07</v>
      </c>
      <c r="AH895" s="40">
        <v>2548098.5699999998</v>
      </c>
      <c r="AI895" s="35" t="e">
        <f t="shared" si="123"/>
        <v>#N/A</v>
      </c>
      <c r="AJ895" s="41">
        <v>25899209</v>
      </c>
      <c r="AK895" s="51">
        <v>3772.07</v>
      </c>
      <c r="AL895" s="34" t="str">
        <f t="shared" si="124"/>
        <v>Mauricio Alves</v>
      </c>
    </row>
    <row r="896" spans="1:38" hidden="1" x14ac:dyDescent="0.25">
      <c r="A896" s="26" t="s">
        <v>143</v>
      </c>
      <c r="B896" s="26" t="s">
        <v>496</v>
      </c>
      <c r="C896" s="26" t="s">
        <v>497</v>
      </c>
      <c r="D896" s="26" t="s">
        <v>354</v>
      </c>
      <c r="E896" s="27">
        <v>64104</v>
      </c>
      <c r="F896" s="67">
        <v>141</v>
      </c>
      <c r="G896" s="67"/>
      <c r="H896" s="44" t="s">
        <v>498</v>
      </c>
      <c r="I896" s="45" t="s">
        <v>63</v>
      </c>
      <c r="J896" s="45" t="s">
        <v>63</v>
      </c>
      <c r="K896" s="30" t="str">
        <f t="shared" si="125"/>
        <v>EME</v>
      </c>
      <c r="L896" s="47" t="s">
        <v>136</v>
      </c>
      <c r="M896" s="26" t="s">
        <v>54</v>
      </c>
      <c r="N896" s="26" t="str">
        <f t="shared" si="130"/>
        <v>Pendente</v>
      </c>
      <c r="O896" s="47" t="s">
        <v>499</v>
      </c>
      <c r="P896" s="47" t="s">
        <v>101</v>
      </c>
      <c r="Q896" s="26" t="str">
        <f>IFERROR(IFERROR(VLOOKUP(H896,[1]STATUS_CAPEX!I:J,2,0),VLOOKUP(H896,[1]STATUS_OPEX!H:I,2,0)),0)</f>
        <v>LIB //PEND</v>
      </c>
      <c r="R896" s="31">
        <v>46427</v>
      </c>
      <c r="S896" s="32" t="s">
        <v>66</v>
      </c>
      <c r="T896" s="26" t="s">
        <v>48</v>
      </c>
      <c r="U896" s="33" t="s">
        <v>39</v>
      </c>
      <c r="V896" s="33" t="str">
        <f t="shared" si="128"/>
        <v>OK</v>
      </c>
      <c r="W896" s="33" t="s">
        <v>148</v>
      </c>
      <c r="X896" s="33" t="s">
        <v>148</v>
      </c>
      <c r="Y896" s="33" t="s">
        <v>39</v>
      </c>
      <c r="Z896" s="14">
        <f t="shared" si="122"/>
        <v>0.6</v>
      </c>
      <c r="AA896" s="48">
        <v>8902.86</v>
      </c>
      <c r="AB896" s="50" t="s">
        <v>50</v>
      </c>
      <c r="AC896" s="36" t="s">
        <v>347</v>
      </c>
      <c r="AD896" s="37">
        <v>45642</v>
      </c>
      <c r="AE896" s="32" t="str">
        <f t="shared" si="126"/>
        <v>Realizado</v>
      </c>
      <c r="AF896" s="38" t="s">
        <v>345</v>
      </c>
      <c r="AG896" s="39">
        <f t="shared" si="129"/>
        <v>7825.65</v>
      </c>
      <c r="AH896" s="40">
        <v>2548098.5699999998</v>
      </c>
      <c r="AI896" s="35" t="e">
        <f t="shared" si="123"/>
        <v>#N/A</v>
      </c>
      <c r="AJ896" s="41">
        <v>26201246</v>
      </c>
      <c r="AK896" s="51">
        <v>7825.65</v>
      </c>
      <c r="AL896" s="34" t="str">
        <f t="shared" si="124"/>
        <v>Mauricio Alves</v>
      </c>
    </row>
    <row r="897" spans="1:38" x14ac:dyDescent="0.25">
      <c r="A897" s="26" t="s">
        <v>38</v>
      </c>
      <c r="B897" s="26" t="s">
        <v>39</v>
      </c>
      <c r="C897" s="26" t="s">
        <v>52</v>
      </c>
      <c r="D897" s="26" t="s">
        <v>40</v>
      </c>
      <c r="E897" s="27">
        <v>65364</v>
      </c>
      <c r="F897" s="67">
        <v>138</v>
      </c>
      <c r="G897" s="67"/>
      <c r="H897" s="26" t="s">
        <v>500</v>
      </c>
      <c r="I897" s="29" t="s">
        <v>42</v>
      </c>
      <c r="J897" s="29" t="s">
        <v>42</v>
      </c>
      <c r="K897" s="30" t="str">
        <f t="shared" si="125"/>
        <v>EME</v>
      </c>
      <c r="L897" s="47" t="s">
        <v>136</v>
      </c>
      <c r="M897" s="26" t="s">
        <v>54</v>
      </c>
      <c r="N897" s="26" t="str">
        <f t="shared" si="130"/>
        <v>Realizado</v>
      </c>
      <c r="O897" s="47" t="s">
        <v>100</v>
      </c>
      <c r="P897" s="47" t="s">
        <v>101</v>
      </c>
      <c r="Q897" s="26" t="str">
        <f>IFERROR(IFERROR(VLOOKUP(H897,[1]STATUS_CAPEX!I:J,2,0),VLOOKUP(H897,[1]STATUS_OPEX!H:I,2,0)),0)</f>
        <v>LIB //CKCP</v>
      </c>
      <c r="R897" s="31">
        <v>46428</v>
      </c>
      <c r="S897" s="32" t="s">
        <v>47</v>
      </c>
      <c r="T897" s="26" t="s">
        <v>48</v>
      </c>
      <c r="U897" s="33" t="s">
        <v>39</v>
      </c>
      <c r="V897" s="33" t="str">
        <f t="shared" si="128"/>
        <v>OK</v>
      </c>
      <c r="W897" s="33" t="s">
        <v>49</v>
      </c>
      <c r="X897" s="33" t="s">
        <v>49</v>
      </c>
      <c r="Y897" s="33" t="s">
        <v>39</v>
      </c>
      <c r="Z897" s="14">
        <f t="shared" si="122"/>
        <v>1</v>
      </c>
      <c r="AA897" s="48">
        <v>3415.61</v>
      </c>
      <c r="AB897" s="69" t="s">
        <v>50</v>
      </c>
      <c r="AC897" s="36" t="str">
        <f>IFERROR(VLOOKUP(T897,[1]STATUS_CAPEX!Q:R,2,0),"SAMUEL OLIVEIRA")</f>
        <v>LUCAS ANDRADE</v>
      </c>
      <c r="AD897" s="37" t="s">
        <v>51</v>
      </c>
      <c r="AE897" s="32" t="str">
        <f t="shared" si="126"/>
        <v>Realizado</v>
      </c>
      <c r="AF897" s="38" t="s">
        <v>42</v>
      </c>
      <c r="AG897" s="39">
        <f t="shared" si="129"/>
        <v>3647.05</v>
      </c>
      <c r="AH897" s="40">
        <v>2548098.5699999998</v>
      </c>
      <c r="AI897" s="35" t="e">
        <f t="shared" si="123"/>
        <v>#N/A</v>
      </c>
      <c r="AJ897" s="41">
        <v>25899462</v>
      </c>
      <c r="AK897" s="51">
        <v>3647.05</v>
      </c>
      <c r="AL897" s="34" t="str">
        <f t="shared" si="124"/>
        <v>Mauricio Alves</v>
      </c>
    </row>
    <row r="898" spans="1:38" x14ac:dyDescent="0.25">
      <c r="A898" s="26" t="s">
        <v>38</v>
      </c>
      <c r="B898" s="26" t="s">
        <v>39</v>
      </c>
      <c r="C898" s="26" t="s">
        <v>52</v>
      </c>
      <c r="D898" s="26" t="s">
        <v>40</v>
      </c>
      <c r="E898" s="27">
        <v>59171</v>
      </c>
      <c r="F898" s="67">
        <v>60</v>
      </c>
      <c r="G898" s="67"/>
      <c r="H898" s="26" t="s">
        <v>501</v>
      </c>
      <c r="I898" s="26" t="s">
        <v>42</v>
      </c>
      <c r="J898" s="26" t="s">
        <v>42</v>
      </c>
      <c r="K898" s="30" t="str">
        <f t="shared" si="125"/>
        <v>EME</v>
      </c>
      <c r="L898" s="26" t="s">
        <v>75</v>
      </c>
      <c r="M898" s="26" t="s">
        <v>44</v>
      </c>
      <c r="N898" s="26" t="str">
        <f t="shared" si="130"/>
        <v>Realizado</v>
      </c>
      <c r="O898" s="47" t="s">
        <v>117</v>
      </c>
      <c r="P898" s="47" t="s">
        <v>502</v>
      </c>
      <c r="Q898" s="26" t="str">
        <f>IFERROR(IFERROR(VLOOKUP(H898,[1]STATUS_CAPEX!I:J,2,0),VLOOKUP(H898,[1]STATUS_OPEX!H:I,2,0)),0)</f>
        <v>LIB //CKCP</v>
      </c>
      <c r="R898" s="31">
        <v>46429</v>
      </c>
      <c r="S898" s="32" t="s">
        <v>47</v>
      </c>
      <c r="T898" s="26" t="s">
        <v>48</v>
      </c>
      <c r="U898" s="33" t="s">
        <v>39</v>
      </c>
      <c r="V898" s="33" t="str">
        <f t="shared" si="128"/>
        <v>OK</v>
      </c>
      <c r="W898" s="33" t="s">
        <v>49</v>
      </c>
      <c r="X898" s="33" t="s">
        <v>49</v>
      </c>
      <c r="Y898" s="33" t="s">
        <v>39</v>
      </c>
      <c r="Z898" s="14">
        <f t="shared" ref="Z898:Z961" si="131">(COUNTIF(U898:Y898,"OK")+COUNTIF(V898:Y898,"NA")+COUNTIF(U898:Y898,"anexado")+COUNTIF(V898:Y898,"sem anexo"))/5</f>
        <v>1</v>
      </c>
      <c r="AA898" s="48">
        <v>6575.33</v>
      </c>
      <c r="AB898" s="35" t="s">
        <v>50</v>
      </c>
      <c r="AC898" s="36" t="str">
        <f>IFERROR(VLOOKUP(T898,[1]STATUS_CAPEX!Q:R,2,0),"SAMUEL OLIVEIRA")</f>
        <v>LUCAS ANDRADE</v>
      </c>
      <c r="AD898" s="37" t="s">
        <v>51</v>
      </c>
      <c r="AE898" s="32" t="str">
        <f t="shared" si="126"/>
        <v>Realizado</v>
      </c>
      <c r="AF898" s="38" t="s">
        <v>42</v>
      </c>
      <c r="AG898" s="39">
        <f t="shared" si="129"/>
        <v>2993.2</v>
      </c>
      <c r="AH898" s="40">
        <v>2548098.5699999998</v>
      </c>
      <c r="AI898" s="35" t="e">
        <f t="shared" ref="AI898:AI961" si="132">VLOOKUP(T898,AN:AO,2,0)</f>
        <v>#N/A</v>
      </c>
      <c r="AJ898" s="41">
        <v>25729967</v>
      </c>
      <c r="AK898" s="51">
        <v>2993.2</v>
      </c>
      <c r="AL898" s="34" t="str">
        <f t="shared" ref="AL898:AL961" si="133">IF(OR(A898="pendência planejamento", A898="pendência construtiva", A898="logistica equatorial"), "Erica Fragoso", IF(OR(A898="obras coms", A898="obras conc", A898="pendência fechamento", A898="almoxarifado", A898="Fechamento", A898="Disponibilidade Noturna", A898="Sobre Aviso", A898="Disponibilidade Contrato", A898="Disponibilidade"), "Mauricio Alves", ""))</f>
        <v>Mauricio Alves</v>
      </c>
    </row>
    <row r="899" spans="1:38" hidden="1" x14ac:dyDescent="0.25">
      <c r="A899" s="26" t="s">
        <v>143</v>
      </c>
      <c r="B899" s="26" t="s">
        <v>39</v>
      </c>
      <c r="C899" s="26" t="s">
        <v>52</v>
      </c>
      <c r="D899" s="26" t="s">
        <v>40</v>
      </c>
      <c r="E899" s="27">
        <v>2037</v>
      </c>
      <c r="F899" s="67">
        <v>135</v>
      </c>
      <c r="G899" s="67"/>
      <c r="H899" s="26" t="s">
        <v>503</v>
      </c>
      <c r="I899" s="26" t="s">
        <v>42</v>
      </c>
      <c r="J899" s="26" t="s">
        <v>42</v>
      </c>
      <c r="K899" s="30" t="str">
        <f t="shared" ref="K899:K962" si="134">IF(OR(ISNUMBER( FIND("Criar PEP",H899)), ISNUMBER( FIND("Criar Ordem",H899))), "Sem Informação", IFERROR(IF(MID(H899,11,3)&lt;&gt;"", MID(H899,11,3), "Custeio"), "Custeio"))</f>
        <v>EME</v>
      </c>
      <c r="L899" s="47" t="s">
        <v>136</v>
      </c>
      <c r="M899" s="26" t="s">
        <v>54</v>
      </c>
      <c r="N899" s="26" t="str">
        <f t="shared" si="130"/>
        <v>Realizado</v>
      </c>
      <c r="O899" s="26" t="s">
        <v>64</v>
      </c>
      <c r="P899" s="47"/>
      <c r="Q899" s="26" t="str">
        <f>IFERROR(IFERROR(VLOOKUP(H899,[1]STATUS_CAPEX!I:J,2,0),VLOOKUP(H899,[1]STATUS_OPEX!H:I,2,0)),0)</f>
        <v>LIB // DEV</v>
      </c>
      <c r="R899" s="31">
        <v>46430</v>
      </c>
      <c r="S899" s="32" t="s">
        <v>66</v>
      </c>
      <c r="T899" s="26" t="s">
        <v>48</v>
      </c>
      <c r="U899" s="33" t="s">
        <v>39</v>
      </c>
      <c r="V899" s="33" t="str">
        <f t="shared" si="128"/>
        <v>OK</v>
      </c>
      <c r="W899" s="33" t="s">
        <v>49</v>
      </c>
      <c r="X899" s="33" t="s">
        <v>49</v>
      </c>
      <c r="Y899" s="33" t="s">
        <v>39</v>
      </c>
      <c r="Z899" s="14">
        <f t="shared" si="131"/>
        <v>1</v>
      </c>
      <c r="AA899" s="60">
        <v>0</v>
      </c>
      <c r="AB899" s="69" t="s">
        <v>50</v>
      </c>
      <c r="AC899" s="36" t="s">
        <v>411</v>
      </c>
      <c r="AD899" s="37" t="s">
        <v>51</v>
      </c>
      <c r="AE899" s="32" t="str">
        <f t="shared" ref="AE899:AE962" si="135">IF(AND(AJ899&gt;0, AK899&gt;0), "Realizado", "Não realizado")</f>
        <v>Realizado</v>
      </c>
      <c r="AF899" s="38" t="s">
        <v>166</v>
      </c>
      <c r="AG899" s="39">
        <f t="shared" si="129"/>
        <v>33723.1</v>
      </c>
      <c r="AH899" s="40">
        <v>2548098.5699999998</v>
      </c>
      <c r="AI899" s="35" t="e">
        <f t="shared" si="132"/>
        <v>#N/A</v>
      </c>
      <c r="AJ899" s="41">
        <v>26385309</v>
      </c>
      <c r="AK899" s="51">
        <v>33723.1</v>
      </c>
      <c r="AL899" s="34" t="str">
        <f t="shared" si="133"/>
        <v>Mauricio Alves</v>
      </c>
    </row>
    <row r="900" spans="1:38" x14ac:dyDescent="0.25">
      <c r="A900" s="26" t="s">
        <v>38</v>
      </c>
      <c r="B900" s="26" t="s">
        <v>39</v>
      </c>
      <c r="C900" s="26" t="s">
        <v>52</v>
      </c>
      <c r="D900" s="26" t="s">
        <v>40</v>
      </c>
      <c r="E900" s="27">
        <v>657636</v>
      </c>
      <c r="F900" s="27">
        <f>IFERROR(VLOOKUP(E900,#REF!,2,0),0)</f>
        <v>0</v>
      </c>
      <c r="G900" s="27"/>
      <c r="H900" s="26">
        <v>6000808374</v>
      </c>
      <c r="I900" s="43" t="s">
        <v>42</v>
      </c>
      <c r="J900" s="43" t="s">
        <v>42</v>
      </c>
      <c r="K900" s="30" t="str">
        <f t="shared" si="134"/>
        <v>Custeio</v>
      </c>
      <c r="L900" s="26" t="s">
        <v>43</v>
      </c>
      <c r="M900" s="26" t="s">
        <v>69</v>
      </c>
      <c r="N900" s="26" t="str">
        <f t="shared" si="130"/>
        <v>Realizado</v>
      </c>
      <c r="O900" s="47" t="s">
        <v>45</v>
      </c>
      <c r="P900" s="47" t="s">
        <v>70</v>
      </c>
      <c r="Q900" s="26" t="str">
        <f>IFERROR(IFERROR(VLOOKUP(H900,[1]STATUS_CAPEX!I:J,2,0),VLOOKUP(H900,[1]STATUS_OPEX!H:I,2,0)),0)</f>
        <v>LIB //COMS</v>
      </c>
      <c r="R900" s="31">
        <v>46195</v>
      </c>
      <c r="S900" s="32" t="s">
        <v>47</v>
      </c>
      <c r="T900" s="26" t="s">
        <v>72</v>
      </c>
      <c r="U900" s="33" t="s">
        <v>39</v>
      </c>
      <c r="V900" s="33" t="str">
        <f t="shared" si="128"/>
        <v>OK</v>
      </c>
      <c r="W900" s="33" t="s">
        <v>49</v>
      </c>
      <c r="X900" s="33" t="s">
        <v>49</v>
      </c>
      <c r="Y900" s="33" t="s">
        <v>39</v>
      </c>
      <c r="Z900" s="14">
        <f t="shared" si="131"/>
        <v>1</v>
      </c>
      <c r="AA900" s="48">
        <v>1961.61</v>
      </c>
      <c r="AB900" s="35" t="s">
        <v>50</v>
      </c>
      <c r="AC900" s="109" t="str">
        <f>IFERROR(VLOOKUP(T900,[1]STATUS_CAPEX!Q:R,2,0),"SAMUEL OLIVEIRA")</f>
        <v>SAMUEL OLIVEIRA</v>
      </c>
      <c r="AD900" s="37" t="s">
        <v>51</v>
      </c>
      <c r="AE900" s="32" t="str">
        <f t="shared" si="135"/>
        <v>Realizado</v>
      </c>
      <c r="AF900" s="38" t="s">
        <v>42</v>
      </c>
      <c r="AG900" s="39">
        <f t="shared" si="129"/>
        <v>1564.36</v>
      </c>
      <c r="AH900" s="40">
        <v>2548098.5699999998</v>
      </c>
      <c r="AI900" s="35" t="e">
        <f t="shared" si="132"/>
        <v>#N/A</v>
      </c>
      <c r="AJ900" s="41">
        <v>25282423</v>
      </c>
      <c r="AK900" s="51">
        <v>1564.36</v>
      </c>
      <c r="AL900" s="34" t="str">
        <f t="shared" si="133"/>
        <v>Mauricio Alves</v>
      </c>
    </row>
    <row r="901" spans="1:38" hidden="1" x14ac:dyDescent="0.25">
      <c r="A901" s="26" t="s">
        <v>143</v>
      </c>
      <c r="B901" s="30" t="s">
        <v>39</v>
      </c>
      <c r="C901" s="26" t="s">
        <v>52</v>
      </c>
      <c r="D901" s="26" t="s">
        <v>40</v>
      </c>
      <c r="E901" s="27">
        <v>59200</v>
      </c>
      <c r="F901" s="67">
        <v>137</v>
      </c>
      <c r="G901" s="67"/>
      <c r="H901" s="44" t="s">
        <v>504</v>
      </c>
      <c r="I901" s="45" t="s">
        <v>63</v>
      </c>
      <c r="J901" s="45" t="s">
        <v>63</v>
      </c>
      <c r="K901" s="30" t="str">
        <f t="shared" si="134"/>
        <v>EME</v>
      </c>
      <c r="L901" s="47" t="s">
        <v>136</v>
      </c>
      <c r="M901" s="26" t="s">
        <v>54</v>
      </c>
      <c r="N901" s="26" t="str">
        <f t="shared" si="130"/>
        <v>Pendente</v>
      </c>
      <c r="O901" s="26" t="s">
        <v>64</v>
      </c>
      <c r="P901" s="47" t="s">
        <v>101</v>
      </c>
      <c r="Q901" s="26" t="str">
        <f>IFERROR(IFERROR(VLOOKUP(H901,[1]STATUS_CAPEX!I:J,2,0),VLOOKUP(H901,[1]STATUS_OPEX!H:I,2,0)),0)</f>
        <v>LIB //PEND</v>
      </c>
      <c r="R901" s="31">
        <v>46432</v>
      </c>
      <c r="S901" s="32" t="s">
        <v>66</v>
      </c>
      <c r="T901" s="26" t="s">
        <v>48</v>
      </c>
      <c r="U901" s="33" t="s">
        <v>67</v>
      </c>
      <c r="V901" s="33" t="str">
        <f t="shared" si="128"/>
        <v>OK</v>
      </c>
      <c r="W901" s="33" t="s">
        <v>49</v>
      </c>
      <c r="X901" s="33" t="s">
        <v>49</v>
      </c>
      <c r="Y901" s="33" t="s">
        <v>39</v>
      </c>
      <c r="Z901" s="14">
        <f t="shared" si="131"/>
        <v>0.8</v>
      </c>
      <c r="AA901" s="48">
        <v>7537.11</v>
      </c>
      <c r="AB901" s="50" t="s">
        <v>50</v>
      </c>
      <c r="AC901" s="36" t="s">
        <v>411</v>
      </c>
      <c r="AD901" s="37" t="s">
        <v>51</v>
      </c>
      <c r="AE901" s="32" t="str">
        <f t="shared" si="135"/>
        <v>Realizado</v>
      </c>
      <c r="AF901" s="38" t="s">
        <v>68</v>
      </c>
      <c r="AG901" s="39">
        <f t="shared" si="129"/>
        <v>6682.09</v>
      </c>
      <c r="AH901" s="40">
        <v>2548098.5699999998</v>
      </c>
      <c r="AI901" s="35" t="e">
        <f t="shared" si="132"/>
        <v>#N/A</v>
      </c>
      <c r="AJ901" s="41">
        <v>26130244</v>
      </c>
      <c r="AK901" s="51">
        <v>6682.09</v>
      </c>
      <c r="AL901" s="34" t="str">
        <f t="shared" si="133"/>
        <v>Mauricio Alves</v>
      </c>
    </row>
    <row r="902" spans="1:38" x14ac:dyDescent="0.25">
      <c r="A902" s="26" t="s">
        <v>38</v>
      </c>
      <c r="B902" s="26" t="s">
        <v>39</v>
      </c>
      <c r="C902" s="26" t="s">
        <v>52</v>
      </c>
      <c r="D902" s="26" t="s">
        <v>40</v>
      </c>
      <c r="E902" s="27">
        <v>657524</v>
      </c>
      <c r="F902" s="27">
        <f>IFERROR(VLOOKUP(E902,#REF!,2,0),0)</f>
        <v>0</v>
      </c>
      <c r="G902" s="27"/>
      <c r="H902" s="26">
        <v>6000808375</v>
      </c>
      <c r="I902" s="29" t="s">
        <v>42</v>
      </c>
      <c r="J902" s="29" t="s">
        <v>42</v>
      </c>
      <c r="K902" s="30" t="str">
        <f t="shared" si="134"/>
        <v>Custeio</v>
      </c>
      <c r="L902" s="26" t="s">
        <v>43</v>
      </c>
      <c r="M902" s="26" t="s">
        <v>69</v>
      </c>
      <c r="N902" s="26" t="str">
        <f t="shared" si="130"/>
        <v>Realizado</v>
      </c>
      <c r="O902" s="47" t="s">
        <v>45</v>
      </c>
      <c r="P902" s="47" t="s">
        <v>70</v>
      </c>
      <c r="Q902" s="26" t="str">
        <f>IFERROR(IFERROR(VLOOKUP(H902,[1]STATUS_CAPEX!I:J,2,0),VLOOKUP(H902,[1]STATUS_OPEX!H:I,2,0)),0)</f>
        <v>LIB //COMS</v>
      </c>
      <c r="R902" s="31">
        <v>46196</v>
      </c>
      <c r="S902" s="32" t="s">
        <v>47</v>
      </c>
      <c r="T902" s="26" t="s">
        <v>72</v>
      </c>
      <c r="U902" s="33" t="s">
        <v>39</v>
      </c>
      <c r="V902" s="33" t="str">
        <f t="shared" si="128"/>
        <v>OK</v>
      </c>
      <c r="W902" s="33" t="s">
        <v>49</v>
      </c>
      <c r="X902" s="33" t="s">
        <v>49</v>
      </c>
      <c r="Y902" s="33" t="s">
        <v>39</v>
      </c>
      <c r="Z902" s="14">
        <f t="shared" si="131"/>
        <v>1</v>
      </c>
      <c r="AA902" s="48">
        <v>2706.83</v>
      </c>
      <c r="AB902" s="35" t="s">
        <v>50</v>
      </c>
      <c r="AC902" s="103" t="str">
        <f>IFERROR(VLOOKUP(T902,[1]STATUS_CAPEX!Q:R,2,0),"SAMUEL OLIVEIRA")</f>
        <v>SAMUEL OLIVEIRA</v>
      </c>
      <c r="AD902" s="37" t="s">
        <v>51</v>
      </c>
      <c r="AE902" s="32" t="str">
        <f t="shared" si="135"/>
        <v>Realizado</v>
      </c>
      <c r="AF902" s="38" t="s">
        <v>42</v>
      </c>
      <c r="AG902" s="39">
        <f t="shared" si="129"/>
        <v>93.96</v>
      </c>
      <c r="AH902" s="40">
        <v>2548098.5699999998</v>
      </c>
      <c r="AI902" s="35" t="e">
        <f t="shared" si="132"/>
        <v>#N/A</v>
      </c>
      <c r="AJ902" s="41">
        <v>25282344</v>
      </c>
      <c r="AK902" s="51">
        <v>93.96</v>
      </c>
      <c r="AL902" s="34" t="str">
        <f t="shared" si="133"/>
        <v>Mauricio Alves</v>
      </c>
    </row>
    <row r="903" spans="1:38" x14ac:dyDescent="0.25">
      <c r="A903" s="26" t="s">
        <v>38</v>
      </c>
      <c r="B903" s="26" t="s">
        <v>39</v>
      </c>
      <c r="C903" s="26" t="s">
        <v>52</v>
      </c>
      <c r="D903" s="26" t="s">
        <v>40</v>
      </c>
      <c r="E903" s="27">
        <v>31867</v>
      </c>
      <c r="F903" s="67">
        <v>213</v>
      </c>
      <c r="G903" s="67"/>
      <c r="H903" s="26">
        <v>6000824594</v>
      </c>
      <c r="I903" s="26" t="s">
        <v>42</v>
      </c>
      <c r="J903" s="26" t="s">
        <v>42</v>
      </c>
      <c r="K903" s="30" t="str">
        <f t="shared" si="134"/>
        <v>Custeio</v>
      </c>
      <c r="L903" s="47" t="s">
        <v>505</v>
      </c>
      <c r="M903" s="47" t="s">
        <v>506</v>
      </c>
      <c r="N903" s="26" t="str">
        <f t="shared" si="130"/>
        <v>Realizado</v>
      </c>
      <c r="O903" s="26" t="s">
        <v>64</v>
      </c>
      <c r="P903" s="47" t="s">
        <v>104</v>
      </c>
      <c r="Q903" s="26" t="str">
        <f>IFERROR(IFERROR(VLOOKUP(H903,[1]STATUS_CAPEX!I:J,2,0),VLOOKUP(H903,[1]STATUS_OPEX!H:I,2,0)),0)</f>
        <v>LIB //COMS</v>
      </c>
      <c r="R903" s="31">
        <v>46434</v>
      </c>
      <c r="S903" s="32" t="s">
        <v>56</v>
      </c>
      <c r="T903" s="47" t="s">
        <v>72</v>
      </c>
      <c r="U903" s="33" t="s">
        <v>39</v>
      </c>
      <c r="V903" s="33" t="str">
        <f t="shared" si="128"/>
        <v>OK</v>
      </c>
      <c r="W903" s="33" t="s">
        <v>49</v>
      </c>
      <c r="X903" s="33" t="s">
        <v>49</v>
      </c>
      <c r="Y903" s="33" t="s">
        <v>39</v>
      </c>
      <c r="Z903" s="14">
        <f t="shared" si="131"/>
        <v>1</v>
      </c>
      <c r="AA903" s="48">
        <v>1335.88</v>
      </c>
      <c r="AB903" s="50" t="s">
        <v>57</v>
      </c>
      <c r="AC903" s="104" t="s">
        <v>271</v>
      </c>
      <c r="AD903" s="37" t="s">
        <v>51</v>
      </c>
      <c r="AE903" s="32" t="str">
        <f t="shared" si="135"/>
        <v>Realizado</v>
      </c>
      <c r="AF903" s="38" t="s">
        <v>42</v>
      </c>
      <c r="AG903" s="39">
        <f t="shared" si="129"/>
        <v>1420.3</v>
      </c>
      <c r="AH903" s="40">
        <v>2548098.5699999998</v>
      </c>
      <c r="AI903" s="35" t="e">
        <f t="shared" si="132"/>
        <v>#N/A</v>
      </c>
      <c r="AJ903" s="41">
        <v>25679199</v>
      </c>
      <c r="AK903" s="51">
        <v>1420.3</v>
      </c>
      <c r="AL903" s="34" t="str">
        <f t="shared" si="133"/>
        <v>Mauricio Alves</v>
      </c>
    </row>
    <row r="904" spans="1:38" hidden="1" x14ac:dyDescent="0.25">
      <c r="A904" s="26" t="s">
        <v>143</v>
      </c>
      <c r="B904" s="26" t="s">
        <v>39</v>
      </c>
      <c r="C904" s="26" t="s">
        <v>52</v>
      </c>
      <c r="D904" s="26" t="s">
        <v>40</v>
      </c>
      <c r="E904" s="27">
        <v>58215</v>
      </c>
      <c r="F904" s="67">
        <v>134</v>
      </c>
      <c r="G904" s="67"/>
      <c r="H904" s="26" t="s">
        <v>507</v>
      </c>
      <c r="I904" s="26" t="s">
        <v>42</v>
      </c>
      <c r="J904" s="26" t="s">
        <v>42</v>
      </c>
      <c r="K904" s="30" t="str">
        <f t="shared" si="134"/>
        <v>EME</v>
      </c>
      <c r="L904" s="47" t="s">
        <v>136</v>
      </c>
      <c r="M904" s="26" t="s">
        <v>54</v>
      </c>
      <c r="N904" s="26" t="str">
        <f t="shared" si="130"/>
        <v>Realizado</v>
      </c>
      <c r="O904" s="47" t="s">
        <v>100</v>
      </c>
      <c r="P904" s="47"/>
      <c r="Q904" s="26" t="str">
        <f>IFERROR(IFERROR(VLOOKUP(H904,[1]STATUS_CAPEX!I:J,2,0),VLOOKUP(H904,[1]STATUS_OPEX!H:I,2,0)),0)</f>
        <v>LIB // DEV</v>
      </c>
      <c r="R904" s="31">
        <v>46435</v>
      </c>
      <c r="S904" s="32" t="s">
        <v>66</v>
      </c>
      <c r="T904" s="26" t="s">
        <v>48</v>
      </c>
      <c r="U904" s="33" t="s">
        <v>39</v>
      </c>
      <c r="V904" s="33" t="str">
        <f t="shared" si="128"/>
        <v>OK</v>
      </c>
      <c r="W904" s="33" t="s">
        <v>49</v>
      </c>
      <c r="X904" s="33" t="s">
        <v>49</v>
      </c>
      <c r="Y904" s="33" t="s">
        <v>39</v>
      </c>
      <c r="Z904" s="14">
        <f t="shared" si="131"/>
        <v>1</v>
      </c>
      <c r="AA904" s="48">
        <v>3415.61</v>
      </c>
      <c r="AB904" s="69" t="s">
        <v>50</v>
      </c>
      <c r="AC904" s="36" t="str">
        <f>IFERROR(VLOOKUP(T904,[1]STATUS_CAPEX!Q:R,2,0),"SAMUEL OLIVEIRA")</f>
        <v>LUCAS ANDRADE</v>
      </c>
      <c r="AD904" s="37" t="s">
        <v>51</v>
      </c>
      <c r="AE904" s="32" t="str">
        <f t="shared" si="135"/>
        <v>Realizado</v>
      </c>
      <c r="AF904" s="38" t="s">
        <v>166</v>
      </c>
      <c r="AG904" s="39">
        <f t="shared" si="129"/>
        <v>5009.58</v>
      </c>
      <c r="AH904" s="40">
        <v>2548098.5699999998</v>
      </c>
      <c r="AI904" s="35" t="e">
        <f t="shared" si="132"/>
        <v>#N/A</v>
      </c>
      <c r="AJ904" s="41">
        <v>25900241</v>
      </c>
      <c r="AK904" s="51">
        <v>5009.58</v>
      </c>
      <c r="AL904" s="34" t="str">
        <f t="shared" si="133"/>
        <v>Mauricio Alves</v>
      </c>
    </row>
    <row r="905" spans="1:38" x14ac:dyDescent="0.25">
      <c r="A905" s="26" t="s">
        <v>38</v>
      </c>
      <c r="B905" s="26" t="s">
        <v>39</v>
      </c>
      <c r="C905" s="26" t="s">
        <v>52</v>
      </c>
      <c r="D905" s="26" t="s">
        <v>40</v>
      </c>
      <c r="E905" s="27">
        <v>2960</v>
      </c>
      <c r="F905" s="27">
        <v>52</v>
      </c>
      <c r="G905" s="27"/>
      <c r="H905" s="26" t="s">
        <v>508</v>
      </c>
      <c r="I905" s="26" t="s">
        <v>42</v>
      </c>
      <c r="J905" s="26" t="s">
        <v>42</v>
      </c>
      <c r="K905" s="30" t="str">
        <f t="shared" si="134"/>
        <v>EME</v>
      </c>
      <c r="L905" s="26" t="s">
        <v>43</v>
      </c>
      <c r="M905" s="26" t="s">
        <v>44</v>
      </c>
      <c r="N905" s="26" t="str">
        <f t="shared" si="130"/>
        <v>Realizado</v>
      </c>
      <c r="O905" s="47" t="s">
        <v>45</v>
      </c>
      <c r="P905" s="47" t="s">
        <v>437</v>
      </c>
      <c r="Q905" s="26" t="str">
        <f>IFERROR(IFERROR(VLOOKUP(H905,[1]STATUS_CAPEX!I:J,2,0),VLOOKUP(H905,[1]STATUS_OPEX!H:I,2,0)),0)</f>
        <v>LIB //CKCP</v>
      </c>
      <c r="R905" s="31">
        <v>46436</v>
      </c>
      <c r="S905" s="32" t="s">
        <v>47</v>
      </c>
      <c r="T905" s="26" t="s">
        <v>48</v>
      </c>
      <c r="U905" s="33" t="s">
        <v>39</v>
      </c>
      <c r="V905" s="33" t="str">
        <f t="shared" si="128"/>
        <v>OK</v>
      </c>
      <c r="W905" s="33" t="s">
        <v>49</v>
      </c>
      <c r="X905" s="33" t="s">
        <v>49</v>
      </c>
      <c r="Y905" s="33" t="s">
        <v>39</v>
      </c>
      <c r="Z905" s="14">
        <f t="shared" si="131"/>
        <v>1</v>
      </c>
      <c r="AA905" s="48">
        <v>16946.84</v>
      </c>
      <c r="AB905" s="50" t="s">
        <v>50</v>
      </c>
      <c r="AC905" s="36" t="str">
        <f>IFERROR(VLOOKUP(T905,[1]STATUS_CAPEX!Q:R,2,0),"SAMUEL OLIVEIRA")</f>
        <v>LUCAS ANDRADE</v>
      </c>
      <c r="AD905" s="37" t="s">
        <v>51</v>
      </c>
      <c r="AE905" s="32" t="str">
        <f t="shared" si="135"/>
        <v>Realizado</v>
      </c>
      <c r="AF905" s="38" t="s">
        <v>42</v>
      </c>
      <c r="AG905" s="39">
        <f t="shared" si="129"/>
        <v>718.14</v>
      </c>
      <c r="AH905" s="40">
        <v>2548098.5699999998</v>
      </c>
      <c r="AI905" s="35" t="e">
        <f t="shared" si="132"/>
        <v>#N/A</v>
      </c>
      <c r="AJ905" s="41">
        <v>25729417</v>
      </c>
      <c r="AK905" s="51">
        <v>718.14</v>
      </c>
      <c r="AL905" s="34" t="str">
        <f t="shared" si="133"/>
        <v>Mauricio Alves</v>
      </c>
    </row>
    <row r="906" spans="1:38" x14ac:dyDescent="0.25">
      <c r="A906" s="26" t="s">
        <v>38</v>
      </c>
      <c r="B906" s="26" t="s">
        <v>39</v>
      </c>
      <c r="C906" s="26" t="s">
        <v>52</v>
      </c>
      <c r="D906" s="26" t="s">
        <v>40</v>
      </c>
      <c r="E906" s="27">
        <v>4223</v>
      </c>
      <c r="F906" s="67">
        <v>462</v>
      </c>
      <c r="G906" s="67"/>
      <c r="H906" s="26">
        <v>6000817682</v>
      </c>
      <c r="I906" s="43" t="s">
        <v>42</v>
      </c>
      <c r="J906" s="43" t="s">
        <v>42</v>
      </c>
      <c r="K906" s="30" t="str">
        <f t="shared" si="134"/>
        <v>Custeio</v>
      </c>
      <c r="L906" s="26" t="s">
        <v>289</v>
      </c>
      <c r="M906" s="26" t="s">
        <v>69</v>
      </c>
      <c r="N906" s="26" t="str">
        <f t="shared" si="130"/>
        <v>Realizado</v>
      </c>
      <c r="O906" s="47" t="s">
        <v>45</v>
      </c>
      <c r="P906" s="47" t="s">
        <v>70</v>
      </c>
      <c r="Q906" s="26" t="str">
        <f>IFERROR(IFERROR(VLOOKUP(H906,[1]STATUS_CAPEX!I:J,2,0),VLOOKUP(H906,[1]STATUS_OPEX!H:I,2,0)),0)</f>
        <v>LIB //COMS</v>
      </c>
      <c r="R906" s="31">
        <v>46437</v>
      </c>
      <c r="S906" s="32" t="s">
        <v>56</v>
      </c>
      <c r="T906" s="26" t="s">
        <v>72</v>
      </c>
      <c r="U906" s="33" t="s">
        <v>39</v>
      </c>
      <c r="V906" s="33" t="str">
        <f t="shared" si="128"/>
        <v>OK</v>
      </c>
      <c r="W906" s="33" t="s">
        <v>49</v>
      </c>
      <c r="X906" s="33" t="s">
        <v>49</v>
      </c>
      <c r="Y906" s="33" t="s">
        <v>39</v>
      </c>
      <c r="Z906" s="14">
        <f t="shared" si="131"/>
        <v>1</v>
      </c>
      <c r="AA906" s="48">
        <v>3079.44</v>
      </c>
      <c r="AB906" s="50" t="s">
        <v>57</v>
      </c>
      <c r="AC906" s="104" t="s">
        <v>298</v>
      </c>
      <c r="AD906" s="37" t="s">
        <v>51</v>
      </c>
      <c r="AE906" s="32" t="str">
        <f t="shared" si="135"/>
        <v>Realizado</v>
      </c>
      <c r="AF906" s="38" t="s">
        <v>42</v>
      </c>
      <c r="AG906" s="49">
        <f t="shared" si="129"/>
        <v>3079.44</v>
      </c>
      <c r="AH906" s="40">
        <v>2548098.5699999998</v>
      </c>
      <c r="AI906" s="35" t="e">
        <f t="shared" si="132"/>
        <v>#N/A</v>
      </c>
      <c r="AJ906" s="41">
        <v>25558371</v>
      </c>
      <c r="AK906" s="51">
        <v>3079.44</v>
      </c>
      <c r="AL906" s="34" t="str">
        <f t="shared" si="133"/>
        <v>Mauricio Alves</v>
      </c>
    </row>
    <row r="907" spans="1:38" hidden="1" x14ac:dyDescent="0.25">
      <c r="A907" s="26" t="s">
        <v>183</v>
      </c>
      <c r="B907" s="26" t="s">
        <v>184</v>
      </c>
      <c r="C907" s="26" t="s">
        <v>185</v>
      </c>
      <c r="D907" s="26" t="s">
        <v>61</v>
      </c>
      <c r="E907" s="27">
        <v>23701</v>
      </c>
      <c r="F907" s="27">
        <v>104</v>
      </c>
      <c r="G907" s="27"/>
      <c r="H907" s="44" t="s">
        <v>509</v>
      </c>
      <c r="I907" s="45" t="s">
        <v>63</v>
      </c>
      <c r="J907" s="45" t="s">
        <v>63</v>
      </c>
      <c r="K907" s="30" t="str">
        <f t="shared" si="134"/>
        <v>EME</v>
      </c>
      <c r="L907" s="26" t="s">
        <v>43</v>
      </c>
      <c r="M907" s="26" t="s">
        <v>54</v>
      </c>
      <c r="N907" s="26" t="str">
        <f t="shared" si="130"/>
        <v>Pendente</v>
      </c>
      <c r="O907" s="47"/>
      <c r="P907" s="47" t="s">
        <v>461</v>
      </c>
      <c r="Q907" s="26" t="str">
        <f>IFERROR(IFERROR(VLOOKUP(H907,[1]STATUS_CAPEX!I:J,2,0),VLOOKUP(H907,[1]STATUS_OPEX!H:I,2,0)),0)</f>
        <v>LIB //ENER</v>
      </c>
      <c r="R907" s="31">
        <v>46438</v>
      </c>
      <c r="S907" s="32" t="s">
        <v>66</v>
      </c>
      <c r="T907" s="26" t="s">
        <v>48</v>
      </c>
      <c r="U907" s="33" t="s">
        <v>67</v>
      </c>
      <c r="V907" s="33" t="str">
        <f t="shared" si="128"/>
        <v>OK</v>
      </c>
      <c r="W907" s="33" t="s">
        <v>148</v>
      </c>
      <c r="X907" s="33" t="s">
        <v>148</v>
      </c>
      <c r="Y907" s="33" t="str">
        <f>IF(AK907&gt;0,"OK","NOK")</f>
        <v>NOK</v>
      </c>
      <c r="Z907" s="14">
        <f t="shared" si="131"/>
        <v>0.2</v>
      </c>
      <c r="AA907" s="48">
        <v>6654.86</v>
      </c>
      <c r="AB907" s="69" t="s">
        <v>50</v>
      </c>
      <c r="AC907" s="36" t="str">
        <f>IFERROR(VLOOKUP(T907,[1]STATUS_CAPEX!Q:R,2,0),"SAMUEL OLIVEIRA")</f>
        <v>LUCAS ANDRADE</v>
      </c>
      <c r="AD907" s="37" t="s">
        <v>51</v>
      </c>
      <c r="AE907" s="32" t="str">
        <f t="shared" si="135"/>
        <v>Não realizado</v>
      </c>
      <c r="AF907" s="38" t="s">
        <v>68</v>
      </c>
      <c r="AG907" s="39">
        <f t="shared" si="129"/>
        <v>0</v>
      </c>
      <c r="AH907" s="40">
        <v>2548098.5699999998</v>
      </c>
      <c r="AI907" s="35" t="e">
        <f t="shared" si="132"/>
        <v>#N/A</v>
      </c>
      <c r="AJ907" s="41">
        <v>0</v>
      </c>
      <c r="AK907" s="51">
        <v>0</v>
      </c>
      <c r="AL907" s="34" t="str">
        <f t="shared" si="133"/>
        <v>Erica Fragoso</v>
      </c>
    </row>
    <row r="908" spans="1:38" hidden="1" x14ac:dyDescent="0.25">
      <c r="A908" s="26" t="s">
        <v>0</v>
      </c>
      <c r="B908" s="26" t="s">
        <v>180</v>
      </c>
      <c r="C908" s="26" t="s">
        <v>180</v>
      </c>
      <c r="D908" s="26" t="s">
        <v>40</v>
      </c>
      <c r="E908" s="27">
        <v>21443</v>
      </c>
      <c r="F908" s="27">
        <v>101</v>
      </c>
      <c r="G908" s="27"/>
      <c r="H908" s="44" t="s">
        <v>510</v>
      </c>
      <c r="I908" s="45" t="s">
        <v>63</v>
      </c>
      <c r="J908" s="45" t="s">
        <v>63</v>
      </c>
      <c r="K908" s="30" t="str">
        <f t="shared" si="134"/>
        <v>EME</v>
      </c>
      <c r="L908" s="26" t="s">
        <v>43</v>
      </c>
      <c r="M908" s="26" t="s">
        <v>54</v>
      </c>
      <c r="N908" s="26" t="str">
        <f t="shared" si="130"/>
        <v>Pendente</v>
      </c>
      <c r="O908" s="47" t="s">
        <v>245</v>
      </c>
      <c r="P908" s="47" t="s">
        <v>461</v>
      </c>
      <c r="Q908" s="26" t="str">
        <f>IFERROR(IFERROR(VLOOKUP(H908,[1]STATUS_CAPEX!I:J,2,0),VLOOKUP(H908,[1]STATUS_OPEX!H:I,2,0)),0)</f>
        <v>LIB //ENER</v>
      </c>
      <c r="R908" s="31">
        <v>46439</v>
      </c>
      <c r="S908" s="32" t="s">
        <v>66</v>
      </c>
      <c r="T908" s="26" t="s">
        <v>48</v>
      </c>
      <c r="U908" s="33" t="s">
        <v>67</v>
      </c>
      <c r="V908" s="33" t="str">
        <f t="shared" si="128"/>
        <v>OK</v>
      </c>
      <c r="W908" s="33" t="s">
        <v>49</v>
      </c>
      <c r="X908" s="33" t="s">
        <v>148</v>
      </c>
      <c r="Y908" s="33" t="str">
        <f>IF(AK908&gt;0,"OK","NOK")</f>
        <v>NOK</v>
      </c>
      <c r="Z908" s="14">
        <f t="shared" si="131"/>
        <v>0.4</v>
      </c>
      <c r="AA908" s="48">
        <v>5768.5</v>
      </c>
      <c r="AB908" s="69" t="s">
        <v>50</v>
      </c>
      <c r="AC908" s="36" t="s">
        <v>182</v>
      </c>
      <c r="AD908" s="70">
        <v>45643</v>
      </c>
      <c r="AE908" s="32" t="str">
        <f t="shared" si="135"/>
        <v>Não realizado</v>
      </c>
      <c r="AF908" s="38" t="s">
        <v>68</v>
      </c>
      <c r="AG908" s="39">
        <f t="shared" si="129"/>
        <v>0</v>
      </c>
      <c r="AH908" s="40">
        <v>2548098.5699999998</v>
      </c>
      <c r="AI908" s="35" t="e">
        <f t="shared" si="132"/>
        <v>#N/A</v>
      </c>
      <c r="AJ908" s="41">
        <v>0</v>
      </c>
      <c r="AK908" s="51">
        <v>0</v>
      </c>
      <c r="AL908" s="34" t="str">
        <f t="shared" si="133"/>
        <v>Mauricio Alves</v>
      </c>
    </row>
    <row r="909" spans="1:38" x14ac:dyDescent="0.25">
      <c r="A909" s="26" t="s">
        <v>38</v>
      </c>
      <c r="B909" s="26" t="s">
        <v>39</v>
      </c>
      <c r="C909" s="26" t="s">
        <v>52</v>
      </c>
      <c r="D909" s="26" t="s">
        <v>40</v>
      </c>
      <c r="E909" s="27">
        <v>2797</v>
      </c>
      <c r="F909" s="67">
        <v>403</v>
      </c>
      <c r="G909" s="67"/>
      <c r="H909" s="26">
        <v>6000783799</v>
      </c>
      <c r="I909" s="29" t="s">
        <v>42</v>
      </c>
      <c r="J909" s="29" t="s">
        <v>42</v>
      </c>
      <c r="K909" s="30" t="str">
        <f t="shared" si="134"/>
        <v>Custeio</v>
      </c>
      <c r="L909" s="26" t="s">
        <v>289</v>
      </c>
      <c r="M909" s="26" t="s">
        <v>69</v>
      </c>
      <c r="N909" s="26" t="str">
        <f t="shared" si="130"/>
        <v>Realizado</v>
      </c>
      <c r="O909" s="47" t="s">
        <v>45</v>
      </c>
      <c r="P909" s="47" t="s">
        <v>76</v>
      </c>
      <c r="Q909" s="26" t="str">
        <f>IFERROR(IFERROR(VLOOKUP(H909,[1]STATUS_CAPEX!I:J,2,0),VLOOKUP(H909,[1]STATUS_OPEX!H:I,2,0)),0)</f>
        <v>LIB //COMS</v>
      </c>
      <c r="R909" s="31">
        <v>46440</v>
      </c>
      <c r="S909" s="32" t="s">
        <v>165</v>
      </c>
      <c r="T909" s="26" t="s">
        <v>72</v>
      </c>
      <c r="U909" s="33" t="s">
        <v>39</v>
      </c>
      <c r="V909" s="33" t="str">
        <f t="shared" si="128"/>
        <v>OK</v>
      </c>
      <c r="W909" s="33" t="s">
        <v>49</v>
      </c>
      <c r="X909" s="33" t="s">
        <v>49</v>
      </c>
      <c r="Y909" s="33" t="s">
        <v>39</v>
      </c>
      <c r="Z909" s="14">
        <f t="shared" si="131"/>
        <v>1</v>
      </c>
      <c r="AA909" s="48">
        <v>8169.77</v>
      </c>
      <c r="AB909" s="50" t="s">
        <v>50</v>
      </c>
      <c r="AC909" s="36" t="s">
        <v>271</v>
      </c>
      <c r="AD909" s="37" t="s">
        <v>51</v>
      </c>
      <c r="AE909" s="32" t="str">
        <f t="shared" si="135"/>
        <v>Realizado</v>
      </c>
      <c r="AF909" s="38" t="s">
        <v>166</v>
      </c>
      <c r="AG909" s="39">
        <f t="shared" si="129"/>
        <v>6351.5</v>
      </c>
      <c r="AH909" s="40">
        <v>2548098.5699999998</v>
      </c>
      <c r="AI909" s="35" t="e">
        <f t="shared" si="132"/>
        <v>#N/A</v>
      </c>
      <c r="AJ909" s="41">
        <v>25595065</v>
      </c>
      <c r="AK909" s="51">
        <v>6351.5</v>
      </c>
      <c r="AL909" s="34" t="str">
        <f t="shared" si="133"/>
        <v>Mauricio Alves</v>
      </c>
    </row>
    <row r="910" spans="1:38" x14ac:dyDescent="0.25">
      <c r="A910" s="26" t="s">
        <v>38</v>
      </c>
      <c r="B910" s="26" t="s">
        <v>39</v>
      </c>
      <c r="C910" s="26" t="s">
        <v>52</v>
      </c>
      <c r="D910" s="26" t="s">
        <v>40</v>
      </c>
      <c r="E910" s="27">
        <v>2797</v>
      </c>
      <c r="F910" s="67">
        <v>406</v>
      </c>
      <c r="G910" s="67"/>
      <c r="H910" s="26">
        <v>6000783799</v>
      </c>
      <c r="I910" s="26" t="s">
        <v>42</v>
      </c>
      <c r="J910" s="26" t="s">
        <v>42</v>
      </c>
      <c r="K910" s="30" t="str">
        <f t="shared" si="134"/>
        <v>Custeio</v>
      </c>
      <c r="L910" s="26" t="s">
        <v>289</v>
      </c>
      <c r="M910" s="26" t="s">
        <v>69</v>
      </c>
      <c r="N910" s="26" t="str">
        <f t="shared" si="130"/>
        <v>Realizado</v>
      </c>
      <c r="O910" s="47" t="s">
        <v>45</v>
      </c>
      <c r="P910" s="47" t="s">
        <v>76</v>
      </c>
      <c r="Q910" s="26" t="str">
        <f>IFERROR(IFERROR(VLOOKUP(H910,[1]STATUS_CAPEX!I:J,2,0),VLOOKUP(H910,[1]STATUS_OPEX!H:I,2,0)),0)</f>
        <v>LIB //COMS</v>
      </c>
      <c r="R910" s="31">
        <v>46441</v>
      </c>
      <c r="S910" s="32" t="s">
        <v>165</v>
      </c>
      <c r="T910" s="26" t="s">
        <v>72</v>
      </c>
      <c r="U910" s="33" t="s">
        <v>39</v>
      </c>
      <c r="V910" s="33" t="str">
        <f t="shared" si="128"/>
        <v>OK</v>
      </c>
      <c r="W910" s="33" t="s">
        <v>49</v>
      </c>
      <c r="X910" s="33" t="s">
        <v>49</v>
      </c>
      <c r="Y910" s="33" t="s">
        <v>39</v>
      </c>
      <c r="Z910" s="14">
        <f t="shared" si="131"/>
        <v>1</v>
      </c>
      <c r="AA910" s="48">
        <v>8939.6299999999992</v>
      </c>
      <c r="AB910" s="50" t="s">
        <v>50</v>
      </c>
      <c r="AC910" s="36" t="s">
        <v>271</v>
      </c>
      <c r="AD910" s="37" t="s">
        <v>51</v>
      </c>
      <c r="AE910" s="32" t="str">
        <f t="shared" si="135"/>
        <v>Realizado</v>
      </c>
      <c r="AF910" s="38" t="s">
        <v>166</v>
      </c>
      <c r="AG910" s="39">
        <f t="shared" si="129"/>
        <v>8939.6299999999992</v>
      </c>
      <c r="AH910" s="40">
        <v>2548098.5699999998</v>
      </c>
      <c r="AI910" s="35" t="e">
        <f t="shared" si="132"/>
        <v>#N/A</v>
      </c>
      <c r="AJ910" s="41">
        <v>25595065</v>
      </c>
      <c r="AK910" s="51">
        <v>8939.6299999999992</v>
      </c>
      <c r="AL910" s="34" t="str">
        <f t="shared" si="133"/>
        <v>Mauricio Alves</v>
      </c>
    </row>
    <row r="911" spans="1:38" x14ac:dyDescent="0.25">
      <c r="A911" s="26" t="s">
        <v>38</v>
      </c>
      <c r="B911" s="26" t="s">
        <v>39</v>
      </c>
      <c r="C911" s="26" t="s">
        <v>52</v>
      </c>
      <c r="D911" s="26" t="s">
        <v>40</v>
      </c>
      <c r="E911" s="27">
        <v>3891</v>
      </c>
      <c r="F911" s="67">
        <v>427</v>
      </c>
      <c r="G911" s="67"/>
      <c r="H911" s="26">
        <v>6000783799</v>
      </c>
      <c r="I911" s="43" t="s">
        <v>42</v>
      </c>
      <c r="J911" s="43" t="s">
        <v>42</v>
      </c>
      <c r="K911" s="30" t="str">
        <f t="shared" si="134"/>
        <v>Custeio</v>
      </c>
      <c r="L911" s="26" t="s">
        <v>289</v>
      </c>
      <c r="M911" s="26" t="s">
        <v>69</v>
      </c>
      <c r="N911" s="26" t="str">
        <f t="shared" si="130"/>
        <v>Realizado</v>
      </c>
      <c r="O911" s="47" t="s">
        <v>45</v>
      </c>
      <c r="P911" s="47" t="s">
        <v>70</v>
      </c>
      <c r="Q911" s="26" t="str">
        <f>IFERROR(IFERROR(VLOOKUP(H911,[1]STATUS_CAPEX!I:J,2,0),VLOOKUP(H911,[1]STATUS_OPEX!H:I,2,0)),0)</f>
        <v>LIB //COMS</v>
      </c>
      <c r="R911" s="31">
        <v>46442</v>
      </c>
      <c r="S911" s="32" t="s">
        <v>165</v>
      </c>
      <c r="T911" s="26" t="s">
        <v>72</v>
      </c>
      <c r="U911" s="33" t="s">
        <v>39</v>
      </c>
      <c r="V911" s="33" t="str">
        <f t="shared" si="128"/>
        <v>OK</v>
      </c>
      <c r="W911" s="33" t="s">
        <v>49</v>
      </c>
      <c r="X911" s="33" t="s">
        <v>49</v>
      </c>
      <c r="Y911" s="33" t="s">
        <v>39</v>
      </c>
      <c r="Z911" s="14">
        <f t="shared" si="131"/>
        <v>1</v>
      </c>
      <c r="AA911" s="48">
        <v>9361.52</v>
      </c>
      <c r="AB911" s="50" t="s">
        <v>50</v>
      </c>
      <c r="AC911" s="36" t="s">
        <v>271</v>
      </c>
      <c r="AD911" s="37" t="s">
        <v>51</v>
      </c>
      <c r="AE911" s="32" t="str">
        <f t="shared" si="135"/>
        <v>Realizado</v>
      </c>
      <c r="AF911" s="38" t="s">
        <v>166</v>
      </c>
      <c r="AG911" s="39">
        <f t="shared" si="129"/>
        <v>8243.69</v>
      </c>
      <c r="AH911" s="40">
        <v>2548098.5699999998</v>
      </c>
      <c r="AI911" s="35" t="e">
        <f t="shared" si="132"/>
        <v>#N/A</v>
      </c>
      <c r="AJ911" s="41">
        <v>25595065</v>
      </c>
      <c r="AK911" s="51">
        <v>8243.69</v>
      </c>
      <c r="AL911" s="34" t="str">
        <f t="shared" si="133"/>
        <v>Mauricio Alves</v>
      </c>
    </row>
    <row r="912" spans="1:38" hidden="1" x14ac:dyDescent="0.25">
      <c r="A912" s="26" t="s">
        <v>0</v>
      </c>
      <c r="B912" s="26" t="s">
        <v>180</v>
      </c>
      <c r="C912" s="26" t="s">
        <v>180</v>
      </c>
      <c r="D912" s="26" t="s">
        <v>61</v>
      </c>
      <c r="E912" s="27" t="s">
        <v>511</v>
      </c>
      <c r="F912" s="27">
        <v>76.102000000000004</v>
      </c>
      <c r="G912" s="27"/>
      <c r="H912" s="68" t="s">
        <v>512</v>
      </c>
      <c r="I912" s="45" t="s">
        <v>63</v>
      </c>
      <c r="J912" s="45" t="s">
        <v>63</v>
      </c>
      <c r="K912" s="30" t="str">
        <f t="shared" si="134"/>
        <v>EME</v>
      </c>
      <c r="L912" s="47" t="s">
        <v>136</v>
      </c>
      <c r="M912" s="26" t="s">
        <v>54</v>
      </c>
      <c r="N912" s="26" t="str">
        <f t="shared" si="130"/>
        <v>Pendente</v>
      </c>
      <c r="O912" s="47" t="s">
        <v>122</v>
      </c>
      <c r="P912" s="47" t="s">
        <v>70</v>
      </c>
      <c r="Q912" s="26" t="str">
        <f>IFERROR(IFERROR(VLOOKUP(H912,[1]STATUS_CAPEX!I:J,2,0),VLOOKUP(H912,[1]STATUS_OPEX!H:I,2,0)),0)</f>
        <v>LIB //ENER</v>
      </c>
      <c r="R912" s="31">
        <v>46443</v>
      </c>
      <c r="S912" s="32" t="s">
        <v>66</v>
      </c>
      <c r="T912" s="26" t="s">
        <v>48</v>
      </c>
      <c r="U912" s="33" t="s">
        <v>67</v>
      </c>
      <c r="V912" s="33" t="str">
        <f t="shared" si="128"/>
        <v>OK</v>
      </c>
      <c r="W912" s="33" t="s">
        <v>49</v>
      </c>
      <c r="X912" s="33" t="s">
        <v>148</v>
      </c>
      <c r="Y912" s="33" t="s">
        <v>67</v>
      </c>
      <c r="Z912" s="14">
        <f t="shared" si="131"/>
        <v>0.4</v>
      </c>
      <c r="AA912" s="60">
        <v>0</v>
      </c>
      <c r="AB912" s="69" t="s">
        <v>50</v>
      </c>
      <c r="AC912" s="36" t="s">
        <v>182</v>
      </c>
      <c r="AD912" s="70">
        <v>45643</v>
      </c>
      <c r="AE912" s="32" t="str">
        <f t="shared" si="135"/>
        <v>Não realizado</v>
      </c>
      <c r="AF912" s="38" t="s">
        <v>68</v>
      </c>
      <c r="AG912" s="39">
        <f t="shared" si="129"/>
        <v>0</v>
      </c>
      <c r="AH912" s="40">
        <v>2548098.5699999998</v>
      </c>
      <c r="AI912" s="35" t="e">
        <f t="shared" si="132"/>
        <v>#N/A</v>
      </c>
      <c r="AJ912" s="41">
        <v>0</v>
      </c>
      <c r="AK912" s="51">
        <v>0</v>
      </c>
      <c r="AL912" s="34" t="str">
        <f t="shared" si="133"/>
        <v>Mauricio Alves</v>
      </c>
    </row>
    <row r="913" spans="1:38" ht="28.5" hidden="1" x14ac:dyDescent="0.25">
      <c r="A913" s="26" t="s">
        <v>183</v>
      </c>
      <c r="B913" s="30" t="s">
        <v>513</v>
      </c>
      <c r="C913" s="26" t="s">
        <v>514</v>
      </c>
      <c r="D913" s="26" t="s">
        <v>61</v>
      </c>
      <c r="E913" s="27">
        <v>6454</v>
      </c>
      <c r="F913" s="67">
        <v>459</v>
      </c>
      <c r="G913" s="67"/>
      <c r="H913" s="44" t="s">
        <v>514</v>
      </c>
      <c r="I913" s="45" t="s">
        <v>63</v>
      </c>
      <c r="J913" s="45" t="s">
        <v>63</v>
      </c>
      <c r="K913" s="30" t="str">
        <f t="shared" si="134"/>
        <v>Sem Informação</v>
      </c>
      <c r="L913" s="47" t="s">
        <v>136</v>
      </c>
      <c r="M913" s="26" t="s">
        <v>69</v>
      </c>
      <c r="N913" s="26" t="str">
        <f t="shared" si="130"/>
        <v>Pendente</v>
      </c>
      <c r="O913" s="47" t="s">
        <v>117</v>
      </c>
      <c r="P913" s="47" t="s">
        <v>515</v>
      </c>
      <c r="Q913" s="26">
        <f>IFERROR(IFERROR(VLOOKUP(H913,[1]STATUS_CAPEX!I:J,2,0),VLOOKUP(H913,[1]STATUS_OPEX!H:I,2,0)),0)</f>
        <v>0</v>
      </c>
      <c r="R913" s="31">
        <v>46445</v>
      </c>
      <c r="S913" s="32" t="s">
        <v>66</v>
      </c>
      <c r="T913" s="26" t="s">
        <v>48</v>
      </c>
      <c r="U913" s="33" t="s">
        <v>67</v>
      </c>
      <c r="V913" s="33" t="str">
        <f t="shared" si="128"/>
        <v>OK</v>
      </c>
      <c r="W913" s="33" t="s">
        <v>148</v>
      </c>
      <c r="X913" s="33" t="s">
        <v>148</v>
      </c>
      <c r="Y913" s="33" t="s">
        <v>67</v>
      </c>
      <c r="Z913" s="14">
        <f t="shared" si="131"/>
        <v>0.2</v>
      </c>
      <c r="AA913" s="48">
        <v>46.89</v>
      </c>
      <c r="AB913" s="50" t="s">
        <v>50</v>
      </c>
      <c r="AC913" s="36" t="str">
        <f>IFERROR(VLOOKUP(T913,[1]STATUS_CAPEX!Q:R,2,0),"SAMUEL OLIVEIRA")</f>
        <v>LUCAS ANDRADE</v>
      </c>
      <c r="AD913" s="37" t="s">
        <v>51</v>
      </c>
      <c r="AE913" s="32" t="str">
        <f t="shared" si="135"/>
        <v>Não realizado</v>
      </c>
      <c r="AF913" s="38" t="s">
        <v>68</v>
      </c>
      <c r="AG913" s="49">
        <f t="shared" si="129"/>
        <v>0</v>
      </c>
      <c r="AH913" s="40">
        <v>2548098.5699999998</v>
      </c>
      <c r="AI913" s="35" t="e">
        <f t="shared" si="132"/>
        <v>#N/A</v>
      </c>
      <c r="AJ913" s="41">
        <v>0</v>
      </c>
      <c r="AK913" s="51">
        <v>0</v>
      </c>
      <c r="AL913" s="34" t="str">
        <f t="shared" si="133"/>
        <v>Erica Fragoso</v>
      </c>
    </row>
    <row r="914" spans="1:38" x14ac:dyDescent="0.25">
      <c r="A914" s="26" t="s">
        <v>38</v>
      </c>
      <c r="B914" s="26" t="s">
        <v>39</v>
      </c>
      <c r="C914" s="26" t="s">
        <v>52</v>
      </c>
      <c r="D914" s="26" t="s">
        <v>40</v>
      </c>
      <c r="E914" s="27">
        <v>3225</v>
      </c>
      <c r="F914" s="67">
        <v>164</v>
      </c>
      <c r="G914" s="67"/>
      <c r="H914" s="26">
        <v>6000840857</v>
      </c>
      <c r="I914" s="29" t="s">
        <v>42</v>
      </c>
      <c r="J914" s="29" t="s">
        <v>42</v>
      </c>
      <c r="K914" s="30" t="str">
        <f t="shared" si="134"/>
        <v>Custeio</v>
      </c>
      <c r="L914" s="47" t="s">
        <v>136</v>
      </c>
      <c r="M914" s="26" t="s">
        <v>54</v>
      </c>
      <c r="N914" s="26" t="str">
        <f t="shared" si="130"/>
        <v>Realizado</v>
      </c>
      <c r="O914" s="47" t="s">
        <v>45</v>
      </c>
      <c r="P914" s="47" t="s">
        <v>70</v>
      </c>
      <c r="Q914" s="26" t="str">
        <f>IFERROR(IFERROR(VLOOKUP(H914,[1]STATUS_CAPEX!I:J,2,0),VLOOKUP(H914,[1]STATUS_OPEX!H:I,2,0)),0)</f>
        <v>LIB //COMS</v>
      </c>
      <c r="R914" s="31">
        <v>46446</v>
      </c>
      <c r="S914" s="32" t="s">
        <v>47</v>
      </c>
      <c r="T914" s="47" t="s">
        <v>72</v>
      </c>
      <c r="U914" s="33" t="s">
        <v>39</v>
      </c>
      <c r="V914" s="33" t="str">
        <f t="shared" ref="V914:V927" si="136">IF(E914&gt;0,"OK","NOK")</f>
        <v>OK</v>
      </c>
      <c r="W914" s="33" t="s">
        <v>49</v>
      </c>
      <c r="X914" s="33" t="s">
        <v>49</v>
      </c>
      <c r="Y914" s="33" t="s">
        <v>39</v>
      </c>
      <c r="Z914" s="14">
        <f t="shared" si="131"/>
        <v>1</v>
      </c>
      <c r="AA914" s="48">
        <v>1127.56</v>
      </c>
      <c r="AB914" s="102" t="s">
        <v>50</v>
      </c>
      <c r="AC914" s="36" t="s">
        <v>271</v>
      </c>
      <c r="AD914" s="37" t="s">
        <v>51</v>
      </c>
      <c r="AE914" s="32" t="str">
        <f t="shared" si="135"/>
        <v>Realizado</v>
      </c>
      <c r="AF914" s="38" t="s">
        <v>42</v>
      </c>
      <c r="AG914" s="39">
        <f t="shared" si="129"/>
        <v>496.18</v>
      </c>
      <c r="AH914" s="40">
        <v>2548098.5699999998</v>
      </c>
      <c r="AI914" s="35" t="e">
        <f t="shared" si="132"/>
        <v>#N/A</v>
      </c>
      <c r="AJ914" s="41">
        <v>26029773</v>
      </c>
      <c r="AK914" s="51">
        <v>496.18</v>
      </c>
      <c r="AL914" s="34" t="str">
        <f t="shared" si="133"/>
        <v>Mauricio Alves</v>
      </c>
    </row>
    <row r="915" spans="1:38" x14ac:dyDescent="0.25">
      <c r="A915" s="26" t="s">
        <v>38</v>
      </c>
      <c r="B915" s="26" t="s">
        <v>39</v>
      </c>
      <c r="C915" s="26" t="s">
        <v>52</v>
      </c>
      <c r="D915" s="26" t="s">
        <v>40</v>
      </c>
      <c r="E915" s="27">
        <v>4223</v>
      </c>
      <c r="F915" s="67">
        <v>470</v>
      </c>
      <c r="G915" s="67"/>
      <c r="H915" s="26">
        <v>6000817682</v>
      </c>
      <c r="I915" s="26" t="s">
        <v>42</v>
      </c>
      <c r="J915" s="26" t="s">
        <v>42</v>
      </c>
      <c r="K915" s="30" t="str">
        <f t="shared" si="134"/>
        <v>Custeio</v>
      </c>
      <c r="L915" s="26" t="s">
        <v>289</v>
      </c>
      <c r="M915" s="26" t="s">
        <v>69</v>
      </c>
      <c r="N915" s="26" t="str">
        <f t="shared" si="130"/>
        <v>Realizado</v>
      </c>
      <c r="O915" s="47" t="s">
        <v>45</v>
      </c>
      <c r="P915" s="47" t="s">
        <v>70</v>
      </c>
      <c r="Q915" s="26" t="str">
        <f>IFERROR(IFERROR(VLOOKUP(H915,[1]STATUS_CAPEX!I:J,2,0),VLOOKUP(H915,[1]STATUS_OPEX!H:I,2,0)),0)</f>
        <v>LIB //COMS</v>
      </c>
      <c r="R915" s="31">
        <v>46447</v>
      </c>
      <c r="S915" s="32" t="s">
        <v>56</v>
      </c>
      <c r="T915" s="26" t="s">
        <v>72</v>
      </c>
      <c r="U915" s="33" t="s">
        <v>39</v>
      </c>
      <c r="V915" s="33" t="str">
        <f t="shared" si="136"/>
        <v>OK</v>
      </c>
      <c r="W915" s="33" t="s">
        <v>49</v>
      </c>
      <c r="X915" s="33" t="s">
        <v>49</v>
      </c>
      <c r="Y915" s="33" t="s">
        <v>39</v>
      </c>
      <c r="Z915" s="14">
        <f t="shared" si="131"/>
        <v>1</v>
      </c>
      <c r="AA915" s="48">
        <v>6624.91</v>
      </c>
      <c r="AB915" s="50" t="s">
        <v>57</v>
      </c>
      <c r="AC915" s="103" t="s">
        <v>298</v>
      </c>
      <c r="AD915" s="37" t="s">
        <v>51</v>
      </c>
      <c r="AE915" s="32" t="str">
        <f t="shared" si="135"/>
        <v>Realizado</v>
      </c>
      <c r="AF915" s="38" t="s">
        <v>42</v>
      </c>
      <c r="AG915" s="49">
        <f t="shared" si="129"/>
        <v>5507.08</v>
      </c>
      <c r="AH915" s="40">
        <v>2548098.5699999998</v>
      </c>
      <c r="AI915" s="35" t="e">
        <f t="shared" si="132"/>
        <v>#N/A</v>
      </c>
      <c r="AJ915" s="41">
        <v>25558371</v>
      </c>
      <c r="AK915" s="51">
        <v>5507.08</v>
      </c>
      <c r="AL915" s="34" t="str">
        <f t="shared" si="133"/>
        <v>Mauricio Alves</v>
      </c>
    </row>
    <row r="916" spans="1:38" x14ac:dyDescent="0.25">
      <c r="A916" s="26" t="s">
        <v>38</v>
      </c>
      <c r="B916" s="26" t="s">
        <v>39</v>
      </c>
      <c r="C916" s="26" t="s">
        <v>52</v>
      </c>
      <c r="D916" s="26" t="s">
        <v>40</v>
      </c>
      <c r="E916" s="27">
        <v>662451</v>
      </c>
      <c r="F916" s="27">
        <f>IFERROR(VLOOKUP(E916,#REF!,2,0),0)</f>
        <v>0</v>
      </c>
      <c r="G916" s="27"/>
      <c r="H916" s="26">
        <v>6000808376</v>
      </c>
      <c r="I916" s="43" t="s">
        <v>42</v>
      </c>
      <c r="J916" s="43" t="s">
        <v>42</v>
      </c>
      <c r="K916" s="30" t="str">
        <f t="shared" si="134"/>
        <v>Custeio</v>
      </c>
      <c r="L916" s="26" t="s">
        <v>136</v>
      </c>
      <c r="M916" s="26" t="s">
        <v>69</v>
      </c>
      <c r="N916" s="26" t="str">
        <f t="shared" si="130"/>
        <v>Realizado</v>
      </c>
      <c r="O916" s="47" t="s">
        <v>197</v>
      </c>
      <c r="P916" s="47" t="s">
        <v>86</v>
      </c>
      <c r="Q916" s="26" t="str">
        <f>IFERROR(IFERROR(VLOOKUP(H916,[1]STATUS_CAPEX!I:J,2,0),VLOOKUP(H916,[1]STATUS_OPEX!H:I,2,0)),0)</f>
        <v>LIB //COMS</v>
      </c>
      <c r="R916" s="31">
        <v>46197</v>
      </c>
      <c r="S916" s="32" t="s">
        <v>47</v>
      </c>
      <c r="T916" s="26" t="s">
        <v>72</v>
      </c>
      <c r="U916" s="33" t="s">
        <v>39</v>
      </c>
      <c r="V916" s="33" t="str">
        <f t="shared" si="136"/>
        <v>OK</v>
      </c>
      <c r="W916" s="33" t="s">
        <v>49</v>
      </c>
      <c r="X916" s="33" t="s">
        <v>49</v>
      </c>
      <c r="Y916" s="33" t="s">
        <v>39</v>
      </c>
      <c r="Z916" s="14">
        <f t="shared" si="131"/>
        <v>1</v>
      </c>
      <c r="AA916" s="48">
        <v>5438.3</v>
      </c>
      <c r="AB916" s="35" t="s">
        <v>50</v>
      </c>
      <c r="AC916" s="36" t="str">
        <f>IFERROR(VLOOKUP(T916,[1]STATUS_CAPEX!Q:R,2,0),"SAMUEL OLIVEIRA")</f>
        <v>SAMUEL OLIVEIRA</v>
      </c>
      <c r="AD916" s="37" t="s">
        <v>51</v>
      </c>
      <c r="AE916" s="32" t="str">
        <f t="shared" si="135"/>
        <v>Realizado</v>
      </c>
      <c r="AF916" s="38" t="s">
        <v>42</v>
      </c>
      <c r="AG916" s="39">
        <f t="shared" si="129"/>
        <v>3177.23</v>
      </c>
      <c r="AH916" s="40">
        <v>2548098.5699999998</v>
      </c>
      <c r="AI916" s="35" t="e">
        <f t="shared" si="132"/>
        <v>#N/A</v>
      </c>
      <c r="AJ916" s="41">
        <v>25282108</v>
      </c>
      <c r="AK916" s="51">
        <v>3177.23</v>
      </c>
      <c r="AL916" s="34" t="str">
        <f t="shared" si="133"/>
        <v>Mauricio Alves</v>
      </c>
    </row>
    <row r="917" spans="1:38" hidden="1" x14ac:dyDescent="0.25">
      <c r="A917" s="26" t="s">
        <v>0</v>
      </c>
      <c r="B917" s="26" t="s">
        <v>180</v>
      </c>
      <c r="C917" s="26" t="s">
        <v>180</v>
      </c>
      <c r="D917" s="26" t="s">
        <v>40</v>
      </c>
      <c r="E917" s="27" t="s">
        <v>516</v>
      </c>
      <c r="F917" s="67">
        <v>177</v>
      </c>
      <c r="G917" s="67"/>
      <c r="H917" s="44" t="s">
        <v>517</v>
      </c>
      <c r="I917" s="45" t="s">
        <v>63</v>
      </c>
      <c r="J917" s="45" t="s">
        <v>63</v>
      </c>
      <c r="K917" s="30" t="str">
        <f t="shared" si="134"/>
        <v>EME</v>
      </c>
      <c r="L917" s="47" t="s">
        <v>136</v>
      </c>
      <c r="M917" s="26" t="s">
        <v>54</v>
      </c>
      <c r="N917" s="26" t="str">
        <f t="shared" si="130"/>
        <v>Pendente</v>
      </c>
      <c r="O917" s="47" t="s">
        <v>499</v>
      </c>
      <c r="P917" s="47" t="s">
        <v>101</v>
      </c>
      <c r="Q917" s="26" t="str">
        <f>IFERROR(IFERROR(VLOOKUP(H917,[1]STATUS_CAPEX!I:J,2,0),VLOOKUP(H917,[1]STATUS_OPEX!H:I,2,0)),0)</f>
        <v>LIB //ENER</v>
      </c>
      <c r="R917" s="31">
        <v>46449</v>
      </c>
      <c r="S917" s="32" t="s">
        <v>66</v>
      </c>
      <c r="T917" s="26" t="s">
        <v>48</v>
      </c>
      <c r="U917" s="33" t="s">
        <v>67</v>
      </c>
      <c r="V917" s="33" t="str">
        <f t="shared" si="136"/>
        <v>OK</v>
      </c>
      <c r="W917" s="33" t="s">
        <v>49</v>
      </c>
      <c r="X917" s="33" t="s">
        <v>148</v>
      </c>
      <c r="Y917" s="33" t="str">
        <f>IF(AK917&gt;0,"OK","NOK")</f>
        <v>NOK</v>
      </c>
      <c r="Z917" s="14">
        <f t="shared" si="131"/>
        <v>0.4</v>
      </c>
      <c r="AA917" s="48">
        <v>6340.46</v>
      </c>
      <c r="AB917" s="50" t="s">
        <v>50</v>
      </c>
      <c r="AC917" s="36" t="s">
        <v>182</v>
      </c>
      <c r="AD917" s="70">
        <v>45643</v>
      </c>
      <c r="AE917" s="32" t="str">
        <f t="shared" si="135"/>
        <v>Não realizado</v>
      </c>
      <c r="AF917" s="38" t="s">
        <v>68</v>
      </c>
      <c r="AG917" s="39">
        <f t="shared" si="129"/>
        <v>0</v>
      </c>
      <c r="AH917" s="40">
        <v>2548098.5699999998</v>
      </c>
      <c r="AI917" s="35" t="e">
        <f t="shared" si="132"/>
        <v>#N/A</v>
      </c>
      <c r="AJ917" s="41">
        <v>0</v>
      </c>
      <c r="AK917" s="51">
        <v>0</v>
      </c>
      <c r="AL917" s="34" t="str">
        <f t="shared" si="133"/>
        <v>Mauricio Alves</v>
      </c>
    </row>
    <row r="918" spans="1:38" x14ac:dyDescent="0.25">
      <c r="A918" s="26" t="s">
        <v>38</v>
      </c>
      <c r="B918" s="26" t="s">
        <v>39</v>
      </c>
      <c r="C918" s="26" t="s">
        <v>52</v>
      </c>
      <c r="D918" s="26" t="s">
        <v>40</v>
      </c>
      <c r="E918" s="27">
        <v>4223</v>
      </c>
      <c r="F918" s="67">
        <v>473</v>
      </c>
      <c r="G918" s="67"/>
      <c r="H918" s="26">
        <v>6000817682</v>
      </c>
      <c r="I918" s="29" t="s">
        <v>42</v>
      </c>
      <c r="J918" s="29" t="s">
        <v>42</v>
      </c>
      <c r="K918" s="30" t="str">
        <f t="shared" si="134"/>
        <v>Custeio</v>
      </c>
      <c r="L918" s="26" t="s">
        <v>289</v>
      </c>
      <c r="M918" s="26" t="s">
        <v>69</v>
      </c>
      <c r="N918" s="26" t="str">
        <f t="shared" si="130"/>
        <v>Realizado</v>
      </c>
      <c r="O918" s="47" t="s">
        <v>45</v>
      </c>
      <c r="P918" s="47" t="s">
        <v>70</v>
      </c>
      <c r="Q918" s="26" t="str">
        <f>IFERROR(IFERROR(VLOOKUP(H918,[1]STATUS_CAPEX!I:J,2,0),VLOOKUP(H918,[1]STATUS_OPEX!H:I,2,0)),0)</f>
        <v>LIB //COMS</v>
      </c>
      <c r="R918" s="31">
        <v>46450</v>
      </c>
      <c r="S918" s="32" t="s">
        <v>56</v>
      </c>
      <c r="T918" s="26" t="s">
        <v>72</v>
      </c>
      <c r="U918" s="33" t="s">
        <v>39</v>
      </c>
      <c r="V918" s="33" t="str">
        <f t="shared" si="136"/>
        <v>OK</v>
      </c>
      <c r="W918" s="33" t="s">
        <v>49</v>
      </c>
      <c r="X918" s="33" t="s">
        <v>49</v>
      </c>
      <c r="Y918" s="33" t="s">
        <v>39</v>
      </c>
      <c r="Z918" s="14">
        <f t="shared" si="131"/>
        <v>1</v>
      </c>
      <c r="AA918" s="48">
        <v>7698</v>
      </c>
      <c r="AB918" s="50" t="s">
        <v>57</v>
      </c>
      <c r="AC918" s="36" t="s">
        <v>298</v>
      </c>
      <c r="AD918" s="37" t="s">
        <v>51</v>
      </c>
      <c r="AE918" s="32" t="str">
        <f t="shared" si="135"/>
        <v>Realizado</v>
      </c>
      <c r="AF918" s="38" t="s">
        <v>42</v>
      </c>
      <c r="AG918" s="49">
        <f t="shared" si="129"/>
        <v>7325.99</v>
      </c>
      <c r="AH918" s="40">
        <v>2548098.5699999998</v>
      </c>
      <c r="AI918" s="35" t="e">
        <f t="shared" si="132"/>
        <v>#N/A</v>
      </c>
      <c r="AJ918" s="41">
        <v>25558371</v>
      </c>
      <c r="AK918" s="51">
        <v>7325.99</v>
      </c>
      <c r="AL918" s="34" t="str">
        <f t="shared" si="133"/>
        <v>Mauricio Alves</v>
      </c>
    </row>
    <row r="919" spans="1:38" x14ac:dyDescent="0.25">
      <c r="A919" s="26" t="s">
        <v>38</v>
      </c>
      <c r="B919" s="26" t="s">
        <v>39</v>
      </c>
      <c r="C919" s="26" t="s">
        <v>52</v>
      </c>
      <c r="D919" s="26" t="s">
        <v>40</v>
      </c>
      <c r="E919" s="27">
        <v>49535</v>
      </c>
      <c r="F919" s="67">
        <v>54</v>
      </c>
      <c r="G919" s="67"/>
      <c r="H919" s="26">
        <v>6000810190</v>
      </c>
      <c r="I919" s="26" t="s">
        <v>42</v>
      </c>
      <c r="J919" s="26" t="s">
        <v>42</v>
      </c>
      <c r="K919" s="30" t="str">
        <f t="shared" si="134"/>
        <v>Custeio</v>
      </c>
      <c r="L919" s="26" t="s">
        <v>75</v>
      </c>
      <c r="M919" s="26" t="s">
        <v>44</v>
      </c>
      <c r="N919" s="26" t="str">
        <f t="shared" si="130"/>
        <v>Realizado</v>
      </c>
      <c r="O919" s="47" t="s">
        <v>45</v>
      </c>
      <c r="P919" s="47" t="s">
        <v>518</v>
      </c>
      <c r="Q919" s="26" t="str">
        <f>IFERROR(IFERROR(VLOOKUP(H919,[1]STATUS_CAPEX!I:J,2,0),VLOOKUP(H919,[1]STATUS_OPEX!H:I,2,0)),0)</f>
        <v>LIB //COMS</v>
      </c>
      <c r="R919" s="31">
        <v>46476</v>
      </c>
      <c r="S919" s="32" t="s">
        <v>47</v>
      </c>
      <c r="T919" s="26" t="s">
        <v>72</v>
      </c>
      <c r="U919" s="33" t="s">
        <v>39</v>
      </c>
      <c r="V919" s="33" t="str">
        <f t="shared" si="136"/>
        <v>OK</v>
      </c>
      <c r="W919" s="33" t="s">
        <v>49</v>
      </c>
      <c r="X919" s="33" t="s">
        <v>49</v>
      </c>
      <c r="Y919" s="33" t="s">
        <v>39</v>
      </c>
      <c r="Z919" s="14">
        <f t="shared" si="131"/>
        <v>1</v>
      </c>
      <c r="AA919" s="48">
        <v>3720.68</v>
      </c>
      <c r="AB919" s="35" t="s">
        <v>50</v>
      </c>
      <c r="AC919" s="36" t="s">
        <v>73</v>
      </c>
      <c r="AD919" s="37" t="s">
        <v>51</v>
      </c>
      <c r="AE919" s="32" t="str">
        <f t="shared" si="135"/>
        <v>Realizado</v>
      </c>
      <c r="AF919" s="38" t="s">
        <v>42</v>
      </c>
      <c r="AG919" s="39" t="s">
        <v>519</v>
      </c>
      <c r="AH919" s="40">
        <v>2548098.5699999998</v>
      </c>
      <c r="AI919" s="35" t="e">
        <f t="shared" si="132"/>
        <v>#N/A</v>
      </c>
      <c r="AJ919" s="95">
        <v>25729739</v>
      </c>
      <c r="AK919" s="51">
        <v>323.25</v>
      </c>
      <c r="AL919" s="34" t="str">
        <f t="shared" si="133"/>
        <v>Mauricio Alves</v>
      </c>
    </row>
    <row r="920" spans="1:38" x14ac:dyDescent="0.25">
      <c r="A920" s="26" t="s">
        <v>38</v>
      </c>
      <c r="B920" s="26" t="s">
        <v>39</v>
      </c>
      <c r="C920" s="26" t="s">
        <v>52</v>
      </c>
      <c r="D920" s="26" t="s">
        <v>40</v>
      </c>
      <c r="E920" s="27">
        <v>3891</v>
      </c>
      <c r="F920" s="67">
        <v>428</v>
      </c>
      <c r="G920" s="67"/>
      <c r="H920" s="26">
        <v>6000783799</v>
      </c>
      <c r="I920" s="26" t="s">
        <v>42</v>
      </c>
      <c r="J920" s="26" t="s">
        <v>42</v>
      </c>
      <c r="K920" s="30" t="str">
        <f t="shared" si="134"/>
        <v>Custeio</v>
      </c>
      <c r="L920" s="26" t="s">
        <v>289</v>
      </c>
      <c r="M920" s="26" t="s">
        <v>69</v>
      </c>
      <c r="N920" s="26" t="str">
        <f t="shared" si="130"/>
        <v>Realizado</v>
      </c>
      <c r="O920" s="47" t="s">
        <v>45</v>
      </c>
      <c r="P920" s="47" t="s">
        <v>70</v>
      </c>
      <c r="Q920" s="26" t="str">
        <f>IFERROR(IFERROR(VLOOKUP(H920,[1]STATUS_CAPEX!I:J,2,0),VLOOKUP(H920,[1]STATUS_OPEX!H:I,2,0)),0)</f>
        <v>LIB //COMS</v>
      </c>
      <c r="R920" s="31">
        <v>46452</v>
      </c>
      <c r="S920" s="32" t="s">
        <v>165</v>
      </c>
      <c r="T920" s="26" t="s">
        <v>72</v>
      </c>
      <c r="U920" s="33" t="s">
        <v>39</v>
      </c>
      <c r="V920" s="33" t="str">
        <f t="shared" si="136"/>
        <v>OK</v>
      </c>
      <c r="W920" s="33" t="s">
        <v>49</v>
      </c>
      <c r="X920" s="33" t="s">
        <v>49</v>
      </c>
      <c r="Y920" s="33" t="s">
        <v>39</v>
      </c>
      <c r="Z920" s="14">
        <f t="shared" si="131"/>
        <v>1</v>
      </c>
      <c r="AA920" s="48">
        <v>3079.44</v>
      </c>
      <c r="AB920" s="50" t="s">
        <v>50</v>
      </c>
      <c r="AC920" s="36" t="s">
        <v>271</v>
      </c>
      <c r="AD920" s="37" t="s">
        <v>51</v>
      </c>
      <c r="AE920" s="32" t="str">
        <f t="shared" si="135"/>
        <v>Realizado</v>
      </c>
      <c r="AF920" s="38" t="s">
        <v>166</v>
      </c>
      <c r="AG920" s="39">
        <f t="shared" ref="AG920:AG938" si="137">IF(AK920="",AA920,AK920)</f>
        <v>1975.54</v>
      </c>
      <c r="AH920" s="40">
        <v>2548098.5699999998</v>
      </c>
      <c r="AI920" s="35" t="e">
        <f t="shared" si="132"/>
        <v>#N/A</v>
      </c>
      <c r="AJ920" s="41">
        <v>25595065</v>
      </c>
      <c r="AK920" s="51">
        <v>1975.54</v>
      </c>
      <c r="AL920" s="34" t="str">
        <f t="shared" si="133"/>
        <v>Mauricio Alves</v>
      </c>
    </row>
    <row r="921" spans="1:38" x14ac:dyDescent="0.25">
      <c r="A921" s="26" t="s">
        <v>38</v>
      </c>
      <c r="B921" s="26" t="s">
        <v>39</v>
      </c>
      <c r="C921" s="26" t="s">
        <v>52</v>
      </c>
      <c r="D921" s="26" t="s">
        <v>40</v>
      </c>
      <c r="E921" s="27">
        <v>3891</v>
      </c>
      <c r="F921" s="67">
        <v>429</v>
      </c>
      <c r="G921" s="67"/>
      <c r="H921" s="26">
        <v>6000783799</v>
      </c>
      <c r="I921" s="26" t="s">
        <v>42</v>
      </c>
      <c r="J921" s="26" t="s">
        <v>42</v>
      </c>
      <c r="K921" s="30" t="str">
        <f t="shared" si="134"/>
        <v>Custeio</v>
      </c>
      <c r="L921" s="26" t="s">
        <v>289</v>
      </c>
      <c r="M921" s="26" t="s">
        <v>69</v>
      </c>
      <c r="N921" s="26" t="str">
        <f t="shared" si="130"/>
        <v>Realizado</v>
      </c>
      <c r="O921" s="47" t="s">
        <v>45</v>
      </c>
      <c r="P921" s="47" t="s">
        <v>70</v>
      </c>
      <c r="Q921" s="26" t="str">
        <f>IFERROR(IFERROR(VLOOKUP(H921,[1]STATUS_CAPEX!I:J,2,0),VLOOKUP(H921,[1]STATUS_OPEX!H:I,2,0)),0)</f>
        <v>LIB //COMS</v>
      </c>
      <c r="R921" s="31">
        <v>46453</v>
      </c>
      <c r="S921" s="32" t="s">
        <v>165</v>
      </c>
      <c r="T921" s="26" t="s">
        <v>72</v>
      </c>
      <c r="U921" s="33" t="s">
        <v>39</v>
      </c>
      <c r="V921" s="33" t="str">
        <f t="shared" si="136"/>
        <v>OK</v>
      </c>
      <c r="W921" s="33" t="s">
        <v>49</v>
      </c>
      <c r="X921" s="33" t="s">
        <v>49</v>
      </c>
      <c r="Y921" s="33" t="s">
        <v>39</v>
      </c>
      <c r="Z921" s="14">
        <f t="shared" si="131"/>
        <v>1</v>
      </c>
      <c r="AA921" s="48">
        <v>3873.94</v>
      </c>
      <c r="AB921" s="50" t="s">
        <v>50</v>
      </c>
      <c r="AC921" s="36" t="s">
        <v>271</v>
      </c>
      <c r="AD921" s="37" t="s">
        <v>51</v>
      </c>
      <c r="AE921" s="32" t="str">
        <f t="shared" si="135"/>
        <v>Realizado</v>
      </c>
      <c r="AF921" s="38" t="s">
        <v>166</v>
      </c>
      <c r="AG921" s="39">
        <f t="shared" si="137"/>
        <v>2775.68</v>
      </c>
      <c r="AH921" s="40">
        <v>2548098.5699999998</v>
      </c>
      <c r="AI921" s="35" t="e">
        <f t="shared" si="132"/>
        <v>#N/A</v>
      </c>
      <c r="AJ921" s="41">
        <v>25595065</v>
      </c>
      <c r="AK921" s="51">
        <v>2775.68</v>
      </c>
      <c r="AL921" s="34" t="str">
        <f t="shared" si="133"/>
        <v>Mauricio Alves</v>
      </c>
    </row>
    <row r="922" spans="1:38" x14ac:dyDescent="0.25">
      <c r="A922" s="26" t="s">
        <v>38</v>
      </c>
      <c r="B922" s="26" t="s">
        <v>39</v>
      </c>
      <c r="C922" s="26" t="s">
        <v>52</v>
      </c>
      <c r="D922" s="26" t="s">
        <v>40</v>
      </c>
      <c r="E922" s="27">
        <v>3891</v>
      </c>
      <c r="F922" s="67">
        <v>431</v>
      </c>
      <c r="G922" s="67"/>
      <c r="H922" s="26">
        <v>6000783799</v>
      </c>
      <c r="I922" s="26" t="s">
        <v>42</v>
      </c>
      <c r="J922" s="26" t="s">
        <v>42</v>
      </c>
      <c r="K922" s="30" t="str">
        <f t="shared" si="134"/>
        <v>Custeio</v>
      </c>
      <c r="L922" s="26" t="s">
        <v>289</v>
      </c>
      <c r="M922" s="26" t="s">
        <v>69</v>
      </c>
      <c r="N922" s="26" t="str">
        <f t="shared" si="130"/>
        <v>Realizado</v>
      </c>
      <c r="O922" s="47" t="s">
        <v>45</v>
      </c>
      <c r="P922" s="47" t="s">
        <v>70</v>
      </c>
      <c r="Q922" s="26" t="str">
        <f>IFERROR(IFERROR(VLOOKUP(H922,[1]STATUS_CAPEX!I:J,2,0),VLOOKUP(H922,[1]STATUS_OPEX!H:I,2,0)),0)</f>
        <v>LIB //COMS</v>
      </c>
      <c r="R922" s="31">
        <v>46454</v>
      </c>
      <c r="S922" s="32" t="s">
        <v>165</v>
      </c>
      <c r="T922" s="26" t="s">
        <v>72</v>
      </c>
      <c r="U922" s="33" t="s">
        <v>39</v>
      </c>
      <c r="V922" s="33" t="str">
        <f t="shared" si="136"/>
        <v>OK</v>
      </c>
      <c r="W922" s="33" t="s">
        <v>49</v>
      </c>
      <c r="X922" s="33" t="s">
        <v>49</v>
      </c>
      <c r="Y922" s="33" t="s">
        <v>39</v>
      </c>
      <c r="Z922" s="14">
        <f t="shared" si="131"/>
        <v>1</v>
      </c>
      <c r="AA922" s="48">
        <v>8914.99</v>
      </c>
      <c r="AB922" s="50" t="s">
        <v>50</v>
      </c>
      <c r="AC922" s="36" t="s">
        <v>271</v>
      </c>
      <c r="AD922" s="37" t="s">
        <v>51</v>
      </c>
      <c r="AE922" s="32" t="str">
        <f t="shared" si="135"/>
        <v>Realizado</v>
      </c>
      <c r="AF922" s="38" t="s">
        <v>166</v>
      </c>
      <c r="AG922" s="39">
        <f t="shared" si="137"/>
        <v>7102.02</v>
      </c>
      <c r="AH922" s="40">
        <v>2548098.5699999998</v>
      </c>
      <c r="AI922" s="35" t="e">
        <f t="shared" si="132"/>
        <v>#N/A</v>
      </c>
      <c r="AJ922" s="41">
        <v>25595065</v>
      </c>
      <c r="AK922" s="51">
        <v>7102.02</v>
      </c>
      <c r="AL922" s="34" t="str">
        <f t="shared" si="133"/>
        <v>Mauricio Alves</v>
      </c>
    </row>
    <row r="923" spans="1:38" x14ac:dyDescent="0.25">
      <c r="A923" s="26" t="s">
        <v>38</v>
      </c>
      <c r="B923" s="26" t="s">
        <v>39</v>
      </c>
      <c r="C923" s="26" t="s">
        <v>52</v>
      </c>
      <c r="D923" s="26" t="s">
        <v>40</v>
      </c>
      <c r="E923" s="27">
        <v>3891</v>
      </c>
      <c r="F923" s="67">
        <v>439</v>
      </c>
      <c r="G923" s="67"/>
      <c r="H923" s="26">
        <v>6000783799</v>
      </c>
      <c r="I923" s="26" t="s">
        <v>42</v>
      </c>
      <c r="J923" s="26" t="s">
        <v>42</v>
      </c>
      <c r="K923" s="30" t="str">
        <f t="shared" si="134"/>
        <v>Custeio</v>
      </c>
      <c r="L923" s="26" t="s">
        <v>289</v>
      </c>
      <c r="M923" s="26" t="s">
        <v>69</v>
      </c>
      <c r="N923" s="26" t="str">
        <f t="shared" si="130"/>
        <v>Realizado</v>
      </c>
      <c r="O923" s="47" t="s">
        <v>45</v>
      </c>
      <c r="P923" s="47" t="s">
        <v>70</v>
      </c>
      <c r="Q923" s="26" t="str">
        <f>IFERROR(IFERROR(VLOOKUP(H923,[1]STATUS_CAPEX!I:J,2,0),VLOOKUP(H923,[1]STATUS_OPEX!H:I,2,0)),0)</f>
        <v>LIB //COMS</v>
      </c>
      <c r="R923" s="31">
        <v>46455</v>
      </c>
      <c r="S923" s="32" t="s">
        <v>165</v>
      </c>
      <c r="T923" s="26" t="s">
        <v>72</v>
      </c>
      <c r="U923" s="33" t="s">
        <v>39</v>
      </c>
      <c r="V923" s="33" t="str">
        <f t="shared" si="136"/>
        <v>OK</v>
      </c>
      <c r="W923" s="33" t="s">
        <v>49</v>
      </c>
      <c r="X923" s="33" t="s">
        <v>49</v>
      </c>
      <c r="Y923" s="33" t="s">
        <v>39</v>
      </c>
      <c r="Z923" s="14">
        <f t="shared" si="131"/>
        <v>1</v>
      </c>
      <c r="AA923" s="48">
        <v>4668.4399999999996</v>
      </c>
      <c r="AB923" s="50" t="s">
        <v>50</v>
      </c>
      <c r="AC923" s="36" t="s">
        <v>271</v>
      </c>
      <c r="AD923" s="37" t="s">
        <v>51</v>
      </c>
      <c r="AE923" s="32" t="str">
        <f t="shared" si="135"/>
        <v>Realizado</v>
      </c>
      <c r="AF923" s="38" t="s">
        <v>166</v>
      </c>
      <c r="AG923" s="39">
        <f t="shared" si="137"/>
        <v>4295.83</v>
      </c>
      <c r="AH923" s="40">
        <v>2548098.5699999998</v>
      </c>
      <c r="AI923" s="35" t="e">
        <f t="shared" si="132"/>
        <v>#N/A</v>
      </c>
      <c r="AJ923" s="41">
        <v>25595065</v>
      </c>
      <c r="AK923" s="51">
        <v>4295.83</v>
      </c>
      <c r="AL923" s="34" t="str">
        <f t="shared" si="133"/>
        <v>Mauricio Alves</v>
      </c>
    </row>
    <row r="924" spans="1:38" x14ac:dyDescent="0.25">
      <c r="A924" s="26" t="s">
        <v>38</v>
      </c>
      <c r="B924" s="26" t="s">
        <v>39</v>
      </c>
      <c r="C924" s="26" t="s">
        <v>52</v>
      </c>
      <c r="D924" s="26" t="s">
        <v>40</v>
      </c>
      <c r="E924" s="27">
        <v>44010952</v>
      </c>
      <c r="F924" s="46">
        <v>42</v>
      </c>
      <c r="G924" s="46"/>
      <c r="H924" s="26">
        <v>6000831862</v>
      </c>
      <c r="I924" s="26" t="s">
        <v>42</v>
      </c>
      <c r="J924" s="26" t="s">
        <v>42</v>
      </c>
      <c r="K924" s="30" t="str">
        <f t="shared" si="134"/>
        <v>Custeio</v>
      </c>
      <c r="L924" s="26" t="s">
        <v>43</v>
      </c>
      <c r="M924" s="26" t="s">
        <v>44</v>
      </c>
      <c r="N924" s="26" t="str">
        <f t="shared" si="130"/>
        <v>Realizado</v>
      </c>
      <c r="O924" s="47" t="s">
        <v>45</v>
      </c>
      <c r="P924" s="47" t="s">
        <v>70</v>
      </c>
      <c r="Q924" s="26" t="str">
        <f>IFERROR(IFERROR(VLOOKUP(H924,[1]STATUS_CAPEX!I:J,2,0),VLOOKUP(H924,[1]STATUS_OPEX!H:I,2,0)),0)</f>
        <v>LIB //COMS</v>
      </c>
      <c r="R924" s="31">
        <v>46457</v>
      </c>
      <c r="S924" s="32" t="s">
        <v>47</v>
      </c>
      <c r="T924" s="26" t="s">
        <v>72</v>
      </c>
      <c r="U924" s="33" t="s">
        <v>39</v>
      </c>
      <c r="V924" s="33" t="str">
        <f t="shared" si="136"/>
        <v>OK</v>
      </c>
      <c r="W924" s="33" t="s">
        <v>49</v>
      </c>
      <c r="X924" s="33" t="s">
        <v>49</v>
      </c>
      <c r="Y924" s="33" t="s">
        <v>39</v>
      </c>
      <c r="Z924" s="14">
        <f t="shared" si="131"/>
        <v>1</v>
      </c>
      <c r="AA924" s="48">
        <v>1584.73</v>
      </c>
      <c r="AB924" s="69" t="s">
        <v>50</v>
      </c>
      <c r="AC924" s="36" t="s">
        <v>271</v>
      </c>
      <c r="AD924" s="37" t="s">
        <v>51</v>
      </c>
      <c r="AE924" s="32" t="str">
        <f t="shared" si="135"/>
        <v>Realizado</v>
      </c>
      <c r="AF924" s="38" t="s">
        <v>42</v>
      </c>
      <c r="AG924" s="39">
        <f t="shared" si="137"/>
        <v>1015.65</v>
      </c>
      <c r="AH924" s="40">
        <v>2548098.5699999998</v>
      </c>
      <c r="AI924" s="35" t="e">
        <f t="shared" si="132"/>
        <v>#N/A</v>
      </c>
      <c r="AJ924" s="41">
        <v>25780988</v>
      </c>
      <c r="AK924" s="51">
        <v>1015.65</v>
      </c>
      <c r="AL924" s="34" t="str">
        <f t="shared" si="133"/>
        <v>Mauricio Alves</v>
      </c>
    </row>
    <row r="925" spans="1:38" x14ac:dyDescent="0.25">
      <c r="A925" s="26" t="s">
        <v>38</v>
      </c>
      <c r="B925" s="26" t="s">
        <v>39</v>
      </c>
      <c r="C925" s="26" t="s">
        <v>52</v>
      </c>
      <c r="D925" s="26" t="s">
        <v>40</v>
      </c>
      <c r="E925" s="27">
        <v>2356</v>
      </c>
      <c r="F925" s="46">
        <v>41</v>
      </c>
      <c r="G925" s="46"/>
      <c r="H925" s="26">
        <v>6000804818</v>
      </c>
      <c r="I925" s="43" t="s">
        <v>42</v>
      </c>
      <c r="J925" s="43" t="s">
        <v>42</v>
      </c>
      <c r="K925" s="30" t="str">
        <f t="shared" si="134"/>
        <v>Custeio</v>
      </c>
      <c r="L925" s="26" t="s">
        <v>136</v>
      </c>
      <c r="M925" s="26" t="s">
        <v>44</v>
      </c>
      <c r="N925" s="26" t="str">
        <f t="shared" si="130"/>
        <v>Realizado</v>
      </c>
      <c r="O925" s="26" t="s">
        <v>64</v>
      </c>
      <c r="P925" s="47"/>
      <c r="Q925" s="26" t="str">
        <f>IFERROR(IFERROR(VLOOKUP(H925,[1]STATUS_CAPEX!I:J,2,0),VLOOKUP(H925,[1]STATUS_OPEX!H:I,2,0)),0)</f>
        <v>LIB //COMS</v>
      </c>
      <c r="R925" s="31">
        <v>46458</v>
      </c>
      <c r="S925" s="32" t="s">
        <v>47</v>
      </c>
      <c r="T925" s="26" t="s">
        <v>72</v>
      </c>
      <c r="U925" s="33" t="s">
        <v>39</v>
      </c>
      <c r="V925" s="33" t="str">
        <f t="shared" si="136"/>
        <v>OK</v>
      </c>
      <c r="W925" s="33" t="s">
        <v>49</v>
      </c>
      <c r="X925" s="33" t="s">
        <v>49</v>
      </c>
      <c r="Y925" s="33" t="s">
        <v>39</v>
      </c>
      <c r="Z925" s="14">
        <f t="shared" si="131"/>
        <v>1</v>
      </c>
      <c r="AA925" s="48">
        <v>1371.87</v>
      </c>
      <c r="AB925" s="69" t="s">
        <v>50</v>
      </c>
      <c r="AC925" s="36" t="s">
        <v>73</v>
      </c>
      <c r="AD925" s="37" t="s">
        <v>51</v>
      </c>
      <c r="AE925" s="32" t="str">
        <f t="shared" si="135"/>
        <v>Realizado</v>
      </c>
      <c r="AF925" s="38" t="s">
        <v>42</v>
      </c>
      <c r="AG925" s="39">
        <f t="shared" si="137"/>
        <v>186.05</v>
      </c>
      <c r="AH925" s="40">
        <v>2548098.5699999998</v>
      </c>
      <c r="AI925" s="35" t="e">
        <f t="shared" si="132"/>
        <v>#N/A</v>
      </c>
      <c r="AJ925" s="41">
        <v>25804703</v>
      </c>
      <c r="AK925" s="51">
        <v>186.05</v>
      </c>
      <c r="AL925" s="34" t="str">
        <f t="shared" si="133"/>
        <v>Mauricio Alves</v>
      </c>
    </row>
    <row r="926" spans="1:38" hidden="1" x14ac:dyDescent="0.25">
      <c r="A926" s="26" t="s">
        <v>106</v>
      </c>
      <c r="B926" s="30" t="s">
        <v>39</v>
      </c>
      <c r="C926" s="26" t="s">
        <v>52</v>
      </c>
      <c r="D926" s="26" t="s">
        <v>40</v>
      </c>
      <c r="E926" s="27">
        <v>649481</v>
      </c>
      <c r="F926" s="27">
        <f>IFERROR(VLOOKUP(E926,#REF!,2,0),0)</f>
        <v>0</v>
      </c>
      <c r="G926" s="27"/>
      <c r="H926" s="44" t="s">
        <v>520</v>
      </c>
      <c r="I926" s="45" t="s">
        <v>63</v>
      </c>
      <c r="J926" s="45" t="s">
        <v>63</v>
      </c>
      <c r="K926" s="30" t="str">
        <f t="shared" si="134"/>
        <v>ERD</v>
      </c>
      <c r="L926" s="47" t="s">
        <v>75</v>
      </c>
      <c r="M926" s="26" t="s">
        <v>44</v>
      </c>
      <c r="N926" s="26" t="str">
        <f t="shared" si="130"/>
        <v>Pendente</v>
      </c>
      <c r="O926" s="47" t="s">
        <v>45</v>
      </c>
      <c r="P926" s="47" t="s">
        <v>108</v>
      </c>
      <c r="Q926" s="26" t="str">
        <f>IFERROR(IFERROR(VLOOKUP(H926,[1]STATUS_CAPEX!I:J,2,0),VLOOKUP(H926,[1]STATUS_OPEX!H:I,2,0)),0)</f>
        <v>LIB //ENER</v>
      </c>
      <c r="R926" s="31">
        <v>46459</v>
      </c>
      <c r="S926" s="32" t="s">
        <v>66</v>
      </c>
      <c r="T926" s="26" t="s">
        <v>48</v>
      </c>
      <c r="U926" s="33" t="s">
        <v>67</v>
      </c>
      <c r="V926" s="33" t="str">
        <f t="shared" si="136"/>
        <v>OK</v>
      </c>
      <c r="W926" s="33" t="s">
        <v>49</v>
      </c>
      <c r="X926" s="33" t="s">
        <v>49</v>
      </c>
      <c r="Y926" s="33" t="s">
        <v>39</v>
      </c>
      <c r="Z926" s="14">
        <f t="shared" si="131"/>
        <v>0.8</v>
      </c>
      <c r="AA926" s="60">
        <v>0</v>
      </c>
      <c r="AB926" s="76" t="s">
        <v>50</v>
      </c>
      <c r="AC926" s="36" t="s">
        <v>411</v>
      </c>
      <c r="AD926" s="37" t="s">
        <v>51</v>
      </c>
      <c r="AE926" s="32" t="str">
        <f t="shared" si="135"/>
        <v>Realizado</v>
      </c>
      <c r="AF926" s="38" t="s">
        <v>68</v>
      </c>
      <c r="AG926" s="49">
        <f t="shared" si="137"/>
        <v>3626.41</v>
      </c>
      <c r="AH926" s="40">
        <v>2548098.5699999998</v>
      </c>
      <c r="AI926" s="35" t="e">
        <f t="shared" si="132"/>
        <v>#N/A</v>
      </c>
      <c r="AJ926" s="41">
        <v>26452763</v>
      </c>
      <c r="AK926" s="51">
        <v>3626.41</v>
      </c>
      <c r="AL926" s="34" t="str">
        <f t="shared" si="133"/>
        <v>Mauricio Alves</v>
      </c>
    </row>
    <row r="927" spans="1:38" x14ac:dyDescent="0.25">
      <c r="A927" s="26" t="s">
        <v>38</v>
      </c>
      <c r="B927" s="26" t="s">
        <v>39</v>
      </c>
      <c r="C927" s="26" t="s">
        <v>52</v>
      </c>
      <c r="D927" s="26" t="s">
        <v>40</v>
      </c>
      <c r="E927" s="27">
        <v>655503</v>
      </c>
      <c r="F927" s="27">
        <f>IFERROR(VLOOKUP(E927,#REF!,2,0),0)</f>
        <v>0</v>
      </c>
      <c r="G927" s="27"/>
      <c r="H927" s="26">
        <v>6000805014</v>
      </c>
      <c r="I927" s="55" t="s">
        <v>42</v>
      </c>
      <c r="J927" s="55" t="s">
        <v>42</v>
      </c>
      <c r="K927" s="30" t="str">
        <f t="shared" si="134"/>
        <v>Custeio</v>
      </c>
      <c r="L927" s="26" t="s">
        <v>136</v>
      </c>
      <c r="M927" s="26" t="s">
        <v>44</v>
      </c>
      <c r="N927" s="26" t="str">
        <f t="shared" si="130"/>
        <v>Realizado</v>
      </c>
      <c r="O927" s="26" t="s">
        <v>64</v>
      </c>
      <c r="P927" s="47" t="s">
        <v>103</v>
      </c>
      <c r="Q927" s="26" t="str">
        <f>IFERROR(IFERROR(VLOOKUP(H927,[1]STATUS_CAPEX!I:J,2,0),VLOOKUP(H927,[1]STATUS_OPEX!H:I,2,0)),0)</f>
        <v>LIB //COMS</v>
      </c>
      <c r="R927" s="31">
        <v>46460</v>
      </c>
      <c r="S927" s="32" t="s">
        <v>47</v>
      </c>
      <c r="T927" s="26" t="s">
        <v>72</v>
      </c>
      <c r="U927" s="33" t="s">
        <v>39</v>
      </c>
      <c r="V927" s="33" t="str">
        <f t="shared" si="136"/>
        <v>OK</v>
      </c>
      <c r="W927" s="33" t="s">
        <v>49</v>
      </c>
      <c r="X927" s="33" t="s">
        <v>49</v>
      </c>
      <c r="Y927" s="33" t="s">
        <v>39</v>
      </c>
      <c r="Z927" s="14">
        <f t="shared" si="131"/>
        <v>1</v>
      </c>
      <c r="AA927" s="60">
        <v>0</v>
      </c>
      <c r="AB927" s="69" t="s">
        <v>50</v>
      </c>
      <c r="AC927" s="36" t="s">
        <v>73</v>
      </c>
      <c r="AD927" s="37" t="s">
        <v>51</v>
      </c>
      <c r="AE927" s="32" t="str">
        <f t="shared" si="135"/>
        <v>Realizado</v>
      </c>
      <c r="AF927" s="38" t="s">
        <v>42</v>
      </c>
      <c r="AG927" s="49">
        <f t="shared" si="137"/>
        <v>1919.13</v>
      </c>
      <c r="AH927" s="40">
        <v>2548098.5699999998</v>
      </c>
      <c r="AI927" s="35" t="e">
        <f t="shared" si="132"/>
        <v>#N/A</v>
      </c>
      <c r="AJ927" s="41">
        <v>25969284</v>
      </c>
      <c r="AK927" s="51">
        <v>1919.13</v>
      </c>
      <c r="AL927" s="34" t="str">
        <f t="shared" si="133"/>
        <v>Mauricio Alves</v>
      </c>
    </row>
    <row r="928" spans="1:38" hidden="1" x14ac:dyDescent="0.25">
      <c r="A928" s="26" t="s">
        <v>183</v>
      </c>
      <c r="B928" s="26" t="s">
        <v>521</v>
      </c>
      <c r="C928" s="26" t="s">
        <v>521</v>
      </c>
      <c r="D928" s="26" t="s">
        <v>40</v>
      </c>
      <c r="E928" s="27">
        <v>655534</v>
      </c>
      <c r="F928" s="27">
        <f>IFERROR(VLOOKUP(E928,#REF!,2,0),0)</f>
        <v>0</v>
      </c>
      <c r="G928" s="27"/>
      <c r="H928" s="44">
        <v>6000795208</v>
      </c>
      <c r="I928" s="45" t="s">
        <v>63</v>
      </c>
      <c r="J928" s="45" t="s">
        <v>63</v>
      </c>
      <c r="K928" s="30" t="str">
        <f t="shared" si="134"/>
        <v>Custeio</v>
      </c>
      <c r="L928" s="47" t="s">
        <v>136</v>
      </c>
      <c r="M928" s="26" t="s">
        <v>44</v>
      </c>
      <c r="N928" s="26" t="str">
        <f t="shared" si="130"/>
        <v>Pendente</v>
      </c>
      <c r="O928" s="47" t="s">
        <v>45</v>
      </c>
      <c r="P928" s="47" t="s">
        <v>112</v>
      </c>
      <c r="Q928" s="26" t="str">
        <f>IFERROR(IFERROR(VLOOKUP(H928,[1]STATUS_CAPEX!I:J,2,0),VLOOKUP(H928,[1]STATUS_OPEX!H:I,2,0)),0)</f>
        <v>LIB //ATEC</v>
      </c>
      <c r="R928" s="31">
        <v>46461</v>
      </c>
      <c r="S928" s="32" t="s">
        <v>66</v>
      </c>
      <c r="T928" s="26" t="s">
        <v>72</v>
      </c>
      <c r="U928" s="33" t="s">
        <v>67</v>
      </c>
      <c r="V928" s="33" t="s">
        <v>39</v>
      </c>
      <c r="W928" s="33" t="s">
        <v>49</v>
      </c>
      <c r="X928" s="33" t="s">
        <v>49</v>
      </c>
      <c r="Y928" s="33" t="s">
        <v>67</v>
      </c>
      <c r="Z928" s="14">
        <f t="shared" si="131"/>
        <v>0.6</v>
      </c>
      <c r="AA928" s="60">
        <v>0</v>
      </c>
      <c r="AB928" s="69" t="s">
        <v>50</v>
      </c>
      <c r="AC928" s="36" t="s">
        <v>298</v>
      </c>
      <c r="AD928" s="70">
        <v>45642</v>
      </c>
      <c r="AE928" s="32" t="str">
        <f t="shared" si="135"/>
        <v>Não realizado</v>
      </c>
      <c r="AF928" s="38" t="s">
        <v>68</v>
      </c>
      <c r="AG928" s="49">
        <f t="shared" si="137"/>
        <v>0</v>
      </c>
      <c r="AH928" s="40">
        <v>2548098.5699999998</v>
      </c>
      <c r="AI928" s="35" t="e">
        <f t="shared" si="132"/>
        <v>#N/A</v>
      </c>
      <c r="AJ928" s="41">
        <v>0</v>
      </c>
      <c r="AK928" s="51">
        <v>0</v>
      </c>
      <c r="AL928" s="34" t="str">
        <f t="shared" si="133"/>
        <v>Erica Fragoso</v>
      </c>
    </row>
    <row r="929" spans="1:38" x14ac:dyDescent="0.25">
      <c r="A929" s="26" t="s">
        <v>38</v>
      </c>
      <c r="B929" s="26" t="s">
        <v>39</v>
      </c>
      <c r="C929" s="26" t="s">
        <v>52</v>
      </c>
      <c r="D929" s="26" t="s">
        <v>40</v>
      </c>
      <c r="E929" s="27" t="s">
        <v>522</v>
      </c>
      <c r="F929" s="67">
        <v>186</v>
      </c>
      <c r="G929" s="67"/>
      <c r="H929" s="26">
        <v>6000806591</v>
      </c>
      <c r="I929" s="29" t="s">
        <v>42</v>
      </c>
      <c r="J929" s="29" t="s">
        <v>42</v>
      </c>
      <c r="K929" s="30" t="str">
        <f t="shared" si="134"/>
        <v>Custeio</v>
      </c>
      <c r="L929" s="26" t="s">
        <v>75</v>
      </c>
      <c r="M929" s="47" t="s">
        <v>523</v>
      </c>
      <c r="N929" s="26" t="str">
        <f t="shared" si="130"/>
        <v>Realizado</v>
      </c>
      <c r="O929" s="47" t="s">
        <v>137</v>
      </c>
      <c r="P929" s="47" t="s">
        <v>524</v>
      </c>
      <c r="Q929" s="26" t="str">
        <f>IFERROR(IFERROR(VLOOKUP(H929,[1]STATUS_CAPEX!I:J,2,0),VLOOKUP(H929,[1]STATUS_OPEX!H:I,2,0)),0)</f>
        <v>LIB //COMS</v>
      </c>
      <c r="R929" s="31">
        <v>46462</v>
      </c>
      <c r="S929" s="32" t="s">
        <v>56</v>
      </c>
      <c r="T929" s="26" t="s">
        <v>72</v>
      </c>
      <c r="U929" s="33" t="s">
        <v>39</v>
      </c>
      <c r="V929" s="33" t="str">
        <f t="shared" ref="V929:V992" si="138">IF(E929&gt;0,"OK","NOK")</f>
        <v>OK</v>
      </c>
      <c r="W929" s="33" t="s">
        <v>49</v>
      </c>
      <c r="X929" s="33" t="s">
        <v>49</v>
      </c>
      <c r="Y929" s="33" t="s">
        <v>39</v>
      </c>
      <c r="Z929" s="14">
        <f t="shared" si="131"/>
        <v>1</v>
      </c>
      <c r="AA929" s="48">
        <v>1101</v>
      </c>
      <c r="AB929" s="50" t="s">
        <v>57</v>
      </c>
      <c r="AC929" s="36" t="s">
        <v>73</v>
      </c>
      <c r="AD929" s="37" t="s">
        <v>51</v>
      </c>
      <c r="AE929" s="32" t="str">
        <f t="shared" si="135"/>
        <v>Realizado</v>
      </c>
      <c r="AF929" s="38" t="s">
        <v>42</v>
      </c>
      <c r="AG929" s="49">
        <f t="shared" si="137"/>
        <v>2202</v>
      </c>
      <c r="AH929" s="40">
        <v>2548098.5699999998</v>
      </c>
      <c r="AI929" s="35" t="e">
        <f t="shared" si="132"/>
        <v>#N/A</v>
      </c>
      <c r="AJ929" s="41">
        <v>25559322</v>
      </c>
      <c r="AK929" s="51">
        <v>2202</v>
      </c>
      <c r="AL929" s="34" t="str">
        <f t="shared" si="133"/>
        <v>Mauricio Alves</v>
      </c>
    </row>
    <row r="930" spans="1:38" x14ac:dyDescent="0.25">
      <c r="A930" s="26" t="s">
        <v>38</v>
      </c>
      <c r="B930" s="26" t="s">
        <v>39</v>
      </c>
      <c r="C930" s="26" t="s">
        <v>52</v>
      </c>
      <c r="D930" s="26" t="s">
        <v>40</v>
      </c>
      <c r="E930" s="27">
        <v>44198806</v>
      </c>
      <c r="F930" s="67">
        <v>214</v>
      </c>
      <c r="G930" s="67"/>
      <c r="H930" s="26">
        <v>6000824596</v>
      </c>
      <c r="I930" s="26" t="s">
        <v>42</v>
      </c>
      <c r="J930" s="26" t="s">
        <v>42</v>
      </c>
      <c r="K930" s="30" t="str">
        <f t="shared" si="134"/>
        <v>Custeio</v>
      </c>
      <c r="L930" s="47" t="s">
        <v>136</v>
      </c>
      <c r="M930" s="47" t="s">
        <v>523</v>
      </c>
      <c r="N930" s="26" t="str">
        <f t="shared" si="130"/>
        <v>Realizado</v>
      </c>
      <c r="O930" s="47" t="s">
        <v>45</v>
      </c>
      <c r="P930" s="47" t="s">
        <v>104</v>
      </c>
      <c r="Q930" s="26" t="str">
        <f>IFERROR(IFERROR(VLOOKUP(H930,[1]STATUS_CAPEX!I:J,2,0),VLOOKUP(H930,[1]STATUS_OPEX!H:I,2,0)),0)</f>
        <v>LIB //COMS</v>
      </c>
      <c r="R930" s="31">
        <v>46463</v>
      </c>
      <c r="S930" s="32" t="s">
        <v>56</v>
      </c>
      <c r="T930" s="47" t="s">
        <v>72</v>
      </c>
      <c r="U930" s="33" t="s">
        <v>39</v>
      </c>
      <c r="V930" s="33" t="str">
        <f t="shared" si="138"/>
        <v>OK</v>
      </c>
      <c r="W930" s="33" t="s">
        <v>49</v>
      </c>
      <c r="X930" s="33" t="s">
        <v>49</v>
      </c>
      <c r="Y930" s="33" t="s">
        <v>39</v>
      </c>
      <c r="Z930" s="14">
        <f t="shared" si="131"/>
        <v>1</v>
      </c>
      <c r="AA930" s="48">
        <v>1203.76</v>
      </c>
      <c r="AB930" s="50" t="s">
        <v>57</v>
      </c>
      <c r="AC930" s="36" t="s">
        <v>271</v>
      </c>
      <c r="AD930" s="37" t="s">
        <v>51</v>
      </c>
      <c r="AE930" s="32" t="str">
        <f t="shared" si="135"/>
        <v>Realizado</v>
      </c>
      <c r="AF930" s="38" t="s">
        <v>42</v>
      </c>
      <c r="AG930" s="39">
        <f t="shared" si="137"/>
        <v>1203.76</v>
      </c>
      <c r="AH930" s="40">
        <v>2548098.5699999998</v>
      </c>
      <c r="AI930" s="35" t="e">
        <f t="shared" si="132"/>
        <v>#N/A</v>
      </c>
      <c r="AJ930" s="41">
        <v>25679317</v>
      </c>
      <c r="AK930" s="51">
        <v>1203.76</v>
      </c>
      <c r="AL930" s="34" t="str">
        <f t="shared" si="133"/>
        <v>Mauricio Alves</v>
      </c>
    </row>
    <row r="931" spans="1:38" x14ac:dyDescent="0.25">
      <c r="A931" s="26" t="s">
        <v>38</v>
      </c>
      <c r="B931" s="26" t="s">
        <v>39</v>
      </c>
      <c r="C931" s="26" t="s">
        <v>52</v>
      </c>
      <c r="D931" s="26" t="s">
        <v>40</v>
      </c>
      <c r="E931" s="27">
        <v>3069</v>
      </c>
      <c r="F931" s="67">
        <v>456</v>
      </c>
      <c r="G931" s="67"/>
      <c r="H931" s="26">
        <v>6000814316</v>
      </c>
      <c r="I931" s="26" t="s">
        <v>42</v>
      </c>
      <c r="J931" s="26" t="s">
        <v>42</v>
      </c>
      <c r="K931" s="30" t="str">
        <f t="shared" si="134"/>
        <v>Custeio</v>
      </c>
      <c r="L931" s="26" t="s">
        <v>136</v>
      </c>
      <c r="M931" s="26" t="s">
        <v>69</v>
      </c>
      <c r="N931" s="26" t="str">
        <f t="shared" si="130"/>
        <v>Realizado</v>
      </c>
      <c r="O931" s="47" t="s">
        <v>45</v>
      </c>
      <c r="P931" s="47" t="s">
        <v>373</v>
      </c>
      <c r="Q931" s="26" t="str">
        <f>IFERROR(IFERROR(VLOOKUP(H931,[1]STATUS_CAPEX!I:J,2,0),VLOOKUP(H931,[1]STATUS_OPEX!H:I,2,0)),0)</f>
        <v>LIB //COMS</v>
      </c>
      <c r="R931" s="31">
        <v>46683</v>
      </c>
      <c r="S931" s="32" t="s">
        <v>47</v>
      </c>
      <c r="T931" s="26" t="s">
        <v>72</v>
      </c>
      <c r="U931" s="33" t="s">
        <v>39</v>
      </c>
      <c r="V931" s="33" t="str">
        <f t="shared" si="138"/>
        <v>OK</v>
      </c>
      <c r="W931" s="33" t="s">
        <v>49</v>
      </c>
      <c r="X931" s="33" t="s">
        <v>49</v>
      </c>
      <c r="Y931" s="33" t="s">
        <v>39</v>
      </c>
      <c r="Z931" s="14">
        <f t="shared" si="131"/>
        <v>1</v>
      </c>
      <c r="AA931" s="48">
        <v>93.3</v>
      </c>
      <c r="AB931" s="35" t="s">
        <v>50</v>
      </c>
      <c r="AC931" s="36" t="s">
        <v>73</v>
      </c>
      <c r="AD931" s="37" t="s">
        <v>51</v>
      </c>
      <c r="AE931" s="32" t="str">
        <f t="shared" si="135"/>
        <v>Realizado</v>
      </c>
      <c r="AF931" s="38" t="s">
        <v>42</v>
      </c>
      <c r="AG931" s="49">
        <f t="shared" si="137"/>
        <v>93.3</v>
      </c>
      <c r="AH931" s="40">
        <v>2548098.5699999998</v>
      </c>
      <c r="AI931" s="35" t="e">
        <f t="shared" si="132"/>
        <v>#N/A</v>
      </c>
      <c r="AJ931" s="41">
        <v>25438390</v>
      </c>
      <c r="AK931" s="51">
        <v>93.3</v>
      </c>
      <c r="AL931" s="34" t="str">
        <f t="shared" si="133"/>
        <v>Mauricio Alves</v>
      </c>
    </row>
    <row r="932" spans="1:38" x14ac:dyDescent="0.25">
      <c r="A932" s="26" t="s">
        <v>38</v>
      </c>
      <c r="B932" s="26" t="s">
        <v>39</v>
      </c>
      <c r="C932" s="26" t="s">
        <v>52</v>
      </c>
      <c r="D932" s="26" t="s">
        <v>40</v>
      </c>
      <c r="E932" s="27">
        <v>5163</v>
      </c>
      <c r="F932" s="67">
        <v>215</v>
      </c>
      <c r="G932" s="67"/>
      <c r="H932" s="26">
        <v>6000806703</v>
      </c>
      <c r="I932" s="26" t="s">
        <v>42</v>
      </c>
      <c r="J932" s="26" t="s">
        <v>42</v>
      </c>
      <c r="K932" s="30" t="str">
        <f t="shared" si="134"/>
        <v>Custeio</v>
      </c>
      <c r="L932" s="47" t="s">
        <v>75</v>
      </c>
      <c r="M932" s="47" t="s">
        <v>506</v>
      </c>
      <c r="N932" s="26" t="str">
        <f t="shared" si="130"/>
        <v>Realizado</v>
      </c>
      <c r="O932" s="47" t="s">
        <v>137</v>
      </c>
      <c r="P932" s="47" t="s">
        <v>104</v>
      </c>
      <c r="Q932" s="26" t="str">
        <f>IFERROR(IFERROR(VLOOKUP(H932,[1]STATUS_CAPEX!I:J,2,0),VLOOKUP(H932,[1]STATUS_OPEX!H:I,2,0)),0)</f>
        <v>LIB //COMS</v>
      </c>
      <c r="R932" s="31">
        <v>46465</v>
      </c>
      <c r="S932" s="32" t="s">
        <v>56</v>
      </c>
      <c r="T932" s="47" t="s">
        <v>72</v>
      </c>
      <c r="U932" s="33" t="s">
        <v>39</v>
      </c>
      <c r="V932" s="33" t="str">
        <f t="shared" si="138"/>
        <v>OK</v>
      </c>
      <c r="W932" s="33" t="s">
        <v>49</v>
      </c>
      <c r="X932" s="33" t="s">
        <v>49</v>
      </c>
      <c r="Y932" s="33" t="s">
        <v>39</v>
      </c>
      <c r="Z932" s="14">
        <f t="shared" si="131"/>
        <v>1</v>
      </c>
      <c r="AA932" s="48">
        <v>2319.44</v>
      </c>
      <c r="AB932" s="50" t="s">
        <v>57</v>
      </c>
      <c r="AC932" s="36" t="s">
        <v>271</v>
      </c>
      <c r="AD932" s="37" t="s">
        <v>51</v>
      </c>
      <c r="AE932" s="32" t="str">
        <f t="shared" si="135"/>
        <v>Realizado</v>
      </c>
      <c r="AF932" s="38" t="s">
        <v>42</v>
      </c>
      <c r="AG932" s="39">
        <f t="shared" si="137"/>
        <v>2319.44</v>
      </c>
      <c r="AH932" s="40">
        <v>2548098.5699999998</v>
      </c>
      <c r="AI932" s="35" t="e">
        <f t="shared" si="132"/>
        <v>#N/A</v>
      </c>
      <c r="AJ932" s="41">
        <v>25679098</v>
      </c>
      <c r="AK932" s="51">
        <v>2319.44</v>
      </c>
      <c r="AL932" s="34" t="str">
        <f t="shared" si="133"/>
        <v>Mauricio Alves</v>
      </c>
    </row>
    <row r="933" spans="1:38" x14ac:dyDescent="0.25">
      <c r="A933" s="26" t="s">
        <v>38</v>
      </c>
      <c r="B933" s="26" t="s">
        <v>39</v>
      </c>
      <c r="C933" s="26" t="s">
        <v>52</v>
      </c>
      <c r="D933" s="26" t="s">
        <v>40</v>
      </c>
      <c r="E933" s="27">
        <v>4223</v>
      </c>
      <c r="F933" s="67">
        <v>478</v>
      </c>
      <c r="G933" s="67"/>
      <c r="H933" s="26">
        <v>6000817682</v>
      </c>
      <c r="I933" s="26" t="s">
        <v>42</v>
      </c>
      <c r="J933" s="26" t="s">
        <v>42</v>
      </c>
      <c r="K933" s="30" t="str">
        <f t="shared" si="134"/>
        <v>Custeio</v>
      </c>
      <c r="L933" s="26" t="s">
        <v>289</v>
      </c>
      <c r="M933" s="26" t="s">
        <v>69</v>
      </c>
      <c r="N933" s="26" t="str">
        <f t="shared" si="130"/>
        <v>Realizado</v>
      </c>
      <c r="O933" s="47" t="s">
        <v>45</v>
      </c>
      <c r="P933" s="47" t="s">
        <v>70</v>
      </c>
      <c r="Q933" s="26" t="str">
        <f>IFERROR(IFERROR(VLOOKUP(H933,[1]STATUS_CAPEX!I:J,2,0),VLOOKUP(H933,[1]STATUS_OPEX!H:I,2,0)),0)</f>
        <v>LIB //COMS</v>
      </c>
      <c r="R933" s="31">
        <v>46466</v>
      </c>
      <c r="S933" s="32" t="s">
        <v>56</v>
      </c>
      <c r="T933" s="26" t="s">
        <v>72</v>
      </c>
      <c r="U933" s="33" t="s">
        <v>39</v>
      </c>
      <c r="V933" s="33" t="str">
        <f t="shared" si="138"/>
        <v>OK</v>
      </c>
      <c r="W933" s="33" t="s">
        <v>49</v>
      </c>
      <c r="X933" s="33" t="s">
        <v>49</v>
      </c>
      <c r="Y933" s="33" t="s">
        <v>39</v>
      </c>
      <c r="Z933" s="14">
        <f t="shared" si="131"/>
        <v>1</v>
      </c>
      <c r="AA933" s="48">
        <v>5462.94</v>
      </c>
      <c r="AB933" s="50" t="s">
        <v>57</v>
      </c>
      <c r="AC933" s="36" t="s">
        <v>298</v>
      </c>
      <c r="AD933" s="37" t="s">
        <v>51</v>
      </c>
      <c r="AE933" s="32" t="str">
        <f t="shared" si="135"/>
        <v>Realizado</v>
      </c>
      <c r="AF933" s="38" t="s">
        <v>42</v>
      </c>
      <c r="AG933" s="49">
        <f t="shared" si="137"/>
        <v>4320.47</v>
      </c>
      <c r="AH933" s="40">
        <v>2548098.5699999998</v>
      </c>
      <c r="AI933" s="35" t="e">
        <f t="shared" si="132"/>
        <v>#N/A</v>
      </c>
      <c r="AJ933" s="41">
        <v>25558371</v>
      </c>
      <c r="AK933" s="51">
        <v>4320.47</v>
      </c>
      <c r="AL933" s="34" t="str">
        <f t="shared" si="133"/>
        <v>Mauricio Alves</v>
      </c>
    </row>
    <row r="934" spans="1:38" x14ac:dyDescent="0.25">
      <c r="A934" s="26" t="s">
        <v>38</v>
      </c>
      <c r="B934" s="26" t="s">
        <v>39</v>
      </c>
      <c r="C934" s="26" t="s">
        <v>52</v>
      </c>
      <c r="D934" s="26" t="s">
        <v>40</v>
      </c>
      <c r="E934" s="27">
        <v>4223</v>
      </c>
      <c r="F934" s="67">
        <v>479</v>
      </c>
      <c r="G934" s="67"/>
      <c r="H934" s="26">
        <v>6000817682</v>
      </c>
      <c r="I934" s="26" t="s">
        <v>42</v>
      </c>
      <c r="J934" s="26" t="s">
        <v>42</v>
      </c>
      <c r="K934" s="30" t="str">
        <f t="shared" si="134"/>
        <v>Custeio</v>
      </c>
      <c r="L934" s="26" t="s">
        <v>289</v>
      </c>
      <c r="M934" s="26" t="s">
        <v>69</v>
      </c>
      <c r="N934" s="26" t="str">
        <f t="shared" si="130"/>
        <v>Realizado</v>
      </c>
      <c r="O934" s="47" t="s">
        <v>45</v>
      </c>
      <c r="P934" s="47" t="s">
        <v>70</v>
      </c>
      <c r="Q934" s="26" t="str">
        <f>IFERROR(IFERROR(VLOOKUP(H934,[1]STATUS_CAPEX!I:J,2,0),VLOOKUP(H934,[1]STATUS_OPEX!H:I,2,0)),0)</f>
        <v>LIB //COMS</v>
      </c>
      <c r="R934" s="31">
        <v>46467</v>
      </c>
      <c r="S934" s="32" t="s">
        <v>56</v>
      </c>
      <c r="T934" s="26" t="s">
        <v>72</v>
      </c>
      <c r="U934" s="33" t="s">
        <v>39</v>
      </c>
      <c r="V934" s="33" t="str">
        <f t="shared" si="138"/>
        <v>OK</v>
      </c>
      <c r="W934" s="33" t="s">
        <v>49</v>
      </c>
      <c r="X934" s="33" t="s">
        <v>49</v>
      </c>
      <c r="Y934" s="33" t="s">
        <v>39</v>
      </c>
      <c r="Z934" s="14">
        <f t="shared" si="131"/>
        <v>1</v>
      </c>
      <c r="AA934" s="48">
        <v>5389.02</v>
      </c>
      <c r="AB934" s="50" t="s">
        <v>57</v>
      </c>
      <c r="AC934" s="36" t="s">
        <v>298</v>
      </c>
      <c r="AD934" s="37" t="s">
        <v>51</v>
      </c>
      <c r="AE934" s="32" t="str">
        <f t="shared" si="135"/>
        <v>Realizado</v>
      </c>
      <c r="AF934" s="38" t="s">
        <v>42</v>
      </c>
      <c r="AG934" s="49">
        <f t="shared" si="137"/>
        <v>3104.08</v>
      </c>
      <c r="AH934" s="40">
        <v>2548098.5699999998</v>
      </c>
      <c r="AI934" s="35" t="e">
        <f t="shared" si="132"/>
        <v>#N/A</v>
      </c>
      <c r="AJ934" s="41">
        <v>25558371</v>
      </c>
      <c r="AK934" s="51">
        <v>3104.08</v>
      </c>
      <c r="AL934" s="34" t="str">
        <f t="shared" si="133"/>
        <v>Mauricio Alves</v>
      </c>
    </row>
    <row r="935" spans="1:38" x14ac:dyDescent="0.25">
      <c r="A935" s="26" t="s">
        <v>38</v>
      </c>
      <c r="B935" s="26" t="s">
        <v>39</v>
      </c>
      <c r="C935" s="26" t="s">
        <v>52</v>
      </c>
      <c r="D935" s="26" t="s">
        <v>40</v>
      </c>
      <c r="E935" s="27">
        <v>4223</v>
      </c>
      <c r="F935" s="67">
        <v>481</v>
      </c>
      <c r="G935" s="67"/>
      <c r="H935" s="26">
        <v>6000817682</v>
      </c>
      <c r="I935" s="26" t="s">
        <v>42</v>
      </c>
      <c r="J935" s="26" t="s">
        <v>42</v>
      </c>
      <c r="K935" s="30" t="str">
        <f t="shared" si="134"/>
        <v>Custeio</v>
      </c>
      <c r="L935" s="26" t="s">
        <v>289</v>
      </c>
      <c r="M935" s="26" t="s">
        <v>69</v>
      </c>
      <c r="N935" s="26" t="str">
        <f t="shared" si="130"/>
        <v>Realizado</v>
      </c>
      <c r="O935" s="47" t="s">
        <v>45</v>
      </c>
      <c r="P935" s="47" t="s">
        <v>70</v>
      </c>
      <c r="Q935" s="26" t="str">
        <f>IFERROR(IFERROR(VLOOKUP(H935,[1]STATUS_CAPEX!I:J,2,0),VLOOKUP(H935,[1]STATUS_OPEX!H:I,2,0)),0)</f>
        <v>LIB //COMS</v>
      </c>
      <c r="R935" s="31">
        <v>46468</v>
      </c>
      <c r="S935" s="32" t="s">
        <v>56</v>
      </c>
      <c r="T935" s="26" t="s">
        <v>72</v>
      </c>
      <c r="U935" s="33" t="s">
        <v>39</v>
      </c>
      <c r="V935" s="33" t="str">
        <f t="shared" si="138"/>
        <v>OK</v>
      </c>
      <c r="W935" s="33" t="s">
        <v>49</v>
      </c>
      <c r="X935" s="33" t="s">
        <v>49</v>
      </c>
      <c r="Y935" s="33" t="s">
        <v>39</v>
      </c>
      <c r="Z935" s="14">
        <f t="shared" si="131"/>
        <v>1</v>
      </c>
      <c r="AA935" s="48">
        <v>6158.88</v>
      </c>
      <c r="AB935" s="50" t="s">
        <v>57</v>
      </c>
      <c r="AC935" s="36" t="s">
        <v>298</v>
      </c>
      <c r="AD935" s="37" t="s">
        <v>51</v>
      </c>
      <c r="AE935" s="32" t="str">
        <f t="shared" si="135"/>
        <v>Realizado</v>
      </c>
      <c r="AF935" s="38" t="s">
        <v>42</v>
      </c>
      <c r="AG935" s="49">
        <f t="shared" si="137"/>
        <v>5786.27</v>
      </c>
      <c r="AH935" s="40">
        <v>2548098.5699999998</v>
      </c>
      <c r="AI935" s="35" t="e">
        <f t="shared" si="132"/>
        <v>#N/A</v>
      </c>
      <c r="AJ935" s="41">
        <v>25558371</v>
      </c>
      <c r="AK935" s="51">
        <v>5786.27</v>
      </c>
      <c r="AL935" s="34" t="str">
        <f t="shared" si="133"/>
        <v>Mauricio Alves</v>
      </c>
    </row>
    <row r="936" spans="1:38" x14ac:dyDescent="0.25">
      <c r="A936" s="26" t="s">
        <v>38</v>
      </c>
      <c r="B936" s="26" t="s">
        <v>39</v>
      </c>
      <c r="C936" s="26" t="s">
        <v>52</v>
      </c>
      <c r="D936" s="26" t="s">
        <v>40</v>
      </c>
      <c r="E936" s="27">
        <v>3069</v>
      </c>
      <c r="F936" s="67">
        <v>438</v>
      </c>
      <c r="G936" s="67"/>
      <c r="H936" s="26">
        <v>6000814318</v>
      </c>
      <c r="I936" s="26" t="s">
        <v>42</v>
      </c>
      <c r="J936" s="26" t="s">
        <v>42</v>
      </c>
      <c r="K936" s="30" t="str">
        <f t="shared" si="134"/>
        <v>Custeio</v>
      </c>
      <c r="L936" s="26" t="s">
        <v>136</v>
      </c>
      <c r="M936" s="26" t="s">
        <v>69</v>
      </c>
      <c r="N936" s="26" t="str">
        <f t="shared" si="130"/>
        <v>Realizado</v>
      </c>
      <c r="O936" s="47" t="s">
        <v>45</v>
      </c>
      <c r="P936" s="47" t="s">
        <v>70</v>
      </c>
      <c r="Q936" s="26" t="str">
        <f>IFERROR(IFERROR(VLOOKUP(H936,[1]STATUS_CAPEX!I:J,2,0),VLOOKUP(H936,[1]STATUS_OPEX!H:I,2,0)),0)</f>
        <v>LIB //COMS</v>
      </c>
      <c r="R936" s="31">
        <v>46675</v>
      </c>
      <c r="S936" s="32" t="s">
        <v>47</v>
      </c>
      <c r="T936" s="26" t="s">
        <v>72</v>
      </c>
      <c r="U936" s="33" t="s">
        <v>39</v>
      </c>
      <c r="V936" s="33" t="str">
        <f t="shared" si="138"/>
        <v>OK</v>
      </c>
      <c r="W936" s="33" t="s">
        <v>49</v>
      </c>
      <c r="X936" s="33" t="s">
        <v>49</v>
      </c>
      <c r="Y936" s="33" t="s">
        <v>39</v>
      </c>
      <c r="Z936" s="14">
        <f t="shared" si="131"/>
        <v>1</v>
      </c>
      <c r="AA936" s="48">
        <v>279.89999999999998</v>
      </c>
      <c r="AB936" s="35" t="s">
        <v>50</v>
      </c>
      <c r="AC936" s="36" t="s">
        <v>73</v>
      </c>
      <c r="AD936" s="37" t="s">
        <v>51</v>
      </c>
      <c r="AE936" s="32" t="str">
        <f t="shared" si="135"/>
        <v>Realizado</v>
      </c>
      <c r="AF936" s="38" t="s">
        <v>42</v>
      </c>
      <c r="AG936" s="39">
        <f t="shared" si="137"/>
        <v>279.89999999999998</v>
      </c>
      <c r="AH936" s="40">
        <v>2548098.5699999998</v>
      </c>
      <c r="AI936" s="35" t="e">
        <f t="shared" si="132"/>
        <v>#N/A</v>
      </c>
      <c r="AJ936" s="41">
        <v>25438391</v>
      </c>
      <c r="AK936" s="51">
        <v>279.89999999999998</v>
      </c>
      <c r="AL936" s="34" t="str">
        <f t="shared" si="133"/>
        <v>Mauricio Alves</v>
      </c>
    </row>
    <row r="937" spans="1:38" x14ac:dyDescent="0.25">
      <c r="A937" s="26" t="s">
        <v>38</v>
      </c>
      <c r="B937" s="26" t="s">
        <v>39</v>
      </c>
      <c r="C937" s="26" t="s">
        <v>52</v>
      </c>
      <c r="D937" s="26" t="s">
        <v>40</v>
      </c>
      <c r="E937" s="27">
        <v>3069</v>
      </c>
      <c r="F937" s="67">
        <v>423</v>
      </c>
      <c r="G937" s="67"/>
      <c r="H937" s="26">
        <v>6000814320</v>
      </c>
      <c r="I937" s="26" t="s">
        <v>42</v>
      </c>
      <c r="J937" s="26" t="s">
        <v>42</v>
      </c>
      <c r="K937" s="30" t="str">
        <f t="shared" si="134"/>
        <v>Custeio</v>
      </c>
      <c r="L937" s="26" t="s">
        <v>136</v>
      </c>
      <c r="M937" s="26" t="s">
        <v>69</v>
      </c>
      <c r="N937" s="26" t="str">
        <f t="shared" si="130"/>
        <v>Realizado</v>
      </c>
      <c r="O937" s="47" t="s">
        <v>45</v>
      </c>
      <c r="P937" s="47" t="s">
        <v>70</v>
      </c>
      <c r="Q937" s="26" t="str">
        <f>IFERROR(IFERROR(VLOOKUP(H937,[1]STATUS_CAPEX!I:J,2,0),VLOOKUP(H937,[1]STATUS_OPEX!H:I,2,0)),0)</f>
        <v>LIB //COMS</v>
      </c>
      <c r="R937" s="31">
        <v>46668</v>
      </c>
      <c r="S937" s="32" t="s">
        <v>47</v>
      </c>
      <c r="T937" s="26" t="s">
        <v>72</v>
      </c>
      <c r="U937" s="33" t="s">
        <v>39</v>
      </c>
      <c r="V937" s="33" t="str">
        <f t="shared" si="138"/>
        <v>OK</v>
      </c>
      <c r="W937" s="33" t="s">
        <v>49</v>
      </c>
      <c r="X937" s="33" t="s">
        <v>49</v>
      </c>
      <c r="Y937" s="33" t="s">
        <v>39</v>
      </c>
      <c r="Z937" s="14">
        <f t="shared" si="131"/>
        <v>1</v>
      </c>
      <c r="AA937" s="48">
        <v>5413.66</v>
      </c>
      <c r="AB937" s="35" t="s">
        <v>50</v>
      </c>
      <c r="AC937" s="36" t="s">
        <v>525</v>
      </c>
      <c r="AD937" s="37" t="s">
        <v>51</v>
      </c>
      <c r="AE937" s="32" t="str">
        <f t="shared" si="135"/>
        <v>Realizado</v>
      </c>
      <c r="AF937" s="38" t="s">
        <v>42</v>
      </c>
      <c r="AG937" s="39">
        <f t="shared" si="137"/>
        <v>3408.01</v>
      </c>
      <c r="AH937" s="40">
        <v>2548098.5699999998</v>
      </c>
      <c r="AI937" s="35" t="e">
        <f t="shared" si="132"/>
        <v>#N/A</v>
      </c>
      <c r="AJ937" s="41">
        <v>25438403</v>
      </c>
      <c r="AK937" s="51">
        <v>3408.01</v>
      </c>
      <c r="AL937" s="34" t="str">
        <f t="shared" si="133"/>
        <v>Mauricio Alves</v>
      </c>
    </row>
    <row r="938" spans="1:38" x14ac:dyDescent="0.25">
      <c r="A938" s="26" t="s">
        <v>38</v>
      </c>
      <c r="B938" s="26" t="s">
        <v>39</v>
      </c>
      <c r="C938" s="26" t="s">
        <v>52</v>
      </c>
      <c r="D938" s="26" t="s">
        <v>40</v>
      </c>
      <c r="E938" s="27">
        <v>3080</v>
      </c>
      <c r="F938" s="67">
        <v>432</v>
      </c>
      <c r="G938" s="67"/>
      <c r="H938" s="26">
        <v>6000818869</v>
      </c>
      <c r="I938" s="26" t="s">
        <v>42</v>
      </c>
      <c r="J938" s="26" t="s">
        <v>42</v>
      </c>
      <c r="K938" s="30" t="str">
        <f t="shared" si="134"/>
        <v>Custeio</v>
      </c>
      <c r="L938" s="26" t="s">
        <v>75</v>
      </c>
      <c r="M938" s="26" t="s">
        <v>69</v>
      </c>
      <c r="N938" s="26" t="str">
        <f t="shared" si="130"/>
        <v>Realizado</v>
      </c>
      <c r="O938" s="47" t="s">
        <v>45</v>
      </c>
      <c r="P938" s="47" t="s">
        <v>70</v>
      </c>
      <c r="Q938" s="26" t="str">
        <f>IFERROR(IFERROR(VLOOKUP(H938,[1]STATUS_CAPEX!I:J,2,0),VLOOKUP(H938,[1]STATUS_OPEX!H:I,2,0)),0)</f>
        <v>LIB //COMS</v>
      </c>
      <c r="R938" s="31">
        <v>46471</v>
      </c>
      <c r="S938" s="32" t="s">
        <v>56</v>
      </c>
      <c r="T938" s="26" t="s">
        <v>72</v>
      </c>
      <c r="U938" s="33" t="s">
        <v>39</v>
      </c>
      <c r="V938" s="33" t="str">
        <f t="shared" si="138"/>
        <v>OK</v>
      </c>
      <c r="W938" s="33" t="s">
        <v>49</v>
      </c>
      <c r="X938" s="33" t="s">
        <v>49</v>
      </c>
      <c r="Y938" s="33" t="s">
        <v>39</v>
      </c>
      <c r="Z938" s="14">
        <f t="shared" si="131"/>
        <v>1</v>
      </c>
      <c r="AA938" s="48">
        <v>17183.32</v>
      </c>
      <c r="AB938" s="35" t="s">
        <v>57</v>
      </c>
      <c r="AC938" s="36" t="s">
        <v>298</v>
      </c>
      <c r="AD938" s="37" t="s">
        <v>51</v>
      </c>
      <c r="AE938" s="32" t="str">
        <f t="shared" si="135"/>
        <v>Realizado</v>
      </c>
      <c r="AF938" s="38" t="s">
        <v>42</v>
      </c>
      <c r="AG938" s="39">
        <f t="shared" si="137"/>
        <v>16438.099999999999</v>
      </c>
      <c r="AH938" s="40">
        <v>2548098.5699999998</v>
      </c>
      <c r="AI938" s="35" t="e">
        <f t="shared" si="132"/>
        <v>#N/A</v>
      </c>
      <c r="AJ938" s="41">
        <v>25558963</v>
      </c>
      <c r="AK938" s="51">
        <v>16438.099999999999</v>
      </c>
      <c r="AL938" s="34" t="str">
        <f t="shared" si="133"/>
        <v>Mauricio Alves</v>
      </c>
    </row>
    <row r="939" spans="1:38" x14ac:dyDescent="0.25">
      <c r="A939" s="26" t="s">
        <v>38</v>
      </c>
      <c r="B939" s="26" t="s">
        <v>39</v>
      </c>
      <c r="C939" s="26" t="s">
        <v>52</v>
      </c>
      <c r="D939" s="26" t="s">
        <v>40</v>
      </c>
      <c r="E939" s="27">
        <v>3069</v>
      </c>
      <c r="F939" s="67">
        <v>422</v>
      </c>
      <c r="G939" s="67"/>
      <c r="H939" s="26">
        <v>6000814323</v>
      </c>
      <c r="I939" s="26" t="s">
        <v>42</v>
      </c>
      <c r="J939" s="26" t="s">
        <v>42</v>
      </c>
      <c r="K939" s="30" t="str">
        <f t="shared" si="134"/>
        <v>Custeio</v>
      </c>
      <c r="L939" s="26" t="s">
        <v>75</v>
      </c>
      <c r="M939" s="26" t="s">
        <v>69</v>
      </c>
      <c r="N939" s="26" t="str">
        <f t="shared" si="130"/>
        <v>Realizado</v>
      </c>
      <c r="O939" s="47" t="s">
        <v>45</v>
      </c>
      <c r="P939" s="47" t="s">
        <v>526</v>
      </c>
      <c r="Q939" s="26" t="str">
        <f>IFERROR(IFERROR(VLOOKUP(H939,[1]STATUS_CAPEX!I:J,2,0),VLOOKUP(H939,[1]STATUS_OPEX!H:I,2,0)),0)</f>
        <v>LIB //COMS</v>
      </c>
      <c r="R939" s="31">
        <v>46355</v>
      </c>
      <c r="S939" s="32" t="s">
        <v>47</v>
      </c>
      <c r="T939" s="26" t="s">
        <v>72</v>
      </c>
      <c r="U939" s="33" t="s">
        <v>39</v>
      </c>
      <c r="V939" s="33" t="str">
        <f t="shared" si="138"/>
        <v>OK</v>
      </c>
      <c r="W939" s="33" t="s">
        <v>49</v>
      </c>
      <c r="X939" s="33" t="s">
        <v>49</v>
      </c>
      <c r="Y939" s="33" t="s">
        <v>39</v>
      </c>
      <c r="Z939" s="14">
        <f t="shared" si="131"/>
        <v>1</v>
      </c>
      <c r="AA939" s="48">
        <v>3104.09</v>
      </c>
      <c r="AB939" s="35" t="s">
        <v>50</v>
      </c>
      <c r="AC939" s="36" t="s">
        <v>525</v>
      </c>
      <c r="AD939" s="37" t="s">
        <v>51</v>
      </c>
      <c r="AE939" s="32" t="str">
        <f t="shared" si="135"/>
        <v>Realizado</v>
      </c>
      <c r="AF939" s="38" t="s">
        <v>42</v>
      </c>
      <c r="AG939" s="39">
        <v>2839.25</v>
      </c>
      <c r="AH939" s="40">
        <v>2548098.5699999998</v>
      </c>
      <c r="AI939" s="35" t="e">
        <f t="shared" si="132"/>
        <v>#N/A</v>
      </c>
      <c r="AJ939" s="41">
        <v>25445625</v>
      </c>
      <c r="AK939" s="51">
        <v>1104.94</v>
      </c>
      <c r="AL939" s="34" t="str">
        <f t="shared" si="133"/>
        <v>Mauricio Alves</v>
      </c>
    </row>
    <row r="940" spans="1:38" x14ac:dyDescent="0.25">
      <c r="A940" s="26" t="s">
        <v>38</v>
      </c>
      <c r="B940" s="26" t="s">
        <v>39</v>
      </c>
      <c r="C940" s="26" t="s">
        <v>52</v>
      </c>
      <c r="D940" s="26" t="s">
        <v>40</v>
      </c>
      <c r="E940" s="27">
        <v>3069</v>
      </c>
      <c r="F940" s="67">
        <v>421</v>
      </c>
      <c r="G940" s="67"/>
      <c r="H940" s="26">
        <v>6000814324</v>
      </c>
      <c r="I940" s="26" t="s">
        <v>42</v>
      </c>
      <c r="J940" s="26" t="s">
        <v>42</v>
      </c>
      <c r="K940" s="30" t="str">
        <f t="shared" si="134"/>
        <v>Custeio</v>
      </c>
      <c r="L940" s="26" t="s">
        <v>136</v>
      </c>
      <c r="M940" s="26" t="s">
        <v>69</v>
      </c>
      <c r="N940" s="26" t="str">
        <f t="shared" si="130"/>
        <v>Realizado</v>
      </c>
      <c r="O940" s="47" t="s">
        <v>45</v>
      </c>
      <c r="P940" s="47" t="s">
        <v>70</v>
      </c>
      <c r="Q940" s="26" t="str">
        <f>IFERROR(IFERROR(VLOOKUP(H940,[1]STATUS_CAPEX!I:J,2,0),VLOOKUP(H940,[1]STATUS_OPEX!H:I,2,0)),0)</f>
        <v>LIB //COMS</v>
      </c>
      <c r="R940" s="31">
        <v>46667</v>
      </c>
      <c r="S940" s="32" t="s">
        <v>47</v>
      </c>
      <c r="T940" s="26" t="s">
        <v>72</v>
      </c>
      <c r="U940" s="33" t="s">
        <v>39</v>
      </c>
      <c r="V940" s="33" t="str">
        <f t="shared" si="138"/>
        <v>OK</v>
      </c>
      <c r="W940" s="33" t="s">
        <v>49</v>
      </c>
      <c r="X940" s="33" t="s">
        <v>49</v>
      </c>
      <c r="Y940" s="33" t="s">
        <v>39</v>
      </c>
      <c r="Z940" s="14">
        <f t="shared" si="131"/>
        <v>1</v>
      </c>
      <c r="AA940" s="48">
        <v>3047.27</v>
      </c>
      <c r="AB940" s="35" t="s">
        <v>50</v>
      </c>
      <c r="AC940" s="36" t="s">
        <v>73</v>
      </c>
      <c r="AD940" s="37" t="s">
        <v>51</v>
      </c>
      <c r="AE940" s="32" t="str">
        <f t="shared" si="135"/>
        <v>Realizado</v>
      </c>
      <c r="AF940" s="38" t="s">
        <v>42</v>
      </c>
      <c r="AG940" s="39">
        <f t="shared" ref="AG940:AG946" si="139">IF(AK940="",AA940,AK940)</f>
        <v>1000.04</v>
      </c>
      <c r="AH940" s="40">
        <v>2548098.5699999998</v>
      </c>
      <c r="AI940" s="35" t="e">
        <f t="shared" si="132"/>
        <v>#N/A</v>
      </c>
      <c r="AJ940" s="41">
        <v>25445657</v>
      </c>
      <c r="AK940" s="51">
        <v>1000.04</v>
      </c>
      <c r="AL940" s="34" t="str">
        <f t="shared" si="133"/>
        <v>Mauricio Alves</v>
      </c>
    </row>
    <row r="941" spans="1:38" x14ac:dyDescent="0.25">
      <c r="A941" s="26" t="s">
        <v>38</v>
      </c>
      <c r="B941" s="26" t="s">
        <v>39</v>
      </c>
      <c r="C941" s="26" t="s">
        <v>52</v>
      </c>
      <c r="D941" s="26" t="s">
        <v>40</v>
      </c>
      <c r="E941" s="27">
        <v>3069</v>
      </c>
      <c r="F941" s="67">
        <v>419</v>
      </c>
      <c r="G941" s="67"/>
      <c r="H941" s="26">
        <v>6000814327</v>
      </c>
      <c r="I941" s="26" t="s">
        <v>42</v>
      </c>
      <c r="J941" s="26" t="s">
        <v>42</v>
      </c>
      <c r="K941" s="30" t="str">
        <f t="shared" si="134"/>
        <v>Custeio</v>
      </c>
      <c r="L941" s="26" t="s">
        <v>136</v>
      </c>
      <c r="M941" s="26" t="s">
        <v>69</v>
      </c>
      <c r="N941" s="26" t="str">
        <f t="shared" ref="N941:N1004" si="140">IF(Z941&gt;99%,"Realizado","Pendente")</f>
        <v>Realizado</v>
      </c>
      <c r="O941" s="47" t="s">
        <v>45</v>
      </c>
      <c r="P941" s="47" t="s">
        <v>70</v>
      </c>
      <c r="Q941" s="26" t="str">
        <f>IFERROR(IFERROR(VLOOKUP(H941,[1]STATUS_CAPEX!I:J,2,0),VLOOKUP(H941,[1]STATUS_OPEX!H:I,2,0)),0)</f>
        <v>LIB //COMS</v>
      </c>
      <c r="R941" s="31">
        <v>46666</v>
      </c>
      <c r="S941" s="32" t="s">
        <v>47</v>
      </c>
      <c r="T941" s="26" t="s">
        <v>72</v>
      </c>
      <c r="U941" s="33" t="s">
        <v>39</v>
      </c>
      <c r="V941" s="33" t="str">
        <f t="shared" si="138"/>
        <v>OK</v>
      </c>
      <c r="W941" s="33" t="s">
        <v>49</v>
      </c>
      <c r="X941" s="33" t="s">
        <v>49</v>
      </c>
      <c r="Y941" s="33" t="s">
        <v>39</v>
      </c>
      <c r="Z941" s="14">
        <f t="shared" si="131"/>
        <v>1</v>
      </c>
      <c r="AA941" s="101">
        <v>510.66</v>
      </c>
      <c r="AB941" s="35" t="s">
        <v>50</v>
      </c>
      <c r="AC941" s="36" t="s">
        <v>73</v>
      </c>
      <c r="AD941" s="37" t="s">
        <v>51</v>
      </c>
      <c r="AE941" s="32" t="str">
        <f t="shared" si="135"/>
        <v>Realizado</v>
      </c>
      <c r="AF941" s="38" t="s">
        <v>42</v>
      </c>
      <c r="AG941" s="39">
        <f t="shared" si="139"/>
        <v>510.66</v>
      </c>
      <c r="AH941" s="40">
        <v>2548098.5699999998</v>
      </c>
      <c r="AI941" s="35" t="e">
        <f t="shared" si="132"/>
        <v>#N/A</v>
      </c>
      <c r="AJ941" s="41">
        <v>25445664</v>
      </c>
      <c r="AK941" s="51">
        <v>510.66</v>
      </c>
      <c r="AL941" s="34" t="str">
        <f t="shared" si="133"/>
        <v>Mauricio Alves</v>
      </c>
    </row>
    <row r="942" spans="1:38" x14ac:dyDescent="0.25">
      <c r="A942" s="26" t="s">
        <v>38</v>
      </c>
      <c r="B942" s="26" t="s">
        <v>39</v>
      </c>
      <c r="C942" s="26" t="s">
        <v>52</v>
      </c>
      <c r="D942" s="26" t="s">
        <v>40</v>
      </c>
      <c r="E942" s="27">
        <v>17555</v>
      </c>
      <c r="F942" s="46">
        <f>IFERROR(VLOOKUP(E942,#REF!,2,0),0)</f>
        <v>0</v>
      </c>
      <c r="G942" s="46"/>
      <c r="H942" s="26">
        <v>6000807782</v>
      </c>
      <c r="I942" s="26" t="s">
        <v>42</v>
      </c>
      <c r="J942" s="26" t="s">
        <v>42</v>
      </c>
      <c r="K942" s="30" t="str">
        <f t="shared" si="134"/>
        <v>Custeio</v>
      </c>
      <c r="L942" s="26" t="s">
        <v>136</v>
      </c>
      <c r="M942" s="26" t="s">
        <v>44</v>
      </c>
      <c r="N942" s="26" t="str">
        <f t="shared" si="140"/>
        <v>Realizado</v>
      </c>
      <c r="O942" s="47" t="s">
        <v>45</v>
      </c>
      <c r="P942" s="47" t="s">
        <v>86</v>
      </c>
      <c r="Q942" s="26" t="str">
        <f>IFERROR(IFERROR(VLOOKUP(H942,[1]STATUS_CAPEX!I:J,2,0),VLOOKUP(H942,[1]STATUS_OPEX!H:I,2,0)),0)</f>
        <v>LIB //COMS</v>
      </c>
      <c r="R942" s="31">
        <v>46475</v>
      </c>
      <c r="S942" s="32" t="s">
        <v>56</v>
      </c>
      <c r="T942" s="26" t="s">
        <v>72</v>
      </c>
      <c r="U942" s="33" t="s">
        <v>39</v>
      </c>
      <c r="V942" s="33" t="str">
        <f t="shared" si="138"/>
        <v>OK</v>
      </c>
      <c r="W942" s="33" t="s">
        <v>49</v>
      </c>
      <c r="X942" s="33" t="s">
        <v>49</v>
      </c>
      <c r="Y942" s="33" t="s">
        <v>39</v>
      </c>
      <c r="Z942" s="14">
        <f t="shared" si="131"/>
        <v>1</v>
      </c>
      <c r="AA942" s="48" t="s">
        <v>527</v>
      </c>
      <c r="AB942" s="35" t="s">
        <v>57</v>
      </c>
      <c r="AC942" s="36" t="s">
        <v>73</v>
      </c>
      <c r="AD942" s="37" t="s">
        <v>51</v>
      </c>
      <c r="AE942" s="32" t="str">
        <f t="shared" si="135"/>
        <v>Realizado</v>
      </c>
      <c r="AF942" s="38" t="s">
        <v>42</v>
      </c>
      <c r="AG942" s="39">
        <f t="shared" si="139"/>
        <v>3741.7</v>
      </c>
      <c r="AH942" s="40">
        <v>2548098.5699999998</v>
      </c>
      <c r="AI942" s="35" t="e">
        <f t="shared" si="132"/>
        <v>#N/A</v>
      </c>
      <c r="AJ942" s="92">
        <v>25729366</v>
      </c>
      <c r="AK942" s="51">
        <v>3741.7</v>
      </c>
      <c r="AL942" s="34" t="str">
        <f t="shared" si="133"/>
        <v>Mauricio Alves</v>
      </c>
    </row>
    <row r="943" spans="1:38" x14ac:dyDescent="0.25">
      <c r="A943" s="26" t="s">
        <v>38</v>
      </c>
      <c r="B943" s="26" t="s">
        <v>39</v>
      </c>
      <c r="C943" s="26" t="s">
        <v>52</v>
      </c>
      <c r="D943" s="26" t="s">
        <v>40</v>
      </c>
      <c r="E943" s="27">
        <v>2581</v>
      </c>
      <c r="F943" s="67">
        <v>416</v>
      </c>
      <c r="G943" s="67"/>
      <c r="H943" s="26">
        <v>6000814328</v>
      </c>
      <c r="I943" s="26" t="s">
        <v>42</v>
      </c>
      <c r="J943" s="26" t="s">
        <v>42</v>
      </c>
      <c r="K943" s="30" t="str">
        <f t="shared" si="134"/>
        <v>Custeio</v>
      </c>
      <c r="L943" s="26" t="s">
        <v>136</v>
      </c>
      <c r="M943" s="26" t="s">
        <v>69</v>
      </c>
      <c r="N943" s="26" t="str">
        <f t="shared" si="140"/>
        <v>Realizado</v>
      </c>
      <c r="O943" s="47" t="s">
        <v>45</v>
      </c>
      <c r="P943" s="47" t="s">
        <v>76</v>
      </c>
      <c r="Q943" s="26" t="str">
        <f>IFERROR(IFERROR(VLOOKUP(H943,[1]STATUS_CAPEX!I:J,2,0),VLOOKUP(H943,[1]STATUS_OPEX!H:I,2,0)),0)</f>
        <v>LIB //COMS</v>
      </c>
      <c r="R943" s="31">
        <v>46665</v>
      </c>
      <c r="S943" s="32" t="s">
        <v>165</v>
      </c>
      <c r="T943" s="26" t="s">
        <v>72</v>
      </c>
      <c r="U943" s="33" t="s">
        <v>39</v>
      </c>
      <c r="V943" s="33" t="str">
        <f t="shared" si="138"/>
        <v>OK</v>
      </c>
      <c r="W943" s="33" t="s">
        <v>49</v>
      </c>
      <c r="X943" s="33" t="s">
        <v>49</v>
      </c>
      <c r="Y943" s="33" t="s">
        <v>39</v>
      </c>
      <c r="Z943" s="14">
        <f t="shared" si="131"/>
        <v>1</v>
      </c>
      <c r="AA943" s="101">
        <v>7423.13</v>
      </c>
      <c r="AB943" s="35" t="s">
        <v>50</v>
      </c>
      <c r="AC943" s="36" t="s">
        <v>73</v>
      </c>
      <c r="AD943" s="37" t="s">
        <v>51</v>
      </c>
      <c r="AE943" s="32" t="str">
        <f t="shared" si="135"/>
        <v>Realizado</v>
      </c>
      <c r="AF943" s="38" t="s">
        <v>166</v>
      </c>
      <c r="AG943" s="39">
        <f t="shared" si="139"/>
        <v>5908.05</v>
      </c>
      <c r="AH943" s="40">
        <v>2548098.5699999998</v>
      </c>
      <c r="AI943" s="35" t="e">
        <f t="shared" si="132"/>
        <v>#N/A</v>
      </c>
      <c r="AJ943" s="92">
        <v>25445755</v>
      </c>
      <c r="AK943" s="51">
        <v>5908.05</v>
      </c>
      <c r="AL943" s="34" t="str">
        <f t="shared" si="133"/>
        <v>Mauricio Alves</v>
      </c>
    </row>
    <row r="944" spans="1:38" x14ac:dyDescent="0.25">
      <c r="A944" s="26" t="s">
        <v>38</v>
      </c>
      <c r="B944" s="26" t="s">
        <v>39</v>
      </c>
      <c r="C944" s="26" t="s">
        <v>52</v>
      </c>
      <c r="D944" s="26" t="s">
        <v>40</v>
      </c>
      <c r="E944" s="27">
        <v>3589</v>
      </c>
      <c r="F944" s="67">
        <v>122</v>
      </c>
      <c r="G944" s="67"/>
      <c r="H944" s="26">
        <v>6000821993</v>
      </c>
      <c r="I944" s="26" t="s">
        <v>42</v>
      </c>
      <c r="J944" s="26" t="s">
        <v>42</v>
      </c>
      <c r="K944" s="30" t="str">
        <f t="shared" si="134"/>
        <v>Custeio</v>
      </c>
      <c r="L944" s="26" t="s">
        <v>136</v>
      </c>
      <c r="M944" s="47" t="s">
        <v>54</v>
      </c>
      <c r="N944" s="26" t="str">
        <f t="shared" si="140"/>
        <v>Realizado</v>
      </c>
      <c r="O944" s="47" t="s">
        <v>45</v>
      </c>
      <c r="P944" s="47" t="s">
        <v>81</v>
      </c>
      <c r="Q944" s="26" t="str">
        <f>IFERROR(IFERROR(VLOOKUP(H944,[1]STATUS_CAPEX!I:J,2,0),VLOOKUP(H944,[1]STATUS_OPEX!H:I,2,0)),0)</f>
        <v>LIB //COMS</v>
      </c>
      <c r="R944" s="31">
        <v>46477</v>
      </c>
      <c r="S944" s="32" t="s">
        <v>56</v>
      </c>
      <c r="T944" s="26" t="s">
        <v>72</v>
      </c>
      <c r="U944" s="33" t="s">
        <v>39</v>
      </c>
      <c r="V944" s="33" t="str">
        <f t="shared" si="138"/>
        <v>OK</v>
      </c>
      <c r="W944" s="33" t="s">
        <v>49</v>
      </c>
      <c r="X944" s="33" t="s">
        <v>49</v>
      </c>
      <c r="Y944" s="33" t="s">
        <v>39</v>
      </c>
      <c r="Z944" s="14">
        <f t="shared" si="131"/>
        <v>1</v>
      </c>
      <c r="AA944" s="48">
        <v>2617.6</v>
      </c>
      <c r="AB944" s="35" t="s">
        <v>57</v>
      </c>
      <c r="AC944" s="36" t="str">
        <f>IFERROR(VLOOKUP(T944,[1]STATUS_CAPEX!Q:R,2,0),"SAMUEL OLIVEIRA")</f>
        <v>SAMUEL OLIVEIRA</v>
      </c>
      <c r="AD944" s="37" t="s">
        <v>51</v>
      </c>
      <c r="AE944" s="32" t="str">
        <f t="shared" si="135"/>
        <v>Realizado</v>
      </c>
      <c r="AF944" s="38" t="s">
        <v>42</v>
      </c>
      <c r="AG944" s="39">
        <f t="shared" si="139"/>
        <v>1926.74</v>
      </c>
      <c r="AH944" s="40">
        <v>2548098.5699999998</v>
      </c>
      <c r="AI944" s="35" t="e">
        <f t="shared" si="132"/>
        <v>#N/A</v>
      </c>
      <c r="AJ944" s="41">
        <v>25576788</v>
      </c>
      <c r="AK944" s="51">
        <v>1926.74</v>
      </c>
      <c r="AL944" s="34" t="str">
        <f t="shared" si="133"/>
        <v>Mauricio Alves</v>
      </c>
    </row>
    <row r="945" spans="1:38" x14ac:dyDescent="0.25">
      <c r="A945" s="26" t="s">
        <v>38</v>
      </c>
      <c r="B945" s="26" t="s">
        <v>39</v>
      </c>
      <c r="C945" s="26" t="s">
        <v>52</v>
      </c>
      <c r="D945" s="26" t="s">
        <v>40</v>
      </c>
      <c r="E945" s="27">
        <v>3647</v>
      </c>
      <c r="F945" s="67">
        <v>123</v>
      </c>
      <c r="G945" s="67"/>
      <c r="H945" s="26">
        <v>6000821999</v>
      </c>
      <c r="I945" s="43" t="s">
        <v>42</v>
      </c>
      <c r="J945" s="43" t="s">
        <v>42</v>
      </c>
      <c r="K945" s="30" t="str">
        <f t="shared" si="134"/>
        <v>Custeio</v>
      </c>
      <c r="L945" s="26" t="s">
        <v>136</v>
      </c>
      <c r="M945" s="47" t="s">
        <v>54</v>
      </c>
      <c r="N945" s="26" t="str">
        <f t="shared" si="140"/>
        <v>Realizado</v>
      </c>
      <c r="O945" s="47" t="s">
        <v>137</v>
      </c>
      <c r="P945" s="47" t="s">
        <v>81</v>
      </c>
      <c r="Q945" s="26" t="str">
        <f>IFERROR(IFERROR(VLOOKUP(H945,[1]STATUS_CAPEX!I:J,2,0),VLOOKUP(H945,[1]STATUS_OPEX!H:I,2,0)),0)</f>
        <v>LIB //COMS</v>
      </c>
      <c r="R945" s="31">
        <v>46478</v>
      </c>
      <c r="S945" s="32" t="s">
        <v>56</v>
      </c>
      <c r="T945" s="26" t="s">
        <v>72</v>
      </c>
      <c r="U945" s="33" t="s">
        <v>39</v>
      </c>
      <c r="V945" s="33" t="str">
        <f t="shared" si="138"/>
        <v>OK</v>
      </c>
      <c r="W945" s="33" t="s">
        <v>49</v>
      </c>
      <c r="X945" s="33" t="s">
        <v>49</v>
      </c>
      <c r="Y945" s="33" t="s">
        <v>39</v>
      </c>
      <c r="Z945" s="14">
        <f t="shared" si="131"/>
        <v>1</v>
      </c>
      <c r="AA945" s="48">
        <v>1300.24</v>
      </c>
      <c r="AB945" s="35" t="s">
        <v>57</v>
      </c>
      <c r="AC945" s="36" t="str">
        <f>IFERROR(VLOOKUP(T945,[1]STATUS_CAPEX!Q:R,2,0),"SAMUEL OLIVEIRA")</f>
        <v>SAMUEL OLIVEIRA</v>
      </c>
      <c r="AD945" s="37" t="s">
        <v>51</v>
      </c>
      <c r="AE945" s="32" t="str">
        <f t="shared" si="135"/>
        <v>Realizado</v>
      </c>
      <c r="AF945" s="38" t="s">
        <v>42</v>
      </c>
      <c r="AG945" s="39">
        <f t="shared" si="139"/>
        <v>963.37</v>
      </c>
      <c r="AH945" s="40">
        <v>2548098.5699999998</v>
      </c>
      <c r="AI945" s="35" t="e">
        <f t="shared" si="132"/>
        <v>#N/A</v>
      </c>
      <c r="AJ945" s="41">
        <v>25576917</v>
      </c>
      <c r="AK945" s="51">
        <v>963.37</v>
      </c>
      <c r="AL945" s="34" t="str">
        <f t="shared" si="133"/>
        <v>Mauricio Alves</v>
      </c>
    </row>
    <row r="946" spans="1:38" hidden="1" x14ac:dyDescent="0.25">
      <c r="A946" s="26" t="s">
        <v>106</v>
      </c>
      <c r="B946" s="30" t="s">
        <v>39</v>
      </c>
      <c r="C946" s="26" t="s">
        <v>52</v>
      </c>
      <c r="D946" s="26" t="s">
        <v>40</v>
      </c>
      <c r="E946" s="27">
        <v>50437</v>
      </c>
      <c r="F946" s="67">
        <v>124.41500000000001</v>
      </c>
      <c r="G946" s="67"/>
      <c r="H946" s="44" t="s">
        <v>528</v>
      </c>
      <c r="I946" s="45" t="s">
        <v>63</v>
      </c>
      <c r="J946" s="45" t="s">
        <v>63</v>
      </c>
      <c r="K946" s="30" t="str">
        <f t="shared" si="134"/>
        <v>EME</v>
      </c>
      <c r="L946" s="47" t="s">
        <v>136</v>
      </c>
      <c r="M946" s="26" t="s">
        <v>54</v>
      </c>
      <c r="N946" s="26" t="str">
        <f t="shared" si="140"/>
        <v>Pendente</v>
      </c>
      <c r="O946" s="26" t="s">
        <v>64</v>
      </c>
      <c r="P946" s="47" t="s">
        <v>103</v>
      </c>
      <c r="Q946" s="26" t="str">
        <f>IFERROR(IFERROR(VLOOKUP(H946,[1]STATUS_CAPEX!I:J,2,0),VLOOKUP(H946,[1]STATUS_OPEX!H:I,2,0)),0)</f>
        <v>LIB //ENER</v>
      </c>
      <c r="R946" s="31">
        <v>46479</v>
      </c>
      <c r="S946" s="32" t="s">
        <v>66</v>
      </c>
      <c r="T946" s="26" t="s">
        <v>48</v>
      </c>
      <c r="U946" s="33" t="s">
        <v>67</v>
      </c>
      <c r="V946" s="33" t="str">
        <f t="shared" si="138"/>
        <v>OK</v>
      </c>
      <c r="W946" s="33" t="s">
        <v>49</v>
      </c>
      <c r="X946" s="33" t="s">
        <v>49</v>
      </c>
      <c r="Y946" s="33" t="str">
        <f>IF(AK946&gt;0,"OK","NOK")</f>
        <v>OK</v>
      </c>
      <c r="Z946" s="14">
        <f t="shared" si="131"/>
        <v>0.8</v>
      </c>
      <c r="AA946" s="48">
        <v>3007.17</v>
      </c>
      <c r="AB946" s="76" t="s">
        <v>50</v>
      </c>
      <c r="AC946" s="36" t="str">
        <f>IFERROR(VLOOKUP(T946,[1]STATUS_CAPEX!Q:R,2,0),"SAMUEL OLIVEIRA")</f>
        <v>LUCAS ANDRADE</v>
      </c>
      <c r="AD946" s="37" t="s">
        <v>51</v>
      </c>
      <c r="AE946" s="32" t="str">
        <f t="shared" si="135"/>
        <v>Realizado</v>
      </c>
      <c r="AF946" s="38" t="s">
        <v>68</v>
      </c>
      <c r="AG946" s="39">
        <f t="shared" si="139"/>
        <v>9641.43</v>
      </c>
      <c r="AH946" s="40">
        <v>2548098.5699999998</v>
      </c>
      <c r="AI946" s="35" t="e">
        <f t="shared" si="132"/>
        <v>#N/A</v>
      </c>
      <c r="AJ946" s="41">
        <v>26452194</v>
      </c>
      <c r="AK946" s="51">
        <v>9641.43</v>
      </c>
      <c r="AL946" s="34" t="str">
        <f t="shared" si="133"/>
        <v>Mauricio Alves</v>
      </c>
    </row>
    <row r="947" spans="1:38" x14ac:dyDescent="0.25">
      <c r="A947" s="26" t="s">
        <v>38</v>
      </c>
      <c r="B947" s="26" t="s">
        <v>39</v>
      </c>
      <c r="C947" s="26" t="s">
        <v>52</v>
      </c>
      <c r="D947" s="26" t="s">
        <v>40</v>
      </c>
      <c r="E947" s="27">
        <v>4919</v>
      </c>
      <c r="F947" s="67">
        <v>193</v>
      </c>
      <c r="G947" s="67"/>
      <c r="H947" s="26">
        <v>6000822174</v>
      </c>
      <c r="I947" s="29" t="s">
        <v>42</v>
      </c>
      <c r="J947" s="29" t="s">
        <v>42</v>
      </c>
      <c r="K947" s="30" t="str">
        <f t="shared" si="134"/>
        <v>Custeio</v>
      </c>
      <c r="L947" s="47" t="s">
        <v>136</v>
      </c>
      <c r="M947" s="26" t="s">
        <v>111</v>
      </c>
      <c r="N947" s="26" t="str">
        <f t="shared" si="140"/>
        <v>Realizado</v>
      </c>
      <c r="O947" s="26" t="s">
        <v>64</v>
      </c>
      <c r="P947" s="47" t="s">
        <v>293</v>
      </c>
      <c r="Q947" s="26" t="str">
        <f>IFERROR(IFERROR(VLOOKUP(H947,[1]STATUS_CAPEX!I:J,2,0),VLOOKUP(H947,[1]STATUS_OPEX!H:I,2,0)),0)</f>
        <v>LIB //COMS</v>
      </c>
      <c r="R947" s="31">
        <v>46480</v>
      </c>
      <c r="S947" s="32" t="s">
        <v>47</v>
      </c>
      <c r="T947" s="26" t="s">
        <v>72</v>
      </c>
      <c r="U947" s="33" t="s">
        <v>39</v>
      </c>
      <c r="V947" s="33" t="str">
        <f t="shared" si="138"/>
        <v>OK</v>
      </c>
      <c r="W947" s="33" t="s">
        <v>49</v>
      </c>
      <c r="X947" s="33" t="s">
        <v>49</v>
      </c>
      <c r="Y947" s="33" t="s">
        <v>39</v>
      </c>
      <c r="Z947" s="14">
        <f t="shared" si="131"/>
        <v>1</v>
      </c>
      <c r="AA947" s="48">
        <v>3745.17</v>
      </c>
      <c r="AB947" s="35" t="s">
        <v>50</v>
      </c>
      <c r="AC947" s="36" t="s">
        <v>73</v>
      </c>
      <c r="AD947" s="37" t="s">
        <v>51</v>
      </c>
      <c r="AE947" s="32" t="str">
        <f t="shared" si="135"/>
        <v>Realizado</v>
      </c>
      <c r="AF947" s="38" t="s">
        <v>42</v>
      </c>
      <c r="AG947" s="39" t="s">
        <v>529</v>
      </c>
      <c r="AH947" s="40">
        <v>2548098.5699999998</v>
      </c>
      <c r="AI947" s="35" t="e">
        <f t="shared" si="132"/>
        <v>#N/A</v>
      </c>
      <c r="AJ947" s="41">
        <v>25576961</v>
      </c>
      <c r="AK947" s="51">
        <v>1568.32</v>
      </c>
      <c r="AL947" s="34" t="str">
        <f t="shared" si="133"/>
        <v>Mauricio Alves</v>
      </c>
    </row>
    <row r="948" spans="1:38" x14ac:dyDescent="0.25">
      <c r="A948" s="26" t="s">
        <v>38</v>
      </c>
      <c r="B948" s="26" t="s">
        <v>39</v>
      </c>
      <c r="C948" s="26" t="s">
        <v>52</v>
      </c>
      <c r="D948" s="26" t="s">
        <v>40</v>
      </c>
      <c r="E948" s="27">
        <v>2963</v>
      </c>
      <c r="F948" s="67">
        <v>53</v>
      </c>
      <c r="G948" s="67"/>
      <c r="H948" s="26">
        <v>6000810192</v>
      </c>
      <c r="I948" s="26" t="s">
        <v>42</v>
      </c>
      <c r="J948" s="26" t="s">
        <v>42</v>
      </c>
      <c r="K948" s="30" t="str">
        <f t="shared" si="134"/>
        <v>Custeio</v>
      </c>
      <c r="L948" s="26" t="s">
        <v>75</v>
      </c>
      <c r="M948" s="26" t="s">
        <v>44</v>
      </c>
      <c r="N948" s="26" t="str">
        <f t="shared" si="140"/>
        <v>Realizado</v>
      </c>
      <c r="O948" s="47" t="s">
        <v>45</v>
      </c>
      <c r="P948" s="47" t="s">
        <v>502</v>
      </c>
      <c r="Q948" s="26" t="str">
        <f>IFERROR(IFERROR(VLOOKUP(H948,[1]STATUS_CAPEX!I:J,2,0),VLOOKUP(H948,[1]STATUS_OPEX!H:I,2,0)),0)</f>
        <v>LIB //COMS</v>
      </c>
      <c r="R948" s="31">
        <v>46481</v>
      </c>
      <c r="S948" s="32" t="s">
        <v>56</v>
      </c>
      <c r="T948" s="26" t="s">
        <v>72</v>
      </c>
      <c r="U948" s="33" t="s">
        <v>39</v>
      </c>
      <c r="V948" s="33" t="str">
        <f t="shared" si="138"/>
        <v>OK</v>
      </c>
      <c r="W948" s="33" t="s">
        <v>49</v>
      </c>
      <c r="X948" s="33" t="s">
        <v>49</v>
      </c>
      <c r="Y948" s="33" t="s">
        <v>39</v>
      </c>
      <c r="Z948" s="14">
        <f t="shared" si="131"/>
        <v>1</v>
      </c>
      <c r="AA948" s="48">
        <v>3028.15</v>
      </c>
      <c r="AB948" s="35" t="s">
        <v>57</v>
      </c>
      <c r="AC948" s="36" t="s">
        <v>73</v>
      </c>
      <c r="AD948" s="37" t="s">
        <v>51</v>
      </c>
      <c r="AE948" s="32" t="str">
        <f t="shared" si="135"/>
        <v>Realizado</v>
      </c>
      <c r="AF948" s="38" t="s">
        <v>42</v>
      </c>
      <c r="AG948" s="39">
        <f>IF(AK948="",AA948,AK948)</f>
        <v>2872.98</v>
      </c>
      <c r="AH948" s="40">
        <v>2548098.5699999998</v>
      </c>
      <c r="AI948" s="35" t="e">
        <f t="shared" si="132"/>
        <v>#N/A</v>
      </c>
      <c r="AJ948" s="41">
        <v>25742463</v>
      </c>
      <c r="AK948" s="51">
        <v>2872.98</v>
      </c>
      <c r="AL948" s="34" t="str">
        <f t="shared" si="133"/>
        <v>Mauricio Alves</v>
      </c>
    </row>
    <row r="949" spans="1:38" x14ac:dyDescent="0.25">
      <c r="A949" s="26" t="s">
        <v>38</v>
      </c>
      <c r="B949" s="26" t="s">
        <v>39</v>
      </c>
      <c r="C949" s="26" t="s">
        <v>52</v>
      </c>
      <c r="D949" s="26" t="s">
        <v>40</v>
      </c>
      <c r="E949" s="27">
        <v>2640</v>
      </c>
      <c r="F949" s="67">
        <v>195</v>
      </c>
      <c r="G949" s="67"/>
      <c r="H949" s="26">
        <v>6000821471</v>
      </c>
      <c r="I949" s="26" t="s">
        <v>42</v>
      </c>
      <c r="J949" s="26" t="s">
        <v>42</v>
      </c>
      <c r="K949" s="30" t="str">
        <f t="shared" si="134"/>
        <v>Custeio</v>
      </c>
      <c r="L949" s="47" t="s">
        <v>136</v>
      </c>
      <c r="M949" s="47" t="s">
        <v>111</v>
      </c>
      <c r="N949" s="26" t="str">
        <f t="shared" si="140"/>
        <v>Realizado</v>
      </c>
      <c r="O949" s="47" t="s">
        <v>45</v>
      </c>
      <c r="P949" s="47" t="s">
        <v>530</v>
      </c>
      <c r="Q949" s="26" t="str">
        <f>IFERROR(IFERROR(VLOOKUP(H949,[1]STATUS_CAPEX!I:J,2,0),VLOOKUP(H949,[1]STATUS_OPEX!H:I,2,0)),0)</f>
        <v>LIB //COMS</v>
      </c>
      <c r="R949" s="31">
        <v>46482</v>
      </c>
      <c r="S949" s="32" t="s">
        <v>56</v>
      </c>
      <c r="T949" s="26" t="s">
        <v>72</v>
      </c>
      <c r="U949" s="33" t="s">
        <v>39</v>
      </c>
      <c r="V949" s="33" t="str">
        <f t="shared" si="138"/>
        <v>OK</v>
      </c>
      <c r="W949" s="33" t="s">
        <v>49</v>
      </c>
      <c r="X949" s="33" t="s">
        <v>49</v>
      </c>
      <c r="Y949" s="33" t="s">
        <v>39</v>
      </c>
      <c r="Z949" s="14">
        <f t="shared" si="131"/>
        <v>1</v>
      </c>
      <c r="AA949" s="48">
        <v>93.6</v>
      </c>
      <c r="AB949" s="50" t="s">
        <v>57</v>
      </c>
      <c r="AC949" s="36" t="str">
        <f>IFERROR(VLOOKUP(T949,[1]STATUS_CAPEX!Q:R,2,0),"SAMUEL OLIVEIRA")</f>
        <v>SAMUEL OLIVEIRA</v>
      </c>
      <c r="AD949" s="37" t="s">
        <v>51</v>
      </c>
      <c r="AE949" s="32" t="str">
        <f t="shared" si="135"/>
        <v>Realizado</v>
      </c>
      <c r="AF949" s="38" t="s">
        <v>42</v>
      </c>
      <c r="AG949" s="39">
        <f>IF(AK949="",AA949,AK949)</f>
        <v>341.09</v>
      </c>
      <c r="AH949" s="40">
        <v>2548098.5699999998</v>
      </c>
      <c r="AI949" s="35" t="e">
        <f t="shared" si="132"/>
        <v>#N/A</v>
      </c>
      <c r="AJ949" s="41">
        <v>25559364</v>
      </c>
      <c r="AK949" s="51">
        <v>341.09</v>
      </c>
      <c r="AL949" s="34" t="str">
        <f t="shared" si="133"/>
        <v>Mauricio Alves</v>
      </c>
    </row>
    <row r="950" spans="1:38" x14ac:dyDescent="0.25">
      <c r="A950" s="26" t="s">
        <v>38</v>
      </c>
      <c r="B950" s="26" t="s">
        <v>39</v>
      </c>
      <c r="C950" s="26" t="s">
        <v>52</v>
      </c>
      <c r="D950" s="26" t="s">
        <v>40</v>
      </c>
      <c r="E950" s="27">
        <v>4946</v>
      </c>
      <c r="F950" s="67">
        <v>196</v>
      </c>
      <c r="G950" s="67"/>
      <c r="H950" s="26">
        <v>6000822175</v>
      </c>
      <c r="I950" s="26" t="s">
        <v>42</v>
      </c>
      <c r="J950" s="26" t="s">
        <v>42</v>
      </c>
      <c r="K950" s="30" t="str">
        <f t="shared" si="134"/>
        <v>Custeio</v>
      </c>
      <c r="L950" s="47" t="s">
        <v>136</v>
      </c>
      <c r="M950" s="47" t="s">
        <v>111</v>
      </c>
      <c r="N950" s="26" t="str">
        <f t="shared" si="140"/>
        <v>Realizado</v>
      </c>
      <c r="O950" s="26" t="s">
        <v>64</v>
      </c>
      <c r="P950" s="47" t="s">
        <v>104</v>
      </c>
      <c r="Q950" s="26" t="str">
        <f>IFERROR(IFERROR(VLOOKUP(H950,[1]STATUS_CAPEX!I:J,2,0),VLOOKUP(H950,[1]STATUS_OPEX!H:I,2,0)),0)</f>
        <v>LIB //COMS</v>
      </c>
      <c r="R950" s="31">
        <v>46483</v>
      </c>
      <c r="S950" s="32" t="s">
        <v>56</v>
      </c>
      <c r="T950" s="26" t="s">
        <v>72</v>
      </c>
      <c r="U950" s="33" t="s">
        <v>39</v>
      </c>
      <c r="V950" s="33" t="str">
        <f t="shared" si="138"/>
        <v>OK</v>
      </c>
      <c r="W950" s="33" t="s">
        <v>49</v>
      </c>
      <c r="X950" s="33" t="s">
        <v>49</v>
      </c>
      <c r="Y950" s="33" t="s">
        <v>39</v>
      </c>
      <c r="Z950" s="14">
        <f t="shared" si="131"/>
        <v>1</v>
      </c>
      <c r="AA950" s="48">
        <v>1629.48</v>
      </c>
      <c r="AB950" s="35" t="s">
        <v>57</v>
      </c>
      <c r="AC950" s="36" t="str">
        <f>IFERROR(VLOOKUP(T950,[1]STATUS_CAPEX!Q:R,2,0),"SAMUEL OLIVEIRA")</f>
        <v>SAMUEL OLIVEIRA</v>
      </c>
      <c r="AD950" s="37" t="s">
        <v>51</v>
      </c>
      <c r="AE950" s="32" t="str">
        <f t="shared" si="135"/>
        <v>Realizado</v>
      </c>
      <c r="AF950" s="38" t="s">
        <v>42</v>
      </c>
      <c r="AG950" s="39">
        <f>IF(AK950="",AA950,AK950)</f>
        <v>1658.84</v>
      </c>
      <c r="AH950" s="40">
        <v>2548098.5699999998</v>
      </c>
      <c r="AI950" s="35" t="e">
        <f t="shared" si="132"/>
        <v>#N/A</v>
      </c>
      <c r="AJ950" s="41">
        <v>25577057</v>
      </c>
      <c r="AK950" s="51">
        <v>1658.84</v>
      </c>
      <c r="AL950" s="34" t="str">
        <f t="shared" si="133"/>
        <v>Mauricio Alves</v>
      </c>
    </row>
    <row r="951" spans="1:38" x14ac:dyDescent="0.25">
      <c r="A951" s="26" t="s">
        <v>38</v>
      </c>
      <c r="B951" s="26" t="s">
        <v>39</v>
      </c>
      <c r="C951" s="26" t="s">
        <v>52</v>
      </c>
      <c r="D951" s="26" t="s">
        <v>40</v>
      </c>
      <c r="E951" s="27">
        <v>2963</v>
      </c>
      <c r="F951" s="67">
        <v>55</v>
      </c>
      <c r="G951" s="67"/>
      <c r="H951" s="26">
        <v>6000810192</v>
      </c>
      <c r="I951" s="26" t="s">
        <v>42</v>
      </c>
      <c r="J951" s="26" t="s">
        <v>42</v>
      </c>
      <c r="K951" s="30" t="str">
        <f t="shared" si="134"/>
        <v>Custeio</v>
      </c>
      <c r="L951" s="26" t="s">
        <v>75</v>
      </c>
      <c r="M951" s="26" t="s">
        <v>44</v>
      </c>
      <c r="N951" s="26" t="str">
        <f t="shared" si="140"/>
        <v>Realizado</v>
      </c>
      <c r="O951" s="47" t="s">
        <v>45</v>
      </c>
      <c r="P951" s="47" t="s">
        <v>502</v>
      </c>
      <c r="Q951" s="26" t="str">
        <f>IFERROR(IFERROR(VLOOKUP(H951,[1]STATUS_CAPEX!I:J,2,0),VLOOKUP(H951,[1]STATUS_OPEX!H:I,2,0)),0)</f>
        <v>LIB //COMS</v>
      </c>
      <c r="R951" s="31">
        <v>46484</v>
      </c>
      <c r="S951" s="32" t="s">
        <v>56</v>
      </c>
      <c r="T951" s="26" t="s">
        <v>72</v>
      </c>
      <c r="U951" s="33" t="s">
        <v>39</v>
      </c>
      <c r="V951" s="33" t="str">
        <f t="shared" si="138"/>
        <v>OK</v>
      </c>
      <c r="W951" s="33" t="s">
        <v>49</v>
      </c>
      <c r="X951" s="33" t="s">
        <v>49</v>
      </c>
      <c r="Y951" s="33" t="s">
        <v>39</v>
      </c>
      <c r="Z951" s="14">
        <f t="shared" si="131"/>
        <v>1</v>
      </c>
      <c r="AA951" s="48">
        <v>1694.38</v>
      </c>
      <c r="AB951" s="35" t="s">
        <v>57</v>
      </c>
      <c r="AC951" s="36" t="s">
        <v>271</v>
      </c>
      <c r="AD951" s="37" t="s">
        <v>51</v>
      </c>
      <c r="AE951" s="32" t="str">
        <f t="shared" si="135"/>
        <v>Realizado</v>
      </c>
      <c r="AF951" s="38" t="s">
        <v>42</v>
      </c>
      <c r="AG951" s="39">
        <f>IF(AK951="",AA951,AK951)</f>
        <v>1752.43</v>
      </c>
      <c r="AH951" s="40">
        <v>2548098.5699999998</v>
      </c>
      <c r="AI951" s="35" t="e">
        <f t="shared" si="132"/>
        <v>#N/A</v>
      </c>
      <c r="AJ951" s="41">
        <v>25742627</v>
      </c>
      <c r="AK951" s="51">
        <v>1752.43</v>
      </c>
      <c r="AL951" s="34" t="str">
        <f t="shared" si="133"/>
        <v>Mauricio Alves</v>
      </c>
    </row>
    <row r="952" spans="1:38" x14ac:dyDescent="0.25">
      <c r="A952" s="26" t="s">
        <v>38</v>
      </c>
      <c r="B952" s="26" t="s">
        <v>39</v>
      </c>
      <c r="C952" s="26" t="s">
        <v>52</v>
      </c>
      <c r="D952" s="26" t="s">
        <v>40</v>
      </c>
      <c r="E952" s="27">
        <v>44069829</v>
      </c>
      <c r="F952" s="67">
        <v>56</v>
      </c>
      <c r="G952" s="67"/>
      <c r="H952" s="26">
        <v>6000810433</v>
      </c>
      <c r="I952" s="26" t="s">
        <v>42</v>
      </c>
      <c r="J952" s="26" t="s">
        <v>42</v>
      </c>
      <c r="K952" s="30" t="str">
        <f t="shared" si="134"/>
        <v>Custeio</v>
      </c>
      <c r="L952" s="26" t="s">
        <v>75</v>
      </c>
      <c r="M952" s="26" t="s">
        <v>44</v>
      </c>
      <c r="N952" s="26" t="str">
        <f t="shared" si="140"/>
        <v>Realizado</v>
      </c>
      <c r="O952" s="47" t="s">
        <v>45</v>
      </c>
      <c r="P952" s="47" t="s">
        <v>103</v>
      </c>
      <c r="Q952" s="26" t="str">
        <f>IFERROR(IFERROR(VLOOKUP(H952,[1]STATUS_CAPEX!I:J,2,0),VLOOKUP(H952,[1]STATUS_OPEX!H:I,2,0)),0)</f>
        <v>LIB //COMS</v>
      </c>
      <c r="R952" s="31">
        <v>46485</v>
      </c>
      <c r="S952" s="32" t="s">
        <v>47</v>
      </c>
      <c r="T952" s="26" t="s">
        <v>72</v>
      </c>
      <c r="U952" s="33" t="s">
        <v>39</v>
      </c>
      <c r="V952" s="33" t="str">
        <f t="shared" si="138"/>
        <v>OK</v>
      </c>
      <c r="W952" s="33" t="s">
        <v>49</v>
      </c>
      <c r="X952" s="33" t="s">
        <v>49</v>
      </c>
      <c r="Y952" s="33" t="s">
        <v>39</v>
      </c>
      <c r="Z952" s="14">
        <f t="shared" si="131"/>
        <v>1</v>
      </c>
      <c r="AA952" s="48">
        <v>2051.94</v>
      </c>
      <c r="AB952" s="69" t="s">
        <v>50</v>
      </c>
      <c r="AC952" s="36" t="s">
        <v>73</v>
      </c>
      <c r="AD952" s="37" t="s">
        <v>51</v>
      </c>
      <c r="AE952" s="32" t="str">
        <f t="shared" si="135"/>
        <v>Realizado</v>
      </c>
      <c r="AF952" s="38" t="s">
        <v>42</v>
      </c>
      <c r="AG952" s="39">
        <f>IF(AK952="",AA952,AK952)</f>
        <v>1080.5999999999999</v>
      </c>
      <c r="AH952" s="40">
        <v>2548098.5699999998</v>
      </c>
      <c r="AI952" s="35" t="e">
        <f t="shared" si="132"/>
        <v>#N/A</v>
      </c>
      <c r="AJ952" s="41">
        <v>25866584</v>
      </c>
      <c r="AK952" s="51">
        <v>1080.5999999999999</v>
      </c>
      <c r="AL952" s="34" t="str">
        <f t="shared" si="133"/>
        <v>Mauricio Alves</v>
      </c>
    </row>
    <row r="953" spans="1:38" x14ac:dyDescent="0.25">
      <c r="A953" s="26" t="s">
        <v>38</v>
      </c>
      <c r="B953" s="26" t="s">
        <v>39</v>
      </c>
      <c r="C953" s="26" t="s">
        <v>52</v>
      </c>
      <c r="D953" s="26" t="s">
        <v>40</v>
      </c>
      <c r="E953" s="27">
        <v>44069829</v>
      </c>
      <c r="F953" s="67">
        <v>57</v>
      </c>
      <c r="G953" s="67"/>
      <c r="H953" s="26">
        <v>6000810433</v>
      </c>
      <c r="I953" s="26" t="s">
        <v>42</v>
      </c>
      <c r="J953" s="26" t="s">
        <v>42</v>
      </c>
      <c r="K953" s="30" t="str">
        <f t="shared" si="134"/>
        <v>Custeio</v>
      </c>
      <c r="L953" s="26" t="s">
        <v>75</v>
      </c>
      <c r="M953" s="26" t="s">
        <v>44</v>
      </c>
      <c r="N953" s="26" t="str">
        <f t="shared" si="140"/>
        <v>Realizado</v>
      </c>
      <c r="O953" s="47" t="s">
        <v>45</v>
      </c>
      <c r="P953" s="47" t="s">
        <v>103</v>
      </c>
      <c r="Q953" s="26" t="str">
        <f>IFERROR(IFERROR(VLOOKUP(H953,[1]STATUS_CAPEX!I:J,2,0),VLOOKUP(H953,[1]STATUS_OPEX!H:I,2,0)),0)</f>
        <v>LIB //COMS</v>
      </c>
      <c r="R953" s="31">
        <v>46486</v>
      </c>
      <c r="S953" s="32" t="s">
        <v>47</v>
      </c>
      <c r="T953" s="26" t="s">
        <v>72</v>
      </c>
      <c r="U953" s="33" t="s">
        <v>39</v>
      </c>
      <c r="V953" s="33" t="str">
        <f t="shared" si="138"/>
        <v>OK</v>
      </c>
      <c r="W953" s="33" t="s">
        <v>49</v>
      </c>
      <c r="X953" s="33" t="s">
        <v>49</v>
      </c>
      <c r="Y953" s="33" t="s">
        <v>39</v>
      </c>
      <c r="Z953" s="14">
        <f t="shared" si="131"/>
        <v>1</v>
      </c>
      <c r="AA953" s="48">
        <v>1179.8699999999999</v>
      </c>
      <c r="AB953" s="69" t="s">
        <v>50</v>
      </c>
      <c r="AC953" s="36" t="s">
        <v>73</v>
      </c>
      <c r="AD953" s="37" t="s">
        <v>51</v>
      </c>
      <c r="AE953" s="32" t="str">
        <f t="shared" si="135"/>
        <v>Realizado</v>
      </c>
      <c r="AF953" s="38" t="s">
        <v>42</v>
      </c>
      <c r="AG953" s="39" t="s">
        <v>531</v>
      </c>
      <c r="AH953" s="40">
        <v>2548098.5699999998</v>
      </c>
      <c r="AI953" s="35" t="e">
        <f t="shared" si="132"/>
        <v>#N/A</v>
      </c>
      <c r="AJ953" s="41">
        <v>25866584</v>
      </c>
      <c r="AK953" s="51">
        <v>754.83</v>
      </c>
      <c r="AL953" s="34" t="str">
        <f t="shared" si="133"/>
        <v>Mauricio Alves</v>
      </c>
    </row>
    <row r="954" spans="1:38" x14ac:dyDescent="0.25">
      <c r="A954" s="26" t="s">
        <v>38</v>
      </c>
      <c r="B954" s="26" t="s">
        <v>39</v>
      </c>
      <c r="C954" s="26" t="s">
        <v>52</v>
      </c>
      <c r="D954" s="26" t="s">
        <v>40</v>
      </c>
      <c r="E954" s="27">
        <v>4469</v>
      </c>
      <c r="F954" s="67">
        <v>200</v>
      </c>
      <c r="G954" s="67"/>
      <c r="H954" s="26">
        <v>6000821472</v>
      </c>
      <c r="I954" s="43" t="s">
        <v>42</v>
      </c>
      <c r="J954" s="43" t="s">
        <v>42</v>
      </c>
      <c r="K954" s="30" t="str">
        <f t="shared" si="134"/>
        <v>Custeio</v>
      </c>
      <c r="L954" s="47" t="s">
        <v>136</v>
      </c>
      <c r="M954" s="47" t="s">
        <v>111</v>
      </c>
      <c r="N954" s="26" t="str">
        <f t="shared" si="140"/>
        <v>Realizado</v>
      </c>
      <c r="O954" s="47" t="s">
        <v>200</v>
      </c>
      <c r="P954" s="47" t="s">
        <v>104</v>
      </c>
      <c r="Q954" s="26" t="str">
        <f>IFERROR(IFERROR(VLOOKUP(H954,[1]STATUS_CAPEX!I:J,2,0),VLOOKUP(H954,[1]STATUS_OPEX!H:I,2,0)),0)</f>
        <v>LIB //COMS</v>
      </c>
      <c r="R954" s="31">
        <v>46487</v>
      </c>
      <c r="S954" s="32" t="s">
        <v>56</v>
      </c>
      <c r="T954" s="26" t="s">
        <v>72</v>
      </c>
      <c r="U954" s="33" t="s">
        <v>39</v>
      </c>
      <c r="V954" s="33" t="str">
        <f t="shared" si="138"/>
        <v>OK</v>
      </c>
      <c r="W954" s="33" t="s">
        <v>49</v>
      </c>
      <c r="X954" s="33" t="s">
        <v>49</v>
      </c>
      <c r="Y954" s="33" t="s">
        <v>39</v>
      </c>
      <c r="Z954" s="14">
        <f t="shared" si="131"/>
        <v>1</v>
      </c>
      <c r="AA954" s="48">
        <v>1306.52</v>
      </c>
      <c r="AB954" s="35" t="s">
        <v>57</v>
      </c>
      <c r="AC954" s="36" t="str">
        <f>IFERROR(VLOOKUP(T954,[1]STATUS_CAPEX!Q:R,2,0),"SAMUEL OLIVEIRA")</f>
        <v>SAMUEL OLIVEIRA</v>
      </c>
      <c r="AD954" s="37" t="s">
        <v>51</v>
      </c>
      <c r="AE954" s="32" t="str">
        <f t="shared" si="135"/>
        <v>Realizado</v>
      </c>
      <c r="AF954" s="38" t="s">
        <v>42</v>
      </c>
      <c r="AG954" s="39">
        <f t="shared" ref="AG954:AG967" si="141">IF(AK954="",AA954,AK954)</f>
        <v>1688.38</v>
      </c>
      <c r="AH954" s="40">
        <v>2548098.5699999998</v>
      </c>
      <c r="AI954" s="35" t="e">
        <f t="shared" si="132"/>
        <v>#N/A</v>
      </c>
      <c r="AJ954" s="41">
        <v>25559497</v>
      </c>
      <c r="AK954" s="51">
        <v>1688.38</v>
      </c>
      <c r="AL954" s="34" t="str">
        <f t="shared" si="133"/>
        <v>Mauricio Alves</v>
      </c>
    </row>
    <row r="955" spans="1:38" hidden="1" x14ac:dyDescent="0.25">
      <c r="A955" s="26" t="s">
        <v>183</v>
      </c>
      <c r="B955" s="26" t="s">
        <v>360</v>
      </c>
      <c r="C955" s="26" t="s">
        <v>361</v>
      </c>
      <c r="D955" s="26" t="s">
        <v>61</v>
      </c>
      <c r="E955" s="27">
        <v>762</v>
      </c>
      <c r="F955" s="67">
        <v>128</v>
      </c>
      <c r="G955" s="67"/>
      <c r="H955" s="44" t="s">
        <v>532</v>
      </c>
      <c r="I955" s="45" t="s">
        <v>63</v>
      </c>
      <c r="J955" s="45" t="s">
        <v>63</v>
      </c>
      <c r="K955" s="30" t="str">
        <f t="shared" si="134"/>
        <v>EME</v>
      </c>
      <c r="L955" s="47" t="s">
        <v>136</v>
      </c>
      <c r="M955" s="26" t="s">
        <v>54</v>
      </c>
      <c r="N955" s="26" t="str">
        <f t="shared" si="140"/>
        <v>Pendente</v>
      </c>
      <c r="O955" s="47" t="s">
        <v>45</v>
      </c>
      <c r="P955" s="47" t="s">
        <v>101</v>
      </c>
      <c r="Q955" s="26" t="str">
        <f>IFERROR(IFERROR(VLOOKUP(H955,[1]STATUS_CAPEX!I:J,2,0),VLOOKUP(H955,[1]STATUS_OPEX!H:I,2,0)),0)</f>
        <v>LIB //ATEC</v>
      </c>
      <c r="R955" s="31">
        <v>46488</v>
      </c>
      <c r="S955" s="32" t="s">
        <v>66</v>
      </c>
      <c r="T955" s="26" t="s">
        <v>48</v>
      </c>
      <c r="U955" s="33" t="s">
        <v>67</v>
      </c>
      <c r="V955" s="33" t="str">
        <f t="shared" si="138"/>
        <v>OK</v>
      </c>
      <c r="W955" s="33" t="s">
        <v>148</v>
      </c>
      <c r="X955" s="33" t="s">
        <v>148</v>
      </c>
      <c r="Y955" s="33" t="str">
        <f>IF(AK955&gt;0,"OK","NOK")</f>
        <v>NOK</v>
      </c>
      <c r="Z955" s="14">
        <f t="shared" si="131"/>
        <v>0.2</v>
      </c>
      <c r="AA955" s="48">
        <v>4275.68</v>
      </c>
      <c r="AB955" s="69" t="s">
        <v>50</v>
      </c>
      <c r="AC955" s="36" t="str">
        <f>IFERROR(VLOOKUP(T955,[1]STATUS_CAPEX!Q:R,2,0),"SAMUEL OLIVEIRA")</f>
        <v>LUCAS ANDRADE</v>
      </c>
      <c r="AD955" s="37" t="s">
        <v>51</v>
      </c>
      <c r="AE955" s="32" t="str">
        <f t="shared" si="135"/>
        <v>Não realizado</v>
      </c>
      <c r="AF955" s="38" t="s">
        <v>68</v>
      </c>
      <c r="AG955" s="39">
        <f t="shared" si="141"/>
        <v>0</v>
      </c>
      <c r="AH955" s="40">
        <v>2548098.5699999998</v>
      </c>
      <c r="AI955" s="35" t="e">
        <f t="shared" si="132"/>
        <v>#N/A</v>
      </c>
      <c r="AJ955" s="41">
        <v>0</v>
      </c>
      <c r="AK955" s="51">
        <v>0</v>
      </c>
      <c r="AL955" s="34" t="str">
        <f t="shared" si="133"/>
        <v>Erica Fragoso</v>
      </c>
    </row>
    <row r="956" spans="1:38" x14ac:dyDescent="0.25">
      <c r="A956" s="26" t="s">
        <v>38</v>
      </c>
      <c r="B956" s="26" t="s">
        <v>39</v>
      </c>
      <c r="C956" s="26" t="s">
        <v>52</v>
      </c>
      <c r="D956" s="26" t="s">
        <v>40</v>
      </c>
      <c r="E956" s="27">
        <v>59970</v>
      </c>
      <c r="F956" s="67">
        <v>129</v>
      </c>
      <c r="G956" s="67"/>
      <c r="H956" s="26" t="s">
        <v>533</v>
      </c>
      <c r="I956" s="29" t="s">
        <v>42</v>
      </c>
      <c r="J956" s="29" t="s">
        <v>42</v>
      </c>
      <c r="K956" s="30" t="str">
        <f t="shared" si="134"/>
        <v>EME</v>
      </c>
      <c r="L956" s="47" t="s">
        <v>136</v>
      </c>
      <c r="M956" s="26" t="s">
        <v>54</v>
      </c>
      <c r="N956" s="26" t="str">
        <f t="shared" si="140"/>
        <v>Realizado</v>
      </c>
      <c r="O956" s="47" t="s">
        <v>45</v>
      </c>
      <c r="P956" s="47" t="s">
        <v>101</v>
      </c>
      <c r="Q956" s="26" t="str">
        <f>IFERROR(IFERROR(VLOOKUP(H956,[1]STATUS_CAPEX!I:J,2,0),VLOOKUP(H956,[1]STATUS_OPEX!H:I,2,0)),0)</f>
        <v>LIB //CKCP</v>
      </c>
      <c r="R956" s="31">
        <v>46489</v>
      </c>
      <c r="S956" s="32" t="s">
        <v>47</v>
      </c>
      <c r="T956" s="26" t="s">
        <v>48</v>
      </c>
      <c r="U956" s="33" t="s">
        <v>39</v>
      </c>
      <c r="V956" s="33" t="str">
        <f t="shared" si="138"/>
        <v>OK</v>
      </c>
      <c r="W956" s="33" t="s">
        <v>49</v>
      </c>
      <c r="X956" s="33" t="s">
        <v>49</v>
      </c>
      <c r="Y956" s="33" t="s">
        <v>39</v>
      </c>
      <c r="Z956" s="14">
        <f t="shared" si="131"/>
        <v>1</v>
      </c>
      <c r="AA956" s="48">
        <v>3291.15</v>
      </c>
      <c r="AB956" s="35" t="s">
        <v>50</v>
      </c>
      <c r="AC956" s="36" t="str">
        <f>IFERROR(VLOOKUP(T956,[1]STATUS_CAPEX!Q:R,2,0),"SAMUEL OLIVEIRA")</f>
        <v>LUCAS ANDRADE</v>
      </c>
      <c r="AD956" s="37" t="s">
        <v>51</v>
      </c>
      <c r="AE956" s="32" t="str">
        <f t="shared" si="135"/>
        <v>Realizado</v>
      </c>
      <c r="AF956" s="38" t="s">
        <v>42</v>
      </c>
      <c r="AG956" s="39">
        <f t="shared" si="141"/>
        <v>4801.99</v>
      </c>
      <c r="AH956" s="40">
        <v>2548098.5699999998</v>
      </c>
      <c r="AI956" s="35" t="e">
        <f t="shared" si="132"/>
        <v>#N/A</v>
      </c>
      <c r="AJ956" s="41">
        <v>25729973</v>
      </c>
      <c r="AK956" s="51">
        <v>4801.99</v>
      </c>
      <c r="AL956" s="34" t="str">
        <f t="shared" si="133"/>
        <v>Mauricio Alves</v>
      </c>
    </row>
    <row r="957" spans="1:38" x14ac:dyDescent="0.25">
      <c r="A957" s="26" t="s">
        <v>38</v>
      </c>
      <c r="B957" s="26" t="s">
        <v>39</v>
      </c>
      <c r="C957" s="26" t="s">
        <v>52</v>
      </c>
      <c r="D957" s="26" t="s">
        <v>40</v>
      </c>
      <c r="E957" s="27">
        <v>59171</v>
      </c>
      <c r="F957" s="67">
        <v>130</v>
      </c>
      <c r="G957" s="67"/>
      <c r="H957" s="26" t="s">
        <v>501</v>
      </c>
      <c r="I957" s="26" t="s">
        <v>42</v>
      </c>
      <c r="J957" s="26" t="s">
        <v>42</v>
      </c>
      <c r="K957" s="30" t="str">
        <f t="shared" si="134"/>
        <v>EME</v>
      </c>
      <c r="L957" s="47" t="s">
        <v>136</v>
      </c>
      <c r="M957" s="26" t="s">
        <v>54</v>
      </c>
      <c r="N957" s="26" t="str">
        <f t="shared" si="140"/>
        <v>Realizado</v>
      </c>
      <c r="O957" s="47" t="s">
        <v>117</v>
      </c>
      <c r="P957" s="47" t="s">
        <v>534</v>
      </c>
      <c r="Q957" s="26" t="str">
        <f>IFERROR(IFERROR(VLOOKUP(H957,[1]STATUS_CAPEX!I:J,2,0),VLOOKUP(H957,[1]STATUS_OPEX!H:I,2,0)),0)</f>
        <v>LIB //CKCP</v>
      </c>
      <c r="R957" s="31">
        <v>46490</v>
      </c>
      <c r="S957" s="32" t="s">
        <v>47</v>
      </c>
      <c r="T957" s="26" t="s">
        <v>48</v>
      </c>
      <c r="U957" s="33" t="s">
        <v>39</v>
      </c>
      <c r="V957" s="33" t="str">
        <f t="shared" si="138"/>
        <v>OK</v>
      </c>
      <c r="W957" s="33" t="s">
        <v>49</v>
      </c>
      <c r="X957" s="33" t="s">
        <v>49</v>
      </c>
      <c r="Y957" s="33" t="s">
        <v>39</v>
      </c>
      <c r="Z957" s="14">
        <f t="shared" si="131"/>
        <v>1</v>
      </c>
      <c r="AA957" s="48">
        <v>3415.61</v>
      </c>
      <c r="AB957" s="35" t="s">
        <v>50</v>
      </c>
      <c r="AC957" s="36" t="str">
        <f>IFERROR(VLOOKUP(T957,[1]STATUS_CAPEX!Q:R,2,0),"SAMUEL OLIVEIRA")</f>
        <v>LUCAS ANDRADE</v>
      </c>
      <c r="AD957" s="37" t="s">
        <v>51</v>
      </c>
      <c r="AE957" s="32" t="str">
        <f t="shared" si="135"/>
        <v>Realizado</v>
      </c>
      <c r="AF957" s="38" t="s">
        <v>42</v>
      </c>
      <c r="AG957" s="39">
        <f t="shared" si="141"/>
        <v>721.84</v>
      </c>
      <c r="AH957" s="40">
        <v>2548098.5699999998</v>
      </c>
      <c r="AI957" s="35" t="e">
        <f t="shared" si="132"/>
        <v>#N/A</v>
      </c>
      <c r="AJ957" s="41">
        <v>25729967</v>
      </c>
      <c r="AK957" s="51">
        <v>721.84</v>
      </c>
      <c r="AL957" s="34" t="str">
        <f t="shared" si="133"/>
        <v>Mauricio Alves</v>
      </c>
    </row>
    <row r="958" spans="1:38" x14ac:dyDescent="0.25">
      <c r="A958" s="26" t="s">
        <v>38</v>
      </c>
      <c r="B958" s="26" t="s">
        <v>39</v>
      </c>
      <c r="C958" s="26" t="s">
        <v>52</v>
      </c>
      <c r="D958" s="26" t="s">
        <v>40</v>
      </c>
      <c r="E958" s="27">
        <v>63109</v>
      </c>
      <c r="F958" s="67">
        <v>131</v>
      </c>
      <c r="G958" s="67"/>
      <c r="H958" s="26" t="s">
        <v>535</v>
      </c>
      <c r="I958" s="26" t="s">
        <v>42</v>
      </c>
      <c r="J958" s="26" t="s">
        <v>42</v>
      </c>
      <c r="K958" s="30" t="str">
        <f t="shared" si="134"/>
        <v>EME</v>
      </c>
      <c r="L958" s="47" t="s">
        <v>136</v>
      </c>
      <c r="M958" s="26" t="s">
        <v>54</v>
      </c>
      <c r="N958" s="26" t="str">
        <f t="shared" si="140"/>
        <v>Realizado</v>
      </c>
      <c r="O958" s="47" t="s">
        <v>100</v>
      </c>
      <c r="P958" s="47" t="s">
        <v>101</v>
      </c>
      <c r="Q958" s="26" t="str">
        <f>IFERROR(IFERROR(VLOOKUP(H958,[1]STATUS_CAPEX!I:J,2,0),VLOOKUP(H958,[1]STATUS_OPEX!H:I,2,0)),0)</f>
        <v>LIB // MED</v>
      </c>
      <c r="R958" s="31">
        <v>46491</v>
      </c>
      <c r="S958" s="32" t="s">
        <v>165</v>
      </c>
      <c r="T958" s="26" t="s">
        <v>48</v>
      </c>
      <c r="U958" s="33" t="s">
        <v>39</v>
      </c>
      <c r="V958" s="33" t="str">
        <f t="shared" si="138"/>
        <v>OK</v>
      </c>
      <c r="W958" s="33" t="s">
        <v>49</v>
      </c>
      <c r="X958" s="33" t="s">
        <v>49</v>
      </c>
      <c r="Y958" s="33" t="s">
        <v>39</v>
      </c>
      <c r="Z958" s="14">
        <f t="shared" si="131"/>
        <v>1</v>
      </c>
      <c r="AA958" s="48">
        <v>3415.61</v>
      </c>
      <c r="AB958" s="35" t="s">
        <v>50</v>
      </c>
      <c r="AC958" s="36" t="str">
        <f>IFERROR(VLOOKUP(T958,[1]STATUS_CAPEX!Q:R,2,0),"SAMUEL OLIVEIRA")</f>
        <v>LUCAS ANDRADE</v>
      </c>
      <c r="AD958" s="37" t="s">
        <v>51</v>
      </c>
      <c r="AE958" s="32" t="str">
        <f t="shared" si="135"/>
        <v>Realizado</v>
      </c>
      <c r="AF958" s="38" t="s">
        <v>166</v>
      </c>
      <c r="AG958" s="39">
        <f t="shared" si="141"/>
        <v>3866.41</v>
      </c>
      <c r="AH958" s="40">
        <v>2548098.5699999998</v>
      </c>
      <c r="AI958" s="35" t="e">
        <f t="shared" si="132"/>
        <v>#N/A</v>
      </c>
      <c r="AJ958" s="41">
        <v>25730000</v>
      </c>
      <c r="AK958" s="51">
        <v>3866.41</v>
      </c>
      <c r="AL958" s="34" t="str">
        <f t="shared" si="133"/>
        <v>Mauricio Alves</v>
      </c>
    </row>
    <row r="959" spans="1:38" x14ac:dyDescent="0.25">
      <c r="A959" s="26" t="s">
        <v>38</v>
      </c>
      <c r="B959" s="26" t="s">
        <v>39</v>
      </c>
      <c r="C959" s="26" t="s">
        <v>52</v>
      </c>
      <c r="D959" s="26" t="s">
        <v>40</v>
      </c>
      <c r="E959" s="27">
        <v>762</v>
      </c>
      <c r="F959" s="67">
        <v>61</v>
      </c>
      <c r="G959" s="67"/>
      <c r="H959" s="26">
        <v>6000812009</v>
      </c>
      <c r="I959" s="43" t="s">
        <v>42</v>
      </c>
      <c r="J959" s="43" t="s">
        <v>42</v>
      </c>
      <c r="K959" s="30" t="str">
        <f t="shared" si="134"/>
        <v>Custeio</v>
      </c>
      <c r="L959" s="26" t="s">
        <v>75</v>
      </c>
      <c r="M959" s="26" t="s">
        <v>44</v>
      </c>
      <c r="N959" s="26" t="str">
        <f t="shared" si="140"/>
        <v>Realizado</v>
      </c>
      <c r="O959" s="47" t="s">
        <v>45</v>
      </c>
      <c r="P959" s="47" t="s">
        <v>502</v>
      </c>
      <c r="Q959" s="26" t="str">
        <f>IFERROR(IFERROR(VLOOKUP(H959,[1]STATUS_CAPEX!I:J,2,0),VLOOKUP(H959,[1]STATUS_OPEX!H:I,2,0)),0)</f>
        <v>LIB //COMS</v>
      </c>
      <c r="R959" s="31">
        <v>46492</v>
      </c>
      <c r="S959" s="32" t="s">
        <v>47</v>
      </c>
      <c r="T959" s="26" t="s">
        <v>72</v>
      </c>
      <c r="U959" s="33" t="s">
        <v>39</v>
      </c>
      <c r="V959" s="33" t="str">
        <f t="shared" si="138"/>
        <v>OK</v>
      </c>
      <c r="W959" s="33" t="s">
        <v>49</v>
      </c>
      <c r="X959" s="33" t="s">
        <v>49</v>
      </c>
      <c r="Y959" s="33" t="s">
        <v>39</v>
      </c>
      <c r="Z959" s="14">
        <f t="shared" si="131"/>
        <v>1</v>
      </c>
      <c r="AA959" s="48">
        <v>1694.38</v>
      </c>
      <c r="AB959" s="69" t="s">
        <v>50</v>
      </c>
      <c r="AC959" s="36" t="s">
        <v>271</v>
      </c>
      <c r="AD959" s="37" t="s">
        <v>51</v>
      </c>
      <c r="AE959" s="32" t="str">
        <f t="shared" si="135"/>
        <v>Realizado</v>
      </c>
      <c r="AF959" s="38" t="s">
        <v>42</v>
      </c>
      <c r="AG959" s="39">
        <f t="shared" si="141"/>
        <v>1770.78</v>
      </c>
      <c r="AH959" s="40">
        <v>2548098.5699999998</v>
      </c>
      <c r="AI959" s="35" t="e">
        <f t="shared" si="132"/>
        <v>#N/A</v>
      </c>
      <c r="AJ959" s="41">
        <v>25781156</v>
      </c>
      <c r="AK959" s="51">
        <v>1770.78</v>
      </c>
      <c r="AL959" s="34" t="str">
        <f t="shared" si="133"/>
        <v>Mauricio Alves</v>
      </c>
    </row>
    <row r="960" spans="1:38" hidden="1" x14ac:dyDescent="0.25">
      <c r="A960" s="26" t="s">
        <v>0</v>
      </c>
      <c r="B960" s="26" t="s">
        <v>180</v>
      </c>
      <c r="C960" s="26" t="s">
        <v>180</v>
      </c>
      <c r="D960" s="26" t="s">
        <v>40</v>
      </c>
      <c r="E960" s="27">
        <v>649</v>
      </c>
      <c r="F960" s="27">
        <v>80</v>
      </c>
      <c r="G960" s="27"/>
      <c r="H960" s="44" t="s">
        <v>536</v>
      </c>
      <c r="I960" s="45" t="s">
        <v>63</v>
      </c>
      <c r="J960" s="45" t="s">
        <v>63</v>
      </c>
      <c r="K960" s="30" t="str">
        <f t="shared" si="134"/>
        <v>MBT</v>
      </c>
      <c r="L960" s="47" t="s">
        <v>136</v>
      </c>
      <c r="M960" s="26" t="s">
        <v>54</v>
      </c>
      <c r="N960" s="26" t="str">
        <f t="shared" si="140"/>
        <v>Pendente</v>
      </c>
      <c r="O960" s="47" t="s">
        <v>100</v>
      </c>
      <c r="P960" s="47" t="s">
        <v>70</v>
      </c>
      <c r="Q960" s="26">
        <f>IFERROR(IFERROR(VLOOKUP(H960,[1]STATUS_CAPEX!I:J,2,0),VLOOKUP(H960,[1]STATUS_OPEX!H:I,2,0)),0)</f>
        <v>0</v>
      </c>
      <c r="R960" s="31">
        <v>46493</v>
      </c>
      <c r="S960" s="32" t="s">
        <v>66</v>
      </c>
      <c r="T960" s="26" t="s">
        <v>48</v>
      </c>
      <c r="U960" s="33" t="s">
        <v>67</v>
      </c>
      <c r="V960" s="33" t="str">
        <f t="shared" si="138"/>
        <v>OK</v>
      </c>
      <c r="W960" s="33" t="s">
        <v>148</v>
      </c>
      <c r="X960" s="33" t="s">
        <v>148</v>
      </c>
      <c r="Y960" s="33" t="s">
        <v>67</v>
      </c>
      <c r="Z960" s="14">
        <f t="shared" si="131"/>
        <v>0.2</v>
      </c>
      <c r="AA960" s="60">
        <v>0</v>
      </c>
      <c r="AB960" s="69" t="s">
        <v>50</v>
      </c>
      <c r="AC960" s="36" t="s">
        <v>182</v>
      </c>
      <c r="AD960" s="70">
        <v>45643</v>
      </c>
      <c r="AE960" s="32" t="str">
        <f t="shared" si="135"/>
        <v>Não realizado</v>
      </c>
      <c r="AF960" s="38" t="s">
        <v>68</v>
      </c>
      <c r="AG960" s="39">
        <f t="shared" si="141"/>
        <v>0</v>
      </c>
      <c r="AH960" s="40">
        <v>2548098.5699999998</v>
      </c>
      <c r="AI960" s="35" t="e">
        <f t="shared" si="132"/>
        <v>#N/A</v>
      </c>
      <c r="AJ960" s="41">
        <v>0</v>
      </c>
      <c r="AK960" s="51">
        <v>0</v>
      </c>
      <c r="AL960" s="34" t="str">
        <f t="shared" si="133"/>
        <v>Mauricio Alves</v>
      </c>
    </row>
    <row r="961" spans="1:38" x14ac:dyDescent="0.25">
      <c r="A961" s="26" t="s">
        <v>38</v>
      </c>
      <c r="B961" s="26" t="s">
        <v>39</v>
      </c>
      <c r="C961" s="26" t="s">
        <v>52</v>
      </c>
      <c r="D961" s="26" t="s">
        <v>40</v>
      </c>
      <c r="E961" s="27">
        <v>21685</v>
      </c>
      <c r="F961" s="67">
        <v>192</v>
      </c>
      <c r="G961" s="67"/>
      <c r="H961" s="26">
        <v>6000820756</v>
      </c>
      <c r="I961" s="29" t="s">
        <v>42</v>
      </c>
      <c r="J961" s="29" t="s">
        <v>42</v>
      </c>
      <c r="K961" s="30" t="str">
        <f t="shared" si="134"/>
        <v>Custeio</v>
      </c>
      <c r="L961" s="47" t="s">
        <v>136</v>
      </c>
      <c r="M961" s="47" t="s">
        <v>99</v>
      </c>
      <c r="N961" s="26" t="str">
        <f t="shared" si="140"/>
        <v>Realizado</v>
      </c>
      <c r="O961" s="47" t="s">
        <v>45</v>
      </c>
      <c r="P961" s="47" t="s">
        <v>81</v>
      </c>
      <c r="Q961" s="26" t="str">
        <f>IFERROR(IFERROR(VLOOKUP(H961,[1]STATUS_CAPEX!I:J,2,0),VLOOKUP(H961,[1]STATUS_OPEX!H:I,2,0)),0)</f>
        <v>LIB //COMS</v>
      </c>
      <c r="R961" s="31">
        <v>46494</v>
      </c>
      <c r="S961" s="32" t="s">
        <v>56</v>
      </c>
      <c r="T961" s="47" t="s">
        <v>72</v>
      </c>
      <c r="U961" s="33" t="s">
        <v>39</v>
      </c>
      <c r="V961" s="33" t="str">
        <f t="shared" si="138"/>
        <v>OK</v>
      </c>
      <c r="W961" s="33" t="s">
        <v>49</v>
      </c>
      <c r="X961" s="33" t="s">
        <v>49</v>
      </c>
      <c r="Y961" s="33" t="s">
        <v>39</v>
      </c>
      <c r="Z961" s="14">
        <f t="shared" si="131"/>
        <v>1</v>
      </c>
      <c r="AA961" s="48">
        <v>1300.24</v>
      </c>
      <c r="AB961" s="50" t="s">
        <v>57</v>
      </c>
      <c r="AC961" s="36" t="s">
        <v>271</v>
      </c>
      <c r="AD961" s="37" t="s">
        <v>51</v>
      </c>
      <c r="AE961" s="32" t="str">
        <f t="shared" si="135"/>
        <v>Realizado</v>
      </c>
      <c r="AF961" s="38" t="s">
        <v>42</v>
      </c>
      <c r="AG961" s="39">
        <f t="shared" si="141"/>
        <v>963.37</v>
      </c>
      <c r="AH961" s="40">
        <v>2548098.5699999998</v>
      </c>
      <c r="AI961" s="35" t="e">
        <f t="shared" si="132"/>
        <v>#N/A</v>
      </c>
      <c r="AJ961" s="41">
        <v>25595031</v>
      </c>
      <c r="AK961" s="51">
        <v>963.37</v>
      </c>
      <c r="AL961" s="34" t="str">
        <f t="shared" si="133"/>
        <v>Mauricio Alves</v>
      </c>
    </row>
    <row r="962" spans="1:38" x14ac:dyDescent="0.25">
      <c r="A962" s="26" t="s">
        <v>38</v>
      </c>
      <c r="B962" s="26" t="s">
        <v>39</v>
      </c>
      <c r="C962" s="26" t="s">
        <v>52</v>
      </c>
      <c r="D962" s="26" t="s">
        <v>40</v>
      </c>
      <c r="E962" s="27">
        <v>25267</v>
      </c>
      <c r="F962" s="67">
        <v>200</v>
      </c>
      <c r="G962" s="67"/>
      <c r="H962" s="26">
        <v>6000824253</v>
      </c>
      <c r="I962" s="26" t="s">
        <v>42</v>
      </c>
      <c r="J962" s="26" t="s">
        <v>42</v>
      </c>
      <c r="K962" s="30" t="str">
        <f t="shared" si="134"/>
        <v>Custeio</v>
      </c>
      <c r="L962" s="47" t="s">
        <v>136</v>
      </c>
      <c r="M962" s="47" t="s">
        <v>99</v>
      </c>
      <c r="N962" s="26" t="str">
        <f t="shared" si="140"/>
        <v>Realizado</v>
      </c>
      <c r="O962" s="47" t="s">
        <v>45</v>
      </c>
      <c r="P962" s="47" t="s">
        <v>537</v>
      </c>
      <c r="Q962" s="26" t="str">
        <f>IFERROR(IFERROR(VLOOKUP(H962,[1]STATUS_CAPEX!I:J,2,0),VLOOKUP(H962,[1]STATUS_OPEX!H:I,2,0)),0)</f>
        <v>LIB //COMS</v>
      </c>
      <c r="R962" s="31">
        <v>46495</v>
      </c>
      <c r="S962" s="32" t="s">
        <v>56</v>
      </c>
      <c r="T962" s="47" t="s">
        <v>72</v>
      </c>
      <c r="U962" s="33" t="s">
        <v>39</v>
      </c>
      <c r="V962" s="33" t="str">
        <f t="shared" si="138"/>
        <v>OK</v>
      </c>
      <c r="W962" s="33" t="s">
        <v>49</v>
      </c>
      <c r="X962" s="33" t="s">
        <v>49</v>
      </c>
      <c r="Y962" s="33" t="s">
        <v>39</v>
      </c>
      <c r="Z962" s="14">
        <f t="shared" ref="Z962:Z1025" si="142">(COUNTIF(U962:Y962,"OK")+COUNTIF(V962:Y962,"NA")+COUNTIF(U962:Y962,"anexado")+COUNTIF(V962:Y962,"sem anexo"))/5</f>
        <v>1</v>
      </c>
      <c r="AA962" s="48">
        <v>388.3</v>
      </c>
      <c r="AB962" s="50" t="s">
        <v>57</v>
      </c>
      <c r="AC962" s="36" t="s">
        <v>271</v>
      </c>
      <c r="AD962" s="37" t="s">
        <v>51</v>
      </c>
      <c r="AE962" s="32" t="str">
        <f t="shared" si="135"/>
        <v>Realizado</v>
      </c>
      <c r="AF962" s="38" t="s">
        <v>42</v>
      </c>
      <c r="AG962" s="39">
        <f t="shared" si="141"/>
        <v>137.62</v>
      </c>
      <c r="AH962" s="40">
        <v>2548098.5699999998</v>
      </c>
      <c r="AI962" s="35" t="e">
        <f t="shared" ref="AI962:AI1025" si="143">VLOOKUP(T962,AN:AO,2,0)</f>
        <v>#N/A</v>
      </c>
      <c r="AJ962" s="41">
        <v>25646943</v>
      </c>
      <c r="AK962" s="51">
        <v>137.62</v>
      </c>
      <c r="AL962" s="34" t="str">
        <f t="shared" ref="AL962:AL1025" si="144">IF(OR(A962="pendência planejamento", A962="pendência construtiva", A962="logistica equatorial"), "Erica Fragoso", IF(OR(A962="obras coms", A962="obras conc", A962="pendência fechamento", A962="almoxarifado", A962="Fechamento", A962="Disponibilidade Noturna", A962="Sobre Aviso", A962="Disponibilidade Contrato", A962="Disponibilidade"), "Mauricio Alves", ""))</f>
        <v>Mauricio Alves</v>
      </c>
    </row>
    <row r="963" spans="1:38" x14ac:dyDescent="0.25">
      <c r="A963" s="26" t="s">
        <v>38</v>
      </c>
      <c r="B963" s="26" t="s">
        <v>39</v>
      </c>
      <c r="C963" s="26" t="s">
        <v>52</v>
      </c>
      <c r="D963" s="26" t="s">
        <v>40</v>
      </c>
      <c r="E963" s="27">
        <v>44089474</v>
      </c>
      <c r="F963" s="67">
        <v>59</v>
      </c>
      <c r="G963" s="67"/>
      <c r="H963" s="26">
        <v>6000822105</v>
      </c>
      <c r="I963" s="26" t="s">
        <v>42</v>
      </c>
      <c r="J963" s="26" t="s">
        <v>42</v>
      </c>
      <c r="K963" s="30" t="str">
        <f t="shared" ref="K963:K1026" si="145">IF(OR(ISNUMBER( FIND("Criar PEP",H963)), ISNUMBER( FIND("Criar Ordem",H963))), "Sem Informação", IFERROR(IF(MID(H963,11,3)&lt;&gt;"", MID(H963,11,3), "Custeio"), "Custeio"))</f>
        <v>Custeio</v>
      </c>
      <c r="L963" s="26" t="s">
        <v>136</v>
      </c>
      <c r="M963" s="26" t="s">
        <v>44</v>
      </c>
      <c r="N963" s="26" t="str">
        <f t="shared" si="140"/>
        <v>Realizado</v>
      </c>
      <c r="O963" s="47" t="s">
        <v>45</v>
      </c>
      <c r="P963" s="47" t="s">
        <v>86</v>
      </c>
      <c r="Q963" s="26" t="str">
        <f>IFERROR(IFERROR(VLOOKUP(H963,[1]STATUS_CAPEX!I:J,2,0),VLOOKUP(H963,[1]STATUS_OPEX!H:I,2,0)),0)</f>
        <v>LIB //COMS</v>
      </c>
      <c r="R963" s="31">
        <v>46496</v>
      </c>
      <c r="S963" s="32" t="s">
        <v>56</v>
      </c>
      <c r="T963" s="26" t="s">
        <v>72</v>
      </c>
      <c r="U963" s="33" t="s">
        <v>39</v>
      </c>
      <c r="V963" s="33" t="str">
        <f t="shared" si="138"/>
        <v>OK</v>
      </c>
      <c r="W963" s="33" t="s">
        <v>49</v>
      </c>
      <c r="X963" s="33" t="s">
        <v>49</v>
      </c>
      <c r="Y963" s="33" t="s">
        <v>39</v>
      </c>
      <c r="Z963" s="14">
        <f t="shared" si="142"/>
        <v>1</v>
      </c>
      <c r="AA963" s="48">
        <v>1644.62</v>
      </c>
      <c r="AB963" s="35" t="s">
        <v>57</v>
      </c>
      <c r="AC963" s="36" t="str">
        <f>IFERROR(VLOOKUP(T963,[1]STATUS_CAPEX!Q:R,2,0),"SAMUEL OLIVEIRA")</f>
        <v>SAMUEL OLIVEIRA</v>
      </c>
      <c r="AD963" s="37" t="s">
        <v>51</v>
      </c>
      <c r="AE963" s="32" t="str">
        <f t="shared" ref="AE963:AE1026" si="146">IF(AND(AJ963&gt;0, AK963&gt;0), "Realizado", "Não realizado")</f>
        <v>Realizado</v>
      </c>
      <c r="AF963" s="38" t="s">
        <v>42</v>
      </c>
      <c r="AG963" s="39">
        <f t="shared" si="141"/>
        <v>945.63</v>
      </c>
      <c r="AH963" s="40">
        <v>2548098.5699999998</v>
      </c>
      <c r="AI963" s="35" t="e">
        <f t="shared" si="143"/>
        <v>#N/A</v>
      </c>
      <c r="AJ963" s="41">
        <v>25577738</v>
      </c>
      <c r="AK963" s="51">
        <v>945.63</v>
      </c>
      <c r="AL963" s="34" t="str">
        <f t="shared" si="144"/>
        <v>Mauricio Alves</v>
      </c>
    </row>
    <row r="964" spans="1:38" x14ac:dyDescent="0.25">
      <c r="A964" s="26" t="s">
        <v>38</v>
      </c>
      <c r="B964" s="26" t="s">
        <v>39</v>
      </c>
      <c r="C964" s="26" t="s">
        <v>52</v>
      </c>
      <c r="D964" s="26" t="s">
        <v>40</v>
      </c>
      <c r="E964" s="27">
        <v>5890</v>
      </c>
      <c r="F964" s="67">
        <v>527</v>
      </c>
      <c r="G964" s="67"/>
      <c r="H964" s="26">
        <v>6000824591</v>
      </c>
      <c r="I964" s="26" t="s">
        <v>42</v>
      </c>
      <c r="J964" s="26" t="s">
        <v>42</v>
      </c>
      <c r="K964" s="30" t="str">
        <f t="shared" si="145"/>
        <v>Custeio</v>
      </c>
      <c r="L964" s="47" t="s">
        <v>136</v>
      </c>
      <c r="M964" s="26" t="s">
        <v>69</v>
      </c>
      <c r="N964" s="26" t="str">
        <f t="shared" si="140"/>
        <v>Realizado</v>
      </c>
      <c r="O964" s="26" t="s">
        <v>64</v>
      </c>
      <c r="P964" s="47" t="s">
        <v>538</v>
      </c>
      <c r="Q964" s="26" t="str">
        <f>IFERROR(IFERROR(VLOOKUP(H964,[1]STATUS_CAPEX!I:J,2,0),VLOOKUP(H964,[1]STATUS_OPEX!H:I,2,0)),0)</f>
        <v>LIB //COMS</v>
      </c>
      <c r="R964" s="31">
        <v>46497</v>
      </c>
      <c r="S964" s="32" t="s">
        <v>56</v>
      </c>
      <c r="T964" s="47" t="s">
        <v>72</v>
      </c>
      <c r="U964" s="33" t="s">
        <v>39</v>
      </c>
      <c r="V964" s="33" t="str">
        <f t="shared" si="138"/>
        <v>OK</v>
      </c>
      <c r="W964" s="33" t="s">
        <v>49</v>
      </c>
      <c r="X964" s="33" t="s">
        <v>49</v>
      </c>
      <c r="Y964" s="33" t="s">
        <v>39</v>
      </c>
      <c r="Z964" s="14">
        <f t="shared" si="142"/>
        <v>1</v>
      </c>
      <c r="AA964" s="48">
        <v>7833.59</v>
      </c>
      <c r="AB964" s="50" t="s">
        <v>57</v>
      </c>
      <c r="AC964" s="36" t="s">
        <v>271</v>
      </c>
      <c r="AD964" s="37" t="s">
        <v>51</v>
      </c>
      <c r="AE964" s="32" t="str">
        <f t="shared" si="146"/>
        <v>Realizado</v>
      </c>
      <c r="AF964" s="38" t="s">
        <v>42</v>
      </c>
      <c r="AG964" s="39">
        <f t="shared" si="141"/>
        <v>4540.57</v>
      </c>
      <c r="AH964" s="40">
        <v>2548098.5699999998</v>
      </c>
      <c r="AI964" s="35" t="e">
        <f t="shared" si="143"/>
        <v>#N/A</v>
      </c>
      <c r="AJ964" s="41">
        <v>25678948</v>
      </c>
      <c r="AK964" s="51">
        <v>4540.57</v>
      </c>
      <c r="AL964" s="34" t="str">
        <f t="shared" si="144"/>
        <v>Mauricio Alves</v>
      </c>
    </row>
    <row r="965" spans="1:38" x14ac:dyDescent="0.25">
      <c r="A965" s="26" t="s">
        <v>38</v>
      </c>
      <c r="B965" s="26" t="s">
        <v>39</v>
      </c>
      <c r="C965" s="26" t="s">
        <v>52</v>
      </c>
      <c r="D965" s="26" t="s">
        <v>40</v>
      </c>
      <c r="E965" s="27">
        <v>5890</v>
      </c>
      <c r="F965" s="67">
        <v>529</v>
      </c>
      <c r="G965" s="67"/>
      <c r="H965" s="26">
        <v>6000842934</v>
      </c>
      <c r="I965" s="26" t="s">
        <v>42</v>
      </c>
      <c r="J965" s="26" t="s">
        <v>42</v>
      </c>
      <c r="K965" s="30" t="str">
        <f t="shared" si="145"/>
        <v>Custeio</v>
      </c>
      <c r="L965" s="47" t="s">
        <v>136</v>
      </c>
      <c r="M965" s="26" t="s">
        <v>69</v>
      </c>
      <c r="N965" s="26" t="str">
        <f t="shared" si="140"/>
        <v>Realizado</v>
      </c>
      <c r="O965" s="26" t="s">
        <v>64</v>
      </c>
      <c r="P965" s="47" t="s">
        <v>70</v>
      </c>
      <c r="Q965" s="26" t="str">
        <f>IFERROR(IFERROR(VLOOKUP(H965,[1]STATUS_CAPEX!I:J,2,0),VLOOKUP(H965,[1]STATUS_OPEX!H:I,2,0)),0)</f>
        <v>LIB //COMS</v>
      </c>
      <c r="R965" s="31">
        <v>46498</v>
      </c>
      <c r="S965" s="32" t="s">
        <v>47</v>
      </c>
      <c r="T965" s="47" t="s">
        <v>72</v>
      </c>
      <c r="U965" s="33" t="s">
        <v>39</v>
      </c>
      <c r="V965" s="33" t="str">
        <f t="shared" si="138"/>
        <v>OK</v>
      </c>
      <c r="W965" s="33" t="s">
        <v>49</v>
      </c>
      <c r="X965" s="33" t="s">
        <v>49</v>
      </c>
      <c r="Y965" s="33" t="s">
        <v>39</v>
      </c>
      <c r="Z965" s="14">
        <f t="shared" si="142"/>
        <v>1</v>
      </c>
      <c r="AA965" s="48">
        <v>4413.7700000000004</v>
      </c>
      <c r="AB965" s="50" t="s">
        <v>50</v>
      </c>
      <c r="AC965" s="36" t="s">
        <v>73</v>
      </c>
      <c r="AD965" s="37" t="s">
        <v>51</v>
      </c>
      <c r="AE965" s="32" t="str">
        <f t="shared" si="146"/>
        <v>Realizado</v>
      </c>
      <c r="AF965" s="38" t="s">
        <v>42</v>
      </c>
      <c r="AG965" s="49">
        <f t="shared" si="141"/>
        <v>1763.97</v>
      </c>
      <c r="AH965" s="40">
        <v>2548098.5699999998</v>
      </c>
      <c r="AI965" s="50" t="e">
        <f t="shared" si="143"/>
        <v>#N/A</v>
      </c>
      <c r="AJ965" s="110">
        <v>26083261</v>
      </c>
      <c r="AK965" s="51">
        <v>1763.97</v>
      </c>
      <c r="AL965" s="34" t="str">
        <f t="shared" si="144"/>
        <v>Mauricio Alves</v>
      </c>
    </row>
    <row r="966" spans="1:38" x14ac:dyDescent="0.25">
      <c r="A966" s="26" t="s">
        <v>38</v>
      </c>
      <c r="B966" s="26" t="s">
        <v>39</v>
      </c>
      <c r="C966" s="26" t="s">
        <v>52</v>
      </c>
      <c r="D966" s="26" t="s">
        <v>40</v>
      </c>
      <c r="E966" s="27">
        <v>3069</v>
      </c>
      <c r="F966" s="67">
        <v>413</v>
      </c>
      <c r="G966" s="67"/>
      <c r="H966" s="26">
        <v>6000814330</v>
      </c>
      <c r="I966" s="26" t="s">
        <v>42</v>
      </c>
      <c r="J966" s="26" t="s">
        <v>42</v>
      </c>
      <c r="K966" s="30" t="str">
        <f t="shared" si="145"/>
        <v>Custeio</v>
      </c>
      <c r="L966" s="26" t="s">
        <v>136</v>
      </c>
      <c r="M966" s="26" t="s">
        <v>69</v>
      </c>
      <c r="N966" s="26" t="str">
        <f t="shared" si="140"/>
        <v>Realizado</v>
      </c>
      <c r="O966" s="47" t="s">
        <v>45</v>
      </c>
      <c r="P966" s="47" t="s">
        <v>76</v>
      </c>
      <c r="Q966" s="26" t="str">
        <f>IFERROR(IFERROR(VLOOKUP(H966,[1]STATUS_CAPEX!I:J,2,0),VLOOKUP(H966,[1]STATUS_OPEX!H:I,2,0)),0)</f>
        <v>LIB //COMS</v>
      </c>
      <c r="R966" s="31">
        <v>46664</v>
      </c>
      <c r="S966" s="32" t="s">
        <v>47</v>
      </c>
      <c r="T966" s="26" t="s">
        <v>72</v>
      </c>
      <c r="U966" s="33" t="s">
        <v>39</v>
      </c>
      <c r="V966" s="33" t="str">
        <f t="shared" si="138"/>
        <v>OK</v>
      </c>
      <c r="W966" s="33" t="s">
        <v>49</v>
      </c>
      <c r="X966" s="33" t="s">
        <v>49</v>
      </c>
      <c r="Y966" s="33" t="s">
        <v>39</v>
      </c>
      <c r="Z966" s="14">
        <f t="shared" si="142"/>
        <v>1</v>
      </c>
      <c r="AA966" s="48">
        <v>2390.8200000000002</v>
      </c>
      <c r="AB966" s="35" t="s">
        <v>50</v>
      </c>
      <c r="AC966" s="36" t="s">
        <v>73</v>
      </c>
      <c r="AD966" s="37" t="s">
        <v>51</v>
      </c>
      <c r="AE966" s="32" t="str">
        <f t="shared" si="146"/>
        <v>Realizado</v>
      </c>
      <c r="AF966" s="38" t="s">
        <v>42</v>
      </c>
      <c r="AG966" s="39">
        <f t="shared" si="141"/>
        <v>1657.24</v>
      </c>
      <c r="AH966" s="40">
        <v>2548098.5699999998</v>
      </c>
      <c r="AI966" s="35" t="e">
        <f t="shared" si="143"/>
        <v>#N/A</v>
      </c>
      <c r="AJ966" s="41">
        <v>25445840</v>
      </c>
      <c r="AK966" s="51">
        <v>1657.24</v>
      </c>
      <c r="AL966" s="34" t="str">
        <f t="shared" si="144"/>
        <v>Mauricio Alves</v>
      </c>
    </row>
    <row r="967" spans="1:38" x14ac:dyDescent="0.25">
      <c r="A967" s="26" t="s">
        <v>38</v>
      </c>
      <c r="B967" s="26" t="s">
        <v>39</v>
      </c>
      <c r="C967" s="26" t="s">
        <v>52</v>
      </c>
      <c r="D967" s="26" t="s">
        <v>40</v>
      </c>
      <c r="E967" s="27">
        <v>1547</v>
      </c>
      <c r="F967" s="106">
        <v>82</v>
      </c>
      <c r="G967" s="106"/>
      <c r="H967" s="26">
        <v>6000822233</v>
      </c>
      <c r="I967" s="26" t="s">
        <v>42</v>
      </c>
      <c r="J967" s="26" t="s">
        <v>42</v>
      </c>
      <c r="K967" s="30" t="str">
        <f t="shared" si="145"/>
        <v>Custeio</v>
      </c>
      <c r="L967" s="47" t="s">
        <v>136</v>
      </c>
      <c r="M967" s="26" t="s">
        <v>44</v>
      </c>
      <c r="N967" s="26" t="str">
        <f t="shared" si="140"/>
        <v>Realizado</v>
      </c>
      <c r="O967" s="47" t="s">
        <v>45</v>
      </c>
      <c r="P967" s="47" t="s">
        <v>537</v>
      </c>
      <c r="Q967" s="26" t="str">
        <f>IFERROR(IFERROR(VLOOKUP(H967,[1]STATUS_CAPEX!I:J,2,0),VLOOKUP(H967,[1]STATUS_OPEX!H:I,2,0)),0)</f>
        <v>LIB //COMS</v>
      </c>
      <c r="R967" s="31">
        <v>46500</v>
      </c>
      <c r="S967" s="32" t="s">
        <v>56</v>
      </c>
      <c r="T967" s="47" t="s">
        <v>72</v>
      </c>
      <c r="U967" s="33" t="s">
        <v>39</v>
      </c>
      <c r="V967" s="33" t="str">
        <f t="shared" si="138"/>
        <v>OK</v>
      </c>
      <c r="W967" s="33" t="s">
        <v>49</v>
      </c>
      <c r="X967" s="33" t="s">
        <v>49</v>
      </c>
      <c r="Y967" s="33" t="s">
        <v>39</v>
      </c>
      <c r="Z967" s="14">
        <f t="shared" si="142"/>
        <v>1</v>
      </c>
      <c r="AA967" s="48">
        <v>2038.38</v>
      </c>
      <c r="AB967" s="50" t="s">
        <v>57</v>
      </c>
      <c r="AC967" s="36" t="s">
        <v>73</v>
      </c>
      <c r="AD967" s="37" t="s">
        <v>51</v>
      </c>
      <c r="AE967" s="32" t="str">
        <f t="shared" si="146"/>
        <v>Realizado</v>
      </c>
      <c r="AF967" s="38" t="s">
        <v>42</v>
      </c>
      <c r="AG967" s="39">
        <f t="shared" si="141"/>
        <v>3396.49</v>
      </c>
      <c r="AH967" s="40">
        <v>2548098.5699999998</v>
      </c>
      <c r="AI967" s="35" t="e">
        <f t="shared" si="143"/>
        <v>#N/A</v>
      </c>
      <c r="AJ967" s="41">
        <v>25646408</v>
      </c>
      <c r="AK967" s="51">
        <v>3396.49</v>
      </c>
      <c r="AL967" s="34" t="str">
        <f t="shared" si="144"/>
        <v>Mauricio Alves</v>
      </c>
    </row>
    <row r="968" spans="1:38" x14ac:dyDescent="0.25">
      <c r="A968" s="26" t="s">
        <v>38</v>
      </c>
      <c r="B968" s="26" t="s">
        <v>39</v>
      </c>
      <c r="C968" s="26" t="s">
        <v>52</v>
      </c>
      <c r="D968" s="26" t="s">
        <v>40</v>
      </c>
      <c r="E968" s="27">
        <v>4789</v>
      </c>
      <c r="F968" s="106">
        <v>83</v>
      </c>
      <c r="G968" s="106"/>
      <c r="H968" s="26">
        <v>6000822234</v>
      </c>
      <c r="I968" s="26" t="s">
        <v>42</v>
      </c>
      <c r="J968" s="26" t="s">
        <v>42</v>
      </c>
      <c r="K968" s="30" t="str">
        <f t="shared" si="145"/>
        <v>Custeio</v>
      </c>
      <c r="L968" s="47" t="s">
        <v>136</v>
      </c>
      <c r="M968" s="26" t="s">
        <v>44</v>
      </c>
      <c r="N968" s="26" t="str">
        <f t="shared" si="140"/>
        <v>Realizado</v>
      </c>
      <c r="O968" s="47" t="s">
        <v>45</v>
      </c>
      <c r="P968" s="47" t="s">
        <v>537</v>
      </c>
      <c r="Q968" s="26" t="str">
        <f>IFERROR(IFERROR(VLOOKUP(H968,[1]STATUS_CAPEX!I:J,2,0),VLOOKUP(H968,[1]STATUS_OPEX!H:I,2,0)),0)</f>
        <v>LIB //COMS</v>
      </c>
      <c r="R968" s="31">
        <v>46501</v>
      </c>
      <c r="S968" s="32" t="s">
        <v>47</v>
      </c>
      <c r="T968" s="47" t="s">
        <v>72</v>
      </c>
      <c r="U968" s="33" t="s">
        <v>39</v>
      </c>
      <c r="V968" s="33" t="str">
        <f t="shared" si="138"/>
        <v>OK</v>
      </c>
      <c r="W968" s="33" t="s">
        <v>49</v>
      </c>
      <c r="X968" s="33" t="s">
        <v>49</v>
      </c>
      <c r="Y968" s="33" t="s">
        <v>39</v>
      </c>
      <c r="Z968" s="14">
        <f t="shared" si="142"/>
        <v>1</v>
      </c>
      <c r="AA968" s="48">
        <v>6945.01</v>
      </c>
      <c r="AB968" s="35" t="s">
        <v>50</v>
      </c>
      <c r="AC968" s="36" t="s">
        <v>73</v>
      </c>
      <c r="AD968" s="37" t="s">
        <v>51</v>
      </c>
      <c r="AE968" s="32" t="str">
        <f t="shared" si="146"/>
        <v>Realizado</v>
      </c>
      <c r="AF968" s="38" t="s">
        <v>42</v>
      </c>
      <c r="AG968" s="39" t="s">
        <v>539</v>
      </c>
      <c r="AH968" s="40">
        <v>2548098.5699999998</v>
      </c>
      <c r="AI968" s="35" t="e">
        <f t="shared" si="143"/>
        <v>#N/A</v>
      </c>
      <c r="AJ968" s="41">
        <v>25645714</v>
      </c>
      <c r="AK968" s="51">
        <v>5933.67</v>
      </c>
      <c r="AL968" s="34" t="str">
        <f t="shared" si="144"/>
        <v>Mauricio Alves</v>
      </c>
    </row>
    <row r="969" spans="1:38" x14ac:dyDescent="0.25">
      <c r="A969" s="26" t="s">
        <v>38</v>
      </c>
      <c r="B969" s="26" t="s">
        <v>39</v>
      </c>
      <c r="C969" s="26" t="s">
        <v>52</v>
      </c>
      <c r="D969" s="26" t="s">
        <v>40</v>
      </c>
      <c r="E969" s="46">
        <v>44170446</v>
      </c>
      <c r="F969" s="106">
        <v>84</v>
      </c>
      <c r="G969" s="106"/>
      <c r="H969" s="26">
        <v>6000822235</v>
      </c>
      <c r="I969" s="26" t="s">
        <v>42</v>
      </c>
      <c r="J969" s="26" t="s">
        <v>42</v>
      </c>
      <c r="K969" s="30" t="str">
        <f t="shared" si="145"/>
        <v>Custeio</v>
      </c>
      <c r="L969" s="47" t="s">
        <v>136</v>
      </c>
      <c r="M969" s="26" t="s">
        <v>44</v>
      </c>
      <c r="N969" s="26" t="str">
        <f t="shared" si="140"/>
        <v>Realizado</v>
      </c>
      <c r="O969" s="47" t="s">
        <v>45</v>
      </c>
      <c r="P969" s="47" t="s">
        <v>540</v>
      </c>
      <c r="Q969" s="26" t="str">
        <f>IFERROR(IFERROR(VLOOKUP(H969,[1]STATUS_CAPEX!I:J,2,0),VLOOKUP(H969,[1]STATUS_OPEX!H:I,2,0)),0)</f>
        <v>LIB //COMS</v>
      </c>
      <c r="R969" s="31">
        <v>46502</v>
      </c>
      <c r="S969" s="32" t="s">
        <v>56</v>
      </c>
      <c r="T969" s="47" t="s">
        <v>72</v>
      </c>
      <c r="U969" s="33" t="s">
        <v>39</v>
      </c>
      <c r="V969" s="33" t="str">
        <f t="shared" si="138"/>
        <v>OK</v>
      </c>
      <c r="W969" s="33" t="s">
        <v>49</v>
      </c>
      <c r="X969" s="33" t="s">
        <v>49</v>
      </c>
      <c r="Y969" s="33" t="s">
        <v>39</v>
      </c>
      <c r="Z969" s="14">
        <f t="shared" si="142"/>
        <v>1</v>
      </c>
      <c r="AA969" s="48">
        <v>526.58000000000004</v>
      </c>
      <c r="AB969" s="50" t="s">
        <v>57</v>
      </c>
      <c r="AC969" s="36" t="s">
        <v>73</v>
      </c>
      <c r="AD969" s="37" t="s">
        <v>51</v>
      </c>
      <c r="AE969" s="32" t="str">
        <f t="shared" si="146"/>
        <v>Realizado</v>
      </c>
      <c r="AF969" s="38" t="s">
        <v>42</v>
      </c>
      <c r="AG969" s="39">
        <f t="shared" ref="AG969:AG985" si="147">IF(AK969="",AA969,AK969)</f>
        <v>567.52</v>
      </c>
      <c r="AH969" s="40">
        <v>2548098.5699999998</v>
      </c>
      <c r="AI969" s="35" t="e">
        <f t="shared" si="143"/>
        <v>#N/A</v>
      </c>
      <c r="AJ969" s="41">
        <v>25620529</v>
      </c>
      <c r="AK969" s="51">
        <v>567.52</v>
      </c>
      <c r="AL969" s="34" t="str">
        <f t="shared" si="144"/>
        <v>Mauricio Alves</v>
      </c>
    </row>
    <row r="970" spans="1:38" x14ac:dyDescent="0.25">
      <c r="A970" s="26" t="s">
        <v>38</v>
      </c>
      <c r="B970" s="26" t="s">
        <v>39</v>
      </c>
      <c r="C970" s="26" t="s">
        <v>52</v>
      </c>
      <c r="D970" s="26" t="s">
        <v>40</v>
      </c>
      <c r="E970" s="27">
        <v>5891</v>
      </c>
      <c r="F970" s="67">
        <v>532</v>
      </c>
      <c r="G970" s="67"/>
      <c r="H970" s="26">
        <v>6000842095</v>
      </c>
      <c r="I970" s="26" t="s">
        <v>42</v>
      </c>
      <c r="J970" s="26" t="s">
        <v>42</v>
      </c>
      <c r="K970" s="30" t="str">
        <f t="shared" si="145"/>
        <v>Custeio</v>
      </c>
      <c r="L970" s="47" t="s">
        <v>136</v>
      </c>
      <c r="M970" s="26" t="s">
        <v>69</v>
      </c>
      <c r="N970" s="26" t="str">
        <f t="shared" si="140"/>
        <v>Realizado</v>
      </c>
      <c r="O970" s="47" t="s">
        <v>45</v>
      </c>
      <c r="P970" s="47" t="s">
        <v>70</v>
      </c>
      <c r="Q970" s="26" t="str">
        <f>IFERROR(IFERROR(VLOOKUP(H970,[1]STATUS_CAPEX!I:J,2,0),VLOOKUP(H970,[1]STATUS_OPEX!H:I,2,0)),0)</f>
        <v>LIB //COMS</v>
      </c>
      <c r="R970" s="31">
        <v>46503</v>
      </c>
      <c r="S970" s="32" t="s">
        <v>47</v>
      </c>
      <c r="T970" s="47" t="s">
        <v>72</v>
      </c>
      <c r="U970" s="33" t="s">
        <v>39</v>
      </c>
      <c r="V970" s="33" t="str">
        <f t="shared" si="138"/>
        <v>OK</v>
      </c>
      <c r="W970" s="33" t="s">
        <v>49</v>
      </c>
      <c r="X970" s="33" t="s">
        <v>49</v>
      </c>
      <c r="Y970" s="33" t="s">
        <v>39</v>
      </c>
      <c r="Z970" s="14">
        <f t="shared" si="142"/>
        <v>1</v>
      </c>
      <c r="AA970" s="48">
        <v>6438.78</v>
      </c>
      <c r="AB970" s="50" t="s">
        <v>50</v>
      </c>
      <c r="AC970" s="36" t="s">
        <v>73</v>
      </c>
      <c r="AD970" s="37" t="s">
        <v>51</v>
      </c>
      <c r="AE970" s="32" t="str">
        <f t="shared" si="146"/>
        <v>Realizado</v>
      </c>
      <c r="AF970" s="38" t="s">
        <v>42</v>
      </c>
      <c r="AG970" s="49">
        <f t="shared" si="147"/>
        <v>939.6</v>
      </c>
      <c r="AH970" s="40">
        <v>2548098.5699999998</v>
      </c>
      <c r="AI970" s="50" t="e">
        <f t="shared" si="143"/>
        <v>#N/A</v>
      </c>
      <c r="AJ970" s="41">
        <v>26083040</v>
      </c>
      <c r="AK970" s="51">
        <v>939.6</v>
      </c>
      <c r="AL970" s="34" t="str">
        <f t="shared" si="144"/>
        <v>Mauricio Alves</v>
      </c>
    </row>
    <row r="971" spans="1:38" x14ac:dyDescent="0.25">
      <c r="A971" s="26" t="s">
        <v>38</v>
      </c>
      <c r="B971" s="26" t="s">
        <v>39</v>
      </c>
      <c r="C971" s="26" t="s">
        <v>52</v>
      </c>
      <c r="D971" s="26" t="s">
        <v>40</v>
      </c>
      <c r="E971" s="27">
        <v>5891</v>
      </c>
      <c r="F971" s="67">
        <v>540</v>
      </c>
      <c r="G971" s="67"/>
      <c r="H971" s="26">
        <v>6000842096</v>
      </c>
      <c r="I971" s="26" t="s">
        <v>42</v>
      </c>
      <c r="J971" s="26" t="s">
        <v>42</v>
      </c>
      <c r="K971" s="30" t="str">
        <f t="shared" si="145"/>
        <v>Custeio</v>
      </c>
      <c r="L971" s="47" t="s">
        <v>136</v>
      </c>
      <c r="M971" s="26" t="s">
        <v>69</v>
      </c>
      <c r="N971" s="26" t="str">
        <f t="shared" si="140"/>
        <v>Realizado</v>
      </c>
      <c r="O971" s="26" t="s">
        <v>64</v>
      </c>
      <c r="P971" s="47" t="s">
        <v>76</v>
      </c>
      <c r="Q971" s="26" t="str">
        <f>IFERROR(IFERROR(VLOOKUP(H971,[1]STATUS_CAPEX!I:J,2,0),VLOOKUP(H971,[1]STATUS_OPEX!H:I,2,0)),0)</f>
        <v>LIB //COMS</v>
      </c>
      <c r="R971" s="31">
        <v>46504</v>
      </c>
      <c r="S971" s="32" t="s">
        <v>47</v>
      </c>
      <c r="T971" s="47" t="s">
        <v>72</v>
      </c>
      <c r="U971" s="33" t="s">
        <v>39</v>
      </c>
      <c r="V971" s="33" t="str">
        <f t="shared" si="138"/>
        <v>OK</v>
      </c>
      <c r="W971" s="33" t="s">
        <v>49</v>
      </c>
      <c r="X971" s="33" t="s">
        <v>49</v>
      </c>
      <c r="Y971" s="33" t="s">
        <v>39</v>
      </c>
      <c r="Z971" s="14">
        <f t="shared" si="142"/>
        <v>1</v>
      </c>
      <c r="AA971" s="48">
        <v>2030.86</v>
      </c>
      <c r="AB971" s="50" t="s">
        <v>50</v>
      </c>
      <c r="AC971" s="36" t="s">
        <v>73</v>
      </c>
      <c r="AD971" s="37" t="s">
        <v>51</v>
      </c>
      <c r="AE971" s="32" t="str">
        <f t="shared" si="146"/>
        <v>Realizado</v>
      </c>
      <c r="AF971" s="38" t="s">
        <v>42</v>
      </c>
      <c r="AG971" s="39">
        <f t="shared" si="147"/>
        <v>1269.94</v>
      </c>
      <c r="AH971" s="40">
        <v>2548098.5699999998</v>
      </c>
      <c r="AI971" s="35" t="e">
        <f t="shared" si="143"/>
        <v>#N/A</v>
      </c>
      <c r="AJ971" s="110">
        <v>26083226</v>
      </c>
      <c r="AK971" s="51">
        <v>1269.94</v>
      </c>
      <c r="AL971" s="34" t="str">
        <f t="shared" si="144"/>
        <v>Mauricio Alves</v>
      </c>
    </row>
    <row r="972" spans="1:38" x14ac:dyDescent="0.25">
      <c r="A972" s="26" t="s">
        <v>38</v>
      </c>
      <c r="B972" s="26" t="s">
        <v>39</v>
      </c>
      <c r="C972" s="26" t="s">
        <v>52</v>
      </c>
      <c r="D972" s="26" t="s">
        <v>40</v>
      </c>
      <c r="E972" s="27">
        <v>5922</v>
      </c>
      <c r="F972" s="67">
        <v>216</v>
      </c>
      <c r="G972" s="67"/>
      <c r="H972" s="26">
        <v>6000824597</v>
      </c>
      <c r="I972" s="26" t="s">
        <v>42</v>
      </c>
      <c r="J972" s="26" t="s">
        <v>42</v>
      </c>
      <c r="K972" s="30" t="str">
        <f t="shared" si="145"/>
        <v>Custeio</v>
      </c>
      <c r="L972" s="47" t="s">
        <v>136</v>
      </c>
      <c r="M972" s="47" t="s">
        <v>541</v>
      </c>
      <c r="N972" s="26" t="str">
        <f t="shared" si="140"/>
        <v>Realizado</v>
      </c>
      <c r="O972" s="47" t="s">
        <v>100</v>
      </c>
      <c r="P972" s="47" t="s">
        <v>104</v>
      </c>
      <c r="Q972" s="26" t="str">
        <f>IFERROR(IFERROR(VLOOKUP(H972,[1]STATUS_CAPEX!I:J,2,0),VLOOKUP(H972,[1]STATUS_OPEX!H:I,2,0)),0)</f>
        <v>LIB //COMS</v>
      </c>
      <c r="R972" s="31">
        <v>46505</v>
      </c>
      <c r="S972" s="32" t="s">
        <v>56</v>
      </c>
      <c r="T972" s="47" t="s">
        <v>72</v>
      </c>
      <c r="U972" s="33" t="s">
        <v>39</v>
      </c>
      <c r="V972" s="33" t="str">
        <f t="shared" si="138"/>
        <v>OK</v>
      </c>
      <c r="W972" s="33" t="s">
        <v>49</v>
      </c>
      <c r="X972" s="33" t="s">
        <v>49</v>
      </c>
      <c r="Y972" s="33" t="s">
        <v>39</v>
      </c>
      <c r="Z972" s="14">
        <f t="shared" si="142"/>
        <v>1</v>
      </c>
      <c r="AA972" s="48">
        <v>1189.08</v>
      </c>
      <c r="AB972" s="50" t="s">
        <v>57</v>
      </c>
      <c r="AC972" s="36" t="s">
        <v>271</v>
      </c>
      <c r="AD972" s="37" t="s">
        <v>51</v>
      </c>
      <c r="AE972" s="32" t="str">
        <f t="shared" si="146"/>
        <v>Realizado</v>
      </c>
      <c r="AF972" s="38" t="s">
        <v>42</v>
      </c>
      <c r="AG972" s="39">
        <f t="shared" si="147"/>
        <v>1189.08</v>
      </c>
      <c r="AH972" s="40">
        <v>2548098.5699999998</v>
      </c>
      <c r="AI972" s="35" t="e">
        <f t="shared" si="143"/>
        <v>#N/A</v>
      </c>
      <c r="AJ972" s="41">
        <v>25679062</v>
      </c>
      <c r="AK972" s="51">
        <v>1189.08</v>
      </c>
      <c r="AL972" s="34" t="str">
        <f t="shared" si="144"/>
        <v>Mauricio Alves</v>
      </c>
    </row>
    <row r="973" spans="1:38" x14ac:dyDescent="0.25">
      <c r="A973" s="26" t="s">
        <v>38</v>
      </c>
      <c r="B973" s="26" t="s">
        <v>39</v>
      </c>
      <c r="C973" s="26" t="s">
        <v>52</v>
      </c>
      <c r="D973" s="26" t="s">
        <v>40</v>
      </c>
      <c r="E973" s="27">
        <v>54944</v>
      </c>
      <c r="F973" s="67">
        <v>217</v>
      </c>
      <c r="G973" s="67"/>
      <c r="H973" s="26">
        <v>6000824599</v>
      </c>
      <c r="I973" s="26" t="s">
        <v>42</v>
      </c>
      <c r="J973" s="26" t="s">
        <v>42</v>
      </c>
      <c r="K973" s="30" t="str">
        <f t="shared" si="145"/>
        <v>Custeio</v>
      </c>
      <c r="L973" s="47" t="s">
        <v>136</v>
      </c>
      <c r="M973" s="47" t="s">
        <v>542</v>
      </c>
      <c r="N973" s="26" t="str">
        <f t="shared" si="140"/>
        <v>Realizado</v>
      </c>
      <c r="O973" s="26" t="s">
        <v>64</v>
      </c>
      <c r="P973" s="47" t="s">
        <v>104</v>
      </c>
      <c r="Q973" s="26" t="str">
        <f>IFERROR(IFERROR(VLOOKUP(H973,[1]STATUS_CAPEX!I:J,2,0),VLOOKUP(H973,[1]STATUS_OPEX!H:I,2,0)),0)</f>
        <v>LIB //COMS</v>
      </c>
      <c r="R973" s="31">
        <v>46506</v>
      </c>
      <c r="S973" s="32" t="s">
        <v>56</v>
      </c>
      <c r="T973" s="47" t="s">
        <v>72</v>
      </c>
      <c r="U973" s="33" t="s">
        <v>39</v>
      </c>
      <c r="V973" s="33" t="str">
        <f t="shared" si="138"/>
        <v>OK</v>
      </c>
      <c r="W973" s="33" t="s">
        <v>49</v>
      </c>
      <c r="X973" s="33" t="s">
        <v>49</v>
      </c>
      <c r="Y973" s="33" t="s">
        <v>39</v>
      </c>
      <c r="Z973" s="14">
        <f t="shared" si="142"/>
        <v>1</v>
      </c>
      <c r="AA973" s="48">
        <v>188.09</v>
      </c>
      <c r="AB973" s="50" t="s">
        <v>57</v>
      </c>
      <c r="AC973" s="36" t="s">
        <v>271</v>
      </c>
      <c r="AD973" s="37" t="s">
        <v>51</v>
      </c>
      <c r="AE973" s="32" t="str">
        <f t="shared" si="146"/>
        <v>Realizado</v>
      </c>
      <c r="AF973" s="38" t="s">
        <v>42</v>
      </c>
      <c r="AG973" s="39">
        <f t="shared" si="147"/>
        <v>42.21</v>
      </c>
      <c r="AH973" s="40">
        <v>2548098.5699999998</v>
      </c>
      <c r="AI973" s="35" t="e">
        <f t="shared" si="143"/>
        <v>#N/A</v>
      </c>
      <c r="AJ973" s="41">
        <v>25696071</v>
      </c>
      <c r="AK973" s="51">
        <v>42.21</v>
      </c>
      <c r="AL973" s="34" t="str">
        <f t="shared" si="144"/>
        <v>Mauricio Alves</v>
      </c>
    </row>
    <row r="974" spans="1:38" x14ac:dyDescent="0.25">
      <c r="A974" s="26" t="s">
        <v>38</v>
      </c>
      <c r="B974" s="26" t="s">
        <v>39</v>
      </c>
      <c r="C974" s="26" t="s">
        <v>52</v>
      </c>
      <c r="D974" s="26" t="s">
        <v>40</v>
      </c>
      <c r="E974" s="27">
        <v>28851</v>
      </c>
      <c r="F974" s="67">
        <v>218</v>
      </c>
      <c r="G974" s="67"/>
      <c r="H974" s="26">
        <v>6000824600</v>
      </c>
      <c r="I974" s="26" t="s">
        <v>42</v>
      </c>
      <c r="J974" s="26" t="s">
        <v>42</v>
      </c>
      <c r="K974" s="30" t="str">
        <f t="shared" si="145"/>
        <v>Custeio</v>
      </c>
      <c r="L974" s="47" t="s">
        <v>136</v>
      </c>
      <c r="M974" s="47" t="s">
        <v>506</v>
      </c>
      <c r="N974" s="26" t="str">
        <f t="shared" si="140"/>
        <v>Realizado</v>
      </c>
      <c r="O974" s="47" t="s">
        <v>122</v>
      </c>
      <c r="P974" s="47" t="s">
        <v>104</v>
      </c>
      <c r="Q974" s="26" t="str">
        <f>IFERROR(IFERROR(VLOOKUP(H974,[1]STATUS_CAPEX!I:J,2,0),VLOOKUP(H974,[1]STATUS_OPEX!H:I,2,0)),0)</f>
        <v>LIB //COMS</v>
      </c>
      <c r="R974" s="31">
        <v>46507</v>
      </c>
      <c r="S974" s="32" t="s">
        <v>56</v>
      </c>
      <c r="T974" s="47" t="s">
        <v>72</v>
      </c>
      <c r="U974" s="33" t="s">
        <v>39</v>
      </c>
      <c r="V974" s="33" t="str">
        <f t="shared" si="138"/>
        <v>OK</v>
      </c>
      <c r="W974" s="33" t="s">
        <v>49</v>
      </c>
      <c r="X974" s="33" t="s">
        <v>49</v>
      </c>
      <c r="Y974" s="33" t="s">
        <v>39</v>
      </c>
      <c r="Z974" s="14">
        <f t="shared" si="142"/>
        <v>1</v>
      </c>
      <c r="AA974" s="48">
        <v>91.75</v>
      </c>
      <c r="AB974" s="50" t="s">
        <v>57</v>
      </c>
      <c r="AC974" s="36" t="s">
        <v>271</v>
      </c>
      <c r="AD974" s="37" t="s">
        <v>51</v>
      </c>
      <c r="AE974" s="32" t="str">
        <f t="shared" si="146"/>
        <v>Realizado</v>
      </c>
      <c r="AF974" s="38" t="s">
        <v>42</v>
      </c>
      <c r="AG974" s="39">
        <f t="shared" si="147"/>
        <v>225.72</v>
      </c>
      <c r="AH974" s="40">
        <v>2548098.5699999998</v>
      </c>
      <c r="AI974" s="35" t="e">
        <f t="shared" si="143"/>
        <v>#N/A</v>
      </c>
      <c r="AJ974" s="41">
        <v>25679433</v>
      </c>
      <c r="AK974" s="51">
        <v>225.72</v>
      </c>
      <c r="AL974" s="34" t="str">
        <f t="shared" si="144"/>
        <v>Mauricio Alves</v>
      </c>
    </row>
    <row r="975" spans="1:38" x14ac:dyDescent="0.25">
      <c r="A975" s="26" t="s">
        <v>38</v>
      </c>
      <c r="B975" s="26" t="s">
        <v>39</v>
      </c>
      <c r="C975" s="26" t="s">
        <v>52</v>
      </c>
      <c r="D975" s="26" t="s">
        <v>40</v>
      </c>
      <c r="E975" s="27">
        <v>5894</v>
      </c>
      <c r="F975" s="67">
        <v>522</v>
      </c>
      <c r="G975" s="67"/>
      <c r="H975" s="26">
        <v>6000824592</v>
      </c>
      <c r="I975" s="26" t="s">
        <v>42</v>
      </c>
      <c r="J975" s="26" t="s">
        <v>42</v>
      </c>
      <c r="K975" s="30" t="str">
        <f t="shared" si="145"/>
        <v>Custeio</v>
      </c>
      <c r="L975" s="47" t="s">
        <v>136</v>
      </c>
      <c r="M975" s="26" t="s">
        <v>69</v>
      </c>
      <c r="N975" s="26" t="str">
        <f t="shared" si="140"/>
        <v>Realizado</v>
      </c>
      <c r="O975" s="26" t="s">
        <v>64</v>
      </c>
      <c r="P975" s="47" t="s">
        <v>70</v>
      </c>
      <c r="Q975" s="26" t="str">
        <f>IFERROR(IFERROR(VLOOKUP(H975,[1]STATUS_CAPEX!I:J,2,0),VLOOKUP(H975,[1]STATUS_OPEX!H:I,2,0)),0)</f>
        <v>LIB //COMS</v>
      </c>
      <c r="R975" s="31">
        <v>46508</v>
      </c>
      <c r="S975" s="32" t="s">
        <v>56</v>
      </c>
      <c r="T975" s="47" t="s">
        <v>72</v>
      </c>
      <c r="U975" s="33" t="s">
        <v>39</v>
      </c>
      <c r="V975" s="33" t="str">
        <f t="shared" si="138"/>
        <v>OK</v>
      </c>
      <c r="W975" s="33" t="s">
        <v>49</v>
      </c>
      <c r="X975" s="33" t="s">
        <v>49</v>
      </c>
      <c r="Y975" s="33" t="s">
        <v>39</v>
      </c>
      <c r="Z975" s="14">
        <f t="shared" si="142"/>
        <v>1</v>
      </c>
      <c r="AA975" s="48">
        <v>4013.03</v>
      </c>
      <c r="AB975" s="50" t="s">
        <v>57</v>
      </c>
      <c r="AC975" s="36" t="s">
        <v>271</v>
      </c>
      <c r="AD975" s="37" t="s">
        <v>51</v>
      </c>
      <c r="AE975" s="32" t="str">
        <f t="shared" si="146"/>
        <v>Realizado</v>
      </c>
      <c r="AF975" s="38" t="s">
        <v>42</v>
      </c>
      <c r="AG975" s="39">
        <f t="shared" si="147"/>
        <v>3898.37</v>
      </c>
      <c r="AH975" s="40">
        <v>2548098.5699999998</v>
      </c>
      <c r="AI975" s="35" t="e">
        <f t="shared" si="143"/>
        <v>#N/A</v>
      </c>
      <c r="AJ975" s="41">
        <v>25678997</v>
      </c>
      <c r="AK975" s="51">
        <v>3898.37</v>
      </c>
      <c r="AL975" s="34" t="str">
        <f t="shared" si="144"/>
        <v>Mauricio Alves</v>
      </c>
    </row>
    <row r="976" spans="1:38" x14ac:dyDescent="0.25">
      <c r="A976" s="26" t="s">
        <v>38</v>
      </c>
      <c r="B976" s="26" t="s">
        <v>39</v>
      </c>
      <c r="C976" s="26" t="s">
        <v>52</v>
      </c>
      <c r="D976" s="26" t="s">
        <v>40</v>
      </c>
      <c r="E976" s="27">
        <v>6366</v>
      </c>
      <c r="F976" s="67">
        <v>219</v>
      </c>
      <c r="G976" s="67"/>
      <c r="H976" s="26">
        <v>6000824092</v>
      </c>
      <c r="I976" s="26" t="s">
        <v>42</v>
      </c>
      <c r="J976" s="26" t="s">
        <v>42</v>
      </c>
      <c r="K976" s="30" t="str">
        <f t="shared" si="145"/>
        <v>Custeio</v>
      </c>
      <c r="L976" s="47" t="s">
        <v>136</v>
      </c>
      <c r="M976" s="47" t="s">
        <v>523</v>
      </c>
      <c r="N976" s="26" t="str">
        <f t="shared" si="140"/>
        <v>Realizado</v>
      </c>
      <c r="O976" s="26" t="s">
        <v>64</v>
      </c>
      <c r="P976" s="47" t="s">
        <v>104</v>
      </c>
      <c r="Q976" s="26" t="str">
        <f>IFERROR(IFERROR(VLOOKUP(H976,[1]STATUS_CAPEX!I:J,2,0),VLOOKUP(H976,[1]STATUS_OPEX!H:I,2,0)),0)</f>
        <v>LIB //COMS</v>
      </c>
      <c r="R976" s="31">
        <v>46509</v>
      </c>
      <c r="S976" s="32" t="s">
        <v>56</v>
      </c>
      <c r="T976" s="47" t="s">
        <v>72</v>
      </c>
      <c r="U976" s="33" t="s">
        <v>39</v>
      </c>
      <c r="V976" s="33" t="str">
        <f t="shared" si="138"/>
        <v>OK</v>
      </c>
      <c r="W976" s="33" t="s">
        <v>49</v>
      </c>
      <c r="X976" s="33" t="s">
        <v>49</v>
      </c>
      <c r="Y976" s="33" t="s">
        <v>39</v>
      </c>
      <c r="Z976" s="14">
        <f t="shared" si="142"/>
        <v>1</v>
      </c>
      <c r="AA976" s="48">
        <v>880.8</v>
      </c>
      <c r="AB976" s="50" t="s">
        <v>57</v>
      </c>
      <c r="AC976" s="36" t="str">
        <f>IFERROR(VLOOKUP(T976,[1]STATUS_CAPEX!Q:R,2,0),"SAMUEL OLIVEIRA")</f>
        <v>SAMUEL OLIVEIRA</v>
      </c>
      <c r="AD976" s="37" t="s">
        <v>51</v>
      </c>
      <c r="AE976" s="32" t="str">
        <f t="shared" si="146"/>
        <v>Realizado</v>
      </c>
      <c r="AF976" s="38" t="s">
        <v>42</v>
      </c>
      <c r="AG976" s="39">
        <f t="shared" si="147"/>
        <v>807.4</v>
      </c>
      <c r="AH976" s="40">
        <v>2548098.5699999998</v>
      </c>
      <c r="AI976" s="35" t="e">
        <f t="shared" si="143"/>
        <v>#N/A</v>
      </c>
      <c r="AJ976" s="41">
        <v>25679434</v>
      </c>
      <c r="AK976" s="51">
        <v>807.4</v>
      </c>
      <c r="AL976" s="34" t="str">
        <f t="shared" si="144"/>
        <v>Mauricio Alves</v>
      </c>
    </row>
    <row r="977" spans="1:38" x14ac:dyDescent="0.25">
      <c r="A977" s="26" t="s">
        <v>38</v>
      </c>
      <c r="B977" s="26" t="s">
        <v>39</v>
      </c>
      <c r="C977" s="26" t="s">
        <v>52</v>
      </c>
      <c r="D977" s="26" t="s">
        <v>40</v>
      </c>
      <c r="E977" s="27">
        <v>5303</v>
      </c>
      <c r="F977" s="67">
        <v>220</v>
      </c>
      <c r="G977" s="67"/>
      <c r="H977" s="26">
        <v>6000806694</v>
      </c>
      <c r="I977" s="26" t="s">
        <v>42</v>
      </c>
      <c r="J977" s="26" t="s">
        <v>42</v>
      </c>
      <c r="K977" s="30" t="str">
        <f t="shared" si="145"/>
        <v>Custeio</v>
      </c>
      <c r="L977" s="47" t="s">
        <v>75</v>
      </c>
      <c r="M977" s="47" t="s">
        <v>541</v>
      </c>
      <c r="N977" s="26" t="str">
        <f t="shared" si="140"/>
        <v>Realizado</v>
      </c>
      <c r="O977" s="47" t="s">
        <v>45</v>
      </c>
      <c r="P977" s="47" t="s">
        <v>543</v>
      </c>
      <c r="Q977" s="26" t="str">
        <f>IFERROR(IFERROR(VLOOKUP(H977,[1]STATUS_CAPEX!I:J,2,0),VLOOKUP(H977,[1]STATUS_OPEX!H:I,2,0)),0)</f>
        <v>LIB //COMS</v>
      </c>
      <c r="R977" s="31">
        <v>46510</v>
      </c>
      <c r="S977" s="32" t="s">
        <v>56</v>
      </c>
      <c r="T977" s="47" t="s">
        <v>72</v>
      </c>
      <c r="U977" s="33" t="s">
        <v>39</v>
      </c>
      <c r="V977" s="33" t="str">
        <f t="shared" si="138"/>
        <v>OK</v>
      </c>
      <c r="W977" s="33" t="s">
        <v>49</v>
      </c>
      <c r="X977" s="33" t="s">
        <v>49</v>
      </c>
      <c r="Y977" s="33" t="s">
        <v>39</v>
      </c>
      <c r="Z977" s="14">
        <f t="shared" si="142"/>
        <v>1</v>
      </c>
      <c r="AA977" s="48">
        <v>186.6</v>
      </c>
      <c r="AB977" s="50" t="s">
        <v>57</v>
      </c>
      <c r="AC977" s="36" t="s">
        <v>271</v>
      </c>
      <c r="AD977" s="37" t="s">
        <v>51</v>
      </c>
      <c r="AE977" s="32" t="str">
        <f t="shared" si="146"/>
        <v>Realizado</v>
      </c>
      <c r="AF977" s="38" t="s">
        <v>42</v>
      </c>
      <c r="AG977" s="39">
        <f t="shared" si="147"/>
        <v>822.08</v>
      </c>
      <c r="AH977" s="40">
        <v>2548098.5699999998</v>
      </c>
      <c r="AI977" s="35" t="e">
        <f t="shared" si="143"/>
        <v>#N/A</v>
      </c>
      <c r="AJ977" s="41">
        <v>25679177</v>
      </c>
      <c r="AK977" s="51">
        <v>822.08</v>
      </c>
      <c r="AL977" s="34" t="str">
        <f t="shared" si="144"/>
        <v>Mauricio Alves</v>
      </c>
    </row>
    <row r="978" spans="1:38" x14ac:dyDescent="0.25">
      <c r="A978" s="26" t="s">
        <v>38</v>
      </c>
      <c r="B978" s="26" t="s">
        <v>39</v>
      </c>
      <c r="C978" s="26" t="s">
        <v>52</v>
      </c>
      <c r="D978" s="26" t="s">
        <v>40</v>
      </c>
      <c r="E978" s="27">
        <v>5303</v>
      </c>
      <c r="F978" s="67">
        <v>220.1</v>
      </c>
      <c r="G978" s="67"/>
      <c r="H978" s="26">
        <v>6000806693</v>
      </c>
      <c r="I978" s="26" t="s">
        <v>42</v>
      </c>
      <c r="J978" s="26" t="s">
        <v>42</v>
      </c>
      <c r="K978" s="30" t="str">
        <f t="shared" si="145"/>
        <v>Custeio</v>
      </c>
      <c r="L978" s="47" t="s">
        <v>75</v>
      </c>
      <c r="M978" s="47" t="s">
        <v>541</v>
      </c>
      <c r="N978" s="26" t="str">
        <f t="shared" si="140"/>
        <v>Realizado</v>
      </c>
      <c r="O978" s="47" t="s">
        <v>45</v>
      </c>
      <c r="P978" s="47" t="s">
        <v>543</v>
      </c>
      <c r="Q978" s="26" t="str">
        <f>IFERROR(IFERROR(VLOOKUP(H978,[1]STATUS_CAPEX!I:J,2,0),VLOOKUP(H978,[1]STATUS_OPEX!H:I,2,0)),0)</f>
        <v>LIB //COMS</v>
      </c>
      <c r="R978" s="31">
        <v>46511</v>
      </c>
      <c r="S978" s="32" t="s">
        <v>56</v>
      </c>
      <c r="T978" s="47" t="s">
        <v>72</v>
      </c>
      <c r="U978" s="33" t="s">
        <v>39</v>
      </c>
      <c r="V978" s="33" t="str">
        <f t="shared" si="138"/>
        <v>OK</v>
      </c>
      <c r="W978" s="33" t="s">
        <v>49</v>
      </c>
      <c r="X978" s="33" t="s">
        <v>49</v>
      </c>
      <c r="Y978" s="33" t="s">
        <v>39</v>
      </c>
      <c r="Z978" s="14">
        <f t="shared" si="142"/>
        <v>1</v>
      </c>
      <c r="AA978" s="48">
        <v>844.68</v>
      </c>
      <c r="AB978" s="50" t="s">
        <v>57</v>
      </c>
      <c r="AC978" s="36" t="s">
        <v>271</v>
      </c>
      <c r="AD978" s="37" t="s">
        <v>51</v>
      </c>
      <c r="AE978" s="32" t="str">
        <f t="shared" si="146"/>
        <v>Realizado</v>
      </c>
      <c r="AF978" s="38" t="s">
        <v>42</v>
      </c>
      <c r="AG978" s="39">
        <f t="shared" si="147"/>
        <v>209.2</v>
      </c>
      <c r="AH978" s="40">
        <v>2548098.5699999998</v>
      </c>
      <c r="AI978" s="35" t="e">
        <f t="shared" si="143"/>
        <v>#N/A</v>
      </c>
      <c r="AJ978" s="41">
        <v>25679192</v>
      </c>
      <c r="AK978" s="51">
        <v>209.2</v>
      </c>
      <c r="AL978" s="34" t="str">
        <f t="shared" si="144"/>
        <v>Mauricio Alves</v>
      </c>
    </row>
    <row r="979" spans="1:38" x14ac:dyDescent="0.25">
      <c r="A979" s="26" t="s">
        <v>38</v>
      </c>
      <c r="B979" s="26" t="s">
        <v>39</v>
      </c>
      <c r="C979" s="26" t="s">
        <v>52</v>
      </c>
      <c r="D979" s="26" t="s">
        <v>40</v>
      </c>
      <c r="E979" s="27">
        <v>6648</v>
      </c>
      <c r="F979" s="67">
        <v>221</v>
      </c>
      <c r="G979" s="67"/>
      <c r="H979" s="26">
        <v>6000827031</v>
      </c>
      <c r="I979" s="26" t="s">
        <v>42</v>
      </c>
      <c r="J979" s="26" t="s">
        <v>42</v>
      </c>
      <c r="K979" s="30" t="str">
        <f t="shared" si="145"/>
        <v>Custeio</v>
      </c>
      <c r="L979" s="47" t="s">
        <v>136</v>
      </c>
      <c r="M979" s="47" t="s">
        <v>542</v>
      </c>
      <c r="N979" s="26" t="str">
        <f t="shared" si="140"/>
        <v>Realizado</v>
      </c>
      <c r="O979" s="47" t="s">
        <v>45</v>
      </c>
      <c r="P979" s="47" t="s">
        <v>543</v>
      </c>
      <c r="Q979" s="26" t="str">
        <f>IFERROR(IFERROR(VLOOKUP(H979,[1]STATUS_CAPEX!I:J,2,0),VLOOKUP(H979,[1]STATUS_OPEX!H:I,2,0)),0)</f>
        <v>LIB //COMS</v>
      </c>
      <c r="R979" s="31">
        <v>46512</v>
      </c>
      <c r="S979" s="32" t="s">
        <v>56</v>
      </c>
      <c r="T979" s="47" t="s">
        <v>72</v>
      </c>
      <c r="U979" s="33" t="s">
        <v>39</v>
      </c>
      <c r="V979" s="33" t="str">
        <f t="shared" si="138"/>
        <v>OK</v>
      </c>
      <c r="W979" s="33" t="s">
        <v>49</v>
      </c>
      <c r="X979" s="33" t="s">
        <v>49</v>
      </c>
      <c r="Y979" s="33" t="s">
        <v>39</v>
      </c>
      <c r="Z979" s="14">
        <f t="shared" si="142"/>
        <v>1</v>
      </c>
      <c r="AA979" s="48">
        <v>3969.02</v>
      </c>
      <c r="AB979" s="50" t="s">
        <v>57</v>
      </c>
      <c r="AC979" s="36" t="s">
        <v>271</v>
      </c>
      <c r="AD979" s="37" t="s">
        <v>51</v>
      </c>
      <c r="AE979" s="32" t="str">
        <f t="shared" si="146"/>
        <v>Realizado</v>
      </c>
      <c r="AF979" s="38" t="s">
        <v>42</v>
      </c>
      <c r="AG979" s="39">
        <f t="shared" si="147"/>
        <v>1574.48</v>
      </c>
      <c r="AH979" s="40">
        <v>2548098.5699999998</v>
      </c>
      <c r="AI979" s="35" t="e">
        <f t="shared" si="143"/>
        <v>#N/A</v>
      </c>
      <c r="AJ979" s="41">
        <v>25729760</v>
      </c>
      <c r="AK979" s="51">
        <v>1574.48</v>
      </c>
      <c r="AL979" s="34" t="str">
        <f t="shared" si="144"/>
        <v>Mauricio Alves</v>
      </c>
    </row>
    <row r="980" spans="1:38" x14ac:dyDescent="0.25">
      <c r="A980" s="26" t="s">
        <v>38</v>
      </c>
      <c r="B980" s="26" t="s">
        <v>39</v>
      </c>
      <c r="C980" s="26" t="s">
        <v>52</v>
      </c>
      <c r="D980" s="26" t="s">
        <v>40</v>
      </c>
      <c r="E980" s="27">
        <v>4015</v>
      </c>
      <c r="F980" s="67">
        <v>446</v>
      </c>
      <c r="G980" s="67"/>
      <c r="H980" s="26">
        <v>6000817650</v>
      </c>
      <c r="I980" s="26" t="s">
        <v>42</v>
      </c>
      <c r="J980" s="26" t="s">
        <v>42</v>
      </c>
      <c r="K980" s="30" t="str">
        <f t="shared" si="145"/>
        <v>Custeio</v>
      </c>
      <c r="L980" s="26" t="s">
        <v>156</v>
      </c>
      <c r="M980" s="26" t="s">
        <v>69</v>
      </c>
      <c r="N980" s="26" t="str">
        <f t="shared" si="140"/>
        <v>Realizado</v>
      </c>
      <c r="O980" s="47" t="s">
        <v>45</v>
      </c>
      <c r="P980" s="47" t="s">
        <v>70</v>
      </c>
      <c r="Q980" s="26" t="str">
        <f>IFERROR(IFERROR(VLOOKUP(H980,[1]STATUS_CAPEX!I:J,2,0),VLOOKUP(H980,[1]STATUS_OPEX!H:I,2,0)),0)</f>
        <v>LIB //COMS</v>
      </c>
      <c r="R980" s="31">
        <v>46513</v>
      </c>
      <c r="S980" s="32" t="s">
        <v>56</v>
      </c>
      <c r="T980" s="26" t="s">
        <v>72</v>
      </c>
      <c r="U980" s="33" t="s">
        <v>39</v>
      </c>
      <c r="V980" s="33" t="str">
        <f t="shared" si="138"/>
        <v>OK</v>
      </c>
      <c r="W980" s="33" t="s">
        <v>49</v>
      </c>
      <c r="X980" s="33" t="s">
        <v>49</v>
      </c>
      <c r="Y980" s="33" t="s">
        <v>39</v>
      </c>
      <c r="Z980" s="14">
        <f t="shared" si="142"/>
        <v>1</v>
      </c>
      <c r="AA980" s="48">
        <v>4619.16</v>
      </c>
      <c r="AB980" s="35" t="s">
        <v>57</v>
      </c>
      <c r="AC980" s="36" t="s">
        <v>298</v>
      </c>
      <c r="AD980" s="37" t="s">
        <v>51</v>
      </c>
      <c r="AE980" s="32" t="str">
        <f t="shared" si="146"/>
        <v>Realizado</v>
      </c>
      <c r="AF980" s="38" t="s">
        <v>42</v>
      </c>
      <c r="AG980" s="39">
        <f t="shared" si="147"/>
        <v>3873.94</v>
      </c>
      <c r="AH980" s="40">
        <v>2548098.5699999998</v>
      </c>
      <c r="AI980" s="35" t="e">
        <f t="shared" si="143"/>
        <v>#N/A</v>
      </c>
      <c r="AJ980" s="41">
        <v>25559164</v>
      </c>
      <c r="AK980" s="51">
        <v>3873.94</v>
      </c>
      <c r="AL980" s="34" t="str">
        <f t="shared" si="144"/>
        <v>Mauricio Alves</v>
      </c>
    </row>
    <row r="981" spans="1:38" x14ac:dyDescent="0.25">
      <c r="A981" s="26" t="s">
        <v>38</v>
      </c>
      <c r="B981" s="26" t="s">
        <v>39</v>
      </c>
      <c r="C981" s="26" t="s">
        <v>52</v>
      </c>
      <c r="D981" s="26" t="s">
        <v>40</v>
      </c>
      <c r="E981" s="27">
        <v>4015</v>
      </c>
      <c r="F981" s="67">
        <v>447</v>
      </c>
      <c r="G981" s="67"/>
      <c r="H981" s="26">
        <v>6000817650</v>
      </c>
      <c r="I981" s="26" t="s">
        <v>42</v>
      </c>
      <c r="J981" s="26" t="s">
        <v>42</v>
      </c>
      <c r="K981" s="30" t="str">
        <f t="shared" si="145"/>
        <v>Custeio</v>
      </c>
      <c r="L981" s="26" t="s">
        <v>156</v>
      </c>
      <c r="M981" s="26" t="s">
        <v>69</v>
      </c>
      <c r="N981" s="26" t="str">
        <f t="shared" si="140"/>
        <v>Realizado</v>
      </c>
      <c r="O981" s="47" t="s">
        <v>45</v>
      </c>
      <c r="P981" s="47" t="s">
        <v>70</v>
      </c>
      <c r="Q981" s="26" t="str">
        <f>IFERROR(IFERROR(VLOOKUP(H981,[1]STATUS_CAPEX!I:J,2,0),VLOOKUP(H981,[1]STATUS_OPEX!H:I,2,0)),0)</f>
        <v>LIB //COMS</v>
      </c>
      <c r="R981" s="31">
        <v>46514</v>
      </c>
      <c r="S981" s="32" t="s">
        <v>56</v>
      </c>
      <c r="T981" s="26" t="s">
        <v>72</v>
      </c>
      <c r="U981" s="33" t="s">
        <v>39</v>
      </c>
      <c r="V981" s="33" t="str">
        <f t="shared" si="138"/>
        <v>OK</v>
      </c>
      <c r="W981" s="33" t="s">
        <v>49</v>
      </c>
      <c r="X981" s="33" t="s">
        <v>49</v>
      </c>
      <c r="Y981" s="33" t="s">
        <v>39</v>
      </c>
      <c r="Z981" s="14">
        <f t="shared" si="142"/>
        <v>1</v>
      </c>
      <c r="AA981" s="48">
        <v>6605.41</v>
      </c>
      <c r="AB981" s="35" t="s">
        <v>57</v>
      </c>
      <c r="AC981" s="36" t="s">
        <v>298</v>
      </c>
      <c r="AD981" s="37" t="s">
        <v>51</v>
      </c>
      <c r="AE981" s="32" t="str">
        <f t="shared" si="146"/>
        <v>Realizado</v>
      </c>
      <c r="AF981" s="38" t="s">
        <v>42</v>
      </c>
      <c r="AG981" s="39">
        <f t="shared" si="147"/>
        <v>6605.41</v>
      </c>
      <c r="AH981" s="40">
        <v>2548098.5699999998</v>
      </c>
      <c r="AI981" s="35" t="e">
        <f t="shared" si="143"/>
        <v>#N/A</v>
      </c>
      <c r="AJ981" s="41">
        <v>25559164</v>
      </c>
      <c r="AK981" s="51">
        <v>6605.41</v>
      </c>
      <c r="AL981" s="34" t="str">
        <f t="shared" si="144"/>
        <v>Mauricio Alves</v>
      </c>
    </row>
    <row r="982" spans="1:38" x14ac:dyDescent="0.25">
      <c r="A982" s="26" t="s">
        <v>38</v>
      </c>
      <c r="B982" s="26" t="s">
        <v>39</v>
      </c>
      <c r="C982" s="26" t="s">
        <v>52</v>
      </c>
      <c r="D982" s="26" t="s">
        <v>40</v>
      </c>
      <c r="E982" s="27">
        <v>3069</v>
      </c>
      <c r="F982" s="67">
        <v>411</v>
      </c>
      <c r="G982" s="67"/>
      <c r="H982" s="26">
        <v>6000814331</v>
      </c>
      <c r="I982" s="26" t="s">
        <v>42</v>
      </c>
      <c r="J982" s="26" t="s">
        <v>42</v>
      </c>
      <c r="K982" s="30" t="str">
        <f t="shared" si="145"/>
        <v>Custeio</v>
      </c>
      <c r="L982" s="26" t="s">
        <v>136</v>
      </c>
      <c r="M982" s="26" t="s">
        <v>69</v>
      </c>
      <c r="N982" s="26" t="str">
        <f t="shared" si="140"/>
        <v>Realizado</v>
      </c>
      <c r="O982" s="47" t="s">
        <v>45</v>
      </c>
      <c r="P982" s="47" t="s">
        <v>76</v>
      </c>
      <c r="Q982" s="26" t="str">
        <f>IFERROR(IFERROR(VLOOKUP(H982,[1]STATUS_CAPEX!I:J,2,0),VLOOKUP(H982,[1]STATUS_OPEX!H:I,2,0)),0)</f>
        <v>LIB //COMS</v>
      </c>
      <c r="R982" s="31">
        <v>46663</v>
      </c>
      <c r="S982" s="32" t="s">
        <v>47</v>
      </c>
      <c r="T982" s="26" t="s">
        <v>72</v>
      </c>
      <c r="U982" s="33" t="s">
        <v>39</v>
      </c>
      <c r="V982" s="33" t="str">
        <f t="shared" si="138"/>
        <v>OK</v>
      </c>
      <c r="W982" s="33" t="s">
        <v>49</v>
      </c>
      <c r="X982" s="33" t="s">
        <v>49</v>
      </c>
      <c r="Y982" s="33" t="s">
        <v>39</v>
      </c>
      <c r="Z982" s="14">
        <f t="shared" si="142"/>
        <v>1</v>
      </c>
      <c r="AA982" s="48">
        <v>940.08</v>
      </c>
      <c r="AB982" s="35" t="s">
        <v>50</v>
      </c>
      <c r="AC982" s="36" t="s">
        <v>73</v>
      </c>
      <c r="AD982" s="37" t="s">
        <v>51</v>
      </c>
      <c r="AE982" s="32" t="str">
        <f t="shared" si="146"/>
        <v>Realizado</v>
      </c>
      <c r="AF982" s="38" t="s">
        <v>42</v>
      </c>
      <c r="AG982" s="39">
        <f t="shared" si="147"/>
        <v>257.13</v>
      </c>
      <c r="AH982" s="40">
        <v>2548098.5699999998</v>
      </c>
      <c r="AI982" s="35" t="e">
        <f t="shared" si="143"/>
        <v>#N/A</v>
      </c>
      <c r="AJ982" s="41">
        <v>25445884</v>
      </c>
      <c r="AK982" s="51">
        <v>257.13</v>
      </c>
      <c r="AL982" s="34" t="str">
        <f t="shared" si="144"/>
        <v>Mauricio Alves</v>
      </c>
    </row>
    <row r="983" spans="1:38" x14ac:dyDescent="0.25">
      <c r="A983" s="26" t="s">
        <v>38</v>
      </c>
      <c r="B983" s="26" t="s">
        <v>39</v>
      </c>
      <c r="C983" s="26" t="s">
        <v>52</v>
      </c>
      <c r="D983" s="26" t="s">
        <v>40</v>
      </c>
      <c r="E983" s="27">
        <v>3069</v>
      </c>
      <c r="F983" s="67">
        <v>405</v>
      </c>
      <c r="G983" s="67"/>
      <c r="H983" s="26">
        <v>6000814332</v>
      </c>
      <c r="I983" s="26" t="s">
        <v>42</v>
      </c>
      <c r="J983" s="26" t="s">
        <v>42</v>
      </c>
      <c r="K983" s="30" t="str">
        <f t="shared" si="145"/>
        <v>Custeio</v>
      </c>
      <c r="L983" s="26" t="s">
        <v>136</v>
      </c>
      <c r="M983" s="26" t="s">
        <v>69</v>
      </c>
      <c r="N983" s="26" t="str">
        <f t="shared" si="140"/>
        <v>Realizado</v>
      </c>
      <c r="O983" s="47" t="s">
        <v>45</v>
      </c>
      <c r="P983" s="47" t="s">
        <v>76</v>
      </c>
      <c r="Q983" s="26" t="str">
        <f>IFERROR(IFERROR(VLOOKUP(H983,[1]STATUS_CAPEX!I:J,2,0),VLOOKUP(H983,[1]STATUS_OPEX!H:I,2,0)),0)</f>
        <v>LIB //COMS</v>
      </c>
      <c r="R983" s="31">
        <v>46634</v>
      </c>
      <c r="S983" s="32" t="s">
        <v>47</v>
      </c>
      <c r="T983" s="26" t="s">
        <v>72</v>
      </c>
      <c r="U983" s="33" t="s">
        <v>39</v>
      </c>
      <c r="V983" s="33" t="str">
        <f t="shared" si="138"/>
        <v>OK</v>
      </c>
      <c r="W983" s="33" t="s">
        <v>49</v>
      </c>
      <c r="X983" s="33" t="s">
        <v>49</v>
      </c>
      <c r="Y983" s="33" t="s">
        <v>39</v>
      </c>
      <c r="Z983" s="14">
        <f t="shared" si="142"/>
        <v>1</v>
      </c>
      <c r="AA983" s="48">
        <v>9709.49</v>
      </c>
      <c r="AB983" s="35" t="s">
        <v>50</v>
      </c>
      <c r="AC983" s="36" t="str">
        <f>IFERROR(VLOOKUP(T983,[1]STATUS_CAPEX!Q:R,2,0),"SAMUEL OLIVEIRA")</f>
        <v>SAMUEL OLIVEIRA</v>
      </c>
      <c r="AD983" s="37" t="s">
        <v>51</v>
      </c>
      <c r="AE983" s="32" t="str">
        <f t="shared" si="146"/>
        <v>Realizado</v>
      </c>
      <c r="AF983" s="38" t="s">
        <v>42</v>
      </c>
      <c r="AG983" s="39">
        <f t="shared" si="147"/>
        <v>3433.12</v>
      </c>
      <c r="AH983" s="40">
        <v>2548098.5699999998</v>
      </c>
      <c r="AI983" s="35" t="e">
        <f t="shared" si="143"/>
        <v>#N/A</v>
      </c>
      <c r="AJ983" s="41">
        <v>25446337</v>
      </c>
      <c r="AK983" s="51">
        <v>3433.12</v>
      </c>
      <c r="AL983" s="34" t="str">
        <f t="shared" si="144"/>
        <v>Mauricio Alves</v>
      </c>
    </row>
    <row r="984" spans="1:38" x14ac:dyDescent="0.25">
      <c r="A984" s="26" t="s">
        <v>38</v>
      </c>
      <c r="B984" s="26" t="s">
        <v>39</v>
      </c>
      <c r="C984" s="26" t="s">
        <v>52</v>
      </c>
      <c r="D984" s="26" t="s">
        <v>40</v>
      </c>
      <c r="E984" s="27">
        <v>4015</v>
      </c>
      <c r="F984" s="67">
        <v>450</v>
      </c>
      <c r="G984" s="67"/>
      <c r="H984" s="26">
        <v>6000817650</v>
      </c>
      <c r="I984" s="26" t="s">
        <v>42</v>
      </c>
      <c r="J984" s="26" t="s">
        <v>42</v>
      </c>
      <c r="K984" s="30" t="str">
        <f t="shared" si="145"/>
        <v>Custeio</v>
      </c>
      <c r="L984" s="26" t="s">
        <v>156</v>
      </c>
      <c r="M984" s="26" t="s">
        <v>69</v>
      </c>
      <c r="N984" s="26" t="str">
        <f t="shared" si="140"/>
        <v>Realizado</v>
      </c>
      <c r="O984" s="47" t="s">
        <v>45</v>
      </c>
      <c r="P984" s="47" t="s">
        <v>70</v>
      </c>
      <c r="Q984" s="26" t="str">
        <f>IFERROR(IFERROR(VLOOKUP(H984,[1]STATUS_CAPEX!I:J,2,0),VLOOKUP(H984,[1]STATUS_OPEX!H:I,2,0)),0)</f>
        <v>LIB //COMS</v>
      </c>
      <c r="R984" s="31">
        <v>46517</v>
      </c>
      <c r="S984" s="32" t="s">
        <v>56</v>
      </c>
      <c r="T984" s="26" t="s">
        <v>72</v>
      </c>
      <c r="U984" s="33" t="s">
        <v>39</v>
      </c>
      <c r="V984" s="33" t="str">
        <f t="shared" si="138"/>
        <v>OK</v>
      </c>
      <c r="W984" s="33" t="s">
        <v>49</v>
      </c>
      <c r="X984" s="33" t="s">
        <v>49</v>
      </c>
      <c r="Y984" s="33" t="s">
        <v>39</v>
      </c>
      <c r="Z984" s="14">
        <f t="shared" si="142"/>
        <v>1</v>
      </c>
      <c r="AA984" s="48">
        <v>769.86</v>
      </c>
      <c r="AB984" s="35" t="s">
        <v>57</v>
      </c>
      <c r="AC984" s="36" t="s">
        <v>298</v>
      </c>
      <c r="AD984" s="37" t="s">
        <v>51</v>
      </c>
      <c r="AE984" s="32" t="str">
        <f t="shared" si="146"/>
        <v>Realizado</v>
      </c>
      <c r="AF984" s="38" t="s">
        <v>42</v>
      </c>
      <c r="AG984" s="39">
        <f t="shared" si="147"/>
        <v>769.86</v>
      </c>
      <c r="AH984" s="40">
        <v>2548098.5699999998</v>
      </c>
      <c r="AI984" s="35" t="e">
        <f t="shared" si="143"/>
        <v>#N/A</v>
      </c>
      <c r="AJ984" s="41">
        <v>25559164</v>
      </c>
      <c r="AK984" s="51">
        <v>769.86</v>
      </c>
      <c r="AL984" s="34" t="str">
        <f t="shared" si="144"/>
        <v>Mauricio Alves</v>
      </c>
    </row>
    <row r="985" spans="1:38" x14ac:dyDescent="0.25">
      <c r="A985" s="26" t="s">
        <v>38</v>
      </c>
      <c r="B985" s="26" t="s">
        <v>39</v>
      </c>
      <c r="C985" s="26" t="s">
        <v>52</v>
      </c>
      <c r="D985" s="26" t="s">
        <v>40</v>
      </c>
      <c r="E985" s="27">
        <v>4206</v>
      </c>
      <c r="F985" s="67">
        <v>176</v>
      </c>
      <c r="G985" s="67"/>
      <c r="H985" s="26">
        <v>6000822049</v>
      </c>
      <c r="I985" s="26" t="s">
        <v>42</v>
      </c>
      <c r="J985" s="26" t="s">
        <v>42</v>
      </c>
      <c r="K985" s="30" t="str">
        <f t="shared" si="145"/>
        <v>Custeio</v>
      </c>
      <c r="L985" s="26" t="s">
        <v>136</v>
      </c>
      <c r="M985" s="47" t="s">
        <v>506</v>
      </c>
      <c r="N985" s="26" t="str">
        <f t="shared" si="140"/>
        <v>Realizado</v>
      </c>
      <c r="O985" s="47" t="s">
        <v>100</v>
      </c>
      <c r="P985" s="47" t="s">
        <v>70</v>
      </c>
      <c r="Q985" s="26" t="str">
        <f>IFERROR(IFERROR(VLOOKUP(H985,[1]STATUS_CAPEX!I:J,2,0),VLOOKUP(H985,[1]STATUS_OPEX!H:I,2,0)),0)</f>
        <v>LIB //COMS</v>
      </c>
      <c r="R985" s="31">
        <v>46518</v>
      </c>
      <c r="S985" s="32" t="s">
        <v>56</v>
      </c>
      <c r="T985" s="26" t="s">
        <v>72</v>
      </c>
      <c r="U985" s="33" t="s">
        <v>39</v>
      </c>
      <c r="V985" s="33" t="str">
        <f t="shared" si="138"/>
        <v>OK</v>
      </c>
      <c r="W985" s="33" t="s">
        <v>49</v>
      </c>
      <c r="X985" s="33" t="s">
        <v>49</v>
      </c>
      <c r="Y985" s="33" t="s">
        <v>39</v>
      </c>
      <c r="Z985" s="14">
        <f t="shared" si="142"/>
        <v>1</v>
      </c>
      <c r="AA985" s="48">
        <v>3410.26</v>
      </c>
      <c r="AB985" s="35" t="s">
        <v>57</v>
      </c>
      <c r="AC985" s="36" t="str">
        <f>IFERROR(VLOOKUP(T985,[1]STATUS_CAPEX!Q:R,2,0),"SAMUEL OLIVEIRA")</f>
        <v>SAMUEL OLIVEIRA</v>
      </c>
      <c r="AD985" s="37" t="s">
        <v>51</v>
      </c>
      <c r="AE985" s="32" t="str">
        <f t="shared" si="146"/>
        <v>Realizado</v>
      </c>
      <c r="AF985" s="38" t="s">
        <v>42</v>
      </c>
      <c r="AG985" s="39">
        <f t="shared" si="147"/>
        <v>1088.19</v>
      </c>
      <c r="AH985" s="40">
        <v>2548098.5699999998</v>
      </c>
      <c r="AI985" s="35" t="e">
        <f t="shared" si="143"/>
        <v>#N/A</v>
      </c>
      <c r="AJ985" s="41">
        <v>25577082</v>
      </c>
      <c r="AK985" s="51">
        <v>1088.19</v>
      </c>
      <c r="AL985" s="34" t="str">
        <f t="shared" si="144"/>
        <v>Mauricio Alves</v>
      </c>
    </row>
    <row r="986" spans="1:38" x14ac:dyDescent="0.25">
      <c r="A986" s="26" t="s">
        <v>38</v>
      </c>
      <c r="B986" s="26" t="s">
        <v>39</v>
      </c>
      <c r="C986" s="26" t="s">
        <v>52</v>
      </c>
      <c r="D986" s="26" t="s">
        <v>40</v>
      </c>
      <c r="E986" s="27">
        <v>4208</v>
      </c>
      <c r="F986" s="67">
        <v>177</v>
      </c>
      <c r="G986" s="67"/>
      <c r="H986" s="26">
        <v>6000822050</v>
      </c>
      <c r="I986" s="26" t="s">
        <v>42</v>
      </c>
      <c r="J986" s="26" t="s">
        <v>42</v>
      </c>
      <c r="K986" s="30" t="str">
        <f t="shared" si="145"/>
        <v>Custeio</v>
      </c>
      <c r="L986" s="26" t="s">
        <v>136</v>
      </c>
      <c r="M986" s="26" t="s">
        <v>111</v>
      </c>
      <c r="N986" s="26" t="str">
        <f t="shared" si="140"/>
        <v>Realizado</v>
      </c>
      <c r="O986" s="47" t="s">
        <v>45</v>
      </c>
      <c r="P986" s="47" t="s">
        <v>70</v>
      </c>
      <c r="Q986" s="26" t="str">
        <f>IFERROR(IFERROR(VLOOKUP(H986,[1]STATUS_CAPEX!I:J,2,0),VLOOKUP(H986,[1]STATUS_OPEX!H:I,2,0)),0)</f>
        <v>LIB //COMS</v>
      </c>
      <c r="R986" s="31">
        <v>46519</v>
      </c>
      <c r="S986" s="32" t="s">
        <v>47</v>
      </c>
      <c r="T986" s="26" t="s">
        <v>72</v>
      </c>
      <c r="U986" s="33" t="s">
        <v>39</v>
      </c>
      <c r="V986" s="33" t="str">
        <f t="shared" si="138"/>
        <v>OK</v>
      </c>
      <c r="W986" s="33" t="s">
        <v>49</v>
      </c>
      <c r="X986" s="33" t="s">
        <v>49</v>
      </c>
      <c r="Y986" s="33" t="s">
        <v>39</v>
      </c>
      <c r="Z986" s="14">
        <f t="shared" si="142"/>
        <v>1</v>
      </c>
      <c r="AA986" s="48">
        <v>6348.94</v>
      </c>
      <c r="AB986" s="35" t="s">
        <v>50</v>
      </c>
      <c r="AC986" s="36" t="s">
        <v>73</v>
      </c>
      <c r="AD986" s="37" t="s">
        <v>51</v>
      </c>
      <c r="AE986" s="32" t="str">
        <f t="shared" si="146"/>
        <v>Realizado</v>
      </c>
      <c r="AF986" s="38" t="s">
        <v>42</v>
      </c>
      <c r="AG986" s="39" t="s">
        <v>544</v>
      </c>
      <c r="AH986" s="40">
        <v>2548098.5699999998</v>
      </c>
      <c r="AI986" s="35" t="e">
        <f t="shared" si="143"/>
        <v>#N/A</v>
      </c>
      <c r="AJ986" s="41">
        <v>25577115</v>
      </c>
      <c r="AK986" s="51">
        <v>2727.72</v>
      </c>
      <c r="AL986" s="34" t="str">
        <f t="shared" si="144"/>
        <v>Mauricio Alves</v>
      </c>
    </row>
    <row r="987" spans="1:38" x14ac:dyDescent="0.25">
      <c r="A987" s="26" t="s">
        <v>38</v>
      </c>
      <c r="B987" s="26" t="s">
        <v>39</v>
      </c>
      <c r="C987" s="26" t="s">
        <v>52</v>
      </c>
      <c r="D987" s="26" t="s">
        <v>40</v>
      </c>
      <c r="E987" s="27">
        <v>3069</v>
      </c>
      <c r="F987" s="46">
        <v>400</v>
      </c>
      <c r="G987" s="46"/>
      <c r="H987" s="26">
        <v>6000814334</v>
      </c>
      <c r="I987" s="26" t="s">
        <v>42</v>
      </c>
      <c r="J987" s="26" t="s">
        <v>42</v>
      </c>
      <c r="K987" s="30" t="str">
        <f t="shared" si="145"/>
        <v>Custeio</v>
      </c>
      <c r="L987" s="26" t="s">
        <v>136</v>
      </c>
      <c r="M987" s="26" t="s">
        <v>69</v>
      </c>
      <c r="N987" s="26" t="str">
        <f t="shared" si="140"/>
        <v>Realizado</v>
      </c>
      <c r="O987" s="47" t="s">
        <v>45</v>
      </c>
      <c r="P987" s="47" t="s">
        <v>70</v>
      </c>
      <c r="Q987" s="26" t="str">
        <f>IFERROR(IFERROR(VLOOKUP(H987,[1]STATUS_CAPEX!I:J,2,0),VLOOKUP(H987,[1]STATUS_OPEX!H:I,2,0)),0)</f>
        <v>LIB //COMS</v>
      </c>
      <c r="R987" s="31">
        <v>46660</v>
      </c>
      <c r="S987" s="32" t="s">
        <v>47</v>
      </c>
      <c r="T987" s="26" t="s">
        <v>72</v>
      </c>
      <c r="U987" s="33" t="s">
        <v>39</v>
      </c>
      <c r="V987" s="33" t="str">
        <f t="shared" si="138"/>
        <v>OK</v>
      </c>
      <c r="W987" s="33" t="s">
        <v>49</v>
      </c>
      <c r="X987" s="33" t="s">
        <v>49</v>
      </c>
      <c r="Y987" s="33" t="s">
        <v>39</v>
      </c>
      <c r="Z987" s="14">
        <f t="shared" si="142"/>
        <v>1</v>
      </c>
      <c r="AA987" s="48">
        <v>5389.02</v>
      </c>
      <c r="AB987" s="35" t="s">
        <v>50</v>
      </c>
      <c r="AC987" s="36" t="str">
        <f>IFERROR(VLOOKUP(T987,[1]STATUS_CAPEX!Q:R,2,0),"SAMUEL OLIVEIRA")</f>
        <v>SAMUEL OLIVEIRA</v>
      </c>
      <c r="AD987" s="37" t="s">
        <v>51</v>
      </c>
      <c r="AE987" s="32" t="str">
        <f t="shared" si="146"/>
        <v>Realizado</v>
      </c>
      <c r="AF987" s="38" t="s">
        <v>42</v>
      </c>
      <c r="AG987" s="39">
        <f t="shared" ref="AG987:AG1005" si="148">IF(AK987="",AA987,AK987)</f>
        <v>680.88</v>
      </c>
      <c r="AH987" s="40">
        <v>2548098.5699999998</v>
      </c>
      <c r="AI987" s="35" t="e">
        <f t="shared" si="143"/>
        <v>#N/A</v>
      </c>
      <c r="AJ987" s="41">
        <v>25445680</v>
      </c>
      <c r="AK987" s="51">
        <v>680.88</v>
      </c>
      <c r="AL987" s="34" t="str">
        <f t="shared" si="144"/>
        <v>Mauricio Alves</v>
      </c>
    </row>
    <row r="988" spans="1:38" x14ac:dyDescent="0.25">
      <c r="A988" s="26" t="s">
        <v>38</v>
      </c>
      <c r="B988" s="26" t="s">
        <v>39</v>
      </c>
      <c r="C988" s="26" t="s">
        <v>52</v>
      </c>
      <c r="D988" s="26" t="s">
        <v>40</v>
      </c>
      <c r="E988" s="27">
        <v>10746</v>
      </c>
      <c r="F988" s="67">
        <v>86</v>
      </c>
      <c r="G988" s="67"/>
      <c r="H988" s="26">
        <v>6000824135</v>
      </c>
      <c r="I988" s="26" t="s">
        <v>42</v>
      </c>
      <c r="J988" s="26" t="s">
        <v>42</v>
      </c>
      <c r="K988" s="30" t="str">
        <f t="shared" si="145"/>
        <v>Custeio</v>
      </c>
      <c r="L988" s="47" t="s">
        <v>136</v>
      </c>
      <c r="M988" s="26" t="s">
        <v>44</v>
      </c>
      <c r="N988" s="26" t="str">
        <f t="shared" si="140"/>
        <v>Realizado</v>
      </c>
      <c r="O988" s="47" t="s">
        <v>45</v>
      </c>
      <c r="P988" s="47" t="s">
        <v>70</v>
      </c>
      <c r="Q988" s="26" t="str">
        <f>IFERROR(IFERROR(VLOOKUP(H988,[1]STATUS_CAPEX!I:J,2,0),VLOOKUP(H988,[1]STATUS_OPEX!H:I,2,0)),0)</f>
        <v>LIB //COMS</v>
      </c>
      <c r="R988" s="31">
        <v>46521</v>
      </c>
      <c r="S988" s="32" t="s">
        <v>56</v>
      </c>
      <c r="T988" s="47" t="s">
        <v>72</v>
      </c>
      <c r="U988" s="33" t="s">
        <v>39</v>
      </c>
      <c r="V988" s="33" t="str">
        <f t="shared" si="138"/>
        <v>OK</v>
      </c>
      <c r="W988" s="33" t="s">
        <v>49</v>
      </c>
      <c r="X988" s="33" t="s">
        <v>49</v>
      </c>
      <c r="Y988" s="33" t="s">
        <v>39</v>
      </c>
      <c r="Z988" s="14">
        <f t="shared" si="142"/>
        <v>1</v>
      </c>
      <c r="AA988" s="48">
        <v>3204.68</v>
      </c>
      <c r="AB988" s="50" t="s">
        <v>57</v>
      </c>
      <c r="AC988" s="36" t="s">
        <v>271</v>
      </c>
      <c r="AD988" s="37" t="s">
        <v>51</v>
      </c>
      <c r="AE988" s="32" t="str">
        <f t="shared" si="146"/>
        <v>Realizado</v>
      </c>
      <c r="AF988" s="38" t="s">
        <v>42</v>
      </c>
      <c r="AG988" s="39">
        <f t="shared" si="148"/>
        <v>1865.42</v>
      </c>
      <c r="AH988" s="40">
        <v>2548098.5699999998</v>
      </c>
      <c r="AI988" s="35" t="e">
        <f t="shared" si="143"/>
        <v>#N/A</v>
      </c>
      <c r="AJ988" s="41">
        <v>25662238</v>
      </c>
      <c r="AK988" s="51">
        <v>1865.42</v>
      </c>
      <c r="AL988" s="34" t="str">
        <f t="shared" si="144"/>
        <v>Mauricio Alves</v>
      </c>
    </row>
    <row r="989" spans="1:38" x14ac:dyDescent="0.25">
      <c r="A989" s="26" t="s">
        <v>38</v>
      </c>
      <c r="B989" s="26" t="s">
        <v>39</v>
      </c>
      <c r="C989" s="26" t="s">
        <v>52</v>
      </c>
      <c r="D989" s="26" t="s">
        <v>40</v>
      </c>
      <c r="E989" s="27">
        <v>11513</v>
      </c>
      <c r="F989" s="67">
        <v>87</v>
      </c>
      <c r="G989" s="67"/>
      <c r="H989" s="26">
        <v>6000824136</v>
      </c>
      <c r="I989" s="26" t="s">
        <v>42</v>
      </c>
      <c r="J989" s="26" t="s">
        <v>42</v>
      </c>
      <c r="K989" s="30" t="str">
        <f t="shared" si="145"/>
        <v>Custeio</v>
      </c>
      <c r="L989" s="47" t="s">
        <v>136</v>
      </c>
      <c r="M989" s="26" t="s">
        <v>44</v>
      </c>
      <c r="N989" s="26" t="str">
        <f t="shared" si="140"/>
        <v>Realizado</v>
      </c>
      <c r="O989" s="47" t="s">
        <v>45</v>
      </c>
      <c r="P989" s="47" t="s">
        <v>70</v>
      </c>
      <c r="Q989" s="26" t="str">
        <f>IFERROR(IFERROR(VLOOKUP(H989,[1]STATUS_CAPEX!I:J,2,0),VLOOKUP(H989,[1]STATUS_OPEX!H:I,2,0)),0)</f>
        <v>LIB //COMS</v>
      </c>
      <c r="R989" s="31">
        <v>46522</v>
      </c>
      <c r="S989" s="32" t="s">
        <v>56</v>
      </c>
      <c r="T989" s="47" t="s">
        <v>72</v>
      </c>
      <c r="U989" s="33" t="s">
        <v>39</v>
      </c>
      <c r="V989" s="33" t="str">
        <f t="shared" si="138"/>
        <v>OK</v>
      </c>
      <c r="W989" s="33" t="s">
        <v>49</v>
      </c>
      <c r="X989" s="33" t="s">
        <v>49</v>
      </c>
      <c r="Y989" s="33" t="s">
        <v>39</v>
      </c>
      <c r="Z989" s="14">
        <f t="shared" si="142"/>
        <v>1</v>
      </c>
      <c r="AA989" s="48">
        <v>1602.34</v>
      </c>
      <c r="AB989" s="50" t="s">
        <v>57</v>
      </c>
      <c r="AC989" s="36" t="s">
        <v>271</v>
      </c>
      <c r="AD989" s="37" t="s">
        <v>51</v>
      </c>
      <c r="AE989" s="32" t="str">
        <f t="shared" si="146"/>
        <v>Realizado</v>
      </c>
      <c r="AF989" s="38" t="s">
        <v>42</v>
      </c>
      <c r="AG989" s="39">
        <f t="shared" si="148"/>
        <v>1269.3599999999999</v>
      </c>
      <c r="AH989" s="40">
        <v>2548098.5699999998</v>
      </c>
      <c r="AI989" s="35" t="e">
        <f t="shared" si="143"/>
        <v>#N/A</v>
      </c>
      <c r="AJ989" s="41">
        <v>25662240</v>
      </c>
      <c r="AK989" s="51">
        <v>1269.3599999999999</v>
      </c>
      <c r="AL989" s="34" t="str">
        <f t="shared" si="144"/>
        <v>Mauricio Alves</v>
      </c>
    </row>
    <row r="990" spans="1:38" x14ac:dyDescent="0.25">
      <c r="A990" s="26" t="s">
        <v>38</v>
      </c>
      <c r="B990" s="26" t="s">
        <v>39</v>
      </c>
      <c r="C990" s="26" t="s">
        <v>52</v>
      </c>
      <c r="D990" s="26" t="s">
        <v>40</v>
      </c>
      <c r="E990" s="27">
        <v>15326</v>
      </c>
      <c r="F990" s="67">
        <v>89</v>
      </c>
      <c r="G990" s="67"/>
      <c r="H990" s="26">
        <v>6000824300</v>
      </c>
      <c r="I990" s="26" t="s">
        <v>42</v>
      </c>
      <c r="J990" s="26" t="s">
        <v>42</v>
      </c>
      <c r="K990" s="30" t="str">
        <f t="shared" si="145"/>
        <v>Custeio</v>
      </c>
      <c r="L990" s="47" t="s">
        <v>136</v>
      </c>
      <c r="M990" s="26" t="s">
        <v>44</v>
      </c>
      <c r="N990" s="26" t="str">
        <f t="shared" si="140"/>
        <v>Realizado</v>
      </c>
      <c r="O990" s="47" t="s">
        <v>45</v>
      </c>
      <c r="P990" s="47" t="s">
        <v>545</v>
      </c>
      <c r="Q990" s="26" t="str">
        <f>IFERROR(IFERROR(VLOOKUP(H990,[1]STATUS_CAPEX!I:J,2,0),VLOOKUP(H990,[1]STATUS_OPEX!H:I,2,0)),0)</f>
        <v>LIB //COMS</v>
      </c>
      <c r="R990" s="31">
        <v>46523</v>
      </c>
      <c r="S990" s="32" t="s">
        <v>56</v>
      </c>
      <c r="T990" s="47" t="s">
        <v>72</v>
      </c>
      <c r="U990" s="33" t="s">
        <v>39</v>
      </c>
      <c r="V990" s="33" t="str">
        <f t="shared" si="138"/>
        <v>OK</v>
      </c>
      <c r="W990" s="33" t="s">
        <v>49</v>
      </c>
      <c r="X990" s="33" t="s">
        <v>49</v>
      </c>
      <c r="Y990" s="33" t="s">
        <v>39</v>
      </c>
      <c r="Z990" s="14">
        <f t="shared" si="142"/>
        <v>1</v>
      </c>
      <c r="AA990" s="48">
        <v>2972.39</v>
      </c>
      <c r="AB990" s="50" t="s">
        <v>57</v>
      </c>
      <c r="AC990" s="36" t="s">
        <v>271</v>
      </c>
      <c r="AD990" s="37" t="s">
        <v>51</v>
      </c>
      <c r="AE990" s="32" t="str">
        <f t="shared" si="146"/>
        <v>Realizado</v>
      </c>
      <c r="AF990" s="38" t="s">
        <v>42</v>
      </c>
      <c r="AG990" s="39">
        <f t="shared" si="148"/>
        <v>1696.43</v>
      </c>
      <c r="AH990" s="40">
        <v>2548098.5699999998</v>
      </c>
      <c r="AI990" s="35" t="e">
        <f t="shared" si="143"/>
        <v>#N/A</v>
      </c>
      <c r="AJ990" s="41">
        <v>25647175</v>
      </c>
      <c r="AK990" s="51">
        <v>1696.43</v>
      </c>
      <c r="AL990" s="34" t="str">
        <f t="shared" si="144"/>
        <v>Mauricio Alves</v>
      </c>
    </row>
    <row r="991" spans="1:38" x14ac:dyDescent="0.25">
      <c r="A991" s="26" t="s">
        <v>38</v>
      </c>
      <c r="B991" s="26" t="s">
        <v>39</v>
      </c>
      <c r="C991" s="26" t="s">
        <v>52</v>
      </c>
      <c r="D991" s="26" t="s">
        <v>40</v>
      </c>
      <c r="E991" s="27">
        <v>15326</v>
      </c>
      <c r="F991" s="67">
        <v>91</v>
      </c>
      <c r="G991" s="67"/>
      <c r="H991" s="26">
        <v>6000824137</v>
      </c>
      <c r="I991" s="26" t="s">
        <v>42</v>
      </c>
      <c r="J991" s="26" t="s">
        <v>42</v>
      </c>
      <c r="K991" s="30" t="str">
        <f t="shared" si="145"/>
        <v>Custeio</v>
      </c>
      <c r="L991" s="47" t="s">
        <v>136</v>
      </c>
      <c r="M991" s="26" t="s">
        <v>44</v>
      </c>
      <c r="N991" s="26" t="str">
        <f t="shared" si="140"/>
        <v>Realizado</v>
      </c>
      <c r="O991" s="47" t="s">
        <v>45</v>
      </c>
      <c r="P991" s="47" t="s">
        <v>70</v>
      </c>
      <c r="Q991" s="26" t="str">
        <f>IFERROR(IFERROR(VLOOKUP(H991,[1]STATUS_CAPEX!I:J,2,0),VLOOKUP(H991,[1]STATUS_OPEX!H:I,2,0)),0)</f>
        <v>LIB //COMS</v>
      </c>
      <c r="R991" s="31">
        <v>46524</v>
      </c>
      <c r="S991" s="32" t="s">
        <v>56</v>
      </c>
      <c r="T991" s="47" t="s">
        <v>72</v>
      </c>
      <c r="U991" s="33" t="s">
        <v>39</v>
      </c>
      <c r="V991" s="33" t="str">
        <f t="shared" si="138"/>
        <v>OK</v>
      </c>
      <c r="W991" s="33" t="s">
        <v>49</v>
      </c>
      <c r="X991" s="33" t="s">
        <v>49</v>
      </c>
      <c r="Y991" s="33" t="s">
        <v>39</v>
      </c>
      <c r="Z991" s="14">
        <f t="shared" si="142"/>
        <v>1</v>
      </c>
      <c r="AA991" s="48">
        <v>2605.69</v>
      </c>
      <c r="AB991" s="50" t="s">
        <v>57</v>
      </c>
      <c r="AC991" s="36" t="s">
        <v>271</v>
      </c>
      <c r="AD991" s="37" t="s">
        <v>51</v>
      </c>
      <c r="AE991" s="32" t="str">
        <f t="shared" si="146"/>
        <v>Realizado</v>
      </c>
      <c r="AF991" s="38" t="s">
        <v>42</v>
      </c>
      <c r="AG991" s="39">
        <f t="shared" si="148"/>
        <v>2511.9</v>
      </c>
      <c r="AH991" s="40">
        <v>2548098.5699999998</v>
      </c>
      <c r="AI991" s="35" t="e">
        <f t="shared" si="143"/>
        <v>#N/A</v>
      </c>
      <c r="AJ991" s="41">
        <v>25662243</v>
      </c>
      <c r="AK991" s="51">
        <v>2511.9</v>
      </c>
      <c r="AL991" s="34" t="str">
        <f t="shared" si="144"/>
        <v>Mauricio Alves</v>
      </c>
    </row>
    <row r="992" spans="1:38" x14ac:dyDescent="0.25">
      <c r="A992" s="26" t="s">
        <v>38</v>
      </c>
      <c r="B992" s="26" t="s">
        <v>39</v>
      </c>
      <c r="C992" s="26" t="s">
        <v>52</v>
      </c>
      <c r="D992" s="26" t="s">
        <v>40</v>
      </c>
      <c r="E992" s="27">
        <v>17256</v>
      </c>
      <c r="F992" s="67">
        <v>92</v>
      </c>
      <c r="G992" s="67"/>
      <c r="H992" s="26">
        <v>6000825012</v>
      </c>
      <c r="I992" s="26" t="s">
        <v>42</v>
      </c>
      <c r="J992" s="26" t="s">
        <v>42</v>
      </c>
      <c r="K992" s="30" t="str">
        <f t="shared" si="145"/>
        <v>Custeio</v>
      </c>
      <c r="L992" s="47" t="s">
        <v>136</v>
      </c>
      <c r="M992" s="26" t="s">
        <v>44</v>
      </c>
      <c r="N992" s="26" t="str">
        <f t="shared" si="140"/>
        <v>Realizado</v>
      </c>
      <c r="O992" s="47" t="s">
        <v>45</v>
      </c>
      <c r="P992" s="47" t="s">
        <v>103</v>
      </c>
      <c r="Q992" s="26" t="str">
        <f>IFERROR(IFERROR(VLOOKUP(H992,[1]STATUS_CAPEX!I:J,2,0),VLOOKUP(H992,[1]STATUS_OPEX!H:I,2,0)),0)</f>
        <v>LIB //COMS</v>
      </c>
      <c r="R992" s="31">
        <v>46525</v>
      </c>
      <c r="S992" s="32" t="s">
        <v>56</v>
      </c>
      <c r="T992" s="47" t="s">
        <v>72</v>
      </c>
      <c r="U992" s="33" t="s">
        <v>39</v>
      </c>
      <c r="V992" s="33" t="str">
        <f t="shared" si="138"/>
        <v>OK</v>
      </c>
      <c r="W992" s="33" t="s">
        <v>49</v>
      </c>
      <c r="X992" s="33" t="s">
        <v>49</v>
      </c>
      <c r="Y992" s="33" t="s">
        <v>39</v>
      </c>
      <c r="Z992" s="14">
        <f t="shared" si="142"/>
        <v>1</v>
      </c>
      <c r="AA992" s="48">
        <v>1713.98</v>
      </c>
      <c r="AB992" s="50" t="s">
        <v>57</v>
      </c>
      <c r="AC992" s="36" t="s">
        <v>271</v>
      </c>
      <c r="AD992" s="37" t="s">
        <v>51</v>
      </c>
      <c r="AE992" s="32" t="str">
        <f t="shared" si="146"/>
        <v>Realizado</v>
      </c>
      <c r="AF992" s="38" t="s">
        <v>42</v>
      </c>
      <c r="AG992" s="39">
        <f t="shared" si="148"/>
        <v>1386.01</v>
      </c>
      <c r="AH992" s="40">
        <v>2548098.5699999998</v>
      </c>
      <c r="AI992" s="35" t="e">
        <f t="shared" si="143"/>
        <v>#N/A</v>
      </c>
      <c r="AJ992" s="41">
        <v>25678861</v>
      </c>
      <c r="AK992" s="51">
        <v>1386.01</v>
      </c>
      <c r="AL992" s="34" t="str">
        <f t="shared" si="144"/>
        <v>Mauricio Alves</v>
      </c>
    </row>
    <row r="993" spans="1:38" x14ac:dyDescent="0.25">
      <c r="A993" s="26" t="s">
        <v>38</v>
      </c>
      <c r="B993" s="26" t="s">
        <v>39</v>
      </c>
      <c r="C993" s="26" t="s">
        <v>52</v>
      </c>
      <c r="D993" s="26" t="s">
        <v>40</v>
      </c>
      <c r="E993" s="27">
        <v>3069</v>
      </c>
      <c r="F993" s="46">
        <v>398</v>
      </c>
      <c r="G993" s="46"/>
      <c r="H993" s="26">
        <v>6000814335</v>
      </c>
      <c r="I993" s="26" t="s">
        <v>42</v>
      </c>
      <c r="J993" s="26" t="s">
        <v>42</v>
      </c>
      <c r="K993" s="30" t="str">
        <f t="shared" si="145"/>
        <v>Custeio</v>
      </c>
      <c r="L993" s="26" t="s">
        <v>136</v>
      </c>
      <c r="M993" s="26" t="s">
        <v>69</v>
      </c>
      <c r="N993" s="26" t="str">
        <f t="shared" si="140"/>
        <v>Realizado</v>
      </c>
      <c r="O993" s="47" t="s">
        <v>45</v>
      </c>
      <c r="P993" s="47" t="s">
        <v>70</v>
      </c>
      <c r="Q993" s="26" t="str">
        <f>IFERROR(IFERROR(VLOOKUP(H993,[1]STATUS_CAPEX!I:J,2,0),VLOOKUP(H993,[1]STATUS_OPEX!H:I,2,0)),0)</f>
        <v>LIB //COMS</v>
      </c>
      <c r="R993" s="31">
        <v>46659</v>
      </c>
      <c r="S993" s="32" t="s">
        <v>47</v>
      </c>
      <c r="T993" s="26" t="s">
        <v>72</v>
      </c>
      <c r="U993" s="33" t="s">
        <v>39</v>
      </c>
      <c r="V993" s="33" t="str">
        <f t="shared" ref="V993:V1056" si="149">IF(E993&gt;0,"OK","NOK")</f>
        <v>OK</v>
      </c>
      <c r="W993" s="33" t="s">
        <v>49</v>
      </c>
      <c r="X993" s="33" t="s">
        <v>49</v>
      </c>
      <c r="Y993" s="33" t="s">
        <v>39</v>
      </c>
      <c r="Z993" s="14">
        <f t="shared" si="142"/>
        <v>1</v>
      </c>
      <c r="AA993" s="48">
        <v>5786.27</v>
      </c>
      <c r="AB993" s="35" t="s">
        <v>50</v>
      </c>
      <c r="AC993" s="36" t="str">
        <f>IFERROR(VLOOKUP(T993,[1]STATUS_CAPEX!Q:R,2,0),"SAMUEL OLIVEIRA")</f>
        <v>SAMUEL OLIVEIRA</v>
      </c>
      <c r="AD993" s="37" t="s">
        <v>51</v>
      </c>
      <c r="AE993" s="32" t="str">
        <f t="shared" si="146"/>
        <v>Realizado</v>
      </c>
      <c r="AF993" s="38" t="s">
        <v>42</v>
      </c>
      <c r="AG993" s="39">
        <f t="shared" si="148"/>
        <v>685.68</v>
      </c>
      <c r="AH993" s="40">
        <v>2548098.5699999998</v>
      </c>
      <c r="AI993" s="35" t="e">
        <f t="shared" si="143"/>
        <v>#N/A</v>
      </c>
      <c r="AJ993" s="41">
        <v>25445642</v>
      </c>
      <c r="AK993" s="51">
        <v>685.68</v>
      </c>
      <c r="AL993" s="34" t="str">
        <f t="shared" si="144"/>
        <v>Mauricio Alves</v>
      </c>
    </row>
    <row r="994" spans="1:38" x14ac:dyDescent="0.25">
      <c r="A994" s="26" t="s">
        <v>38</v>
      </c>
      <c r="B994" s="26" t="s">
        <v>39</v>
      </c>
      <c r="C994" s="26" t="s">
        <v>52</v>
      </c>
      <c r="D994" s="26" t="s">
        <v>40</v>
      </c>
      <c r="E994" s="27">
        <v>6060</v>
      </c>
      <c r="F994" s="67">
        <v>535</v>
      </c>
      <c r="G994" s="67"/>
      <c r="H994" s="26">
        <v>6000819740</v>
      </c>
      <c r="I994" s="26" t="s">
        <v>42</v>
      </c>
      <c r="J994" s="26" t="s">
        <v>42</v>
      </c>
      <c r="K994" s="30" t="str">
        <f t="shared" si="145"/>
        <v>Custeio</v>
      </c>
      <c r="L994" s="47" t="s">
        <v>75</v>
      </c>
      <c r="M994" s="26" t="s">
        <v>69</v>
      </c>
      <c r="N994" s="26" t="str">
        <f t="shared" si="140"/>
        <v>Realizado</v>
      </c>
      <c r="O994" s="47" t="s">
        <v>245</v>
      </c>
      <c r="P994" s="47" t="s">
        <v>374</v>
      </c>
      <c r="Q994" s="26" t="str">
        <f>IFERROR(IFERROR(VLOOKUP(H994,[1]STATUS_CAPEX!I:J,2,0),VLOOKUP(H994,[1]STATUS_OPEX!H:I,2,0)),0)</f>
        <v>LIB //COMS</v>
      </c>
      <c r="R994" s="31">
        <v>46527</v>
      </c>
      <c r="S994" s="32" t="s">
        <v>56</v>
      </c>
      <c r="T994" s="47" t="s">
        <v>72</v>
      </c>
      <c r="U994" s="33" t="s">
        <v>39</v>
      </c>
      <c r="V994" s="33" t="str">
        <f t="shared" si="149"/>
        <v>OK</v>
      </c>
      <c r="W994" s="33" t="s">
        <v>49</v>
      </c>
      <c r="X994" s="33" t="s">
        <v>49</v>
      </c>
      <c r="Y994" s="33" t="s">
        <v>39</v>
      </c>
      <c r="Z994" s="14">
        <f t="shared" si="142"/>
        <v>1</v>
      </c>
      <c r="AA994" s="48">
        <v>7022.04</v>
      </c>
      <c r="AB994" s="50" t="s">
        <v>57</v>
      </c>
      <c r="AC994" s="36" t="s">
        <v>271</v>
      </c>
      <c r="AD994" s="37" t="s">
        <v>51</v>
      </c>
      <c r="AE994" s="32" t="str">
        <f t="shared" si="146"/>
        <v>Realizado</v>
      </c>
      <c r="AF994" s="38" t="s">
        <v>42</v>
      </c>
      <c r="AG994" s="39">
        <f t="shared" si="148"/>
        <v>3720.83</v>
      </c>
      <c r="AH994" s="40">
        <v>2548098.5699999998</v>
      </c>
      <c r="AI994" s="35" t="e">
        <f t="shared" si="143"/>
        <v>#N/A</v>
      </c>
      <c r="AJ994" s="41">
        <v>25679193</v>
      </c>
      <c r="AK994" s="51">
        <v>3720.83</v>
      </c>
      <c r="AL994" s="34" t="str">
        <f t="shared" si="144"/>
        <v>Mauricio Alves</v>
      </c>
    </row>
    <row r="995" spans="1:38" x14ac:dyDescent="0.25">
      <c r="A995" s="26" t="s">
        <v>38</v>
      </c>
      <c r="B995" s="26" t="s">
        <v>39</v>
      </c>
      <c r="C995" s="26" t="s">
        <v>52</v>
      </c>
      <c r="D995" s="26" t="s">
        <v>40</v>
      </c>
      <c r="E995" s="27">
        <v>3069</v>
      </c>
      <c r="F995" s="46">
        <v>397</v>
      </c>
      <c r="G995" s="46"/>
      <c r="H995" s="26">
        <v>6000814336</v>
      </c>
      <c r="I995" s="26" t="s">
        <v>42</v>
      </c>
      <c r="J995" s="26" t="s">
        <v>42</v>
      </c>
      <c r="K995" s="30" t="str">
        <f t="shared" si="145"/>
        <v>Custeio</v>
      </c>
      <c r="L995" s="26" t="s">
        <v>136</v>
      </c>
      <c r="M995" s="26" t="s">
        <v>69</v>
      </c>
      <c r="N995" s="26" t="str">
        <f t="shared" si="140"/>
        <v>Realizado</v>
      </c>
      <c r="O995" s="47" t="s">
        <v>45</v>
      </c>
      <c r="P995" s="47" t="s">
        <v>70</v>
      </c>
      <c r="Q995" s="26" t="str">
        <f>IFERROR(IFERROR(VLOOKUP(H995,[1]STATUS_CAPEX!I:J,2,0),VLOOKUP(H995,[1]STATUS_OPEX!H:I,2,0)),0)</f>
        <v>LIB //COMS</v>
      </c>
      <c r="R995" s="31">
        <v>46658</v>
      </c>
      <c r="S995" s="32" t="s">
        <v>47</v>
      </c>
      <c r="T995" s="26" t="s">
        <v>72</v>
      </c>
      <c r="U995" s="33" t="s">
        <v>39</v>
      </c>
      <c r="V995" s="33" t="str">
        <f t="shared" si="149"/>
        <v>OK</v>
      </c>
      <c r="W995" s="33" t="s">
        <v>49</v>
      </c>
      <c r="X995" s="33" t="s">
        <v>49</v>
      </c>
      <c r="Y995" s="33" t="s">
        <v>39</v>
      </c>
      <c r="Z995" s="14">
        <f t="shared" si="142"/>
        <v>1</v>
      </c>
      <c r="AA995" s="48">
        <v>5016.41</v>
      </c>
      <c r="AB995" s="35" t="s">
        <v>50</v>
      </c>
      <c r="AC995" s="36" t="str">
        <f>IFERROR(VLOOKUP(T995,[1]STATUS_CAPEX!Q:R,2,0),"SAMUEL OLIVEIRA")</f>
        <v>SAMUEL OLIVEIRA</v>
      </c>
      <c r="AD995" s="37" t="s">
        <v>51</v>
      </c>
      <c r="AE995" s="32" t="str">
        <f t="shared" si="146"/>
        <v>Realizado</v>
      </c>
      <c r="AF995" s="38" t="s">
        <v>42</v>
      </c>
      <c r="AG995" s="39">
        <f t="shared" si="148"/>
        <v>1603.95</v>
      </c>
      <c r="AH995" s="40">
        <v>2548098.5699999998</v>
      </c>
      <c r="AI995" s="35" t="e">
        <f t="shared" si="143"/>
        <v>#N/A</v>
      </c>
      <c r="AJ995" s="41">
        <v>25445641</v>
      </c>
      <c r="AK995" s="51">
        <v>1603.95</v>
      </c>
      <c r="AL995" s="34" t="str">
        <f t="shared" si="144"/>
        <v>Mauricio Alves</v>
      </c>
    </row>
    <row r="996" spans="1:38" x14ac:dyDescent="0.25">
      <c r="A996" s="26" t="s">
        <v>38</v>
      </c>
      <c r="B996" s="26" t="s">
        <v>39</v>
      </c>
      <c r="C996" s="26" t="s">
        <v>52</v>
      </c>
      <c r="D996" s="26" t="s">
        <v>40</v>
      </c>
      <c r="E996" s="27">
        <v>3058</v>
      </c>
      <c r="F996" s="46">
        <v>399</v>
      </c>
      <c r="G996" s="46"/>
      <c r="H996" s="26">
        <v>6000816417</v>
      </c>
      <c r="I996" s="26" t="s">
        <v>42</v>
      </c>
      <c r="J996" s="26" t="s">
        <v>42</v>
      </c>
      <c r="K996" s="30" t="str">
        <f t="shared" si="145"/>
        <v>Custeio</v>
      </c>
      <c r="L996" s="26" t="s">
        <v>136</v>
      </c>
      <c r="M996" s="26" t="s">
        <v>69</v>
      </c>
      <c r="N996" s="26" t="str">
        <f t="shared" si="140"/>
        <v>Realizado</v>
      </c>
      <c r="O996" s="47" t="s">
        <v>45</v>
      </c>
      <c r="P996" s="47" t="s">
        <v>70</v>
      </c>
      <c r="Q996" s="26" t="str">
        <f>IFERROR(IFERROR(VLOOKUP(H996,[1]STATUS_CAPEX!I:J,2,0),VLOOKUP(H996,[1]STATUS_OPEX!H:I,2,0)),0)</f>
        <v>LIB //COMS</v>
      </c>
      <c r="R996" s="31">
        <v>46400</v>
      </c>
      <c r="S996" s="32" t="s">
        <v>47</v>
      </c>
      <c r="T996" s="26" t="s">
        <v>72</v>
      </c>
      <c r="U996" s="33" t="s">
        <v>39</v>
      </c>
      <c r="V996" s="33" t="str">
        <f t="shared" si="149"/>
        <v>OK</v>
      </c>
      <c r="W996" s="33" t="s">
        <v>49</v>
      </c>
      <c r="X996" s="33" t="s">
        <v>49</v>
      </c>
      <c r="Y996" s="33" t="s">
        <v>39</v>
      </c>
      <c r="Z996" s="14">
        <f t="shared" si="142"/>
        <v>1</v>
      </c>
      <c r="AA996" s="48">
        <v>4369.75</v>
      </c>
      <c r="AB996" s="35" t="s">
        <v>50</v>
      </c>
      <c r="AC996" s="36" t="str">
        <f>IFERROR(VLOOKUP(T996,[1]STATUS_CAPEX!Q:R,2,0),"SAMUEL OLIVEIRA")</f>
        <v>SAMUEL OLIVEIRA</v>
      </c>
      <c r="AD996" s="37" t="s">
        <v>51</v>
      </c>
      <c r="AE996" s="32" t="str">
        <f t="shared" si="146"/>
        <v>Realizado</v>
      </c>
      <c r="AF996" s="38" t="s">
        <v>42</v>
      </c>
      <c r="AG996" s="39">
        <f t="shared" si="148"/>
        <v>936.21</v>
      </c>
      <c r="AH996" s="40">
        <v>2548098.5699999998</v>
      </c>
      <c r="AI996" s="35" t="e">
        <f t="shared" si="143"/>
        <v>#N/A</v>
      </c>
      <c r="AJ996" s="92">
        <v>25445735</v>
      </c>
      <c r="AK996" s="51">
        <v>936.21</v>
      </c>
      <c r="AL996" s="34" t="str">
        <f t="shared" si="144"/>
        <v>Mauricio Alves</v>
      </c>
    </row>
    <row r="997" spans="1:38" x14ac:dyDescent="0.25">
      <c r="A997" s="26" t="s">
        <v>38</v>
      </c>
      <c r="B997" s="26" t="s">
        <v>39</v>
      </c>
      <c r="C997" s="26" t="s">
        <v>52</v>
      </c>
      <c r="D997" s="26" t="s">
        <v>40</v>
      </c>
      <c r="E997" s="27">
        <v>3058</v>
      </c>
      <c r="F997" s="46">
        <v>383</v>
      </c>
      <c r="G997" s="46"/>
      <c r="H997" s="26">
        <v>6000806001</v>
      </c>
      <c r="I997" s="26" t="s">
        <v>42</v>
      </c>
      <c r="J997" s="26" t="s">
        <v>42</v>
      </c>
      <c r="K997" s="30" t="str">
        <f t="shared" si="145"/>
        <v>Custeio</v>
      </c>
      <c r="L997" s="26" t="s">
        <v>75</v>
      </c>
      <c r="M997" s="26" t="s">
        <v>69</v>
      </c>
      <c r="N997" s="26" t="str">
        <f t="shared" si="140"/>
        <v>Realizado</v>
      </c>
      <c r="O997" s="47" t="s">
        <v>45</v>
      </c>
      <c r="P997" s="47" t="s">
        <v>70</v>
      </c>
      <c r="Q997" s="26" t="str">
        <f>IFERROR(IFERROR(VLOOKUP(H997,[1]STATUS_CAPEX!I:J,2,0),VLOOKUP(H997,[1]STATUS_OPEX!H:I,2,0)),0)</f>
        <v>LIB //COMS</v>
      </c>
      <c r="R997" s="31">
        <v>46530</v>
      </c>
      <c r="S997" s="32" t="s">
        <v>56</v>
      </c>
      <c r="T997" s="26" t="s">
        <v>72</v>
      </c>
      <c r="U997" s="33" t="s">
        <v>39</v>
      </c>
      <c r="V997" s="33" t="str">
        <f t="shared" si="149"/>
        <v>OK</v>
      </c>
      <c r="W997" s="33" t="s">
        <v>49</v>
      </c>
      <c r="X997" s="33" t="s">
        <v>49</v>
      </c>
      <c r="Y997" s="33" t="s">
        <v>39</v>
      </c>
      <c r="Z997" s="14">
        <f t="shared" si="142"/>
        <v>1</v>
      </c>
      <c r="AA997" s="48">
        <v>1589</v>
      </c>
      <c r="AB997" s="35" t="s">
        <v>57</v>
      </c>
      <c r="AC997" s="36" t="str">
        <f>IFERROR(VLOOKUP(T997,[1]STATUS_CAPEX!Q:R,2,0),"SAMUEL OLIVEIRA")</f>
        <v>SAMUEL OLIVEIRA</v>
      </c>
      <c r="AD997" s="37" t="s">
        <v>51</v>
      </c>
      <c r="AE997" s="32" t="str">
        <f t="shared" si="146"/>
        <v>Realizado</v>
      </c>
      <c r="AF997" s="38" t="s">
        <v>42</v>
      </c>
      <c r="AG997" s="39">
        <f t="shared" si="148"/>
        <v>1589</v>
      </c>
      <c r="AH997" s="40">
        <v>2548098.5699999998</v>
      </c>
      <c r="AI997" s="35" t="e">
        <f t="shared" si="143"/>
        <v>#N/A</v>
      </c>
      <c r="AJ997" s="41">
        <v>25695898</v>
      </c>
      <c r="AK997" s="51">
        <v>1589</v>
      </c>
      <c r="AL997" s="34" t="str">
        <f t="shared" si="144"/>
        <v>Mauricio Alves</v>
      </c>
    </row>
    <row r="998" spans="1:38" x14ac:dyDescent="0.25">
      <c r="A998" s="26" t="s">
        <v>38</v>
      </c>
      <c r="B998" s="26" t="s">
        <v>39</v>
      </c>
      <c r="C998" s="26" t="s">
        <v>52</v>
      </c>
      <c r="D998" s="26" t="s">
        <v>40</v>
      </c>
      <c r="E998" s="27">
        <v>4250</v>
      </c>
      <c r="F998" s="67">
        <v>455</v>
      </c>
      <c r="G998" s="67"/>
      <c r="H998" s="26">
        <v>6000816841</v>
      </c>
      <c r="I998" s="26" t="s">
        <v>42</v>
      </c>
      <c r="J998" s="26" t="s">
        <v>42</v>
      </c>
      <c r="K998" s="30" t="str">
        <f t="shared" si="145"/>
        <v>Custeio</v>
      </c>
      <c r="L998" s="26" t="s">
        <v>136</v>
      </c>
      <c r="M998" s="26" t="s">
        <v>69</v>
      </c>
      <c r="N998" s="26" t="str">
        <f t="shared" si="140"/>
        <v>Realizado</v>
      </c>
      <c r="O998" s="47" t="s">
        <v>45</v>
      </c>
      <c r="P998" s="47" t="s">
        <v>546</v>
      </c>
      <c r="Q998" s="26" t="str">
        <f>IFERROR(IFERROR(VLOOKUP(H998,[1]STATUS_CAPEX!I:J,2,0),VLOOKUP(H998,[1]STATUS_OPEX!H:I,2,0)),0)</f>
        <v>LIB //COMS</v>
      </c>
      <c r="R998" s="31">
        <v>46682</v>
      </c>
      <c r="S998" s="32" t="s">
        <v>56</v>
      </c>
      <c r="T998" s="26" t="s">
        <v>72</v>
      </c>
      <c r="U998" s="33" t="s">
        <v>39</v>
      </c>
      <c r="V998" s="33" t="str">
        <f t="shared" si="149"/>
        <v>OK</v>
      </c>
      <c r="W998" s="33" t="s">
        <v>49</v>
      </c>
      <c r="X998" s="33" t="s">
        <v>49</v>
      </c>
      <c r="Y998" s="33" t="s">
        <v>39</v>
      </c>
      <c r="Z998" s="14">
        <f t="shared" si="142"/>
        <v>1</v>
      </c>
      <c r="AA998" s="111">
        <v>4764.16</v>
      </c>
      <c r="AB998" s="35" t="s">
        <v>50</v>
      </c>
      <c r="AC998" s="36" t="s">
        <v>73</v>
      </c>
      <c r="AD998" s="37" t="s">
        <v>51</v>
      </c>
      <c r="AE998" s="32" t="str">
        <f t="shared" si="146"/>
        <v>Realizado</v>
      </c>
      <c r="AF998" s="38" t="s">
        <v>42</v>
      </c>
      <c r="AG998" s="49">
        <f t="shared" si="148"/>
        <v>85.71</v>
      </c>
      <c r="AH998" s="40">
        <v>2548098.5699999998</v>
      </c>
      <c r="AI998" s="35" t="e">
        <f t="shared" si="143"/>
        <v>#N/A</v>
      </c>
      <c r="AJ998" s="41">
        <v>25502450</v>
      </c>
      <c r="AK998" s="51">
        <v>85.71</v>
      </c>
      <c r="AL998" s="34" t="str">
        <f t="shared" si="144"/>
        <v>Mauricio Alves</v>
      </c>
    </row>
    <row r="999" spans="1:38" x14ac:dyDescent="0.25">
      <c r="A999" s="26" t="s">
        <v>38</v>
      </c>
      <c r="B999" s="26" t="s">
        <v>39</v>
      </c>
      <c r="C999" s="26" t="s">
        <v>52</v>
      </c>
      <c r="D999" s="26" t="s">
        <v>40</v>
      </c>
      <c r="E999" s="27">
        <v>3058</v>
      </c>
      <c r="F999" s="46" t="s">
        <v>547</v>
      </c>
      <c r="G999" s="46"/>
      <c r="H999" s="26">
        <v>6000806005</v>
      </c>
      <c r="I999" s="26" t="s">
        <v>42</v>
      </c>
      <c r="J999" s="26" t="s">
        <v>42</v>
      </c>
      <c r="K999" s="30" t="str">
        <f t="shared" si="145"/>
        <v>Custeio</v>
      </c>
      <c r="L999" s="26" t="s">
        <v>75</v>
      </c>
      <c r="M999" s="26" t="s">
        <v>69</v>
      </c>
      <c r="N999" s="26" t="str">
        <f t="shared" si="140"/>
        <v>Realizado</v>
      </c>
      <c r="O999" s="47" t="s">
        <v>45</v>
      </c>
      <c r="P999" s="47" t="s">
        <v>70</v>
      </c>
      <c r="Q999" s="26" t="str">
        <f>IFERROR(IFERROR(VLOOKUP(H999,[1]STATUS_CAPEX!I:J,2,0),VLOOKUP(H999,[1]STATUS_OPEX!H:I,2,0)),0)</f>
        <v>LIB //COMS</v>
      </c>
      <c r="R999" s="31">
        <v>46532</v>
      </c>
      <c r="S999" s="32" t="s">
        <v>56</v>
      </c>
      <c r="T999" s="26" t="s">
        <v>72</v>
      </c>
      <c r="U999" s="33" t="s">
        <v>39</v>
      </c>
      <c r="V999" s="33" t="str">
        <f t="shared" si="149"/>
        <v>OK</v>
      </c>
      <c r="W999" s="33" t="s">
        <v>49</v>
      </c>
      <c r="X999" s="33" t="s">
        <v>49</v>
      </c>
      <c r="Y999" s="33" t="s">
        <v>39</v>
      </c>
      <c r="Z999" s="14">
        <f t="shared" si="142"/>
        <v>1</v>
      </c>
      <c r="AA999" s="48">
        <v>397.25</v>
      </c>
      <c r="AB999" s="35" t="s">
        <v>57</v>
      </c>
      <c r="AC999" s="36" t="str">
        <f>IFERROR(VLOOKUP(T999,[1]STATUS_CAPEX!Q:R,2,0),"SAMUEL OLIVEIRA")</f>
        <v>SAMUEL OLIVEIRA</v>
      </c>
      <c r="AD999" s="37" t="s">
        <v>51</v>
      </c>
      <c r="AE999" s="32" t="str">
        <f t="shared" si="146"/>
        <v>Realizado</v>
      </c>
      <c r="AF999" s="38" t="s">
        <v>42</v>
      </c>
      <c r="AG999" s="39">
        <f t="shared" si="148"/>
        <v>397.25</v>
      </c>
      <c r="AH999" s="40">
        <v>2548098.5699999998</v>
      </c>
      <c r="AI999" s="35" t="e">
        <f t="shared" si="143"/>
        <v>#N/A</v>
      </c>
      <c r="AJ999" s="41">
        <v>25695950</v>
      </c>
      <c r="AK999" s="51">
        <v>397.25</v>
      </c>
      <c r="AL999" s="34" t="str">
        <f t="shared" si="144"/>
        <v>Mauricio Alves</v>
      </c>
    </row>
    <row r="1000" spans="1:38" x14ac:dyDescent="0.25">
      <c r="A1000" s="26" t="s">
        <v>38</v>
      </c>
      <c r="B1000" s="26" t="s">
        <v>39</v>
      </c>
      <c r="C1000" s="26" t="s">
        <v>52</v>
      </c>
      <c r="D1000" s="26" t="s">
        <v>40</v>
      </c>
      <c r="E1000" s="27">
        <v>3058</v>
      </c>
      <c r="F1000" s="46" t="s">
        <v>548</v>
      </c>
      <c r="G1000" s="46"/>
      <c r="H1000" s="26">
        <v>6000805998</v>
      </c>
      <c r="I1000" s="26" t="s">
        <v>42</v>
      </c>
      <c r="J1000" s="26" t="s">
        <v>42</v>
      </c>
      <c r="K1000" s="30" t="str">
        <f t="shared" si="145"/>
        <v>Custeio</v>
      </c>
      <c r="L1000" s="26" t="s">
        <v>75</v>
      </c>
      <c r="M1000" s="26" t="s">
        <v>69</v>
      </c>
      <c r="N1000" s="26" t="str">
        <f t="shared" si="140"/>
        <v>Realizado</v>
      </c>
      <c r="O1000" s="47" t="s">
        <v>45</v>
      </c>
      <c r="P1000" s="47" t="s">
        <v>70</v>
      </c>
      <c r="Q1000" s="26" t="str">
        <f>IFERROR(IFERROR(VLOOKUP(H1000,[1]STATUS_CAPEX!I:J,2,0),VLOOKUP(H1000,[1]STATUS_OPEX!H:I,2,0)),0)</f>
        <v>LIB //COMS</v>
      </c>
      <c r="R1000" s="31">
        <v>46533</v>
      </c>
      <c r="S1000" s="32" t="s">
        <v>56</v>
      </c>
      <c r="T1000" s="26" t="s">
        <v>72</v>
      </c>
      <c r="U1000" s="33" t="s">
        <v>39</v>
      </c>
      <c r="V1000" s="33" t="str">
        <f t="shared" si="149"/>
        <v>OK</v>
      </c>
      <c r="W1000" s="33" t="s">
        <v>49</v>
      </c>
      <c r="X1000" s="33" t="s">
        <v>49</v>
      </c>
      <c r="Y1000" s="33" t="s">
        <v>39</v>
      </c>
      <c r="Z1000" s="14">
        <f t="shared" si="142"/>
        <v>1</v>
      </c>
      <c r="AA1000" s="48">
        <v>794.5</v>
      </c>
      <c r="AB1000" s="35" t="s">
        <v>57</v>
      </c>
      <c r="AC1000" s="36" t="str">
        <f>IFERROR(VLOOKUP(T1000,[1]STATUS_CAPEX!Q:R,2,0),"SAMUEL OLIVEIRA")</f>
        <v>SAMUEL OLIVEIRA</v>
      </c>
      <c r="AD1000" s="37" t="s">
        <v>51</v>
      </c>
      <c r="AE1000" s="32" t="str">
        <f t="shared" si="146"/>
        <v>Realizado</v>
      </c>
      <c r="AF1000" s="38" t="s">
        <v>42</v>
      </c>
      <c r="AG1000" s="39">
        <f t="shared" si="148"/>
        <v>794.5</v>
      </c>
      <c r="AH1000" s="40">
        <v>2548098.5699999998</v>
      </c>
      <c r="AI1000" s="35" t="e">
        <f t="shared" si="143"/>
        <v>#N/A</v>
      </c>
      <c r="AJ1000" s="41">
        <v>25695997</v>
      </c>
      <c r="AK1000" s="51">
        <v>794.5</v>
      </c>
      <c r="AL1000" s="34" t="str">
        <f t="shared" si="144"/>
        <v>Mauricio Alves</v>
      </c>
    </row>
    <row r="1001" spans="1:38" x14ac:dyDescent="0.25">
      <c r="A1001" s="26" t="s">
        <v>38</v>
      </c>
      <c r="B1001" s="26" t="s">
        <v>39</v>
      </c>
      <c r="C1001" s="26" t="s">
        <v>52</v>
      </c>
      <c r="D1001" s="26" t="s">
        <v>40</v>
      </c>
      <c r="E1001" s="27">
        <v>44056646</v>
      </c>
      <c r="F1001" s="67">
        <v>417</v>
      </c>
      <c r="G1001" s="67"/>
      <c r="H1001" s="26">
        <v>6000816842</v>
      </c>
      <c r="I1001" s="26" t="s">
        <v>42</v>
      </c>
      <c r="J1001" s="26" t="s">
        <v>42</v>
      </c>
      <c r="K1001" s="30" t="str">
        <f t="shared" si="145"/>
        <v>Custeio</v>
      </c>
      <c r="L1001" s="26" t="s">
        <v>136</v>
      </c>
      <c r="M1001" s="26" t="s">
        <v>69</v>
      </c>
      <c r="N1001" s="26" t="str">
        <f t="shared" si="140"/>
        <v>Realizado</v>
      </c>
      <c r="O1001" s="47" t="s">
        <v>100</v>
      </c>
      <c r="P1001" s="47" t="s">
        <v>70</v>
      </c>
      <c r="Q1001" s="26" t="str">
        <f>IFERROR(IFERROR(VLOOKUP(H1001,[1]STATUS_CAPEX!I:J,2,0),VLOOKUP(H1001,[1]STATUS_OPEX!H:I,2,0)),0)</f>
        <v>LIB //COMS</v>
      </c>
      <c r="R1001" s="31">
        <v>46637</v>
      </c>
      <c r="S1001" s="32" t="s">
        <v>47</v>
      </c>
      <c r="T1001" s="26" t="s">
        <v>72</v>
      </c>
      <c r="U1001" s="33" t="s">
        <v>39</v>
      </c>
      <c r="V1001" s="33" t="str">
        <f t="shared" si="149"/>
        <v>OK</v>
      </c>
      <c r="W1001" s="33" t="s">
        <v>49</v>
      </c>
      <c r="X1001" s="33" t="s">
        <v>49</v>
      </c>
      <c r="Y1001" s="33" t="s">
        <v>39</v>
      </c>
      <c r="Z1001" s="14">
        <f t="shared" si="142"/>
        <v>1</v>
      </c>
      <c r="AA1001" s="101">
        <v>595.77</v>
      </c>
      <c r="AB1001" s="35" t="s">
        <v>50</v>
      </c>
      <c r="AC1001" s="36" t="s">
        <v>73</v>
      </c>
      <c r="AD1001" s="37" t="s">
        <v>51</v>
      </c>
      <c r="AE1001" s="32" t="str">
        <f t="shared" si="146"/>
        <v>Realizado</v>
      </c>
      <c r="AF1001" s="38" t="s">
        <v>42</v>
      </c>
      <c r="AG1001" s="39">
        <f t="shared" si="148"/>
        <v>1482.09</v>
      </c>
      <c r="AH1001" s="40">
        <v>2548098.5699999998</v>
      </c>
      <c r="AI1001" s="35" t="e">
        <f t="shared" si="143"/>
        <v>#N/A</v>
      </c>
      <c r="AJ1001" s="81">
        <v>25540875</v>
      </c>
      <c r="AK1001" s="51">
        <v>1482.09</v>
      </c>
      <c r="AL1001" s="34" t="str">
        <f t="shared" si="144"/>
        <v>Mauricio Alves</v>
      </c>
    </row>
    <row r="1002" spans="1:38" x14ac:dyDescent="0.25">
      <c r="A1002" s="26" t="s">
        <v>38</v>
      </c>
      <c r="B1002" s="26" t="s">
        <v>39</v>
      </c>
      <c r="C1002" s="26" t="s">
        <v>52</v>
      </c>
      <c r="D1002" s="26" t="s">
        <v>40</v>
      </c>
      <c r="E1002" s="46">
        <v>1</v>
      </c>
      <c r="F1002" s="46">
        <v>148</v>
      </c>
      <c r="G1002" s="46"/>
      <c r="H1002" s="26">
        <v>6000824087</v>
      </c>
      <c r="I1002" s="26" t="s">
        <v>42</v>
      </c>
      <c r="J1002" s="26" t="s">
        <v>42</v>
      </c>
      <c r="K1002" s="30" t="str">
        <f t="shared" si="145"/>
        <v>Custeio</v>
      </c>
      <c r="L1002" s="26" t="s">
        <v>136</v>
      </c>
      <c r="M1002" s="47" t="s">
        <v>542</v>
      </c>
      <c r="N1002" s="26" t="str">
        <f t="shared" si="140"/>
        <v>Realizado</v>
      </c>
      <c r="O1002" s="47" t="s">
        <v>100</v>
      </c>
      <c r="P1002" s="47" t="s">
        <v>76</v>
      </c>
      <c r="Q1002" s="26" t="str">
        <f>IFERROR(IFERROR(VLOOKUP(H1002,[1]STATUS_CAPEX!I:J,2,0),VLOOKUP(H1002,[1]STATUS_OPEX!H:I,2,0)),0)</f>
        <v>LIB //COMS</v>
      </c>
      <c r="R1002" s="31">
        <v>46535</v>
      </c>
      <c r="S1002" s="32" t="s">
        <v>56</v>
      </c>
      <c r="T1002" s="26" t="s">
        <v>72</v>
      </c>
      <c r="U1002" s="33" t="s">
        <v>39</v>
      </c>
      <c r="V1002" s="33" t="str">
        <f t="shared" si="149"/>
        <v>OK</v>
      </c>
      <c r="W1002" s="33" t="s">
        <v>49</v>
      </c>
      <c r="X1002" s="33" t="s">
        <v>49</v>
      </c>
      <c r="Y1002" s="33" t="s">
        <v>39</v>
      </c>
      <c r="Z1002" s="14">
        <f t="shared" si="142"/>
        <v>1</v>
      </c>
      <c r="AA1002" s="48">
        <v>1512.04</v>
      </c>
      <c r="AB1002" s="35" t="s">
        <v>57</v>
      </c>
      <c r="AC1002" s="36" t="str">
        <f>IFERROR(VLOOKUP(T1002,[1]STATUS_CAPEX!Q:R,2,0),"SAMUEL OLIVEIRA")</f>
        <v>SAMUEL OLIVEIRA</v>
      </c>
      <c r="AD1002" s="37" t="s">
        <v>51</v>
      </c>
      <c r="AE1002" s="32" t="str">
        <f t="shared" si="146"/>
        <v>Realizado</v>
      </c>
      <c r="AF1002" s="38" t="s">
        <v>42</v>
      </c>
      <c r="AG1002" s="49">
        <f t="shared" si="148"/>
        <v>1512.04</v>
      </c>
      <c r="AH1002" s="40">
        <v>2548098.5699999998</v>
      </c>
      <c r="AI1002" s="35" t="e">
        <f t="shared" si="143"/>
        <v>#N/A</v>
      </c>
      <c r="AJ1002" s="41">
        <v>25646656</v>
      </c>
      <c r="AK1002" s="51">
        <v>1512.04</v>
      </c>
      <c r="AL1002" s="34" t="str">
        <f t="shared" si="144"/>
        <v>Mauricio Alves</v>
      </c>
    </row>
    <row r="1003" spans="1:38" x14ac:dyDescent="0.25">
      <c r="A1003" s="26" t="s">
        <v>38</v>
      </c>
      <c r="B1003" s="26" t="s">
        <v>39</v>
      </c>
      <c r="C1003" s="26" t="s">
        <v>52</v>
      </c>
      <c r="D1003" s="26" t="s">
        <v>40</v>
      </c>
      <c r="E1003" s="27">
        <v>2938</v>
      </c>
      <c r="F1003" s="46">
        <v>163</v>
      </c>
      <c r="G1003" s="46">
        <v>18</v>
      </c>
      <c r="H1003" s="26">
        <v>6000741496</v>
      </c>
      <c r="I1003" s="26" t="s">
        <v>42</v>
      </c>
      <c r="J1003" s="26" t="s">
        <v>42</v>
      </c>
      <c r="K1003" s="30" t="str">
        <f t="shared" si="145"/>
        <v>Custeio</v>
      </c>
      <c r="L1003" s="26" t="s">
        <v>75</v>
      </c>
      <c r="M1003" s="26" t="s">
        <v>111</v>
      </c>
      <c r="N1003" s="26" t="str">
        <f t="shared" si="140"/>
        <v>Realizado</v>
      </c>
      <c r="O1003" s="47" t="s">
        <v>45</v>
      </c>
      <c r="P1003" s="47" t="s">
        <v>549</v>
      </c>
      <c r="Q1003" s="26" t="str">
        <f>IFERROR(IFERROR(VLOOKUP(H1003,[1]STATUS_CAPEX!I:J,2,0),VLOOKUP(H1003,[1]STATUS_OPEX!H:I,2,0)),0)</f>
        <v>LIB //COMS</v>
      </c>
      <c r="R1003" s="31">
        <v>46536</v>
      </c>
      <c r="S1003" s="32" t="s">
        <v>47</v>
      </c>
      <c r="T1003" s="26" t="s">
        <v>72</v>
      </c>
      <c r="U1003" s="33" t="s">
        <v>39</v>
      </c>
      <c r="V1003" s="33" t="str">
        <f t="shared" si="149"/>
        <v>OK</v>
      </c>
      <c r="W1003" s="33" t="s">
        <v>49</v>
      </c>
      <c r="X1003" s="33" t="s">
        <v>49</v>
      </c>
      <c r="Y1003" s="33" t="s">
        <v>39</v>
      </c>
      <c r="Z1003" s="14">
        <f t="shared" si="142"/>
        <v>1</v>
      </c>
      <c r="AA1003" s="48">
        <v>264.24</v>
      </c>
      <c r="AB1003" s="69" t="s">
        <v>50</v>
      </c>
      <c r="AC1003" s="36" t="str">
        <f>IFERROR(VLOOKUP(T1003,[1]STATUS_CAPEX!Q:R,2,0),"SAMUEL OLIVEIRA")</f>
        <v>SAMUEL OLIVEIRA</v>
      </c>
      <c r="AD1003" s="37" t="s">
        <v>51</v>
      </c>
      <c r="AE1003" s="32" t="str">
        <f t="shared" si="146"/>
        <v>Realizado</v>
      </c>
      <c r="AF1003" s="38" t="s">
        <v>42</v>
      </c>
      <c r="AG1003" s="49">
        <f t="shared" si="148"/>
        <v>264.24</v>
      </c>
      <c r="AH1003" s="40">
        <v>2548098.5699999998</v>
      </c>
      <c r="AI1003" s="35" t="e">
        <f t="shared" si="143"/>
        <v>#N/A</v>
      </c>
      <c r="AJ1003" s="41">
        <v>25780645</v>
      </c>
      <c r="AK1003" s="51">
        <v>264.24</v>
      </c>
      <c r="AL1003" s="34" t="str">
        <f t="shared" si="144"/>
        <v>Mauricio Alves</v>
      </c>
    </row>
    <row r="1004" spans="1:38" x14ac:dyDescent="0.25">
      <c r="A1004" s="26" t="s">
        <v>38</v>
      </c>
      <c r="B1004" s="26" t="s">
        <v>39</v>
      </c>
      <c r="C1004" s="26" t="s">
        <v>52</v>
      </c>
      <c r="D1004" s="26" t="s">
        <v>40</v>
      </c>
      <c r="E1004" s="27">
        <v>2938</v>
      </c>
      <c r="F1004" s="46" t="s">
        <v>550</v>
      </c>
      <c r="G1004" s="46">
        <v>2</v>
      </c>
      <c r="H1004" s="26">
        <v>6000741460</v>
      </c>
      <c r="I1004" s="26" t="s">
        <v>42</v>
      </c>
      <c r="J1004" s="26" t="s">
        <v>42</v>
      </c>
      <c r="K1004" s="30" t="str">
        <f t="shared" si="145"/>
        <v>Custeio</v>
      </c>
      <c r="L1004" s="26" t="s">
        <v>75</v>
      </c>
      <c r="M1004" s="26" t="s">
        <v>111</v>
      </c>
      <c r="N1004" s="26" t="str">
        <f t="shared" si="140"/>
        <v>Realizado</v>
      </c>
      <c r="O1004" s="47" t="s">
        <v>45</v>
      </c>
      <c r="P1004" s="47" t="s">
        <v>549</v>
      </c>
      <c r="Q1004" s="26" t="str">
        <f>IFERROR(IFERROR(VLOOKUP(H1004,[1]STATUS_CAPEX!I:J,2,0),VLOOKUP(H1004,[1]STATUS_OPEX!H:I,2,0)),0)</f>
        <v>LIB //COMS</v>
      </c>
      <c r="R1004" s="31">
        <v>46537</v>
      </c>
      <c r="S1004" s="32" t="s">
        <v>47</v>
      </c>
      <c r="T1004" s="26" t="s">
        <v>72</v>
      </c>
      <c r="U1004" s="33" t="s">
        <v>39</v>
      </c>
      <c r="V1004" s="33" t="str">
        <f t="shared" si="149"/>
        <v>OK</v>
      </c>
      <c r="W1004" s="33" t="s">
        <v>49</v>
      </c>
      <c r="X1004" s="33" t="s">
        <v>49</v>
      </c>
      <c r="Y1004" s="33" t="s">
        <v>39</v>
      </c>
      <c r="Z1004" s="14">
        <f t="shared" si="142"/>
        <v>1</v>
      </c>
      <c r="AA1004" s="48">
        <v>974.36</v>
      </c>
      <c r="AB1004" s="69" t="s">
        <v>50</v>
      </c>
      <c r="AC1004" s="36" t="str">
        <f>IFERROR(VLOOKUP(T1004,[1]STATUS_CAPEX!Q:R,2,0),"SAMUEL OLIVEIRA")</f>
        <v>SAMUEL OLIVEIRA</v>
      </c>
      <c r="AD1004" s="37" t="s">
        <v>51</v>
      </c>
      <c r="AE1004" s="32" t="str">
        <f t="shared" si="146"/>
        <v>Realizado</v>
      </c>
      <c r="AF1004" s="38" t="s">
        <v>42</v>
      </c>
      <c r="AG1004" s="39">
        <f t="shared" si="148"/>
        <v>209.6</v>
      </c>
      <c r="AH1004" s="40">
        <v>2548098.5699999998</v>
      </c>
      <c r="AI1004" s="35" t="e">
        <f t="shared" si="143"/>
        <v>#N/A</v>
      </c>
      <c r="AJ1004" s="41">
        <v>25780663</v>
      </c>
      <c r="AK1004" s="51">
        <v>209.6</v>
      </c>
      <c r="AL1004" s="34" t="str">
        <f t="shared" si="144"/>
        <v>Mauricio Alves</v>
      </c>
    </row>
    <row r="1005" spans="1:38" x14ac:dyDescent="0.25">
      <c r="A1005" s="26" t="s">
        <v>38</v>
      </c>
      <c r="B1005" s="26" t="s">
        <v>39</v>
      </c>
      <c r="C1005" s="26" t="s">
        <v>52</v>
      </c>
      <c r="D1005" s="26" t="s">
        <v>40</v>
      </c>
      <c r="E1005" s="27">
        <v>3720</v>
      </c>
      <c r="F1005" s="46">
        <v>164</v>
      </c>
      <c r="G1005" s="46"/>
      <c r="H1005" s="26">
        <v>6000824088</v>
      </c>
      <c r="I1005" s="26" t="s">
        <v>42</v>
      </c>
      <c r="J1005" s="26" t="s">
        <v>42</v>
      </c>
      <c r="K1005" s="30" t="str">
        <f t="shared" si="145"/>
        <v>Custeio</v>
      </c>
      <c r="L1005" s="26" t="s">
        <v>136</v>
      </c>
      <c r="M1005" s="47" t="s">
        <v>523</v>
      </c>
      <c r="N1005" s="26" t="str">
        <f t="shared" ref="N1005:N1068" si="150">IF(Z1005&gt;99%,"Realizado","Pendente")</f>
        <v>Realizado</v>
      </c>
      <c r="O1005" s="47" t="s">
        <v>45</v>
      </c>
      <c r="P1005" s="47" t="s">
        <v>76</v>
      </c>
      <c r="Q1005" s="26" t="str">
        <f>IFERROR(IFERROR(VLOOKUP(H1005,[1]STATUS_CAPEX!I:J,2,0),VLOOKUP(H1005,[1]STATUS_OPEX!H:I,2,0)),0)</f>
        <v>LIB //COMS</v>
      </c>
      <c r="R1005" s="31">
        <v>46538</v>
      </c>
      <c r="S1005" s="32" t="s">
        <v>56</v>
      </c>
      <c r="T1005" s="26" t="s">
        <v>72</v>
      </c>
      <c r="U1005" s="33" t="s">
        <v>39</v>
      </c>
      <c r="V1005" s="33" t="str">
        <f t="shared" si="149"/>
        <v>OK</v>
      </c>
      <c r="W1005" s="33" t="s">
        <v>49</v>
      </c>
      <c r="X1005" s="33" t="s">
        <v>49</v>
      </c>
      <c r="Y1005" s="33" t="s">
        <v>39</v>
      </c>
      <c r="Z1005" s="14">
        <f t="shared" si="142"/>
        <v>1</v>
      </c>
      <c r="AA1005" s="48">
        <v>974.36</v>
      </c>
      <c r="AB1005" s="35" t="s">
        <v>57</v>
      </c>
      <c r="AC1005" s="36" t="str">
        <f>IFERROR(VLOOKUP(T1005,[1]STATUS_CAPEX!Q:R,2,0),"SAMUEL OLIVEIRA")</f>
        <v>SAMUEL OLIVEIRA</v>
      </c>
      <c r="AD1005" s="37" t="s">
        <v>51</v>
      </c>
      <c r="AE1005" s="32" t="str">
        <f t="shared" si="146"/>
        <v>Realizado</v>
      </c>
      <c r="AF1005" s="38" t="s">
        <v>42</v>
      </c>
      <c r="AG1005" s="39">
        <f t="shared" si="148"/>
        <v>502.78</v>
      </c>
      <c r="AH1005" s="40">
        <v>2548098.5699999998</v>
      </c>
      <c r="AI1005" s="35" t="e">
        <f t="shared" si="143"/>
        <v>#N/A</v>
      </c>
      <c r="AJ1005" s="41">
        <v>25647165</v>
      </c>
      <c r="AK1005" s="51">
        <v>502.78</v>
      </c>
      <c r="AL1005" s="34" t="str">
        <f t="shared" si="144"/>
        <v>Mauricio Alves</v>
      </c>
    </row>
    <row r="1006" spans="1:38" x14ac:dyDescent="0.25">
      <c r="A1006" s="26" t="s">
        <v>38</v>
      </c>
      <c r="B1006" s="26" t="s">
        <v>39</v>
      </c>
      <c r="C1006" s="26" t="s">
        <v>52</v>
      </c>
      <c r="D1006" s="26" t="s">
        <v>40</v>
      </c>
      <c r="E1006" s="27">
        <v>3707</v>
      </c>
      <c r="F1006" s="67">
        <v>165</v>
      </c>
      <c r="G1006" s="67"/>
      <c r="H1006" s="26">
        <v>6000824090</v>
      </c>
      <c r="I1006" s="26" t="s">
        <v>42</v>
      </c>
      <c r="J1006" s="26" t="s">
        <v>42</v>
      </c>
      <c r="K1006" s="30" t="str">
        <f t="shared" si="145"/>
        <v>Custeio</v>
      </c>
      <c r="L1006" s="26" t="s">
        <v>136</v>
      </c>
      <c r="M1006" s="26" t="s">
        <v>111</v>
      </c>
      <c r="N1006" s="26" t="str">
        <f t="shared" si="150"/>
        <v>Realizado</v>
      </c>
      <c r="O1006" s="47" t="s">
        <v>551</v>
      </c>
      <c r="P1006" s="47" t="s">
        <v>76</v>
      </c>
      <c r="Q1006" s="26" t="str">
        <f>IFERROR(IFERROR(VLOOKUP(H1006,[1]STATUS_CAPEX!I:J,2,0),VLOOKUP(H1006,[1]STATUS_OPEX!H:I,2,0)),0)</f>
        <v>LIB //COMS</v>
      </c>
      <c r="R1006" s="31">
        <v>46539</v>
      </c>
      <c r="S1006" s="32" t="s">
        <v>47</v>
      </c>
      <c r="T1006" s="26" t="s">
        <v>72</v>
      </c>
      <c r="U1006" s="33" t="s">
        <v>39</v>
      </c>
      <c r="V1006" s="33" t="str">
        <f t="shared" si="149"/>
        <v>OK</v>
      </c>
      <c r="W1006" s="33" t="s">
        <v>49</v>
      </c>
      <c r="X1006" s="33" t="s">
        <v>49</v>
      </c>
      <c r="Y1006" s="33" t="s">
        <v>39</v>
      </c>
      <c r="Z1006" s="14">
        <f t="shared" si="142"/>
        <v>1</v>
      </c>
      <c r="AA1006" s="48">
        <v>6725.13</v>
      </c>
      <c r="AB1006" s="35" t="s">
        <v>50</v>
      </c>
      <c r="AC1006" s="36" t="s">
        <v>73</v>
      </c>
      <c r="AD1006" s="37" t="s">
        <v>51</v>
      </c>
      <c r="AE1006" s="32" t="str">
        <f t="shared" si="146"/>
        <v>Realizado</v>
      </c>
      <c r="AF1006" s="38" t="s">
        <v>42</v>
      </c>
      <c r="AG1006" s="39" t="s">
        <v>552</v>
      </c>
      <c r="AH1006" s="40">
        <v>2548098.5699999998</v>
      </c>
      <c r="AI1006" s="35" t="e">
        <f t="shared" si="143"/>
        <v>#N/A</v>
      </c>
      <c r="AJ1006" s="41">
        <v>25661765</v>
      </c>
      <c r="AK1006" s="51">
        <v>5781.97</v>
      </c>
      <c r="AL1006" s="34" t="str">
        <f t="shared" si="144"/>
        <v>Mauricio Alves</v>
      </c>
    </row>
    <row r="1007" spans="1:38" x14ac:dyDescent="0.25">
      <c r="A1007" s="26" t="s">
        <v>38</v>
      </c>
      <c r="B1007" s="26" t="s">
        <v>39</v>
      </c>
      <c r="C1007" s="26" t="s">
        <v>52</v>
      </c>
      <c r="D1007" s="26" t="s">
        <v>40</v>
      </c>
      <c r="E1007" s="27">
        <v>3703</v>
      </c>
      <c r="F1007" s="67">
        <v>166</v>
      </c>
      <c r="G1007" s="67"/>
      <c r="H1007" s="26">
        <v>6000824091</v>
      </c>
      <c r="I1007" s="26" t="s">
        <v>42</v>
      </c>
      <c r="J1007" s="26" t="s">
        <v>42</v>
      </c>
      <c r="K1007" s="30" t="str">
        <f t="shared" si="145"/>
        <v>Custeio</v>
      </c>
      <c r="L1007" s="26" t="s">
        <v>136</v>
      </c>
      <c r="M1007" s="47" t="s">
        <v>542</v>
      </c>
      <c r="N1007" s="26" t="str">
        <f t="shared" si="150"/>
        <v>Realizado</v>
      </c>
      <c r="O1007" s="47" t="s">
        <v>45</v>
      </c>
      <c r="P1007" s="47" t="s">
        <v>526</v>
      </c>
      <c r="Q1007" s="26" t="str">
        <f>IFERROR(IFERROR(VLOOKUP(H1007,[1]STATUS_CAPEX!I:J,2,0),VLOOKUP(H1007,[1]STATUS_OPEX!H:I,2,0)),0)</f>
        <v>LIB //COMS</v>
      </c>
      <c r="R1007" s="31">
        <v>46540</v>
      </c>
      <c r="S1007" s="32" t="s">
        <v>56</v>
      </c>
      <c r="T1007" s="26" t="s">
        <v>72</v>
      </c>
      <c r="U1007" s="33" t="s">
        <v>39</v>
      </c>
      <c r="V1007" s="33" t="str">
        <f t="shared" si="149"/>
        <v>OK</v>
      </c>
      <c r="W1007" s="33" t="s">
        <v>49</v>
      </c>
      <c r="X1007" s="33" t="s">
        <v>49</v>
      </c>
      <c r="Y1007" s="33" t="s">
        <v>39</v>
      </c>
      <c r="Z1007" s="14">
        <f t="shared" si="142"/>
        <v>1</v>
      </c>
      <c r="AA1007" s="48">
        <v>8255.4699999999993</v>
      </c>
      <c r="AB1007" s="35" t="s">
        <v>57</v>
      </c>
      <c r="AC1007" s="36" t="str">
        <f>IFERROR(VLOOKUP(T1007,[1]STATUS_CAPEX!Q:R,2,0),"SAMUEL OLIVEIRA")</f>
        <v>SAMUEL OLIVEIRA</v>
      </c>
      <c r="AD1007" s="37" t="s">
        <v>51</v>
      </c>
      <c r="AE1007" s="32" t="str">
        <f t="shared" si="146"/>
        <v>Realizado</v>
      </c>
      <c r="AF1007" s="38" t="s">
        <v>42</v>
      </c>
      <c r="AG1007" s="39">
        <f t="shared" ref="AG1007:AG1012" si="151">IF(AK1007="",AA1007,AK1007)</f>
        <v>2868.15</v>
      </c>
      <c r="AH1007" s="40">
        <v>2548098.5699999998</v>
      </c>
      <c r="AI1007" s="35" t="e">
        <f t="shared" si="143"/>
        <v>#N/A</v>
      </c>
      <c r="AJ1007" s="41">
        <v>25661782</v>
      </c>
      <c r="AK1007" s="51">
        <v>2868.15</v>
      </c>
      <c r="AL1007" s="34" t="str">
        <f t="shared" si="144"/>
        <v>Mauricio Alves</v>
      </c>
    </row>
    <row r="1008" spans="1:38" x14ac:dyDescent="0.25">
      <c r="A1008" s="26" t="s">
        <v>38</v>
      </c>
      <c r="B1008" s="26" t="s">
        <v>39</v>
      </c>
      <c r="C1008" s="26" t="s">
        <v>52</v>
      </c>
      <c r="D1008" s="26" t="s">
        <v>40</v>
      </c>
      <c r="E1008" s="27">
        <v>3059</v>
      </c>
      <c r="F1008" s="67">
        <v>409</v>
      </c>
      <c r="G1008" s="67"/>
      <c r="H1008" s="26">
        <v>6000806004</v>
      </c>
      <c r="I1008" s="26" t="s">
        <v>42</v>
      </c>
      <c r="J1008" s="26" t="s">
        <v>42</v>
      </c>
      <c r="K1008" s="30" t="str">
        <f t="shared" si="145"/>
        <v>Custeio</v>
      </c>
      <c r="L1008" s="26" t="s">
        <v>75</v>
      </c>
      <c r="M1008" s="26" t="s">
        <v>69</v>
      </c>
      <c r="N1008" s="26" t="str">
        <f t="shared" si="150"/>
        <v>Realizado</v>
      </c>
      <c r="O1008" s="47" t="s">
        <v>45</v>
      </c>
      <c r="P1008" s="47" t="s">
        <v>76</v>
      </c>
      <c r="Q1008" s="26" t="str">
        <f>IFERROR(IFERROR(VLOOKUP(H1008,[1]STATUS_CAPEX!I:J,2,0),VLOOKUP(H1008,[1]STATUS_OPEX!H:I,2,0)),0)</f>
        <v>LIB //COMS</v>
      </c>
      <c r="R1008" s="31">
        <v>46541</v>
      </c>
      <c r="S1008" s="32" t="s">
        <v>56</v>
      </c>
      <c r="T1008" s="26" t="s">
        <v>72</v>
      </c>
      <c r="U1008" s="33" t="s">
        <v>39</v>
      </c>
      <c r="V1008" s="33" t="str">
        <f t="shared" si="149"/>
        <v>OK</v>
      </c>
      <c r="W1008" s="33" t="s">
        <v>49</v>
      </c>
      <c r="X1008" s="33" t="s">
        <v>49</v>
      </c>
      <c r="Y1008" s="33" t="s">
        <v>39</v>
      </c>
      <c r="Z1008" s="14">
        <f t="shared" si="142"/>
        <v>1</v>
      </c>
      <c r="AA1008" s="48">
        <v>2309.58</v>
      </c>
      <c r="AB1008" s="35" t="s">
        <v>57</v>
      </c>
      <c r="AC1008" s="36" t="str">
        <f>IFERROR(VLOOKUP(T1008,[1]STATUS_CAPEX!Q:R,2,0),"SAMUEL OLIVEIRA")</f>
        <v>SAMUEL OLIVEIRA</v>
      </c>
      <c r="AD1008" s="37" t="s">
        <v>51</v>
      </c>
      <c r="AE1008" s="32" t="str">
        <f t="shared" si="146"/>
        <v>Realizado</v>
      </c>
      <c r="AF1008" s="38" t="s">
        <v>42</v>
      </c>
      <c r="AG1008" s="39">
        <f t="shared" si="151"/>
        <v>879.61</v>
      </c>
      <c r="AH1008" s="40">
        <v>2548098.5699999998</v>
      </c>
      <c r="AI1008" s="35" t="e">
        <f t="shared" si="143"/>
        <v>#N/A</v>
      </c>
      <c r="AJ1008" s="41">
        <v>25645289</v>
      </c>
      <c r="AK1008" s="51">
        <v>879.61</v>
      </c>
      <c r="AL1008" s="34" t="str">
        <f t="shared" si="144"/>
        <v>Mauricio Alves</v>
      </c>
    </row>
    <row r="1009" spans="1:38" x14ac:dyDescent="0.25">
      <c r="A1009" s="26" t="s">
        <v>38</v>
      </c>
      <c r="B1009" s="26" t="s">
        <v>39</v>
      </c>
      <c r="C1009" s="26" t="s">
        <v>52</v>
      </c>
      <c r="D1009" s="26" t="s">
        <v>40</v>
      </c>
      <c r="E1009" s="27">
        <v>3567</v>
      </c>
      <c r="F1009" s="46">
        <v>395</v>
      </c>
      <c r="G1009" s="46"/>
      <c r="H1009" s="26">
        <v>6000816843</v>
      </c>
      <c r="I1009" s="26" t="s">
        <v>42</v>
      </c>
      <c r="J1009" s="26" t="s">
        <v>42</v>
      </c>
      <c r="K1009" s="30" t="str">
        <f t="shared" si="145"/>
        <v>Custeio</v>
      </c>
      <c r="L1009" s="26" t="s">
        <v>136</v>
      </c>
      <c r="M1009" s="26" t="s">
        <v>69</v>
      </c>
      <c r="N1009" s="26" t="str">
        <f t="shared" si="150"/>
        <v>Realizado</v>
      </c>
      <c r="O1009" s="47" t="s">
        <v>45</v>
      </c>
      <c r="P1009" s="47" t="s">
        <v>70</v>
      </c>
      <c r="Q1009" s="26" t="str">
        <f>IFERROR(IFERROR(VLOOKUP(H1009,[1]STATUS_CAPEX!I:J,2,0),VLOOKUP(H1009,[1]STATUS_OPEX!H:I,2,0)),0)</f>
        <v>LIB //COMS</v>
      </c>
      <c r="R1009" s="31">
        <v>46631</v>
      </c>
      <c r="S1009" s="32" t="s">
        <v>165</v>
      </c>
      <c r="T1009" s="26" t="s">
        <v>72</v>
      </c>
      <c r="U1009" s="33" t="s">
        <v>39</v>
      </c>
      <c r="V1009" s="33" t="str">
        <f t="shared" si="149"/>
        <v>OK</v>
      </c>
      <c r="W1009" s="33" t="s">
        <v>49</v>
      </c>
      <c r="X1009" s="33" t="s">
        <v>49</v>
      </c>
      <c r="Y1009" s="33" t="s">
        <v>39</v>
      </c>
      <c r="Z1009" s="14">
        <f t="shared" si="142"/>
        <v>1</v>
      </c>
      <c r="AA1009" s="48">
        <v>8063.68</v>
      </c>
      <c r="AB1009" s="35" t="s">
        <v>50</v>
      </c>
      <c r="AC1009" s="36" t="s">
        <v>73</v>
      </c>
      <c r="AD1009" s="37" t="s">
        <v>51</v>
      </c>
      <c r="AE1009" s="32" t="str">
        <f t="shared" si="146"/>
        <v>Realizado</v>
      </c>
      <c r="AF1009" s="38" t="s">
        <v>166</v>
      </c>
      <c r="AG1009" s="39">
        <f t="shared" si="151"/>
        <v>7293.82</v>
      </c>
      <c r="AH1009" s="40">
        <v>2548098.5699999998</v>
      </c>
      <c r="AI1009" s="35" t="e">
        <f t="shared" si="143"/>
        <v>#N/A</v>
      </c>
      <c r="AJ1009" s="81">
        <v>25540870</v>
      </c>
      <c r="AK1009" s="51">
        <v>7293.82</v>
      </c>
      <c r="AL1009" s="34" t="str">
        <f t="shared" si="144"/>
        <v>Mauricio Alves</v>
      </c>
    </row>
    <row r="1010" spans="1:38" x14ac:dyDescent="0.25">
      <c r="A1010" s="26" t="s">
        <v>38</v>
      </c>
      <c r="B1010" s="26" t="s">
        <v>39</v>
      </c>
      <c r="C1010" s="26" t="s">
        <v>52</v>
      </c>
      <c r="D1010" s="26" t="s">
        <v>40</v>
      </c>
      <c r="E1010" s="27">
        <v>4015</v>
      </c>
      <c r="F1010" s="67">
        <v>454</v>
      </c>
      <c r="G1010" s="67"/>
      <c r="H1010" s="26">
        <v>6000817650</v>
      </c>
      <c r="I1010" s="26" t="s">
        <v>42</v>
      </c>
      <c r="J1010" s="26" t="s">
        <v>42</v>
      </c>
      <c r="K1010" s="30" t="str">
        <f t="shared" si="145"/>
        <v>Custeio</v>
      </c>
      <c r="L1010" s="26" t="s">
        <v>156</v>
      </c>
      <c r="M1010" s="26" t="s">
        <v>69</v>
      </c>
      <c r="N1010" s="26" t="str">
        <f t="shared" si="150"/>
        <v>Realizado</v>
      </c>
      <c r="O1010" s="47" t="s">
        <v>45</v>
      </c>
      <c r="P1010" s="47" t="s">
        <v>373</v>
      </c>
      <c r="Q1010" s="26" t="str">
        <f>IFERROR(IFERROR(VLOOKUP(H1010,[1]STATUS_CAPEX!I:J,2,0),VLOOKUP(H1010,[1]STATUS_OPEX!H:I,2,0)),0)</f>
        <v>LIB //COMS</v>
      </c>
      <c r="R1010" s="31">
        <v>46543</v>
      </c>
      <c r="S1010" s="32" t="s">
        <v>56</v>
      </c>
      <c r="T1010" s="26" t="s">
        <v>72</v>
      </c>
      <c r="U1010" s="33" t="s">
        <v>39</v>
      </c>
      <c r="V1010" s="33" t="str">
        <f t="shared" si="149"/>
        <v>OK</v>
      </c>
      <c r="W1010" s="33" t="s">
        <v>49</v>
      </c>
      <c r="X1010" s="33" t="s">
        <v>49</v>
      </c>
      <c r="Y1010" s="33" t="s">
        <v>39</v>
      </c>
      <c r="Z1010" s="14">
        <f t="shared" si="142"/>
        <v>1</v>
      </c>
      <c r="AA1010" s="48">
        <v>2358.86</v>
      </c>
      <c r="AB1010" s="35" t="s">
        <v>57</v>
      </c>
      <c r="AC1010" s="36" t="s">
        <v>298</v>
      </c>
      <c r="AD1010" s="37" t="s">
        <v>51</v>
      </c>
      <c r="AE1010" s="32" t="str">
        <f t="shared" si="146"/>
        <v>Realizado</v>
      </c>
      <c r="AF1010" s="38" t="s">
        <v>42</v>
      </c>
      <c r="AG1010" s="49">
        <f t="shared" si="151"/>
        <v>2358.86</v>
      </c>
      <c r="AH1010" s="40">
        <v>2548098.5699999998</v>
      </c>
      <c r="AI1010" s="35" t="e">
        <f t="shared" si="143"/>
        <v>#N/A</v>
      </c>
      <c r="AJ1010" s="41">
        <v>25559164</v>
      </c>
      <c r="AK1010" s="51">
        <v>2358.86</v>
      </c>
      <c r="AL1010" s="34" t="str">
        <f t="shared" si="144"/>
        <v>Mauricio Alves</v>
      </c>
    </row>
    <row r="1011" spans="1:38" x14ac:dyDescent="0.25">
      <c r="A1011" s="26" t="s">
        <v>38</v>
      </c>
      <c r="B1011" s="26" t="s">
        <v>39</v>
      </c>
      <c r="C1011" s="26" t="s">
        <v>52</v>
      </c>
      <c r="D1011" s="26" t="s">
        <v>40</v>
      </c>
      <c r="E1011" s="27">
        <v>224</v>
      </c>
      <c r="F1011" s="46">
        <v>393</v>
      </c>
      <c r="G1011" s="46"/>
      <c r="H1011" s="26">
        <v>6000816845</v>
      </c>
      <c r="I1011" s="43" t="s">
        <v>42</v>
      </c>
      <c r="J1011" s="43" t="s">
        <v>42</v>
      </c>
      <c r="K1011" s="30" t="str">
        <f t="shared" si="145"/>
        <v>Custeio</v>
      </c>
      <c r="L1011" s="26" t="s">
        <v>136</v>
      </c>
      <c r="M1011" s="26" t="s">
        <v>69</v>
      </c>
      <c r="N1011" s="26" t="str">
        <f t="shared" si="150"/>
        <v>Realizado</v>
      </c>
      <c r="O1011" s="47" t="s">
        <v>147</v>
      </c>
      <c r="P1011" s="47" t="s">
        <v>70</v>
      </c>
      <c r="Q1011" s="26" t="str">
        <f>IFERROR(IFERROR(VLOOKUP(H1011,[1]STATUS_CAPEX!I:J,2,0),VLOOKUP(H1011,[1]STATUS_OPEX!H:I,2,0)),0)</f>
        <v>LIB //COMS</v>
      </c>
      <c r="R1011" s="31">
        <v>46630</v>
      </c>
      <c r="S1011" s="32" t="s">
        <v>165</v>
      </c>
      <c r="T1011" s="26" t="s">
        <v>72</v>
      </c>
      <c r="U1011" s="33" t="s">
        <v>39</v>
      </c>
      <c r="V1011" s="33" t="str">
        <f t="shared" si="149"/>
        <v>OK</v>
      </c>
      <c r="W1011" s="33" t="s">
        <v>49</v>
      </c>
      <c r="X1011" s="33" t="s">
        <v>49</v>
      </c>
      <c r="Y1011" s="33" t="s">
        <v>39</v>
      </c>
      <c r="Z1011" s="14">
        <f t="shared" si="142"/>
        <v>1</v>
      </c>
      <c r="AA1011" s="48">
        <v>14501.13</v>
      </c>
      <c r="AB1011" s="35" t="s">
        <v>50</v>
      </c>
      <c r="AC1011" s="36" t="s">
        <v>271</v>
      </c>
      <c r="AD1011" s="37" t="s">
        <v>51</v>
      </c>
      <c r="AE1011" s="32" t="str">
        <f t="shared" si="146"/>
        <v>Realizado</v>
      </c>
      <c r="AF1011" s="38" t="s">
        <v>166</v>
      </c>
      <c r="AG1011" s="39">
        <f t="shared" si="151"/>
        <v>5008.3500000000004</v>
      </c>
      <c r="AH1011" s="40">
        <v>2548098.5699999998</v>
      </c>
      <c r="AI1011" s="35" t="e">
        <f t="shared" si="143"/>
        <v>#N/A</v>
      </c>
      <c r="AJ1011" s="41">
        <v>25446464</v>
      </c>
      <c r="AK1011" s="51">
        <v>5008.3500000000004</v>
      </c>
      <c r="AL1011" s="34" t="str">
        <f t="shared" si="144"/>
        <v>Mauricio Alves</v>
      </c>
    </row>
    <row r="1012" spans="1:38" hidden="1" x14ac:dyDescent="0.25">
      <c r="A1012" s="26" t="s">
        <v>183</v>
      </c>
      <c r="B1012" s="26" t="s">
        <v>553</v>
      </c>
      <c r="C1012" s="26" t="s">
        <v>180</v>
      </c>
      <c r="D1012" s="26" t="s">
        <v>40</v>
      </c>
      <c r="E1012" s="27">
        <v>44101703</v>
      </c>
      <c r="F1012" s="67">
        <v>178</v>
      </c>
      <c r="G1012" s="67"/>
      <c r="H1012" s="44">
        <v>6000812127</v>
      </c>
      <c r="I1012" s="45" t="s">
        <v>63</v>
      </c>
      <c r="J1012" s="45" t="s">
        <v>63</v>
      </c>
      <c r="K1012" s="30" t="str">
        <f t="shared" si="145"/>
        <v>Custeio</v>
      </c>
      <c r="L1012" s="47" t="s">
        <v>136</v>
      </c>
      <c r="M1012" s="26" t="s">
        <v>111</v>
      </c>
      <c r="N1012" s="26" t="str">
        <f t="shared" si="150"/>
        <v>Pendente</v>
      </c>
      <c r="O1012" s="26" t="s">
        <v>64</v>
      </c>
      <c r="P1012" s="47" t="s">
        <v>554</v>
      </c>
      <c r="Q1012" s="26" t="str">
        <f>IFERROR(IFERROR(VLOOKUP(H1012,[1]STATUS_CAPEX!I:J,2,0),VLOOKUP(H1012,[1]STATUS_OPEX!H:I,2,0)),0)</f>
        <v>LIB //ATEC</v>
      </c>
      <c r="R1012" s="31">
        <v>46545</v>
      </c>
      <c r="S1012" s="32" t="s">
        <v>66</v>
      </c>
      <c r="T1012" s="26" t="s">
        <v>72</v>
      </c>
      <c r="U1012" s="33" t="s">
        <v>67</v>
      </c>
      <c r="V1012" s="33" t="str">
        <f t="shared" si="149"/>
        <v>OK</v>
      </c>
      <c r="W1012" s="33" t="s">
        <v>49</v>
      </c>
      <c r="X1012" s="33" t="s">
        <v>49</v>
      </c>
      <c r="Y1012" s="33" t="str">
        <f>IF(AK1012&gt;0,"OK","NOK")</f>
        <v>NOK</v>
      </c>
      <c r="Z1012" s="14">
        <f t="shared" si="142"/>
        <v>0.6</v>
      </c>
      <c r="AA1012" s="48">
        <v>2167.27</v>
      </c>
      <c r="AB1012" s="69" t="s">
        <v>50</v>
      </c>
      <c r="AC1012" s="36" t="s">
        <v>298</v>
      </c>
      <c r="AD1012" s="70">
        <v>45642</v>
      </c>
      <c r="AE1012" s="32" t="str">
        <f t="shared" si="146"/>
        <v>Não realizado</v>
      </c>
      <c r="AF1012" s="38" t="s">
        <v>68</v>
      </c>
      <c r="AG1012" s="39">
        <f t="shared" si="151"/>
        <v>0</v>
      </c>
      <c r="AH1012" s="40">
        <v>2548098.5699999998</v>
      </c>
      <c r="AI1012" s="35" t="e">
        <f t="shared" si="143"/>
        <v>#N/A</v>
      </c>
      <c r="AJ1012" s="41">
        <v>0</v>
      </c>
      <c r="AK1012" s="51">
        <v>0</v>
      </c>
      <c r="AL1012" s="34" t="str">
        <f t="shared" si="144"/>
        <v>Erica Fragoso</v>
      </c>
    </row>
    <row r="1013" spans="1:38" x14ac:dyDescent="0.25">
      <c r="A1013" s="26" t="s">
        <v>38</v>
      </c>
      <c r="B1013" s="26" t="s">
        <v>39</v>
      </c>
      <c r="C1013" s="26" t="s">
        <v>52</v>
      </c>
      <c r="D1013" s="26" t="s">
        <v>40</v>
      </c>
      <c r="E1013" s="27">
        <v>4171</v>
      </c>
      <c r="F1013" s="67">
        <v>179</v>
      </c>
      <c r="G1013" s="67"/>
      <c r="H1013" s="26">
        <v>6000822104</v>
      </c>
      <c r="I1013" s="29" t="s">
        <v>42</v>
      </c>
      <c r="J1013" s="29" t="s">
        <v>42</v>
      </c>
      <c r="K1013" s="30" t="str">
        <f t="shared" si="145"/>
        <v>Custeio</v>
      </c>
      <c r="L1013" s="26" t="s">
        <v>136</v>
      </c>
      <c r="M1013" s="26" t="s">
        <v>111</v>
      </c>
      <c r="N1013" s="26" t="str">
        <f t="shared" si="150"/>
        <v>Realizado</v>
      </c>
      <c r="O1013" s="47" t="s">
        <v>555</v>
      </c>
      <c r="P1013" s="47" t="s">
        <v>70</v>
      </c>
      <c r="Q1013" s="26" t="str">
        <f>IFERROR(IFERROR(VLOOKUP(H1013,[1]STATUS_CAPEX!I:J,2,0),VLOOKUP(H1013,[1]STATUS_OPEX!H:I,2,0)),0)</f>
        <v>LIB //COMS</v>
      </c>
      <c r="R1013" s="31">
        <v>46546</v>
      </c>
      <c r="S1013" s="32" t="s">
        <v>47</v>
      </c>
      <c r="T1013" s="26" t="s">
        <v>72</v>
      </c>
      <c r="U1013" s="33" t="s">
        <v>39</v>
      </c>
      <c r="V1013" s="33" t="str">
        <f t="shared" si="149"/>
        <v>OK</v>
      </c>
      <c r="W1013" s="33" t="s">
        <v>49</v>
      </c>
      <c r="X1013" s="33" t="s">
        <v>49</v>
      </c>
      <c r="Y1013" s="33" t="s">
        <v>39</v>
      </c>
      <c r="Z1013" s="14">
        <f t="shared" si="142"/>
        <v>1</v>
      </c>
      <c r="AA1013" s="48">
        <v>1256.95</v>
      </c>
      <c r="AB1013" s="35" t="s">
        <v>50</v>
      </c>
      <c r="AC1013" s="36" t="s">
        <v>73</v>
      </c>
      <c r="AD1013" s="37" t="s">
        <v>51</v>
      </c>
      <c r="AE1013" s="32" t="str">
        <f t="shared" si="146"/>
        <v>Realizado</v>
      </c>
      <c r="AF1013" s="38" t="s">
        <v>42</v>
      </c>
      <c r="AG1013" s="39" t="s">
        <v>556</v>
      </c>
      <c r="AH1013" s="40">
        <v>2548098.5699999998</v>
      </c>
      <c r="AI1013" s="35" t="e">
        <f t="shared" si="143"/>
        <v>#N/A</v>
      </c>
      <c r="AJ1013" s="41">
        <v>25622396</v>
      </c>
      <c r="AK1013" s="51">
        <v>209.6</v>
      </c>
      <c r="AL1013" s="34" t="str">
        <f t="shared" si="144"/>
        <v>Mauricio Alves</v>
      </c>
    </row>
    <row r="1014" spans="1:38" x14ac:dyDescent="0.25">
      <c r="A1014" s="26" t="s">
        <v>38</v>
      </c>
      <c r="B1014" s="26" t="s">
        <v>39</v>
      </c>
      <c r="C1014" s="26" t="s">
        <v>52</v>
      </c>
      <c r="D1014" s="26" t="s">
        <v>40</v>
      </c>
      <c r="E1014" s="27">
        <v>44089474</v>
      </c>
      <c r="F1014" s="67">
        <v>63</v>
      </c>
      <c r="G1014" s="67"/>
      <c r="H1014" s="26">
        <v>6000822106</v>
      </c>
      <c r="I1014" s="43" t="s">
        <v>42</v>
      </c>
      <c r="J1014" s="43" t="s">
        <v>42</v>
      </c>
      <c r="K1014" s="30" t="str">
        <f t="shared" si="145"/>
        <v>Custeio</v>
      </c>
      <c r="L1014" s="26" t="s">
        <v>136</v>
      </c>
      <c r="M1014" s="26" t="s">
        <v>44</v>
      </c>
      <c r="N1014" s="26" t="str">
        <f t="shared" si="150"/>
        <v>Realizado</v>
      </c>
      <c r="O1014" s="47" t="s">
        <v>45</v>
      </c>
      <c r="P1014" s="47" t="s">
        <v>103</v>
      </c>
      <c r="Q1014" s="26" t="str">
        <f>IFERROR(IFERROR(VLOOKUP(H1014,[1]STATUS_CAPEX!I:J,2,0),VLOOKUP(H1014,[1]STATUS_OPEX!H:I,2,0)),0)</f>
        <v>LIB //COMS</v>
      </c>
      <c r="R1014" s="31">
        <v>46547</v>
      </c>
      <c r="S1014" s="32" t="s">
        <v>56</v>
      </c>
      <c r="T1014" s="26" t="s">
        <v>72</v>
      </c>
      <c r="U1014" s="33" t="s">
        <v>39</v>
      </c>
      <c r="V1014" s="33" t="str">
        <f t="shared" si="149"/>
        <v>OK</v>
      </c>
      <c r="W1014" s="33" t="s">
        <v>49</v>
      </c>
      <c r="X1014" s="33" t="s">
        <v>49</v>
      </c>
      <c r="Y1014" s="33" t="s">
        <v>39</v>
      </c>
      <c r="Z1014" s="14">
        <f t="shared" si="142"/>
        <v>1</v>
      </c>
      <c r="AA1014" s="48">
        <v>4624.4799999999996</v>
      </c>
      <c r="AB1014" s="35" t="s">
        <v>57</v>
      </c>
      <c r="AC1014" s="36" t="str">
        <f>IFERROR(VLOOKUP(T1014,[1]STATUS_CAPEX!Q:R,2,0),"SAMUEL OLIVEIRA")</f>
        <v>SAMUEL OLIVEIRA</v>
      </c>
      <c r="AD1014" s="37" t="s">
        <v>51</v>
      </c>
      <c r="AE1014" s="32" t="str">
        <f t="shared" si="146"/>
        <v>Realizado</v>
      </c>
      <c r="AF1014" s="38" t="s">
        <v>42</v>
      </c>
      <c r="AG1014" s="39">
        <f t="shared" ref="AG1014:AG1038" si="152">IF(AK1014="",AA1014,AK1014)</f>
        <v>4092.13</v>
      </c>
      <c r="AH1014" s="40">
        <v>2548098.5699999998</v>
      </c>
      <c r="AI1014" s="35" t="e">
        <f t="shared" si="143"/>
        <v>#N/A</v>
      </c>
      <c r="AJ1014" s="41">
        <v>25645506</v>
      </c>
      <c r="AK1014" s="51">
        <v>4092.13</v>
      </c>
      <c r="AL1014" s="34" t="str">
        <f t="shared" si="144"/>
        <v>Mauricio Alves</v>
      </c>
    </row>
    <row r="1015" spans="1:38" ht="28.5" hidden="1" x14ac:dyDescent="0.25">
      <c r="A1015" s="26" t="s">
        <v>183</v>
      </c>
      <c r="B1015" s="26" t="s">
        <v>557</v>
      </c>
      <c r="C1015" s="26" t="s">
        <v>558</v>
      </c>
      <c r="D1015" s="26" t="s">
        <v>40</v>
      </c>
      <c r="E1015" s="27">
        <v>1636</v>
      </c>
      <c r="F1015" s="67">
        <v>167</v>
      </c>
      <c r="G1015" s="67"/>
      <c r="H1015" s="44" t="s">
        <v>558</v>
      </c>
      <c r="I1015" s="45">
        <v>19002994</v>
      </c>
      <c r="J1015" s="112" t="s">
        <v>559</v>
      </c>
      <c r="K1015" s="30" t="str">
        <f t="shared" si="145"/>
        <v>Sem Informação</v>
      </c>
      <c r="L1015" s="47" t="s">
        <v>75</v>
      </c>
      <c r="M1015" s="26" t="s">
        <v>111</v>
      </c>
      <c r="N1015" s="26" t="str">
        <f t="shared" si="150"/>
        <v>Pendente</v>
      </c>
      <c r="O1015" s="47" t="s">
        <v>105</v>
      </c>
      <c r="P1015" s="47" t="s">
        <v>560</v>
      </c>
      <c r="Q1015" s="26">
        <f>IFERROR(IFERROR(VLOOKUP(H1015,[1]STATUS_CAPEX!I:J,2,0),VLOOKUP(H1015,[1]STATUS_OPEX!H:I,2,0)),0)</f>
        <v>0</v>
      </c>
      <c r="R1015" s="31">
        <v>46548</v>
      </c>
      <c r="S1015" s="32" t="s">
        <v>66</v>
      </c>
      <c r="T1015" s="26" t="s">
        <v>72</v>
      </c>
      <c r="U1015" s="33" t="s">
        <v>67</v>
      </c>
      <c r="V1015" s="33" t="str">
        <f t="shared" si="149"/>
        <v>OK</v>
      </c>
      <c r="W1015" s="33" t="s">
        <v>49</v>
      </c>
      <c r="X1015" s="33" t="s">
        <v>49</v>
      </c>
      <c r="Y1015" s="33" t="str">
        <f>IF(AK1015&gt;0,"OK","NOK")</f>
        <v>NOK</v>
      </c>
      <c r="Z1015" s="14">
        <f t="shared" si="142"/>
        <v>0.6</v>
      </c>
      <c r="AA1015" s="48" t="s">
        <v>554</v>
      </c>
      <c r="AB1015" s="69" t="s">
        <v>50</v>
      </c>
      <c r="AC1015" s="36" t="s">
        <v>298</v>
      </c>
      <c r="AD1015" s="70">
        <v>45642</v>
      </c>
      <c r="AE1015" s="32" t="str">
        <f t="shared" si="146"/>
        <v>Não realizado</v>
      </c>
      <c r="AF1015" s="38" t="s">
        <v>68</v>
      </c>
      <c r="AG1015" s="39">
        <f t="shared" si="152"/>
        <v>0</v>
      </c>
      <c r="AH1015" s="40">
        <v>2548098.5699999998</v>
      </c>
      <c r="AI1015" s="35" t="e">
        <f t="shared" si="143"/>
        <v>#N/A</v>
      </c>
      <c r="AJ1015" s="41">
        <v>0</v>
      </c>
      <c r="AK1015" s="51">
        <v>0</v>
      </c>
      <c r="AL1015" s="34" t="str">
        <f t="shared" si="144"/>
        <v>Erica Fragoso</v>
      </c>
    </row>
    <row r="1016" spans="1:38" x14ac:dyDescent="0.25">
      <c r="A1016" s="26" t="s">
        <v>38</v>
      </c>
      <c r="B1016" s="26" t="s">
        <v>39</v>
      </c>
      <c r="C1016" s="26" t="s">
        <v>52</v>
      </c>
      <c r="D1016" s="26" t="s">
        <v>40</v>
      </c>
      <c r="E1016" s="27">
        <v>3058</v>
      </c>
      <c r="F1016" s="67">
        <v>410</v>
      </c>
      <c r="G1016" s="67"/>
      <c r="H1016" s="26">
        <v>6000805995</v>
      </c>
      <c r="I1016" s="29" t="s">
        <v>42</v>
      </c>
      <c r="J1016" s="29" t="s">
        <v>42</v>
      </c>
      <c r="K1016" s="30" t="str">
        <f t="shared" si="145"/>
        <v>Custeio</v>
      </c>
      <c r="L1016" s="26" t="s">
        <v>75</v>
      </c>
      <c r="M1016" s="26" t="s">
        <v>69</v>
      </c>
      <c r="N1016" s="26" t="str">
        <f t="shared" si="150"/>
        <v>Realizado</v>
      </c>
      <c r="O1016" s="47" t="s">
        <v>45</v>
      </c>
      <c r="P1016" s="47" t="s">
        <v>76</v>
      </c>
      <c r="Q1016" s="26" t="str">
        <f>IFERROR(IFERROR(VLOOKUP(H1016,[1]STATUS_CAPEX!I:J,2,0),VLOOKUP(H1016,[1]STATUS_OPEX!H:I,2,0)),0)</f>
        <v>LIB //COMS</v>
      </c>
      <c r="R1016" s="31">
        <v>46549</v>
      </c>
      <c r="S1016" s="32" t="s">
        <v>56</v>
      </c>
      <c r="T1016" s="26" t="s">
        <v>72</v>
      </c>
      <c r="U1016" s="33" t="s">
        <v>39</v>
      </c>
      <c r="V1016" s="33" t="str">
        <f t="shared" si="149"/>
        <v>OK</v>
      </c>
      <c r="W1016" s="33" t="s">
        <v>49</v>
      </c>
      <c r="X1016" s="33" t="s">
        <v>49</v>
      </c>
      <c r="Y1016" s="33" t="s">
        <v>39</v>
      </c>
      <c r="Z1016" s="14">
        <f t="shared" si="142"/>
        <v>1</v>
      </c>
      <c r="AA1016" s="48">
        <v>4643.8</v>
      </c>
      <c r="AB1016" s="35" t="s">
        <v>57</v>
      </c>
      <c r="AC1016" s="36" t="str">
        <f>IFERROR(VLOOKUP(T1016,[1]STATUS_CAPEX!Q:R,2,0),"SAMUEL OLIVEIRA")</f>
        <v>SAMUEL OLIVEIRA</v>
      </c>
      <c r="AD1016" s="37" t="s">
        <v>51</v>
      </c>
      <c r="AE1016" s="32" t="str">
        <f t="shared" si="146"/>
        <v>Realizado</v>
      </c>
      <c r="AF1016" s="38" t="s">
        <v>42</v>
      </c>
      <c r="AG1016" s="39">
        <f t="shared" si="152"/>
        <v>2780.75</v>
      </c>
      <c r="AH1016" s="40">
        <v>2548098.5699999998</v>
      </c>
      <c r="AI1016" s="35" t="e">
        <f t="shared" si="143"/>
        <v>#N/A</v>
      </c>
      <c r="AJ1016" s="41">
        <v>25696107</v>
      </c>
      <c r="AK1016" s="51">
        <v>2780.75</v>
      </c>
      <c r="AL1016" s="34" t="str">
        <f t="shared" si="144"/>
        <v>Mauricio Alves</v>
      </c>
    </row>
    <row r="1017" spans="1:38" x14ac:dyDescent="0.25">
      <c r="A1017" s="26" t="s">
        <v>38</v>
      </c>
      <c r="B1017" s="26" t="s">
        <v>39</v>
      </c>
      <c r="C1017" s="26" t="s">
        <v>52</v>
      </c>
      <c r="D1017" s="26" t="s">
        <v>40</v>
      </c>
      <c r="E1017" s="27">
        <v>38107</v>
      </c>
      <c r="F1017" s="27">
        <v>353</v>
      </c>
      <c r="G1017" s="27"/>
      <c r="H1017" s="26">
        <v>6000817618</v>
      </c>
      <c r="I1017" s="26" t="s">
        <v>42</v>
      </c>
      <c r="J1017" s="26" t="s">
        <v>42</v>
      </c>
      <c r="K1017" s="30" t="str">
        <f t="shared" si="145"/>
        <v>Custeio</v>
      </c>
      <c r="L1017" s="26" t="s">
        <v>136</v>
      </c>
      <c r="M1017" s="26" t="s">
        <v>69</v>
      </c>
      <c r="N1017" s="26" t="str">
        <f t="shared" si="150"/>
        <v>Realizado</v>
      </c>
      <c r="O1017" s="47"/>
      <c r="P1017" s="47" t="s">
        <v>70</v>
      </c>
      <c r="Q1017" s="26" t="str">
        <f>IFERROR(IFERROR(VLOOKUP(H1017,[1]STATUS_CAPEX!I:J,2,0),VLOOKUP(H1017,[1]STATUS_OPEX!H:I,2,0)),0)</f>
        <v>LIB //COMS</v>
      </c>
      <c r="R1017" s="31">
        <v>46290</v>
      </c>
      <c r="S1017" s="32" t="s">
        <v>47</v>
      </c>
      <c r="T1017" s="26" t="s">
        <v>72</v>
      </c>
      <c r="U1017" s="33" t="s">
        <v>39</v>
      </c>
      <c r="V1017" s="33" t="str">
        <f t="shared" si="149"/>
        <v>OK</v>
      </c>
      <c r="W1017" s="33" t="s">
        <v>49</v>
      </c>
      <c r="X1017" s="33" t="s">
        <v>49</v>
      </c>
      <c r="Y1017" s="33" t="s">
        <v>39</v>
      </c>
      <c r="Z1017" s="14">
        <f t="shared" si="142"/>
        <v>1</v>
      </c>
      <c r="AA1017" s="48">
        <v>425.55</v>
      </c>
      <c r="AB1017" s="35" t="s">
        <v>50</v>
      </c>
      <c r="AC1017" s="36" t="s">
        <v>73</v>
      </c>
      <c r="AD1017" s="37" t="s">
        <v>51</v>
      </c>
      <c r="AE1017" s="32" t="str">
        <f t="shared" si="146"/>
        <v>Realizado</v>
      </c>
      <c r="AF1017" s="38" t="s">
        <v>42</v>
      </c>
      <c r="AG1017" s="39">
        <f t="shared" si="152"/>
        <v>425.55</v>
      </c>
      <c r="AH1017" s="40">
        <v>2548098.5699999998</v>
      </c>
      <c r="AI1017" s="35" t="e">
        <f t="shared" si="143"/>
        <v>#N/A</v>
      </c>
      <c r="AJ1017" s="41">
        <v>25484619</v>
      </c>
      <c r="AK1017" s="51">
        <v>425.55</v>
      </c>
      <c r="AL1017" s="34" t="str">
        <f t="shared" si="144"/>
        <v>Mauricio Alves</v>
      </c>
    </row>
    <row r="1018" spans="1:38" x14ac:dyDescent="0.25">
      <c r="A1018" s="26" t="s">
        <v>38</v>
      </c>
      <c r="B1018" s="26" t="s">
        <v>39</v>
      </c>
      <c r="C1018" s="26" t="s">
        <v>52</v>
      </c>
      <c r="D1018" s="26" t="s">
        <v>40</v>
      </c>
      <c r="E1018" s="27">
        <v>1926</v>
      </c>
      <c r="F1018" s="67">
        <v>464</v>
      </c>
      <c r="G1018" s="46">
        <v>1</v>
      </c>
      <c r="H1018" s="26">
        <v>6000805208</v>
      </c>
      <c r="I1018" s="26" t="s">
        <v>42</v>
      </c>
      <c r="J1018" s="26" t="s">
        <v>42</v>
      </c>
      <c r="K1018" s="30" t="str">
        <f t="shared" si="145"/>
        <v>Custeio</v>
      </c>
      <c r="L1018" s="26" t="s">
        <v>75</v>
      </c>
      <c r="M1018" s="26" t="s">
        <v>69</v>
      </c>
      <c r="N1018" s="26" t="str">
        <f t="shared" si="150"/>
        <v>Realizado</v>
      </c>
      <c r="O1018" s="47" t="s">
        <v>147</v>
      </c>
      <c r="P1018" s="47" t="s">
        <v>70</v>
      </c>
      <c r="Q1018" s="26" t="str">
        <f>IFERROR(IFERROR(VLOOKUP(H1018,[1]STATUS_CAPEX!I:J,2,0),VLOOKUP(H1018,[1]STATUS_OPEX!H:I,2,0)),0)</f>
        <v>LIB //COMS</v>
      </c>
      <c r="R1018" s="31">
        <v>46551</v>
      </c>
      <c r="S1018" s="32" t="s">
        <v>56</v>
      </c>
      <c r="T1018" s="26" t="s">
        <v>72</v>
      </c>
      <c r="U1018" s="33" t="s">
        <v>39</v>
      </c>
      <c r="V1018" s="33" t="str">
        <f t="shared" si="149"/>
        <v>OK</v>
      </c>
      <c r="W1018" s="33" t="s">
        <v>49</v>
      </c>
      <c r="X1018" s="33" t="s">
        <v>49</v>
      </c>
      <c r="Y1018" s="33" t="s">
        <v>39</v>
      </c>
      <c r="Z1018" s="14">
        <f t="shared" si="142"/>
        <v>1</v>
      </c>
      <c r="AA1018" s="48">
        <v>769.86</v>
      </c>
      <c r="AB1018" s="50" t="s">
        <v>57</v>
      </c>
      <c r="AC1018" s="36" t="s">
        <v>73</v>
      </c>
      <c r="AD1018" s="37" t="s">
        <v>51</v>
      </c>
      <c r="AE1018" s="32" t="str">
        <f t="shared" si="146"/>
        <v>Realizado</v>
      </c>
      <c r="AF1018" s="38" t="s">
        <v>42</v>
      </c>
      <c r="AG1018" s="49">
        <f t="shared" si="152"/>
        <v>93.3</v>
      </c>
      <c r="AH1018" s="40">
        <v>2548098.5699999998</v>
      </c>
      <c r="AI1018" s="50" t="e">
        <f t="shared" si="143"/>
        <v>#N/A</v>
      </c>
      <c r="AJ1018" s="113">
        <v>25696782</v>
      </c>
      <c r="AK1018" s="51">
        <v>93.3</v>
      </c>
      <c r="AL1018" s="34" t="str">
        <f t="shared" si="144"/>
        <v>Mauricio Alves</v>
      </c>
    </row>
    <row r="1019" spans="1:38" x14ac:dyDescent="0.25">
      <c r="A1019" s="26" t="s">
        <v>38</v>
      </c>
      <c r="B1019" s="26" t="s">
        <v>39</v>
      </c>
      <c r="C1019" s="26" t="s">
        <v>52</v>
      </c>
      <c r="D1019" s="26" t="s">
        <v>40</v>
      </c>
      <c r="E1019" s="27">
        <v>1926</v>
      </c>
      <c r="F1019" s="67" t="s">
        <v>561</v>
      </c>
      <c r="G1019" s="46">
        <v>1</v>
      </c>
      <c r="H1019" s="26">
        <v>6000805218</v>
      </c>
      <c r="I1019" s="26" t="s">
        <v>42</v>
      </c>
      <c r="J1019" s="26" t="s">
        <v>42</v>
      </c>
      <c r="K1019" s="30" t="str">
        <f t="shared" si="145"/>
        <v>Custeio</v>
      </c>
      <c r="L1019" s="26" t="s">
        <v>75</v>
      </c>
      <c r="M1019" s="26" t="s">
        <v>69</v>
      </c>
      <c r="N1019" s="26" t="str">
        <f t="shared" si="150"/>
        <v>Realizado</v>
      </c>
      <c r="O1019" s="47" t="s">
        <v>147</v>
      </c>
      <c r="P1019" s="47" t="s">
        <v>70</v>
      </c>
      <c r="Q1019" s="26" t="str">
        <f>IFERROR(IFERROR(VLOOKUP(H1019,[1]STATUS_CAPEX!I:J,2,0),VLOOKUP(H1019,[1]STATUS_OPEX!H:I,2,0)),0)</f>
        <v>LIB //COMS</v>
      </c>
      <c r="R1019" s="31">
        <v>46552</v>
      </c>
      <c r="S1019" s="32" t="s">
        <v>56</v>
      </c>
      <c r="T1019" s="26" t="s">
        <v>72</v>
      </c>
      <c r="U1019" s="33" t="s">
        <v>39</v>
      </c>
      <c r="V1019" s="33" t="str">
        <f t="shared" si="149"/>
        <v>OK</v>
      </c>
      <c r="W1019" s="33" t="s">
        <v>49</v>
      </c>
      <c r="X1019" s="33" t="s">
        <v>49</v>
      </c>
      <c r="Y1019" s="33" t="s">
        <v>39</v>
      </c>
      <c r="Z1019" s="14">
        <f t="shared" si="142"/>
        <v>1</v>
      </c>
      <c r="AA1019" s="48">
        <v>769.86</v>
      </c>
      <c r="AB1019" s="50" t="s">
        <v>57</v>
      </c>
      <c r="AC1019" s="36" t="s">
        <v>73</v>
      </c>
      <c r="AD1019" s="37" t="s">
        <v>51</v>
      </c>
      <c r="AE1019" s="32" t="str">
        <f t="shared" si="146"/>
        <v>Realizado</v>
      </c>
      <c r="AF1019" s="38" t="s">
        <v>42</v>
      </c>
      <c r="AG1019" s="49">
        <f t="shared" si="152"/>
        <v>93.3</v>
      </c>
      <c r="AH1019" s="40">
        <v>2548098.5699999998</v>
      </c>
      <c r="AI1019" s="50" t="e">
        <f t="shared" si="143"/>
        <v>#N/A</v>
      </c>
      <c r="AJ1019" s="41">
        <v>25696743</v>
      </c>
      <c r="AK1019" s="51">
        <v>93.3</v>
      </c>
      <c r="AL1019" s="34" t="str">
        <f t="shared" si="144"/>
        <v>Mauricio Alves</v>
      </c>
    </row>
    <row r="1020" spans="1:38" x14ac:dyDescent="0.25">
      <c r="A1020" s="26" t="s">
        <v>38</v>
      </c>
      <c r="B1020" s="26" t="s">
        <v>39</v>
      </c>
      <c r="C1020" s="26" t="s">
        <v>52</v>
      </c>
      <c r="D1020" s="26" t="s">
        <v>40</v>
      </c>
      <c r="E1020" s="27">
        <v>1926</v>
      </c>
      <c r="F1020" s="67" t="s">
        <v>562</v>
      </c>
      <c r="G1020" s="46">
        <v>1</v>
      </c>
      <c r="H1020" s="26">
        <v>6000805225</v>
      </c>
      <c r="I1020" s="26" t="s">
        <v>42</v>
      </c>
      <c r="J1020" s="26" t="s">
        <v>42</v>
      </c>
      <c r="K1020" s="30" t="str">
        <f t="shared" si="145"/>
        <v>Custeio</v>
      </c>
      <c r="L1020" s="26" t="s">
        <v>75</v>
      </c>
      <c r="M1020" s="26" t="s">
        <v>69</v>
      </c>
      <c r="N1020" s="26" t="str">
        <f t="shared" si="150"/>
        <v>Realizado</v>
      </c>
      <c r="O1020" s="47" t="s">
        <v>147</v>
      </c>
      <c r="P1020" s="47" t="s">
        <v>70</v>
      </c>
      <c r="Q1020" s="26" t="str">
        <f>IFERROR(IFERROR(VLOOKUP(H1020,[1]STATUS_CAPEX!I:J,2,0),VLOOKUP(H1020,[1]STATUS_OPEX!H:I,2,0)),0)</f>
        <v>LIB //COMS</v>
      </c>
      <c r="R1020" s="31">
        <v>46553</v>
      </c>
      <c r="S1020" s="32" t="s">
        <v>56</v>
      </c>
      <c r="T1020" s="26" t="s">
        <v>72</v>
      </c>
      <c r="U1020" s="33" t="s">
        <v>39</v>
      </c>
      <c r="V1020" s="33" t="str">
        <f t="shared" si="149"/>
        <v>OK</v>
      </c>
      <c r="W1020" s="33" t="s">
        <v>49</v>
      </c>
      <c r="X1020" s="33" t="s">
        <v>49</v>
      </c>
      <c r="Y1020" s="33" t="s">
        <v>39</v>
      </c>
      <c r="Z1020" s="14">
        <f t="shared" si="142"/>
        <v>1</v>
      </c>
      <c r="AA1020" s="48">
        <v>769.86</v>
      </c>
      <c r="AB1020" s="50" t="s">
        <v>57</v>
      </c>
      <c r="AC1020" s="36" t="s">
        <v>73</v>
      </c>
      <c r="AD1020" s="37" t="s">
        <v>51</v>
      </c>
      <c r="AE1020" s="32" t="str">
        <f t="shared" si="146"/>
        <v>Realizado</v>
      </c>
      <c r="AF1020" s="38" t="s">
        <v>42</v>
      </c>
      <c r="AG1020" s="49">
        <f t="shared" si="152"/>
        <v>93.3</v>
      </c>
      <c r="AH1020" s="40">
        <v>2548098.5699999998</v>
      </c>
      <c r="AI1020" s="50" t="e">
        <f t="shared" si="143"/>
        <v>#N/A</v>
      </c>
      <c r="AJ1020" s="41">
        <v>25696687</v>
      </c>
      <c r="AK1020" s="51">
        <v>93.3</v>
      </c>
      <c r="AL1020" s="34" t="str">
        <f t="shared" si="144"/>
        <v>Mauricio Alves</v>
      </c>
    </row>
    <row r="1021" spans="1:38" x14ac:dyDescent="0.25">
      <c r="A1021" s="26" t="s">
        <v>38</v>
      </c>
      <c r="B1021" s="26" t="s">
        <v>39</v>
      </c>
      <c r="C1021" s="26" t="s">
        <v>52</v>
      </c>
      <c r="D1021" s="26" t="s">
        <v>40</v>
      </c>
      <c r="E1021" s="27">
        <v>1926</v>
      </c>
      <c r="F1021" s="67" t="s">
        <v>563</v>
      </c>
      <c r="G1021" s="46">
        <v>1</v>
      </c>
      <c r="H1021" s="26">
        <v>6000805230</v>
      </c>
      <c r="I1021" s="26" t="s">
        <v>42</v>
      </c>
      <c r="J1021" s="26" t="s">
        <v>42</v>
      </c>
      <c r="K1021" s="30" t="str">
        <f t="shared" si="145"/>
        <v>Custeio</v>
      </c>
      <c r="L1021" s="26" t="s">
        <v>75</v>
      </c>
      <c r="M1021" s="26" t="s">
        <v>69</v>
      </c>
      <c r="N1021" s="26" t="str">
        <f t="shared" si="150"/>
        <v>Realizado</v>
      </c>
      <c r="O1021" s="47" t="s">
        <v>147</v>
      </c>
      <c r="P1021" s="47" t="s">
        <v>70</v>
      </c>
      <c r="Q1021" s="26" t="str">
        <f>IFERROR(IFERROR(VLOOKUP(H1021,[1]STATUS_CAPEX!I:J,2,0),VLOOKUP(H1021,[1]STATUS_OPEX!H:I,2,0)),0)</f>
        <v>LIB //COMS</v>
      </c>
      <c r="R1021" s="31">
        <v>46554</v>
      </c>
      <c r="S1021" s="32" t="s">
        <v>56</v>
      </c>
      <c r="T1021" s="26" t="s">
        <v>72</v>
      </c>
      <c r="U1021" s="33" t="s">
        <v>39</v>
      </c>
      <c r="V1021" s="33" t="str">
        <f t="shared" si="149"/>
        <v>OK</v>
      </c>
      <c r="W1021" s="33" t="s">
        <v>49</v>
      </c>
      <c r="X1021" s="33" t="s">
        <v>49</v>
      </c>
      <c r="Y1021" s="33" t="s">
        <v>39</v>
      </c>
      <c r="Z1021" s="14">
        <f t="shared" si="142"/>
        <v>1</v>
      </c>
      <c r="AA1021" s="48">
        <v>769.86</v>
      </c>
      <c r="AB1021" s="50" t="s">
        <v>57</v>
      </c>
      <c r="AC1021" s="36" t="s">
        <v>73</v>
      </c>
      <c r="AD1021" s="37" t="s">
        <v>51</v>
      </c>
      <c r="AE1021" s="32" t="str">
        <f t="shared" si="146"/>
        <v>Realizado</v>
      </c>
      <c r="AF1021" s="38" t="s">
        <v>42</v>
      </c>
      <c r="AG1021" s="49">
        <f t="shared" si="152"/>
        <v>93.3</v>
      </c>
      <c r="AH1021" s="40">
        <v>2548098.5699999998</v>
      </c>
      <c r="AI1021" s="50" t="e">
        <f t="shared" si="143"/>
        <v>#N/A</v>
      </c>
      <c r="AJ1021" s="41">
        <v>25696683</v>
      </c>
      <c r="AK1021" s="51">
        <v>93.3</v>
      </c>
      <c r="AL1021" s="34" t="str">
        <f t="shared" si="144"/>
        <v>Mauricio Alves</v>
      </c>
    </row>
    <row r="1022" spans="1:38" x14ac:dyDescent="0.25">
      <c r="A1022" s="26" t="s">
        <v>38</v>
      </c>
      <c r="B1022" s="26" t="s">
        <v>39</v>
      </c>
      <c r="C1022" s="26" t="s">
        <v>52</v>
      </c>
      <c r="D1022" s="26" t="s">
        <v>40</v>
      </c>
      <c r="E1022" s="27">
        <v>1926</v>
      </c>
      <c r="F1022" s="67" t="s">
        <v>564</v>
      </c>
      <c r="G1022" s="46">
        <v>1</v>
      </c>
      <c r="H1022" s="26">
        <v>6000805235</v>
      </c>
      <c r="I1022" s="26" t="s">
        <v>42</v>
      </c>
      <c r="J1022" s="26" t="s">
        <v>42</v>
      </c>
      <c r="K1022" s="30" t="str">
        <f t="shared" si="145"/>
        <v>Custeio</v>
      </c>
      <c r="L1022" s="26" t="s">
        <v>75</v>
      </c>
      <c r="M1022" s="26" t="s">
        <v>69</v>
      </c>
      <c r="N1022" s="26" t="str">
        <f t="shared" si="150"/>
        <v>Realizado</v>
      </c>
      <c r="O1022" s="47" t="s">
        <v>147</v>
      </c>
      <c r="P1022" s="47" t="s">
        <v>70</v>
      </c>
      <c r="Q1022" s="26" t="str">
        <f>IFERROR(IFERROR(VLOOKUP(H1022,[1]STATUS_CAPEX!I:J,2,0),VLOOKUP(H1022,[1]STATUS_OPEX!H:I,2,0)),0)</f>
        <v>LIB //COMS</v>
      </c>
      <c r="R1022" s="31">
        <v>46555</v>
      </c>
      <c r="S1022" s="32" t="s">
        <v>56</v>
      </c>
      <c r="T1022" s="26" t="s">
        <v>72</v>
      </c>
      <c r="U1022" s="33" t="s">
        <v>39</v>
      </c>
      <c r="V1022" s="33" t="str">
        <f t="shared" si="149"/>
        <v>OK</v>
      </c>
      <c r="W1022" s="33" t="s">
        <v>49</v>
      </c>
      <c r="X1022" s="33" t="s">
        <v>49</v>
      </c>
      <c r="Y1022" s="33" t="s">
        <v>39</v>
      </c>
      <c r="Z1022" s="14">
        <f t="shared" si="142"/>
        <v>1</v>
      </c>
      <c r="AA1022" s="48">
        <v>769.86</v>
      </c>
      <c r="AB1022" s="50" t="s">
        <v>57</v>
      </c>
      <c r="AC1022" s="36" t="s">
        <v>73</v>
      </c>
      <c r="AD1022" s="37" t="s">
        <v>51</v>
      </c>
      <c r="AE1022" s="32" t="str">
        <f t="shared" si="146"/>
        <v>Realizado</v>
      </c>
      <c r="AF1022" s="38" t="s">
        <v>42</v>
      </c>
      <c r="AG1022" s="49">
        <f t="shared" si="152"/>
        <v>769.86</v>
      </c>
      <c r="AH1022" s="40">
        <v>2548098.5699999998</v>
      </c>
      <c r="AI1022" s="50" t="e">
        <f t="shared" si="143"/>
        <v>#N/A</v>
      </c>
      <c r="AJ1022" s="41">
        <v>25696675</v>
      </c>
      <c r="AK1022" s="51">
        <v>769.86</v>
      </c>
      <c r="AL1022" s="34" t="str">
        <f t="shared" si="144"/>
        <v>Mauricio Alves</v>
      </c>
    </row>
    <row r="1023" spans="1:38" x14ac:dyDescent="0.25">
      <c r="A1023" s="26" t="s">
        <v>38</v>
      </c>
      <c r="B1023" s="26" t="s">
        <v>39</v>
      </c>
      <c r="C1023" s="26" t="s">
        <v>52</v>
      </c>
      <c r="D1023" s="26" t="s">
        <v>40</v>
      </c>
      <c r="E1023" s="27">
        <v>1926</v>
      </c>
      <c r="F1023" s="67" t="s">
        <v>565</v>
      </c>
      <c r="G1023" s="46">
        <v>1</v>
      </c>
      <c r="H1023" s="26">
        <v>6000805238</v>
      </c>
      <c r="I1023" s="26" t="s">
        <v>42</v>
      </c>
      <c r="J1023" s="26" t="s">
        <v>42</v>
      </c>
      <c r="K1023" s="30" t="str">
        <f t="shared" si="145"/>
        <v>Custeio</v>
      </c>
      <c r="L1023" s="26" t="s">
        <v>75</v>
      </c>
      <c r="M1023" s="26" t="s">
        <v>69</v>
      </c>
      <c r="N1023" s="26" t="str">
        <f t="shared" si="150"/>
        <v>Realizado</v>
      </c>
      <c r="O1023" s="47" t="s">
        <v>147</v>
      </c>
      <c r="P1023" s="47" t="s">
        <v>70</v>
      </c>
      <c r="Q1023" s="26" t="str">
        <f>IFERROR(IFERROR(VLOOKUP(H1023,[1]STATUS_CAPEX!I:J,2,0),VLOOKUP(H1023,[1]STATUS_OPEX!H:I,2,0)),0)</f>
        <v>LIB //COMS</v>
      </c>
      <c r="R1023" s="31">
        <v>46556</v>
      </c>
      <c r="S1023" s="32" t="s">
        <v>56</v>
      </c>
      <c r="T1023" s="26" t="s">
        <v>72</v>
      </c>
      <c r="U1023" s="33" t="s">
        <v>39</v>
      </c>
      <c r="V1023" s="33" t="str">
        <f t="shared" si="149"/>
        <v>OK</v>
      </c>
      <c r="W1023" s="33" t="s">
        <v>49</v>
      </c>
      <c r="X1023" s="33" t="s">
        <v>49</v>
      </c>
      <c r="Y1023" s="33" t="s">
        <v>39</v>
      </c>
      <c r="Z1023" s="14">
        <f t="shared" si="142"/>
        <v>1</v>
      </c>
      <c r="AA1023" s="48">
        <v>769.86</v>
      </c>
      <c r="AB1023" s="50" t="s">
        <v>57</v>
      </c>
      <c r="AC1023" s="36" t="s">
        <v>73</v>
      </c>
      <c r="AD1023" s="37" t="s">
        <v>51</v>
      </c>
      <c r="AE1023" s="32" t="str">
        <f t="shared" si="146"/>
        <v>Realizado</v>
      </c>
      <c r="AF1023" s="38" t="s">
        <v>42</v>
      </c>
      <c r="AG1023" s="49">
        <f t="shared" si="152"/>
        <v>769.86</v>
      </c>
      <c r="AH1023" s="40">
        <v>2548098.5699999998</v>
      </c>
      <c r="AI1023" s="50" t="e">
        <f t="shared" si="143"/>
        <v>#N/A</v>
      </c>
      <c r="AJ1023">
        <v>25696647</v>
      </c>
      <c r="AK1023" s="51">
        <v>769.86</v>
      </c>
      <c r="AL1023" s="34" t="str">
        <f t="shared" si="144"/>
        <v>Mauricio Alves</v>
      </c>
    </row>
    <row r="1024" spans="1:38" x14ac:dyDescent="0.25">
      <c r="A1024" s="26" t="s">
        <v>38</v>
      </c>
      <c r="B1024" s="26" t="s">
        <v>39</v>
      </c>
      <c r="C1024" s="26" t="s">
        <v>52</v>
      </c>
      <c r="D1024" s="26" t="s">
        <v>40</v>
      </c>
      <c r="E1024" s="27">
        <v>420164</v>
      </c>
      <c r="F1024" s="27">
        <v>352</v>
      </c>
      <c r="G1024" s="27"/>
      <c r="H1024" s="26">
        <v>6000817619</v>
      </c>
      <c r="I1024" s="26" t="s">
        <v>42</v>
      </c>
      <c r="J1024" s="26" t="s">
        <v>42</v>
      </c>
      <c r="K1024" s="30" t="str">
        <f t="shared" si="145"/>
        <v>Custeio</v>
      </c>
      <c r="L1024" s="26" t="s">
        <v>136</v>
      </c>
      <c r="M1024" s="26" t="s">
        <v>69</v>
      </c>
      <c r="N1024" s="26" t="str">
        <f t="shared" si="150"/>
        <v>Realizado</v>
      </c>
      <c r="O1024" s="47"/>
      <c r="P1024" s="47" t="s">
        <v>70</v>
      </c>
      <c r="Q1024" s="26" t="str">
        <f>IFERROR(IFERROR(VLOOKUP(H1024,[1]STATUS_CAPEX!I:J,2,0),VLOOKUP(H1024,[1]STATUS_OPEX!H:I,2,0)),0)</f>
        <v>LIB //COMS</v>
      </c>
      <c r="R1024" s="31">
        <v>46289</v>
      </c>
      <c r="S1024" s="32" t="s">
        <v>47</v>
      </c>
      <c r="T1024" s="26" t="s">
        <v>72</v>
      </c>
      <c r="U1024" s="33" t="s">
        <v>39</v>
      </c>
      <c r="V1024" s="33" t="str">
        <f t="shared" si="149"/>
        <v>OK</v>
      </c>
      <c r="W1024" s="33" t="s">
        <v>49</v>
      </c>
      <c r="X1024" s="33" t="s">
        <v>49</v>
      </c>
      <c r="Y1024" s="33" t="s">
        <v>39</v>
      </c>
      <c r="Z1024" s="14">
        <f t="shared" si="142"/>
        <v>1</v>
      </c>
      <c r="AA1024" s="48">
        <v>1195.4100000000001</v>
      </c>
      <c r="AB1024" s="35" t="s">
        <v>50</v>
      </c>
      <c r="AC1024" s="36" t="s">
        <v>73</v>
      </c>
      <c r="AD1024" s="37" t="s">
        <v>51</v>
      </c>
      <c r="AE1024" s="32" t="str">
        <f t="shared" si="146"/>
        <v>Realizado</v>
      </c>
      <c r="AF1024" s="38" t="s">
        <v>42</v>
      </c>
      <c r="AG1024" s="39">
        <f t="shared" si="152"/>
        <v>514.26</v>
      </c>
      <c r="AH1024" s="40">
        <v>2548098.5699999998</v>
      </c>
      <c r="AI1024" s="35" t="e">
        <f t="shared" si="143"/>
        <v>#N/A</v>
      </c>
      <c r="AJ1024" s="92">
        <v>25484649</v>
      </c>
      <c r="AK1024" s="51">
        <v>514.26</v>
      </c>
      <c r="AL1024" s="34" t="str">
        <f t="shared" si="144"/>
        <v>Mauricio Alves</v>
      </c>
    </row>
    <row r="1025" spans="1:38" x14ac:dyDescent="0.25">
      <c r="A1025" s="26" t="s">
        <v>38</v>
      </c>
      <c r="B1025" s="26" t="s">
        <v>39</v>
      </c>
      <c r="C1025" s="26" t="s">
        <v>52</v>
      </c>
      <c r="D1025" s="26" t="s">
        <v>40</v>
      </c>
      <c r="E1025" s="27">
        <v>1926</v>
      </c>
      <c r="F1025" s="67">
        <v>463</v>
      </c>
      <c r="G1025" s="67">
        <v>8</v>
      </c>
      <c r="H1025" s="26">
        <v>6000693288</v>
      </c>
      <c r="I1025" s="26" t="s">
        <v>42</v>
      </c>
      <c r="J1025" s="26" t="s">
        <v>42</v>
      </c>
      <c r="K1025" s="30" t="str">
        <f t="shared" si="145"/>
        <v>Custeio</v>
      </c>
      <c r="L1025" s="26" t="s">
        <v>75</v>
      </c>
      <c r="M1025" s="26" t="s">
        <v>69</v>
      </c>
      <c r="N1025" s="26" t="str">
        <f t="shared" si="150"/>
        <v>Realizado</v>
      </c>
      <c r="O1025" s="47" t="s">
        <v>147</v>
      </c>
      <c r="P1025" s="47" t="s">
        <v>374</v>
      </c>
      <c r="Q1025" s="26" t="str">
        <f>IFERROR(IFERROR(VLOOKUP(H1025,[1]STATUS_CAPEX!I:J,2,0),VLOOKUP(H1025,[1]STATUS_OPEX!H:I,2,0)),0)</f>
        <v>LIB //COMS</v>
      </c>
      <c r="R1025" s="31">
        <v>46558</v>
      </c>
      <c r="S1025" s="32" t="s">
        <v>56</v>
      </c>
      <c r="T1025" s="26" t="s">
        <v>72</v>
      </c>
      <c r="U1025" s="33" t="s">
        <v>39</v>
      </c>
      <c r="V1025" s="33" t="str">
        <f t="shared" si="149"/>
        <v>OK</v>
      </c>
      <c r="W1025" s="33" t="s">
        <v>49</v>
      </c>
      <c r="X1025" s="33" t="s">
        <v>49</v>
      </c>
      <c r="Y1025" s="33" t="s">
        <v>39</v>
      </c>
      <c r="Z1025" s="14">
        <f t="shared" si="142"/>
        <v>1</v>
      </c>
      <c r="AA1025" s="48">
        <v>5955.91</v>
      </c>
      <c r="AB1025" s="50" t="s">
        <v>57</v>
      </c>
      <c r="AC1025" s="36" t="str">
        <f>IFERROR(VLOOKUP(T1025,[1]STATUS_CAPEX!Q:R,2,0),"SAMUEL OLIVEIRA")</f>
        <v>SAMUEL OLIVEIRA</v>
      </c>
      <c r="AD1025" s="37" t="s">
        <v>51</v>
      </c>
      <c r="AE1025" s="32" t="str">
        <f t="shared" si="146"/>
        <v>Realizado</v>
      </c>
      <c r="AF1025" s="38" t="s">
        <v>42</v>
      </c>
      <c r="AG1025" s="49">
        <f t="shared" si="152"/>
        <v>2156.4699999999998</v>
      </c>
      <c r="AH1025" s="40">
        <v>2548098.5699999998</v>
      </c>
      <c r="AI1025" s="35" t="e">
        <f t="shared" si="143"/>
        <v>#N/A</v>
      </c>
      <c r="AJ1025" s="26">
        <v>25696165</v>
      </c>
      <c r="AK1025" s="51">
        <v>2156.4699999999998</v>
      </c>
      <c r="AL1025" s="34" t="str">
        <f t="shared" si="144"/>
        <v>Mauricio Alves</v>
      </c>
    </row>
    <row r="1026" spans="1:38" x14ac:dyDescent="0.25">
      <c r="A1026" s="26" t="s">
        <v>38</v>
      </c>
      <c r="B1026" s="26" t="s">
        <v>39</v>
      </c>
      <c r="C1026" s="26" t="s">
        <v>52</v>
      </c>
      <c r="D1026" s="26" t="s">
        <v>40</v>
      </c>
      <c r="E1026" s="27">
        <v>1926</v>
      </c>
      <c r="F1026" s="67" t="s">
        <v>566</v>
      </c>
      <c r="G1026" s="67">
        <v>1</v>
      </c>
      <c r="H1026" s="26">
        <v>6000805202</v>
      </c>
      <c r="I1026" s="26" t="s">
        <v>42</v>
      </c>
      <c r="J1026" s="26" t="s">
        <v>42</v>
      </c>
      <c r="K1026" s="30" t="str">
        <f t="shared" si="145"/>
        <v>Custeio</v>
      </c>
      <c r="L1026" s="26" t="s">
        <v>75</v>
      </c>
      <c r="M1026" s="26" t="s">
        <v>69</v>
      </c>
      <c r="N1026" s="26" t="str">
        <f t="shared" si="150"/>
        <v>Realizado</v>
      </c>
      <c r="O1026" s="47" t="s">
        <v>147</v>
      </c>
      <c r="P1026" s="47" t="s">
        <v>70</v>
      </c>
      <c r="Q1026" s="26" t="str">
        <f>IFERROR(IFERROR(VLOOKUP(H1026,[1]STATUS_CAPEX!I:J,2,0),VLOOKUP(H1026,[1]STATUS_OPEX!H:I,2,0)),0)</f>
        <v>LIB //COMS</v>
      </c>
      <c r="R1026" s="31">
        <v>46559</v>
      </c>
      <c r="S1026" s="32" t="s">
        <v>56</v>
      </c>
      <c r="T1026" s="26" t="s">
        <v>72</v>
      </c>
      <c r="U1026" s="33" t="s">
        <v>39</v>
      </c>
      <c r="V1026" s="33" t="str">
        <f t="shared" si="149"/>
        <v>OK</v>
      </c>
      <c r="W1026" s="33" t="s">
        <v>49</v>
      </c>
      <c r="X1026" s="33" t="s">
        <v>49</v>
      </c>
      <c r="Y1026" s="33" t="s">
        <v>39</v>
      </c>
      <c r="Z1026" s="14">
        <f t="shared" ref="Z1026:Z1089" si="153">(COUNTIF(U1026:Y1026,"OK")+COUNTIF(V1026:Y1026,"NA")+COUNTIF(U1026:Y1026,"anexado")+COUNTIF(V1026:Y1026,"sem anexo"))/5</f>
        <v>1</v>
      </c>
      <c r="AA1026" s="48">
        <v>1191.75</v>
      </c>
      <c r="AB1026" s="50" t="s">
        <v>57</v>
      </c>
      <c r="AC1026" s="36" t="s">
        <v>73</v>
      </c>
      <c r="AD1026" s="37" t="s">
        <v>51</v>
      </c>
      <c r="AE1026" s="32" t="str">
        <f t="shared" si="146"/>
        <v>Realizado</v>
      </c>
      <c r="AF1026" s="38" t="s">
        <v>42</v>
      </c>
      <c r="AG1026" s="49">
        <f t="shared" si="152"/>
        <v>279.89999999999998</v>
      </c>
      <c r="AH1026" s="40">
        <v>2548098.5699999998</v>
      </c>
      <c r="AI1026" s="35" t="e">
        <f t="shared" ref="AI1026:AI1089" si="154">VLOOKUP(T1026,AN:AO,2,0)</f>
        <v>#N/A</v>
      </c>
      <c r="AJ1026" s="41">
        <v>25696468</v>
      </c>
      <c r="AK1026" s="51">
        <v>279.89999999999998</v>
      </c>
      <c r="AL1026" s="34" t="str">
        <f t="shared" ref="AL1026:AL1089" si="155">IF(OR(A1026="pendência planejamento", A1026="pendência construtiva", A1026="logistica equatorial"), "Erica Fragoso", IF(OR(A1026="obras coms", A1026="obras conc", A1026="pendência fechamento", A1026="almoxarifado", A1026="Fechamento", A1026="Disponibilidade Noturna", A1026="Sobre Aviso", A1026="Disponibilidade Contrato", A1026="Disponibilidade"), "Mauricio Alves", ""))</f>
        <v>Mauricio Alves</v>
      </c>
    </row>
    <row r="1027" spans="1:38" x14ac:dyDescent="0.25">
      <c r="A1027" s="26" t="s">
        <v>38</v>
      </c>
      <c r="B1027" s="26" t="s">
        <v>39</v>
      </c>
      <c r="C1027" s="26" t="s">
        <v>52</v>
      </c>
      <c r="D1027" s="26" t="s">
        <v>40</v>
      </c>
      <c r="E1027" s="27">
        <v>1926</v>
      </c>
      <c r="F1027" s="67">
        <v>465</v>
      </c>
      <c r="G1027" s="67"/>
      <c r="H1027" s="26">
        <v>6000740856</v>
      </c>
      <c r="I1027" s="26" t="s">
        <v>42</v>
      </c>
      <c r="J1027" s="26" t="s">
        <v>42</v>
      </c>
      <c r="K1027" s="30" t="str">
        <f t="shared" ref="K1027:K1090" si="156">IF(OR(ISNUMBER( FIND("Criar PEP",H1027)), ISNUMBER( FIND("Criar Ordem",H1027))), "Sem Informação", IFERROR(IF(MID(H1027,11,3)&lt;&gt;"", MID(H1027,11,3), "Custeio"), "Custeio"))</f>
        <v>Custeio</v>
      </c>
      <c r="L1027" s="26" t="s">
        <v>75</v>
      </c>
      <c r="M1027" s="26" t="s">
        <v>69</v>
      </c>
      <c r="N1027" s="26" t="str">
        <f t="shared" si="150"/>
        <v>Realizado</v>
      </c>
      <c r="O1027" s="47" t="s">
        <v>467</v>
      </c>
      <c r="P1027" s="47" t="s">
        <v>70</v>
      </c>
      <c r="Q1027" s="26" t="str">
        <f>IFERROR(IFERROR(VLOOKUP(H1027,[1]STATUS_CAPEX!I:J,2,0),VLOOKUP(H1027,[1]STATUS_OPEX!H:I,2,0)),0)</f>
        <v>LIB //COMS</v>
      </c>
      <c r="R1027" s="31">
        <v>46560</v>
      </c>
      <c r="S1027" s="32" t="s">
        <v>56</v>
      </c>
      <c r="T1027" s="26" t="s">
        <v>72</v>
      </c>
      <c r="U1027" s="33" t="s">
        <v>39</v>
      </c>
      <c r="V1027" s="33" t="str">
        <f t="shared" si="149"/>
        <v>OK</v>
      </c>
      <c r="W1027" s="33" t="s">
        <v>49</v>
      </c>
      <c r="X1027" s="33" t="s">
        <v>49</v>
      </c>
      <c r="Y1027" s="33" t="s">
        <v>39</v>
      </c>
      <c r="Z1027" s="14">
        <f t="shared" si="153"/>
        <v>1</v>
      </c>
      <c r="AA1027" s="48">
        <v>36473.42</v>
      </c>
      <c r="AB1027" s="50" t="s">
        <v>57</v>
      </c>
      <c r="AC1027" s="36" t="str">
        <f>IFERROR(VLOOKUP(T1027,[1]STATUS_CAPEX!Q:R,2,0),"SAMUEL OLIVEIRA")</f>
        <v>SAMUEL OLIVEIRA</v>
      </c>
      <c r="AD1027" s="37" t="s">
        <v>51</v>
      </c>
      <c r="AE1027" s="32" t="str">
        <f t="shared" ref="AE1027:AE1090" si="157">IF(AND(AJ1027&gt;0, AK1027&gt;0), "Realizado", "Não realizado")</f>
        <v>Realizado</v>
      </c>
      <c r="AF1027" s="38" t="s">
        <v>42</v>
      </c>
      <c r="AG1027" s="49">
        <f t="shared" si="152"/>
        <v>16541.16</v>
      </c>
      <c r="AH1027" s="40">
        <v>2548098.5699999998</v>
      </c>
      <c r="AI1027" s="35" t="e">
        <f t="shared" si="154"/>
        <v>#N/A</v>
      </c>
      <c r="AJ1027" s="41">
        <v>25678800</v>
      </c>
      <c r="AK1027" s="51">
        <v>16541.16</v>
      </c>
      <c r="AL1027" s="34" t="str">
        <f t="shared" si="155"/>
        <v>Mauricio Alves</v>
      </c>
    </row>
    <row r="1028" spans="1:38" x14ac:dyDescent="0.25">
      <c r="A1028" s="26" t="s">
        <v>38</v>
      </c>
      <c r="B1028" s="26" t="s">
        <v>39</v>
      </c>
      <c r="C1028" s="26" t="s">
        <v>52</v>
      </c>
      <c r="D1028" s="26" t="s">
        <v>40</v>
      </c>
      <c r="E1028" s="27">
        <v>3058</v>
      </c>
      <c r="F1028" s="67" t="s">
        <v>567</v>
      </c>
      <c r="G1028" s="67"/>
      <c r="H1028" s="26">
        <v>6000806004</v>
      </c>
      <c r="I1028" s="26" t="s">
        <v>42</v>
      </c>
      <c r="J1028" s="26" t="s">
        <v>42</v>
      </c>
      <c r="K1028" s="30" t="str">
        <f t="shared" si="156"/>
        <v>Custeio</v>
      </c>
      <c r="L1028" s="26" t="s">
        <v>75</v>
      </c>
      <c r="M1028" s="26" t="s">
        <v>69</v>
      </c>
      <c r="N1028" s="26" t="str">
        <f t="shared" si="150"/>
        <v>Realizado</v>
      </c>
      <c r="O1028" s="47" t="s">
        <v>45</v>
      </c>
      <c r="P1028" s="47" t="s">
        <v>70</v>
      </c>
      <c r="Q1028" s="26" t="str">
        <f>IFERROR(IFERROR(VLOOKUP(H1028,[1]STATUS_CAPEX!I:J,2,0),VLOOKUP(H1028,[1]STATUS_OPEX!H:I,2,0)),0)</f>
        <v>LIB //COMS</v>
      </c>
      <c r="R1028" s="31">
        <v>46562</v>
      </c>
      <c r="S1028" s="32" t="s">
        <v>56</v>
      </c>
      <c r="T1028" s="26" t="s">
        <v>72</v>
      </c>
      <c r="U1028" s="33" t="s">
        <v>39</v>
      </c>
      <c r="V1028" s="33" t="str">
        <f t="shared" si="149"/>
        <v>OK</v>
      </c>
      <c r="W1028" s="33" t="s">
        <v>49</v>
      </c>
      <c r="X1028" s="33" t="s">
        <v>49</v>
      </c>
      <c r="Y1028" s="33" t="s">
        <v>39</v>
      </c>
      <c r="Z1028" s="14">
        <f t="shared" si="153"/>
        <v>1</v>
      </c>
      <c r="AA1028" s="101">
        <v>1191.75</v>
      </c>
      <c r="AB1028" s="35" t="s">
        <v>57</v>
      </c>
      <c r="AC1028" s="36" t="str">
        <f>IFERROR(VLOOKUP(T1028,[1]STATUS_CAPEX!Q:R,2,0),"SAMUEL OLIVEIRA")</f>
        <v>SAMUEL OLIVEIRA</v>
      </c>
      <c r="AD1028" s="37" t="s">
        <v>51</v>
      </c>
      <c r="AE1028" s="32" t="str">
        <f t="shared" si="157"/>
        <v>Realizado</v>
      </c>
      <c r="AF1028" s="38" t="s">
        <v>42</v>
      </c>
      <c r="AG1028" s="39">
        <f t="shared" si="152"/>
        <v>3501.33</v>
      </c>
      <c r="AH1028" s="40">
        <v>2548098.5699999998</v>
      </c>
      <c r="AI1028" s="35" t="e">
        <f t="shared" si="154"/>
        <v>#N/A</v>
      </c>
      <c r="AJ1028" s="41">
        <v>25645289</v>
      </c>
      <c r="AK1028" s="51">
        <v>3501.33</v>
      </c>
      <c r="AL1028" s="34" t="str">
        <f t="shared" si="155"/>
        <v>Mauricio Alves</v>
      </c>
    </row>
    <row r="1029" spans="1:38" x14ac:dyDescent="0.25">
      <c r="A1029" s="26" t="s">
        <v>38</v>
      </c>
      <c r="B1029" s="26" t="s">
        <v>39</v>
      </c>
      <c r="C1029" s="26" t="s">
        <v>52</v>
      </c>
      <c r="D1029" s="26" t="s">
        <v>40</v>
      </c>
      <c r="E1029" s="27">
        <v>639121</v>
      </c>
      <c r="F1029" s="67">
        <v>466</v>
      </c>
      <c r="G1029" s="67"/>
      <c r="H1029" s="26">
        <v>6000693299</v>
      </c>
      <c r="I1029" s="26" t="s">
        <v>42</v>
      </c>
      <c r="J1029" s="26" t="s">
        <v>42</v>
      </c>
      <c r="K1029" s="30" t="str">
        <f t="shared" si="156"/>
        <v>Custeio</v>
      </c>
      <c r="L1029" s="26" t="s">
        <v>75</v>
      </c>
      <c r="M1029" s="26" t="s">
        <v>69</v>
      </c>
      <c r="N1029" s="26" t="str">
        <f t="shared" si="150"/>
        <v>Realizado</v>
      </c>
      <c r="O1029" s="47" t="s">
        <v>147</v>
      </c>
      <c r="P1029" s="47" t="s">
        <v>70</v>
      </c>
      <c r="Q1029" s="26" t="str">
        <f>IFERROR(IFERROR(VLOOKUP(H1029,[1]STATUS_CAPEX!I:J,2,0),VLOOKUP(H1029,[1]STATUS_OPEX!H:I,2,0)),0)</f>
        <v>LIB //COMS</v>
      </c>
      <c r="R1029" s="31">
        <v>46563</v>
      </c>
      <c r="S1029" s="32" t="s">
        <v>47</v>
      </c>
      <c r="T1029" s="26" t="s">
        <v>72</v>
      </c>
      <c r="U1029" s="33" t="s">
        <v>39</v>
      </c>
      <c r="V1029" s="33" t="str">
        <f t="shared" si="149"/>
        <v>OK</v>
      </c>
      <c r="W1029" s="33" t="s">
        <v>49</v>
      </c>
      <c r="X1029" s="33" t="s">
        <v>49</v>
      </c>
      <c r="Y1029" s="33" t="s">
        <v>39</v>
      </c>
      <c r="Z1029" s="14">
        <f t="shared" si="153"/>
        <v>1</v>
      </c>
      <c r="AA1029" s="48">
        <v>14292.48</v>
      </c>
      <c r="AB1029" s="50" t="s">
        <v>50</v>
      </c>
      <c r="AC1029" s="36" t="str">
        <f>IFERROR(VLOOKUP(T1029,[1]STATUS_CAPEX!Q:R,2,0),"SAMUEL OLIVEIRA")</f>
        <v>SAMUEL OLIVEIRA</v>
      </c>
      <c r="AD1029" s="37" t="s">
        <v>51</v>
      </c>
      <c r="AE1029" s="32" t="str">
        <f t="shared" si="157"/>
        <v>Realizado</v>
      </c>
      <c r="AF1029" s="38" t="s">
        <v>42</v>
      </c>
      <c r="AG1029" s="49">
        <f t="shared" si="152"/>
        <v>4934.38</v>
      </c>
      <c r="AH1029" s="40">
        <v>2548098.5699999998</v>
      </c>
      <c r="AI1029" s="50" t="e">
        <f t="shared" si="154"/>
        <v>#N/A</v>
      </c>
      <c r="AJ1029" s="41">
        <v>25780885</v>
      </c>
      <c r="AK1029" s="51">
        <v>4934.38</v>
      </c>
      <c r="AL1029" s="34" t="str">
        <f t="shared" si="155"/>
        <v>Mauricio Alves</v>
      </c>
    </row>
    <row r="1030" spans="1:38" x14ac:dyDescent="0.25">
      <c r="A1030" s="26" t="s">
        <v>38</v>
      </c>
      <c r="B1030" s="26" t="s">
        <v>39</v>
      </c>
      <c r="C1030" s="26" t="s">
        <v>52</v>
      </c>
      <c r="D1030" s="26" t="s">
        <v>40</v>
      </c>
      <c r="E1030" s="27">
        <v>639121</v>
      </c>
      <c r="F1030" s="67" t="s">
        <v>568</v>
      </c>
      <c r="G1030" s="67"/>
      <c r="H1030" s="26">
        <v>6000693294</v>
      </c>
      <c r="I1030" s="26" t="s">
        <v>42</v>
      </c>
      <c r="J1030" s="26" t="s">
        <v>42</v>
      </c>
      <c r="K1030" s="30" t="str">
        <f t="shared" si="156"/>
        <v>Custeio</v>
      </c>
      <c r="L1030" s="26" t="s">
        <v>75</v>
      </c>
      <c r="M1030" s="26" t="s">
        <v>69</v>
      </c>
      <c r="N1030" s="26" t="str">
        <f t="shared" si="150"/>
        <v>Realizado</v>
      </c>
      <c r="O1030" s="47" t="s">
        <v>147</v>
      </c>
      <c r="P1030" s="47" t="s">
        <v>70</v>
      </c>
      <c r="Q1030" s="26" t="str">
        <f>IFERROR(IFERROR(VLOOKUP(H1030,[1]STATUS_CAPEX!I:J,2,0),VLOOKUP(H1030,[1]STATUS_OPEX!H:I,2,0)),0)</f>
        <v>LIB //COMS</v>
      </c>
      <c r="R1030" s="31">
        <v>46564</v>
      </c>
      <c r="S1030" s="32" t="s">
        <v>47</v>
      </c>
      <c r="T1030" s="26" t="s">
        <v>72</v>
      </c>
      <c r="U1030" s="33" t="s">
        <v>39</v>
      </c>
      <c r="V1030" s="33" t="str">
        <f t="shared" si="149"/>
        <v>OK</v>
      </c>
      <c r="W1030" s="33" t="s">
        <v>49</v>
      </c>
      <c r="X1030" s="33" t="s">
        <v>49</v>
      </c>
      <c r="Y1030" s="33" t="s">
        <v>39</v>
      </c>
      <c r="Z1030" s="14">
        <f t="shared" si="153"/>
        <v>1</v>
      </c>
      <c r="AA1030" s="48">
        <v>397.25</v>
      </c>
      <c r="AB1030" s="50" t="s">
        <v>50</v>
      </c>
      <c r="AC1030" s="36" t="str">
        <f>IFERROR(VLOOKUP(T1030,[1]STATUS_CAPEX!Q:R,2,0),"SAMUEL OLIVEIRA")</f>
        <v>SAMUEL OLIVEIRA</v>
      </c>
      <c r="AD1030" s="37" t="s">
        <v>51</v>
      </c>
      <c r="AE1030" s="32" t="str">
        <f t="shared" si="157"/>
        <v>Realizado</v>
      </c>
      <c r="AF1030" s="38" t="s">
        <v>42</v>
      </c>
      <c r="AG1030" s="49">
        <f t="shared" si="152"/>
        <v>567.47</v>
      </c>
      <c r="AH1030" s="40">
        <v>2548098.5699999998</v>
      </c>
      <c r="AI1030" s="35" t="e">
        <f t="shared" si="154"/>
        <v>#N/A</v>
      </c>
      <c r="AJ1030" s="41">
        <v>25780937</v>
      </c>
      <c r="AK1030" s="51">
        <v>567.47</v>
      </c>
      <c r="AL1030" s="34" t="str">
        <f t="shared" si="155"/>
        <v>Mauricio Alves</v>
      </c>
    </row>
    <row r="1031" spans="1:38" x14ac:dyDescent="0.25">
      <c r="A1031" s="26" t="s">
        <v>38</v>
      </c>
      <c r="B1031" s="26" t="s">
        <v>39</v>
      </c>
      <c r="C1031" s="26" t="s">
        <v>52</v>
      </c>
      <c r="D1031" s="26" t="s">
        <v>40</v>
      </c>
      <c r="E1031" s="27" t="s">
        <v>569</v>
      </c>
      <c r="F1031" s="67">
        <v>161</v>
      </c>
      <c r="G1031" s="67"/>
      <c r="H1031" s="26">
        <v>6000825411</v>
      </c>
      <c r="I1031" s="26" t="s">
        <v>42</v>
      </c>
      <c r="J1031" s="26" t="s">
        <v>42</v>
      </c>
      <c r="K1031" s="30" t="str">
        <f t="shared" si="156"/>
        <v>Custeio</v>
      </c>
      <c r="L1031" s="26" t="s">
        <v>136</v>
      </c>
      <c r="M1031" s="47" t="s">
        <v>542</v>
      </c>
      <c r="N1031" s="26" t="str">
        <f t="shared" si="150"/>
        <v>Realizado</v>
      </c>
      <c r="O1031" s="47" t="s">
        <v>45</v>
      </c>
      <c r="P1031" s="47" t="s">
        <v>104</v>
      </c>
      <c r="Q1031" s="26" t="str">
        <f>IFERROR(IFERROR(VLOOKUP(H1031,[1]STATUS_CAPEX!I:J,2,0),VLOOKUP(H1031,[1]STATUS_OPEX!H:I,2,0)),0)</f>
        <v>LIB //COMS</v>
      </c>
      <c r="R1031" s="31">
        <v>46565</v>
      </c>
      <c r="S1031" s="32" t="s">
        <v>56</v>
      </c>
      <c r="T1031" s="26" t="s">
        <v>72</v>
      </c>
      <c r="U1031" s="33" t="s">
        <v>39</v>
      </c>
      <c r="V1031" s="33" t="str">
        <f t="shared" si="149"/>
        <v>OK</v>
      </c>
      <c r="W1031" s="33" t="s">
        <v>49</v>
      </c>
      <c r="X1031" s="33" t="s">
        <v>49</v>
      </c>
      <c r="Y1031" s="33" t="s">
        <v>39</v>
      </c>
      <c r="Z1031" s="14">
        <f t="shared" si="153"/>
        <v>1</v>
      </c>
      <c r="AA1031" s="48">
        <v>1042.28</v>
      </c>
      <c r="AB1031" s="35" t="s">
        <v>57</v>
      </c>
      <c r="AC1031" s="36" t="str">
        <f>IFERROR(VLOOKUP(T1031,[1]STATUS_CAPEX!Q:R,2,0),"SAMUEL OLIVEIRA")</f>
        <v>SAMUEL OLIVEIRA</v>
      </c>
      <c r="AD1031" s="37" t="s">
        <v>51</v>
      </c>
      <c r="AE1031" s="32" t="str">
        <f t="shared" si="157"/>
        <v>Realizado</v>
      </c>
      <c r="AF1031" s="38" t="s">
        <v>42</v>
      </c>
      <c r="AG1031" s="39">
        <f t="shared" si="152"/>
        <v>1042.28</v>
      </c>
      <c r="AH1031" s="40">
        <v>2548098.5699999998</v>
      </c>
      <c r="AI1031" s="35" t="e">
        <f t="shared" si="154"/>
        <v>#N/A</v>
      </c>
      <c r="AJ1031" s="41">
        <v>25679903</v>
      </c>
      <c r="AK1031" s="51">
        <v>1042.28</v>
      </c>
      <c r="AL1031" s="34" t="str">
        <f t="shared" si="155"/>
        <v>Mauricio Alves</v>
      </c>
    </row>
    <row r="1032" spans="1:38" x14ac:dyDescent="0.25">
      <c r="A1032" s="26" t="s">
        <v>38</v>
      </c>
      <c r="B1032" s="26" t="s">
        <v>39</v>
      </c>
      <c r="C1032" s="26" t="s">
        <v>52</v>
      </c>
      <c r="D1032" s="26" t="s">
        <v>40</v>
      </c>
      <c r="E1032" s="27">
        <v>3531</v>
      </c>
      <c r="F1032" s="67">
        <v>162</v>
      </c>
      <c r="G1032" s="67"/>
      <c r="H1032" s="26">
        <v>6000825412</v>
      </c>
      <c r="I1032" s="26" t="s">
        <v>42</v>
      </c>
      <c r="J1032" s="26" t="s">
        <v>42</v>
      </c>
      <c r="K1032" s="30" t="str">
        <f t="shared" si="156"/>
        <v>Custeio</v>
      </c>
      <c r="L1032" s="26" t="s">
        <v>136</v>
      </c>
      <c r="M1032" s="47" t="s">
        <v>523</v>
      </c>
      <c r="N1032" s="26" t="str">
        <f t="shared" si="150"/>
        <v>Realizado</v>
      </c>
      <c r="O1032" s="47" t="s">
        <v>45</v>
      </c>
      <c r="P1032" s="47" t="s">
        <v>104</v>
      </c>
      <c r="Q1032" s="26" t="str">
        <f>IFERROR(IFERROR(VLOOKUP(H1032,[1]STATUS_CAPEX!I:J,2,0),VLOOKUP(H1032,[1]STATUS_OPEX!H:I,2,0)),0)</f>
        <v>LIB //COMS</v>
      </c>
      <c r="R1032" s="31">
        <v>46566</v>
      </c>
      <c r="S1032" s="32" t="s">
        <v>56</v>
      </c>
      <c r="T1032" s="26" t="s">
        <v>72</v>
      </c>
      <c r="U1032" s="33" t="s">
        <v>39</v>
      </c>
      <c r="V1032" s="33" t="str">
        <f t="shared" si="149"/>
        <v>OK</v>
      </c>
      <c r="W1032" s="33" t="s">
        <v>49</v>
      </c>
      <c r="X1032" s="33" t="s">
        <v>49</v>
      </c>
      <c r="Y1032" s="33" t="s">
        <v>39</v>
      </c>
      <c r="Z1032" s="14">
        <f t="shared" si="153"/>
        <v>1</v>
      </c>
      <c r="AA1032" s="48">
        <v>1086.3699999999999</v>
      </c>
      <c r="AB1032" s="35" t="s">
        <v>57</v>
      </c>
      <c r="AC1032" s="36" t="str">
        <f>IFERROR(VLOOKUP(T1032,[1]STATUS_CAPEX!Q:R,2,0),"SAMUEL OLIVEIRA")</f>
        <v>SAMUEL OLIVEIRA</v>
      </c>
      <c r="AD1032" s="37" t="s">
        <v>51</v>
      </c>
      <c r="AE1032" s="32" t="str">
        <f t="shared" si="157"/>
        <v>Realizado</v>
      </c>
      <c r="AF1032" s="38" t="s">
        <v>42</v>
      </c>
      <c r="AG1032" s="39">
        <f t="shared" si="152"/>
        <v>1086.32</v>
      </c>
      <c r="AH1032" s="40">
        <v>2548098.5699999998</v>
      </c>
      <c r="AI1032" s="35" t="e">
        <f t="shared" si="154"/>
        <v>#N/A</v>
      </c>
      <c r="AJ1032" s="41">
        <v>25679890</v>
      </c>
      <c r="AK1032" s="51">
        <v>1086.32</v>
      </c>
      <c r="AL1032" s="34" t="str">
        <f t="shared" si="155"/>
        <v>Mauricio Alves</v>
      </c>
    </row>
    <row r="1033" spans="1:38" x14ac:dyDescent="0.25">
      <c r="A1033" s="26" t="s">
        <v>38</v>
      </c>
      <c r="B1033" s="26" t="s">
        <v>39</v>
      </c>
      <c r="C1033" s="26" t="s">
        <v>52</v>
      </c>
      <c r="D1033" s="26" t="s">
        <v>40</v>
      </c>
      <c r="E1033" s="27" t="s">
        <v>570</v>
      </c>
      <c r="F1033" s="67">
        <v>168</v>
      </c>
      <c r="G1033" s="67"/>
      <c r="H1033" s="26">
        <v>6000825413</v>
      </c>
      <c r="I1033" s="26" t="s">
        <v>42</v>
      </c>
      <c r="J1033" s="26" t="s">
        <v>42</v>
      </c>
      <c r="K1033" s="30" t="str">
        <f t="shared" si="156"/>
        <v>Custeio</v>
      </c>
      <c r="L1033" s="26" t="s">
        <v>136</v>
      </c>
      <c r="M1033" s="47" t="s">
        <v>506</v>
      </c>
      <c r="N1033" s="26" t="str">
        <f t="shared" si="150"/>
        <v>Realizado</v>
      </c>
      <c r="O1033" s="47" t="s">
        <v>45</v>
      </c>
      <c r="P1033" s="47" t="s">
        <v>104</v>
      </c>
      <c r="Q1033" s="26" t="str">
        <f>IFERROR(IFERROR(VLOOKUP(H1033,[1]STATUS_CAPEX!I:J,2,0),VLOOKUP(H1033,[1]STATUS_OPEX!H:I,2,0)),0)</f>
        <v>LIB //COMS</v>
      </c>
      <c r="R1033" s="31">
        <v>46571</v>
      </c>
      <c r="S1033" s="32" t="s">
        <v>56</v>
      </c>
      <c r="T1033" s="26" t="s">
        <v>72</v>
      </c>
      <c r="U1033" s="33" t="s">
        <v>39</v>
      </c>
      <c r="V1033" s="33" t="str">
        <f t="shared" si="149"/>
        <v>OK</v>
      </c>
      <c r="W1033" s="33" t="s">
        <v>49</v>
      </c>
      <c r="X1033" s="33" t="s">
        <v>49</v>
      </c>
      <c r="Y1033" s="33" t="s">
        <v>39</v>
      </c>
      <c r="Z1033" s="14">
        <f t="shared" si="153"/>
        <v>1</v>
      </c>
      <c r="AA1033" s="48">
        <v>2304.7600000000002</v>
      </c>
      <c r="AB1033" s="35" t="s">
        <v>57</v>
      </c>
      <c r="AC1033" s="36" t="str">
        <f>IFERROR(VLOOKUP(T1033,[1]STATUS_CAPEX!Q:R,2,0),"SAMUEL OLIVEIRA")</f>
        <v>SAMUEL OLIVEIRA</v>
      </c>
      <c r="AD1033" s="37" t="s">
        <v>51</v>
      </c>
      <c r="AE1033" s="32" t="str">
        <f t="shared" si="157"/>
        <v>Realizado</v>
      </c>
      <c r="AF1033" s="38" t="s">
        <v>42</v>
      </c>
      <c r="AG1033" s="39">
        <f t="shared" si="152"/>
        <v>2304.7600000000002</v>
      </c>
      <c r="AH1033" s="40">
        <v>2548098.5699999998</v>
      </c>
      <c r="AI1033" s="35" t="e">
        <f t="shared" si="154"/>
        <v>#N/A</v>
      </c>
      <c r="AJ1033" s="41">
        <v>25679824</v>
      </c>
      <c r="AK1033" s="51">
        <v>2304.7600000000002</v>
      </c>
      <c r="AL1033" s="34" t="str">
        <f t="shared" si="155"/>
        <v>Mauricio Alves</v>
      </c>
    </row>
    <row r="1034" spans="1:38" x14ac:dyDescent="0.25">
      <c r="A1034" s="26" t="s">
        <v>38</v>
      </c>
      <c r="B1034" s="26" t="s">
        <v>39</v>
      </c>
      <c r="C1034" s="26" t="s">
        <v>52</v>
      </c>
      <c r="D1034" s="26" t="s">
        <v>40</v>
      </c>
      <c r="E1034" s="27">
        <v>3533</v>
      </c>
      <c r="F1034" s="67">
        <v>169</v>
      </c>
      <c r="G1034" s="67"/>
      <c r="H1034" s="26">
        <v>6000825410</v>
      </c>
      <c r="I1034" s="26" t="s">
        <v>42</v>
      </c>
      <c r="J1034" s="26" t="s">
        <v>42</v>
      </c>
      <c r="K1034" s="30" t="str">
        <f t="shared" si="156"/>
        <v>Custeio</v>
      </c>
      <c r="L1034" s="26" t="s">
        <v>136</v>
      </c>
      <c r="M1034" s="47" t="s">
        <v>541</v>
      </c>
      <c r="N1034" s="26" t="str">
        <f t="shared" si="150"/>
        <v>Realizado</v>
      </c>
      <c r="O1034" s="47" t="s">
        <v>45</v>
      </c>
      <c r="P1034" s="47" t="s">
        <v>104</v>
      </c>
      <c r="Q1034" s="26" t="str">
        <f>IFERROR(IFERROR(VLOOKUP(H1034,[1]STATUS_CAPEX!I:J,2,0),VLOOKUP(H1034,[1]STATUS_OPEX!H:I,2,0)),0)</f>
        <v>LIB //COMS</v>
      </c>
      <c r="R1034" s="31">
        <v>46572</v>
      </c>
      <c r="S1034" s="32" t="s">
        <v>56</v>
      </c>
      <c r="T1034" s="26" t="s">
        <v>72</v>
      </c>
      <c r="U1034" s="33" t="s">
        <v>39</v>
      </c>
      <c r="V1034" s="33" t="str">
        <f t="shared" si="149"/>
        <v>OK</v>
      </c>
      <c r="W1034" s="33" t="s">
        <v>49</v>
      </c>
      <c r="X1034" s="33" t="s">
        <v>49</v>
      </c>
      <c r="Y1034" s="33" t="s">
        <v>39</v>
      </c>
      <c r="Z1034" s="14">
        <f t="shared" si="153"/>
        <v>1</v>
      </c>
      <c r="AA1034" s="48">
        <v>1629.48</v>
      </c>
      <c r="AB1034" s="35" t="s">
        <v>57</v>
      </c>
      <c r="AC1034" s="36" t="str">
        <f>IFERROR(VLOOKUP(T1034,[1]STATUS_CAPEX!Q:R,2,0),"SAMUEL OLIVEIRA")</f>
        <v>SAMUEL OLIVEIRA</v>
      </c>
      <c r="AD1034" s="37" t="s">
        <v>51</v>
      </c>
      <c r="AE1034" s="32" t="str">
        <f t="shared" si="157"/>
        <v>Realizado</v>
      </c>
      <c r="AF1034" s="38" t="s">
        <v>42</v>
      </c>
      <c r="AG1034" s="39">
        <f t="shared" si="152"/>
        <v>1629.48</v>
      </c>
      <c r="AH1034" s="40">
        <v>2548098.5699999998</v>
      </c>
      <c r="AI1034" s="35" t="e">
        <f t="shared" si="154"/>
        <v>#N/A</v>
      </c>
      <c r="AJ1034" s="41">
        <v>25679746</v>
      </c>
      <c r="AK1034" s="51">
        <v>1629.48</v>
      </c>
      <c r="AL1034" s="34" t="str">
        <f t="shared" si="155"/>
        <v>Mauricio Alves</v>
      </c>
    </row>
    <row r="1035" spans="1:38" x14ac:dyDescent="0.25">
      <c r="A1035" s="26" t="s">
        <v>38</v>
      </c>
      <c r="B1035" s="26" t="s">
        <v>39</v>
      </c>
      <c r="C1035" s="26" t="s">
        <v>52</v>
      </c>
      <c r="D1035" s="26" t="s">
        <v>40</v>
      </c>
      <c r="E1035" s="27">
        <v>3546</v>
      </c>
      <c r="F1035" s="67">
        <v>170</v>
      </c>
      <c r="G1035" s="67">
        <v>105</v>
      </c>
      <c r="H1035" s="26">
        <v>6000815621</v>
      </c>
      <c r="I1035" s="26" t="s">
        <v>42</v>
      </c>
      <c r="J1035" s="26" t="s">
        <v>42</v>
      </c>
      <c r="K1035" s="30" t="str">
        <f t="shared" si="156"/>
        <v>Custeio</v>
      </c>
      <c r="L1035" s="26" t="s">
        <v>75</v>
      </c>
      <c r="M1035" s="47" t="s">
        <v>542</v>
      </c>
      <c r="N1035" s="26" t="str">
        <f t="shared" si="150"/>
        <v>Realizado</v>
      </c>
      <c r="O1035" s="47" t="s">
        <v>45</v>
      </c>
      <c r="P1035" s="47" t="s">
        <v>526</v>
      </c>
      <c r="Q1035" s="26" t="str">
        <f>IFERROR(IFERROR(VLOOKUP(H1035,[1]STATUS_CAPEX!I:J,2,0),VLOOKUP(H1035,[1]STATUS_OPEX!H:I,2,0)),0)</f>
        <v>LIB //COMS</v>
      </c>
      <c r="R1035" s="31">
        <v>46573</v>
      </c>
      <c r="S1035" s="32" t="s">
        <v>56</v>
      </c>
      <c r="T1035" s="26" t="s">
        <v>72</v>
      </c>
      <c r="U1035" s="33" t="s">
        <v>39</v>
      </c>
      <c r="V1035" s="33" t="str">
        <f t="shared" si="149"/>
        <v>OK</v>
      </c>
      <c r="W1035" s="33" t="s">
        <v>49</v>
      </c>
      <c r="X1035" s="33" t="s">
        <v>49</v>
      </c>
      <c r="Y1035" s="33" t="s">
        <v>39</v>
      </c>
      <c r="Z1035" s="14">
        <f t="shared" si="153"/>
        <v>1</v>
      </c>
      <c r="AA1035" s="48">
        <v>1541.4</v>
      </c>
      <c r="AB1035" s="50" t="s">
        <v>57</v>
      </c>
      <c r="AC1035" s="36" t="s">
        <v>271</v>
      </c>
      <c r="AD1035" s="37" t="s">
        <v>51</v>
      </c>
      <c r="AE1035" s="32" t="str">
        <f t="shared" si="157"/>
        <v>Realizado</v>
      </c>
      <c r="AF1035" s="38" t="s">
        <v>42</v>
      </c>
      <c r="AG1035" s="49">
        <f t="shared" si="152"/>
        <v>1541.4</v>
      </c>
      <c r="AH1035" s="40">
        <v>2548098.5699999998</v>
      </c>
      <c r="AI1035" s="50" t="e">
        <f t="shared" si="154"/>
        <v>#N/A</v>
      </c>
      <c r="AJ1035" s="41">
        <v>25696577</v>
      </c>
      <c r="AK1035" s="51">
        <v>1541.4</v>
      </c>
      <c r="AL1035" s="34" t="str">
        <f t="shared" si="155"/>
        <v>Mauricio Alves</v>
      </c>
    </row>
    <row r="1036" spans="1:38" x14ac:dyDescent="0.25">
      <c r="A1036" s="26" t="s">
        <v>38</v>
      </c>
      <c r="B1036" s="26" t="s">
        <v>39</v>
      </c>
      <c r="C1036" s="26" t="s">
        <v>52</v>
      </c>
      <c r="D1036" s="26" t="s">
        <v>40</v>
      </c>
      <c r="E1036" s="27">
        <v>3546</v>
      </c>
      <c r="F1036" s="67" t="s">
        <v>571</v>
      </c>
      <c r="G1036" s="67">
        <v>2</v>
      </c>
      <c r="H1036" s="26">
        <v>6000741497</v>
      </c>
      <c r="I1036" s="26" t="s">
        <v>42</v>
      </c>
      <c r="J1036" s="26" t="s">
        <v>42</v>
      </c>
      <c r="K1036" s="30" t="str">
        <f t="shared" si="156"/>
        <v>Custeio</v>
      </c>
      <c r="L1036" s="26" t="s">
        <v>75</v>
      </c>
      <c r="M1036" s="26" t="s">
        <v>111</v>
      </c>
      <c r="N1036" s="26" t="str">
        <f t="shared" si="150"/>
        <v>Realizado</v>
      </c>
      <c r="O1036" s="47" t="s">
        <v>45</v>
      </c>
      <c r="P1036" s="47" t="s">
        <v>526</v>
      </c>
      <c r="Q1036" s="26" t="str">
        <f>IFERROR(IFERROR(VLOOKUP(H1036,[1]STATUS_CAPEX!I:J,2,0),VLOOKUP(H1036,[1]STATUS_OPEX!H:I,2,0)),0)</f>
        <v>LIB //COMS</v>
      </c>
      <c r="R1036" s="31">
        <v>46574</v>
      </c>
      <c r="S1036" s="32" t="s">
        <v>47</v>
      </c>
      <c r="T1036" s="26" t="s">
        <v>72</v>
      </c>
      <c r="U1036" s="33" t="s">
        <v>39</v>
      </c>
      <c r="V1036" s="33" t="str">
        <f t="shared" si="149"/>
        <v>OK</v>
      </c>
      <c r="W1036" s="33" t="s">
        <v>49</v>
      </c>
      <c r="X1036" s="33" t="s">
        <v>49</v>
      </c>
      <c r="Y1036" s="33" t="s">
        <v>39</v>
      </c>
      <c r="Z1036" s="14">
        <f t="shared" si="153"/>
        <v>1</v>
      </c>
      <c r="AA1036" s="48">
        <v>2702.89</v>
      </c>
      <c r="AB1036" s="35" t="s">
        <v>50</v>
      </c>
      <c r="AC1036" s="36" t="s">
        <v>271</v>
      </c>
      <c r="AD1036" s="37" t="s">
        <v>51</v>
      </c>
      <c r="AE1036" s="32" t="str">
        <f t="shared" si="157"/>
        <v>Realizado</v>
      </c>
      <c r="AF1036" s="38" t="s">
        <v>42</v>
      </c>
      <c r="AG1036" s="39">
        <f t="shared" si="152"/>
        <v>732.2</v>
      </c>
      <c r="AH1036" s="40">
        <v>2548098.5699999998</v>
      </c>
      <c r="AI1036" s="35" t="e">
        <f t="shared" si="154"/>
        <v>#N/A</v>
      </c>
      <c r="AJ1036" s="41">
        <v>25696605</v>
      </c>
      <c r="AK1036" s="51">
        <v>732.2</v>
      </c>
      <c r="AL1036" s="34" t="str">
        <f t="shared" si="155"/>
        <v>Mauricio Alves</v>
      </c>
    </row>
    <row r="1037" spans="1:38" x14ac:dyDescent="0.25">
      <c r="A1037" s="26" t="s">
        <v>38</v>
      </c>
      <c r="B1037" s="26" t="s">
        <v>39</v>
      </c>
      <c r="C1037" s="26" t="s">
        <v>52</v>
      </c>
      <c r="D1037" s="26" t="s">
        <v>40</v>
      </c>
      <c r="E1037" s="27">
        <v>4042</v>
      </c>
      <c r="F1037" s="67">
        <v>171</v>
      </c>
      <c r="G1037" s="67"/>
      <c r="H1037" s="26">
        <v>6000827032</v>
      </c>
      <c r="I1037" s="26" t="s">
        <v>42</v>
      </c>
      <c r="J1037" s="26" t="s">
        <v>42</v>
      </c>
      <c r="K1037" s="30" t="str">
        <f t="shared" si="156"/>
        <v>Custeio</v>
      </c>
      <c r="L1037" s="26" t="s">
        <v>136</v>
      </c>
      <c r="M1037" s="47" t="s">
        <v>523</v>
      </c>
      <c r="N1037" s="26" t="str">
        <f t="shared" si="150"/>
        <v>Realizado</v>
      </c>
      <c r="O1037" s="47" t="s">
        <v>100</v>
      </c>
      <c r="P1037" s="47" t="s">
        <v>104</v>
      </c>
      <c r="Q1037" s="26" t="str">
        <f>IFERROR(IFERROR(VLOOKUP(H1037,[1]STATUS_CAPEX!I:J,2,0),VLOOKUP(H1037,[1]STATUS_OPEX!H:I,2,0)),0)</f>
        <v>LIB //COMS</v>
      </c>
      <c r="R1037" s="31">
        <v>46575</v>
      </c>
      <c r="S1037" s="32" t="s">
        <v>56</v>
      </c>
      <c r="T1037" s="26" t="s">
        <v>72</v>
      </c>
      <c r="U1037" s="33" t="s">
        <v>39</v>
      </c>
      <c r="V1037" s="33" t="str">
        <f t="shared" si="149"/>
        <v>OK</v>
      </c>
      <c r="W1037" s="33" t="s">
        <v>49</v>
      </c>
      <c r="X1037" s="33" t="s">
        <v>49</v>
      </c>
      <c r="Y1037" s="33" t="s">
        <v>39</v>
      </c>
      <c r="Z1037" s="14">
        <f t="shared" si="153"/>
        <v>1</v>
      </c>
      <c r="AA1037" s="48">
        <v>1409.28</v>
      </c>
      <c r="AB1037" s="35" t="s">
        <v>57</v>
      </c>
      <c r="AC1037" s="36" t="s">
        <v>271</v>
      </c>
      <c r="AD1037" s="37" t="s">
        <v>51</v>
      </c>
      <c r="AE1037" s="32" t="str">
        <f t="shared" si="157"/>
        <v>Realizado</v>
      </c>
      <c r="AF1037" s="38" t="s">
        <v>42</v>
      </c>
      <c r="AG1037" s="39">
        <f t="shared" si="152"/>
        <v>1409.28</v>
      </c>
      <c r="AH1037" s="40">
        <v>2548098.5699999998</v>
      </c>
      <c r="AI1037" s="35" t="e">
        <f t="shared" si="154"/>
        <v>#N/A</v>
      </c>
      <c r="AJ1037" s="41">
        <v>25729606</v>
      </c>
      <c r="AK1037" s="51">
        <v>1409.28</v>
      </c>
      <c r="AL1037" s="34" t="str">
        <f t="shared" si="155"/>
        <v>Mauricio Alves</v>
      </c>
    </row>
    <row r="1038" spans="1:38" x14ac:dyDescent="0.25">
      <c r="A1038" s="26" t="s">
        <v>38</v>
      </c>
      <c r="B1038" s="26" t="s">
        <v>39</v>
      </c>
      <c r="C1038" s="26" t="s">
        <v>52</v>
      </c>
      <c r="D1038" s="26" t="s">
        <v>40</v>
      </c>
      <c r="E1038" s="27">
        <v>4039</v>
      </c>
      <c r="F1038" s="67">
        <v>172</v>
      </c>
      <c r="G1038" s="67"/>
      <c r="H1038" s="26">
        <v>6000827033</v>
      </c>
      <c r="I1038" s="26" t="s">
        <v>42</v>
      </c>
      <c r="J1038" s="26" t="s">
        <v>42</v>
      </c>
      <c r="K1038" s="30" t="str">
        <f t="shared" si="156"/>
        <v>Custeio</v>
      </c>
      <c r="L1038" s="26" t="s">
        <v>136</v>
      </c>
      <c r="M1038" s="26" t="s">
        <v>111</v>
      </c>
      <c r="N1038" s="26" t="str">
        <f t="shared" si="150"/>
        <v>Realizado</v>
      </c>
      <c r="O1038" s="47" t="s">
        <v>45</v>
      </c>
      <c r="P1038" s="47" t="s">
        <v>526</v>
      </c>
      <c r="Q1038" s="26" t="str">
        <f>IFERROR(IFERROR(VLOOKUP(H1038,[1]STATUS_CAPEX!I:J,2,0),VLOOKUP(H1038,[1]STATUS_OPEX!H:I,2,0)),0)</f>
        <v>LIB //COMS</v>
      </c>
      <c r="R1038" s="31">
        <v>46576</v>
      </c>
      <c r="S1038" s="32" t="s">
        <v>47</v>
      </c>
      <c r="T1038" s="26" t="s">
        <v>72</v>
      </c>
      <c r="U1038" s="33" t="s">
        <v>39</v>
      </c>
      <c r="V1038" s="33" t="str">
        <f t="shared" si="149"/>
        <v>OK</v>
      </c>
      <c r="W1038" s="33" t="s">
        <v>49</v>
      </c>
      <c r="X1038" s="33" t="s">
        <v>49</v>
      </c>
      <c r="Y1038" s="33" t="s">
        <v>39</v>
      </c>
      <c r="Z1038" s="14">
        <f t="shared" si="153"/>
        <v>1</v>
      </c>
      <c r="AA1038" s="48">
        <v>2518.5</v>
      </c>
      <c r="AB1038" s="35" t="s">
        <v>50</v>
      </c>
      <c r="AC1038" s="36" t="s">
        <v>271</v>
      </c>
      <c r="AD1038" s="37" t="s">
        <v>51</v>
      </c>
      <c r="AE1038" s="32" t="str">
        <f t="shared" si="157"/>
        <v>Realizado</v>
      </c>
      <c r="AF1038" s="38" t="s">
        <v>42</v>
      </c>
      <c r="AG1038" s="39">
        <f t="shared" si="152"/>
        <v>1371.36</v>
      </c>
      <c r="AH1038" s="40">
        <v>2548098.5699999998</v>
      </c>
      <c r="AI1038" s="35" t="e">
        <f t="shared" si="154"/>
        <v>#N/A</v>
      </c>
      <c r="AJ1038" s="41">
        <v>25729675</v>
      </c>
      <c r="AK1038" s="51">
        <v>1371.36</v>
      </c>
      <c r="AL1038" s="34" t="str">
        <f t="shared" si="155"/>
        <v>Mauricio Alves</v>
      </c>
    </row>
    <row r="1039" spans="1:38" x14ac:dyDescent="0.25">
      <c r="A1039" s="26" t="s">
        <v>38</v>
      </c>
      <c r="B1039" s="26" t="s">
        <v>39</v>
      </c>
      <c r="C1039" s="26" t="s">
        <v>52</v>
      </c>
      <c r="D1039" s="26" t="s">
        <v>40</v>
      </c>
      <c r="E1039" s="27">
        <v>4156</v>
      </c>
      <c r="F1039" s="67">
        <v>180</v>
      </c>
      <c r="G1039" s="67"/>
      <c r="H1039" s="26">
        <v>6000822785</v>
      </c>
      <c r="I1039" s="26" t="s">
        <v>42</v>
      </c>
      <c r="J1039" s="26" t="s">
        <v>42</v>
      </c>
      <c r="K1039" s="30" t="str">
        <f t="shared" si="156"/>
        <v>Custeio</v>
      </c>
      <c r="L1039" s="26" t="s">
        <v>136</v>
      </c>
      <c r="M1039" s="26" t="s">
        <v>111</v>
      </c>
      <c r="N1039" s="26" t="str">
        <f t="shared" si="150"/>
        <v>Realizado</v>
      </c>
      <c r="O1039" s="47" t="s">
        <v>100</v>
      </c>
      <c r="P1039" s="47" t="s">
        <v>526</v>
      </c>
      <c r="Q1039" s="26" t="str">
        <f>IFERROR(IFERROR(VLOOKUP(H1039,[1]STATUS_CAPEX!I:J,2,0),VLOOKUP(H1039,[1]STATUS_OPEX!H:I,2,0)),0)</f>
        <v>LIB //COMS</v>
      </c>
      <c r="R1039" s="31">
        <v>46577</v>
      </c>
      <c r="S1039" s="32" t="s">
        <v>165</v>
      </c>
      <c r="T1039" s="26" t="s">
        <v>72</v>
      </c>
      <c r="U1039" s="33" t="s">
        <v>39</v>
      </c>
      <c r="V1039" s="33" t="str">
        <f t="shared" si="149"/>
        <v>OK</v>
      </c>
      <c r="W1039" s="33" t="s">
        <v>49</v>
      </c>
      <c r="X1039" s="33" t="s">
        <v>49</v>
      </c>
      <c r="Y1039" s="33" t="s">
        <v>39</v>
      </c>
      <c r="Z1039" s="14">
        <f t="shared" si="153"/>
        <v>1</v>
      </c>
      <c r="AA1039" s="48">
        <v>6052.62</v>
      </c>
      <c r="AB1039" s="35" t="s">
        <v>50</v>
      </c>
      <c r="AC1039" s="36" t="s">
        <v>73</v>
      </c>
      <c r="AD1039" s="37" t="s">
        <v>51</v>
      </c>
      <c r="AE1039" s="32" t="str">
        <f t="shared" si="157"/>
        <v>Realizado</v>
      </c>
      <c r="AF1039" s="38" t="s">
        <v>166</v>
      </c>
      <c r="AG1039" s="39" t="s">
        <v>572</v>
      </c>
      <c r="AH1039" s="40">
        <v>2548098.5699999998</v>
      </c>
      <c r="AI1039" s="35" t="e">
        <f t="shared" si="154"/>
        <v>#N/A</v>
      </c>
      <c r="AJ1039" s="41">
        <v>25596608</v>
      </c>
      <c r="AK1039" s="51">
        <v>1787.16</v>
      </c>
      <c r="AL1039" s="34" t="str">
        <f t="shared" si="155"/>
        <v>Mauricio Alves</v>
      </c>
    </row>
    <row r="1040" spans="1:38" x14ac:dyDescent="0.25">
      <c r="A1040" s="26" t="s">
        <v>38</v>
      </c>
      <c r="B1040" s="26" t="s">
        <v>39</v>
      </c>
      <c r="C1040" s="26" t="s">
        <v>52</v>
      </c>
      <c r="D1040" s="26" t="s">
        <v>40</v>
      </c>
      <c r="E1040" s="27">
        <v>4033</v>
      </c>
      <c r="F1040" s="67">
        <v>173</v>
      </c>
      <c r="G1040" s="67"/>
      <c r="H1040" s="26">
        <v>6000827035</v>
      </c>
      <c r="I1040" s="26" t="s">
        <v>42</v>
      </c>
      <c r="J1040" s="26" t="s">
        <v>42</v>
      </c>
      <c r="K1040" s="30" t="str">
        <f t="shared" si="156"/>
        <v>Custeio</v>
      </c>
      <c r="L1040" s="26" t="s">
        <v>136</v>
      </c>
      <c r="M1040" s="47" t="s">
        <v>541</v>
      </c>
      <c r="N1040" s="26" t="str">
        <f t="shared" si="150"/>
        <v>Realizado</v>
      </c>
      <c r="O1040" s="47" t="s">
        <v>467</v>
      </c>
      <c r="P1040" s="47" t="s">
        <v>104</v>
      </c>
      <c r="Q1040" s="26" t="str">
        <f>IFERROR(IFERROR(VLOOKUP(H1040,[1]STATUS_CAPEX!I:J,2,0),VLOOKUP(H1040,[1]STATUS_OPEX!H:I,2,0)),0)</f>
        <v>LIB //COMS</v>
      </c>
      <c r="R1040" s="31">
        <v>46578</v>
      </c>
      <c r="S1040" s="32" t="s">
        <v>56</v>
      </c>
      <c r="T1040" s="26" t="s">
        <v>72</v>
      </c>
      <c r="U1040" s="33" t="s">
        <v>39</v>
      </c>
      <c r="V1040" s="33" t="str">
        <f t="shared" si="149"/>
        <v>OK</v>
      </c>
      <c r="W1040" s="33" t="s">
        <v>49</v>
      </c>
      <c r="X1040" s="33" t="s">
        <v>49</v>
      </c>
      <c r="Y1040" s="33" t="s">
        <v>39</v>
      </c>
      <c r="Z1040" s="14">
        <f t="shared" si="153"/>
        <v>1</v>
      </c>
      <c r="AA1040" s="48">
        <v>2219.42</v>
      </c>
      <c r="AB1040" s="35" t="s">
        <v>57</v>
      </c>
      <c r="AC1040" s="36" t="s">
        <v>271</v>
      </c>
      <c r="AD1040" s="37" t="s">
        <v>51</v>
      </c>
      <c r="AE1040" s="32" t="str">
        <f t="shared" si="157"/>
        <v>Realizado</v>
      </c>
      <c r="AF1040" s="38" t="s">
        <v>42</v>
      </c>
      <c r="AG1040" s="39">
        <f t="shared" ref="AG1040:AG1066" si="158">IF(AK1040="",AA1040,AK1040)</f>
        <v>1827.67</v>
      </c>
      <c r="AH1040" s="40">
        <v>2548098.5699999998</v>
      </c>
      <c r="AI1040" s="35" t="e">
        <f t="shared" si="154"/>
        <v>#N/A</v>
      </c>
      <c r="AJ1040" s="41">
        <v>25729720</v>
      </c>
      <c r="AK1040" s="51">
        <v>1827.67</v>
      </c>
      <c r="AL1040" s="34" t="str">
        <f t="shared" si="155"/>
        <v>Mauricio Alves</v>
      </c>
    </row>
    <row r="1041" spans="1:38" x14ac:dyDescent="0.25">
      <c r="A1041" s="26" t="s">
        <v>38</v>
      </c>
      <c r="B1041" s="26" t="s">
        <v>39</v>
      </c>
      <c r="C1041" s="26" t="s">
        <v>52</v>
      </c>
      <c r="D1041" s="26" t="s">
        <v>40</v>
      </c>
      <c r="E1041" s="27">
        <v>4038</v>
      </c>
      <c r="F1041" s="67">
        <v>174</v>
      </c>
      <c r="G1041" s="67"/>
      <c r="H1041" s="26">
        <v>6000827036</v>
      </c>
      <c r="I1041" s="26" t="s">
        <v>42</v>
      </c>
      <c r="J1041" s="26" t="s">
        <v>42</v>
      </c>
      <c r="K1041" s="30" t="str">
        <f t="shared" si="156"/>
        <v>Custeio</v>
      </c>
      <c r="L1041" s="26" t="s">
        <v>136</v>
      </c>
      <c r="M1041" s="47" t="s">
        <v>506</v>
      </c>
      <c r="N1041" s="26" t="str">
        <f t="shared" si="150"/>
        <v>Realizado</v>
      </c>
      <c r="O1041" s="47" t="s">
        <v>45</v>
      </c>
      <c r="P1041" s="47" t="s">
        <v>104</v>
      </c>
      <c r="Q1041" s="26" t="str">
        <f>IFERROR(IFERROR(VLOOKUP(H1041,[1]STATUS_CAPEX!I:J,2,0),VLOOKUP(H1041,[1]STATUS_OPEX!H:I,2,0)),0)</f>
        <v>LIB //COMS</v>
      </c>
      <c r="R1041" s="31">
        <v>46579</v>
      </c>
      <c r="S1041" s="32" t="s">
        <v>56</v>
      </c>
      <c r="T1041" s="26" t="s">
        <v>72</v>
      </c>
      <c r="U1041" s="33" t="s">
        <v>39</v>
      </c>
      <c r="V1041" s="33" t="str">
        <f t="shared" si="149"/>
        <v>OK</v>
      </c>
      <c r="W1041" s="33" t="s">
        <v>49</v>
      </c>
      <c r="X1041" s="33" t="s">
        <v>49</v>
      </c>
      <c r="Y1041" s="33" t="s">
        <v>39</v>
      </c>
      <c r="Z1041" s="14">
        <f t="shared" si="153"/>
        <v>1</v>
      </c>
      <c r="AA1041" s="48">
        <v>1644.16</v>
      </c>
      <c r="AB1041" s="35" t="s">
        <v>57</v>
      </c>
      <c r="AC1041" s="36" t="str">
        <f>IFERROR(VLOOKUP(T1041,[1]STATUS_CAPEX!Q:R,2,0),"SAMUEL OLIVEIRA")</f>
        <v>SAMUEL OLIVEIRA</v>
      </c>
      <c r="AD1041" s="37" t="s">
        <v>51</v>
      </c>
      <c r="AE1041" s="32" t="str">
        <f t="shared" si="157"/>
        <v>Realizado</v>
      </c>
      <c r="AF1041" s="38" t="s">
        <v>42</v>
      </c>
      <c r="AG1041" s="39">
        <f t="shared" si="158"/>
        <v>1644.16</v>
      </c>
      <c r="AH1041" s="40">
        <v>2548098.5699999998</v>
      </c>
      <c r="AI1041" s="35" t="e">
        <f t="shared" si="154"/>
        <v>#N/A</v>
      </c>
      <c r="AJ1041" s="41">
        <v>25729783</v>
      </c>
      <c r="AK1041" s="51">
        <v>1644.16</v>
      </c>
      <c r="AL1041" s="34" t="str">
        <f t="shared" si="155"/>
        <v>Mauricio Alves</v>
      </c>
    </row>
    <row r="1042" spans="1:38" x14ac:dyDescent="0.25">
      <c r="A1042" s="26" t="s">
        <v>38</v>
      </c>
      <c r="B1042" s="26" t="s">
        <v>39</v>
      </c>
      <c r="C1042" s="26" t="s">
        <v>52</v>
      </c>
      <c r="D1042" s="26" t="s">
        <v>40</v>
      </c>
      <c r="E1042" s="27">
        <v>130117</v>
      </c>
      <c r="F1042" s="27">
        <v>354</v>
      </c>
      <c r="G1042" s="27"/>
      <c r="H1042" s="26">
        <v>6000817634</v>
      </c>
      <c r="I1042" s="26" t="s">
        <v>42</v>
      </c>
      <c r="J1042" s="26" t="s">
        <v>42</v>
      </c>
      <c r="K1042" s="30" t="str">
        <f t="shared" si="156"/>
        <v>Custeio</v>
      </c>
      <c r="L1042" s="26" t="s">
        <v>136</v>
      </c>
      <c r="M1042" s="26" t="s">
        <v>69</v>
      </c>
      <c r="N1042" s="26" t="str">
        <f t="shared" si="150"/>
        <v>Realizado</v>
      </c>
      <c r="O1042" s="47"/>
      <c r="P1042" s="47" t="s">
        <v>70</v>
      </c>
      <c r="Q1042" s="26" t="str">
        <f>IFERROR(IFERROR(VLOOKUP(H1042,[1]STATUS_CAPEX!I:J,2,0),VLOOKUP(H1042,[1]STATUS_OPEX!H:I,2,0)),0)</f>
        <v>LIB //COMS</v>
      </c>
      <c r="R1042" s="31">
        <v>46291</v>
      </c>
      <c r="S1042" s="32" t="s">
        <v>47</v>
      </c>
      <c r="T1042" s="26" t="s">
        <v>72</v>
      </c>
      <c r="U1042" s="33" t="s">
        <v>39</v>
      </c>
      <c r="V1042" s="33" t="str">
        <f t="shared" si="149"/>
        <v>OK</v>
      </c>
      <c r="W1042" s="33" t="s">
        <v>49</v>
      </c>
      <c r="X1042" s="33" t="s">
        <v>49</v>
      </c>
      <c r="Y1042" s="33" t="s">
        <v>39</v>
      </c>
      <c r="Z1042" s="14">
        <f t="shared" si="153"/>
        <v>1</v>
      </c>
      <c r="AA1042" s="48">
        <v>8120.49</v>
      </c>
      <c r="AB1042" s="35" t="s">
        <v>50</v>
      </c>
      <c r="AC1042" s="36" t="str">
        <f>IFERROR(VLOOKUP(T1042,[1]STATUS_CAPEX!Q:R,2,0),"SAMUEL OLIVEIRA")</f>
        <v>SAMUEL OLIVEIRA</v>
      </c>
      <c r="AD1042" s="37" t="s">
        <v>51</v>
      </c>
      <c r="AE1042" s="32" t="str">
        <f t="shared" si="157"/>
        <v>Realizado</v>
      </c>
      <c r="AF1042" s="38" t="s">
        <v>42</v>
      </c>
      <c r="AG1042" s="39">
        <f t="shared" si="158"/>
        <v>2327.15</v>
      </c>
      <c r="AH1042" s="40">
        <v>2548098.5699999998</v>
      </c>
      <c r="AI1042" s="35" t="e">
        <f t="shared" si="154"/>
        <v>#N/A</v>
      </c>
      <c r="AJ1042" s="41">
        <v>25484766</v>
      </c>
      <c r="AK1042" s="51">
        <v>2327.15</v>
      </c>
      <c r="AL1042" s="34" t="str">
        <f t="shared" si="155"/>
        <v>Mauricio Alves</v>
      </c>
    </row>
    <row r="1043" spans="1:38" x14ac:dyDescent="0.25">
      <c r="A1043" s="26" t="s">
        <v>38</v>
      </c>
      <c r="B1043" s="26" t="s">
        <v>39</v>
      </c>
      <c r="C1043" s="26" t="s">
        <v>52</v>
      </c>
      <c r="D1043" s="26" t="s">
        <v>40</v>
      </c>
      <c r="E1043" s="27">
        <v>4726</v>
      </c>
      <c r="F1043" s="67">
        <v>191</v>
      </c>
      <c r="G1043" s="67" t="s">
        <v>573</v>
      </c>
      <c r="H1043" s="26">
        <v>6000806712</v>
      </c>
      <c r="I1043" s="26" t="s">
        <v>42</v>
      </c>
      <c r="J1043" s="26" t="s">
        <v>42</v>
      </c>
      <c r="K1043" s="30" t="str">
        <f t="shared" si="156"/>
        <v>Custeio</v>
      </c>
      <c r="L1043" s="47" t="s">
        <v>75</v>
      </c>
      <c r="M1043" s="47" t="s">
        <v>111</v>
      </c>
      <c r="N1043" s="26" t="str">
        <f t="shared" si="150"/>
        <v>Realizado</v>
      </c>
      <c r="O1043" s="47" t="s">
        <v>45</v>
      </c>
      <c r="P1043" s="47" t="s">
        <v>293</v>
      </c>
      <c r="Q1043" s="26" t="str">
        <f>IFERROR(IFERROR(VLOOKUP(H1043,[1]STATUS_CAPEX!I:J,2,0),VLOOKUP(H1043,[1]STATUS_OPEX!H:I,2,0)),0)</f>
        <v>LIB //COMS</v>
      </c>
      <c r="R1043" s="31">
        <v>46581</v>
      </c>
      <c r="S1043" s="32" t="s">
        <v>56</v>
      </c>
      <c r="T1043" s="26" t="s">
        <v>72</v>
      </c>
      <c r="U1043" s="33" t="s">
        <v>39</v>
      </c>
      <c r="V1043" s="33" t="str">
        <f t="shared" si="149"/>
        <v>OK</v>
      </c>
      <c r="W1043" s="33" t="s">
        <v>49</v>
      </c>
      <c r="X1043" s="33" t="s">
        <v>49</v>
      </c>
      <c r="Y1043" s="33" t="s">
        <v>39</v>
      </c>
      <c r="Z1043" s="14">
        <f t="shared" si="153"/>
        <v>1</v>
      </c>
      <c r="AA1043" s="48">
        <v>2335.9499999999998</v>
      </c>
      <c r="AB1043" s="50" t="s">
        <v>57</v>
      </c>
      <c r="AC1043" s="36" t="s">
        <v>271</v>
      </c>
      <c r="AD1043" s="37" t="s">
        <v>51</v>
      </c>
      <c r="AE1043" s="32" t="str">
        <f t="shared" si="157"/>
        <v>Realizado</v>
      </c>
      <c r="AF1043" s="114" t="s">
        <v>42</v>
      </c>
      <c r="AG1043" s="49">
        <f t="shared" si="158"/>
        <v>2084.56</v>
      </c>
      <c r="AH1043" s="40">
        <v>2548098.5699999998</v>
      </c>
      <c r="AI1043" s="50" t="e">
        <f t="shared" si="154"/>
        <v>#N/A</v>
      </c>
      <c r="AJ1043" s="41">
        <v>25729860</v>
      </c>
      <c r="AK1043" s="51">
        <v>2084.56</v>
      </c>
      <c r="AL1043" s="34" t="str">
        <f t="shared" si="155"/>
        <v>Mauricio Alves</v>
      </c>
    </row>
    <row r="1044" spans="1:38" x14ac:dyDescent="0.25">
      <c r="A1044" s="26" t="s">
        <v>38</v>
      </c>
      <c r="B1044" s="26" t="s">
        <v>39</v>
      </c>
      <c r="C1044" s="26" t="s">
        <v>52</v>
      </c>
      <c r="D1044" s="26" t="s">
        <v>40</v>
      </c>
      <c r="E1044" s="27">
        <v>4726</v>
      </c>
      <c r="F1044" s="67" t="s">
        <v>574</v>
      </c>
      <c r="G1044" s="67" t="s">
        <v>575</v>
      </c>
      <c r="H1044" s="26">
        <v>6000806711</v>
      </c>
      <c r="I1044" s="26" t="s">
        <v>42</v>
      </c>
      <c r="J1044" s="26" t="s">
        <v>42</v>
      </c>
      <c r="K1044" s="30" t="str">
        <f t="shared" si="156"/>
        <v>Custeio</v>
      </c>
      <c r="L1044" s="47" t="s">
        <v>75</v>
      </c>
      <c r="M1044" s="47" t="s">
        <v>111</v>
      </c>
      <c r="N1044" s="26" t="str">
        <f t="shared" si="150"/>
        <v>Realizado</v>
      </c>
      <c r="O1044" s="47" t="s">
        <v>45</v>
      </c>
      <c r="P1044" s="47" t="s">
        <v>293</v>
      </c>
      <c r="Q1044" s="26" t="str">
        <f>IFERROR(IFERROR(VLOOKUP(H1044,[1]STATUS_CAPEX!I:J,2,0),VLOOKUP(H1044,[1]STATUS_OPEX!H:I,2,0)),0)</f>
        <v>LIB //COMS</v>
      </c>
      <c r="R1044" s="31">
        <v>46582</v>
      </c>
      <c r="S1044" s="32" t="s">
        <v>56</v>
      </c>
      <c r="T1044" s="26" t="s">
        <v>72</v>
      </c>
      <c r="U1044" s="33" t="s">
        <v>39</v>
      </c>
      <c r="V1044" s="33" t="str">
        <f t="shared" si="149"/>
        <v>OK</v>
      </c>
      <c r="W1044" s="33" t="s">
        <v>49</v>
      </c>
      <c r="X1044" s="33" t="s">
        <v>49</v>
      </c>
      <c r="Y1044" s="33" t="s">
        <v>39</v>
      </c>
      <c r="Z1044" s="14">
        <f t="shared" si="153"/>
        <v>1</v>
      </c>
      <c r="AA1044" s="48">
        <v>2335.9499999999998</v>
      </c>
      <c r="AB1044" s="35" t="s">
        <v>57</v>
      </c>
      <c r="AC1044" s="36" t="s">
        <v>271</v>
      </c>
      <c r="AD1044" s="37" t="s">
        <v>51</v>
      </c>
      <c r="AE1044" s="32" t="str">
        <f t="shared" si="157"/>
        <v>Realizado</v>
      </c>
      <c r="AF1044" s="38" t="s">
        <v>42</v>
      </c>
      <c r="AG1044" s="39">
        <f t="shared" si="158"/>
        <v>251.39</v>
      </c>
      <c r="AH1044" s="40">
        <v>2548098.5699999998</v>
      </c>
      <c r="AI1044" s="35" t="e">
        <f t="shared" si="154"/>
        <v>#N/A</v>
      </c>
      <c r="AJ1044" s="41">
        <v>25729907</v>
      </c>
      <c r="AK1044" s="51">
        <v>251.39</v>
      </c>
      <c r="AL1044" s="34" t="str">
        <f t="shared" si="155"/>
        <v>Mauricio Alves</v>
      </c>
    </row>
    <row r="1045" spans="1:38" x14ac:dyDescent="0.25">
      <c r="A1045" s="26" t="s">
        <v>38</v>
      </c>
      <c r="B1045" s="26" t="s">
        <v>39</v>
      </c>
      <c r="C1045" s="26" t="s">
        <v>52</v>
      </c>
      <c r="D1045" s="26" t="s">
        <v>40</v>
      </c>
      <c r="E1045" s="27">
        <v>119208</v>
      </c>
      <c r="F1045" s="27">
        <v>355</v>
      </c>
      <c r="G1045" s="27"/>
      <c r="H1045" s="26">
        <v>6000817635</v>
      </c>
      <c r="I1045" s="26" t="s">
        <v>42</v>
      </c>
      <c r="J1045" s="26" t="s">
        <v>42</v>
      </c>
      <c r="K1045" s="30" t="str">
        <f t="shared" si="156"/>
        <v>Custeio</v>
      </c>
      <c r="L1045" s="26" t="s">
        <v>136</v>
      </c>
      <c r="M1045" s="26" t="s">
        <v>69</v>
      </c>
      <c r="N1045" s="26" t="str">
        <f t="shared" si="150"/>
        <v>Realizado</v>
      </c>
      <c r="O1045" s="47"/>
      <c r="P1045" s="47" t="s">
        <v>70</v>
      </c>
      <c r="Q1045" s="26" t="str">
        <f>IFERROR(IFERROR(VLOOKUP(H1045,[1]STATUS_CAPEX!I:J,2,0),VLOOKUP(H1045,[1]STATUS_OPEX!H:I,2,0)),0)</f>
        <v>LIB //COMS</v>
      </c>
      <c r="R1045" s="31">
        <v>46292</v>
      </c>
      <c r="S1045" s="32" t="s">
        <v>47</v>
      </c>
      <c r="T1045" s="26" t="s">
        <v>72</v>
      </c>
      <c r="U1045" s="33" t="s">
        <v>39</v>
      </c>
      <c r="V1045" s="33" t="str">
        <f t="shared" si="149"/>
        <v>OK</v>
      </c>
      <c r="W1045" s="33" t="s">
        <v>49</v>
      </c>
      <c r="X1045" s="33" t="s">
        <v>49</v>
      </c>
      <c r="Y1045" s="33" t="s">
        <v>39</v>
      </c>
      <c r="Z1045" s="14">
        <f t="shared" si="153"/>
        <v>1</v>
      </c>
      <c r="AA1045" s="48">
        <v>6232.8</v>
      </c>
      <c r="AB1045" s="35" t="s">
        <v>50</v>
      </c>
      <c r="AC1045" s="36" t="str">
        <f>IFERROR(VLOOKUP(T1045,[1]STATUS_CAPEX!Q:R,2,0),"SAMUEL OLIVEIRA")</f>
        <v>SAMUEL OLIVEIRA</v>
      </c>
      <c r="AD1045" s="37" t="s">
        <v>51</v>
      </c>
      <c r="AE1045" s="32" t="str">
        <f t="shared" si="157"/>
        <v>Realizado</v>
      </c>
      <c r="AF1045" s="38" t="s">
        <v>42</v>
      </c>
      <c r="AG1045" s="39">
        <f t="shared" si="158"/>
        <v>1527.01</v>
      </c>
      <c r="AH1045" s="40">
        <v>2548098.5699999998</v>
      </c>
      <c r="AI1045" s="35" t="e">
        <f t="shared" si="154"/>
        <v>#N/A</v>
      </c>
      <c r="AJ1045" s="41">
        <v>25484797</v>
      </c>
      <c r="AK1045" s="51">
        <v>1527.01</v>
      </c>
      <c r="AL1045" s="34" t="str">
        <f t="shared" si="155"/>
        <v>Mauricio Alves</v>
      </c>
    </row>
    <row r="1046" spans="1:38" x14ac:dyDescent="0.25">
      <c r="A1046" s="26" t="s">
        <v>38</v>
      </c>
      <c r="B1046" s="26" t="s">
        <v>39</v>
      </c>
      <c r="C1046" s="26" t="s">
        <v>52</v>
      </c>
      <c r="D1046" s="26" t="s">
        <v>40</v>
      </c>
      <c r="E1046" s="27">
        <v>124942</v>
      </c>
      <c r="F1046" s="27">
        <v>356</v>
      </c>
      <c r="G1046" s="27"/>
      <c r="H1046" s="26">
        <v>6000817636</v>
      </c>
      <c r="I1046" s="26" t="s">
        <v>42</v>
      </c>
      <c r="J1046" s="26" t="s">
        <v>42</v>
      </c>
      <c r="K1046" s="30" t="str">
        <f t="shared" si="156"/>
        <v>Custeio</v>
      </c>
      <c r="L1046" s="26" t="s">
        <v>136</v>
      </c>
      <c r="M1046" s="26" t="s">
        <v>69</v>
      </c>
      <c r="N1046" s="26" t="str">
        <f t="shared" si="150"/>
        <v>Realizado</v>
      </c>
      <c r="O1046" s="47"/>
      <c r="P1046" s="47" t="s">
        <v>70</v>
      </c>
      <c r="Q1046" s="26" t="str">
        <f>IFERROR(IFERROR(VLOOKUP(H1046,[1]STATUS_CAPEX!I:J,2,0),VLOOKUP(H1046,[1]STATUS_OPEX!H:I,2,0)),0)</f>
        <v>LIB //COMS</v>
      </c>
      <c r="R1046" s="31">
        <v>46293</v>
      </c>
      <c r="S1046" s="32" t="s">
        <v>47</v>
      </c>
      <c r="T1046" s="26" t="s">
        <v>72</v>
      </c>
      <c r="U1046" s="33" t="s">
        <v>39</v>
      </c>
      <c r="V1046" s="33" t="str">
        <f t="shared" si="149"/>
        <v>OK</v>
      </c>
      <c r="W1046" s="33" t="s">
        <v>49</v>
      </c>
      <c r="X1046" s="33" t="s">
        <v>49</v>
      </c>
      <c r="Y1046" s="33" t="s">
        <v>39</v>
      </c>
      <c r="Z1046" s="14">
        <f t="shared" si="153"/>
        <v>1</v>
      </c>
      <c r="AA1046" s="48">
        <v>3079.44</v>
      </c>
      <c r="AB1046" s="35" t="s">
        <v>50</v>
      </c>
      <c r="AC1046" s="36" t="str">
        <f>IFERROR(VLOOKUP(T1046,[1]STATUS_CAPEX!Q:R,2,0),"SAMUEL OLIVEIRA")</f>
        <v>SAMUEL OLIVEIRA</v>
      </c>
      <c r="AD1046" s="37" t="s">
        <v>51</v>
      </c>
      <c r="AE1046" s="32" t="str">
        <f t="shared" si="157"/>
        <v>Realizado</v>
      </c>
      <c r="AF1046" s="38" t="s">
        <v>42</v>
      </c>
      <c r="AG1046" s="39">
        <f t="shared" si="158"/>
        <v>1600.28</v>
      </c>
      <c r="AH1046" s="40">
        <v>2548098.5699999998</v>
      </c>
      <c r="AI1046" s="35" t="e">
        <f t="shared" si="154"/>
        <v>#N/A</v>
      </c>
      <c r="AJ1046" s="41">
        <v>25484800</v>
      </c>
      <c r="AK1046" s="51">
        <v>1600.28</v>
      </c>
      <c r="AL1046" s="34" t="str">
        <f t="shared" si="155"/>
        <v>Mauricio Alves</v>
      </c>
    </row>
    <row r="1047" spans="1:38" x14ac:dyDescent="0.25">
      <c r="A1047" s="26" t="s">
        <v>38</v>
      </c>
      <c r="B1047" s="26" t="s">
        <v>39</v>
      </c>
      <c r="C1047" s="26" t="s">
        <v>52</v>
      </c>
      <c r="D1047" s="26" t="s">
        <v>40</v>
      </c>
      <c r="E1047" s="27">
        <v>114886</v>
      </c>
      <c r="F1047" s="27">
        <v>357</v>
      </c>
      <c r="G1047" s="27"/>
      <c r="H1047" s="26">
        <v>6000817637</v>
      </c>
      <c r="I1047" s="26" t="s">
        <v>42</v>
      </c>
      <c r="J1047" s="26" t="s">
        <v>42</v>
      </c>
      <c r="K1047" s="30" t="str">
        <f t="shared" si="156"/>
        <v>Custeio</v>
      </c>
      <c r="L1047" s="26" t="s">
        <v>136</v>
      </c>
      <c r="M1047" s="26" t="s">
        <v>69</v>
      </c>
      <c r="N1047" s="26" t="str">
        <f t="shared" si="150"/>
        <v>Realizado</v>
      </c>
      <c r="O1047" s="47"/>
      <c r="P1047" s="47" t="s">
        <v>70</v>
      </c>
      <c r="Q1047" s="26" t="str">
        <f>IFERROR(IFERROR(VLOOKUP(H1047,[1]STATUS_CAPEX!I:J,2,0),VLOOKUP(H1047,[1]STATUS_OPEX!H:I,2,0)),0)</f>
        <v>LIB //COMS</v>
      </c>
      <c r="R1047" s="31">
        <v>46294</v>
      </c>
      <c r="S1047" s="32" t="s">
        <v>165</v>
      </c>
      <c r="T1047" s="26" t="s">
        <v>72</v>
      </c>
      <c r="U1047" s="33" t="s">
        <v>39</v>
      </c>
      <c r="V1047" s="33" t="str">
        <f t="shared" si="149"/>
        <v>OK</v>
      </c>
      <c r="W1047" s="33" t="s">
        <v>49</v>
      </c>
      <c r="X1047" s="33" t="s">
        <v>49</v>
      </c>
      <c r="Y1047" s="33" t="s">
        <v>39</v>
      </c>
      <c r="Z1047" s="14">
        <f t="shared" si="153"/>
        <v>1</v>
      </c>
      <c r="AA1047" s="48">
        <v>12887.49</v>
      </c>
      <c r="AB1047" s="35" t="s">
        <v>50</v>
      </c>
      <c r="AC1047" s="36" t="s">
        <v>73</v>
      </c>
      <c r="AD1047" s="37" t="s">
        <v>51</v>
      </c>
      <c r="AE1047" s="32" t="str">
        <f t="shared" si="157"/>
        <v>Realizado</v>
      </c>
      <c r="AF1047" s="38" t="s">
        <v>166</v>
      </c>
      <c r="AG1047" s="39">
        <f t="shared" si="158"/>
        <v>7547.59</v>
      </c>
      <c r="AH1047" s="40">
        <v>2548098.5699999998</v>
      </c>
      <c r="AI1047" s="35" t="e">
        <f t="shared" si="154"/>
        <v>#N/A</v>
      </c>
      <c r="AJ1047" s="41">
        <v>25484885</v>
      </c>
      <c r="AK1047" s="51">
        <v>7547.59</v>
      </c>
      <c r="AL1047" s="34" t="str">
        <f t="shared" si="155"/>
        <v>Mauricio Alves</v>
      </c>
    </row>
    <row r="1048" spans="1:38" x14ac:dyDescent="0.25">
      <c r="A1048" s="26" t="s">
        <v>38</v>
      </c>
      <c r="B1048" s="26" t="s">
        <v>39</v>
      </c>
      <c r="C1048" s="26" t="s">
        <v>52</v>
      </c>
      <c r="D1048" s="26" t="s">
        <v>40</v>
      </c>
      <c r="E1048" s="27">
        <v>4917</v>
      </c>
      <c r="F1048" s="67">
        <v>192</v>
      </c>
      <c r="G1048" s="67" t="s">
        <v>575</v>
      </c>
      <c r="H1048" s="26">
        <v>6000806702</v>
      </c>
      <c r="I1048" s="26" t="s">
        <v>42</v>
      </c>
      <c r="J1048" s="26" t="s">
        <v>42</v>
      </c>
      <c r="K1048" s="30" t="str">
        <f t="shared" si="156"/>
        <v>Custeio</v>
      </c>
      <c r="L1048" s="47" t="s">
        <v>75</v>
      </c>
      <c r="M1048" s="47" t="s">
        <v>111</v>
      </c>
      <c r="N1048" s="26" t="str">
        <f t="shared" si="150"/>
        <v>Realizado</v>
      </c>
      <c r="O1048" s="47" t="s">
        <v>137</v>
      </c>
      <c r="P1048" s="47" t="s">
        <v>293</v>
      </c>
      <c r="Q1048" s="26" t="str">
        <f>IFERROR(IFERROR(VLOOKUP(H1048,[1]STATUS_CAPEX!I:J,2,0),VLOOKUP(H1048,[1]STATUS_OPEX!H:I,2,0)),0)</f>
        <v>LIB //COMS</v>
      </c>
      <c r="R1048" s="31">
        <v>46586</v>
      </c>
      <c r="S1048" s="32" t="s">
        <v>56</v>
      </c>
      <c r="T1048" s="26" t="s">
        <v>72</v>
      </c>
      <c r="U1048" s="33" t="s">
        <v>39</v>
      </c>
      <c r="V1048" s="33" t="str">
        <f t="shared" si="149"/>
        <v>OK</v>
      </c>
      <c r="W1048" s="33" t="s">
        <v>49</v>
      </c>
      <c r="X1048" s="33" t="s">
        <v>49</v>
      </c>
      <c r="Y1048" s="33" t="s">
        <v>39</v>
      </c>
      <c r="Z1048" s="14">
        <f t="shared" si="153"/>
        <v>1</v>
      </c>
      <c r="AA1048" s="48">
        <v>1995.18</v>
      </c>
      <c r="AB1048" s="50" t="s">
        <v>57</v>
      </c>
      <c r="AC1048" s="36" t="s">
        <v>271</v>
      </c>
      <c r="AD1048" s="37" t="s">
        <v>51</v>
      </c>
      <c r="AE1048" s="32" t="str">
        <f t="shared" si="157"/>
        <v>Realizado</v>
      </c>
      <c r="AF1048" s="114" t="s">
        <v>42</v>
      </c>
      <c r="AG1048" s="49">
        <f t="shared" si="158"/>
        <v>251.39</v>
      </c>
      <c r="AH1048" s="40">
        <v>2548098.5699999998</v>
      </c>
      <c r="AI1048" s="50" t="e">
        <f t="shared" si="154"/>
        <v>#N/A</v>
      </c>
      <c r="AJ1048" s="41">
        <v>25729916</v>
      </c>
      <c r="AK1048" s="51">
        <v>251.39</v>
      </c>
      <c r="AL1048" s="34" t="str">
        <f t="shared" si="155"/>
        <v>Mauricio Alves</v>
      </c>
    </row>
    <row r="1049" spans="1:38" x14ac:dyDescent="0.25">
      <c r="A1049" s="26" t="s">
        <v>38</v>
      </c>
      <c r="B1049" s="26" t="s">
        <v>39</v>
      </c>
      <c r="C1049" s="26" t="s">
        <v>52</v>
      </c>
      <c r="D1049" s="26" t="s">
        <v>40</v>
      </c>
      <c r="E1049" s="27">
        <v>4917</v>
      </c>
      <c r="F1049" s="67" t="s">
        <v>576</v>
      </c>
      <c r="G1049" s="67" t="s">
        <v>573</v>
      </c>
      <c r="H1049" s="26">
        <v>6000806701</v>
      </c>
      <c r="I1049" s="26" t="s">
        <v>42</v>
      </c>
      <c r="J1049" s="26" t="s">
        <v>42</v>
      </c>
      <c r="K1049" s="30" t="str">
        <f t="shared" si="156"/>
        <v>Custeio</v>
      </c>
      <c r="L1049" s="47" t="s">
        <v>75</v>
      </c>
      <c r="M1049" s="47" t="s">
        <v>111</v>
      </c>
      <c r="N1049" s="26" t="str">
        <f t="shared" si="150"/>
        <v>Realizado</v>
      </c>
      <c r="O1049" s="47" t="s">
        <v>137</v>
      </c>
      <c r="P1049" s="47" t="s">
        <v>293</v>
      </c>
      <c r="Q1049" s="26" t="str">
        <f>IFERROR(IFERROR(VLOOKUP(H1049,[1]STATUS_CAPEX!I:J,2,0),VLOOKUP(H1049,[1]STATUS_OPEX!H:I,2,0)),0)</f>
        <v>LIB //COMS</v>
      </c>
      <c r="R1049" s="31">
        <v>46587</v>
      </c>
      <c r="S1049" s="32" t="s">
        <v>56</v>
      </c>
      <c r="T1049" s="26" t="s">
        <v>72</v>
      </c>
      <c r="U1049" s="33" t="s">
        <v>39</v>
      </c>
      <c r="V1049" s="33" t="str">
        <f t="shared" si="149"/>
        <v>OK</v>
      </c>
      <c r="W1049" s="33" t="s">
        <v>49</v>
      </c>
      <c r="X1049" s="33" t="s">
        <v>49</v>
      </c>
      <c r="Y1049" s="33" t="s">
        <v>39</v>
      </c>
      <c r="Z1049" s="14">
        <f t="shared" si="153"/>
        <v>1</v>
      </c>
      <c r="AA1049" s="48">
        <v>1995.18</v>
      </c>
      <c r="AB1049" s="35" t="s">
        <v>57</v>
      </c>
      <c r="AC1049" s="36" t="s">
        <v>271</v>
      </c>
      <c r="AD1049" s="37" t="s">
        <v>51</v>
      </c>
      <c r="AE1049" s="32" t="str">
        <f t="shared" si="157"/>
        <v>Realizado</v>
      </c>
      <c r="AF1049" s="38" t="s">
        <v>42</v>
      </c>
      <c r="AG1049" s="39">
        <f t="shared" si="158"/>
        <v>1468</v>
      </c>
      <c r="AH1049" s="40">
        <v>2548098.5699999998</v>
      </c>
      <c r="AI1049" s="35" t="e">
        <f t="shared" si="154"/>
        <v>#N/A</v>
      </c>
      <c r="AJ1049" s="41">
        <v>25729914</v>
      </c>
      <c r="AK1049" s="51">
        <v>1468</v>
      </c>
      <c r="AL1049" s="34" t="str">
        <f t="shared" si="155"/>
        <v>Mauricio Alves</v>
      </c>
    </row>
    <row r="1050" spans="1:38" x14ac:dyDescent="0.25">
      <c r="A1050" s="26" t="s">
        <v>38</v>
      </c>
      <c r="B1050" s="26" t="s">
        <v>39</v>
      </c>
      <c r="C1050" s="26" t="s">
        <v>52</v>
      </c>
      <c r="D1050" s="26" t="s">
        <v>40</v>
      </c>
      <c r="E1050" s="27">
        <v>4884</v>
      </c>
      <c r="F1050" s="67">
        <v>194</v>
      </c>
      <c r="G1050" s="67"/>
      <c r="H1050" s="26">
        <v>6000806627</v>
      </c>
      <c r="I1050" s="26" t="s">
        <v>42</v>
      </c>
      <c r="J1050" s="26" t="s">
        <v>42</v>
      </c>
      <c r="K1050" s="30" t="str">
        <f t="shared" si="156"/>
        <v>Custeio</v>
      </c>
      <c r="L1050" s="47" t="s">
        <v>75</v>
      </c>
      <c r="M1050" s="47" t="s">
        <v>111</v>
      </c>
      <c r="N1050" s="26" t="str">
        <f t="shared" si="150"/>
        <v>Realizado</v>
      </c>
      <c r="O1050" s="47" t="s">
        <v>100</v>
      </c>
      <c r="P1050" s="47" t="s">
        <v>104</v>
      </c>
      <c r="Q1050" s="26" t="str">
        <f>IFERROR(IFERROR(VLOOKUP(H1050,[1]STATUS_CAPEX!I:J,2,0),VLOOKUP(H1050,[1]STATUS_OPEX!H:I,2,0)),0)</f>
        <v>LIB //COMS</v>
      </c>
      <c r="R1050" s="31">
        <v>46588</v>
      </c>
      <c r="S1050" s="32" t="s">
        <v>56</v>
      </c>
      <c r="T1050" s="26" t="s">
        <v>72</v>
      </c>
      <c r="U1050" s="33" t="s">
        <v>39</v>
      </c>
      <c r="V1050" s="33" t="str">
        <f t="shared" si="149"/>
        <v>OK</v>
      </c>
      <c r="W1050" s="33" t="s">
        <v>49</v>
      </c>
      <c r="X1050" s="33" t="s">
        <v>49</v>
      </c>
      <c r="Y1050" s="33" t="s">
        <v>39</v>
      </c>
      <c r="Z1050" s="14">
        <f t="shared" si="153"/>
        <v>1</v>
      </c>
      <c r="AA1050" s="48">
        <v>1262.48</v>
      </c>
      <c r="AB1050" s="35" t="s">
        <v>57</v>
      </c>
      <c r="AC1050" s="36" t="s">
        <v>271</v>
      </c>
      <c r="AD1050" s="37" t="s">
        <v>51</v>
      </c>
      <c r="AE1050" s="32" t="str">
        <f t="shared" si="157"/>
        <v>Realizado</v>
      </c>
      <c r="AF1050" s="38" t="s">
        <v>42</v>
      </c>
      <c r="AG1050" s="39">
        <f t="shared" si="158"/>
        <v>1262.48</v>
      </c>
      <c r="AH1050" s="40">
        <v>2548098.5699999998</v>
      </c>
      <c r="AI1050" s="35" t="e">
        <f t="shared" si="154"/>
        <v>#N/A</v>
      </c>
      <c r="AJ1050" s="41">
        <v>25729958</v>
      </c>
      <c r="AK1050" s="51">
        <v>1262.48</v>
      </c>
      <c r="AL1050" s="34" t="str">
        <f t="shared" si="155"/>
        <v>Mauricio Alves</v>
      </c>
    </row>
    <row r="1051" spans="1:38" x14ac:dyDescent="0.25">
      <c r="A1051" s="26" t="s">
        <v>38</v>
      </c>
      <c r="B1051" s="26" t="s">
        <v>39</v>
      </c>
      <c r="C1051" s="26" t="s">
        <v>52</v>
      </c>
      <c r="D1051" s="26" t="s">
        <v>40</v>
      </c>
      <c r="E1051" s="27">
        <v>5097</v>
      </c>
      <c r="F1051" s="67">
        <v>198</v>
      </c>
      <c r="G1051" s="67" t="s">
        <v>575</v>
      </c>
      <c r="H1051" s="26">
        <v>6000806728</v>
      </c>
      <c r="I1051" s="26" t="s">
        <v>42</v>
      </c>
      <c r="J1051" s="26" t="s">
        <v>42</v>
      </c>
      <c r="K1051" s="30" t="str">
        <f t="shared" si="156"/>
        <v>Custeio</v>
      </c>
      <c r="L1051" s="47" t="s">
        <v>75</v>
      </c>
      <c r="M1051" s="26" t="s">
        <v>111</v>
      </c>
      <c r="N1051" s="26" t="str">
        <f t="shared" si="150"/>
        <v>Realizado</v>
      </c>
      <c r="O1051" s="26" t="s">
        <v>64</v>
      </c>
      <c r="P1051" s="47" t="s">
        <v>104</v>
      </c>
      <c r="Q1051" s="26" t="str">
        <f>IFERROR(IFERROR(VLOOKUP(H1051,[1]STATUS_CAPEX!I:J,2,0),VLOOKUP(H1051,[1]STATUS_OPEX!H:I,2,0)),0)</f>
        <v>LIB //COMS</v>
      </c>
      <c r="R1051" s="31">
        <v>46590</v>
      </c>
      <c r="S1051" s="32" t="s">
        <v>47</v>
      </c>
      <c r="T1051" s="26" t="s">
        <v>72</v>
      </c>
      <c r="U1051" s="33" t="s">
        <v>39</v>
      </c>
      <c r="V1051" s="33" t="str">
        <f t="shared" si="149"/>
        <v>OK</v>
      </c>
      <c r="W1051" s="33" t="s">
        <v>49</v>
      </c>
      <c r="X1051" s="33" t="s">
        <v>49</v>
      </c>
      <c r="Y1051" s="33" t="s">
        <v>39</v>
      </c>
      <c r="Z1051" s="14">
        <f t="shared" si="153"/>
        <v>1</v>
      </c>
      <c r="AA1051" s="48">
        <v>2536.86</v>
      </c>
      <c r="AB1051" s="35" t="s">
        <v>50</v>
      </c>
      <c r="AC1051" s="36" t="s">
        <v>73</v>
      </c>
      <c r="AD1051" s="37" t="s">
        <v>51</v>
      </c>
      <c r="AE1051" s="32" t="str">
        <f t="shared" si="157"/>
        <v>Realizado</v>
      </c>
      <c r="AF1051" s="114" t="s">
        <v>42</v>
      </c>
      <c r="AG1051" s="49">
        <f t="shared" si="158"/>
        <v>1846.98</v>
      </c>
      <c r="AH1051" s="40">
        <v>2548098.5699999998</v>
      </c>
      <c r="AI1051" s="50" t="e">
        <f t="shared" si="154"/>
        <v>#N/A</v>
      </c>
      <c r="AJ1051" s="41">
        <v>25742497</v>
      </c>
      <c r="AK1051" s="51">
        <v>1846.98</v>
      </c>
      <c r="AL1051" s="34" t="str">
        <f t="shared" si="155"/>
        <v>Mauricio Alves</v>
      </c>
    </row>
    <row r="1052" spans="1:38" x14ac:dyDescent="0.25">
      <c r="A1052" s="26" t="s">
        <v>38</v>
      </c>
      <c r="B1052" s="26" t="s">
        <v>39</v>
      </c>
      <c r="C1052" s="26" t="s">
        <v>52</v>
      </c>
      <c r="D1052" s="26" t="s">
        <v>40</v>
      </c>
      <c r="E1052" s="27">
        <v>5097</v>
      </c>
      <c r="F1052" s="67" t="s">
        <v>577</v>
      </c>
      <c r="G1052" s="67" t="s">
        <v>573</v>
      </c>
      <c r="H1052" s="26">
        <v>6000806726</v>
      </c>
      <c r="I1052" s="26" t="s">
        <v>42</v>
      </c>
      <c r="J1052" s="26" t="s">
        <v>42</v>
      </c>
      <c r="K1052" s="30" t="str">
        <f t="shared" si="156"/>
        <v>Custeio</v>
      </c>
      <c r="L1052" s="47" t="s">
        <v>75</v>
      </c>
      <c r="M1052" s="47" t="s">
        <v>111</v>
      </c>
      <c r="N1052" s="26" t="str">
        <f t="shared" si="150"/>
        <v>Realizado</v>
      </c>
      <c r="O1052" s="26" t="s">
        <v>64</v>
      </c>
      <c r="P1052" s="47" t="s">
        <v>104</v>
      </c>
      <c r="Q1052" s="26" t="str">
        <f>IFERROR(IFERROR(VLOOKUP(H1052,[1]STATUS_CAPEX!I:J,2,0),VLOOKUP(H1052,[1]STATUS_OPEX!H:I,2,0)),0)</f>
        <v>LIB //COMS</v>
      </c>
      <c r="R1052" s="31">
        <v>46591</v>
      </c>
      <c r="S1052" s="32" t="s">
        <v>56</v>
      </c>
      <c r="T1052" s="26" t="s">
        <v>72</v>
      </c>
      <c r="U1052" s="33" t="s">
        <v>39</v>
      </c>
      <c r="V1052" s="33" t="str">
        <f t="shared" si="149"/>
        <v>OK</v>
      </c>
      <c r="W1052" s="33" t="s">
        <v>49</v>
      </c>
      <c r="X1052" s="33" t="s">
        <v>49</v>
      </c>
      <c r="Y1052" s="33" t="s">
        <v>39</v>
      </c>
      <c r="Z1052" s="14">
        <f t="shared" si="153"/>
        <v>1</v>
      </c>
      <c r="AA1052" s="48">
        <v>2536.86</v>
      </c>
      <c r="AB1052" s="35" t="s">
        <v>57</v>
      </c>
      <c r="AC1052" s="36" t="str">
        <f>IFERROR(VLOOKUP(T1052,[1]STATUS_CAPEX!Q:R,2,0),"SAMUEL OLIVEIRA")</f>
        <v>SAMUEL OLIVEIRA</v>
      </c>
      <c r="AD1052" s="37" t="s">
        <v>51</v>
      </c>
      <c r="AE1052" s="32" t="str">
        <f t="shared" si="157"/>
        <v>Realizado</v>
      </c>
      <c r="AF1052" s="38" t="s">
        <v>42</v>
      </c>
      <c r="AG1052" s="39">
        <f t="shared" si="158"/>
        <v>792.72</v>
      </c>
      <c r="AH1052" s="40">
        <v>2548098.5699999998</v>
      </c>
      <c r="AI1052" s="35" t="e">
        <f t="shared" si="154"/>
        <v>#N/A</v>
      </c>
      <c r="AJ1052" s="41">
        <v>25742498</v>
      </c>
      <c r="AK1052" s="51">
        <v>792.72</v>
      </c>
      <c r="AL1052" s="34" t="str">
        <f t="shared" si="155"/>
        <v>Mauricio Alves</v>
      </c>
    </row>
    <row r="1053" spans="1:38" x14ac:dyDescent="0.25">
      <c r="A1053" s="26" t="s">
        <v>38</v>
      </c>
      <c r="B1053" s="26" t="s">
        <v>39</v>
      </c>
      <c r="C1053" s="26" t="s">
        <v>52</v>
      </c>
      <c r="D1053" s="26" t="s">
        <v>40</v>
      </c>
      <c r="E1053" s="27">
        <v>3151</v>
      </c>
      <c r="F1053" s="67">
        <v>62</v>
      </c>
      <c r="G1053" s="67"/>
      <c r="H1053" s="26">
        <v>6000771044</v>
      </c>
      <c r="I1053" s="26" t="s">
        <v>42</v>
      </c>
      <c r="J1053" s="26" t="s">
        <v>42</v>
      </c>
      <c r="K1053" s="30" t="str">
        <f t="shared" si="156"/>
        <v>Custeio</v>
      </c>
      <c r="L1053" s="26" t="s">
        <v>75</v>
      </c>
      <c r="M1053" s="26" t="s">
        <v>44</v>
      </c>
      <c r="N1053" s="26" t="str">
        <f t="shared" si="150"/>
        <v>Realizado</v>
      </c>
      <c r="O1053" s="47" t="s">
        <v>45</v>
      </c>
      <c r="P1053" s="47" t="s">
        <v>104</v>
      </c>
      <c r="Q1053" s="26" t="str">
        <f>IFERROR(IFERROR(VLOOKUP(H1053,[1]STATUS_CAPEX!I:J,2,0),VLOOKUP(H1053,[1]STATUS_OPEX!H:I,2,0)),0)</f>
        <v>LIB //COMS</v>
      </c>
      <c r="R1053" s="31">
        <v>46593</v>
      </c>
      <c r="S1053" s="32" t="s">
        <v>56</v>
      </c>
      <c r="T1053" s="26" t="s">
        <v>72</v>
      </c>
      <c r="U1053" s="33" t="s">
        <v>39</v>
      </c>
      <c r="V1053" s="33" t="str">
        <f t="shared" si="149"/>
        <v>OK</v>
      </c>
      <c r="W1053" s="33" t="s">
        <v>49</v>
      </c>
      <c r="X1053" s="33" t="s">
        <v>49</v>
      </c>
      <c r="Y1053" s="33" t="s">
        <v>39</v>
      </c>
      <c r="Z1053" s="14">
        <f t="shared" si="153"/>
        <v>1</v>
      </c>
      <c r="AA1053" s="48">
        <v>359.09</v>
      </c>
      <c r="AB1053" s="50" t="s">
        <v>57</v>
      </c>
      <c r="AC1053" s="36" t="s">
        <v>271</v>
      </c>
      <c r="AD1053" s="37" t="s">
        <v>51</v>
      </c>
      <c r="AE1053" s="32" t="str">
        <f t="shared" si="157"/>
        <v>Realizado</v>
      </c>
      <c r="AF1053" s="38" t="s">
        <v>42</v>
      </c>
      <c r="AG1053" s="49">
        <f t="shared" si="158"/>
        <v>316.95</v>
      </c>
      <c r="AH1053" s="40">
        <v>2548098.5699999998</v>
      </c>
      <c r="AI1053" s="50" t="e">
        <f t="shared" si="154"/>
        <v>#N/A</v>
      </c>
      <c r="AJ1053" s="41">
        <v>25729352</v>
      </c>
      <c r="AK1053" s="51">
        <v>316.95</v>
      </c>
      <c r="AL1053" s="34" t="str">
        <f t="shared" si="155"/>
        <v>Mauricio Alves</v>
      </c>
    </row>
    <row r="1054" spans="1:38" x14ac:dyDescent="0.25">
      <c r="A1054" s="26" t="s">
        <v>38</v>
      </c>
      <c r="B1054" s="26" t="s">
        <v>39</v>
      </c>
      <c r="C1054" s="26" t="s">
        <v>52</v>
      </c>
      <c r="D1054" s="26" t="s">
        <v>40</v>
      </c>
      <c r="E1054" s="27">
        <v>3151</v>
      </c>
      <c r="F1054" s="67" t="s">
        <v>578</v>
      </c>
      <c r="G1054" s="67"/>
      <c r="H1054" s="26">
        <v>6000771114</v>
      </c>
      <c r="I1054" s="26" t="s">
        <v>42</v>
      </c>
      <c r="J1054" s="26" t="s">
        <v>42</v>
      </c>
      <c r="K1054" s="30" t="str">
        <f t="shared" si="156"/>
        <v>Custeio</v>
      </c>
      <c r="L1054" s="26" t="s">
        <v>75</v>
      </c>
      <c r="M1054" s="26" t="s">
        <v>44</v>
      </c>
      <c r="N1054" s="26" t="str">
        <f t="shared" si="150"/>
        <v>Realizado</v>
      </c>
      <c r="O1054" s="47" t="s">
        <v>45</v>
      </c>
      <c r="P1054" s="47" t="s">
        <v>104</v>
      </c>
      <c r="Q1054" s="26" t="str">
        <f>IFERROR(IFERROR(VLOOKUP(H1054,[1]STATUS_CAPEX!I:J,2,0),VLOOKUP(H1054,[1]STATUS_OPEX!H:I,2,0)),0)</f>
        <v>LIB //COMS</v>
      </c>
      <c r="R1054" s="31">
        <v>46594</v>
      </c>
      <c r="S1054" s="32" t="s">
        <v>56</v>
      </c>
      <c r="T1054" s="26" t="s">
        <v>72</v>
      </c>
      <c r="U1054" s="33" t="s">
        <v>39</v>
      </c>
      <c r="V1054" s="33" t="str">
        <f t="shared" si="149"/>
        <v>OK</v>
      </c>
      <c r="W1054" s="33" t="s">
        <v>49</v>
      </c>
      <c r="X1054" s="33" t="s">
        <v>49</v>
      </c>
      <c r="Y1054" s="33" t="s">
        <v>39</v>
      </c>
      <c r="Z1054" s="14">
        <f t="shared" si="153"/>
        <v>1</v>
      </c>
      <c r="AA1054" s="48">
        <v>359.09</v>
      </c>
      <c r="AB1054" s="50" t="s">
        <v>57</v>
      </c>
      <c r="AC1054" s="36" t="s">
        <v>271</v>
      </c>
      <c r="AD1054" s="37" t="s">
        <v>51</v>
      </c>
      <c r="AE1054" s="32" t="str">
        <f t="shared" si="157"/>
        <v>Realizado</v>
      </c>
      <c r="AF1054" s="38" t="s">
        <v>42</v>
      </c>
      <c r="AG1054" s="49">
        <f t="shared" si="158"/>
        <v>362.68</v>
      </c>
      <c r="AH1054" s="40">
        <v>2548098.5699999998</v>
      </c>
      <c r="AI1054" s="50" t="e">
        <f t="shared" si="154"/>
        <v>#N/A</v>
      </c>
      <c r="AJ1054" s="41">
        <v>25729360</v>
      </c>
      <c r="AK1054" s="51">
        <v>362.68</v>
      </c>
      <c r="AL1054" s="34" t="str">
        <f t="shared" si="155"/>
        <v>Mauricio Alves</v>
      </c>
    </row>
    <row r="1055" spans="1:38" x14ac:dyDescent="0.25">
      <c r="A1055" s="26" t="s">
        <v>38</v>
      </c>
      <c r="B1055" s="26" t="s">
        <v>39</v>
      </c>
      <c r="C1055" s="26" t="s">
        <v>52</v>
      </c>
      <c r="D1055" s="26" t="s">
        <v>40</v>
      </c>
      <c r="E1055" s="27">
        <v>3151</v>
      </c>
      <c r="F1055" s="67" t="s">
        <v>579</v>
      </c>
      <c r="G1055" s="67"/>
      <c r="H1055" s="26">
        <v>6000771115</v>
      </c>
      <c r="I1055" s="26" t="s">
        <v>42</v>
      </c>
      <c r="J1055" s="26" t="s">
        <v>42</v>
      </c>
      <c r="K1055" s="30" t="str">
        <f t="shared" si="156"/>
        <v>Custeio</v>
      </c>
      <c r="L1055" s="26" t="s">
        <v>75</v>
      </c>
      <c r="M1055" s="26" t="s">
        <v>44</v>
      </c>
      <c r="N1055" s="26" t="str">
        <f t="shared" si="150"/>
        <v>Realizado</v>
      </c>
      <c r="O1055" s="47" t="s">
        <v>45</v>
      </c>
      <c r="P1055" s="47" t="s">
        <v>104</v>
      </c>
      <c r="Q1055" s="26" t="str">
        <f>IFERROR(IFERROR(VLOOKUP(H1055,[1]STATUS_CAPEX!I:J,2,0),VLOOKUP(H1055,[1]STATUS_OPEX!H:I,2,0)),0)</f>
        <v>LIB //COMS</v>
      </c>
      <c r="R1055" s="31">
        <v>46595</v>
      </c>
      <c r="S1055" s="32" t="s">
        <v>56</v>
      </c>
      <c r="T1055" s="26" t="s">
        <v>72</v>
      </c>
      <c r="U1055" s="33" t="s">
        <v>39</v>
      </c>
      <c r="V1055" s="33" t="str">
        <f t="shared" si="149"/>
        <v>OK</v>
      </c>
      <c r="W1055" s="33" t="s">
        <v>49</v>
      </c>
      <c r="X1055" s="33" t="s">
        <v>49</v>
      </c>
      <c r="Y1055" s="33" t="s">
        <v>39</v>
      </c>
      <c r="Z1055" s="14">
        <f t="shared" si="153"/>
        <v>1</v>
      </c>
      <c r="AA1055" s="48">
        <v>359.09</v>
      </c>
      <c r="AB1055" s="50" t="s">
        <v>57</v>
      </c>
      <c r="AC1055" s="36" t="str">
        <f>IFERROR(VLOOKUP(T1055,[1]STATUS_CAPEX!Q:R,2,0),"SAMUEL OLIVEIRA")</f>
        <v>SAMUEL OLIVEIRA</v>
      </c>
      <c r="AD1055" s="37" t="s">
        <v>51</v>
      </c>
      <c r="AE1055" s="32" t="str">
        <f t="shared" si="157"/>
        <v>Realizado</v>
      </c>
      <c r="AF1055" s="38" t="s">
        <v>42</v>
      </c>
      <c r="AG1055" s="49">
        <f t="shared" si="158"/>
        <v>539.28</v>
      </c>
      <c r="AH1055" s="40">
        <v>2548098.5699999998</v>
      </c>
      <c r="AI1055" s="50" t="e">
        <f t="shared" si="154"/>
        <v>#N/A</v>
      </c>
      <c r="AJ1055" s="41">
        <v>25729400</v>
      </c>
      <c r="AK1055" s="51">
        <v>539.28</v>
      </c>
      <c r="AL1055" s="34" t="str">
        <f t="shared" si="155"/>
        <v>Mauricio Alves</v>
      </c>
    </row>
    <row r="1056" spans="1:38" x14ac:dyDescent="0.25">
      <c r="A1056" s="26" t="s">
        <v>38</v>
      </c>
      <c r="B1056" s="26" t="s">
        <v>39</v>
      </c>
      <c r="C1056" s="26" t="s">
        <v>52</v>
      </c>
      <c r="D1056" s="26" t="s">
        <v>40</v>
      </c>
      <c r="E1056" s="27">
        <v>3151</v>
      </c>
      <c r="F1056" s="67" t="s">
        <v>580</v>
      </c>
      <c r="G1056" s="67"/>
      <c r="H1056" s="26">
        <v>6000771117</v>
      </c>
      <c r="I1056" s="26" t="s">
        <v>42</v>
      </c>
      <c r="J1056" s="26" t="s">
        <v>42</v>
      </c>
      <c r="K1056" s="30" t="str">
        <f t="shared" si="156"/>
        <v>Custeio</v>
      </c>
      <c r="L1056" s="26" t="s">
        <v>75</v>
      </c>
      <c r="M1056" s="26" t="s">
        <v>44</v>
      </c>
      <c r="N1056" s="26" t="str">
        <f t="shared" si="150"/>
        <v>Realizado</v>
      </c>
      <c r="O1056" s="47" t="s">
        <v>45</v>
      </c>
      <c r="P1056" s="47" t="s">
        <v>104</v>
      </c>
      <c r="Q1056" s="26" t="str">
        <f>IFERROR(IFERROR(VLOOKUP(H1056,[1]STATUS_CAPEX!I:J,2,0),VLOOKUP(H1056,[1]STATUS_OPEX!H:I,2,0)),0)</f>
        <v>LIB //COMS</v>
      </c>
      <c r="R1056" s="31">
        <v>46596</v>
      </c>
      <c r="S1056" s="32" t="s">
        <v>56</v>
      </c>
      <c r="T1056" s="26" t="s">
        <v>72</v>
      </c>
      <c r="U1056" s="33" t="s">
        <v>39</v>
      </c>
      <c r="V1056" s="33" t="str">
        <f t="shared" si="149"/>
        <v>OK</v>
      </c>
      <c r="W1056" s="33" t="s">
        <v>49</v>
      </c>
      <c r="X1056" s="33" t="s">
        <v>49</v>
      </c>
      <c r="Y1056" s="33" t="s">
        <v>39</v>
      </c>
      <c r="Z1056" s="14">
        <f t="shared" si="153"/>
        <v>1</v>
      </c>
      <c r="AA1056" s="48">
        <v>359.09</v>
      </c>
      <c r="AB1056" s="50" t="s">
        <v>57</v>
      </c>
      <c r="AC1056" s="36" t="s">
        <v>271</v>
      </c>
      <c r="AD1056" s="37" t="s">
        <v>51</v>
      </c>
      <c r="AE1056" s="32" t="str">
        <f t="shared" si="157"/>
        <v>Realizado</v>
      </c>
      <c r="AF1056" s="38" t="s">
        <v>42</v>
      </c>
      <c r="AG1056" s="49">
        <f t="shared" si="158"/>
        <v>299.60000000000002</v>
      </c>
      <c r="AH1056" s="40">
        <v>2548098.5699999998</v>
      </c>
      <c r="AI1056" s="50" t="e">
        <f t="shared" si="154"/>
        <v>#N/A</v>
      </c>
      <c r="AJ1056" s="41">
        <v>25729561</v>
      </c>
      <c r="AK1056" s="51">
        <v>299.60000000000002</v>
      </c>
      <c r="AL1056" s="34" t="str">
        <f t="shared" si="155"/>
        <v>Mauricio Alves</v>
      </c>
    </row>
    <row r="1057" spans="1:38" x14ac:dyDescent="0.25">
      <c r="A1057" s="26" t="s">
        <v>38</v>
      </c>
      <c r="B1057" s="26" t="s">
        <v>39</v>
      </c>
      <c r="C1057" s="26" t="s">
        <v>52</v>
      </c>
      <c r="D1057" s="26" t="s">
        <v>40</v>
      </c>
      <c r="E1057" s="27">
        <v>3151</v>
      </c>
      <c r="F1057" s="67" t="s">
        <v>581</v>
      </c>
      <c r="G1057" s="67"/>
      <c r="H1057" s="26">
        <v>6000771118</v>
      </c>
      <c r="I1057" s="26" t="s">
        <v>42</v>
      </c>
      <c r="J1057" s="26" t="s">
        <v>42</v>
      </c>
      <c r="K1057" s="30" t="str">
        <f t="shared" si="156"/>
        <v>Custeio</v>
      </c>
      <c r="L1057" s="26" t="s">
        <v>75</v>
      </c>
      <c r="M1057" s="26" t="s">
        <v>44</v>
      </c>
      <c r="N1057" s="26" t="str">
        <f t="shared" si="150"/>
        <v>Realizado</v>
      </c>
      <c r="O1057" s="47" t="s">
        <v>45</v>
      </c>
      <c r="P1057" s="47" t="s">
        <v>104</v>
      </c>
      <c r="Q1057" s="26" t="str">
        <f>IFERROR(IFERROR(VLOOKUP(H1057,[1]STATUS_CAPEX!I:J,2,0),VLOOKUP(H1057,[1]STATUS_OPEX!H:I,2,0)),0)</f>
        <v>LIB //COMS</v>
      </c>
      <c r="R1057" s="31">
        <v>46597</v>
      </c>
      <c r="S1057" s="32" t="s">
        <v>56</v>
      </c>
      <c r="T1057" s="26" t="s">
        <v>72</v>
      </c>
      <c r="U1057" s="33" t="s">
        <v>39</v>
      </c>
      <c r="V1057" s="33" t="str">
        <f t="shared" ref="V1057:V1120" si="159">IF(E1057&gt;0,"OK","NOK")</f>
        <v>OK</v>
      </c>
      <c r="W1057" s="33" t="s">
        <v>49</v>
      </c>
      <c r="X1057" s="33" t="s">
        <v>49</v>
      </c>
      <c r="Y1057" s="33" t="s">
        <v>39</v>
      </c>
      <c r="Z1057" s="14">
        <f t="shared" si="153"/>
        <v>1</v>
      </c>
      <c r="AA1057" s="48">
        <v>359.09</v>
      </c>
      <c r="AB1057" s="50" t="s">
        <v>57</v>
      </c>
      <c r="AC1057" s="36" t="s">
        <v>271</v>
      </c>
      <c r="AD1057" s="37" t="s">
        <v>51</v>
      </c>
      <c r="AE1057" s="32" t="str">
        <f t="shared" si="157"/>
        <v>Realizado</v>
      </c>
      <c r="AF1057" s="38" t="s">
        <v>42</v>
      </c>
      <c r="AG1057" s="49">
        <f t="shared" si="158"/>
        <v>362.68</v>
      </c>
      <c r="AH1057" s="40">
        <v>2548098.5699999998</v>
      </c>
      <c r="AI1057" s="50" t="e">
        <f t="shared" si="154"/>
        <v>#N/A</v>
      </c>
      <c r="AJ1057" s="41">
        <v>25729597</v>
      </c>
      <c r="AK1057" s="51">
        <v>362.68</v>
      </c>
      <c r="AL1057" s="34" t="str">
        <f t="shared" si="155"/>
        <v>Mauricio Alves</v>
      </c>
    </row>
    <row r="1058" spans="1:38" x14ac:dyDescent="0.25">
      <c r="A1058" s="26" t="s">
        <v>38</v>
      </c>
      <c r="B1058" s="26" t="s">
        <v>39</v>
      </c>
      <c r="C1058" s="26" t="s">
        <v>52</v>
      </c>
      <c r="D1058" s="26" t="s">
        <v>40</v>
      </c>
      <c r="E1058" s="27">
        <v>3151</v>
      </c>
      <c r="F1058" s="67" t="s">
        <v>582</v>
      </c>
      <c r="G1058" s="67"/>
      <c r="H1058" s="26">
        <v>6000771116</v>
      </c>
      <c r="I1058" s="26" t="s">
        <v>42</v>
      </c>
      <c r="J1058" s="26" t="s">
        <v>42</v>
      </c>
      <c r="K1058" s="30" t="str">
        <f t="shared" si="156"/>
        <v>Custeio</v>
      </c>
      <c r="L1058" s="26" t="s">
        <v>75</v>
      </c>
      <c r="M1058" s="26" t="s">
        <v>44</v>
      </c>
      <c r="N1058" s="26" t="str">
        <f t="shared" si="150"/>
        <v>Realizado</v>
      </c>
      <c r="O1058" s="47" t="s">
        <v>45</v>
      </c>
      <c r="P1058" s="47" t="s">
        <v>104</v>
      </c>
      <c r="Q1058" s="26" t="str">
        <f>IFERROR(IFERROR(VLOOKUP(H1058,[1]STATUS_CAPEX!I:J,2,0),VLOOKUP(H1058,[1]STATUS_OPEX!H:I,2,0)),0)</f>
        <v>LIB //COMS</v>
      </c>
      <c r="R1058" s="31">
        <v>46598</v>
      </c>
      <c r="S1058" s="32" t="s">
        <v>56</v>
      </c>
      <c r="T1058" s="26" t="s">
        <v>72</v>
      </c>
      <c r="U1058" s="33" t="s">
        <v>39</v>
      </c>
      <c r="V1058" s="33" t="str">
        <f t="shared" si="159"/>
        <v>OK</v>
      </c>
      <c r="W1058" s="33" t="s">
        <v>49</v>
      </c>
      <c r="X1058" s="33" t="s">
        <v>49</v>
      </c>
      <c r="Y1058" s="33" t="s">
        <v>39</v>
      </c>
      <c r="Z1058" s="14">
        <f t="shared" si="153"/>
        <v>1</v>
      </c>
      <c r="AA1058" s="48">
        <v>359.09</v>
      </c>
      <c r="AB1058" s="35" t="s">
        <v>57</v>
      </c>
      <c r="AC1058" s="36" t="s">
        <v>271</v>
      </c>
      <c r="AD1058" s="37" t="s">
        <v>51</v>
      </c>
      <c r="AE1058" s="32" t="str">
        <f t="shared" si="157"/>
        <v>Realizado</v>
      </c>
      <c r="AF1058" s="38" t="s">
        <v>42</v>
      </c>
      <c r="AG1058" s="39">
        <f t="shared" si="158"/>
        <v>468.33</v>
      </c>
      <c r="AH1058" s="40">
        <v>2548098.5699999998</v>
      </c>
      <c r="AI1058" s="35" t="e">
        <f t="shared" si="154"/>
        <v>#N/A</v>
      </c>
      <c r="AJ1058" s="41">
        <v>25729599</v>
      </c>
      <c r="AK1058" s="51">
        <v>468.33</v>
      </c>
      <c r="AL1058" s="34" t="str">
        <f t="shared" si="155"/>
        <v>Mauricio Alves</v>
      </c>
    </row>
    <row r="1059" spans="1:38" x14ac:dyDescent="0.25">
      <c r="A1059" s="26" t="s">
        <v>38</v>
      </c>
      <c r="B1059" s="26" t="s">
        <v>39</v>
      </c>
      <c r="C1059" s="26" t="s">
        <v>52</v>
      </c>
      <c r="D1059" s="26" t="s">
        <v>40</v>
      </c>
      <c r="E1059" s="27">
        <v>3080</v>
      </c>
      <c r="F1059" s="67">
        <v>441</v>
      </c>
      <c r="G1059" s="67"/>
      <c r="H1059" s="26">
        <v>6000805223</v>
      </c>
      <c r="I1059" s="26" t="s">
        <v>42</v>
      </c>
      <c r="J1059" s="26" t="s">
        <v>42</v>
      </c>
      <c r="K1059" s="30" t="str">
        <f t="shared" si="156"/>
        <v>Custeio</v>
      </c>
      <c r="L1059" s="47" t="s">
        <v>75</v>
      </c>
      <c r="M1059" s="26" t="s">
        <v>69</v>
      </c>
      <c r="N1059" s="26" t="str">
        <f t="shared" si="150"/>
        <v>Realizado</v>
      </c>
      <c r="O1059" s="47" t="s">
        <v>147</v>
      </c>
      <c r="P1059" s="47" t="s">
        <v>70</v>
      </c>
      <c r="Q1059" s="26" t="str">
        <f>IFERROR(IFERROR(VLOOKUP(H1059,[1]STATUS_CAPEX!I:J,2,0),VLOOKUP(H1059,[1]STATUS_OPEX!H:I,2,0)),0)</f>
        <v>LIB //COMS</v>
      </c>
      <c r="R1059" s="31">
        <v>46599</v>
      </c>
      <c r="S1059" s="32" t="s">
        <v>56</v>
      </c>
      <c r="T1059" s="26" t="s">
        <v>72</v>
      </c>
      <c r="U1059" s="33" t="s">
        <v>39</v>
      </c>
      <c r="V1059" s="33" t="str">
        <f t="shared" si="159"/>
        <v>OK</v>
      </c>
      <c r="W1059" s="33" t="s">
        <v>49</v>
      </c>
      <c r="X1059" s="33" t="s">
        <v>49</v>
      </c>
      <c r="Y1059" s="33" t="s">
        <v>39</v>
      </c>
      <c r="Z1059" s="14">
        <f t="shared" si="153"/>
        <v>1</v>
      </c>
      <c r="AA1059" s="48">
        <v>18873.89</v>
      </c>
      <c r="AB1059" s="35" t="s">
        <v>57</v>
      </c>
      <c r="AC1059" s="36" t="s">
        <v>298</v>
      </c>
      <c r="AD1059" s="37" t="s">
        <v>51</v>
      </c>
      <c r="AE1059" s="32" t="str">
        <f t="shared" si="157"/>
        <v>Realizado</v>
      </c>
      <c r="AF1059" s="38" t="s">
        <v>42</v>
      </c>
      <c r="AG1059" s="39">
        <f t="shared" si="158"/>
        <v>13335.42</v>
      </c>
      <c r="AH1059" s="40">
        <v>2548098.5699999998</v>
      </c>
      <c r="AI1059" s="35" t="e">
        <f t="shared" si="154"/>
        <v>#N/A</v>
      </c>
      <c r="AJ1059" s="41">
        <v>25678854</v>
      </c>
      <c r="AK1059" s="51">
        <v>13335.42</v>
      </c>
      <c r="AL1059" s="34" t="str">
        <f t="shared" si="155"/>
        <v>Mauricio Alves</v>
      </c>
    </row>
    <row r="1060" spans="1:38" x14ac:dyDescent="0.25">
      <c r="A1060" s="26" t="s">
        <v>38</v>
      </c>
      <c r="B1060" s="26" t="s">
        <v>39</v>
      </c>
      <c r="C1060" s="26" t="s">
        <v>52</v>
      </c>
      <c r="D1060" s="26" t="s">
        <v>40</v>
      </c>
      <c r="E1060" s="27">
        <v>3946</v>
      </c>
      <c r="F1060" s="67">
        <v>444</v>
      </c>
      <c r="G1060" s="67"/>
      <c r="H1060" s="26">
        <v>6000805226</v>
      </c>
      <c r="I1060" s="26" t="s">
        <v>42</v>
      </c>
      <c r="J1060" s="26" t="s">
        <v>42</v>
      </c>
      <c r="K1060" s="30" t="str">
        <f t="shared" si="156"/>
        <v>Custeio</v>
      </c>
      <c r="L1060" s="47" t="s">
        <v>75</v>
      </c>
      <c r="M1060" s="26" t="s">
        <v>69</v>
      </c>
      <c r="N1060" s="26" t="str">
        <f t="shared" si="150"/>
        <v>Realizado</v>
      </c>
      <c r="O1060" s="47" t="s">
        <v>147</v>
      </c>
      <c r="P1060" s="47" t="s">
        <v>70</v>
      </c>
      <c r="Q1060" s="26" t="str">
        <f>IFERROR(IFERROR(VLOOKUP(H1060,[1]STATUS_CAPEX!I:J,2,0),VLOOKUP(H1060,[1]STATUS_OPEX!H:I,2,0)),0)</f>
        <v>LIB //COMS</v>
      </c>
      <c r="R1060" s="31">
        <v>46600</v>
      </c>
      <c r="S1060" s="32" t="s">
        <v>56</v>
      </c>
      <c r="T1060" s="26" t="s">
        <v>72</v>
      </c>
      <c r="U1060" s="33" t="s">
        <v>39</v>
      </c>
      <c r="V1060" s="33" t="str">
        <f t="shared" si="159"/>
        <v>OK</v>
      </c>
      <c r="W1060" s="33" t="s">
        <v>49</v>
      </c>
      <c r="X1060" s="33" t="s">
        <v>49</v>
      </c>
      <c r="Y1060" s="33" t="s">
        <v>39</v>
      </c>
      <c r="Z1060" s="14">
        <f t="shared" si="153"/>
        <v>1</v>
      </c>
      <c r="AA1060" s="48">
        <v>6580.77</v>
      </c>
      <c r="AB1060" s="35" t="s">
        <v>57</v>
      </c>
      <c r="AC1060" s="36" t="str">
        <f>IFERROR(VLOOKUP(T1060,[1]STATUS_CAPEX!Q:R,2,0),"SAMUEL OLIVEIRA")</f>
        <v>SAMUEL OLIVEIRA</v>
      </c>
      <c r="AD1060" s="37" t="s">
        <v>51</v>
      </c>
      <c r="AE1060" s="32" t="str">
        <f t="shared" si="157"/>
        <v>Realizado</v>
      </c>
      <c r="AF1060" s="38" t="s">
        <v>42</v>
      </c>
      <c r="AG1060" s="39">
        <f t="shared" si="158"/>
        <v>5150.8</v>
      </c>
      <c r="AH1060" s="40">
        <v>2548098.5699999998</v>
      </c>
      <c r="AI1060" s="35" t="e">
        <f t="shared" si="154"/>
        <v>#N/A</v>
      </c>
      <c r="AJ1060" s="41">
        <v>25661785</v>
      </c>
      <c r="AK1060" s="51">
        <v>5150.8</v>
      </c>
      <c r="AL1060" s="34" t="str">
        <f t="shared" si="155"/>
        <v>Mauricio Alves</v>
      </c>
    </row>
    <row r="1061" spans="1:38" x14ac:dyDescent="0.25">
      <c r="A1061" s="26" t="s">
        <v>38</v>
      </c>
      <c r="B1061" s="26" t="s">
        <v>39</v>
      </c>
      <c r="C1061" s="26" t="s">
        <v>52</v>
      </c>
      <c r="D1061" s="26" t="s">
        <v>40</v>
      </c>
      <c r="E1061" s="27">
        <v>4171</v>
      </c>
      <c r="F1061" s="67">
        <v>181</v>
      </c>
      <c r="G1061" s="67"/>
      <c r="H1061" s="26">
        <v>6000822786</v>
      </c>
      <c r="I1061" s="26" t="s">
        <v>42</v>
      </c>
      <c r="J1061" s="26" t="s">
        <v>42</v>
      </c>
      <c r="K1061" s="30" t="str">
        <f t="shared" si="156"/>
        <v>Custeio</v>
      </c>
      <c r="L1061" s="26" t="s">
        <v>136</v>
      </c>
      <c r="M1061" s="47" t="s">
        <v>542</v>
      </c>
      <c r="N1061" s="26" t="str">
        <f t="shared" si="150"/>
        <v>Realizado</v>
      </c>
      <c r="O1061" s="47" t="s">
        <v>100</v>
      </c>
      <c r="P1061" s="47" t="s">
        <v>104</v>
      </c>
      <c r="Q1061" s="26" t="str">
        <f>IFERROR(IFERROR(VLOOKUP(H1061,[1]STATUS_CAPEX!I:J,2,0),VLOOKUP(H1061,[1]STATUS_OPEX!H:I,2,0)),0)</f>
        <v>LIB //COMS</v>
      </c>
      <c r="R1061" s="31">
        <v>46601</v>
      </c>
      <c r="S1061" s="32" t="s">
        <v>56</v>
      </c>
      <c r="T1061" s="26" t="s">
        <v>72</v>
      </c>
      <c r="U1061" s="33" t="s">
        <v>39</v>
      </c>
      <c r="V1061" s="33" t="str">
        <f t="shared" si="159"/>
        <v>OK</v>
      </c>
      <c r="W1061" s="33" t="s">
        <v>49</v>
      </c>
      <c r="X1061" s="33" t="s">
        <v>49</v>
      </c>
      <c r="Y1061" s="33" t="s">
        <v>39</v>
      </c>
      <c r="Z1061" s="14">
        <f t="shared" si="153"/>
        <v>1</v>
      </c>
      <c r="AA1061" s="48">
        <v>2057.94</v>
      </c>
      <c r="AB1061" s="35" t="s">
        <v>57</v>
      </c>
      <c r="AC1061" s="36" t="str">
        <f>IFERROR(VLOOKUP(T1061,[1]STATUS_CAPEX!Q:R,2,0),"SAMUEL OLIVEIRA")</f>
        <v>SAMUEL OLIVEIRA</v>
      </c>
      <c r="AD1061" s="37" t="s">
        <v>51</v>
      </c>
      <c r="AE1061" s="32" t="str">
        <f t="shared" si="157"/>
        <v>Realizado</v>
      </c>
      <c r="AF1061" s="38" t="s">
        <v>42</v>
      </c>
      <c r="AG1061" s="39">
        <f t="shared" si="158"/>
        <v>4963.67</v>
      </c>
      <c r="AH1061" s="40">
        <v>2548098.5699999998</v>
      </c>
      <c r="AI1061" s="35" t="e">
        <f t="shared" si="154"/>
        <v>#N/A</v>
      </c>
      <c r="AJ1061" s="41">
        <v>25620972</v>
      </c>
      <c r="AK1061" s="51">
        <v>4963.67</v>
      </c>
      <c r="AL1061" s="34" t="str">
        <f t="shared" si="155"/>
        <v>Mauricio Alves</v>
      </c>
    </row>
    <row r="1062" spans="1:38" x14ac:dyDescent="0.25">
      <c r="A1062" s="26" t="s">
        <v>38</v>
      </c>
      <c r="B1062" s="26" t="s">
        <v>39</v>
      </c>
      <c r="C1062" s="26" t="s">
        <v>52</v>
      </c>
      <c r="D1062" s="26" t="s">
        <v>40</v>
      </c>
      <c r="E1062" s="27">
        <v>4378</v>
      </c>
      <c r="F1062" s="67">
        <v>182</v>
      </c>
      <c r="G1062" s="67"/>
      <c r="H1062" s="26">
        <v>6000822787</v>
      </c>
      <c r="I1062" s="26" t="s">
        <v>42</v>
      </c>
      <c r="J1062" s="26" t="s">
        <v>42</v>
      </c>
      <c r="K1062" s="30" t="str">
        <f t="shared" si="156"/>
        <v>Custeio</v>
      </c>
      <c r="L1062" s="26" t="s">
        <v>136</v>
      </c>
      <c r="M1062" s="26" t="s">
        <v>111</v>
      </c>
      <c r="N1062" s="26" t="str">
        <f t="shared" si="150"/>
        <v>Realizado</v>
      </c>
      <c r="O1062" s="47" t="s">
        <v>45</v>
      </c>
      <c r="P1062" s="47" t="s">
        <v>104</v>
      </c>
      <c r="Q1062" s="26" t="str">
        <f>IFERROR(IFERROR(VLOOKUP(H1062,[1]STATUS_CAPEX!I:J,2,0),VLOOKUP(H1062,[1]STATUS_OPEX!H:I,2,0)),0)</f>
        <v>LIB //COMS</v>
      </c>
      <c r="R1062" s="31">
        <v>46602</v>
      </c>
      <c r="S1062" s="32" t="s">
        <v>47</v>
      </c>
      <c r="T1062" s="26" t="s">
        <v>72</v>
      </c>
      <c r="U1062" s="33" t="s">
        <v>39</v>
      </c>
      <c r="V1062" s="33" t="str">
        <f t="shared" si="159"/>
        <v>OK</v>
      </c>
      <c r="W1062" s="33" t="s">
        <v>49</v>
      </c>
      <c r="X1062" s="33" t="s">
        <v>49</v>
      </c>
      <c r="Y1062" s="33" t="s">
        <v>39</v>
      </c>
      <c r="Z1062" s="14">
        <f t="shared" si="153"/>
        <v>1</v>
      </c>
      <c r="AA1062" s="48">
        <v>2252.44</v>
      </c>
      <c r="AB1062" s="35" t="s">
        <v>50</v>
      </c>
      <c r="AC1062" s="36" t="s">
        <v>73</v>
      </c>
      <c r="AD1062" s="37" t="s">
        <v>51</v>
      </c>
      <c r="AE1062" s="32" t="str">
        <f t="shared" si="157"/>
        <v>Realizado</v>
      </c>
      <c r="AF1062" s="38" t="s">
        <v>42</v>
      </c>
      <c r="AG1062" s="39">
        <f t="shared" si="158"/>
        <v>1576.28</v>
      </c>
      <c r="AH1062" s="40">
        <v>2548098.5699999998</v>
      </c>
      <c r="AI1062" s="35" t="e">
        <f t="shared" si="154"/>
        <v>#N/A</v>
      </c>
      <c r="AJ1062" s="41">
        <v>25621092</v>
      </c>
      <c r="AK1062" s="51">
        <v>1576.28</v>
      </c>
      <c r="AL1062" s="34" t="str">
        <f t="shared" si="155"/>
        <v>Mauricio Alves</v>
      </c>
    </row>
    <row r="1063" spans="1:38" x14ac:dyDescent="0.25">
      <c r="A1063" s="26" t="s">
        <v>38</v>
      </c>
      <c r="B1063" s="26" t="s">
        <v>39</v>
      </c>
      <c r="C1063" s="26" t="s">
        <v>52</v>
      </c>
      <c r="D1063" s="26" t="s">
        <v>40</v>
      </c>
      <c r="E1063" s="27">
        <v>3224</v>
      </c>
      <c r="F1063" s="67">
        <v>165</v>
      </c>
      <c r="G1063" s="67"/>
      <c r="H1063" s="26">
        <v>6000821912</v>
      </c>
      <c r="I1063" s="26" t="s">
        <v>42</v>
      </c>
      <c r="J1063" s="26" t="s">
        <v>42</v>
      </c>
      <c r="K1063" s="30" t="str">
        <f t="shared" si="156"/>
        <v>Custeio</v>
      </c>
      <c r="L1063" s="47" t="s">
        <v>136</v>
      </c>
      <c r="M1063" s="47" t="s">
        <v>99</v>
      </c>
      <c r="N1063" s="26" t="str">
        <f t="shared" si="150"/>
        <v>Realizado</v>
      </c>
      <c r="O1063" s="47" t="s">
        <v>45</v>
      </c>
      <c r="P1063" s="47" t="s">
        <v>70</v>
      </c>
      <c r="Q1063" s="26" t="str">
        <f>IFERROR(IFERROR(VLOOKUP(H1063,[1]STATUS_CAPEX!I:J,2,0),VLOOKUP(H1063,[1]STATUS_OPEX!H:I,2,0)),0)</f>
        <v>LIB //COMS</v>
      </c>
      <c r="R1063" s="31">
        <v>46603</v>
      </c>
      <c r="S1063" s="32" t="s">
        <v>56</v>
      </c>
      <c r="T1063" s="47" t="s">
        <v>72</v>
      </c>
      <c r="U1063" s="33" t="s">
        <v>39</v>
      </c>
      <c r="V1063" s="33" t="str">
        <f t="shared" si="159"/>
        <v>OK</v>
      </c>
      <c r="W1063" s="33" t="s">
        <v>49</v>
      </c>
      <c r="X1063" s="33" t="s">
        <v>49</v>
      </c>
      <c r="Y1063" s="33" t="s">
        <v>39</v>
      </c>
      <c r="Z1063" s="14">
        <f t="shared" si="153"/>
        <v>1</v>
      </c>
      <c r="AA1063" s="48">
        <v>490.3</v>
      </c>
      <c r="AB1063" s="50" t="s">
        <v>57</v>
      </c>
      <c r="AC1063" s="36" t="s">
        <v>73</v>
      </c>
      <c r="AD1063" s="37" t="s">
        <v>51</v>
      </c>
      <c r="AE1063" s="32" t="str">
        <f t="shared" si="157"/>
        <v>Realizado</v>
      </c>
      <c r="AF1063" s="38" t="s">
        <v>42</v>
      </c>
      <c r="AG1063" s="39">
        <f t="shared" si="158"/>
        <v>490.3</v>
      </c>
      <c r="AH1063" s="40">
        <v>2548098.5699999998</v>
      </c>
      <c r="AI1063" s="35" t="e">
        <f t="shared" si="154"/>
        <v>#N/A</v>
      </c>
      <c r="AJ1063" s="41">
        <v>25576333</v>
      </c>
      <c r="AK1063" s="51">
        <v>490.3</v>
      </c>
      <c r="AL1063" s="34" t="str">
        <f t="shared" si="155"/>
        <v>Mauricio Alves</v>
      </c>
    </row>
    <row r="1064" spans="1:38" x14ac:dyDescent="0.25">
      <c r="A1064" s="26" t="s">
        <v>38</v>
      </c>
      <c r="B1064" s="26" t="s">
        <v>39</v>
      </c>
      <c r="C1064" s="26" t="s">
        <v>52</v>
      </c>
      <c r="D1064" s="26" t="s">
        <v>40</v>
      </c>
      <c r="E1064" s="27">
        <v>3089</v>
      </c>
      <c r="F1064" s="67">
        <v>167</v>
      </c>
      <c r="G1064" s="67"/>
      <c r="H1064" s="26">
        <v>6000821916</v>
      </c>
      <c r="I1064" s="26" t="s">
        <v>42</v>
      </c>
      <c r="J1064" s="26" t="s">
        <v>42</v>
      </c>
      <c r="K1064" s="30" t="str">
        <f t="shared" si="156"/>
        <v>Custeio</v>
      </c>
      <c r="L1064" s="47" t="s">
        <v>136</v>
      </c>
      <c r="M1064" s="47" t="s">
        <v>99</v>
      </c>
      <c r="N1064" s="26" t="str">
        <f t="shared" si="150"/>
        <v>Realizado</v>
      </c>
      <c r="O1064" s="47" t="s">
        <v>45</v>
      </c>
      <c r="P1064" s="47" t="s">
        <v>70</v>
      </c>
      <c r="Q1064" s="26" t="str">
        <f>IFERROR(IFERROR(VLOOKUP(H1064,[1]STATUS_CAPEX!I:J,2,0),VLOOKUP(H1064,[1]STATUS_OPEX!H:I,2,0)),0)</f>
        <v>LIB //COMS</v>
      </c>
      <c r="R1064" s="31">
        <v>46605</v>
      </c>
      <c r="S1064" s="32" t="s">
        <v>56</v>
      </c>
      <c r="T1064" s="47" t="s">
        <v>72</v>
      </c>
      <c r="U1064" s="33" t="s">
        <v>39</v>
      </c>
      <c r="V1064" s="33" t="str">
        <f t="shared" si="159"/>
        <v>OK</v>
      </c>
      <c r="W1064" s="33" t="s">
        <v>49</v>
      </c>
      <c r="X1064" s="33" t="s">
        <v>49</v>
      </c>
      <c r="Y1064" s="33" t="s">
        <v>39</v>
      </c>
      <c r="Z1064" s="14">
        <f t="shared" si="153"/>
        <v>1</v>
      </c>
      <c r="AA1064" s="48">
        <v>1731.08</v>
      </c>
      <c r="AB1064" s="50" t="s">
        <v>57</v>
      </c>
      <c r="AC1064" s="36" t="s">
        <v>73</v>
      </c>
      <c r="AD1064" s="37" t="s">
        <v>51</v>
      </c>
      <c r="AE1064" s="32" t="str">
        <f t="shared" si="157"/>
        <v>Realizado</v>
      </c>
      <c r="AF1064" s="38" t="s">
        <v>42</v>
      </c>
      <c r="AG1064" s="39">
        <f t="shared" si="158"/>
        <v>1731.08</v>
      </c>
      <c r="AH1064" s="40">
        <v>2548098.5699999998</v>
      </c>
      <c r="AI1064" s="35" t="e">
        <f t="shared" si="154"/>
        <v>#N/A</v>
      </c>
      <c r="AJ1064" s="41">
        <v>25576437</v>
      </c>
      <c r="AK1064" s="51">
        <v>1731.08</v>
      </c>
      <c r="AL1064" s="34" t="str">
        <f t="shared" si="155"/>
        <v>Mauricio Alves</v>
      </c>
    </row>
    <row r="1065" spans="1:38" x14ac:dyDescent="0.25">
      <c r="A1065" s="26" t="s">
        <v>38</v>
      </c>
      <c r="B1065" s="26" t="s">
        <v>39</v>
      </c>
      <c r="C1065" s="26" t="s">
        <v>52</v>
      </c>
      <c r="D1065" s="26" t="s">
        <v>40</v>
      </c>
      <c r="E1065" s="27">
        <v>3088</v>
      </c>
      <c r="F1065" s="67">
        <v>168</v>
      </c>
      <c r="G1065" s="67"/>
      <c r="H1065" s="26">
        <v>6000821917</v>
      </c>
      <c r="I1065" s="26" t="s">
        <v>42</v>
      </c>
      <c r="J1065" s="26" t="s">
        <v>42</v>
      </c>
      <c r="K1065" s="30" t="str">
        <f t="shared" si="156"/>
        <v>Custeio</v>
      </c>
      <c r="L1065" s="47" t="s">
        <v>136</v>
      </c>
      <c r="M1065" s="47" t="s">
        <v>99</v>
      </c>
      <c r="N1065" s="26" t="str">
        <f t="shared" si="150"/>
        <v>Realizado</v>
      </c>
      <c r="O1065" s="47" t="s">
        <v>45</v>
      </c>
      <c r="P1065" s="47" t="s">
        <v>70</v>
      </c>
      <c r="Q1065" s="26" t="str">
        <f>IFERROR(IFERROR(VLOOKUP(H1065,[1]STATUS_CAPEX!I:J,2,0),VLOOKUP(H1065,[1]STATUS_OPEX!H:I,2,0)),0)</f>
        <v>LIB //COMS</v>
      </c>
      <c r="R1065" s="31">
        <v>46606</v>
      </c>
      <c r="S1065" s="32" t="s">
        <v>56</v>
      </c>
      <c r="T1065" s="47" t="s">
        <v>72</v>
      </c>
      <c r="U1065" s="33" t="s">
        <v>39</v>
      </c>
      <c r="V1065" s="33" t="str">
        <f t="shared" si="159"/>
        <v>OK</v>
      </c>
      <c r="W1065" s="33" t="s">
        <v>49</v>
      </c>
      <c r="X1065" s="33" t="s">
        <v>49</v>
      </c>
      <c r="Y1065" s="33" t="s">
        <v>39</v>
      </c>
      <c r="Z1065" s="14">
        <f t="shared" si="153"/>
        <v>1</v>
      </c>
      <c r="AA1065" s="48">
        <v>245.15</v>
      </c>
      <c r="AB1065" s="50" t="s">
        <v>57</v>
      </c>
      <c r="AC1065" s="36" t="s">
        <v>73</v>
      </c>
      <c r="AD1065" s="37" t="s">
        <v>51</v>
      </c>
      <c r="AE1065" s="32" t="str">
        <f t="shared" si="157"/>
        <v>Realizado</v>
      </c>
      <c r="AF1065" s="38" t="s">
        <v>42</v>
      </c>
      <c r="AG1065" s="39">
        <f t="shared" si="158"/>
        <v>245.15</v>
      </c>
      <c r="AH1065" s="40">
        <v>2548098.5699999998</v>
      </c>
      <c r="AI1065" s="35" t="e">
        <f t="shared" si="154"/>
        <v>#N/A</v>
      </c>
      <c r="AJ1065" s="41">
        <v>25576506</v>
      </c>
      <c r="AK1065" s="51">
        <v>245.15</v>
      </c>
      <c r="AL1065" s="34" t="str">
        <f t="shared" si="155"/>
        <v>Mauricio Alves</v>
      </c>
    </row>
    <row r="1066" spans="1:38" x14ac:dyDescent="0.25">
      <c r="A1066" s="26" t="s">
        <v>38</v>
      </c>
      <c r="B1066" s="26" t="s">
        <v>39</v>
      </c>
      <c r="C1066" s="26" t="s">
        <v>52</v>
      </c>
      <c r="D1066" s="26" t="s">
        <v>40</v>
      </c>
      <c r="E1066" s="27">
        <v>3089</v>
      </c>
      <c r="F1066" s="67">
        <v>169</v>
      </c>
      <c r="G1066" s="67"/>
      <c r="H1066" s="26">
        <v>6000821918</v>
      </c>
      <c r="I1066" s="26" t="s">
        <v>42</v>
      </c>
      <c r="J1066" s="26" t="s">
        <v>42</v>
      </c>
      <c r="K1066" s="30" t="str">
        <f t="shared" si="156"/>
        <v>Custeio</v>
      </c>
      <c r="L1066" s="47" t="s">
        <v>136</v>
      </c>
      <c r="M1066" s="47" t="s">
        <v>99</v>
      </c>
      <c r="N1066" s="26" t="str">
        <f t="shared" si="150"/>
        <v>Realizado</v>
      </c>
      <c r="O1066" s="47" t="s">
        <v>45</v>
      </c>
      <c r="P1066" s="47" t="s">
        <v>70</v>
      </c>
      <c r="Q1066" s="26" t="str">
        <f>IFERROR(IFERROR(VLOOKUP(H1066,[1]STATUS_CAPEX!I:J,2,0),VLOOKUP(H1066,[1]STATUS_OPEX!H:I,2,0)),0)</f>
        <v>LIB //COMS</v>
      </c>
      <c r="R1066" s="31">
        <v>46607</v>
      </c>
      <c r="S1066" s="32" t="s">
        <v>56</v>
      </c>
      <c r="T1066" s="47" t="s">
        <v>72</v>
      </c>
      <c r="U1066" s="33" t="s">
        <v>39</v>
      </c>
      <c r="V1066" s="33" t="str">
        <f t="shared" si="159"/>
        <v>OK</v>
      </c>
      <c r="W1066" s="33" t="s">
        <v>49</v>
      </c>
      <c r="X1066" s="33" t="s">
        <v>49</v>
      </c>
      <c r="Y1066" s="33" t="s">
        <v>39</v>
      </c>
      <c r="Z1066" s="14">
        <f t="shared" si="153"/>
        <v>1</v>
      </c>
      <c r="AA1066" s="48">
        <v>1423.57</v>
      </c>
      <c r="AB1066" s="50" t="s">
        <v>57</v>
      </c>
      <c r="AC1066" s="36" t="s">
        <v>73</v>
      </c>
      <c r="AD1066" s="37" t="s">
        <v>51</v>
      </c>
      <c r="AE1066" s="32" t="str">
        <f t="shared" si="157"/>
        <v>Realizado</v>
      </c>
      <c r="AF1066" s="38" t="s">
        <v>42</v>
      </c>
      <c r="AG1066" s="39">
        <f t="shared" si="158"/>
        <v>1423.57</v>
      </c>
      <c r="AH1066" s="40">
        <v>2548098.5699999998</v>
      </c>
      <c r="AI1066" s="35" t="e">
        <f t="shared" si="154"/>
        <v>#N/A</v>
      </c>
      <c r="AJ1066" s="41">
        <v>25576568</v>
      </c>
      <c r="AK1066" s="51">
        <v>1423.57</v>
      </c>
      <c r="AL1066" s="34" t="str">
        <f t="shared" si="155"/>
        <v>Mauricio Alves</v>
      </c>
    </row>
    <row r="1067" spans="1:38" x14ac:dyDescent="0.25">
      <c r="A1067" s="26" t="s">
        <v>38</v>
      </c>
      <c r="B1067" s="26" t="s">
        <v>39</v>
      </c>
      <c r="C1067" s="26" t="s">
        <v>52</v>
      </c>
      <c r="D1067" s="26" t="s">
        <v>40</v>
      </c>
      <c r="E1067" s="27">
        <v>3089</v>
      </c>
      <c r="F1067" s="67">
        <v>170</v>
      </c>
      <c r="G1067" s="67"/>
      <c r="H1067" s="26">
        <v>6000821921</v>
      </c>
      <c r="I1067" s="26" t="s">
        <v>42</v>
      </c>
      <c r="J1067" s="26" t="s">
        <v>42</v>
      </c>
      <c r="K1067" s="30" t="str">
        <f t="shared" si="156"/>
        <v>Custeio</v>
      </c>
      <c r="L1067" s="47" t="s">
        <v>136</v>
      </c>
      <c r="M1067" s="26" t="s">
        <v>54</v>
      </c>
      <c r="N1067" s="26" t="str">
        <f t="shared" si="150"/>
        <v>Realizado</v>
      </c>
      <c r="O1067" s="47" t="s">
        <v>45</v>
      </c>
      <c r="P1067" s="47" t="s">
        <v>70</v>
      </c>
      <c r="Q1067" s="26" t="str">
        <f>IFERROR(IFERROR(VLOOKUP(H1067,[1]STATUS_CAPEX!I:J,2,0),VLOOKUP(H1067,[1]STATUS_OPEX!H:I,2,0)),0)</f>
        <v>LIB //COMS</v>
      </c>
      <c r="R1067" s="31">
        <v>46608</v>
      </c>
      <c r="S1067" s="32" t="s">
        <v>47</v>
      </c>
      <c r="T1067" s="47" t="s">
        <v>72</v>
      </c>
      <c r="U1067" s="33" t="s">
        <v>39</v>
      </c>
      <c r="V1067" s="33" t="str">
        <f t="shared" si="159"/>
        <v>OK</v>
      </c>
      <c r="W1067" s="33" t="s">
        <v>49</v>
      </c>
      <c r="X1067" s="33" t="s">
        <v>49</v>
      </c>
      <c r="Y1067" s="33" t="s">
        <v>39</v>
      </c>
      <c r="Z1067" s="14">
        <f t="shared" si="153"/>
        <v>1</v>
      </c>
      <c r="AA1067" s="48">
        <v>2283.7399999999998</v>
      </c>
      <c r="AB1067" s="35" t="s">
        <v>50</v>
      </c>
      <c r="AC1067" s="36" t="s">
        <v>73</v>
      </c>
      <c r="AD1067" s="37" t="s">
        <v>51</v>
      </c>
      <c r="AE1067" s="32" t="str">
        <f t="shared" si="157"/>
        <v>Realizado</v>
      </c>
      <c r="AF1067" s="38" t="s">
        <v>42</v>
      </c>
      <c r="AG1067" s="39" t="s">
        <v>583</v>
      </c>
      <c r="AH1067" s="40">
        <v>2548098.5699999998</v>
      </c>
      <c r="AI1067" s="35" t="e">
        <f t="shared" si="154"/>
        <v>#N/A</v>
      </c>
      <c r="AJ1067" s="41">
        <v>25576596</v>
      </c>
      <c r="AK1067" s="51">
        <v>2283.7399999999998</v>
      </c>
      <c r="AL1067" s="34" t="str">
        <f t="shared" si="155"/>
        <v>Mauricio Alves</v>
      </c>
    </row>
    <row r="1068" spans="1:38" x14ac:dyDescent="0.25">
      <c r="A1068" s="26" t="s">
        <v>38</v>
      </c>
      <c r="B1068" s="26" t="s">
        <v>39</v>
      </c>
      <c r="C1068" s="26" t="s">
        <v>52</v>
      </c>
      <c r="D1068" s="26" t="s">
        <v>40</v>
      </c>
      <c r="E1068" s="27">
        <v>3088</v>
      </c>
      <c r="F1068" s="67">
        <v>171</v>
      </c>
      <c r="G1068" s="67"/>
      <c r="H1068" s="26">
        <v>6000821923</v>
      </c>
      <c r="I1068" s="26" t="s">
        <v>42</v>
      </c>
      <c r="J1068" s="26" t="s">
        <v>42</v>
      </c>
      <c r="K1068" s="30" t="str">
        <f t="shared" si="156"/>
        <v>Custeio</v>
      </c>
      <c r="L1068" s="47" t="s">
        <v>136</v>
      </c>
      <c r="M1068" s="26" t="s">
        <v>54</v>
      </c>
      <c r="N1068" s="26" t="str">
        <f t="shared" si="150"/>
        <v>Realizado</v>
      </c>
      <c r="O1068" s="47" t="s">
        <v>45</v>
      </c>
      <c r="P1068" s="47" t="s">
        <v>70</v>
      </c>
      <c r="Q1068" s="26" t="str">
        <f>IFERROR(IFERROR(VLOOKUP(H1068,[1]STATUS_CAPEX!I:J,2,0),VLOOKUP(H1068,[1]STATUS_OPEX!H:I,2,0)),0)</f>
        <v>LIB //COMS</v>
      </c>
      <c r="R1068" s="31">
        <v>46609</v>
      </c>
      <c r="S1068" s="32" t="s">
        <v>47</v>
      </c>
      <c r="T1068" s="47" t="s">
        <v>72</v>
      </c>
      <c r="U1068" s="33" t="s">
        <v>39</v>
      </c>
      <c r="V1068" s="33" t="str">
        <f t="shared" si="159"/>
        <v>OK</v>
      </c>
      <c r="W1068" s="33" t="s">
        <v>49</v>
      </c>
      <c r="X1068" s="33" t="s">
        <v>49</v>
      </c>
      <c r="Y1068" s="33" t="s">
        <v>39</v>
      </c>
      <c r="Z1068" s="14">
        <f t="shared" si="153"/>
        <v>1</v>
      </c>
      <c r="AA1068" s="48">
        <v>245.15</v>
      </c>
      <c r="AB1068" s="35" t="s">
        <v>50</v>
      </c>
      <c r="AC1068" s="36" t="s">
        <v>73</v>
      </c>
      <c r="AD1068" s="37" t="s">
        <v>51</v>
      </c>
      <c r="AE1068" s="32" t="str">
        <f t="shared" si="157"/>
        <v>Realizado</v>
      </c>
      <c r="AF1068" s="38" t="s">
        <v>42</v>
      </c>
      <c r="AG1068" s="39">
        <f t="shared" ref="AG1068:AG1120" si="160">IF(AK1068="",AA1068,AK1068)</f>
        <v>245.15</v>
      </c>
      <c r="AH1068" s="40">
        <v>2548098.5699999998</v>
      </c>
      <c r="AI1068" s="35" t="e">
        <f t="shared" si="154"/>
        <v>#N/A</v>
      </c>
      <c r="AJ1068" s="110">
        <v>25576661</v>
      </c>
      <c r="AK1068" s="51">
        <v>245.15</v>
      </c>
      <c r="AL1068" s="34" t="str">
        <f t="shared" si="155"/>
        <v>Mauricio Alves</v>
      </c>
    </row>
    <row r="1069" spans="1:38" x14ac:dyDescent="0.25">
      <c r="A1069" s="26" t="s">
        <v>38</v>
      </c>
      <c r="B1069" s="26" t="s">
        <v>39</v>
      </c>
      <c r="C1069" s="26" t="s">
        <v>52</v>
      </c>
      <c r="D1069" s="26" t="s">
        <v>40</v>
      </c>
      <c r="E1069" s="27">
        <v>4381</v>
      </c>
      <c r="F1069" s="67">
        <v>183</v>
      </c>
      <c r="G1069" s="67"/>
      <c r="H1069" s="26">
        <v>6000822788</v>
      </c>
      <c r="I1069" s="26" t="s">
        <v>42</v>
      </c>
      <c r="J1069" s="26" t="s">
        <v>42</v>
      </c>
      <c r="K1069" s="30" t="str">
        <f t="shared" si="156"/>
        <v>Custeio</v>
      </c>
      <c r="L1069" s="26" t="s">
        <v>136</v>
      </c>
      <c r="M1069" s="47" t="s">
        <v>506</v>
      </c>
      <c r="N1069" s="26" t="str">
        <f t="shared" ref="N1069:N1132" si="161">IF(Z1069&gt;99%,"Realizado","Pendente")</f>
        <v>Realizado</v>
      </c>
      <c r="O1069" s="47" t="s">
        <v>45</v>
      </c>
      <c r="P1069" s="47" t="s">
        <v>526</v>
      </c>
      <c r="Q1069" s="26" t="str">
        <f>IFERROR(IFERROR(VLOOKUP(H1069,[1]STATUS_CAPEX!I:J,2,0),VLOOKUP(H1069,[1]STATUS_OPEX!H:I,2,0)),0)</f>
        <v>LIB //COMS</v>
      </c>
      <c r="R1069" s="31">
        <v>46610</v>
      </c>
      <c r="S1069" s="32" t="s">
        <v>56</v>
      </c>
      <c r="T1069" s="26" t="s">
        <v>72</v>
      </c>
      <c r="U1069" s="33" t="s">
        <v>39</v>
      </c>
      <c r="V1069" s="33" t="str">
        <f t="shared" si="159"/>
        <v>OK</v>
      </c>
      <c r="W1069" s="33" t="s">
        <v>49</v>
      </c>
      <c r="X1069" s="33" t="s">
        <v>49</v>
      </c>
      <c r="Y1069" s="33" t="s">
        <v>39</v>
      </c>
      <c r="Z1069" s="14">
        <f t="shared" si="153"/>
        <v>1</v>
      </c>
      <c r="AA1069" s="48">
        <v>1150.52</v>
      </c>
      <c r="AB1069" s="35" t="s">
        <v>57</v>
      </c>
      <c r="AC1069" s="36" t="str">
        <f>IFERROR(VLOOKUP(T1069,[1]STATUS_CAPEX!Q:R,2,0),"SAMUEL OLIVEIRA")</f>
        <v>SAMUEL OLIVEIRA</v>
      </c>
      <c r="AD1069" s="37" t="s">
        <v>51</v>
      </c>
      <c r="AE1069" s="32" t="str">
        <f t="shared" si="157"/>
        <v>Realizado</v>
      </c>
      <c r="AF1069" s="38" t="s">
        <v>42</v>
      </c>
      <c r="AG1069" s="39">
        <f t="shared" si="160"/>
        <v>767.94</v>
      </c>
      <c r="AH1069" s="40">
        <v>2548098.5699999998</v>
      </c>
      <c r="AI1069" s="35" t="e">
        <f t="shared" si="154"/>
        <v>#N/A</v>
      </c>
      <c r="AJ1069" s="41">
        <v>25621984</v>
      </c>
      <c r="AK1069" s="51">
        <v>767.94</v>
      </c>
      <c r="AL1069" s="34" t="str">
        <f t="shared" si="155"/>
        <v>Mauricio Alves</v>
      </c>
    </row>
    <row r="1070" spans="1:38" x14ac:dyDescent="0.25">
      <c r="A1070" s="26" t="s">
        <v>38</v>
      </c>
      <c r="B1070" s="26" t="s">
        <v>39</v>
      </c>
      <c r="C1070" s="26" t="s">
        <v>52</v>
      </c>
      <c r="D1070" s="26" t="s">
        <v>40</v>
      </c>
      <c r="E1070" s="27">
        <v>124943</v>
      </c>
      <c r="F1070" s="27">
        <v>358</v>
      </c>
      <c r="G1070" s="27"/>
      <c r="H1070" s="26">
        <v>6000817638</v>
      </c>
      <c r="I1070" s="26" t="s">
        <v>42</v>
      </c>
      <c r="J1070" s="26" t="s">
        <v>42</v>
      </c>
      <c r="K1070" s="30" t="str">
        <f t="shared" si="156"/>
        <v>Custeio</v>
      </c>
      <c r="L1070" s="26" t="s">
        <v>136</v>
      </c>
      <c r="M1070" s="26" t="s">
        <v>69</v>
      </c>
      <c r="N1070" s="26" t="str">
        <f t="shared" si="161"/>
        <v>Realizado</v>
      </c>
      <c r="O1070" s="47"/>
      <c r="P1070" s="47" t="s">
        <v>70</v>
      </c>
      <c r="Q1070" s="26" t="str">
        <f>IFERROR(IFERROR(VLOOKUP(H1070,[1]STATUS_CAPEX!I:J,2,0),VLOOKUP(H1070,[1]STATUS_OPEX!H:I,2,0)),0)</f>
        <v>LIB //COMS</v>
      </c>
      <c r="R1070" s="31">
        <v>46295</v>
      </c>
      <c r="S1070" s="32" t="s">
        <v>47</v>
      </c>
      <c r="T1070" s="26" t="s">
        <v>72</v>
      </c>
      <c r="U1070" s="33" t="s">
        <v>39</v>
      </c>
      <c r="V1070" s="33" t="str">
        <f t="shared" si="159"/>
        <v>OK</v>
      </c>
      <c r="W1070" s="33" t="s">
        <v>49</v>
      </c>
      <c r="X1070" s="33" t="s">
        <v>49</v>
      </c>
      <c r="Y1070" s="33" t="s">
        <v>39</v>
      </c>
      <c r="Z1070" s="14">
        <f t="shared" si="153"/>
        <v>1</v>
      </c>
      <c r="AA1070" s="48">
        <v>4246.55</v>
      </c>
      <c r="AB1070" s="35" t="s">
        <v>50</v>
      </c>
      <c r="AC1070" s="36" t="str">
        <f>IFERROR(VLOOKUP(T1070,[1]STATUS_CAPEX!Q:R,2,0),"SAMUEL OLIVEIRA")</f>
        <v>SAMUEL OLIVEIRA</v>
      </c>
      <c r="AD1070" s="37" t="s">
        <v>51</v>
      </c>
      <c r="AE1070" s="32" t="str">
        <f t="shared" si="157"/>
        <v>Realizado</v>
      </c>
      <c r="AF1070" s="38" t="s">
        <v>42</v>
      </c>
      <c r="AG1070" s="39">
        <f t="shared" si="160"/>
        <v>342.84</v>
      </c>
      <c r="AH1070" s="40">
        <v>2548098.5699999998</v>
      </c>
      <c r="AI1070" s="35" t="e">
        <f t="shared" si="154"/>
        <v>#N/A</v>
      </c>
      <c r="AJ1070" s="41">
        <v>25484978</v>
      </c>
      <c r="AK1070" s="51">
        <v>342.84</v>
      </c>
      <c r="AL1070" s="34" t="str">
        <f t="shared" si="155"/>
        <v>Mauricio Alves</v>
      </c>
    </row>
    <row r="1071" spans="1:38" x14ac:dyDescent="0.25">
      <c r="A1071" s="26" t="s">
        <v>38</v>
      </c>
      <c r="B1071" s="26" t="s">
        <v>39</v>
      </c>
      <c r="C1071" s="26" t="s">
        <v>52</v>
      </c>
      <c r="D1071" s="26" t="s">
        <v>40</v>
      </c>
      <c r="E1071" s="27">
        <v>128540</v>
      </c>
      <c r="F1071" s="27">
        <v>359</v>
      </c>
      <c r="G1071" s="27"/>
      <c r="H1071" s="26">
        <v>6000817639</v>
      </c>
      <c r="I1071" s="26" t="s">
        <v>42</v>
      </c>
      <c r="J1071" s="26" t="s">
        <v>42</v>
      </c>
      <c r="K1071" s="30" t="str">
        <f t="shared" si="156"/>
        <v>Custeio</v>
      </c>
      <c r="L1071" s="26" t="s">
        <v>136</v>
      </c>
      <c r="M1071" s="26" t="s">
        <v>69</v>
      </c>
      <c r="N1071" s="26" t="str">
        <f t="shared" si="161"/>
        <v>Realizado</v>
      </c>
      <c r="O1071" s="47"/>
      <c r="P1071" s="47" t="s">
        <v>70</v>
      </c>
      <c r="Q1071" s="26" t="str">
        <f>IFERROR(IFERROR(VLOOKUP(H1071,[1]STATUS_CAPEX!I:J,2,0),VLOOKUP(H1071,[1]STATUS_OPEX!H:I,2,0)),0)</f>
        <v>LIB //COMS</v>
      </c>
      <c r="R1071" s="31">
        <v>46296</v>
      </c>
      <c r="S1071" s="32" t="s">
        <v>47</v>
      </c>
      <c r="T1071" s="26" t="s">
        <v>72</v>
      </c>
      <c r="U1071" s="33" t="s">
        <v>39</v>
      </c>
      <c r="V1071" s="33" t="str">
        <f t="shared" si="159"/>
        <v>OK</v>
      </c>
      <c r="W1071" s="33" t="s">
        <v>49</v>
      </c>
      <c r="X1071" s="33" t="s">
        <v>49</v>
      </c>
      <c r="Y1071" s="33" t="s">
        <v>39</v>
      </c>
      <c r="Z1071" s="14">
        <f t="shared" si="153"/>
        <v>1</v>
      </c>
      <c r="AA1071" s="48">
        <v>7747.88</v>
      </c>
      <c r="AB1071" s="35" t="s">
        <v>50</v>
      </c>
      <c r="AC1071" s="36" t="str">
        <f>IFERROR(VLOOKUP(T1071,[1]STATUS_CAPEX!Q:R,2,0),"SAMUEL OLIVEIRA")</f>
        <v>SAMUEL OLIVEIRA</v>
      </c>
      <c r="AD1071" s="37" t="s">
        <v>51</v>
      </c>
      <c r="AE1071" s="32" t="str">
        <f t="shared" si="157"/>
        <v>Realizado</v>
      </c>
      <c r="AF1071" s="38" t="s">
        <v>42</v>
      </c>
      <c r="AG1071" s="39">
        <f t="shared" si="160"/>
        <v>2661.22</v>
      </c>
      <c r="AH1071" s="40">
        <v>2548098.5699999998</v>
      </c>
      <c r="AI1071" s="35" t="e">
        <f t="shared" si="154"/>
        <v>#N/A</v>
      </c>
      <c r="AJ1071" s="41">
        <v>25485074</v>
      </c>
      <c r="AK1071" s="51">
        <v>2661.22</v>
      </c>
      <c r="AL1071" s="34" t="str">
        <f t="shared" si="155"/>
        <v>Mauricio Alves</v>
      </c>
    </row>
    <row r="1072" spans="1:38" x14ac:dyDescent="0.25">
      <c r="A1072" s="26" t="s">
        <v>38</v>
      </c>
      <c r="B1072" s="26" t="s">
        <v>39</v>
      </c>
      <c r="C1072" s="26" t="s">
        <v>52</v>
      </c>
      <c r="D1072" s="26" t="s">
        <v>40</v>
      </c>
      <c r="E1072" s="27">
        <v>5034</v>
      </c>
      <c r="F1072" s="67">
        <v>538</v>
      </c>
      <c r="G1072" s="67"/>
      <c r="H1072" s="26">
        <v>6000817651</v>
      </c>
      <c r="I1072" s="26" t="s">
        <v>42</v>
      </c>
      <c r="J1072" s="26" t="s">
        <v>42</v>
      </c>
      <c r="K1072" s="30" t="str">
        <f t="shared" si="156"/>
        <v>Custeio</v>
      </c>
      <c r="L1072" s="47" t="s">
        <v>156</v>
      </c>
      <c r="M1072" s="26" t="s">
        <v>69</v>
      </c>
      <c r="N1072" s="26" t="str">
        <f t="shared" si="161"/>
        <v>Realizado</v>
      </c>
      <c r="O1072" s="47" t="s">
        <v>45</v>
      </c>
      <c r="P1072" s="47" t="s">
        <v>76</v>
      </c>
      <c r="Q1072" s="26" t="str">
        <f>IFERROR(IFERROR(VLOOKUP(H1072,[1]STATUS_CAPEX!I:J,2,0),VLOOKUP(H1072,[1]STATUS_OPEX!H:I,2,0)),0)</f>
        <v>LIB //COMS</v>
      </c>
      <c r="R1072" s="31">
        <v>46387</v>
      </c>
      <c r="S1072" s="32" t="s">
        <v>165</v>
      </c>
      <c r="T1072" s="47" t="s">
        <v>72</v>
      </c>
      <c r="U1072" s="33" t="s">
        <v>39</v>
      </c>
      <c r="V1072" s="33" t="str">
        <f t="shared" si="159"/>
        <v>OK</v>
      </c>
      <c r="W1072" s="33" t="s">
        <v>49</v>
      </c>
      <c r="X1072" s="33" t="s">
        <v>49</v>
      </c>
      <c r="Y1072" s="33" t="s">
        <v>39</v>
      </c>
      <c r="Z1072" s="14">
        <f t="shared" si="153"/>
        <v>1</v>
      </c>
      <c r="AA1072" s="48">
        <v>3873.94</v>
      </c>
      <c r="AB1072" s="35" t="s">
        <v>50</v>
      </c>
      <c r="AC1072" s="36" t="s">
        <v>73</v>
      </c>
      <c r="AD1072" s="37" t="s">
        <v>51</v>
      </c>
      <c r="AE1072" s="32" t="str">
        <f t="shared" si="157"/>
        <v>Realizado</v>
      </c>
      <c r="AF1072" s="38" t="s">
        <v>166</v>
      </c>
      <c r="AG1072" s="39">
        <f t="shared" si="160"/>
        <v>9410.7999999999993</v>
      </c>
      <c r="AH1072" s="40">
        <v>2548098.5699999998</v>
      </c>
      <c r="AI1072" s="35" t="e">
        <f t="shared" si="154"/>
        <v>#N/A</v>
      </c>
      <c r="AJ1072" s="41">
        <v>25576466</v>
      </c>
      <c r="AK1072" s="51">
        <v>9410.7999999999993</v>
      </c>
      <c r="AL1072" s="34" t="str">
        <f t="shared" si="155"/>
        <v>Mauricio Alves</v>
      </c>
    </row>
    <row r="1073" spans="1:38" x14ac:dyDescent="0.25">
      <c r="A1073" s="26" t="s">
        <v>38</v>
      </c>
      <c r="B1073" s="26" t="s">
        <v>39</v>
      </c>
      <c r="C1073" s="26" t="s">
        <v>52</v>
      </c>
      <c r="D1073" s="26" t="s">
        <v>40</v>
      </c>
      <c r="E1073" s="27">
        <v>5034</v>
      </c>
      <c r="F1073" s="67">
        <v>496</v>
      </c>
      <c r="G1073" s="67"/>
      <c r="H1073" s="26">
        <v>6000817651</v>
      </c>
      <c r="I1073" s="26" t="s">
        <v>42</v>
      </c>
      <c r="J1073" s="26" t="s">
        <v>42</v>
      </c>
      <c r="K1073" s="30" t="str">
        <f t="shared" si="156"/>
        <v>Custeio</v>
      </c>
      <c r="L1073" s="26" t="s">
        <v>156</v>
      </c>
      <c r="M1073" s="26" t="s">
        <v>69</v>
      </c>
      <c r="N1073" s="26" t="str">
        <f t="shared" si="161"/>
        <v>Realizado</v>
      </c>
      <c r="O1073" s="47" t="s">
        <v>45</v>
      </c>
      <c r="P1073" s="47" t="s">
        <v>70</v>
      </c>
      <c r="Q1073" s="26" t="str">
        <f>IFERROR(IFERROR(VLOOKUP(H1073,[1]STATUS_CAPEX!I:J,2,0),VLOOKUP(H1073,[1]STATUS_OPEX!H:I,2,0)),0)</f>
        <v>LIB //COMS</v>
      </c>
      <c r="R1073" s="31">
        <v>46580</v>
      </c>
      <c r="S1073" s="32" t="s">
        <v>165</v>
      </c>
      <c r="T1073" s="47" t="s">
        <v>72</v>
      </c>
      <c r="U1073" s="33" t="s">
        <v>39</v>
      </c>
      <c r="V1073" s="33" t="str">
        <f t="shared" si="159"/>
        <v>OK</v>
      </c>
      <c r="W1073" s="33" t="s">
        <v>49</v>
      </c>
      <c r="X1073" s="33" t="s">
        <v>49</v>
      </c>
      <c r="Y1073" s="33" t="s">
        <v>39</v>
      </c>
      <c r="Z1073" s="14">
        <f t="shared" si="153"/>
        <v>1</v>
      </c>
      <c r="AA1073" s="48">
        <v>6928.74</v>
      </c>
      <c r="AB1073" s="35" t="s">
        <v>50</v>
      </c>
      <c r="AC1073" s="36" t="s">
        <v>73</v>
      </c>
      <c r="AD1073" s="37" t="s">
        <v>51</v>
      </c>
      <c r="AE1073" s="32" t="str">
        <f t="shared" si="157"/>
        <v>Realizado</v>
      </c>
      <c r="AF1073" s="38" t="s">
        <v>166</v>
      </c>
      <c r="AG1073" s="39">
        <f t="shared" si="160"/>
        <v>2750.87</v>
      </c>
      <c r="AH1073" s="40">
        <v>2548098.5699999998</v>
      </c>
      <c r="AI1073" s="35" t="e">
        <f t="shared" si="154"/>
        <v>#N/A</v>
      </c>
      <c r="AJ1073" s="41">
        <v>25576466</v>
      </c>
      <c r="AK1073" s="51">
        <v>2750.87</v>
      </c>
      <c r="AL1073" s="34" t="str">
        <f t="shared" si="155"/>
        <v>Mauricio Alves</v>
      </c>
    </row>
    <row r="1074" spans="1:38" x14ac:dyDescent="0.25">
      <c r="A1074" s="26" t="s">
        <v>38</v>
      </c>
      <c r="B1074" s="26" t="s">
        <v>39</v>
      </c>
      <c r="C1074" s="26" t="s">
        <v>52</v>
      </c>
      <c r="D1074" s="26" t="s">
        <v>40</v>
      </c>
      <c r="E1074" s="27">
        <v>5034</v>
      </c>
      <c r="F1074" s="67">
        <v>498</v>
      </c>
      <c r="G1074" s="67"/>
      <c r="H1074" s="26">
        <v>6000817651</v>
      </c>
      <c r="I1074" s="26" t="s">
        <v>42</v>
      </c>
      <c r="J1074" s="26" t="s">
        <v>42</v>
      </c>
      <c r="K1074" s="30" t="str">
        <f t="shared" si="156"/>
        <v>Custeio</v>
      </c>
      <c r="L1074" s="26" t="s">
        <v>156</v>
      </c>
      <c r="M1074" s="26" t="s">
        <v>69</v>
      </c>
      <c r="N1074" s="26" t="str">
        <f t="shared" si="161"/>
        <v>Realizado</v>
      </c>
      <c r="O1074" s="47" t="s">
        <v>45</v>
      </c>
      <c r="P1074" s="47" t="s">
        <v>70</v>
      </c>
      <c r="Q1074" s="26" t="str">
        <f>IFERROR(IFERROR(VLOOKUP(H1074,[1]STATUS_CAPEX!I:J,2,0),VLOOKUP(H1074,[1]STATUS_OPEX!H:I,2,0)),0)</f>
        <v>LIB //COMS</v>
      </c>
      <c r="R1074" s="31">
        <v>46583</v>
      </c>
      <c r="S1074" s="32" t="s">
        <v>165</v>
      </c>
      <c r="T1074" s="47" t="s">
        <v>72</v>
      </c>
      <c r="U1074" s="33" t="s">
        <v>39</v>
      </c>
      <c r="V1074" s="33" t="str">
        <f t="shared" si="159"/>
        <v>OK</v>
      </c>
      <c r="W1074" s="33" t="s">
        <v>49</v>
      </c>
      <c r="X1074" s="33" t="s">
        <v>49</v>
      </c>
      <c r="Y1074" s="33" t="s">
        <v>39</v>
      </c>
      <c r="Z1074" s="14">
        <f t="shared" si="153"/>
        <v>1</v>
      </c>
      <c r="AA1074" s="48">
        <v>5413.66</v>
      </c>
      <c r="AB1074" s="35" t="s">
        <v>50</v>
      </c>
      <c r="AC1074" s="36" t="s">
        <v>73</v>
      </c>
      <c r="AD1074" s="37" t="s">
        <v>51</v>
      </c>
      <c r="AE1074" s="32" t="str">
        <f t="shared" si="157"/>
        <v>Realizado</v>
      </c>
      <c r="AF1074" s="38" t="s">
        <v>166</v>
      </c>
      <c r="AG1074" s="39">
        <f t="shared" si="160"/>
        <v>1539.72</v>
      </c>
      <c r="AH1074" s="40">
        <v>2548098.5699999998</v>
      </c>
      <c r="AI1074" s="35" t="e">
        <f t="shared" si="154"/>
        <v>#N/A</v>
      </c>
      <c r="AJ1074" s="41">
        <v>25576466</v>
      </c>
      <c r="AK1074" s="51">
        <v>1539.72</v>
      </c>
      <c r="AL1074" s="34" t="str">
        <f t="shared" si="155"/>
        <v>Mauricio Alves</v>
      </c>
    </row>
    <row r="1075" spans="1:38" x14ac:dyDescent="0.25">
      <c r="A1075" s="26" t="s">
        <v>38</v>
      </c>
      <c r="B1075" s="26" t="s">
        <v>39</v>
      </c>
      <c r="C1075" s="26" t="s">
        <v>52</v>
      </c>
      <c r="D1075" s="26" t="s">
        <v>40</v>
      </c>
      <c r="E1075" s="27">
        <v>5034</v>
      </c>
      <c r="F1075" s="67">
        <v>499</v>
      </c>
      <c r="G1075" s="67"/>
      <c r="H1075" s="26">
        <v>6000817651</v>
      </c>
      <c r="I1075" s="26" t="s">
        <v>42</v>
      </c>
      <c r="J1075" s="26" t="s">
        <v>42</v>
      </c>
      <c r="K1075" s="30" t="str">
        <f t="shared" si="156"/>
        <v>Custeio</v>
      </c>
      <c r="L1075" s="26" t="s">
        <v>156</v>
      </c>
      <c r="M1075" s="26" t="s">
        <v>69</v>
      </c>
      <c r="N1075" s="26" t="str">
        <f t="shared" si="161"/>
        <v>Realizado</v>
      </c>
      <c r="O1075" s="47" t="s">
        <v>45</v>
      </c>
      <c r="P1075" s="47" t="s">
        <v>70</v>
      </c>
      <c r="Q1075" s="26" t="str">
        <f>IFERROR(IFERROR(VLOOKUP(H1075,[1]STATUS_CAPEX!I:J,2,0),VLOOKUP(H1075,[1]STATUS_OPEX!H:I,2,0)),0)</f>
        <v>LIB //COMS</v>
      </c>
      <c r="R1075" s="31">
        <v>46584</v>
      </c>
      <c r="S1075" s="32" t="s">
        <v>165</v>
      </c>
      <c r="T1075" s="47" t="s">
        <v>72</v>
      </c>
      <c r="U1075" s="33" t="s">
        <v>39</v>
      </c>
      <c r="V1075" s="33" t="str">
        <f t="shared" si="159"/>
        <v>OK</v>
      </c>
      <c r="W1075" s="33" t="s">
        <v>49</v>
      </c>
      <c r="X1075" s="33" t="s">
        <v>49</v>
      </c>
      <c r="Y1075" s="33" t="s">
        <v>39</v>
      </c>
      <c r="Z1075" s="14">
        <f t="shared" si="153"/>
        <v>1</v>
      </c>
      <c r="AA1075" s="48">
        <v>5531.6</v>
      </c>
      <c r="AB1075" s="35" t="s">
        <v>50</v>
      </c>
      <c r="AC1075" s="36" t="s">
        <v>73</v>
      </c>
      <c r="AD1075" s="37" t="s">
        <v>51</v>
      </c>
      <c r="AE1075" s="32" t="str">
        <f t="shared" si="157"/>
        <v>Realizado</v>
      </c>
      <c r="AF1075" s="38" t="s">
        <v>166</v>
      </c>
      <c r="AG1075" s="39">
        <f t="shared" si="160"/>
        <v>1361.97</v>
      </c>
      <c r="AH1075" s="40">
        <v>2548098.5699999998</v>
      </c>
      <c r="AI1075" s="35" t="e">
        <f t="shared" si="154"/>
        <v>#N/A</v>
      </c>
      <c r="AJ1075" s="41">
        <v>25576466</v>
      </c>
      <c r="AK1075" s="51">
        <v>1361.97</v>
      </c>
      <c r="AL1075" s="34" t="str">
        <f t="shared" si="155"/>
        <v>Mauricio Alves</v>
      </c>
    </row>
    <row r="1076" spans="1:38" x14ac:dyDescent="0.25">
      <c r="A1076" s="26" t="s">
        <v>38</v>
      </c>
      <c r="B1076" s="26" t="s">
        <v>39</v>
      </c>
      <c r="C1076" s="26" t="s">
        <v>52</v>
      </c>
      <c r="D1076" s="26" t="s">
        <v>40</v>
      </c>
      <c r="E1076" s="27">
        <v>5034</v>
      </c>
      <c r="F1076" s="67">
        <v>500</v>
      </c>
      <c r="G1076" s="67"/>
      <c r="H1076" s="26">
        <v>6000817651</v>
      </c>
      <c r="I1076" s="26" t="s">
        <v>42</v>
      </c>
      <c r="J1076" s="26" t="s">
        <v>42</v>
      </c>
      <c r="K1076" s="30" t="str">
        <f t="shared" si="156"/>
        <v>Custeio</v>
      </c>
      <c r="L1076" s="26" t="s">
        <v>156</v>
      </c>
      <c r="M1076" s="26" t="s">
        <v>69</v>
      </c>
      <c r="N1076" s="26" t="str">
        <f t="shared" si="161"/>
        <v>Realizado</v>
      </c>
      <c r="O1076" s="47" t="s">
        <v>45</v>
      </c>
      <c r="P1076" s="47" t="s">
        <v>70</v>
      </c>
      <c r="Q1076" s="26" t="str">
        <f>IFERROR(IFERROR(VLOOKUP(H1076,[1]STATUS_CAPEX!I:J,2,0),VLOOKUP(H1076,[1]STATUS_OPEX!H:I,2,0)),0)</f>
        <v>LIB //COMS</v>
      </c>
      <c r="R1076" s="31">
        <v>46585</v>
      </c>
      <c r="S1076" s="32" t="s">
        <v>165</v>
      </c>
      <c r="T1076" s="47" t="s">
        <v>72</v>
      </c>
      <c r="U1076" s="33" t="s">
        <v>39</v>
      </c>
      <c r="V1076" s="33" t="str">
        <f t="shared" si="159"/>
        <v>OK</v>
      </c>
      <c r="W1076" s="33" t="s">
        <v>49</v>
      </c>
      <c r="X1076" s="33" t="s">
        <v>49</v>
      </c>
      <c r="Y1076" s="33" t="s">
        <v>39</v>
      </c>
      <c r="Z1076" s="14">
        <f t="shared" si="153"/>
        <v>1</v>
      </c>
      <c r="AA1076" s="48">
        <v>3849.3</v>
      </c>
      <c r="AB1076" s="35" t="s">
        <v>50</v>
      </c>
      <c r="AC1076" s="36" t="s">
        <v>73</v>
      </c>
      <c r="AD1076" s="37" t="s">
        <v>51</v>
      </c>
      <c r="AE1076" s="32" t="str">
        <f t="shared" si="157"/>
        <v>Realizado</v>
      </c>
      <c r="AF1076" s="38" t="s">
        <v>166</v>
      </c>
      <c r="AG1076" s="39">
        <f t="shared" si="160"/>
        <v>3079.44</v>
      </c>
      <c r="AH1076" s="40">
        <v>2548098.5699999998</v>
      </c>
      <c r="AI1076" s="35" t="e">
        <f t="shared" si="154"/>
        <v>#N/A</v>
      </c>
      <c r="AJ1076" s="41">
        <v>25576466</v>
      </c>
      <c r="AK1076" s="51">
        <v>3079.44</v>
      </c>
      <c r="AL1076" s="34" t="str">
        <f t="shared" si="155"/>
        <v>Mauricio Alves</v>
      </c>
    </row>
    <row r="1077" spans="1:38" x14ac:dyDescent="0.25">
      <c r="A1077" s="26" t="s">
        <v>38</v>
      </c>
      <c r="B1077" s="26" t="s">
        <v>39</v>
      </c>
      <c r="C1077" s="26" t="s">
        <v>52</v>
      </c>
      <c r="D1077" s="26" t="s">
        <v>40</v>
      </c>
      <c r="E1077" s="27">
        <v>3069</v>
      </c>
      <c r="F1077" s="46">
        <v>384</v>
      </c>
      <c r="G1077" s="46"/>
      <c r="H1077" s="26">
        <v>6000670172</v>
      </c>
      <c r="I1077" s="26" t="s">
        <v>42</v>
      </c>
      <c r="J1077" s="26" t="s">
        <v>42</v>
      </c>
      <c r="K1077" s="30" t="str">
        <f t="shared" si="156"/>
        <v>Custeio</v>
      </c>
      <c r="L1077" s="26" t="s">
        <v>75</v>
      </c>
      <c r="M1077" s="26" t="s">
        <v>69</v>
      </c>
      <c r="N1077" s="26" t="str">
        <f t="shared" si="161"/>
        <v>Realizado</v>
      </c>
      <c r="O1077" s="47" t="s">
        <v>45</v>
      </c>
      <c r="P1077" s="47" t="s">
        <v>70</v>
      </c>
      <c r="Q1077" s="26" t="str">
        <f>IFERROR(IFERROR(VLOOKUP(H1077,[1]STATUS_CAPEX!I:J,2,0),VLOOKUP(H1077,[1]STATUS_OPEX!H:I,2,0)),0)</f>
        <v>LIB //COMS</v>
      </c>
      <c r="R1077" s="31">
        <v>46618</v>
      </c>
      <c r="S1077" s="32" t="s">
        <v>56</v>
      </c>
      <c r="T1077" s="26" t="s">
        <v>72</v>
      </c>
      <c r="U1077" s="33" t="s">
        <v>39</v>
      </c>
      <c r="V1077" s="33" t="str">
        <f t="shared" si="159"/>
        <v>OK</v>
      </c>
      <c r="W1077" s="33" t="s">
        <v>49</v>
      </c>
      <c r="X1077" s="33" t="s">
        <v>49</v>
      </c>
      <c r="Y1077" s="33" t="s">
        <v>39</v>
      </c>
      <c r="Z1077" s="14">
        <f t="shared" si="153"/>
        <v>1</v>
      </c>
      <c r="AA1077" s="48">
        <v>769.86</v>
      </c>
      <c r="AB1077" s="50" t="s">
        <v>57</v>
      </c>
      <c r="AC1077" s="36" t="s">
        <v>73</v>
      </c>
      <c r="AD1077" s="37" t="s">
        <v>51</v>
      </c>
      <c r="AE1077" s="32" t="str">
        <f t="shared" si="157"/>
        <v>Realizado</v>
      </c>
      <c r="AF1077" s="38" t="s">
        <v>42</v>
      </c>
      <c r="AG1077" s="39">
        <f t="shared" si="160"/>
        <v>769.86</v>
      </c>
      <c r="AH1077" s="40">
        <v>2548098.5699999998</v>
      </c>
      <c r="AI1077" s="35" t="e">
        <f t="shared" si="154"/>
        <v>#N/A</v>
      </c>
      <c r="AJ1077" s="95">
        <v>25537072</v>
      </c>
      <c r="AK1077" s="51">
        <v>769.86</v>
      </c>
      <c r="AL1077" s="34" t="str">
        <f t="shared" si="155"/>
        <v>Mauricio Alves</v>
      </c>
    </row>
    <row r="1078" spans="1:38" x14ac:dyDescent="0.25">
      <c r="A1078" s="26" t="s">
        <v>38</v>
      </c>
      <c r="B1078" s="26" t="s">
        <v>39</v>
      </c>
      <c r="C1078" s="26" t="s">
        <v>52</v>
      </c>
      <c r="D1078" s="26" t="s">
        <v>40</v>
      </c>
      <c r="E1078" s="27">
        <v>3069</v>
      </c>
      <c r="F1078" s="67" t="s">
        <v>584</v>
      </c>
      <c r="G1078" s="67"/>
      <c r="H1078" s="26">
        <v>6000670165</v>
      </c>
      <c r="I1078" s="26" t="s">
        <v>42</v>
      </c>
      <c r="J1078" s="26" t="s">
        <v>42</v>
      </c>
      <c r="K1078" s="30" t="str">
        <f t="shared" si="156"/>
        <v>Custeio</v>
      </c>
      <c r="L1078" s="26" t="s">
        <v>75</v>
      </c>
      <c r="M1078" s="26" t="s">
        <v>69</v>
      </c>
      <c r="N1078" s="26" t="str">
        <f t="shared" si="161"/>
        <v>Realizado</v>
      </c>
      <c r="O1078" s="47" t="s">
        <v>45</v>
      </c>
      <c r="P1078" s="47" t="s">
        <v>70</v>
      </c>
      <c r="Q1078" s="26" t="str">
        <f>IFERROR(IFERROR(VLOOKUP(H1078,[1]STATUS_CAPEX!I:J,2,0),VLOOKUP(H1078,[1]STATUS_OPEX!H:I,2,0)),0)</f>
        <v>LIB //COMS</v>
      </c>
      <c r="R1078" s="31">
        <v>46619</v>
      </c>
      <c r="S1078" s="32" t="s">
        <v>56</v>
      </c>
      <c r="T1078" s="26" t="s">
        <v>72</v>
      </c>
      <c r="U1078" s="33" t="s">
        <v>39</v>
      </c>
      <c r="V1078" s="33" t="str">
        <f t="shared" si="159"/>
        <v>OK</v>
      </c>
      <c r="W1078" s="33" t="s">
        <v>49</v>
      </c>
      <c r="X1078" s="33" t="s">
        <v>49</v>
      </c>
      <c r="Y1078" s="33" t="s">
        <v>39</v>
      </c>
      <c r="Z1078" s="14">
        <f t="shared" si="153"/>
        <v>1</v>
      </c>
      <c r="AA1078" s="48">
        <v>397.25</v>
      </c>
      <c r="AB1078" s="50" t="s">
        <v>57</v>
      </c>
      <c r="AC1078" s="36" t="s">
        <v>73</v>
      </c>
      <c r="AD1078" s="37" t="s">
        <v>51</v>
      </c>
      <c r="AE1078" s="32" t="str">
        <f t="shared" si="157"/>
        <v>Realizado</v>
      </c>
      <c r="AF1078" s="38" t="s">
        <v>42</v>
      </c>
      <c r="AG1078" s="39">
        <f t="shared" si="160"/>
        <v>397.25</v>
      </c>
      <c r="AH1078" s="40">
        <v>2548098.5699999998</v>
      </c>
      <c r="AI1078" s="35" t="e">
        <f t="shared" si="154"/>
        <v>#N/A</v>
      </c>
      <c r="AJ1078" s="95">
        <v>25537074</v>
      </c>
      <c r="AK1078" s="51">
        <v>397.25</v>
      </c>
      <c r="AL1078" s="34" t="str">
        <f t="shared" si="155"/>
        <v>Mauricio Alves</v>
      </c>
    </row>
    <row r="1079" spans="1:38" x14ac:dyDescent="0.25">
      <c r="A1079" s="26" t="s">
        <v>38</v>
      </c>
      <c r="B1079" s="26" t="s">
        <v>39</v>
      </c>
      <c r="C1079" s="26" t="s">
        <v>52</v>
      </c>
      <c r="D1079" s="26" t="s">
        <v>40</v>
      </c>
      <c r="E1079" s="27">
        <v>3069</v>
      </c>
      <c r="F1079" s="67">
        <v>384.2</v>
      </c>
      <c r="G1079" s="67"/>
      <c r="H1079" s="26">
        <v>6000670164</v>
      </c>
      <c r="I1079" s="26" t="s">
        <v>42</v>
      </c>
      <c r="J1079" s="26" t="s">
        <v>42</v>
      </c>
      <c r="K1079" s="30" t="str">
        <f t="shared" si="156"/>
        <v>Custeio</v>
      </c>
      <c r="L1079" s="26" t="s">
        <v>75</v>
      </c>
      <c r="M1079" s="26" t="s">
        <v>69</v>
      </c>
      <c r="N1079" s="26" t="str">
        <f t="shared" si="161"/>
        <v>Realizado</v>
      </c>
      <c r="O1079" s="47" t="s">
        <v>45</v>
      </c>
      <c r="P1079" s="47" t="s">
        <v>70</v>
      </c>
      <c r="Q1079" s="26" t="str">
        <f>IFERROR(IFERROR(VLOOKUP(H1079,[1]STATUS_CAPEX!I:J,2,0),VLOOKUP(H1079,[1]STATUS_OPEX!H:I,2,0)),0)</f>
        <v>LIB //COMS</v>
      </c>
      <c r="R1079" s="31">
        <v>46620</v>
      </c>
      <c r="S1079" s="32" t="s">
        <v>56</v>
      </c>
      <c r="T1079" s="26" t="s">
        <v>72</v>
      </c>
      <c r="U1079" s="33" t="s">
        <v>39</v>
      </c>
      <c r="V1079" s="33" t="str">
        <f t="shared" si="159"/>
        <v>OK</v>
      </c>
      <c r="W1079" s="33" t="s">
        <v>49</v>
      </c>
      <c r="X1079" s="33" t="s">
        <v>49</v>
      </c>
      <c r="Y1079" s="33" t="s">
        <v>39</v>
      </c>
      <c r="Z1079" s="14">
        <f t="shared" si="153"/>
        <v>1</v>
      </c>
      <c r="AA1079" s="48">
        <v>769.86</v>
      </c>
      <c r="AB1079" s="50" t="s">
        <v>57</v>
      </c>
      <c r="AC1079" s="36" t="s">
        <v>73</v>
      </c>
      <c r="AD1079" s="37" t="s">
        <v>51</v>
      </c>
      <c r="AE1079" s="32" t="str">
        <f t="shared" si="157"/>
        <v>Realizado</v>
      </c>
      <c r="AF1079" s="38" t="s">
        <v>42</v>
      </c>
      <c r="AG1079" s="39">
        <f t="shared" si="160"/>
        <v>85.11</v>
      </c>
      <c r="AH1079" s="40">
        <v>2548098.5699999998</v>
      </c>
      <c r="AI1079" s="35" t="e">
        <f t="shared" si="154"/>
        <v>#N/A</v>
      </c>
      <c r="AJ1079" s="95">
        <v>25537076</v>
      </c>
      <c r="AK1079" s="51">
        <v>85.11</v>
      </c>
      <c r="AL1079" s="34" t="str">
        <f t="shared" si="155"/>
        <v>Mauricio Alves</v>
      </c>
    </row>
    <row r="1080" spans="1:38" x14ac:dyDescent="0.25">
      <c r="A1080" s="26" t="s">
        <v>38</v>
      </c>
      <c r="B1080" s="26" t="s">
        <v>39</v>
      </c>
      <c r="C1080" s="26" t="s">
        <v>52</v>
      </c>
      <c r="D1080" s="26" t="s">
        <v>40</v>
      </c>
      <c r="E1080" s="27">
        <v>3069</v>
      </c>
      <c r="F1080" s="67">
        <v>384.3</v>
      </c>
      <c r="G1080" s="67"/>
      <c r="H1080" s="26">
        <v>6000670139</v>
      </c>
      <c r="I1080" s="26" t="s">
        <v>42</v>
      </c>
      <c r="J1080" s="26" t="s">
        <v>42</v>
      </c>
      <c r="K1080" s="30" t="str">
        <f t="shared" si="156"/>
        <v>Custeio</v>
      </c>
      <c r="L1080" s="26" t="s">
        <v>75</v>
      </c>
      <c r="M1080" s="26" t="s">
        <v>69</v>
      </c>
      <c r="N1080" s="26" t="str">
        <f t="shared" si="161"/>
        <v>Realizado</v>
      </c>
      <c r="O1080" s="47" t="s">
        <v>45</v>
      </c>
      <c r="P1080" s="47" t="s">
        <v>70</v>
      </c>
      <c r="Q1080" s="26" t="str">
        <f>IFERROR(IFERROR(VLOOKUP(H1080,[1]STATUS_CAPEX!I:J,2,0),VLOOKUP(H1080,[1]STATUS_OPEX!H:I,2,0)),0)</f>
        <v>LIB //COMS</v>
      </c>
      <c r="R1080" s="31">
        <v>46621</v>
      </c>
      <c r="S1080" s="32" t="s">
        <v>56</v>
      </c>
      <c r="T1080" s="26" t="s">
        <v>72</v>
      </c>
      <c r="U1080" s="33" t="s">
        <v>39</v>
      </c>
      <c r="V1080" s="33" t="str">
        <f t="shared" si="159"/>
        <v>OK</v>
      </c>
      <c r="W1080" s="33" t="s">
        <v>49</v>
      </c>
      <c r="X1080" s="33" t="s">
        <v>49</v>
      </c>
      <c r="Y1080" s="33" t="s">
        <v>39</v>
      </c>
      <c r="Z1080" s="14">
        <f t="shared" si="153"/>
        <v>1</v>
      </c>
      <c r="AA1080" s="48">
        <v>397.25</v>
      </c>
      <c r="AB1080" s="50" t="s">
        <v>57</v>
      </c>
      <c r="AC1080" s="36" t="s">
        <v>73</v>
      </c>
      <c r="AD1080" s="37" t="s">
        <v>51</v>
      </c>
      <c r="AE1080" s="32" t="str">
        <f t="shared" si="157"/>
        <v>Realizado</v>
      </c>
      <c r="AF1080" s="38" t="s">
        <v>42</v>
      </c>
      <c r="AG1080" s="39">
        <f t="shared" si="160"/>
        <v>397.25</v>
      </c>
      <c r="AH1080" s="40">
        <v>2548098.5699999998</v>
      </c>
      <c r="AI1080" s="35" t="e">
        <f t="shared" si="154"/>
        <v>#N/A</v>
      </c>
      <c r="AJ1080" s="95">
        <v>25537078</v>
      </c>
      <c r="AK1080" s="51">
        <v>397.25</v>
      </c>
      <c r="AL1080" s="34" t="str">
        <f t="shared" si="155"/>
        <v>Mauricio Alves</v>
      </c>
    </row>
    <row r="1081" spans="1:38" x14ac:dyDescent="0.25">
      <c r="A1081" s="26" t="s">
        <v>38</v>
      </c>
      <c r="B1081" s="26" t="s">
        <v>39</v>
      </c>
      <c r="C1081" s="26" t="s">
        <v>52</v>
      </c>
      <c r="D1081" s="26" t="s">
        <v>40</v>
      </c>
      <c r="E1081" s="27">
        <v>3069</v>
      </c>
      <c r="F1081" s="67">
        <v>384.5</v>
      </c>
      <c r="G1081" s="67"/>
      <c r="H1081" s="26">
        <v>6000670134</v>
      </c>
      <c r="I1081" s="26" t="s">
        <v>42</v>
      </c>
      <c r="J1081" s="26" t="s">
        <v>42</v>
      </c>
      <c r="K1081" s="30" t="str">
        <f t="shared" si="156"/>
        <v>Custeio</v>
      </c>
      <c r="L1081" s="26" t="s">
        <v>75</v>
      </c>
      <c r="M1081" s="26" t="s">
        <v>69</v>
      </c>
      <c r="N1081" s="26" t="str">
        <f t="shared" si="161"/>
        <v>Realizado</v>
      </c>
      <c r="O1081" s="47" t="s">
        <v>45</v>
      </c>
      <c r="P1081" s="47" t="s">
        <v>70</v>
      </c>
      <c r="Q1081" s="26" t="str">
        <f>IFERROR(IFERROR(VLOOKUP(H1081,[1]STATUS_CAPEX!I:J,2,0),VLOOKUP(H1081,[1]STATUS_OPEX!H:I,2,0)),0)</f>
        <v>LIB //COMS</v>
      </c>
      <c r="R1081" s="31">
        <v>46622</v>
      </c>
      <c r="S1081" s="32" t="s">
        <v>56</v>
      </c>
      <c r="T1081" s="26" t="s">
        <v>72</v>
      </c>
      <c r="U1081" s="33" t="s">
        <v>39</v>
      </c>
      <c r="V1081" s="33" t="str">
        <f t="shared" si="159"/>
        <v>OK</v>
      </c>
      <c r="W1081" s="33" t="s">
        <v>49</v>
      </c>
      <c r="X1081" s="33" t="s">
        <v>49</v>
      </c>
      <c r="Y1081" s="33" t="s">
        <v>39</v>
      </c>
      <c r="Z1081" s="14">
        <f t="shared" si="153"/>
        <v>1</v>
      </c>
      <c r="AA1081" s="48">
        <v>769.25</v>
      </c>
      <c r="AB1081" s="50" t="s">
        <v>57</v>
      </c>
      <c r="AC1081" s="36" t="s">
        <v>73</v>
      </c>
      <c r="AD1081" s="37" t="s">
        <v>51</v>
      </c>
      <c r="AE1081" s="32" t="str">
        <f t="shared" si="157"/>
        <v>Realizado</v>
      </c>
      <c r="AF1081" s="38" t="s">
        <v>42</v>
      </c>
      <c r="AG1081" s="39">
        <f t="shared" si="160"/>
        <v>85.11</v>
      </c>
      <c r="AH1081" s="40">
        <v>2548098.5699999998</v>
      </c>
      <c r="AI1081" s="35" t="e">
        <f t="shared" si="154"/>
        <v>#N/A</v>
      </c>
      <c r="AJ1081" s="81">
        <v>25540835</v>
      </c>
      <c r="AK1081" s="51">
        <v>85.11</v>
      </c>
      <c r="AL1081" s="34" t="str">
        <f t="shared" si="155"/>
        <v>Mauricio Alves</v>
      </c>
    </row>
    <row r="1082" spans="1:38" x14ac:dyDescent="0.25">
      <c r="A1082" s="26" t="s">
        <v>38</v>
      </c>
      <c r="B1082" s="26" t="s">
        <v>39</v>
      </c>
      <c r="C1082" s="26" t="s">
        <v>52</v>
      </c>
      <c r="D1082" s="26" t="s">
        <v>40</v>
      </c>
      <c r="E1082" s="27">
        <v>2816</v>
      </c>
      <c r="F1082" s="46">
        <v>385</v>
      </c>
      <c r="G1082" s="46"/>
      <c r="H1082" s="26">
        <v>6000779522</v>
      </c>
      <c r="I1082" s="26" t="s">
        <v>42</v>
      </c>
      <c r="J1082" s="26" t="s">
        <v>42</v>
      </c>
      <c r="K1082" s="30" t="str">
        <f t="shared" si="156"/>
        <v>Custeio</v>
      </c>
      <c r="L1082" s="26" t="s">
        <v>289</v>
      </c>
      <c r="M1082" s="26" t="s">
        <v>69</v>
      </c>
      <c r="N1082" s="26" t="str">
        <f t="shared" si="161"/>
        <v>Realizado</v>
      </c>
      <c r="O1082" s="47" t="s">
        <v>45</v>
      </c>
      <c r="P1082" s="47" t="s">
        <v>70</v>
      </c>
      <c r="Q1082" s="26" t="str">
        <f>IFERROR(IFERROR(VLOOKUP(H1082,[1]STATUS_CAPEX!I:J,2,0),VLOOKUP(H1082,[1]STATUS_OPEX!H:I,2,0)),0)</f>
        <v>LIB //COMS</v>
      </c>
      <c r="R1082" s="31">
        <v>46623</v>
      </c>
      <c r="S1082" s="32" t="s">
        <v>56</v>
      </c>
      <c r="T1082" s="26" t="s">
        <v>72</v>
      </c>
      <c r="U1082" s="33" t="s">
        <v>39</v>
      </c>
      <c r="V1082" s="33" t="str">
        <f t="shared" si="159"/>
        <v>OK</v>
      </c>
      <c r="W1082" s="33" t="s">
        <v>49</v>
      </c>
      <c r="X1082" s="33" t="s">
        <v>49</v>
      </c>
      <c r="Y1082" s="33" t="s">
        <v>39</v>
      </c>
      <c r="Z1082" s="14">
        <f t="shared" si="153"/>
        <v>1</v>
      </c>
      <c r="AA1082" s="111">
        <v>3160.68</v>
      </c>
      <c r="AB1082" s="50" t="s">
        <v>57</v>
      </c>
      <c r="AC1082" s="36" t="s">
        <v>73</v>
      </c>
      <c r="AD1082" s="37" t="s">
        <v>51</v>
      </c>
      <c r="AE1082" s="32" t="str">
        <f t="shared" si="157"/>
        <v>Realizado</v>
      </c>
      <c r="AF1082" s="38" t="s">
        <v>42</v>
      </c>
      <c r="AG1082" s="39">
        <f t="shared" si="160"/>
        <v>3160.68</v>
      </c>
      <c r="AH1082" s="40">
        <v>2548098.5699999998</v>
      </c>
      <c r="AI1082" s="35" t="e">
        <f t="shared" si="154"/>
        <v>#N/A</v>
      </c>
      <c r="AJ1082" s="81">
        <v>25540713</v>
      </c>
      <c r="AK1082" s="51">
        <v>3160.68</v>
      </c>
      <c r="AL1082" s="34" t="str">
        <f t="shared" si="155"/>
        <v>Mauricio Alves</v>
      </c>
    </row>
    <row r="1083" spans="1:38" x14ac:dyDescent="0.25">
      <c r="A1083" s="26" t="s">
        <v>38</v>
      </c>
      <c r="B1083" s="26" t="s">
        <v>39</v>
      </c>
      <c r="C1083" s="26" t="s">
        <v>52</v>
      </c>
      <c r="D1083" s="26" t="s">
        <v>40</v>
      </c>
      <c r="E1083" s="27">
        <v>5034</v>
      </c>
      <c r="F1083" s="67">
        <v>507</v>
      </c>
      <c r="G1083" s="67"/>
      <c r="H1083" s="26">
        <v>6000817651</v>
      </c>
      <c r="I1083" s="26" t="s">
        <v>42</v>
      </c>
      <c r="J1083" s="26" t="s">
        <v>42</v>
      </c>
      <c r="K1083" s="30" t="str">
        <f t="shared" si="156"/>
        <v>Custeio</v>
      </c>
      <c r="L1083" s="47" t="s">
        <v>156</v>
      </c>
      <c r="M1083" s="26" t="s">
        <v>69</v>
      </c>
      <c r="N1083" s="26" t="str">
        <f t="shared" si="161"/>
        <v>Realizado</v>
      </c>
      <c r="O1083" s="47" t="s">
        <v>45</v>
      </c>
      <c r="P1083" s="47" t="s">
        <v>70</v>
      </c>
      <c r="Q1083" s="26" t="str">
        <f>IFERROR(IFERROR(VLOOKUP(H1083,[1]STATUS_CAPEX!I:J,2,0),VLOOKUP(H1083,[1]STATUS_OPEX!H:I,2,0)),0)</f>
        <v>LIB //COMS</v>
      </c>
      <c r="R1083" s="31">
        <v>46733</v>
      </c>
      <c r="S1083" s="32" t="s">
        <v>165</v>
      </c>
      <c r="T1083" s="47" t="s">
        <v>72</v>
      </c>
      <c r="U1083" s="33" t="s">
        <v>39</v>
      </c>
      <c r="V1083" s="33" t="str">
        <f t="shared" si="159"/>
        <v>OK</v>
      </c>
      <c r="W1083" s="33" t="s">
        <v>49</v>
      </c>
      <c r="X1083" s="33" t="s">
        <v>49</v>
      </c>
      <c r="Y1083" s="33" t="s">
        <v>39</v>
      </c>
      <c r="Z1083" s="14">
        <f t="shared" si="153"/>
        <v>1</v>
      </c>
      <c r="AA1083" s="48">
        <v>1986.25</v>
      </c>
      <c r="AB1083" s="35" t="s">
        <v>50</v>
      </c>
      <c r="AC1083" s="36" t="s">
        <v>73</v>
      </c>
      <c r="AD1083" s="37" t="s">
        <v>51</v>
      </c>
      <c r="AE1083" s="32" t="str">
        <f t="shared" si="157"/>
        <v>Realizado</v>
      </c>
      <c r="AF1083" s="38" t="s">
        <v>166</v>
      </c>
      <c r="AG1083" s="39">
        <f t="shared" si="160"/>
        <v>2943.96</v>
      </c>
      <c r="AH1083" s="40">
        <v>2548098.5699999998</v>
      </c>
      <c r="AI1083" s="35" t="e">
        <f t="shared" si="154"/>
        <v>#N/A</v>
      </c>
      <c r="AJ1083" s="41">
        <v>25576466</v>
      </c>
      <c r="AK1083" s="51">
        <v>2943.96</v>
      </c>
      <c r="AL1083" s="34" t="str">
        <f t="shared" si="155"/>
        <v>Mauricio Alves</v>
      </c>
    </row>
    <row r="1084" spans="1:38" x14ac:dyDescent="0.25">
      <c r="A1084" s="26" t="s">
        <v>38</v>
      </c>
      <c r="B1084" s="26" t="s">
        <v>39</v>
      </c>
      <c r="C1084" s="26" t="s">
        <v>52</v>
      </c>
      <c r="D1084" s="26" t="s">
        <v>40</v>
      </c>
      <c r="E1084" s="27">
        <v>5034</v>
      </c>
      <c r="F1084" s="67">
        <v>513</v>
      </c>
      <c r="G1084" s="67"/>
      <c r="H1084" s="26">
        <v>6000817651</v>
      </c>
      <c r="I1084" s="26" t="s">
        <v>42</v>
      </c>
      <c r="J1084" s="26" t="s">
        <v>42</v>
      </c>
      <c r="K1084" s="30" t="str">
        <f t="shared" si="156"/>
        <v>Custeio</v>
      </c>
      <c r="L1084" s="47" t="s">
        <v>156</v>
      </c>
      <c r="M1084" s="26" t="s">
        <v>69</v>
      </c>
      <c r="N1084" s="26" t="str">
        <f t="shared" si="161"/>
        <v>Realizado</v>
      </c>
      <c r="O1084" s="47" t="s">
        <v>45</v>
      </c>
      <c r="P1084" s="47" t="s">
        <v>70</v>
      </c>
      <c r="Q1084" s="26" t="str">
        <f>IFERROR(IFERROR(VLOOKUP(H1084,[1]STATUS_CAPEX!I:J,2,0),VLOOKUP(H1084,[1]STATUS_OPEX!H:I,2,0)),0)</f>
        <v>LIB //COMS</v>
      </c>
      <c r="R1084" s="31">
        <v>46743</v>
      </c>
      <c r="S1084" s="32" t="s">
        <v>165</v>
      </c>
      <c r="T1084" s="47" t="s">
        <v>72</v>
      </c>
      <c r="U1084" s="33" t="s">
        <v>39</v>
      </c>
      <c r="V1084" s="33" t="str">
        <f t="shared" si="159"/>
        <v>OK</v>
      </c>
      <c r="W1084" s="33" t="s">
        <v>49</v>
      </c>
      <c r="X1084" s="33" t="s">
        <v>49</v>
      </c>
      <c r="Y1084" s="33" t="s">
        <v>39</v>
      </c>
      <c r="Z1084" s="14">
        <f t="shared" si="153"/>
        <v>1</v>
      </c>
      <c r="AA1084" s="48">
        <v>5065.6899999999996</v>
      </c>
      <c r="AB1084" s="35" t="s">
        <v>50</v>
      </c>
      <c r="AC1084" s="36" t="s">
        <v>73</v>
      </c>
      <c r="AD1084" s="37" t="s">
        <v>51</v>
      </c>
      <c r="AE1084" s="32" t="str">
        <f t="shared" si="157"/>
        <v>Realizado</v>
      </c>
      <c r="AF1084" s="38" t="s">
        <v>166</v>
      </c>
      <c r="AG1084" s="39">
        <f t="shared" si="160"/>
        <v>4441.41</v>
      </c>
      <c r="AH1084" s="40">
        <v>2548098.5699999998</v>
      </c>
      <c r="AI1084" s="35" t="e">
        <f t="shared" si="154"/>
        <v>#N/A</v>
      </c>
      <c r="AJ1084" s="41">
        <v>25576466</v>
      </c>
      <c r="AK1084" s="51">
        <v>4441.41</v>
      </c>
      <c r="AL1084" s="34" t="str">
        <f t="shared" si="155"/>
        <v>Mauricio Alves</v>
      </c>
    </row>
    <row r="1085" spans="1:38" x14ac:dyDescent="0.25">
      <c r="A1085" s="26" t="s">
        <v>38</v>
      </c>
      <c r="B1085" s="26" t="s">
        <v>39</v>
      </c>
      <c r="C1085" s="26" t="s">
        <v>52</v>
      </c>
      <c r="D1085" s="26" t="s">
        <v>40</v>
      </c>
      <c r="E1085" s="27">
        <v>6669</v>
      </c>
      <c r="F1085" s="67">
        <v>587</v>
      </c>
      <c r="G1085" s="67"/>
      <c r="H1085" s="26">
        <v>6000817651</v>
      </c>
      <c r="I1085" s="26" t="s">
        <v>42</v>
      </c>
      <c r="J1085" s="26" t="s">
        <v>42</v>
      </c>
      <c r="K1085" s="30" t="str">
        <f t="shared" si="156"/>
        <v>Custeio</v>
      </c>
      <c r="L1085" s="47" t="s">
        <v>156</v>
      </c>
      <c r="M1085" s="26" t="s">
        <v>69</v>
      </c>
      <c r="N1085" s="26" t="str">
        <f t="shared" si="161"/>
        <v>Realizado</v>
      </c>
      <c r="O1085" s="47" t="s">
        <v>45</v>
      </c>
      <c r="P1085" s="47" t="s">
        <v>70</v>
      </c>
      <c r="Q1085" s="26" t="str">
        <f>IFERROR(IFERROR(VLOOKUP(H1085,[1]STATUS_CAPEX!I:J,2,0),VLOOKUP(H1085,[1]STATUS_OPEX!H:I,2,0)),0)</f>
        <v>LIB //COMS</v>
      </c>
      <c r="R1085" s="31">
        <v>46915</v>
      </c>
      <c r="S1085" s="32" t="s">
        <v>165</v>
      </c>
      <c r="T1085" s="47" t="s">
        <v>72</v>
      </c>
      <c r="U1085" s="33" t="s">
        <v>39</v>
      </c>
      <c r="V1085" s="33" t="str">
        <f t="shared" si="159"/>
        <v>OK</v>
      </c>
      <c r="W1085" s="33" t="s">
        <v>49</v>
      </c>
      <c r="X1085" s="33" t="s">
        <v>49</v>
      </c>
      <c r="Y1085" s="33" t="s">
        <v>39</v>
      </c>
      <c r="Z1085" s="14">
        <f t="shared" si="153"/>
        <v>1</v>
      </c>
      <c r="AA1085" s="48">
        <v>5958.75</v>
      </c>
      <c r="AB1085" s="35" t="s">
        <v>50</v>
      </c>
      <c r="AC1085" s="36" t="s">
        <v>73</v>
      </c>
      <c r="AD1085" s="37" t="s">
        <v>51</v>
      </c>
      <c r="AE1085" s="32" t="str">
        <f t="shared" si="157"/>
        <v>Realizado</v>
      </c>
      <c r="AF1085" s="38" t="s">
        <v>166</v>
      </c>
      <c r="AG1085" s="39">
        <f t="shared" si="160"/>
        <v>3923.22</v>
      </c>
      <c r="AH1085" s="40">
        <v>2548098.5699999998</v>
      </c>
      <c r="AI1085" s="35" t="e">
        <f t="shared" si="154"/>
        <v>#N/A</v>
      </c>
      <c r="AJ1085" s="41">
        <v>25576466</v>
      </c>
      <c r="AK1085" s="51">
        <v>3923.22</v>
      </c>
      <c r="AL1085" s="34" t="str">
        <f t="shared" si="155"/>
        <v>Mauricio Alves</v>
      </c>
    </row>
    <row r="1086" spans="1:38" x14ac:dyDescent="0.25">
      <c r="A1086" s="26" t="s">
        <v>38</v>
      </c>
      <c r="B1086" s="26" t="s">
        <v>39</v>
      </c>
      <c r="C1086" s="26" t="s">
        <v>52</v>
      </c>
      <c r="D1086" s="26" t="s">
        <v>40</v>
      </c>
      <c r="E1086" s="27">
        <v>128525</v>
      </c>
      <c r="F1086" s="27">
        <v>351</v>
      </c>
      <c r="G1086" s="27"/>
      <c r="H1086" s="26">
        <v>6000817661</v>
      </c>
      <c r="I1086" s="26" t="s">
        <v>42</v>
      </c>
      <c r="J1086" s="26" t="s">
        <v>42</v>
      </c>
      <c r="K1086" s="30" t="str">
        <f t="shared" si="156"/>
        <v>Custeio</v>
      </c>
      <c r="L1086" s="26" t="s">
        <v>136</v>
      </c>
      <c r="M1086" s="26" t="s">
        <v>69</v>
      </c>
      <c r="N1086" s="26" t="str">
        <f t="shared" si="161"/>
        <v>Realizado</v>
      </c>
      <c r="O1086" s="47"/>
      <c r="P1086" s="47" t="s">
        <v>70</v>
      </c>
      <c r="Q1086" s="26" t="str">
        <f>IFERROR(IFERROR(VLOOKUP(H1086,[1]STATUS_CAPEX!I:J,2,0),VLOOKUP(H1086,[1]STATUS_OPEX!H:I,2,0)),0)</f>
        <v>LIB //COMS</v>
      </c>
      <c r="R1086" s="31">
        <v>46288</v>
      </c>
      <c r="S1086" s="32" t="s">
        <v>47</v>
      </c>
      <c r="T1086" s="26" t="s">
        <v>72</v>
      </c>
      <c r="U1086" s="33" t="s">
        <v>39</v>
      </c>
      <c r="V1086" s="33" t="str">
        <f t="shared" si="159"/>
        <v>OK</v>
      </c>
      <c r="W1086" s="33" t="s">
        <v>49</v>
      </c>
      <c r="X1086" s="33" t="s">
        <v>49</v>
      </c>
      <c r="Y1086" s="33" t="s">
        <v>39</v>
      </c>
      <c r="Z1086" s="14">
        <f t="shared" si="153"/>
        <v>1</v>
      </c>
      <c r="AA1086" s="48">
        <v>3849.3</v>
      </c>
      <c r="AB1086" s="35" t="s">
        <v>50</v>
      </c>
      <c r="AC1086" s="36" t="s">
        <v>73</v>
      </c>
      <c r="AD1086" s="37" t="s">
        <v>51</v>
      </c>
      <c r="AE1086" s="32" t="str">
        <f t="shared" si="157"/>
        <v>Realizado</v>
      </c>
      <c r="AF1086" s="38" t="s">
        <v>42</v>
      </c>
      <c r="AG1086" s="39">
        <f t="shared" si="160"/>
        <v>775.91</v>
      </c>
      <c r="AH1086" s="40">
        <v>2548098.5699999998</v>
      </c>
      <c r="AI1086" s="35" t="e">
        <f t="shared" si="154"/>
        <v>#N/A</v>
      </c>
      <c r="AJ1086" s="41">
        <v>25484678</v>
      </c>
      <c r="AK1086" s="51">
        <v>775.91</v>
      </c>
      <c r="AL1086" s="34" t="str">
        <f t="shared" si="155"/>
        <v>Mauricio Alves</v>
      </c>
    </row>
    <row r="1087" spans="1:38" x14ac:dyDescent="0.25">
      <c r="A1087" s="26" t="s">
        <v>38</v>
      </c>
      <c r="B1087" s="26" t="s">
        <v>39</v>
      </c>
      <c r="C1087" s="26" t="s">
        <v>52</v>
      </c>
      <c r="D1087" s="26" t="s">
        <v>40</v>
      </c>
      <c r="E1087" s="27">
        <v>118098</v>
      </c>
      <c r="F1087" s="27">
        <v>350</v>
      </c>
      <c r="G1087" s="27"/>
      <c r="H1087" s="26">
        <v>6000817663</v>
      </c>
      <c r="I1087" s="26" t="s">
        <v>42</v>
      </c>
      <c r="J1087" s="26" t="s">
        <v>42</v>
      </c>
      <c r="K1087" s="30" t="str">
        <f t="shared" si="156"/>
        <v>Custeio</v>
      </c>
      <c r="L1087" s="26" t="s">
        <v>136</v>
      </c>
      <c r="M1087" s="26" t="s">
        <v>69</v>
      </c>
      <c r="N1087" s="26" t="str">
        <f t="shared" si="161"/>
        <v>Realizado</v>
      </c>
      <c r="O1087" s="47"/>
      <c r="P1087" s="47" t="s">
        <v>70</v>
      </c>
      <c r="Q1087" s="26" t="str">
        <f>IFERROR(IFERROR(VLOOKUP(H1087,[1]STATUS_CAPEX!I:J,2,0),VLOOKUP(H1087,[1]STATUS_OPEX!H:I,2,0)),0)</f>
        <v>LIB //COMS</v>
      </c>
      <c r="R1087" s="31">
        <v>46287</v>
      </c>
      <c r="S1087" s="32" t="s">
        <v>47</v>
      </c>
      <c r="T1087" s="26" t="s">
        <v>72</v>
      </c>
      <c r="U1087" s="33" t="s">
        <v>39</v>
      </c>
      <c r="V1087" s="33" t="str">
        <f t="shared" si="159"/>
        <v>OK</v>
      </c>
      <c r="W1087" s="33" t="s">
        <v>49</v>
      </c>
      <c r="X1087" s="33" t="s">
        <v>49</v>
      </c>
      <c r="Y1087" s="33" t="s">
        <v>39</v>
      </c>
      <c r="Z1087" s="14">
        <f t="shared" si="153"/>
        <v>1</v>
      </c>
      <c r="AA1087" s="48">
        <v>1795.05</v>
      </c>
      <c r="AB1087" s="35" t="s">
        <v>50</v>
      </c>
      <c r="AC1087" s="36" t="s">
        <v>73</v>
      </c>
      <c r="AD1087" s="37" t="s">
        <v>51</v>
      </c>
      <c r="AE1087" s="32" t="str">
        <f t="shared" si="157"/>
        <v>Realizado</v>
      </c>
      <c r="AF1087" s="38" t="s">
        <v>42</v>
      </c>
      <c r="AG1087" s="39">
        <f t="shared" si="160"/>
        <v>775.91</v>
      </c>
      <c r="AH1087" s="40">
        <v>2548098.5699999998</v>
      </c>
      <c r="AI1087" s="35" t="e">
        <f t="shared" si="154"/>
        <v>#N/A</v>
      </c>
      <c r="AJ1087" s="41">
        <v>25484711</v>
      </c>
      <c r="AK1087" s="51">
        <v>775.91</v>
      </c>
      <c r="AL1087" s="34" t="str">
        <f t="shared" si="155"/>
        <v>Mauricio Alves</v>
      </c>
    </row>
    <row r="1088" spans="1:38" x14ac:dyDescent="0.25">
      <c r="A1088" s="26" t="s">
        <v>38</v>
      </c>
      <c r="B1088" s="26" t="s">
        <v>39</v>
      </c>
      <c r="C1088" s="26" t="s">
        <v>52</v>
      </c>
      <c r="D1088" s="26" t="s">
        <v>40</v>
      </c>
      <c r="E1088" s="27">
        <v>128549</v>
      </c>
      <c r="F1088" s="27">
        <v>349</v>
      </c>
      <c r="G1088" s="27"/>
      <c r="H1088" s="26">
        <v>6000817664</v>
      </c>
      <c r="I1088" s="26" t="s">
        <v>42</v>
      </c>
      <c r="J1088" s="26" t="s">
        <v>42</v>
      </c>
      <c r="K1088" s="30" t="str">
        <f t="shared" si="156"/>
        <v>Custeio</v>
      </c>
      <c r="L1088" s="26" t="s">
        <v>136</v>
      </c>
      <c r="M1088" s="26" t="s">
        <v>69</v>
      </c>
      <c r="N1088" s="26" t="str">
        <f t="shared" si="161"/>
        <v>Realizado</v>
      </c>
      <c r="O1088" s="47"/>
      <c r="P1088" s="47" t="s">
        <v>70</v>
      </c>
      <c r="Q1088" s="26" t="str">
        <f>IFERROR(IFERROR(VLOOKUP(H1088,[1]STATUS_CAPEX!I:J,2,0),VLOOKUP(H1088,[1]STATUS_OPEX!H:I,2,0)),0)</f>
        <v>LIB //COMS</v>
      </c>
      <c r="R1088" s="31">
        <v>46286</v>
      </c>
      <c r="S1088" s="32" t="s">
        <v>47</v>
      </c>
      <c r="T1088" s="26" t="s">
        <v>72</v>
      </c>
      <c r="U1088" s="33" t="s">
        <v>39</v>
      </c>
      <c r="V1088" s="33" t="str">
        <f t="shared" si="159"/>
        <v>OK</v>
      </c>
      <c r="W1088" s="33" t="s">
        <v>49</v>
      </c>
      <c r="X1088" s="33" t="s">
        <v>49</v>
      </c>
      <c r="Y1088" s="33" t="s">
        <v>39</v>
      </c>
      <c r="Z1088" s="14">
        <f t="shared" si="153"/>
        <v>1</v>
      </c>
      <c r="AA1088" s="48">
        <v>8355.3700000000008</v>
      </c>
      <c r="AB1088" s="35" t="s">
        <v>50</v>
      </c>
      <c r="AC1088" s="36" t="s">
        <v>73</v>
      </c>
      <c r="AD1088" s="37" t="s">
        <v>51</v>
      </c>
      <c r="AE1088" s="32" t="str">
        <f t="shared" si="157"/>
        <v>Realizado</v>
      </c>
      <c r="AF1088" s="38" t="s">
        <v>42</v>
      </c>
      <c r="AG1088" s="39">
        <f t="shared" si="160"/>
        <v>8355.3700000000008</v>
      </c>
      <c r="AH1088" s="40">
        <v>2548098.5699999998</v>
      </c>
      <c r="AI1088" s="35" t="e">
        <f t="shared" si="154"/>
        <v>#N/A</v>
      </c>
      <c r="AJ1088" s="41">
        <v>25484751</v>
      </c>
      <c r="AK1088" s="51">
        <v>8355.3700000000008</v>
      </c>
      <c r="AL1088" s="34" t="str">
        <f t="shared" si="155"/>
        <v>Mauricio Alves</v>
      </c>
    </row>
    <row r="1089" spans="1:38" x14ac:dyDescent="0.25">
      <c r="A1089" s="26" t="s">
        <v>38</v>
      </c>
      <c r="B1089" s="26" t="s">
        <v>39</v>
      </c>
      <c r="C1089" s="26" t="s">
        <v>52</v>
      </c>
      <c r="D1089" s="26" t="s">
        <v>40</v>
      </c>
      <c r="E1089" s="27">
        <v>396832</v>
      </c>
      <c r="F1089" s="27">
        <v>348</v>
      </c>
      <c r="G1089" s="27"/>
      <c r="H1089" s="26">
        <v>6000817667</v>
      </c>
      <c r="I1089" s="26" t="s">
        <v>42</v>
      </c>
      <c r="J1089" s="26" t="s">
        <v>42</v>
      </c>
      <c r="K1089" s="30" t="str">
        <f t="shared" si="156"/>
        <v>Custeio</v>
      </c>
      <c r="L1089" s="26" t="s">
        <v>136</v>
      </c>
      <c r="M1089" s="26" t="s">
        <v>69</v>
      </c>
      <c r="N1089" s="26" t="str">
        <f t="shared" si="161"/>
        <v>Realizado</v>
      </c>
      <c r="O1089" s="47"/>
      <c r="P1089" s="47" t="s">
        <v>70</v>
      </c>
      <c r="Q1089" s="26" t="str">
        <f>IFERROR(IFERROR(VLOOKUP(H1089,[1]STATUS_CAPEX!I:J,2,0),VLOOKUP(H1089,[1]STATUS_OPEX!H:I,2,0)),0)</f>
        <v>LIB //COMS</v>
      </c>
      <c r="R1089" s="31">
        <v>46285</v>
      </c>
      <c r="S1089" s="32" t="s">
        <v>47</v>
      </c>
      <c r="T1089" s="26" t="s">
        <v>72</v>
      </c>
      <c r="U1089" s="33" t="s">
        <v>39</v>
      </c>
      <c r="V1089" s="33" t="str">
        <f t="shared" si="159"/>
        <v>OK</v>
      </c>
      <c r="W1089" s="33" t="s">
        <v>49</v>
      </c>
      <c r="X1089" s="33" t="s">
        <v>49</v>
      </c>
      <c r="Y1089" s="33" t="s">
        <v>39</v>
      </c>
      <c r="Z1089" s="14">
        <f t="shared" si="153"/>
        <v>1</v>
      </c>
      <c r="AA1089" s="48">
        <v>170.22</v>
      </c>
      <c r="AB1089" s="35" t="s">
        <v>50</v>
      </c>
      <c r="AC1089" s="36" t="s">
        <v>73</v>
      </c>
      <c r="AD1089" s="37" t="s">
        <v>51</v>
      </c>
      <c r="AE1089" s="32" t="str">
        <f t="shared" si="157"/>
        <v>Realizado</v>
      </c>
      <c r="AF1089" s="38" t="s">
        <v>42</v>
      </c>
      <c r="AG1089" s="39">
        <f t="shared" si="160"/>
        <v>170.22</v>
      </c>
      <c r="AH1089" s="40">
        <v>2548098.5699999998</v>
      </c>
      <c r="AI1089" s="35" t="e">
        <f t="shared" si="154"/>
        <v>#N/A</v>
      </c>
      <c r="AJ1089" s="41">
        <v>25484787</v>
      </c>
      <c r="AK1089" s="51">
        <v>170.22</v>
      </c>
      <c r="AL1089" s="34" t="str">
        <f t="shared" si="155"/>
        <v>Mauricio Alves</v>
      </c>
    </row>
    <row r="1090" spans="1:38" x14ac:dyDescent="0.25">
      <c r="A1090" s="26" t="s">
        <v>38</v>
      </c>
      <c r="B1090" s="26" t="s">
        <v>39</v>
      </c>
      <c r="C1090" s="26" t="s">
        <v>52</v>
      </c>
      <c r="D1090" s="26" t="s">
        <v>40</v>
      </c>
      <c r="E1090" s="27">
        <v>1703</v>
      </c>
      <c r="F1090" s="46">
        <v>347</v>
      </c>
      <c r="G1090" s="46"/>
      <c r="H1090" s="26">
        <v>6000817668</v>
      </c>
      <c r="I1090" s="26" t="s">
        <v>42</v>
      </c>
      <c r="J1090" s="26" t="s">
        <v>42</v>
      </c>
      <c r="K1090" s="30" t="str">
        <f t="shared" si="156"/>
        <v>Custeio</v>
      </c>
      <c r="L1090" s="26" t="s">
        <v>136</v>
      </c>
      <c r="M1090" s="26" t="s">
        <v>69</v>
      </c>
      <c r="N1090" s="26" t="str">
        <f t="shared" si="161"/>
        <v>Realizado</v>
      </c>
      <c r="O1090" s="47"/>
      <c r="P1090" s="47" t="s">
        <v>70</v>
      </c>
      <c r="Q1090" s="26" t="str">
        <f>IFERROR(IFERROR(VLOOKUP(H1090,[1]STATUS_CAPEX!I:J,2,0),VLOOKUP(H1090,[1]STATUS_OPEX!H:I,2,0)),0)</f>
        <v>LIB //COMS</v>
      </c>
      <c r="R1090" s="31">
        <v>46284</v>
      </c>
      <c r="S1090" s="32" t="s">
        <v>47</v>
      </c>
      <c r="T1090" s="26" t="s">
        <v>72</v>
      </c>
      <c r="U1090" s="33" t="s">
        <v>39</v>
      </c>
      <c r="V1090" s="33" t="str">
        <f t="shared" si="159"/>
        <v>OK</v>
      </c>
      <c r="W1090" s="33" t="s">
        <v>49</v>
      </c>
      <c r="X1090" s="33" t="s">
        <v>49</v>
      </c>
      <c r="Y1090" s="33" t="s">
        <v>39</v>
      </c>
      <c r="Z1090" s="14">
        <f t="shared" ref="Z1090:Z1153" si="162">(COUNTIF(U1090:Y1090,"OK")+COUNTIF(V1090:Y1090,"NA")+COUNTIF(U1090:Y1090,"anexado")+COUNTIF(V1090:Y1090,"sem anexo"))/5</f>
        <v>1</v>
      </c>
      <c r="AA1090" s="48">
        <v>6066.24</v>
      </c>
      <c r="AB1090" s="35" t="s">
        <v>50</v>
      </c>
      <c r="AC1090" s="36" t="s">
        <v>73</v>
      </c>
      <c r="AD1090" s="37" t="s">
        <v>51</v>
      </c>
      <c r="AE1090" s="32" t="str">
        <f t="shared" si="157"/>
        <v>Realizado</v>
      </c>
      <c r="AF1090" s="38" t="s">
        <v>42</v>
      </c>
      <c r="AG1090" s="39">
        <f t="shared" si="160"/>
        <v>3207.9</v>
      </c>
      <c r="AH1090" s="40">
        <v>2548098.5699999998</v>
      </c>
      <c r="AI1090" s="35" t="e">
        <f t="shared" ref="AI1090:AI1153" si="163">VLOOKUP(T1090,AN:AO,2,0)</f>
        <v>#N/A</v>
      </c>
      <c r="AJ1090" s="41">
        <v>25485000</v>
      </c>
      <c r="AK1090" s="51">
        <v>3207.9</v>
      </c>
      <c r="AL1090" s="34" t="str">
        <f t="shared" ref="AL1090:AL1153" si="164">IF(OR(A1090="pendência planejamento", A1090="pendência construtiva", A1090="logistica equatorial"), "Erica Fragoso", IF(OR(A1090="obras coms", A1090="obras conc", A1090="pendência fechamento", A1090="almoxarifado", A1090="Fechamento", A1090="Disponibilidade Noturna", A1090="Sobre Aviso", A1090="Disponibilidade Contrato", A1090="Disponibilidade"), "Mauricio Alves", ""))</f>
        <v>Mauricio Alves</v>
      </c>
    </row>
    <row r="1091" spans="1:38" x14ac:dyDescent="0.25">
      <c r="A1091" s="26" t="s">
        <v>38</v>
      </c>
      <c r="B1091" s="26" t="s">
        <v>39</v>
      </c>
      <c r="C1091" s="26" t="s">
        <v>52</v>
      </c>
      <c r="D1091" s="26" t="s">
        <v>40</v>
      </c>
      <c r="E1091" s="27">
        <v>1692</v>
      </c>
      <c r="F1091" s="27">
        <v>346</v>
      </c>
      <c r="G1091" s="27"/>
      <c r="H1091" s="26">
        <v>6000817669</v>
      </c>
      <c r="I1091" s="26" t="s">
        <v>42</v>
      </c>
      <c r="J1091" s="26" t="s">
        <v>42</v>
      </c>
      <c r="K1091" s="30" t="str">
        <f t="shared" ref="K1091:K1154" si="165">IF(OR(ISNUMBER( FIND("Criar PEP",H1091)), ISNUMBER( FIND("Criar Ordem",H1091))), "Sem Informação", IFERROR(IF(MID(H1091,11,3)&lt;&gt;"", MID(H1091,11,3), "Custeio"), "Custeio"))</f>
        <v>Custeio</v>
      </c>
      <c r="L1091" s="26" t="s">
        <v>136</v>
      </c>
      <c r="M1091" s="26" t="s">
        <v>69</v>
      </c>
      <c r="N1091" s="26" t="str">
        <f t="shared" si="161"/>
        <v>Realizado</v>
      </c>
      <c r="O1091" s="47"/>
      <c r="P1091" s="47" t="s">
        <v>70</v>
      </c>
      <c r="Q1091" s="26" t="str">
        <f>IFERROR(IFERROR(VLOOKUP(H1091,[1]STATUS_CAPEX!I:J,2,0),VLOOKUP(H1091,[1]STATUS_OPEX!H:I,2,0)),0)</f>
        <v>LIB //COMS</v>
      </c>
      <c r="R1091" s="31">
        <v>46283</v>
      </c>
      <c r="S1091" s="32" t="s">
        <v>47</v>
      </c>
      <c r="T1091" s="26" t="s">
        <v>72</v>
      </c>
      <c r="U1091" s="33" t="s">
        <v>39</v>
      </c>
      <c r="V1091" s="33" t="str">
        <f t="shared" si="159"/>
        <v>OK</v>
      </c>
      <c r="W1091" s="33" t="s">
        <v>49</v>
      </c>
      <c r="X1091" s="33" t="s">
        <v>49</v>
      </c>
      <c r="Y1091" s="33" t="s">
        <v>39</v>
      </c>
      <c r="Z1091" s="14">
        <f t="shared" si="162"/>
        <v>1</v>
      </c>
      <c r="AA1091" s="48">
        <v>9734.1299999999992</v>
      </c>
      <c r="AB1091" s="35" t="s">
        <v>50</v>
      </c>
      <c r="AC1091" s="36" t="s">
        <v>73</v>
      </c>
      <c r="AD1091" s="37" t="s">
        <v>51</v>
      </c>
      <c r="AE1091" s="32" t="str">
        <f t="shared" ref="AE1091:AE1154" si="166">IF(AND(AJ1091&gt;0, AK1091&gt;0), "Realizado", "Não realizado")</f>
        <v>Realizado</v>
      </c>
      <c r="AF1091" s="38" t="s">
        <v>42</v>
      </c>
      <c r="AG1091" s="39">
        <f t="shared" si="160"/>
        <v>4697.66</v>
      </c>
      <c r="AH1091" s="40">
        <v>2548098.5699999998</v>
      </c>
      <c r="AI1091" s="35" t="e">
        <f t="shared" si="163"/>
        <v>#N/A</v>
      </c>
      <c r="AJ1091" s="41">
        <v>25485005</v>
      </c>
      <c r="AK1091" s="51">
        <v>4697.66</v>
      </c>
      <c r="AL1091" s="34" t="str">
        <f t="shared" si="164"/>
        <v>Mauricio Alves</v>
      </c>
    </row>
    <row r="1092" spans="1:38" x14ac:dyDescent="0.25">
      <c r="A1092" s="26" t="s">
        <v>38</v>
      </c>
      <c r="B1092" s="26" t="s">
        <v>39</v>
      </c>
      <c r="C1092" s="26" t="s">
        <v>52</v>
      </c>
      <c r="D1092" s="26" t="s">
        <v>40</v>
      </c>
      <c r="E1092" s="27">
        <v>1920</v>
      </c>
      <c r="F1092" s="27">
        <v>345</v>
      </c>
      <c r="G1092" s="27"/>
      <c r="H1092" s="26">
        <v>6000817670</v>
      </c>
      <c r="I1092" s="26" t="s">
        <v>42</v>
      </c>
      <c r="J1092" s="26" t="s">
        <v>42</v>
      </c>
      <c r="K1092" s="30" t="str">
        <f t="shared" si="165"/>
        <v>Custeio</v>
      </c>
      <c r="L1092" s="26" t="s">
        <v>136</v>
      </c>
      <c r="M1092" s="26" t="s">
        <v>69</v>
      </c>
      <c r="N1092" s="26" t="str">
        <f t="shared" si="161"/>
        <v>Realizado</v>
      </c>
      <c r="O1092" s="47"/>
      <c r="P1092" s="47" t="s">
        <v>70</v>
      </c>
      <c r="Q1092" s="26" t="str">
        <f>IFERROR(IFERROR(VLOOKUP(H1092,[1]STATUS_CAPEX!I:J,2,0),VLOOKUP(H1092,[1]STATUS_OPEX!H:I,2,0)),0)</f>
        <v>LIB //COMS</v>
      </c>
      <c r="R1092" s="31">
        <v>46282</v>
      </c>
      <c r="S1092" s="32" t="s">
        <v>47</v>
      </c>
      <c r="T1092" s="26" t="s">
        <v>72</v>
      </c>
      <c r="U1092" s="33" t="s">
        <v>39</v>
      </c>
      <c r="V1092" s="33" t="str">
        <f t="shared" si="159"/>
        <v>OK</v>
      </c>
      <c r="W1092" s="33" t="s">
        <v>49</v>
      </c>
      <c r="X1092" s="33" t="s">
        <v>49</v>
      </c>
      <c r="Y1092" s="33" t="s">
        <v>39</v>
      </c>
      <c r="Z1092" s="14">
        <f t="shared" si="162"/>
        <v>1</v>
      </c>
      <c r="AA1092" s="48">
        <v>2364.7399999999998</v>
      </c>
      <c r="AB1092" s="35" t="s">
        <v>50</v>
      </c>
      <c r="AC1092" s="36" t="s">
        <v>73</v>
      </c>
      <c r="AD1092" s="37" t="s">
        <v>51</v>
      </c>
      <c r="AE1092" s="32" t="str">
        <f t="shared" si="166"/>
        <v>Realizado</v>
      </c>
      <c r="AF1092" s="38" t="s">
        <v>42</v>
      </c>
      <c r="AG1092" s="39">
        <f t="shared" si="160"/>
        <v>326.33999999999997</v>
      </c>
      <c r="AH1092" s="40">
        <v>2548098.5699999998</v>
      </c>
      <c r="AI1092" s="35" t="e">
        <f t="shared" si="163"/>
        <v>#N/A</v>
      </c>
      <c r="AJ1092" s="41">
        <v>25485009</v>
      </c>
      <c r="AK1092" s="51">
        <v>326.33999999999997</v>
      </c>
      <c r="AL1092" s="34" t="str">
        <f t="shared" si="164"/>
        <v>Mauricio Alves</v>
      </c>
    </row>
    <row r="1093" spans="1:38" x14ac:dyDescent="0.25">
      <c r="A1093" s="26" t="s">
        <v>38</v>
      </c>
      <c r="B1093" s="26" t="s">
        <v>39</v>
      </c>
      <c r="C1093" s="26" t="s">
        <v>52</v>
      </c>
      <c r="D1093" s="26" t="s">
        <v>40</v>
      </c>
      <c r="E1093" s="27">
        <v>1703</v>
      </c>
      <c r="F1093" s="27">
        <v>344</v>
      </c>
      <c r="G1093" s="27"/>
      <c r="H1093" s="26">
        <v>6000817671</v>
      </c>
      <c r="I1093" s="26" t="s">
        <v>42</v>
      </c>
      <c r="J1093" s="26" t="s">
        <v>42</v>
      </c>
      <c r="K1093" s="30" t="str">
        <f t="shared" si="165"/>
        <v>Custeio</v>
      </c>
      <c r="L1093" s="26" t="s">
        <v>136</v>
      </c>
      <c r="M1093" s="26" t="s">
        <v>69</v>
      </c>
      <c r="N1093" s="26" t="str">
        <f t="shared" si="161"/>
        <v>Realizado</v>
      </c>
      <c r="O1093" s="47"/>
      <c r="P1093" s="47" t="s">
        <v>70</v>
      </c>
      <c r="Q1093" s="26" t="str">
        <f>IFERROR(IFERROR(VLOOKUP(H1093,[1]STATUS_CAPEX!I:J,2,0),VLOOKUP(H1093,[1]STATUS_OPEX!H:I,2,0)),0)</f>
        <v>LIB //COMS</v>
      </c>
      <c r="R1093" s="31">
        <v>46281</v>
      </c>
      <c r="S1093" s="32" t="s">
        <v>47</v>
      </c>
      <c r="T1093" s="26" t="s">
        <v>72</v>
      </c>
      <c r="U1093" s="33" t="s">
        <v>39</v>
      </c>
      <c r="V1093" s="33" t="str">
        <f t="shared" si="159"/>
        <v>OK</v>
      </c>
      <c r="W1093" s="33" t="s">
        <v>49</v>
      </c>
      <c r="X1093" s="33" t="s">
        <v>49</v>
      </c>
      <c r="Y1093" s="33" t="s">
        <v>39</v>
      </c>
      <c r="Z1093" s="14">
        <f t="shared" si="162"/>
        <v>1</v>
      </c>
      <c r="AA1093" s="48">
        <v>6378.38</v>
      </c>
      <c r="AB1093" s="35" t="s">
        <v>50</v>
      </c>
      <c r="AC1093" s="36" t="s">
        <v>73</v>
      </c>
      <c r="AD1093" s="37" t="s">
        <v>51</v>
      </c>
      <c r="AE1093" s="32" t="str">
        <f t="shared" si="166"/>
        <v>Realizado</v>
      </c>
      <c r="AF1093" s="38" t="s">
        <v>42</v>
      </c>
      <c r="AG1093" s="39">
        <f t="shared" si="160"/>
        <v>3151.52</v>
      </c>
      <c r="AH1093" s="40">
        <v>2548098.5699999998</v>
      </c>
      <c r="AI1093" s="35" t="e">
        <f t="shared" si="163"/>
        <v>#N/A</v>
      </c>
      <c r="AJ1093" s="41">
        <v>25485059</v>
      </c>
      <c r="AK1093" s="51">
        <v>3151.52</v>
      </c>
      <c r="AL1093" s="34" t="str">
        <f t="shared" si="164"/>
        <v>Mauricio Alves</v>
      </c>
    </row>
    <row r="1094" spans="1:38" x14ac:dyDescent="0.25">
      <c r="A1094" s="26" t="s">
        <v>38</v>
      </c>
      <c r="B1094" s="26" t="s">
        <v>39</v>
      </c>
      <c r="C1094" s="26" t="s">
        <v>52</v>
      </c>
      <c r="D1094" s="26" t="s">
        <v>40</v>
      </c>
      <c r="E1094" s="27">
        <v>1692</v>
      </c>
      <c r="F1094" s="27">
        <v>343</v>
      </c>
      <c r="G1094" s="27"/>
      <c r="H1094" s="26">
        <v>6000817672</v>
      </c>
      <c r="I1094" s="26" t="s">
        <v>42</v>
      </c>
      <c r="J1094" s="26" t="s">
        <v>42</v>
      </c>
      <c r="K1094" s="30" t="str">
        <f t="shared" si="165"/>
        <v>Custeio</v>
      </c>
      <c r="L1094" s="26" t="s">
        <v>136</v>
      </c>
      <c r="M1094" s="26" t="s">
        <v>69</v>
      </c>
      <c r="N1094" s="26" t="str">
        <f t="shared" si="161"/>
        <v>Realizado</v>
      </c>
      <c r="O1094" s="47"/>
      <c r="P1094" s="47" t="s">
        <v>70</v>
      </c>
      <c r="Q1094" s="26" t="str">
        <f>IFERROR(IFERROR(VLOOKUP(H1094,[1]STATUS_CAPEX!I:J,2,0),VLOOKUP(H1094,[1]STATUS_OPEX!H:I,2,0)),0)</f>
        <v>LIB //COMS</v>
      </c>
      <c r="R1094" s="31">
        <v>46280</v>
      </c>
      <c r="S1094" s="32" t="s">
        <v>165</v>
      </c>
      <c r="T1094" s="26" t="s">
        <v>72</v>
      </c>
      <c r="U1094" s="33" t="s">
        <v>39</v>
      </c>
      <c r="V1094" s="33" t="str">
        <f t="shared" si="159"/>
        <v>OK</v>
      </c>
      <c r="W1094" s="33" t="s">
        <v>49</v>
      </c>
      <c r="X1094" s="33" t="s">
        <v>49</v>
      </c>
      <c r="Y1094" s="33" t="s">
        <v>39</v>
      </c>
      <c r="Z1094" s="14">
        <f t="shared" si="162"/>
        <v>1</v>
      </c>
      <c r="AA1094" s="48">
        <v>17922.41</v>
      </c>
      <c r="AB1094" s="35" t="s">
        <v>50</v>
      </c>
      <c r="AC1094" s="36" t="s">
        <v>73</v>
      </c>
      <c r="AD1094" s="37" t="s">
        <v>51</v>
      </c>
      <c r="AE1094" s="32" t="str">
        <f t="shared" si="166"/>
        <v>Realizado</v>
      </c>
      <c r="AF1094" s="38" t="s">
        <v>166</v>
      </c>
      <c r="AG1094" s="39">
        <f t="shared" si="160"/>
        <v>8422.16</v>
      </c>
      <c r="AH1094" s="40">
        <v>2548098.5699999998</v>
      </c>
      <c r="AI1094" s="35" t="e">
        <f t="shared" si="163"/>
        <v>#N/A</v>
      </c>
      <c r="AJ1094" s="41">
        <v>25485250</v>
      </c>
      <c r="AK1094" s="51">
        <v>8422.16</v>
      </c>
      <c r="AL1094" s="34" t="str">
        <f t="shared" si="164"/>
        <v>Mauricio Alves</v>
      </c>
    </row>
    <row r="1095" spans="1:38" x14ac:dyDescent="0.25">
      <c r="A1095" s="26" t="s">
        <v>38</v>
      </c>
      <c r="B1095" s="26" t="s">
        <v>39</v>
      </c>
      <c r="C1095" s="26" t="s">
        <v>52</v>
      </c>
      <c r="D1095" s="26" t="s">
        <v>40</v>
      </c>
      <c r="E1095" s="27">
        <v>1703</v>
      </c>
      <c r="F1095" s="46">
        <v>342</v>
      </c>
      <c r="G1095" s="46"/>
      <c r="H1095" s="26">
        <v>6000817673</v>
      </c>
      <c r="I1095" s="26" t="s">
        <v>42</v>
      </c>
      <c r="J1095" s="26" t="s">
        <v>42</v>
      </c>
      <c r="K1095" s="30" t="str">
        <f t="shared" si="165"/>
        <v>Custeio</v>
      </c>
      <c r="L1095" s="26" t="s">
        <v>136</v>
      </c>
      <c r="M1095" s="26" t="s">
        <v>69</v>
      </c>
      <c r="N1095" s="26" t="str">
        <f t="shared" si="161"/>
        <v>Realizado</v>
      </c>
      <c r="O1095" s="47"/>
      <c r="P1095" s="47" t="s">
        <v>70</v>
      </c>
      <c r="Q1095" s="26" t="str">
        <f>IFERROR(IFERROR(VLOOKUP(H1095,[1]STATUS_CAPEX!I:J,2,0),VLOOKUP(H1095,[1]STATUS_OPEX!H:I,2,0)),0)</f>
        <v>LIB //COMS</v>
      </c>
      <c r="R1095" s="31">
        <v>46279</v>
      </c>
      <c r="S1095" s="32" t="s">
        <v>47</v>
      </c>
      <c r="T1095" s="26" t="s">
        <v>72</v>
      </c>
      <c r="U1095" s="33" t="s">
        <v>39</v>
      </c>
      <c r="V1095" s="33" t="str">
        <f t="shared" si="159"/>
        <v>OK</v>
      </c>
      <c r="W1095" s="33" t="s">
        <v>49</v>
      </c>
      <c r="X1095" s="33" t="s">
        <v>49</v>
      </c>
      <c r="Y1095" s="33" t="s">
        <v>39</v>
      </c>
      <c r="Z1095" s="14">
        <f t="shared" si="162"/>
        <v>1</v>
      </c>
      <c r="AA1095" s="48">
        <v>5633.16</v>
      </c>
      <c r="AB1095" s="35" t="s">
        <v>50</v>
      </c>
      <c r="AC1095" s="36" t="s">
        <v>73</v>
      </c>
      <c r="AD1095" s="37" t="s">
        <v>51</v>
      </c>
      <c r="AE1095" s="32" t="str">
        <f t="shared" si="166"/>
        <v>Realizado</v>
      </c>
      <c r="AF1095" s="38" t="s">
        <v>42</v>
      </c>
      <c r="AG1095" s="39">
        <f t="shared" si="160"/>
        <v>5633.16</v>
      </c>
      <c r="AH1095" s="40">
        <v>2548098.5699999998</v>
      </c>
      <c r="AI1095" s="35" t="e">
        <f t="shared" si="163"/>
        <v>#N/A</v>
      </c>
      <c r="AJ1095" s="81">
        <v>25502197</v>
      </c>
      <c r="AK1095" s="51">
        <v>5633.16</v>
      </c>
      <c r="AL1095" s="34" t="str">
        <f t="shared" si="164"/>
        <v>Mauricio Alves</v>
      </c>
    </row>
    <row r="1096" spans="1:38" x14ac:dyDescent="0.25">
      <c r="A1096" s="26" t="s">
        <v>38</v>
      </c>
      <c r="B1096" s="26" t="s">
        <v>39</v>
      </c>
      <c r="C1096" s="26" t="s">
        <v>52</v>
      </c>
      <c r="D1096" s="26" t="s">
        <v>40</v>
      </c>
      <c r="E1096" s="27">
        <v>2017</v>
      </c>
      <c r="F1096" s="27">
        <v>341</v>
      </c>
      <c r="G1096" s="27"/>
      <c r="H1096" s="26">
        <v>6000817674</v>
      </c>
      <c r="I1096" s="26" t="s">
        <v>42</v>
      </c>
      <c r="J1096" s="26" t="s">
        <v>42</v>
      </c>
      <c r="K1096" s="30" t="str">
        <f t="shared" si="165"/>
        <v>Custeio</v>
      </c>
      <c r="L1096" s="26" t="s">
        <v>136</v>
      </c>
      <c r="M1096" s="26" t="s">
        <v>69</v>
      </c>
      <c r="N1096" s="26" t="str">
        <f t="shared" si="161"/>
        <v>Realizado</v>
      </c>
      <c r="O1096" s="47"/>
      <c r="P1096" s="47" t="s">
        <v>70</v>
      </c>
      <c r="Q1096" s="26" t="str">
        <f>IFERROR(IFERROR(VLOOKUP(H1096,[1]STATUS_CAPEX!I:J,2,0),VLOOKUP(H1096,[1]STATUS_OPEX!H:I,2,0)),0)</f>
        <v>LIB //COMS</v>
      </c>
      <c r="R1096" s="31">
        <v>46278</v>
      </c>
      <c r="S1096" s="32" t="s">
        <v>47</v>
      </c>
      <c r="T1096" s="26" t="s">
        <v>72</v>
      </c>
      <c r="U1096" s="33" t="s">
        <v>39</v>
      </c>
      <c r="V1096" s="33" t="str">
        <f t="shared" si="159"/>
        <v>OK</v>
      </c>
      <c r="W1096" s="33" t="s">
        <v>49</v>
      </c>
      <c r="X1096" s="33" t="s">
        <v>49</v>
      </c>
      <c r="Y1096" s="33" t="s">
        <v>39</v>
      </c>
      <c r="Z1096" s="14">
        <f t="shared" si="162"/>
        <v>1</v>
      </c>
      <c r="AA1096" s="48">
        <v>2873.18</v>
      </c>
      <c r="AB1096" s="35" t="s">
        <v>50</v>
      </c>
      <c r="AC1096" s="36" t="s">
        <v>73</v>
      </c>
      <c r="AD1096" s="37" t="s">
        <v>51</v>
      </c>
      <c r="AE1096" s="32" t="str">
        <f t="shared" si="166"/>
        <v>Realizado</v>
      </c>
      <c r="AF1096" s="38" t="s">
        <v>42</v>
      </c>
      <c r="AG1096" s="39">
        <f t="shared" si="160"/>
        <v>2873.18</v>
      </c>
      <c r="AH1096" s="40">
        <v>2548098.5699999998</v>
      </c>
      <c r="AI1096" s="35" t="e">
        <f t="shared" si="163"/>
        <v>#N/A</v>
      </c>
      <c r="AJ1096" s="95">
        <v>25502295</v>
      </c>
      <c r="AK1096" s="51">
        <v>2873.18</v>
      </c>
      <c r="AL1096" s="34" t="str">
        <f t="shared" si="164"/>
        <v>Mauricio Alves</v>
      </c>
    </row>
    <row r="1097" spans="1:38" x14ac:dyDescent="0.25">
      <c r="A1097" s="26" t="s">
        <v>38</v>
      </c>
      <c r="B1097" s="26" t="s">
        <v>39</v>
      </c>
      <c r="C1097" s="26" t="s">
        <v>52</v>
      </c>
      <c r="D1097" s="26" t="s">
        <v>40</v>
      </c>
      <c r="E1097" s="27">
        <v>3687</v>
      </c>
      <c r="F1097" s="67">
        <v>420</v>
      </c>
      <c r="G1097" s="67"/>
      <c r="H1097" s="26">
        <v>6000779523</v>
      </c>
      <c r="I1097" s="26" t="s">
        <v>42</v>
      </c>
      <c r="J1097" s="26" t="s">
        <v>42</v>
      </c>
      <c r="K1097" s="30" t="str">
        <f t="shared" si="165"/>
        <v>Custeio</v>
      </c>
      <c r="L1097" s="26" t="s">
        <v>156</v>
      </c>
      <c r="M1097" s="26" t="s">
        <v>69</v>
      </c>
      <c r="N1097" s="26" t="str">
        <f t="shared" si="161"/>
        <v>Realizado</v>
      </c>
      <c r="O1097" s="47" t="s">
        <v>45</v>
      </c>
      <c r="P1097" s="47" t="s">
        <v>70</v>
      </c>
      <c r="Q1097" s="26" t="str">
        <f>IFERROR(IFERROR(VLOOKUP(H1097,[1]STATUS_CAPEX!I:J,2,0),VLOOKUP(H1097,[1]STATUS_OPEX!H:I,2,0)),0)</f>
        <v>LIB //COMS</v>
      </c>
      <c r="R1097" s="31">
        <v>46638</v>
      </c>
      <c r="S1097" s="32" t="s">
        <v>56</v>
      </c>
      <c r="T1097" s="26" t="s">
        <v>72</v>
      </c>
      <c r="U1097" s="33" t="s">
        <v>39</v>
      </c>
      <c r="V1097" s="33" t="str">
        <f t="shared" si="159"/>
        <v>OK</v>
      </c>
      <c r="W1097" s="33" t="s">
        <v>49</v>
      </c>
      <c r="X1097" s="33" t="s">
        <v>49</v>
      </c>
      <c r="Y1097" s="33" t="s">
        <v>39</v>
      </c>
      <c r="Z1097" s="14">
        <f t="shared" si="162"/>
        <v>1</v>
      </c>
      <c r="AA1097" s="48">
        <v>2309.58</v>
      </c>
      <c r="AB1097" s="50" t="s">
        <v>57</v>
      </c>
      <c r="AC1097" s="36" t="s">
        <v>73</v>
      </c>
      <c r="AD1097" s="37" t="s">
        <v>51</v>
      </c>
      <c r="AE1097" s="32" t="str">
        <f t="shared" si="166"/>
        <v>Realizado</v>
      </c>
      <c r="AF1097" s="38" t="s">
        <v>42</v>
      </c>
      <c r="AG1097" s="39">
        <f t="shared" si="160"/>
        <v>2309.58</v>
      </c>
      <c r="AH1097" s="40">
        <v>2548098.5699999998</v>
      </c>
      <c r="AI1097" s="35" t="e">
        <f t="shared" si="163"/>
        <v>#N/A</v>
      </c>
      <c r="AJ1097" s="95">
        <v>25537083</v>
      </c>
      <c r="AK1097" s="51">
        <v>2309.58</v>
      </c>
      <c r="AL1097" s="34" t="str">
        <f t="shared" si="164"/>
        <v>Mauricio Alves</v>
      </c>
    </row>
    <row r="1098" spans="1:38" x14ac:dyDescent="0.25">
      <c r="A1098" s="26" t="s">
        <v>38</v>
      </c>
      <c r="B1098" s="26" t="s">
        <v>39</v>
      </c>
      <c r="C1098" s="26" t="s">
        <v>52</v>
      </c>
      <c r="D1098" s="26" t="s">
        <v>40</v>
      </c>
      <c r="E1098" s="27">
        <v>1703</v>
      </c>
      <c r="F1098" s="27">
        <v>340</v>
      </c>
      <c r="G1098" s="27"/>
      <c r="H1098" s="26">
        <v>6000817675</v>
      </c>
      <c r="I1098" s="26" t="s">
        <v>42</v>
      </c>
      <c r="J1098" s="26" t="s">
        <v>42</v>
      </c>
      <c r="K1098" s="30" t="str">
        <f t="shared" si="165"/>
        <v>Custeio</v>
      </c>
      <c r="L1098" s="26" t="s">
        <v>136</v>
      </c>
      <c r="M1098" s="26" t="s">
        <v>69</v>
      </c>
      <c r="N1098" s="26" t="str">
        <f t="shared" si="161"/>
        <v>Realizado</v>
      </c>
      <c r="O1098" s="47"/>
      <c r="P1098" s="47" t="s">
        <v>70</v>
      </c>
      <c r="Q1098" s="26" t="str">
        <f>IFERROR(IFERROR(VLOOKUP(H1098,[1]STATUS_CAPEX!I:J,2,0),VLOOKUP(H1098,[1]STATUS_OPEX!H:I,2,0)),0)</f>
        <v>LIB //COMS</v>
      </c>
      <c r="R1098" s="31">
        <v>46277</v>
      </c>
      <c r="S1098" s="32" t="s">
        <v>47</v>
      </c>
      <c r="T1098" s="26" t="s">
        <v>72</v>
      </c>
      <c r="U1098" s="33" t="s">
        <v>39</v>
      </c>
      <c r="V1098" s="33" t="str">
        <f t="shared" si="159"/>
        <v>OK</v>
      </c>
      <c r="W1098" s="33" t="s">
        <v>49</v>
      </c>
      <c r="X1098" s="33" t="s">
        <v>49</v>
      </c>
      <c r="Y1098" s="33" t="s">
        <v>39</v>
      </c>
      <c r="Z1098" s="14">
        <f t="shared" si="162"/>
        <v>1</v>
      </c>
      <c r="AA1098" s="48">
        <v>2050.38</v>
      </c>
      <c r="AB1098" s="35" t="s">
        <v>50</v>
      </c>
      <c r="AC1098" s="36" t="s">
        <v>73</v>
      </c>
      <c r="AD1098" s="37" t="s">
        <v>51</v>
      </c>
      <c r="AE1098" s="32" t="str">
        <f t="shared" si="166"/>
        <v>Realizado</v>
      </c>
      <c r="AF1098" s="38" t="s">
        <v>42</v>
      </c>
      <c r="AG1098" s="39">
        <f t="shared" si="160"/>
        <v>2050.38</v>
      </c>
      <c r="AH1098" s="40">
        <v>2548098.5699999998</v>
      </c>
      <c r="AI1098" s="35" t="e">
        <f t="shared" si="163"/>
        <v>#N/A</v>
      </c>
      <c r="AJ1098" s="95">
        <v>25502386</v>
      </c>
      <c r="AK1098" s="51">
        <v>2050.38</v>
      </c>
      <c r="AL1098" s="34" t="str">
        <f t="shared" si="164"/>
        <v>Mauricio Alves</v>
      </c>
    </row>
    <row r="1099" spans="1:38" x14ac:dyDescent="0.25">
      <c r="A1099" s="26" t="s">
        <v>38</v>
      </c>
      <c r="B1099" s="26" t="s">
        <v>39</v>
      </c>
      <c r="C1099" s="26" t="s">
        <v>52</v>
      </c>
      <c r="D1099" s="26" t="s">
        <v>40</v>
      </c>
      <c r="E1099" s="27">
        <v>2047</v>
      </c>
      <c r="F1099" s="27">
        <v>339</v>
      </c>
      <c r="G1099" s="27"/>
      <c r="H1099" s="26">
        <v>6000817676</v>
      </c>
      <c r="I1099" s="26" t="s">
        <v>42</v>
      </c>
      <c r="J1099" s="26" t="s">
        <v>42</v>
      </c>
      <c r="K1099" s="30" t="str">
        <f t="shared" si="165"/>
        <v>Custeio</v>
      </c>
      <c r="L1099" s="26" t="s">
        <v>136</v>
      </c>
      <c r="M1099" s="26" t="s">
        <v>69</v>
      </c>
      <c r="N1099" s="26" t="str">
        <f t="shared" si="161"/>
        <v>Realizado</v>
      </c>
      <c r="O1099" s="47"/>
      <c r="P1099" s="47" t="s">
        <v>70</v>
      </c>
      <c r="Q1099" s="26" t="str">
        <f>IFERROR(IFERROR(VLOOKUP(H1099,[1]STATUS_CAPEX!I:J,2,0),VLOOKUP(H1099,[1]STATUS_OPEX!H:I,2,0)),0)</f>
        <v>LIB //COMS</v>
      </c>
      <c r="R1099" s="31">
        <v>46276</v>
      </c>
      <c r="S1099" s="32" t="s">
        <v>47</v>
      </c>
      <c r="T1099" s="26" t="s">
        <v>72</v>
      </c>
      <c r="U1099" s="33" t="s">
        <v>39</v>
      </c>
      <c r="V1099" s="33" t="str">
        <f t="shared" si="159"/>
        <v>OK</v>
      </c>
      <c r="W1099" s="33" t="s">
        <v>49</v>
      </c>
      <c r="X1099" s="33" t="s">
        <v>49</v>
      </c>
      <c r="Y1099" s="33" t="s">
        <v>39</v>
      </c>
      <c r="Z1099" s="14">
        <f t="shared" si="162"/>
        <v>1</v>
      </c>
      <c r="AA1099" s="48">
        <v>2468.19</v>
      </c>
      <c r="AB1099" s="35" t="s">
        <v>50</v>
      </c>
      <c r="AC1099" s="36" t="s">
        <v>73</v>
      </c>
      <c r="AD1099" s="37" t="s">
        <v>51</v>
      </c>
      <c r="AE1099" s="32" t="str">
        <f t="shared" si="166"/>
        <v>Realizado</v>
      </c>
      <c r="AF1099" s="38" t="s">
        <v>42</v>
      </c>
      <c r="AG1099" s="39">
        <f t="shared" si="160"/>
        <v>3643.17</v>
      </c>
      <c r="AH1099" s="40">
        <v>2548098.5699999998</v>
      </c>
      <c r="AI1099" s="35" t="e">
        <f t="shared" si="163"/>
        <v>#N/A</v>
      </c>
      <c r="AJ1099" s="95">
        <v>25502398</v>
      </c>
      <c r="AK1099" s="51">
        <v>3643.17</v>
      </c>
      <c r="AL1099" s="34" t="str">
        <f t="shared" si="164"/>
        <v>Mauricio Alves</v>
      </c>
    </row>
    <row r="1100" spans="1:38" x14ac:dyDescent="0.25">
      <c r="A1100" s="26" t="s">
        <v>38</v>
      </c>
      <c r="B1100" s="26" t="s">
        <v>39</v>
      </c>
      <c r="C1100" s="26" t="s">
        <v>52</v>
      </c>
      <c r="D1100" s="26" t="s">
        <v>40</v>
      </c>
      <c r="E1100" s="27">
        <v>3945</v>
      </c>
      <c r="F1100" s="67">
        <v>433</v>
      </c>
      <c r="G1100" s="67"/>
      <c r="H1100" s="26">
        <v>6000777238</v>
      </c>
      <c r="I1100" s="26" t="s">
        <v>42</v>
      </c>
      <c r="J1100" s="26" t="s">
        <v>42</v>
      </c>
      <c r="K1100" s="30" t="str">
        <f t="shared" si="165"/>
        <v>Custeio</v>
      </c>
      <c r="L1100" s="26" t="s">
        <v>75</v>
      </c>
      <c r="M1100" s="26" t="s">
        <v>69</v>
      </c>
      <c r="N1100" s="26" t="str">
        <f t="shared" si="161"/>
        <v>Realizado</v>
      </c>
      <c r="O1100" s="47" t="s">
        <v>45</v>
      </c>
      <c r="P1100" s="47" t="s">
        <v>70</v>
      </c>
      <c r="Q1100" s="26" t="str">
        <f>IFERROR(IFERROR(VLOOKUP(H1100,[1]STATUS_CAPEX!I:J,2,0),VLOOKUP(H1100,[1]STATUS_OPEX!H:I,2,0)),0)</f>
        <v>LIB //COMS</v>
      </c>
      <c r="R1100" s="31">
        <v>46641</v>
      </c>
      <c r="S1100" s="32" t="s">
        <v>56</v>
      </c>
      <c r="T1100" s="26" t="s">
        <v>72</v>
      </c>
      <c r="U1100" s="33" t="s">
        <v>39</v>
      </c>
      <c r="V1100" s="33" t="str">
        <f t="shared" si="159"/>
        <v>OK</v>
      </c>
      <c r="W1100" s="33" t="s">
        <v>49</v>
      </c>
      <c r="X1100" s="33" t="s">
        <v>49</v>
      </c>
      <c r="Y1100" s="33" t="s">
        <v>39</v>
      </c>
      <c r="Z1100" s="14">
        <f t="shared" si="162"/>
        <v>1</v>
      </c>
      <c r="AA1100" s="48">
        <v>2394.69</v>
      </c>
      <c r="AB1100" s="50" t="s">
        <v>57</v>
      </c>
      <c r="AC1100" s="36" t="s">
        <v>73</v>
      </c>
      <c r="AD1100" s="37" t="s">
        <v>51</v>
      </c>
      <c r="AE1100" s="32" t="str">
        <f t="shared" si="166"/>
        <v>Realizado</v>
      </c>
      <c r="AF1100" s="38" t="s">
        <v>42</v>
      </c>
      <c r="AG1100" s="49">
        <f t="shared" si="160"/>
        <v>2394.69</v>
      </c>
      <c r="AH1100" s="40">
        <v>2548098.5699999998</v>
      </c>
      <c r="AI1100" s="35" t="e">
        <f t="shared" si="163"/>
        <v>#N/A</v>
      </c>
      <c r="AJ1100" s="81">
        <v>25537066</v>
      </c>
      <c r="AK1100" s="51">
        <v>2394.69</v>
      </c>
      <c r="AL1100" s="34" t="str">
        <f t="shared" si="164"/>
        <v>Mauricio Alves</v>
      </c>
    </row>
    <row r="1101" spans="1:38" x14ac:dyDescent="0.25">
      <c r="A1101" s="26" t="s">
        <v>38</v>
      </c>
      <c r="B1101" s="26" t="s">
        <v>39</v>
      </c>
      <c r="C1101" s="26" t="s">
        <v>52</v>
      </c>
      <c r="D1101" s="26" t="s">
        <v>40</v>
      </c>
      <c r="E1101" s="27">
        <v>3920</v>
      </c>
      <c r="F1101" s="67">
        <v>434</v>
      </c>
      <c r="G1101" s="67"/>
      <c r="H1101" s="26">
        <v>6000779525</v>
      </c>
      <c r="I1101" s="26" t="s">
        <v>42</v>
      </c>
      <c r="J1101" s="26" t="s">
        <v>42</v>
      </c>
      <c r="K1101" s="30" t="str">
        <f t="shared" si="165"/>
        <v>Custeio</v>
      </c>
      <c r="L1101" s="26" t="s">
        <v>289</v>
      </c>
      <c r="M1101" s="26" t="s">
        <v>69</v>
      </c>
      <c r="N1101" s="26" t="str">
        <f t="shared" si="161"/>
        <v>Realizado</v>
      </c>
      <c r="O1101" s="47" t="s">
        <v>45</v>
      </c>
      <c r="P1101" s="47" t="s">
        <v>70</v>
      </c>
      <c r="Q1101" s="26" t="str">
        <f>IFERROR(IFERROR(VLOOKUP(H1101,[1]STATUS_CAPEX!I:J,2,0),VLOOKUP(H1101,[1]STATUS_OPEX!H:I,2,0)),0)</f>
        <v>LIB //COMS</v>
      </c>
      <c r="R1101" s="31">
        <v>46642</v>
      </c>
      <c r="S1101" s="32" t="s">
        <v>56</v>
      </c>
      <c r="T1101" s="26" t="s">
        <v>72</v>
      </c>
      <c r="U1101" s="33" t="s">
        <v>39</v>
      </c>
      <c r="V1101" s="33" t="str">
        <f t="shared" si="159"/>
        <v>OK</v>
      </c>
      <c r="W1101" s="33" t="s">
        <v>49</v>
      </c>
      <c r="X1101" s="33" t="s">
        <v>49</v>
      </c>
      <c r="Y1101" s="33" t="s">
        <v>39</v>
      </c>
      <c r="Z1101" s="14">
        <f t="shared" si="162"/>
        <v>1</v>
      </c>
      <c r="AA1101" s="48">
        <v>8145.13</v>
      </c>
      <c r="AB1101" s="50" t="s">
        <v>57</v>
      </c>
      <c r="AC1101" s="36" t="s">
        <v>73</v>
      </c>
      <c r="AD1101" s="37" t="s">
        <v>51</v>
      </c>
      <c r="AE1101" s="32" t="str">
        <f t="shared" si="166"/>
        <v>Realizado</v>
      </c>
      <c r="AF1101" s="38" t="s">
        <v>42</v>
      </c>
      <c r="AG1101" s="39">
        <f t="shared" si="160"/>
        <v>8145.13</v>
      </c>
      <c r="AH1101" s="40">
        <v>2548098.5699999998</v>
      </c>
      <c r="AI1101" s="35" t="e">
        <f t="shared" si="163"/>
        <v>#N/A</v>
      </c>
      <c r="AJ1101" s="41">
        <v>25537084</v>
      </c>
      <c r="AK1101" s="51">
        <v>8145.13</v>
      </c>
      <c r="AL1101" s="34" t="str">
        <f t="shared" si="164"/>
        <v>Mauricio Alves</v>
      </c>
    </row>
    <row r="1102" spans="1:38" x14ac:dyDescent="0.25">
      <c r="A1102" s="26" t="s">
        <v>38</v>
      </c>
      <c r="B1102" s="26" t="s">
        <v>39</v>
      </c>
      <c r="C1102" s="26" t="s">
        <v>52</v>
      </c>
      <c r="D1102" s="26" t="s">
        <v>40</v>
      </c>
      <c r="E1102" s="27">
        <v>3947</v>
      </c>
      <c r="F1102" s="67">
        <v>435</v>
      </c>
      <c r="G1102" s="67"/>
      <c r="H1102" s="26">
        <v>6000779523</v>
      </c>
      <c r="I1102" s="26" t="s">
        <v>42</v>
      </c>
      <c r="J1102" s="26" t="s">
        <v>42</v>
      </c>
      <c r="K1102" s="30" t="str">
        <f t="shared" si="165"/>
        <v>Custeio</v>
      </c>
      <c r="L1102" s="26" t="s">
        <v>156</v>
      </c>
      <c r="M1102" s="26" t="s">
        <v>69</v>
      </c>
      <c r="N1102" s="26" t="str">
        <f t="shared" si="161"/>
        <v>Realizado</v>
      </c>
      <c r="O1102" s="47" t="s">
        <v>45</v>
      </c>
      <c r="P1102" s="47" t="s">
        <v>70</v>
      </c>
      <c r="Q1102" s="26" t="str">
        <f>IFERROR(IFERROR(VLOOKUP(H1102,[1]STATUS_CAPEX!I:J,2,0),VLOOKUP(H1102,[1]STATUS_OPEX!H:I,2,0)),0)</f>
        <v>LIB //COMS</v>
      </c>
      <c r="R1102" s="31">
        <v>46643</v>
      </c>
      <c r="S1102" s="32" t="s">
        <v>56</v>
      </c>
      <c r="T1102" s="26" t="s">
        <v>72</v>
      </c>
      <c r="U1102" s="33" t="s">
        <v>39</v>
      </c>
      <c r="V1102" s="33" t="str">
        <f t="shared" si="159"/>
        <v>OK</v>
      </c>
      <c r="W1102" s="33" t="s">
        <v>49</v>
      </c>
      <c r="X1102" s="33" t="s">
        <v>49</v>
      </c>
      <c r="Y1102" s="33" t="s">
        <v>39</v>
      </c>
      <c r="Z1102" s="14">
        <f t="shared" si="162"/>
        <v>1</v>
      </c>
      <c r="AA1102" s="48">
        <v>10004.31</v>
      </c>
      <c r="AB1102" s="50" t="s">
        <v>57</v>
      </c>
      <c r="AC1102" s="36" t="s">
        <v>73</v>
      </c>
      <c r="AD1102" s="37" t="s">
        <v>51</v>
      </c>
      <c r="AE1102" s="32" t="str">
        <f t="shared" si="166"/>
        <v>Realizado</v>
      </c>
      <c r="AF1102" s="38" t="s">
        <v>42</v>
      </c>
      <c r="AG1102" s="39">
        <f t="shared" si="160"/>
        <v>10004.31</v>
      </c>
      <c r="AH1102" s="40">
        <v>2548098.5699999998</v>
      </c>
      <c r="AI1102" s="35" t="e">
        <f t="shared" si="163"/>
        <v>#N/A</v>
      </c>
      <c r="AJ1102" s="95">
        <v>25537083</v>
      </c>
      <c r="AK1102" s="51">
        <v>10004.31</v>
      </c>
      <c r="AL1102" s="34" t="str">
        <f t="shared" si="164"/>
        <v>Mauricio Alves</v>
      </c>
    </row>
    <row r="1103" spans="1:38" x14ac:dyDescent="0.25">
      <c r="A1103" s="26" t="s">
        <v>38</v>
      </c>
      <c r="B1103" s="26" t="s">
        <v>39</v>
      </c>
      <c r="C1103" s="26" t="s">
        <v>52</v>
      </c>
      <c r="D1103" s="26" t="s">
        <v>40</v>
      </c>
      <c r="E1103" s="27">
        <v>3920</v>
      </c>
      <c r="F1103" s="67">
        <v>440</v>
      </c>
      <c r="G1103" s="67"/>
      <c r="H1103" s="26">
        <v>6000779525</v>
      </c>
      <c r="I1103" s="26" t="s">
        <v>42</v>
      </c>
      <c r="J1103" s="26" t="s">
        <v>42</v>
      </c>
      <c r="K1103" s="30" t="str">
        <f t="shared" si="165"/>
        <v>Custeio</v>
      </c>
      <c r="L1103" s="26" t="s">
        <v>289</v>
      </c>
      <c r="M1103" s="26" t="s">
        <v>69</v>
      </c>
      <c r="N1103" s="26" t="str">
        <f t="shared" si="161"/>
        <v>Realizado</v>
      </c>
      <c r="O1103" s="47" t="s">
        <v>45</v>
      </c>
      <c r="P1103" s="47" t="s">
        <v>70</v>
      </c>
      <c r="Q1103" s="26" t="str">
        <f>IFERROR(IFERROR(VLOOKUP(H1103,[1]STATUS_CAPEX!I:J,2,0),VLOOKUP(H1103,[1]STATUS_OPEX!H:I,2,0)),0)</f>
        <v>LIB //COMS</v>
      </c>
      <c r="R1103" s="31">
        <v>46644</v>
      </c>
      <c r="S1103" s="32" t="s">
        <v>56</v>
      </c>
      <c r="T1103" s="26" t="s">
        <v>72</v>
      </c>
      <c r="U1103" s="33" t="s">
        <v>39</v>
      </c>
      <c r="V1103" s="33" t="str">
        <f t="shared" si="159"/>
        <v>OK</v>
      </c>
      <c r="W1103" s="33" t="s">
        <v>49</v>
      </c>
      <c r="X1103" s="33" t="s">
        <v>49</v>
      </c>
      <c r="Y1103" s="33" t="s">
        <v>39</v>
      </c>
      <c r="Z1103" s="14">
        <f t="shared" si="162"/>
        <v>1</v>
      </c>
      <c r="AA1103" s="48">
        <v>3658.39</v>
      </c>
      <c r="AB1103" s="50" t="s">
        <v>57</v>
      </c>
      <c r="AC1103" s="36" t="s">
        <v>73</v>
      </c>
      <c r="AD1103" s="37" t="s">
        <v>51</v>
      </c>
      <c r="AE1103" s="32" t="str">
        <f t="shared" si="166"/>
        <v>Realizado</v>
      </c>
      <c r="AF1103" s="38" t="s">
        <v>42</v>
      </c>
      <c r="AG1103" s="39">
        <f t="shared" si="160"/>
        <v>3658.39</v>
      </c>
      <c r="AH1103" s="40">
        <v>2548098.5699999998</v>
      </c>
      <c r="AI1103" s="35" t="e">
        <f t="shared" si="163"/>
        <v>#N/A</v>
      </c>
      <c r="AJ1103" s="41">
        <v>25537084</v>
      </c>
      <c r="AK1103" s="51">
        <v>3658.39</v>
      </c>
      <c r="AL1103" s="34" t="str">
        <f t="shared" si="164"/>
        <v>Mauricio Alves</v>
      </c>
    </row>
    <row r="1104" spans="1:38" x14ac:dyDescent="0.25">
      <c r="A1104" s="26" t="s">
        <v>38</v>
      </c>
      <c r="B1104" s="26" t="s">
        <v>39</v>
      </c>
      <c r="C1104" s="26" t="s">
        <v>52</v>
      </c>
      <c r="D1104" s="26" t="s">
        <v>40</v>
      </c>
      <c r="E1104" s="27">
        <v>3946</v>
      </c>
      <c r="F1104" s="67">
        <v>443</v>
      </c>
      <c r="G1104" s="67"/>
      <c r="H1104" s="26">
        <v>6000805220</v>
      </c>
      <c r="I1104" s="26" t="s">
        <v>42</v>
      </c>
      <c r="J1104" s="26" t="s">
        <v>42</v>
      </c>
      <c r="K1104" s="30" t="str">
        <f t="shared" si="165"/>
        <v>Custeio</v>
      </c>
      <c r="L1104" s="26" t="s">
        <v>75</v>
      </c>
      <c r="M1104" s="26" t="s">
        <v>69</v>
      </c>
      <c r="N1104" s="26" t="str">
        <f t="shared" si="161"/>
        <v>Realizado</v>
      </c>
      <c r="O1104" s="47" t="s">
        <v>147</v>
      </c>
      <c r="P1104" s="47" t="s">
        <v>70</v>
      </c>
      <c r="Q1104" s="26" t="str">
        <f>IFERROR(IFERROR(VLOOKUP(H1104,[1]STATUS_CAPEX!I:J,2,0),VLOOKUP(H1104,[1]STATUS_OPEX!H:I,2,0)),0)</f>
        <v>LIB //COMS</v>
      </c>
      <c r="R1104" s="31">
        <v>46645</v>
      </c>
      <c r="S1104" s="32" t="s">
        <v>56</v>
      </c>
      <c r="T1104" s="26" t="s">
        <v>72</v>
      </c>
      <c r="U1104" s="33" t="s">
        <v>39</v>
      </c>
      <c r="V1104" s="33" t="str">
        <f t="shared" si="159"/>
        <v>OK</v>
      </c>
      <c r="W1104" s="33" t="s">
        <v>49</v>
      </c>
      <c r="X1104" s="33" t="s">
        <v>49</v>
      </c>
      <c r="Y1104" s="33" t="s">
        <v>39</v>
      </c>
      <c r="Z1104" s="14">
        <f t="shared" si="162"/>
        <v>1</v>
      </c>
      <c r="AA1104" s="48">
        <v>3671.55</v>
      </c>
      <c r="AB1104" s="50" t="s">
        <v>57</v>
      </c>
      <c r="AC1104" s="36" t="s">
        <v>73</v>
      </c>
      <c r="AD1104" s="37" t="s">
        <v>51</v>
      </c>
      <c r="AE1104" s="32" t="str">
        <f t="shared" si="166"/>
        <v>Realizado</v>
      </c>
      <c r="AF1104" s="38" t="s">
        <v>42</v>
      </c>
      <c r="AG1104" s="39">
        <f t="shared" si="160"/>
        <v>3671.55</v>
      </c>
      <c r="AH1104" s="40">
        <v>2548098.5699999998</v>
      </c>
      <c r="AI1104" s="35" t="e">
        <f t="shared" si="163"/>
        <v>#N/A</v>
      </c>
      <c r="AJ1104" s="95">
        <v>25541342</v>
      </c>
      <c r="AK1104" s="51">
        <v>3671.55</v>
      </c>
      <c r="AL1104" s="34" t="str">
        <f t="shared" si="164"/>
        <v>Mauricio Alves</v>
      </c>
    </row>
    <row r="1105" spans="1:38" x14ac:dyDescent="0.25">
      <c r="A1105" s="26" t="s">
        <v>38</v>
      </c>
      <c r="B1105" s="26" t="s">
        <v>39</v>
      </c>
      <c r="C1105" s="26" t="s">
        <v>52</v>
      </c>
      <c r="D1105" s="26" t="s">
        <v>40</v>
      </c>
      <c r="E1105" s="27">
        <v>4015</v>
      </c>
      <c r="F1105" s="67">
        <v>445</v>
      </c>
      <c r="G1105" s="67"/>
      <c r="H1105" s="26">
        <v>6000777559</v>
      </c>
      <c r="I1105" s="26" t="s">
        <v>42</v>
      </c>
      <c r="J1105" s="26" t="s">
        <v>42</v>
      </c>
      <c r="K1105" s="30" t="str">
        <f t="shared" si="165"/>
        <v>Custeio</v>
      </c>
      <c r="L1105" s="26" t="s">
        <v>75</v>
      </c>
      <c r="M1105" s="26" t="s">
        <v>69</v>
      </c>
      <c r="N1105" s="26" t="str">
        <f t="shared" si="161"/>
        <v>Realizado</v>
      </c>
      <c r="O1105" s="47" t="s">
        <v>45</v>
      </c>
      <c r="P1105" s="47" t="s">
        <v>70</v>
      </c>
      <c r="Q1105" s="26" t="str">
        <f>IFERROR(IFERROR(VLOOKUP(H1105,[1]STATUS_CAPEX!I:J,2,0),VLOOKUP(H1105,[1]STATUS_OPEX!H:I,2,0)),0)</f>
        <v>LIB //COMS</v>
      </c>
      <c r="R1105" s="31">
        <v>46646</v>
      </c>
      <c r="S1105" s="32" t="s">
        <v>56</v>
      </c>
      <c r="T1105" s="26" t="s">
        <v>72</v>
      </c>
      <c r="U1105" s="33" t="s">
        <v>39</v>
      </c>
      <c r="V1105" s="33" t="str">
        <f t="shared" si="159"/>
        <v>OK</v>
      </c>
      <c r="W1105" s="33" t="s">
        <v>49</v>
      </c>
      <c r="X1105" s="33" t="s">
        <v>49</v>
      </c>
      <c r="Y1105" s="33" t="s">
        <v>39</v>
      </c>
      <c r="Z1105" s="14">
        <f t="shared" si="162"/>
        <v>1</v>
      </c>
      <c r="AA1105" s="48">
        <v>769.86</v>
      </c>
      <c r="AB1105" s="50" t="s">
        <v>57</v>
      </c>
      <c r="AC1105" s="36" t="s">
        <v>73</v>
      </c>
      <c r="AD1105" s="37" t="s">
        <v>51</v>
      </c>
      <c r="AE1105" s="32" t="str">
        <f t="shared" si="166"/>
        <v>Realizado</v>
      </c>
      <c r="AF1105" s="38" t="s">
        <v>42</v>
      </c>
      <c r="AG1105" s="39">
        <f t="shared" si="160"/>
        <v>769.86</v>
      </c>
      <c r="AH1105" s="40">
        <v>2548098.5699999998</v>
      </c>
      <c r="AI1105" s="35" t="e">
        <f t="shared" si="163"/>
        <v>#N/A</v>
      </c>
      <c r="AJ1105" s="95">
        <v>25537042</v>
      </c>
      <c r="AK1105" s="51">
        <v>769.86</v>
      </c>
      <c r="AL1105" s="34" t="str">
        <f t="shared" si="164"/>
        <v>Mauricio Alves</v>
      </c>
    </row>
    <row r="1106" spans="1:38" x14ac:dyDescent="0.25">
      <c r="A1106" s="26" t="s">
        <v>38</v>
      </c>
      <c r="B1106" s="26" t="s">
        <v>39</v>
      </c>
      <c r="C1106" s="26" t="s">
        <v>52</v>
      </c>
      <c r="D1106" s="26" t="s">
        <v>40</v>
      </c>
      <c r="E1106" s="27">
        <v>352717</v>
      </c>
      <c r="F1106" s="46">
        <f>IFERROR(VLOOKUP(E1106,#REF!,2,0),0)</f>
        <v>0</v>
      </c>
      <c r="G1106" s="67"/>
      <c r="H1106" s="26" t="s">
        <v>585</v>
      </c>
      <c r="I1106" s="26" t="s">
        <v>42</v>
      </c>
      <c r="J1106" s="26" t="s">
        <v>42</v>
      </c>
      <c r="K1106" s="30" t="str">
        <f t="shared" si="165"/>
        <v>EME</v>
      </c>
      <c r="L1106" s="26" t="s">
        <v>43</v>
      </c>
      <c r="M1106" s="26" t="s">
        <v>54</v>
      </c>
      <c r="N1106" s="26" t="str">
        <f t="shared" si="161"/>
        <v>Realizado</v>
      </c>
      <c r="O1106" s="47" t="s">
        <v>321</v>
      </c>
      <c r="P1106" s="47" t="s">
        <v>321</v>
      </c>
      <c r="Q1106" s="26" t="str">
        <f>IFERROR(IFERROR(VLOOKUP(H1106,[1]STATUS_CAPEX!I:J,2,0),VLOOKUP(H1106,[1]STATUS_OPEX!H:I,2,0)),0)</f>
        <v>LIB //CKCP</v>
      </c>
      <c r="R1106" s="31">
        <v>46647</v>
      </c>
      <c r="S1106" s="32" t="s">
        <v>47</v>
      </c>
      <c r="T1106" s="26" t="s">
        <v>48</v>
      </c>
      <c r="U1106" s="33" t="s">
        <v>39</v>
      </c>
      <c r="V1106" s="33" t="str">
        <f t="shared" si="159"/>
        <v>OK</v>
      </c>
      <c r="W1106" s="33" t="s">
        <v>49</v>
      </c>
      <c r="X1106" s="33" t="s">
        <v>49</v>
      </c>
      <c r="Y1106" s="33" t="s">
        <v>39</v>
      </c>
      <c r="Z1106" s="14">
        <f t="shared" si="162"/>
        <v>1</v>
      </c>
      <c r="AA1106" s="111">
        <v>4649.04</v>
      </c>
      <c r="AB1106" s="50" t="s">
        <v>50</v>
      </c>
      <c r="AC1106" s="36" t="str">
        <f>IFERROR(VLOOKUP(T1106,[1]STATUS_CAPEX!Q:R,2,0),"SAMUEL OLIVEIRA")</f>
        <v>LUCAS ANDRADE</v>
      </c>
      <c r="AD1106" s="37" t="s">
        <v>51</v>
      </c>
      <c r="AE1106" s="32" t="str">
        <f t="shared" si="166"/>
        <v>Realizado</v>
      </c>
      <c r="AF1106" s="38" t="s">
        <v>42</v>
      </c>
      <c r="AG1106" s="39">
        <f t="shared" si="160"/>
        <v>4649.04</v>
      </c>
      <c r="AH1106" s="40">
        <v>2548098.5699999998</v>
      </c>
      <c r="AI1106" s="35" t="e">
        <f t="shared" si="163"/>
        <v>#N/A</v>
      </c>
      <c r="AJ1106" s="41">
        <v>25443743</v>
      </c>
      <c r="AK1106" s="51">
        <v>4649.04</v>
      </c>
      <c r="AL1106" s="34" t="str">
        <f t="shared" si="164"/>
        <v>Mauricio Alves</v>
      </c>
    </row>
    <row r="1107" spans="1:38" x14ac:dyDescent="0.25">
      <c r="A1107" s="26" t="s">
        <v>38</v>
      </c>
      <c r="B1107" s="26" t="s">
        <v>39</v>
      </c>
      <c r="C1107" s="26" t="s">
        <v>52</v>
      </c>
      <c r="D1107" s="26" t="s">
        <v>40</v>
      </c>
      <c r="E1107" s="27">
        <v>3287</v>
      </c>
      <c r="F1107" s="67">
        <v>451</v>
      </c>
      <c r="G1107" s="67"/>
      <c r="H1107" s="26">
        <v>6000779525</v>
      </c>
      <c r="I1107" s="26" t="s">
        <v>42</v>
      </c>
      <c r="J1107" s="26" t="s">
        <v>42</v>
      </c>
      <c r="K1107" s="30" t="str">
        <f t="shared" si="165"/>
        <v>Custeio</v>
      </c>
      <c r="L1107" s="26" t="s">
        <v>289</v>
      </c>
      <c r="M1107" s="26" t="s">
        <v>69</v>
      </c>
      <c r="N1107" s="26" t="str">
        <f t="shared" si="161"/>
        <v>Realizado</v>
      </c>
      <c r="O1107" s="47" t="s">
        <v>45</v>
      </c>
      <c r="P1107" s="47" t="s">
        <v>373</v>
      </c>
      <c r="Q1107" s="26" t="str">
        <f>IFERROR(IFERROR(VLOOKUP(H1107,[1]STATUS_CAPEX!I:J,2,0),VLOOKUP(H1107,[1]STATUS_OPEX!H:I,2,0)),0)</f>
        <v>LIB //COMS</v>
      </c>
      <c r="R1107" s="31">
        <v>46648</v>
      </c>
      <c r="S1107" s="32" t="s">
        <v>56</v>
      </c>
      <c r="T1107" s="26" t="s">
        <v>72</v>
      </c>
      <c r="U1107" s="33" t="s">
        <v>39</v>
      </c>
      <c r="V1107" s="33" t="str">
        <f t="shared" si="159"/>
        <v>OK</v>
      </c>
      <c r="W1107" s="33" t="s">
        <v>49</v>
      </c>
      <c r="X1107" s="33" t="s">
        <v>49</v>
      </c>
      <c r="Y1107" s="33" t="s">
        <v>39</v>
      </c>
      <c r="Z1107" s="14">
        <f t="shared" si="162"/>
        <v>1</v>
      </c>
      <c r="AA1107" s="48">
        <v>2107.19</v>
      </c>
      <c r="AB1107" s="50" t="s">
        <v>57</v>
      </c>
      <c r="AC1107" s="36" t="s">
        <v>73</v>
      </c>
      <c r="AD1107" s="37" t="s">
        <v>51</v>
      </c>
      <c r="AE1107" s="32" t="str">
        <f t="shared" si="166"/>
        <v>Realizado</v>
      </c>
      <c r="AF1107" s="38" t="s">
        <v>42</v>
      </c>
      <c r="AG1107" s="49">
        <f t="shared" si="160"/>
        <v>2107.19</v>
      </c>
      <c r="AH1107" s="40">
        <v>2548098.5699999998</v>
      </c>
      <c r="AI1107" s="35" t="e">
        <f t="shared" si="163"/>
        <v>#N/A</v>
      </c>
      <c r="AJ1107" s="41">
        <v>25537084</v>
      </c>
      <c r="AK1107" s="51">
        <v>2107.19</v>
      </c>
      <c r="AL1107" s="34" t="str">
        <f t="shared" si="164"/>
        <v>Mauricio Alves</v>
      </c>
    </row>
    <row r="1108" spans="1:38" x14ac:dyDescent="0.25">
      <c r="A1108" s="26" t="s">
        <v>38</v>
      </c>
      <c r="B1108" s="26" t="s">
        <v>39</v>
      </c>
      <c r="C1108" s="26" t="s">
        <v>52</v>
      </c>
      <c r="D1108" s="26" t="s">
        <v>40</v>
      </c>
      <c r="E1108" s="27">
        <v>3918</v>
      </c>
      <c r="F1108" s="67">
        <v>452</v>
      </c>
      <c r="G1108" s="67"/>
      <c r="H1108" s="26">
        <v>6000779522</v>
      </c>
      <c r="I1108" s="26" t="s">
        <v>42</v>
      </c>
      <c r="J1108" s="26" t="s">
        <v>42</v>
      </c>
      <c r="K1108" s="30" t="str">
        <f t="shared" si="165"/>
        <v>Custeio</v>
      </c>
      <c r="L1108" s="26" t="s">
        <v>289</v>
      </c>
      <c r="M1108" s="26" t="s">
        <v>69</v>
      </c>
      <c r="N1108" s="26" t="str">
        <f t="shared" si="161"/>
        <v>Realizado</v>
      </c>
      <c r="O1108" s="47" t="s">
        <v>45</v>
      </c>
      <c r="P1108" s="47" t="s">
        <v>373</v>
      </c>
      <c r="Q1108" s="26" t="str">
        <f>IFERROR(IFERROR(VLOOKUP(H1108,[1]STATUS_CAPEX!I:J,2,0),VLOOKUP(H1108,[1]STATUS_OPEX!H:I,2,0)),0)</f>
        <v>LIB //COMS</v>
      </c>
      <c r="R1108" s="31">
        <v>46649</v>
      </c>
      <c r="S1108" s="32" t="s">
        <v>56</v>
      </c>
      <c r="T1108" s="26" t="s">
        <v>72</v>
      </c>
      <c r="U1108" s="33" t="s">
        <v>39</v>
      </c>
      <c r="V1108" s="33" t="str">
        <f t="shared" si="159"/>
        <v>OK</v>
      </c>
      <c r="W1108" s="33" t="s">
        <v>49</v>
      </c>
      <c r="X1108" s="33" t="s">
        <v>49</v>
      </c>
      <c r="Y1108" s="33" t="s">
        <v>39</v>
      </c>
      <c r="Z1108" s="14">
        <f t="shared" si="162"/>
        <v>1</v>
      </c>
      <c r="AA1108" s="48">
        <v>4668.4399999999996</v>
      </c>
      <c r="AB1108" s="50" t="s">
        <v>57</v>
      </c>
      <c r="AC1108" s="36" t="s">
        <v>73</v>
      </c>
      <c r="AD1108" s="37" t="s">
        <v>51</v>
      </c>
      <c r="AE1108" s="32" t="str">
        <f t="shared" si="166"/>
        <v>Realizado</v>
      </c>
      <c r="AF1108" s="38" t="s">
        <v>42</v>
      </c>
      <c r="AG1108" s="49">
        <f t="shared" si="160"/>
        <v>4668.4399999999996</v>
      </c>
      <c r="AH1108" s="40">
        <v>2548098.5699999998</v>
      </c>
      <c r="AI1108" s="35" t="e">
        <f t="shared" si="163"/>
        <v>#N/A</v>
      </c>
      <c r="AJ1108" s="81">
        <v>25540713</v>
      </c>
      <c r="AK1108" s="51">
        <v>4668.4399999999996</v>
      </c>
      <c r="AL1108" s="34" t="str">
        <f t="shared" si="164"/>
        <v>Mauricio Alves</v>
      </c>
    </row>
    <row r="1109" spans="1:38" x14ac:dyDescent="0.25">
      <c r="A1109" s="26" t="s">
        <v>38</v>
      </c>
      <c r="B1109" s="26" t="s">
        <v>39</v>
      </c>
      <c r="C1109" s="26" t="s">
        <v>52</v>
      </c>
      <c r="D1109" s="26" t="s">
        <v>40</v>
      </c>
      <c r="E1109" s="27">
        <v>2006</v>
      </c>
      <c r="F1109" s="27">
        <v>338</v>
      </c>
      <c r="G1109" s="27"/>
      <c r="H1109" s="26">
        <v>6000817677</v>
      </c>
      <c r="I1109" s="26" t="s">
        <v>42</v>
      </c>
      <c r="J1109" s="26" t="s">
        <v>42</v>
      </c>
      <c r="K1109" s="30" t="str">
        <f t="shared" si="165"/>
        <v>Custeio</v>
      </c>
      <c r="L1109" s="26" t="s">
        <v>136</v>
      </c>
      <c r="M1109" s="26" t="s">
        <v>69</v>
      </c>
      <c r="N1109" s="26" t="str">
        <f t="shared" si="161"/>
        <v>Realizado</v>
      </c>
      <c r="O1109" s="47"/>
      <c r="P1109" s="47" t="s">
        <v>70</v>
      </c>
      <c r="Q1109" s="26" t="str">
        <f>IFERROR(IFERROR(VLOOKUP(H1109,[1]STATUS_CAPEX!I:J,2,0),VLOOKUP(H1109,[1]STATUS_OPEX!H:I,2,0)),0)</f>
        <v>LIB //COMS</v>
      </c>
      <c r="R1109" s="31">
        <v>46275</v>
      </c>
      <c r="S1109" s="32" t="s">
        <v>47</v>
      </c>
      <c r="T1109" s="26" t="s">
        <v>72</v>
      </c>
      <c r="U1109" s="33" t="s">
        <v>39</v>
      </c>
      <c r="V1109" s="33" t="str">
        <f t="shared" si="159"/>
        <v>OK</v>
      </c>
      <c r="W1109" s="33" t="s">
        <v>49</v>
      </c>
      <c r="X1109" s="33" t="s">
        <v>49</v>
      </c>
      <c r="Y1109" s="33" t="s">
        <v>39</v>
      </c>
      <c r="Z1109" s="14">
        <f t="shared" si="162"/>
        <v>1</v>
      </c>
      <c r="AA1109" s="48">
        <v>1630.59</v>
      </c>
      <c r="AB1109" s="35" t="s">
        <v>50</v>
      </c>
      <c r="AC1109" s="36" t="s">
        <v>73</v>
      </c>
      <c r="AD1109" s="37" t="s">
        <v>51</v>
      </c>
      <c r="AE1109" s="32" t="str">
        <f t="shared" si="166"/>
        <v>Realizado</v>
      </c>
      <c r="AF1109" s="38" t="s">
        <v>42</v>
      </c>
      <c r="AG1109" s="39">
        <f t="shared" si="160"/>
        <v>382.95</v>
      </c>
      <c r="AH1109" s="40">
        <v>2548098.5699999998</v>
      </c>
      <c r="AI1109" s="35" t="e">
        <f t="shared" si="163"/>
        <v>#N/A</v>
      </c>
      <c r="AJ1109" s="95">
        <v>25502485</v>
      </c>
      <c r="AK1109" s="51">
        <v>382.95</v>
      </c>
      <c r="AL1109" s="34" t="str">
        <f t="shared" si="164"/>
        <v>Mauricio Alves</v>
      </c>
    </row>
    <row r="1110" spans="1:38" x14ac:dyDescent="0.25">
      <c r="A1110" s="26" t="s">
        <v>38</v>
      </c>
      <c r="B1110" s="26" t="s">
        <v>39</v>
      </c>
      <c r="C1110" s="26" t="s">
        <v>52</v>
      </c>
      <c r="D1110" s="26" t="s">
        <v>40</v>
      </c>
      <c r="E1110" s="27">
        <v>139783</v>
      </c>
      <c r="F1110" s="27">
        <v>336</v>
      </c>
      <c r="G1110" s="27"/>
      <c r="H1110" s="26">
        <v>6000817679</v>
      </c>
      <c r="I1110" s="26" t="s">
        <v>42</v>
      </c>
      <c r="J1110" s="26" t="s">
        <v>42</v>
      </c>
      <c r="K1110" s="30" t="str">
        <f t="shared" si="165"/>
        <v>Custeio</v>
      </c>
      <c r="L1110" s="26" t="s">
        <v>136</v>
      </c>
      <c r="M1110" s="26" t="s">
        <v>69</v>
      </c>
      <c r="N1110" s="26" t="str">
        <f t="shared" si="161"/>
        <v>Realizado</v>
      </c>
      <c r="O1110" s="47"/>
      <c r="P1110" s="47" t="s">
        <v>70</v>
      </c>
      <c r="Q1110" s="26" t="str">
        <f>IFERROR(IFERROR(VLOOKUP(H1110,[1]STATUS_CAPEX!I:J,2,0),VLOOKUP(H1110,[1]STATUS_OPEX!H:I,2,0)),0)</f>
        <v>LIB //COMS</v>
      </c>
      <c r="R1110" s="31">
        <v>46274</v>
      </c>
      <c r="S1110" s="32" t="s">
        <v>47</v>
      </c>
      <c r="T1110" s="26" t="s">
        <v>72</v>
      </c>
      <c r="U1110" s="33" t="s">
        <v>39</v>
      </c>
      <c r="V1110" s="33" t="str">
        <f t="shared" si="159"/>
        <v>OK</v>
      </c>
      <c r="W1110" s="33" t="s">
        <v>49</v>
      </c>
      <c r="X1110" s="33" t="s">
        <v>49</v>
      </c>
      <c r="Y1110" s="33" t="s">
        <v>39</v>
      </c>
      <c r="Z1110" s="14">
        <f t="shared" si="162"/>
        <v>1</v>
      </c>
      <c r="AA1110" s="48">
        <v>6902.49</v>
      </c>
      <c r="AB1110" s="35" t="s">
        <v>50</v>
      </c>
      <c r="AC1110" s="36" t="s">
        <v>73</v>
      </c>
      <c r="AD1110" s="37" t="s">
        <v>51</v>
      </c>
      <c r="AE1110" s="32" t="str">
        <f t="shared" si="166"/>
        <v>Realizado</v>
      </c>
      <c r="AF1110" s="38" t="s">
        <v>42</v>
      </c>
      <c r="AG1110" s="39">
        <f t="shared" si="160"/>
        <v>6306.72</v>
      </c>
      <c r="AH1110" s="40">
        <v>2548098.5699999998</v>
      </c>
      <c r="AI1110" s="35" t="e">
        <f t="shared" si="163"/>
        <v>#N/A</v>
      </c>
      <c r="AJ1110" s="95">
        <v>25502523</v>
      </c>
      <c r="AK1110" s="51">
        <v>6306.72</v>
      </c>
      <c r="AL1110" s="34" t="str">
        <f t="shared" si="164"/>
        <v>Mauricio Alves</v>
      </c>
    </row>
    <row r="1111" spans="1:38" x14ac:dyDescent="0.25">
      <c r="A1111" s="26" t="s">
        <v>38</v>
      </c>
      <c r="B1111" s="26" t="s">
        <v>39</v>
      </c>
      <c r="C1111" s="26" t="s">
        <v>52</v>
      </c>
      <c r="D1111" s="26" t="s">
        <v>40</v>
      </c>
      <c r="E1111" s="27">
        <v>27846509</v>
      </c>
      <c r="F1111" s="46">
        <v>335</v>
      </c>
      <c r="G1111" s="46"/>
      <c r="H1111" s="26">
        <v>6000817700</v>
      </c>
      <c r="I1111" s="26" t="s">
        <v>42</v>
      </c>
      <c r="J1111" s="26" t="s">
        <v>42</v>
      </c>
      <c r="K1111" s="30" t="str">
        <f t="shared" si="165"/>
        <v>Custeio</v>
      </c>
      <c r="L1111" s="26" t="s">
        <v>136</v>
      </c>
      <c r="M1111" s="26" t="s">
        <v>69</v>
      </c>
      <c r="N1111" s="26" t="str">
        <f t="shared" si="161"/>
        <v>Realizado</v>
      </c>
      <c r="O1111" s="47"/>
      <c r="P1111" s="47" t="s">
        <v>70</v>
      </c>
      <c r="Q1111" s="26" t="str">
        <f>IFERROR(IFERROR(VLOOKUP(H1111,[1]STATUS_CAPEX!I:J,2,0),VLOOKUP(H1111,[1]STATUS_OPEX!H:I,2,0)),0)</f>
        <v>LIB //COMS</v>
      </c>
      <c r="R1111" s="31">
        <v>46273</v>
      </c>
      <c r="S1111" s="32" t="s">
        <v>47</v>
      </c>
      <c r="T1111" s="26" t="s">
        <v>72</v>
      </c>
      <c r="U1111" s="33" t="s">
        <v>39</v>
      </c>
      <c r="V1111" s="33" t="str">
        <f t="shared" si="159"/>
        <v>OK</v>
      </c>
      <c r="W1111" s="33" t="s">
        <v>49</v>
      </c>
      <c r="X1111" s="33" t="s">
        <v>49</v>
      </c>
      <c r="Y1111" s="33" t="s">
        <v>39</v>
      </c>
      <c r="Z1111" s="14">
        <f t="shared" si="162"/>
        <v>1</v>
      </c>
      <c r="AA1111" s="48">
        <v>2309.58</v>
      </c>
      <c r="AB1111" s="35" t="s">
        <v>50</v>
      </c>
      <c r="AC1111" s="36" t="s">
        <v>73</v>
      </c>
      <c r="AD1111" s="37" t="s">
        <v>51</v>
      </c>
      <c r="AE1111" s="32" t="str">
        <f t="shared" si="166"/>
        <v>Realizado</v>
      </c>
      <c r="AF1111" s="38" t="s">
        <v>42</v>
      </c>
      <c r="AG1111" s="39">
        <f t="shared" si="160"/>
        <v>2309.58</v>
      </c>
      <c r="AH1111" s="40">
        <v>2548098.5699999998</v>
      </c>
      <c r="AI1111" s="35" t="e">
        <f t="shared" si="163"/>
        <v>#N/A</v>
      </c>
      <c r="AJ1111" s="95">
        <v>25502595</v>
      </c>
      <c r="AK1111" s="51">
        <v>2309.58</v>
      </c>
      <c r="AL1111" s="34" t="str">
        <f t="shared" si="164"/>
        <v>Mauricio Alves</v>
      </c>
    </row>
    <row r="1112" spans="1:38" x14ac:dyDescent="0.25">
      <c r="A1112" s="26" t="s">
        <v>38</v>
      </c>
      <c r="B1112" s="26" t="s">
        <v>39</v>
      </c>
      <c r="C1112" s="26" t="s">
        <v>52</v>
      </c>
      <c r="D1112" s="26" t="s">
        <v>40</v>
      </c>
      <c r="E1112" s="27">
        <v>751</v>
      </c>
      <c r="F1112" s="27">
        <v>334</v>
      </c>
      <c r="G1112" s="27"/>
      <c r="H1112" s="26">
        <v>6000817701</v>
      </c>
      <c r="I1112" s="26" t="s">
        <v>42</v>
      </c>
      <c r="J1112" s="26" t="s">
        <v>42</v>
      </c>
      <c r="K1112" s="30" t="str">
        <f t="shared" si="165"/>
        <v>Custeio</v>
      </c>
      <c r="L1112" s="26" t="s">
        <v>136</v>
      </c>
      <c r="M1112" s="26" t="s">
        <v>69</v>
      </c>
      <c r="N1112" s="26" t="str">
        <f t="shared" si="161"/>
        <v>Realizado</v>
      </c>
      <c r="O1112" s="47"/>
      <c r="P1112" s="47" t="s">
        <v>70</v>
      </c>
      <c r="Q1112" s="26" t="str">
        <f>IFERROR(IFERROR(VLOOKUP(H1112,[1]STATUS_CAPEX!I:J,2,0),VLOOKUP(H1112,[1]STATUS_OPEX!H:I,2,0)),0)</f>
        <v>LIB //COMS</v>
      </c>
      <c r="R1112" s="31">
        <v>46272</v>
      </c>
      <c r="S1112" s="32" t="s">
        <v>47</v>
      </c>
      <c r="T1112" s="26" t="s">
        <v>72</v>
      </c>
      <c r="U1112" s="33" t="s">
        <v>39</v>
      </c>
      <c r="V1112" s="33" t="str">
        <f t="shared" si="159"/>
        <v>OK</v>
      </c>
      <c r="W1112" s="33" t="s">
        <v>49</v>
      </c>
      <c r="X1112" s="33" t="s">
        <v>49</v>
      </c>
      <c r="Y1112" s="33" t="s">
        <v>39</v>
      </c>
      <c r="Z1112" s="14">
        <f t="shared" si="162"/>
        <v>1</v>
      </c>
      <c r="AA1112" s="48">
        <v>940.08</v>
      </c>
      <c r="AB1112" s="35" t="s">
        <v>50</v>
      </c>
      <c r="AC1112" s="97" t="s">
        <v>182</v>
      </c>
      <c r="AD1112" s="37" t="s">
        <v>51</v>
      </c>
      <c r="AE1112" s="32" t="str">
        <f t="shared" si="166"/>
        <v>Realizado</v>
      </c>
      <c r="AF1112" s="38" t="s">
        <v>42</v>
      </c>
      <c r="AG1112" s="39">
        <f t="shared" si="160"/>
        <v>257</v>
      </c>
      <c r="AH1112" s="40">
        <v>2548098.5699999998</v>
      </c>
      <c r="AI1112" s="35" t="e">
        <f t="shared" si="163"/>
        <v>#N/A</v>
      </c>
      <c r="AJ1112" s="95">
        <v>25502627</v>
      </c>
      <c r="AK1112" s="51">
        <v>257</v>
      </c>
      <c r="AL1112" s="34" t="str">
        <f t="shared" si="164"/>
        <v>Mauricio Alves</v>
      </c>
    </row>
    <row r="1113" spans="1:38" x14ac:dyDescent="0.25">
      <c r="A1113" s="26" t="s">
        <v>38</v>
      </c>
      <c r="B1113" s="26" t="s">
        <v>39</v>
      </c>
      <c r="C1113" s="26" t="s">
        <v>52</v>
      </c>
      <c r="D1113" s="26" t="s">
        <v>40</v>
      </c>
      <c r="E1113" s="27">
        <v>751</v>
      </c>
      <c r="F1113" s="27">
        <v>333</v>
      </c>
      <c r="G1113" s="27"/>
      <c r="H1113" s="26">
        <v>6000817702</v>
      </c>
      <c r="I1113" s="26" t="s">
        <v>42</v>
      </c>
      <c r="J1113" s="26" t="s">
        <v>42</v>
      </c>
      <c r="K1113" s="30" t="str">
        <f t="shared" si="165"/>
        <v>Custeio</v>
      </c>
      <c r="L1113" s="26" t="s">
        <v>136</v>
      </c>
      <c r="M1113" s="26" t="s">
        <v>69</v>
      </c>
      <c r="N1113" s="26" t="str">
        <f t="shared" si="161"/>
        <v>Realizado</v>
      </c>
      <c r="O1113" s="47"/>
      <c r="P1113" s="47" t="s">
        <v>70</v>
      </c>
      <c r="Q1113" s="26" t="str">
        <f>IFERROR(IFERROR(VLOOKUP(H1113,[1]STATUS_CAPEX!I:J,2,0),VLOOKUP(H1113,[1]STATUS_OPEX!H:I,2,0)),0)</f>
        <v>LIB //COMS</v>
      </c>
      <c r="R1113" s="31">
        <v>46271</v>
      </c>
      <c r="S1113" s="32" t="s">
        <v>47</v>
      </c>
      <c r="T1113" s="26" t="s">
        <v>72</v>
      </c>
      <c r="U1113" s="33" t="s">
        <v>39</v>
      </c>
      <c r="V1113" s="33" t="str">
        <f t="shared" si="159"/>
        <v>OK</v>
      </c>
      <c r="W1113" s="33" t="s">
        <v>49</v>
      </c>
      <c r="X1113" s="33" t="s">
        <v>49</v>
      </c>
      <c r="Y1113" s="33" t="s">
        <v>39</v>
      </c>
      <c r="Z1113" s="14">
        <f t="shared" si="162"/>
        <v>1</v>
      </c>
      <c r="AA1113" s="48">
        <v>1167.1099999999999</v>
      </c>
      <c r="AB1113" s="35" t="s">
        <v>50</v>
      </c>
      <c r="AC1113" s="97" t="s">
        <v>182</v>
      </c>
      <c r="AD1113" s="37" t="s">
        <v>51</v>
      </c>
      <c r="AE1113" s="32" t="str">
        <f t="shared" si="166"/>
        <v>Realizado</v>
      </c>
      <c r="AF1113" s="38" t="s">
        <v>42</v>
      </c>
      <c r="AG1113" s="39">
        <f t="shared" si="160"/>
        <v>485.78</v>
      </c>
      <c r="AH1113" s="40">
        <v>2548098.5699999998</v>
      </c>
      <c r="AI1113" s="35" t="e">
        <f t="shared" si="163"/>
        <v>#N/A</v>
      </c>
      <c r="AJ1113" s="95">
        <v>25502640</v>
      </c>
      <c r="AK1113" s="51">
        <v>485.78</v>
      </c>
      <c r="AL1113" s="34" t="str">
        <f t="shared" si="164"/>
        <v>Mauricio Alves</v>
      </c>
    </row>
    <row r="1114" spans="1:38" x14ac:dyDescent="0.25">
      <c r="A1114" s="26" t="s">
        <v>38</v>
      </c>
      <c r="B1114" s="26" t="s">
        <v>39</v>
      </c>
      <c r="C1114" s="26" t="s">
        <v>52</v>
      </c>
      <c r="D1114" s="26" t="s">
        <v>40</v>
      </c>
      <c r="E1114" s="27">
        <v>751</v>
      </c>
      <c r="F1114" s="27">
        <v>332</v>
      </c>
      <c r="G1114" s="27"/>
      <c r="H1114" s="26">
        <v>6000817703</v>
      </c>
      <c r="I1114" s="26" t="s">
        <v>42</v>
      </c>
      <c r="J1114" s="26" t="s">
        <v>42</v>
      </c>
      <c r="K1114" s="30" t="str">
        <f t="shared" si="165"/>
        <v>Custeio</v>
      </c>
      <c r="L1114" s="26" t="s">
        <v>136</v>
      </c>
      <c r="M1114" s="26" t="s">
        <v>69</v>
      </c>
      <c r="N1114" s="26" t="str">
        <f t="shared" si="161"/>
        <v>Realizado</v>
      </c>
      <c r="O1114" s="47"/>
      <c r="P1114" s="47" t="s">
        <v>70</v>
      </c>
      <c r="Q1114" s="26" t="str">
        <f>IFERROR(IFERROR(VLOOKUP(H1114,[1]STATUS_CAPEX!I:J,2,0),VLOOKUP(H1114,[1]STATUS_OPEX!H:I,2,0)),0)</f>
        <v>LIB //COMS</v>
      </c>
      <c r="R1114" s="31">
        <v>46270</v>
      </c>
      <c r="S1114" s="32" t="s">
        <v>47</v>
      </c>
      <c r="T1114" s="26" t="s">
        <v>72</v>
      </c>
      <c r="U1114" s="33" t="s">
        <v>39</v>
      </c>
      <c r="V1114" s="33" t="str">
        <f t="shared" si="159"/>
        <v>OK</v>
      </c>
      <c r="W1114" s="33" t="s">
        <v>49</v>
      </c>
      <c r="X1114" s="33" t="s">
        <v>49</v>
      </c>
      <c r="Y1114" s="33" t="s">
        <v>39</v>
      </c>
      <c r="Z1114" s="14">
        <f t="shared" si="162"/>
        <v>1</v>
      </c>
      <c r="AA1114" s="48">
        <v>2706.83</v>
      </c>
      <c r="AB1114" s="35" t="s">
        <v>50</v>
      </c>
      <c r="AC1114" s="97" t="s">
        <v>182</v>
      </c>
      <c r="AD1114" s="37" t="s">
        <v>51</v>
      </c>
      <c r="AE1114" s="32" t="str">
        <f t="shared" si="166"/>
        <v>Realizado</v>
      </c>
      <c r="AF1114" s="38" t="s">
        <v>42</v>
      </c>
      <c r="AG1114" s="39">
        <f t="shared" si="160"/>
        <v>2309.58</v>
      </c>
      <c r="AH1114" s="40">
        <v>2548098.5699999998</v>
      </c>
      <c r="AI1114" s="35" t="e">
        <f t="shared" si="163"/>
        <v>#N/A</v>
      </c>
      <c r="AJ1114" s="95">
        <v>25502449</v>
      </c>
      <c r="AK1114" s="51">
        <v>2309.58</v>
      </c>
      <c r="AL1114" s="34" t="str">
        <f t="shared" si="164"/>
        <v>Mauricio Alves</v>
      </c>
    </row>
    <row r="1115" spans="1:38" x14ac:dyDescent="0.25">
      <c r="A1115" s="26" t="s">
        <v>38</v>
      </c>
      <c r="B1115" s="26" t="s">
        <v>39</v>
      </c>
      <c r="C1115" s="26" t="s">
        <v>52</v>
      </c>
      <c r="D1115" s="26" t="s">
        <v>40</v>
      </c>
      <c r="E1115" s="27">
        <v>118182</v>
      </c>
      <c r="F1115" s="27">
        <v>360</v>
      </c>
      <c r="G1115" s="27"/>
      <c r="H1115" s="26">
        <v>6000817760</v>
      </c>
      <c r="I1115" s="26" t="s">
        <v>42</v>
      </c>
      <c r="J1115" s="26" t="s">
        <v>42</v>
      </c>
      <c r="K1115" s="30" t="str">
        <f t="shared" si="165"/>
        <v>Custeio</v>
      </c>
      <c r="L1115" s="26" t="s">
        <v>136</v>
      </c>
      <c r="M1115" s="26" t="s">
        <v>69</v>
      </c>
      <c r="N1115" s="26" t="str">
        <f t="shared" si="161"/>
        <v>Realizado</v>
      </c>
      <c r="O1115" s="47"/>
      <c r="P1115" s="47" t="s">
        <v>70</v>
      </c>
      <c r="Q1115" s="26" t="str">
        <f>IFERROR(IFERROR(VLOOKUP(H1115,[1]STATUS_CAPEX!I:J,2,0),VLOOKUP(H1115,[1]STATUS_OPEX!H:I,2,0)),0)</f>
        <v>LIB //COMS</v>
      </c>
      <c r="R1115" s="31">
        <v>46297</v>
      </c>
      <c r="S1115" s="32" t="s">
        <v>47</v>
      </c>
      <c r="T1115" s="26" t="s">
        <v>72</v>
      </c>
      <c r="U1115" s="33" t="s">
        <v>39</v>
      </c>
      <c r="V1115" s="33" t="str">
        <f t="shared" si="159"/>
        <v>OK</v>
      </c>
      <c r="W1115" s="33" t="s">
        <v>49</v>
      </c>
      <c r="X1115" s="33" t="s">
        <v>49</v>
      </c>
      <c r="Y1115" s="33" t="s">
        <v>39</v>
      </c>
      <c r="Z1115" s="14">
        <f t="shared" si="162"/>
        <v>1</v>
      </c>
      <c r="AA1115" s="48">
        <v>6257.44</v>
      </c>
      <c r="AB1115" s="35" t="s">
        <v>50</v>
      </c>
      <c r="AC1115" s="36" t="str">
        <f>IFERROR(VLOOKUP(T1115,[1]STATUS_CAPEX!Q:R,2,0),"SAMUEL OLIVEIRA")</f>
        <v>SAMUEL OLIVEIRA</v>
      </c>
      <c r="AD1115" s="37" t="s">
        <v>51</v>
      </c>
      <c r="AE1115" s="32" t="str">
        <f t="shared" si="166"/>
        <v>Realizado</v>
      </c>
      <c r="AF1115" s="38" t="s">
        <v>42</v>
      </c>
      <c r="AG1115" s="39">
        <f t="shared" si="160"/>
        <v>869.87</v>
      </c>
      <c r="AH1115" s="40">
        <v>2548098.5699999998</v>
      </c>
      <c r="AI1115" s="35" t="e">
        <f t="shared" si="163"/>
        <v>#N/A</v>
      </c>
      <c r="AJ1115" s="41">
        <v>25485121</v>
      </c>
      <c r="AK1115" s="51">
        <v>869.87</v>
      </c>
      <c r="AL1115" s="34" t="str">
        <f t="shared" si="164"/>
        <v>Mauricio Alves</v>
      </c>
    </row>
    <row r="1116" spans="1:38" x14ac:dyDescent="0.25">
      <c r="A1116" s="26" t="s">
        <v>38</v>
      </c>
      <c r="B1116" s="26" t="s">
        <v>39</v>
      </c>
      <c r="C1116" s="26" t="s">
        <v>52</v>
      </c>
      <c r="D1116" s="26" t="s">
        <v>40</v>
      </c>
      <c r="E1116" s="27">
        <v>3069</v>
      </c>
      <c r="F1116" s="67">
        <v>384.4</v>
      </c>
      <c r="G1116" s="67"/>
      <c r="H1116" s="26">
        <v>6000670137</v>
      </c>
      <c r="I1116" s="26" t="s">
        <v>42</v>
      </c>
      <c r="J1116" s="26" t="s">
        <v>42</v>
      </c>
      <c r="K1116" s="30" t="str">
        <f t="shared" si="165"/>
        <v>Custeio</v>
      </c>
      <c r="L1116" s="26" t="s">
        <v>75</v>
      </c>
      <c r="M1116" s="26" t="s">
        <v>69</v>
      </c>
      <c r="N1116" s="26" t="str">
        <f t="shared" si="161"/>
        <v>Realizado</v>
      </c>
      <c r="O1116" s="47" t="s">
        <v>45</v>
      </c>
      <c r="P1116" s="47" t="s">
        <v>70</v>
      </c>
      <c r="Q1116" s="26" t="str">
        <f>IFERROR(IFERROR(VLOOKUP(H1116,[1]STATUS_CAPEX!I:J,2,0),VLOOKUP(H1116,[1]STATUS_OPEX!H:I,2,0)),0)</f>
        <v>LIB //COMS</v>
      </c>
      <c r="R1116" s="31">
        <v>46657</v>
      </c>
      <c r="S1116" s="32" t="s">
        <v>56</v>
      </c>
      <c r="T1116" s="26" t="s">
        <v>72</v>
      </c>
      <c r="U1116" s="33" t="s">
        <v>39</v>
      </c>
      <c r="V1116" s="33" t="str">
        <f t="shared" si="159"/>
        <v>OK</v>
      </c>
      <c r="W1116" s="33" t="s">
        <v>49</v>
      </c>
      <c r="X1116" s="33" t="s">
        <v>49</v>
      </c>
      <c r="Y1116" s="33" t="s">
        <v>39</v>
      </c>
      <c r="Z1116" s="14">
        <f t="shared" si="162"/>
        <v>1</v>
      </c>
      <c r="AA1116" s="48">
        <v>397.25</v>
      </c>
      <c r="AB1116" s="50" t="s">
        <v>57</v>
      </c>
      <c r="AC1116" s="36" t="s">
        <v>73</v>
      </c>
      <c r="AD1116" s="37" t="s">
        <v>51</v>
      </c>
      <c r="AE1116" s="32" t="str">
        <f t="shared" si="166"/>
        <v>Realizado</v>
      </c>
      <c r="AF1116" s="38" t="s">
        <v>42</v>
      </c>
      <c r="AG1116" s="39">
        <f t="shared" si="160"/>
        <v>397.25</v>
      </c>
      <c r="AH1116" s="40">
        <v>2548098.5699999998</v>
      </c>
      <c r="AI1116" s="35" t="e">
        <f t="shared" si="163"/>
        <v>#N/A</v>
      </c>
      <c r="AJ1116" s="95">
        <v>25537050</v>
      </c>
      <c r="AK1116" s="51">
        <v>397.25</v>
      </c>
      <c r="AL1116" s="34" t="str">
        <f t="shared" si="164"/>
        <v>Mauricio Alves</v>
      </c>
    </row>
    <row r="1117" spans="1:38" x14ac:dyDescent="0.25">
      <c r="A1117" s="26" t="s">
        <v>38</v>
      </c>
      <c r="B1117" s="26" t="s">
        <v>39</v>
      </c>
      <c r="C1117" s="26" t="s">
        <v>52</v>
      </c>
      <c r="D1117" s="26" t="s">
        <v>40</v>
      </c>
      <c r="E1117" s="27">
        <v>129415</v>
      </c>
      <c r="F1117" s="27">
        <v>361</v>
      </c>
      <c r="G1117" s="27"/>
      <c r="H1117" s="26">
        <v>6000817761</v>
      </c>
      <c r="I1117" s="26" t="s">
        <v>42</v>
      </c>
      <c r="J1117" s="26" t="s">
        <v>42</v>
      </c>
      <c r="K1117" s="30" t="str">
        <f t="shared" si="165"/>
        <v>Custeio</v>
      </c>
      <c r="L1117" s="26" t="s">
        <v>136</v>
      </c>
      <c r="M1117" s="26" t="s">
        <v>69</v>
      </c>
      <c r="N1117" s="26" t="str">
        <f t="shared" si="161"/>
        <v>Realizado</v>
      </c>
      <c r="O1117" s="47"/>
      <c r="P1117" s="47" t="s">
        <v>70</v>
      </c>
      <c r="Q1117" s="26" t="str">
        <f>IFERROR(IFERROR(VLOOKUP(H1117,[1]STATUS_CAPEX!I:J,2,0),VLOOKUP(H1117,[1]STATUS_OPEX!H:I,2,0)),0)</f>
        <v>LIB //COMS</v>
      </c>
      <c r="R1117" s="31">
        <v>46298</v>
      </c>
      <c r="S1117" s="32" t="s">
        <v>47</v>
      </c>
      <c r="T1117" s="26" t="s">
        <v>72</v>
      </c>
      <c r="U1117" s="33" t="s">
        <v>39</v>
      </c>
      <c r="V1117" s="33" t="str">
        <f t="shared" si="159"/>
        <v>OK</v>
      </c>
      <c r="W1117" s="33" t="s">
        <v>49</v>
      </c>
      <c r="X1117" s="33" t="s">
        <v>49</v>
      </c>
      <c r="Y1117" s="33" t="s">
        <v>39</v>
      </c>
      <c r="Z1117" s="14">
        <f t="shared" si="162"/>
        <v>1</v>
      </c>
      <c r="AA1117" s="48">
        <v>5016.41</v>
      </c>
      <c r="AB1117" s="35" t="s">
        <v>50</v>
      </c>
      <c r="AC1117" s="36" t="str">
        <f>IFERROR(VLOOKUP(T1117,[1]STATUS_CAPEX!Q:R,2,0),"SAMUEL OLIVEIRA")</f>
        <v>SAMUEL OLIVEIRA</v>
      </c>
      <c r="AD1117" s="37" t="s">
        <v>51</v>
      </c>
      <c r="AE1117" s="32" t="str">
        <f t="shared" si="166"/>
        <v>Realizado</v>
      </c>
      <c r="AF1117" s="38" t="s">
        <v>42</v>
      </c>
      <c r="AG1117" s="39">
        <f t="shared" si="160"/>
        <v>4331.66</v>
      </c>
      <c r="AH1117" s="40">
        <v>2548098.5699999998</v>
      </c>
      <c r="AI1117" s="35" t="e">
        <f t="shared" si="163"/>
        <v>#N/A</v>
      </c>
      <c r="AJ1117" s="41">
        <v>25485254</v>
      </c>
      <c r="AK1117" s="51">
        <v>4331.66</v>
      </c>
      <c r="AL1117" s="34" t="str">
        <f t="shared" si="164"/>
        <v>Mauricio Alves</v>
      </c>
    </row>
    <row r="1118" spans="1:38" x14ac:dyDescent="0.25">
      <c r="A1118" s="26" t="s">
        <v>38</v>
      </c>
      <c r="B1118" s="26" t="s">
        <v>39</v>
      </c>
      <c r="C1118" s="26" t="s">
        <v>52</v>
      </c>
      <c r="D1118" s="26" t="s">
        <v>40</v>
      </c>
      <c r="E1118" s="27">
        <v>780301</v>
      </c>
      <c r="F1118" s="27">
        <v>362</v>
      </c>
      <c r="G1118" s="27"/>
      <c r="H1118" s="26">
        <v>6000817762</v>
      </c>
      <c r="I1118" s="26" t="s">
        <v>42</v>
      </c>
      <c r="J1118" s="26" t="s">
        <v>42</v>
      </c>
      <c r="K1118" s="30" t="str">
        <f t="shared" si="165"/>
        <v>Custeio</v>
      </c>
      <c r="L1118" s="26" t="s">
        <v>136</v>
      </c>
      <c r="M1118" s="26" t="s">
        <v>69</v>
      </c>
      <c r="N1118" s="26" t="str">
        <f t="shared" si="161"/>
        <v>Realizado</v>
      </c>
      <c r="O1118" s="47"/>
      <c r="P1118" s="47" t="s">
        <v>70</v>
      </c>
      <c r="Q1118" s="26" t="str">
        <f>IFERROR(IFERROR(VLOOKUP(H1118,[1]STATUS_CAPEX!I:J,2,0),VLOOKUP(H1118,[1]STATUS_OPEX!H:I,2,0)),0)</f>
        <v>LIB //COMS</v>
      </c>
      <c r="R1118" s="31">
        <v>46299</v>
      </c>
      <c r="S1118" s="32" t="s">
        <v>47</v>
      </c>
      <c r="T1118" s="26" t="s">
        <v>72</v>
      </c>
      <c r="U1118" s="33" t="s">
        <v>39</v>
      </c>
      <c r="V1118" s="33" t="str">
        <f t="shared" si="159"/>
        <v>OK</v>
      </c>
      <c r="W1118" s="33" t="s">
        <v>49</v>
      </c>
      <c r="X1118" s="33" t="s">
        <v>49</v>
      </c>
      <c r="Y1118" s="33" t="s">
        <v>39</v>
      </c>
      <c r="Z1118" s="14">
        <f t="shared" si="162"/>
        <v>1</v>
      </c>
      <c r="AA1118" s="48">
        <v>6953.38</v>
      </c>
      <c r="AB1118" s="35" t="s">
        <v>50</v>
      </c>
      <c r="AC1118" s="36" t="str">
        <f>IFERROR(VLOOKUP(T1118,[1]STATUS_CAPEX!Q:R,2,0),"SAMUEL OLIVEIRA")</f>
        <v>SAMUEL OLIVEIRA</v>
      </c>
      <c r="AD1118" s="37" t="s">
        <v>51</v>
      </c>
      <c r="AE1118" s="32" t="str">
        <f t="shared" si="166"/>
        <v>Realizado</v>
      </c>
      <c r="AF1118" s="38" t="s">
        <v>42</v>
      </c>
      <c r="AG1118" s="39">
        <f t="shared" si="160"/>
        <v>6953.38</v>
      </c>
      <c r="AH1118" s="40">
        <v>2548098.5699999998</v>
      </c>
      <c r="AI1118" s="35" t="e">
        <f t="shared" si="163"/>
        <v>#N/A</v>
      </c>
      <c r="AJ1118" s="41">
        <v>25501170</v>
      </c>
      <c r="AK1118" s="51">
        <v>6953.38</v>
      </c>
      <c r="AL1118" s="34" t="str">
        <f t="shared" si="164"/>
        <v>Mauricio Alves</v>
      </c>
    </row>
    <row r="1119" spans="1:38" x14ac:dyDescent="0.25">
      <c r="A1119" s="26" t="s">
        <v>38</v>
      </c>
      <c r="B1119" s="26" t="s">
        <v>39</v>
      </c>
      <c r="C1119" s="26" t="s">
        <v>52</v>
      </c>
      <c r="D1119" s="26" t="s">
        <v>40</v>
      </c>
      <c r="E1119" s="27">
        <v>1727</v>
      </c>
      <c r="F1119" s="27">
        <v>363</v>
      </c>
      <c r="G1119" s="27"/>
      <c r="H1119" s="26">
        <v>6000817764</v>
      </c>
      <c r="I1119" s="26" t="s">
        <v>42</v>
      </c>
      <c r="J1119" s="26" t="s">
        <v>42</v>
      </c>
      <c r="K1119" s="30" t="str">
        <f t="shared" si="165"/>
        <v>Custeio</v>
      </c>
      <c r="L1119" s="26" t="s">
        <v>136</v>
      </c>
      <c r="M1119" s="26" t="s">
        <v>69</v>
      </c>
      <c r="N1119" s="26" t="str">
        <f t="shared" si="161"/>
        <v>Realizado</v>
      </c>
      <c r="O1119" s="47"/>
      <c r="P1119" s="47" t="s">
        <v>70</v>
      </c>
      <c r="Q1119" s="26" t="str">
        <f>IFERROR(IFERROR(VLOOKUP(H1119,[1]STATUS_CAPEX!I:J,2,0),VLOOKUP(H1119,[1]STATUS_OPEX!H:I,2,0)),0)</f>
        <v>LIB //COMS</v>
      </c>
      <c r="R1119" s="31">
        <v>46300</v>
      </c>
      <c r="S1119" s="32" t="s">
        <v>47</v>
      </c>
      <c r="T1119" s="26" t="s">
        <v>72</v>
      </c>
      <c r="U1119" s="33" t="s">
        <v>39</v>
      </c>
      <c r="V1119" s="33" t="str">
        <f t="shared" si="159"/>
        <v>OK</v>
      </c>
      <c r="W1119" s="33" t="s">
        <v>49</v>
      </c>
      <c r="X1119" s="33" t="s">
        <v>49</v>
      </c>
      <c r="Y1119" s="33" t="s">
        <v>39</v>
      </c>
      <c r="Z1119" s="14">
        <f t="shared" si="162"/>
        <v>1</v>
      </c>
      <c r="AA1119" s="48">
        <v>12838.21</v>
      </c>
      <c r="AB1119" s="35" t="s">
        <v>50</v>
      </c>
      <c r="AC1119" s="36" t="str">
        <f>IFERROR(VLOOKUP(T1119,[1]STATUS_CAPEX!Q:R,2,0),"SAMUEL OLIVEIRA")</f>
        <v>SAMUEL OLIVEIRA</v>
      </c>
      <c r="AD1119" s="37" t="s">
        <v>51</v>
      </c>
      <c r="AE1119" s="32" t="str">
        <f t="shared" si="166"/>
        <v>Realizado</v>
      </c>
      <c r="AF1119" s="38" t="s">
        <v>42</v>
      </c>
      <c r="AG1119" s="39">
        <f t="shared" si="160"/>
        <v>5657.94</v>
      </c>
      <c r="AH1119" s="40">
        <v>2548098.5699999998</v>
      </c>
      <c r="AI1119" s="35" t="e">
        <f t="shared" si="163"/>
        <v>#N/A</v>
      </c>
      <c r="AJ1119" s="41">
        <v>25501293</v>
      </c>
      <c r="AK1119" s="51">
        <v>5657.94</v>
      </c>
      <c r="AL1119" s="34" t="str">
        <f t="shared" si="164"/>
        <v>Mauricio Alves</v>
      </c>
    </row>
    <row r="1120" spans="1:38" x14ac:dyDescent="0.25">
      <c r="A1120" s="26" t="s">
        <v>38</v>
      </c>
      <c r="B1120" s="26" t="s">
        <v>39</v>
      </c>
      <c r="C1120" s="26" t="s">
        <v>52</v>
      </c>
      <c r="D1120" s="26" t="s">
        <v>40</v>
      </c>
      <c r="E1120" s="27">
        <v>3069</v>
      </c>
      <c r="F1120" s="67">
        <v>404</v>
      </c>
      <c r="G1120" s="67"/>
      <c r="H1120" s="26">
        <v>6000814333</v>
      </c>
      <c r="I1120" s="26" t="s">
        <v>42</v>
      </c>
      <c r="J1120" s="26" t="s">
        <v>42</v>
      </c>
      <c r="K1120" s="30" t="str">
        <f t="shared" si="165"/>
        <v>Custeio</v>
      </c>
      <c r="L1120" s="26" t="s">
        <v>136</v>
      </c>
      <c r="M1120" s="26" t="s">
        <v>69</v>
      </c>
      <c r="N1120" s="26" t="str">
        <f t="shared" si="161"/>
        <v>Realizado</v>
      </c>
      <c r="O1120" s="47" t="s">
        <v>45</v>
      </c>
      <c r="P1120" s="47" t="s">
        <v>76</v>
      </c>
      <c r="Q1120" s="26" t="str">
        <f>IFERROR(IFERROR(VLOOKUP(H1120,[1]STATUS_CAPEX!I:J,2,0),VLOOKUP(H1120,[1]STATUS_OPEX!H:I,2,0)),0)</f>
        <v>LIB //COMS</v>
      </c>
      <c r="R1120" s="31">
        <v>46661</v>
      </c>
      <c r="S1120" s="32" t="s">
        <v>56</v>
      </c>
      <c r="T1120" s="26" t="s">
        <v>72</v>
      </c>
      <c r="U1120" s="33" t="s">
        <v>39</v>
      </c>
      <c r="V1120" s="33" t="str">
        <f t="shared" si="159"/>
        <v>OK</v>
      </c>
      <c r="W1120" s="33" t="s">
        <v>49</v>
      </c>
      <c r="X1120" s="33" t="s">
        <v>49</v>
      </c>
      <c r="Y1120" s="33" t="s">
        <v>39</v>
      </c>
      <c r="Z1120" s="14">
        <f t="shared" si="162"/>
        <v>1</v>
      </c>
      <c r="AA1120" s="48">
        <v>2966.35</v>
      </c>
      <c r="AB1120" s="50" t="s">
        <v>57</v>
      </c>
      <c r="AC1120" s="36" t="str">
        <f>IFERROR(VLOOKUP(T1120,[1]STATUS_CAPEX!Q:R,2,0),"SAMUEL OLIVEIRA")</f>
        <v>SAMUEL OLIVEIRA</v>
      </c>
      <c r="AD1120" s="37" t="s">
        <v>51</v>
      </c>
      <c r="AE1120" s="32" t="str">
        <f t="shared" si="166"/>
        <v>Realizado</v>
      </c>
      <c r="AF1120" s="38" t="s">
        <v>42</v>
      </c>
      <c r="AG1120" s="39">
        <f t="shared" si="160"/>
        <v>2966.35</v>
      </c>
      <c r="AH1120" s="40">
        <v>2548098.5699999998</v>
      </c>
      <c r="AI1120" s="35" t="e">
        <f t="shared" si="163"/>
        <v>#N/A</v>
      </c>
      <c r="AJ1120" s="41">
        <v>25446042</v>
      </c>
      <c r="AK1120" s="51">
        <v>2966.35</v>
      </c>
      <c r="AL1120" s="34" t="str">
        <f t="shared" si="164"/>
        <v>Mauricio Alves</v>
      </c>
    </row>
    <row r="1121" spans="1:38" x14ac:dyDescent="0.25">
      <c r="A1121" s="26" t="s">
        <v>38</v>
      </c>
      <c r="B1121" s="26" t="s">
        <v>39</v>
      </c>
      <c r="C1121" s="26" t="s">
        <v>52</v>
      </c>
      <c r="D1121" s="26" t="s">
        <v>40</v>
      </c>
      <c r="E1121" s="27">
        <v>2816</v>
      </c>
      <c r="F1121" s="67">
        <v>408</v>
      </c>
      <c r="G1121" s="67"/>
      <c r="H1121" s="26">
        <v>6000779522</v>
      </c>
      <c r="I1121" s="26" t="s">
        <v>42</v>
      </c>
      <c r="J1121" s="26" t="s">
        <v>42</v>
      </c>
      <c r="K1121" s="30" t="str">
        <f t="shared" si="165"/>
        <v>Custeio</v>
      </c>
      <c r="L1121" s="26" t="s">
        <v>289</v>
      </c>
      <c r="M1121" s="26" t="s">
        <v>69</v>
      </c>
      <c r="N1121" s="26" t="str">
        <f t="shared" si="161"/>
        <v>Realizado</v>
      </c>
      <c r="O1121" s="47" t="s">
        <v>45</v>
      </c>
      <c r="P1121" s="47" t="s">
        <v>76</v>
      </c>
      <c r="Q1121" s="26" t="str">
        <f>IFERROR(IFERROR(VLOOKUP(H1121,[1]STATUS_CAPEX!I:J,2,0),VLOOKUP(H1121,[1]STATUS_OPEX!H:I,2,0)),0)</f>
        <v>LIB //COMS</v>
      </c>
      <c r="R1121" s="31">
        <v>46662</v>
      </c>
      <c r="S1121" s="32" t="s">
        <v>56</v>
      </c>
      <c r="T1121" s="26" t="s">
        <v>72</v>
      </c>
      <c r="U1121" s="33" t="s">
        <v>39</v>
      </c>
      <c r="V1121" s="33" t="str">
        <f t="shared" ref="V1121:V1149" si="167">IF(E1121&gt;0,"OK","NOK")</f>
        <v>OK</v>
      </c>
      <c r="W1121" s="33" t="s">
        <v>49</v>
      </c>
      <c r="X1121" s="33" t="s">
        <v>49</v>
      </c>
      <c r="Y1121" s="33" t="s">
        <v>39</v>
      </c>
      <c r="Z1121" s="14">
        <f t="shared" si="162"/>
        <v>1</v>
      </c>
      <c r="AA1121" s="48">
        <v>1986.25</v>
      </c>
      <c r="AB1121" s="50" t="s">
        <v>57</v>
      </c>
      <c r="AC1121" s="36" t="s">
        <v>73</v>
      </c>
      <c r="AD1121" s="37" t="s">
        <v>51</v>
      </c>
      <c r="AE1121" s="32" t="str">
        <f t="shared" si="166"/>
        <v>Realizado</v>
      </c>
      <c r="AF1121" s="38" t="s">
        <v>42</v>
      </c>
      <c r="AG1121" s="39" t="s">
        <v>586</v>
      </c>
      <c r="AH1121" s="40">
        <v>2548098.5699999998</v>
      </c>
      <c r="AI1121" s="35" t="e">
        <f t="shared" si="163"/>
        <v>#N/A</v>
      </c>
      <c r="AJ1121" s="81">
        <v>25540713</v>
      </c>
      <c r="AK1121" s="105">
        <v>1986.25</v>
      </c>
      <c r="AL1121" s="34" t="str">
        <f t="shared" si="164"/>
        <v>Mauricio Alves</v>
      </c>
    </row>
    <row r="1122" spans="1:38" x14ac:dyDescent="0.25">
      <c r="A1122" s="26" t="s">
        <v>38</v>
      </c>
      <c r="B1122" s="26" t="s">
        <v>39</v>
      </c>
      <c r="C1122" s="26" t="s">
        <v>52</v>
      </c>
      <c r="D1122" s="26" t="s">
        <v>40</v>
      </c>
      <c r="E1122" s="27">
        <v>131608</v>
      </c>
      <c r="F1122" s="27">
        <v>364</v>
      </c>
      <c r="G1122" s="27"/>
      <c r="H1122" s="26">
        <v>6000817765</v>
      </c>
      <c r="I1122" s="26" t="s">
        <v>42</v>
      </c>
      <c r="J1122" s="26" t="s">
        <v>42</v>
      </c>
      <c r="K1122" s="30" t="str">
        <f t="shared" si="165"/>
        <v>Custeio</v>
      </c>
      <c r="L1122" s="26" t="s">
        <v>136</v>
      </c>
      <c r="M1122" s="26" t="s">
        <v>69</v>
      </c>
      <c r="N1122" s="26" t="str">
        <f t="shared" si="161"/>
        <v>Realizado</v>
      </c>
      <c r="O1122" s="47"/>
      <c r="P1122" s="47" t="s">
        <v>70</v>
      </c>
      <c r="Q1122" s="26" t="str">
        <f>IFERROR(IFERROR(VLOOKUP(H1122,[1]STATUS_CAPEX!I:J,2,0),VLOOKUP(H1122,[1]STATUS_OPEX!H:I,2,0)),0)</f>
        <v>LIB //COMS</v>
      </c>
      <c r="R1122" s="31">
        <v>46301</v>
      </c>
      <c r="S1122" s="32" t="s">
        <v>47</v>
      </c>
      <c r="T1122" s="26" t="s">
        <v>72</v>
      </c>
      <c r="U1122" s="33" t="s">
        <v>39</v>
      </c>
      <c r="V1122" s="33" t="str">
        <f t="shared" si="167"/>
        <v>OK</v>
      </c>
      <c r="W1122" s="33" t="s">
        <v>49</v>
      </c>
      <c r="X1122" s="33" t="s">
        <v>49</v>
      </c>
      <c r="Y1122" s="33" t="s">
        <v>39</v>
      </c>
      <c r="Z1122" s="14">
        <f t="shared" si="162"/>
        <v>1</v>
      </c>
      <c r="AA1122" s="48">
        <v>8120.49</v>
      </c>
      <c r="AB1122" s="35" t="s">
        <v>50</v>
      </c>
      <c r="AC1122" s="36" t="str">
        <f>IFERROR(VLOOKUP(T1122,[1]STATUS_CAPEX!Q:R,2,0),"SAMUEL OLIVEIRA")</f>
        <v>SAMUEL OLIVEIRA</v>
      </c>
      <c r="AD1122" s="37" t="s">
        <v>51</v>
      </c>
      <c r="AE1122" s="32" t="str">
        <f t="shared" si="166"/>
        <v>Realizado</v>
      </c>
      <c r="AF1122" s="38" t="s">
        <v>42</v>
      </c>
      <c r="AG1122" s="39">
        <f t="shared" ref="AG1122:AG1128" si="168">IF(AK1122="",AA1122,AK1122)</f>
        <v>2914.68</v>
      </c>
      <c r="AH1122" s="40">
        <v>2548098.5699999998</v>
      </c>
      <c r="AI1122" s="35" t="e">
        <f t="shared" si="163"/>
        <v>#N/A</v>
      </c>
      <c r="AJ1122" s="41">
        <v>25501297</v>
      </c>
      <c r="AK1122" s="51">
        <v>2914.68</v>
      </c>
      <c r="AL1122" s="34" t="str">
        <f t="shared" si="164"/>
        <v>Mauricio Alves</v>
      </c>
    </row>
    <row r="1123" spans="1:38" x14ac:dyDescent="0.25">
      <c r="A1123" s="26" t="s">
        <v>38</v>
      </c>
      <c r="B1123" s="26" t="s">
        <v>39</v>
      </c>
      <c r="C1123" s="26" t="s">
        <v>52</v>
      </c>
      <c r="D1123" s="26" t="s">
        <v>40</v>
      </c>
      <c r="E1123" s="27">
        <v>67214</v>
      </c>
      <c r="F1123" s="27">
        <v>365</v>
      </c>
      <c r="G1123" s="27"/>
      <c r="H1123" s="26">
        <v>6000817766</v>
      </c>
      <c r="I1123" s="26" t="s">
        <v>42</v>
      </c>
      <c r="J1123" s="26" t="s">
        <v>42</v>
      </c>
      <c r="K1123" s="30" t="str">
        <f t="shared" si="165"/>
        <v>Custeio</v>
      </c>
      <c r="L1123" s="26" t="s">
        <v>136</v>
      </c>
      <c r="M1123" s="26" t="s">
        <v>69</v>
      </c>
      <c r="N1123" s="26" t="str">
        <f t="shared" si="161"/>
        <v>Realizado</v>
      </c>
      <c r="O1123" s="47"/>
      <c r="P1123" s="47" t="s">
        <v>70</v>
      </c>
      <c r="Q1123" s="26" t="str">
        <f>IFERROR(IFERROR(VLOOKUP(H1123,[1]STATUS_CAPEX!I:J,2,0),VLOOKUP(H1123,[1]STATUS_OPEX!H:I,2,0)),0)</f>
        <v>LIB //COMS</v>
      </c>
      <c r="R1123" s="31">
        <v>46302</v>
      </c>
      <c r="S1123" s="32" t="s">
        <v>47</v>
      </c>
      <c r="T1123" s="26" t="s">
        <v>72</v>
      </c>
      <c r="U1123" s="33" t="s">
        <v>39</v>
      </c>
      <c r="V1123" s="33" t="str">
        <f t="shared" si="167"/>
        <v>OK</v>
      </c>
      <c r="W1123" s="33" t="s">
        <v>49</v>
      </c>
      <c r="X1123" s="33" t="s">
        <v>49</v>
      </c>
      <c r="Y1123" s="33" t="s">
        <v>39</v>
      </c>
      <c r="Z1123" s="14">
        <f t="shared" si="162"/>
        <v>1</v>
      </c>
      <c r="AA1123" s="48">
        <v>6257.44</v>
      </c>
      <c r="AB1123" s="35" t="s">
        <v>50</v>
      </c>
      <c r="AC1123" s="36" t="str">
        <f>IFERROR(VLOOKUP(T1123,[1]STATUS_CAPEX!Q:R,2,0),"SAMUEL OLIVEIRA")</f>
        <v>SAMUEL OLIVEIRA</v>
      </c>
      <c r="AD1123" s="37" t="s">
        <v>51</v>
      </c>
      <c r="AE1123" s="32" t="str">
        <f t="shared" si="166"/>
        <v>Realizado</v>
      </c>
      <c r="AF1123" s="38" t="s">
        <v>42</v>
      </c>
      <c r="AG1123" s="39">
        <f t="shared" si="168"/>
        <v>2115</v>
      </c>
      <c r="AH1123" s="40">
        <v>2548098.5699999998</v>
      </c>
      <c r="AI1123" s="35" t="e">
        <f t="shared" si="163"/>
        <v>#N/A</v>
      </c>
      <c r="AJ1123" s="41">
        <v>25501361</v>
      </c>
      <c r="AK1123" s="51">
        <v>2115</v>
      </c>
      <c r="AL1123" s="34" t="str">
        <f t="shared" si="164"/>
        <v>Mauricio Alves</v>
      </c>
    </row>
    <row r="1124" spans="1:38" x14ac:dyDescent="0.25">
      <c r="A1124" s="26" t="s">
        <v>38</v>
      </c>
      <c r="B1124" s="26" t="s">
        <v>39</v>
      </c>
      <c r="C1124" s="26" t="s">
        <v>52</v>
      </c>
      <c r="D1124" s="26" t="s">
        <v>40</v>
      </c>
      <c r="E1124" s="27">
        <v>128556</v>
      </c>
      <c r="F1124" s="27">
        <v>366</v>
      </c>
      <c r="G1124" s="27"/>
      <c r="H1124" s="26">
        <v>6000817767</v>
      </c>
      <c r="I1124" s="26" t="s">
        <v>42</v>
      </c>
      <c r="J1124" s="26" t="s">
        <v>42</v>
      </c>
      <c r="K1124" s="30" t="str">
        <f t="shared" si="165"/>
        <v>Custeio</v>
      </c>
      <c r="L1124" s="26" t="s">
        <v>136</v>
      </c>
      <c r="M1124" s="26" t="s">
        <v>69</v>
      </c>
      <c r="N1124" s="26" t="str">
        <f t="shared" si="161"/>
        <v>Realizado</v>
      </c>
      <c r="O1124" s="47"/>
      <c r="P1124" s="47" t="s">
        <v>70</v>
      </c>
      <c r="Q1124" s="26" t="str">
        <f>IFERROR(IFERROR(VLOOKUP(H1124,[1]STATUS_CAPEX!I:J,2,0),VLOOKUP(H1124,[1]STATUS_OPEX!H:I,2,0)),0)</f>
        <v>LIB //COMS</v>
      </c>
      <c r="R1124" s="31">
        <v>46303</v>
      </c>
      <c r="S1124" s="32" t="s">
        <v>47</v>
      </c>
      <c r="T1124" s="26" t="s">
        <v>72</v>
      </c>
      <c r="U1124" s="33" t="s">
        <v>39</v>
      </c>
      <c r="V1124" s="33" t="str">
        <f t="shared" si="167"/>
        <v>OK</v>
      </c>
      <c r="W1124" s="33" t="s">
        <v>49</v>
      </c>
      <c r="X1124" s="33" t="s">
        <v>49</v>
      </c>
      <c r="Y1124" s="33" t="s">
        <v>39</v>
      </c>
      <c r="Z1124" s="14">
        <f t="shared" si="162"/>
        <v>1</v>
      </c>
      <c r="AA1124" s="48">
        <v>7125.86</v>
      </c>
      <c r="AB1124" s="35" t="s">
        <v>50</v>
      </c>
      <c r="AC1124" s="36" t="str">
        <f>IFERROR(VLOOKUP(T1124,[1]STATUS_CAPEX!Q:R,2,0),"SAMUEL OLIVEIRA")</f>
        <v>SAMUEL OLIVEIRA</v>
      </c>
      <c r="AD1124" s="37" t="s">
        <v>51</v>
      </c>
      <c r="AE1124" s="32" t="str">
        <f t="shared" si="166"/>
        <v>Realizado</v>
      </c>
      <c r="AF1124" s="38" t="s">
        <v>42</v>
      </c>
      <c r="AG1124" s="39">
        <f t="shared" si="168"/>
        <v>4964.53</v>
      </c>
      <c r="AH1124" s="40">
        <v>2548098.5699999998</v>
      </c>
      <c r="AI1124" s="35" t="e">
        <f t="shared" si="163"/>
        <v>#N/A</v>
      </c>
      <c r="AJ1124" s="41">
        <v>25501472</v>
      </c>
      <c r="AK1124" s="51">
        <v>4964.53</v>
      </c>
      <c r="AL1124" s="34" t="str">
        <f t="shared" si="164"/>
        <v>Mauricio Alves</v>
      </c>
    </row>
    <row r="1125" spans="1:38" x14ac:dyDescent="0.25">
      <c r="A1125" s="26" t="s">
        <v>38</v>
      </c>
      <c r="B1125" s="26" t="s">
        <v>39</v>
      </c>
      <c r="C1125" s="26" t="s">
        <v>52</v>
      </c>
      <c r="D1125" s="26" t="s">
        <v>40</v>
      </c>
      <c r="E1125" s="27">
        <v>128567</v>
      </c>
      <c r="F1125" s="27">
        <v>367</v>
      </c>
      <c r="G1125" s="27"/>
      <c r="H1125" s="26">
        <v>6000817768</v>
      </c>
      <c r="I1125" s="26" t="s">
        <v>42</v>
      </c>
      <c r="J1125" s="26" t="s">
        <v>42</v>
      </c>
      <c r="K1125" s="30" t="str">
        <f t="shared" si="165"/>
        <v>Custeio</v>
      </c>
      <c r="L1125" s="26" t="s">
        <v>136</v>
      </c>
      <c r="M1125" s="26" t="s">
        <v>69</v>
      </c>
      <c r="N1125" s="26" t="str">
        <f t="shared" si="161"/>
        <v>Realizado</v>
      </c>
      <c r="O1125" s="47"/>
      <c r="P1125" s="47" t="s">
        <v>70</v>
      </c>
      <c r="Q1125" s="26" t="str">
        <f>IFERROR(IFERROR(VLOOKUP(H1125,[1]STATUS_CAPEX!I:J,2,0),VLOOKUP(H1125,[1]STATUS_OPEX!H:I,2,0)),0)</f>
        <v>LIB //COMS</v>
      </c>
      <c r="R1125" s="31">
        <v>46304</v>
      </c>
      <c r="S1125" s="32" t="s">
        <v>165</v>
      </c>
      <c r="T1125" s="26" t="s">
        <v>72</v>
      </c>
      <c r="U1125" s="33" t="s">
        <v>39</v>
      </c>
      <c r="V1125" s="33" t="str">
        <f t="shared" si="167"/>
        <v>OK</v>
      </c>
      <c r="W1125" s="33" t="s">
        <v>49</v>
      </c>
      <c r="X1125" s="33" t="s">
        <v>49</v>
      </c>
      <c r="Y1125" s="33" t="s">
        <v>39</v>
      </c>
      <c r="Z1125" s="14">
        <f t="shared" si="162"/>
        <v>1</v>
      </c>
      <c r="AA1125" s="48">
        <v>7325.99</v>
      </c>
      <c r="AB1125" s="35" t="s">
        <v>50</v>
      </c>
      <c r="AC1125" s="36" t="s">
        <v>73</v>
      </c>
      <c r="AD1125" s="37" t="s">
        <v>51</v>
      </c>
      <c r="AE1125" s="32" t="str">
        <f t="shared" si="166"/>
        <v>Realizado</v>
      </c>
      <c r="AF1125" s="38" t="s">
        <v>166</v>
      </c>
      <c r="AG1125" s="39">
        <f t="shared" si="168"/>
        <v>6208.16</v>
      </c>
      <c r="AH1125" s="40">
        <v>2548098.5699999998</v>
      </c>
      <c r="AI1125" s="35" t="e">
        <f t="shared" si="163"/>
        <v>#N/A</v>
      </c>
      <c r="AJ1125" s="41">
        <v>25501531</v>
      </c>
      <c r="AK1125" s="51">
        <v>6208.16</v>
      </c>
      <c r="AL1125" s="34" t="str">
        <f t="shared" si="164"/>
        <v>Mauricio Alves</v>
      </c>
    </row>
    <row r="1126" spans="1:38" x14ac:dyDescent="0.25">
      <c r="A1126" s="26" t="s">
        <v>38</v>
      </c>
      <c r="B1126" s="26" t="s">
        <v>39</v>
      </c>
      <c r="C1126" s="26" t="s">
        <v>52</v>
      </c>
      <c r="D1126" s="26" t="s">
        <v>40</v>
      </c>
      <c r="E1126" s="27">
        <v>119210</v>
      </c>
      <c r="F1126" s="46">
        <v>368</v>
      </c>
      <c r="G1126" s="46"/>
      <c r="H1126" s="26">
        <v>6000817769</v>
      </c>
      <c r="I1126" s="26" t="s">
        <v>42</v>
      </c>
      <c r="J1126" s="26" t="s">
        <v>42</v>
      </c>
      <c r="K1126" s="30" t="str">
        <f t="shared" si="165"/>
        <v>Custeio</v>
      </c>
      <c r="L1126" s="26" t="s">
        <v>136</v>
      </c>
      <c r="M1126" s="26" t="s">
        <v>69</v>
      </c>
      <c r="N1126" s="26" t="str">
        <f t="shared" si="161"/>
        <v>Realizado</v>
      </c>
      <c r="O1126" s="47"/>
      <c r="P1126" s="47" t="s">
        <v>70</v>
      </c>
      <c r="Q1126" s="26" t="str">
        <f>IFERROR(IFERROR(VLOOKUP(H1126,[1]STATUS_CAPEX!I:J,2,0),VLOOKUP(H1126,[1]STATUS_OPEX!H:I,2,0)),0)</f>
        <v>LIB //COMS</v>
      </c>
      <c r="R1126" s="31">
        <v>46305</v>
      </c>
      <c r="S1126" s="32" t="s">
        <v>47</v>
      </c>
      <c r="T1126" s="26" t="s">
        <v>72</v>
      </c>
      <c r="U1126" s="33" t="s">
        <v>39</v>
      </c>
      <c r="V1126" s="33" t="str">
        <f t="shared" si="167"/>
        <v>OK</v>
      </c>
      <c r="W1126" s="33" t="s">
        <v>49</v>
      </c>
      <c r="X1126" s="33" t="s">
        <v>49</v>
      </c>
      <c r="Y1126" s="33" t="s">
        <v>39</v>
      </c>
      <c r="Z1126" s="14">
        <f t="shared" si="162"/>
        <v>1</v>
      </c>
      <c r="AA1126" s="48">
        <v>5380.2</v>
      </c>
      <c r="AB1126" s="35" t="s">
        <v>50</v>
      </c>
      <c r="AC1126" s="36" t="str">
        <f>IFERROR(VLOOKUP(T1126,[1]STATUS_CAPEX!Q:R,2,0),"SAMUEL OLIVEIRA")</f>
        <v>SAMUEL OLIVEIRA</v>
      </c>
      <c r="AD1126" s="37" t="s">
        <v>51</v>
      </c>
      <c r="AE1126" s="32" t="str">
        <f t="shared" si="166"/>
        <v>Realizado</v>
      </c>
      <c r="AF1126" s="38" t="s">
        <v>42</v>
      </c>
      <c r="AG1126" s="39">
        <f t="shared" si="168"/>
        <v>1195.4100000000001</v>
      </c>
      <c r="AH1126" s="40">
        <v>2548098.5699999998</v>
      </c>
      <c r="AI1126" s="35" t="e">
        <f t="shared" si="163"/>
        <v>#N/A</v>
      </c>
      <c r="AJ1126" s="41">
        <v>25501538</v>
      </c>
      <c r="AK1126" s="51">
        <v>1195.4100000000001</v>
      </c>
      <c r="AL1126" s="34" t="str">
        <f t="shared" si="164"/>
        <v>Mauricio Alves</v>
      </c>
    </row>
    <row r="1127" spans="1:38" x14ac:dyDescent="0.25">
      <c r="A1127" s="26" t="s">
        <v>38</v>
      </c>
      <c r="B1127" s="26" t="s">
        <v>39</v>
      </c>
      <c r="C1127" s="26" t="s">
        <v>52</v>
      </c>
      <c r="D1127" s="26" t="s">
        <v>40</v>
      </c>
      <c r="E1127" s="27">
        <v>11513</v>
      </c>
      <c r="F1127" s="67">
        <v>85</v>
      </c>
      <c r="G1127" s="67"/>
      <c r="H1127" s="26">
        <v>6000818440</v>
      </c>
      <c r="I1127" s="26" t="s">
        <v>42</v>
      </c>
      <c r="J1127" s="26" t="s">
        <v>42</v>
      </c>
      <c r="K1127" s="30" t="str">
        <f t="shared" si="165"/>
        <v>Custeio</v>
      </c>
      <c r="L1127" s="47" t="s">
        <v>75</v>
      </c>
      <c r="M1127" s="26" t="s">
        <v>44</v>
      </c>
      <c r="N1127" s="26" t="str">
        <f t="shared" si="161"/>
        <v>Realizado</v>
      </c>
      <c r="O1127" s="47" t="s">
        <v>45</v>
      </c>
      <c r="P1127" s="47" t="s">
        <v>537</v>
      </c>
      <c r="Q1127" s="26" t="str">
        <f>IFERROR(IFERROR(VLOOKUP(H1127,[1]STATUS_CAPEX!I:J,2,0),VLOOKUP(H1127,[1]STATUS_OPEX!H:I,2,0)),0)</f>
        <v>LIB //COMS</v>
      </c>
      <c r="R1127" s="31">
        <v>46520</v>
      </c>
      <c r="S1127" s="32" t="s">
        <v>47</v>
      </c>
      <c r="T1127" s="47" t="s">
        <v>72</v>
      </c>
      <c r="U1127" s="33" t="s">
        <v>39</v>
      </c>
      <c r="V1127" s="33" t="str">
        <f t="shared" si="167"/>
        <v>OK</v>
      </c>
      <c r="W1127" s="33" t="s">
        <v>49</v>
      </c>
      <c r="X1127" s="33" t="s">
        <v>49</v>
      </c>
      <c r="Y1127" s="33" t="s">
        <v>39</v>
      </c>
      <c r="Z1127" s="14">
        <f t="shared" si="162"/>
        <v>1</v>
      </c>
      <c r="AA1127" s="48">
        <v>11770.17</v>
      </c>
      <c r="AB1127" s="35" t="s">
        <v>50</v>
      </c>
      <c r="AC1127" s="36" t="s">
        <v>271</v>
      </c>
      <c r="AD1127" s="37" t="s">
        <v>51</v>
      </c>
      <c r="AE1127" s="32" t="str">
        <f t="shared" si="166"/>
        <v>Realizado</v>
      </c>
      <c r="AF1127" s="38" t="s">
        <v>42</v>
      </c>
      <c r="AG1127" s="39">
        <f t="shared" si="168"/>
        <v>823.18</v>
      </c>
      <c r="AH1127" s="40">
        <v>2548098.5699999998</v>
      </c>
      <c r="AI1127" s="35" t="e">
        <f t="shared" si="163"/>
        <v>#N/A</v>
      </c>
      <c r="AJ1127" s="41">
        <v>25647008</v>
      </c>
      <c r="AK1127" s="51">
        <v>823.18</v>
      </c>
      <c r="AL1127" s="34" t="str">
        <f t="shared" si="164"/>
        <v>Mauricio Alves</v>
      </c>
    </row>
    <row r="1128" spans="1:38" x14ac:dyDescent="0.25">
      <c r="A1128" s="26" t="s">
        <v>38</v>
      </c>
      <c r="B1128" s="26" t="s">
        <v>39</v>
      </c>
      <c r="C1128" s="26" t="s">
        <v>52</v>
      </c>
      <c r="D1128" s="26" t="s">
        <v>40</v>
      </c>
      <c r="E1128" s="27" t="s">
        <v>321</v>
      </c>
      <c r="F1128" s="27" t="s">
        <v>321</v>
      </c>
      <c r="G1128" s="27"/>
      <c r="H1128" s="26" t="s">
        <v>587</v>
      </c>
      <c r="I1128" s="26" t="s">
        <v>42</v>
      </c>
      <c r="J1128" s="26" t="s">
        <v>42</v>
      </c>
      <c r="K1128" s="30" t="str">
        <f t="shared" si="165"/>
        <v>EME</v>
      </c>
      <c r="L1128" s="26" t="s">
        <v>43</v>
      </c>
      <c r="M1128" s="47" t="s">
        <v>54</v>
      </c>
      <c r="N1128" s="26" t="str">
        <f t="shared" si="161"/>
        <v>Realizado</v>
      </c>
      <c r="O1128" s="47" t="s">
        <v>45</v>
      </c>
      <c r="P1128" s="47" t="s">
        <v>65</v>
      </c>
      <c r="Q1128" s="26" t="str">
        <f>IFERROR(IFERROR(VLOOKUP(H1128,[1]STATUS_CAPEX!I:J,2,0),VLOOKUP(H1128,[1]STATUS_OPEX!H:I,2,0)),0)</f>
        <v>ENTE//CKCP</v>
      </c>
      <c r="R1128" s="31">
        <v>46669</v>
      </c>
      <c r="S1128" s="32" t="s">
        <v>56</v>
      </c>
      <c r="T1128" s="26" t="s">
        <v>48</v>
      </c>
      <c r="U1128" s="33" t="s">
        <v>39</v>
      </c>
      <c r="V1128" s="33" t="str">
        <f t="shared" si="167"/>
        <v>OK</v>
      </c>
      <c r="W1128" s="33" t="s">
        <v>49</v>
      </c>
      <c r="X1128" s="33" t="s">
        <v>49</v>
      </c>
      <c r="Y1128" s="33" t="s">
        <v>39</v>
      </c>
      <c r="Z1128" s="14">
        <f t="shared" si="162"/>
        <v>1</v>
      </c>
      <c r="AA1128" s="60">
        <v>0</v>
      </c>
      <c r="AB1128" s="50" t="s">
        <v>57</v>
      </c>
      <c r="AC1128" s="36" t="str">
        <f>IFERROR(VLOOKUP(T1128,[1]STATUS_CAPEX!Q:R,2,0),"SAMUEL OLIVEIRA")</f>
        <v>LUCAS ANDRADE</v>
      </c>
      <c r="AD1128" s="37" t="s">
        <v>51</v>
      </c>
      <c r="AE1128" s="32" t="str">
        <f t="shared" si="166"/>
        <v>Realizado</v>
      </c>
      <c r="AF1128" s="38" t="s">
        <v>42</v>
      </c>
      <c r="AG1128" s="39">
        <f t="shared" si="168"/>
        <v>2034.28</v>
      </c>
      <c r="AH1128" s="40">
        <v>2548098.5699999998</v>
      </c>
      <c r="AI1128" s="35" t="e">
        <f t="shared" si="163"/>
        <v>#N/A</v>
      </c>
      <c r="AJ1128" s="41">
        <v>25372989</v>
      </c>
      <c r="AK1128" s="51">
        <v>2034.28</v>
      </c>
      <c r="AL1128" s="34" t="str">
        <f t="shared" si="164"/>
        <v>Mauricio Alves</v>
      </c>
    </row>
    <row r="1129" spans="1:38" x14ac:dyDescent="0.25">
      <c r="A1129" s="26" t="s">
        <v>38</v>
      </c>
      <c r="B1129" s="26" t="s">
        <v>39</v>
      </c>
      <c r="C1129" s="26" t="s">
        <v>52</v>
      </c>
      <c r="D1129" s="26" t="s">
        <v>40</v>
      </c>
      <c r="E1129" s="27">
        <v>3918</v>
      </c>
      <c r="F1129" s="67">
        <v>424</v>
      </c>
      <c r="G1129" s="67"/>
      <c r="H1129" s="26">
        <v>6000779522</v>
      </c>
      <c r="I1129" s="26" t="s">
        <v>42</v>
      </c>
      <c r="J1129" s="26" t="s">
        <v>42</v>
      </c>
      <c r="K1129" s="30" t="str">
        <f t="shared" si="165"/>
        <v>Custeio</v>
      </c>
      <c r="L1129" s="26" t="s">
        <v>289</v>
      </c>
      <c r="M1129" s="26" t="s">
        <v>69</v>
      </c>
      <c r="N1129" s="26" t="str">
        <f t="shared" si="161"/>
        <v>Realizado</v>
      </c>
      <c r="O1129" s="47" t="s">
        <v>45</v>
      </c>
      <c r="P1129" s="47" t="s">
        <v>70</v>
      </c>
      <c r="Q1129" s="26" t="str">
        <f>IFERROR(IFERROR(VLOOKUP(H1129,[1]STATUS_CAPEX!I:J,2,0),VLOOKUP(H1129,[1]STATUS_OPEX!H:I,2,0)),0)</f>
        <v>LIB //COMS</v>
      </c>
      <c r="R1129" s="31">
        <v>46670</v>
      </c>
      <c r="S1129" s="32" t="s">
        <v>56</v>
      </c>
      <c r="T1129" s="26" t="s">
        <v>72</v>
      </c>
      <c r="U1129" s="33" t="s">
        <v>39</v>
      </c>
      <c r="V1129" s="33" t="str">
        <f t="shared" si="167"/>
        <v>OK</v>
      </c>
      <c r="W1129" s="33" t="s">
        <v>49</v>
      </c>
      <c r="X1129" s="33" t="s">
        <v>49</v>
      </c>
      <c r="Y1129" s="33" t="s">
        <v>39</v>
      </c>
      <c r="Z1129" s="14">
        <f t="shared" si="162"/>
        <v>1</v>
      </c>
      <c r="AA1129" s="48">
        <v>3079.44</v>
      </c>
      <c r="AB1129" s="50" t="s">
        <v>57</v>
      </c>
      <c r="AC1129" s="36" t="s">
        <v>73</v>
      </c>
      <c r="AD1129" s="37" t="s">
        <v>51</v>
      </c>
      <c r="AE1129" s="32" t="str">
        <f t="shared" si="166"/>
        <v>Realizado</v>
      </c>
      <c r="AF1129" s="38" t="s">
        <v>42</v>
      </c>
      <c r="AG1129" s="39" t="s">
        <v>588</v>
      </c>
      <c r="AH1129" s="40">
        <v>2548098.5699999998</v>
      </c>
      <c r="AI1129" s="35" t="e">
        <f t="shared" si="163"/>
        <v>#N/A</v>
      </c>
      <c r="AJ1129" s="81">
        <v>25540713</v>
      </c>
      <c r="AK1129" s="105">
        <v>3079.44</v>
      </c>
      <c r="AL1129" s="34" t="str">
        <f t="shared" si="164"/>
        <v>Mauricio Alves</v>
      </c>
    </row>
    <row r="1130" spans="1:38" x14ac:dyDescent="0.25">
      <c r="A1130" s="26" t="s">
        <v>38</v>
      </c>
      <c r="B1130" s="26" t="s">
        <v>39</v>
      </c>
      <c r="C1130" s="26" t="s">
        <v>52</v>
      </c>
      <c r="D1130" s="26" t="s">
        <v>40</v>
      </c>
      <c r="E1130" s="27">
        <v>3945</v>
      </c>
      <c r="F1130" s="67">
        <v>437</v>
      </c>
      <c r="G1130" s="67"/>
      <c r="H1130" s="26">
        <v>6000777056</v>
      </c>
      <c r="I1130" s="26" t="s">
        <v>42</v>
      </c>
      <c r="J1130" s="26" t="s">
        <v>42</v>
      </c>
      <c r="K1130" s="30" t="str">
        <f t="shared" si="165"/>
        <v>Custeio</v>
      </c>
      <c r="L1130" s="26" t="s">
        <v>75</v>
      </c>
      <c r="M1130" s="26" t="s">
        <v>69</v>
      </c>
      <c r="N1130" s="26" t="str">
        <f t="shared" si="161"/>
        <v>Realizado</v>
      </c>
      <c r="O1130" s="47" t="s">
        <v>45</v>
      </c>
      <c r="P1130" s="47" t="s">
        <v>70</v>
      </c>
      <c r="Q1130" s="26" t="str">
        <f>IFERROR(IFERROR(VLOOKUP(H1130,[1]STATUS_CAPEX!I:J,2,0),VLOOKUP(H1130,[1]STATUS_OPEX!H:I,2,0)),0)</f>
        <v>LIB //COMS</v>
      </c>
      <c r="R1130" s="31">
        <v>46671</v>
      </c>
      <c r="S1130" s="32" t="s">
        <v>56</v>
      </c>
      <c r="T1130" s="26" t="s">
        <v>72</v>
      </c>
      <c r="U1130" s="33" t="s">
        <v>39</v>
      </c>
      <c r="V1130" s="33" t="str">
        <f t="shared" si="167"/>
        <v>OK</v>
      </c>
      <c r="W1130" s="33" t="s">
        <v>49</v>
      </c>
      <c r="X1130" s="33" t="s">
        <v>49</v>
      </c>
      <c r="Y1130" s="33" t="s">
        <v>39</v>
      </c>
      <c r="Z1130" s="14">
        <f t="shared" si="162"/>
        <v>1</v>
      </c>
      <c r="AA1130" s="48">
        <v>397.25</v>
      </c>
      <c r="AB1130" s="50" t="s">
        <v>57</v>
      </c>
      <c r="AC1130" s="36" t="s">
        <v>73</v>
      </c>
      <c r="AD1130" s="37" t="s">
        <v>51</v>
      </c>
      <c r="AE1130" s="32" t="str">
        <f t="shared" si="166"/>
        <v>Realizado</v>
      </c>
      <c r="AF1130" s="38" t="s">
        <v>42</v>
      </c>
      <c r="AG1130" s="39">
        <f>IF(AK1130="",AA1130,AK1130)</f>
        <v>397.25</v>
      </c>
      <c r="AH1130" s="40">
        <v>2548098.5699999998</v>
      </c>
      <c r="AI1130" s="35" t="e">
        <f t="shared" si="163"/>
        <v>#N/A</v>
      </c>
      <c r="AJ1130" s="95">
        <v>25537070</v>
      </c>
      <c r="AK1130" s="51">
        <v>397.25</v>
      </c>
      <c r="AL1130" s="34" t="str">
        <f t="shared" si="164"/>
        <v>Mauricio Alves</v>
      </c>
    </row>
    <row r="1131" spans="1:38" x14ac:dyDescent="0.25">
      <c r="A1131" s="26" t="s">
        <v>38</v>
      </c>
      <c r="B1131" s="26" t="s">
        <v>39</v>
      </c>
      <c r="C1131" s="26" t="s">
        <v>52</v>
      </c>
      <c r="D1131" s="26" t="s">
        <v>40</v>
      </c>
      <c r="E1131" s="27">
        <v>3945</v>
      </c>
      <c r="F1131" s="67">
        <v>437.1</v>
      </c>
      <c r="G1131" s="67"/>
      <c r="H1131" s="26">
        <v>6000777240</v>
      </c>
      <c r="I1131" s="26" t="s">
        <v>42</v>
      </c>
      <c r="J1131" s="26" t="s">
        <v>42</v>
      </c>
      <c r="K1131" s="30" t="str">
        <f t="shared" si="165"/>
        <v>Custeio</v>
      </c>
      <c r="L1131" s="26" t="s">
        <v>75</v>
      </c>
      <c r="M1131" s="26" t="s">
        <v>69</v>
      </c>
      <c r="N1131" s="26" t="str">
        <f t="shared" si="161"/>
        <v>Realizado</v>
      </c>
      <c r="O1131" s="47" t="s">
        <v>45</v>
      </c>
      <c r="P1131" s="47" t="s">
        <v>70</v>
      </c>
      <c r="Q1131" s="26" t="str">
        <f>IFERROR(IFERROR(VLOOKUP(H1131,[1]STATUS_CAPEX!I:J,2,0),VLOOKUP(H1131,[1]STATUS_OPEX!H:I,2,0)),0)</f>
        <v>LIB //COMS</v>
      </c>
      <c r="R1131" s="31">
        <v>46672</v>
      </c>
      <c r="S1131" s="32" t="s">
        <v>56</v>
      </c>
      <c r="T1131" s="26" t="s">
        <v>72</v>
      </c>
      <c r="U1131" s="33" t="s">
        <v>39</v>
      </c>
      <c r="V1131" s="33" t="str">
        <f t="shared" si="167"/>
        <v>OK</v>
      </c>
      <c r="W1131" s="33" t="s">
        <v>49</v>
      </c>
      <c r="X1131" s="33" t="s">
        <v>49</v>
      </c>
      <c r="Y1131" s="33" t="s">
        <v>39</v>
      </c>
      <c r="Z1131" s="14">
        <f t="shared" si="162"/>
        <v>1</v>
      </c>
      <c r="AA1131" s="48">
        <v>85.11</v>
      </c>
      <c r="AB1131" s="50" t="s">
        <v>57</v>
      </c>
      <c r="AC1131" s="36" t="s">
        <v>73</v>
      </c>
      <c r="AD1131" s="37" t="s">
        <v>51</v>
      </c>
      <c r="AE1131" s="32" t="str">
        <f t="shared" si="166"/>
        <v>Realizado</v>
      </c>
      <c r="AF1131" s="38" t="s">
        <v>42</v>
      </c>
      <c r="AG1131" s="39">
        <f>IF(AK1131="",AA1131,AK1131)</f>
        <v>85.11</v>
      </c>
      <c r="AH1131" s="40">
        <v>2548098.5699999998</v>
      </c>
      <c r="AI1131" s="35" t="e">
        <f t="shared" si="163"/>
        <v>#N/A</v>
      </c>
      <c r="AJ1131" s="81">
        <v>25537035</v>
      </c>
      <c r="AK1131" s="51">
        <v>85.11</v>
      </c>
      <c r="AL1131" s="34" t="str">
        <f t="shared" si="164"/>
        <v>Mauricio Alves</v>
      </c>
    </row>
    <row r="1132" spans="1:38" x14ac:dyDescent="0.25">
      <c r="A1132" s="26" t="s">
        <v>38</v>
      </c>
      <c r="B1132" s="26" t="s">
        <v>39</v>
      </c>
      <c r="C1132" s="26" t="s">
        <v>52</v>
      </c>
      <c r="D1132" s="26" t="s">
        <v>40</v>
      </c>
      <c r="E1132" s="27">
        <v>3945</v>
      </c>
      <c r="F1132" s="67">
        <v>437.2</v>
      </c>
      <c r="G1132" s="67"/>
      <c r="H1132" s="26">
        <v>6000777237</v>
      </c>
      <c r="I1132" s="26" t="s">
        <v>42</v>
      </c>
      <c r="J1132" s="26" t="s">
        <v>42</v>
      </c>
      <c r="K1132" s="30" t="str">
        <f t="shared" si="165"/>
        <v>Custeio</v>
      </c>
      <c r="L1132" s="26" t="s">
        <v>75</v>
      </c>
      <c r="M1132" s="26" t="s">
        <v>69</v>
      </c>
      <c r="N1132" s="26" t="str">
        <f t="shared" si="161"/>
        <v>Realizado</v>
      </c>
      <c r="O1132" s="47" t="s">
        <v>45</v>
      </c>
      <c r="P1132" s="47" t="s">
        <v>70</v>
      </c>
      <c r="Q1132" s="26" t="str">
        <f>IFERROR(IFERROR(VLOOKUP(H1132,[1]STATUS_CAPEX!I:J,2,0),VLOOKUP(H1132,[1]STATUS_OPEX!H:I,2,0)),0)</f>
        <v>LIB //COMS</v>
      </c>
      <c r="R1132" s="31">
        <v>46673</v>
      </c>
      <c r="S1132" s="32" t="s">
        <v>56</v>
      </c>
      <c r="T1132" s="26" t="s">
        <v>72</v>
      </c>
      <c r="U1132" s="33" t="s">
        <v>39</v>
      </c>
      <c r="V1132" s="33" t="str">
        <f t="shared" si="167"/>
        <v>OK</v>
      </c>
      <c r="W1132" s="33" t="s">
        <v>49</v>
      </c>
      <c r="X1132" s="33" t="s">
        <v>49</v>
      </c>
      <c r="Y1132" s="33" t="s">
        <v>39</v>
      </c>
      <c r="Z1132" s="14">
        <f t="shared" si="162"/>
        <v>1</v>
      </c>
      <c r="AA1132" s="48">
        <v>2309.58</v>
      </c>
      <c r="AB1132" s="50" t="s">
        <v>57</v>
      </c>
      <c r="AC1132" s="36" t="s">
        <v>73</v>
      </c>
      <c r="AD1132" s="37" t="s">
        <v>51</v>
      </c>
      <c r="AE1132" s="32" t="str">
        <f t="shared" si="166"/>
        <v>Realizado</v>
      </c>
      <c r="AF1132" s="38" t="s">
        <v>42</v>
      </c>
      <c r="AG1132" s="39">
        <f>IF(AK1132="",AA1132,AK1132)</f>
        <v>2309.58</v>
      </c>
      <c r="AH1132" s="40">
        <v>2548098.5699999998</v>
      </c>
      <c r="AI1132" s="35" t="e">
        <f t="shared" si="163"/>
        <v>#N/A</v>
      </c>
      <c r="AJ1132" s="95">
        <v>25537067</v>
      </c>
      <c r="AK1132" s="51">
        <v>2309.58</v>
      </c>
      <c r="AL1132" s="34" t="str">
        <f t="shared" si="164"/>
        <v>Mauricio Alves</v>
      </c>
    </row>
    <row r="1133" spans="1:38" x14ac:dyDescent="0.25">
      <c r="A1133" s="26" t="s">
        <v>38</v>
      </c>
      <c r="B1133" s="26" t="s">
        <v>39</v>
      </c>
      <c r="C1133" s="26" t="s">
        <v>52</v>
      </c>
      <c r="D1133" s="26" t="s">
        <v>40</v>
      </c>
      <c r="E1133" s="27">
        <v>3945</v>
      </c>
      <c r="F1133" s="67">
        <v>437.3</v>
      </c>
      <c r="G1133" s="67"/>
      <c r="H1133" s="26">
        <v>6000777241</v>
      </c>
      <c r="I1133" s="26" t="s">
        <v>42</v>
      </c>
      <c r="J1133" s="26" t="s">
        <v>42</v>
      </c>
      <c r="K1133" s="30" t="str">
        <f t="shared" si="165"/>
        <v>Custeio</v>
      </c>
      <c r="L1133" s="26" t="s">
        <v>75</v>
      </c>
      <c r="M1133" s="26" t="s">
        <v>69</v>
      </c>
      <c r="N1133" s="26" t="str">
        <f t="shared" ref="N1133:N1196" si="169">IF(Z1133&gt;99%,"Realizado","Pendente")</f>
        <v>Realizado</v>
      </c>
      <c r="O1133" s="47" t="s">
        <v>45</v>
      </c>
      <c r="P1133" s="47" t="s">
        <v>70</v>
      </c>
      <c r="Q1133" s="26" t="str">
        <f>IFERROR(IFERROR(VLOOKUP(H1133,[1]STATUS_CAPEX!I:J,2,0),VLOOKUP(H1133,[1]STATUS_OPEX!H:I,2,0)),0)</f>
        <v>LIB //COMS</v>
      </c>
      <c r="R1133" s="31">
        <v>46674</v>
      </c>
      <c r="S1133" s="32" t="s">
        <v>56</v>
      </c>
      <c r="T1133" s="26" t="s">
        <v>72</v>
      </c>
      <c r="U1133" s="33" t="s">
        <v>39</v>
      </c>
      <c r="V1133" s="33" t="str">
        <f t="shared" si="167"/>
        <v>OK</v>
      </c>
      <c r="W1133" s="33" t="s">
        <v>49</v>
      </c>
      <c r="X1133" s="33" t="s">
        <v>49</v>
      </c>
      <c r="Y1133" s="33" t="s">
        <v>39</v>
      </c>
      <c r="Z1133" s="14">
        <f t="shared" si="162"/>
        <v>1</v>
      </c>
      <c r="AA1133" s="48">
        <v>4295.83</v>
      </c>
      <c r="AB1133" s="50" t="s">
        <v>57</v>
      </c>
      <c r="AC1133" s="36" t="s">
        <v>73</v>
      </c>
      <c r="AD1133" s="37" t="s">
        <v>51</v>
      </c>
      <c r="AE1133" s="32" t="str">
        <f t="shared" si="166"/>
        <v>Realizado</v>
      </c>
      <c r="AF1133" s="38" t="s">
        <v>42</v>
      </c>
      <c r="AG1133" s="39">
        <f>IF(AK1133="",AA1133,AK1133)</f>
        <v>4295.83</v>
      </c>
      <c r="AH1133" s="40">
        <v>2548098.5699999998</v>
      </c>
      <c r="AI1133" s="35" t="e">
        <f t="shared" si="163"/>
        <v>#N/A</v>
      </c>
      <c r="AJ1133" s="81">
        <v>25537034</v>
      </c>
      <c r="AK1133" s="51">
        <v>4295.83</v>
      </c>
      <c r="AL1133" s="34" t="str">
        <f t="shared" si="164"/>
        <v>Mauricio Alves</v>
      </c>
    </row>
    <row r="1134" spans="1:38" x14ac:dyDescent="0.25">
      <c r="A1134" s="26" t="s">
        <v>38</v>
      </c>
      <c r="B1134" s="26" t="s">
        <v>39</v>
      </c>
      <c r="C1134" s="26" t="s">
        <v>52</v>
      </c>
      <c r="D1134" s="26" t="s">
        <v>40</v>
      </c>
      <c r="E1134" s="27">
        <v>2816</v>
      </c>
      <c r="F1134" s="67">
        <v>442</v>
      </c>
      <c r="G1134" s="67"/>
      <c r="H1134" s="26">
        <v>6000779522</v>
      </c>
      <c r="I1134" s="26" t="s">
        <v>42</v>
      </c>
      <c r="J1134" s="26" t="s">
        <v>42</v>
      </c>
      <c r="K1134" s="30" t="str">
        <f t="shared" si="165"/>
        <v>Custeio</v>
      </c>
      <c r="L1134" s="26" t="s">
        <v>289</v>
      </c>
      <c r="M1134" s="26" t="s">
        <v>69</v>
      </c>
      <c r="N1134" s="26" t="str">
        <f t="shared" si="169"/>
        <v>Realizado</v>
      </c>
      <c r="O1134" s="47" t="s">
        <v>45</v>
      </c>
      <c r="P1134" s="47" t="s">
        <v>76</v>
      </c>
      <c r="Q1134" s="26" t="str">
        <f>IFERROR(IFERROR(VLOOKUP(H1134,[1]STATUS_CAPEX!I:J,2,0),VLOOKUP(H1134,[1]STATUS_OPEX!H:I,2,0)),0)</f>
        <v>LIB //COMS</v>
      </c>
      <c r="R1134" s="31">
        <v>46676</v>
      </c>
      <c r="S1134" s="32" t="s">
        <v>56</v>
      </c>
      <c r="T1134" s="26" t="s">
        <v>72</v>
      </c>
      <c r="U1134" s="33" t="s">
        <v>39</v>
      </c>
      <c r="V1134" s="33" t="str">
        <f t="shared" si="167"/>
        <v>OK</v>
      </c>
      <c r="W1134" s="33" t="s">
        <v>49</v>
      </c>
      <c r="X1134" s="33" t="s">
        <v>49</v>
      </c>
      <c r="Y1134" s="33" t="s">
        <v>39</v>
      </c>
      <c r="Z1134" s="14">
        <f t="shared" si="162"/>
        <v>1</v>
      </c>
      <c r="AA1134" s="48">
        <v>1220.05</v>
      </c>
      <c r="AB1134" s="50" t="s">
        <v>57</v>
      </c>
      <c r="AC1134" s="36" t="s">
        <v>73</v>
      </c>
      <c r="AD1134" s="37" t="s">
        <v>51</v>
      </c>
      <c r="AE1134" s="32" t="str">
        <f t="shared" si="166"/>
        <v>Realizado</v>
      </c>
      <c r="AF1134" s="38" t="s">
        <v>42</v>
      </c>
      <c r="AG1134" s="39">
        <v>1220.05</v>
      </c>
      <c r="AH1134" s="40">
        <v>2548098.5699999998</v>
      </c>
      <c r="AI1134" s="35" t="e">
        <f t="shared" si="163"/>
        <v>#N/A</v>
      </c>
      <c r="AJ1134" s="81">
        <v>25540713</v>
      </c>
      <c r="AK1134" s="51">
        <v>1220.05</v>
      </c>
      <c r="AL1134" s="34" t="str">
        <f t="shared" si="164"/>
        <v>Mauricio Alves</v>
      </c>
    </row>
    <row r="1135" spans="1:38" x14ac:dyDescent="0.25">
      <c r="A1135" s="26" t="s">
        <v>38</v>
      </c>
      <c r="B1135" s="26" t="s">
        <v>39</v>
      </c>
      <c r="C1135" s="26" t="s">
        <v>52</v>
      </c>
      <c r="D1135" s="26" t="s">
        <v>40</v>
      </c>
      <c r="E1135" s="27">
        <v>318868</v>
      </c>
      <c r="F1135" s="67"/>
      <c r="G1135" s="67"/>
      <c r="H1135" s="26" t="s">
        <v>589</v>
      </c>
      <c r="I1135" s="26" t="s">
        <v>42</v>
      </c>
      <c r="J1135" s="26" t="s">
        <v>42</v>
      </c>
      <c r="K1135" s="30" t="str">
        <f t="shared" si="165"/>
        <v>EME</v>
      </c>
      <c r="L1135" s="26" t="s">
        <v>43</v>
      </c>
      <c r="M1135" s="26" t="s">
        <v>54</v>
      </c>
      <c r="N1135" s="26" t="str">
        <f t="shared" si="169"/>
        <v>Realizado</v>
      </c>
      <c r="O1135" s="47" t="s">
        <v>321</v>
      </c>
      <c r="P1135" s="47" t="s">
        <v>321</v>
      </c>
      <c r="Q1135" s="26" t="str">
        <f>IFERROR(IFERROR(VLOOKUP(H1135,[1]STATUS_CAPEX!I:J,2,0),VLOOKUP(H1135,[1]STATUS_OPEX!H:I,2,0)),0)</f>
        <v>ENTE//CKCP</v>
      </c>
      <c r="R1135" s="31">
        <v>46678</v>
      </c>
      <c r="S1135" s="32" t="s">
        <v>56</v>
      </c>
      <c r="T1135" s="26" t="s">
        <v>48</v>
      </c>
      <c r="U1135" s="33" t="s">
        <v>39</v>
      </c>
      <c r="V1135" s="33" t="str">
        <f t="shared" si="167"/>
        <v>OK</v>
      </c>
      <c r="W1135" s="33" t="s">
        <v>49</v>
      </c>
      <c r="X1135" s="33" t="s">
        <v>49</v>
      </c>
      <c r="Y1135" s="33" t="s">
        <v>39</v>
      </c>
      <c r="Z1135" s="14">
        <f t="shared" si="162"/>
        <v>1</v>
      </c>
      <c r="AA1135" s="60">
        <v>0</v>
      </c>
      <c r="AB1135" s="50" t="s">
        <v>57</v>
      </c>
      <c r="AC1135" s="36" t="str">
        <f>IFERROR(VLOOKUP(T1135,[1]STATUS_CAPEX!Q:R,2,0),"SAMUEL OLIVEIRA")</f>
        <v>LUCAS ANDRADE</v>
      </c>
      <c r="AD1135" s="37" t="s">
        <v>51</v>
      </c>
      <c r="AE1135" s="32" t="str">
        <f t="shared" si="166"/>
        <v>Realizado</v>
      </c>
      <c r="AF1135" s="38" t="s">
        <v>42</v>
      </c>
      <c r="AG1135" s="39">
        <f t="shared" ref="AG1135:AG1198" si="170">IF(AK1135="",AA1135,AK1135)</f>
        <v>4239.12</v>
      </c>
      <c r="AH1135" s="40">
        <v>2548098.5699999998</v>
      </c>
      <c r="AI1135" s="35" t="e">
        <f t="shared" si="163"/>
        <v>#N/A</v>
      </c>
      <c r="AJ1135" s="41">
        <v>25438657</v>
      </c>
      <c r="AK1135" s="51">
        <v>4239.12</v>
      </c>
      <c r="AL1135" s="34" t="str">
        <f t="shared" si="164"/>
        <v>Mauricio Alves</v>
      </c>
    </row>
    <row r="1136" spans="1:38" x14ac:dyDescent="0.25">
      <c r="A1136" s="26" t="s">
        <v>38</v>
      </c>
      <c r="B1136" s="26" t="s">
        <v>39</v>
      </c>
      <c r="C1136" s="26" t="s">
        <v>52</v>
      </c>
      <c r="D1136" s="26" t="s">
        <v>40</v>
      </c>
      <c r="E1136" s="27">
        <v>324295</v>
      </c>
      <c r="F1136" s="67"/>
      <c r="G1136" s="67"/>
      <c r="H1136" s="26" t="s">
        <v>590</v>
      </c>
      <c r="I1136" s="26" t="s">
        <v>42</v>
      </c>
      <c r="J1136" s="26" t="s">
        <v>42</v>
      </c>
      <c r="K1136" s="30" t="str">
        <f t="shared" si="165"/>
        <v>EME</v>
      </c>
      <c r="L1136" s="26" t="s">
        <v>43</v>
      </c>
      <c r="M1136" s="26" t="s">
        <v>54</v>
      </c>
      <c r="N1136" s="26" t="str">
        <f t="shared" si="169"/>
        <v>Realizado</v>
      </c>
      <c r="O1136" s="47" t="s">
        <v>321</v>
      </c>
      <c r="P1136" s="47" t="s">
        <v>321</v>
      </c>
      <c r="Q1136" s="26" t="str">
        <f>IFERROR(IFERROR(VLOOKUP(H1136,[1]STATUS_CAPEX!I:J,2,0),VLOOKUP(H1136,[1]STATUS_OPEX!H:I,2,0)),0)</f>
        <v>ENTE//CKCP</v>
      </c>
      <c r="R1136" s="31">
        <v>46679</v>
      </c>
      <c r="S1136" s="32" t="s">
        <v>56</v>
      </c>
      <c r="T1136" s="26" t="s">
        <v>48</v>
      </c>
      <c r="U1136" s="33" t="s">
        <v>39</v>
      </c>
      <c r="V1136" s="33" t="str">
        <f t="shared" si="167"/>
        <v>OK</v>
      </c>
      <c r="W1136" s="33" t="s">
        <v>49</v>
      </c>
      <c r="X1136" s="33" t="s">
        <v>49</v>
      </c>
      <c r="Y1136" s="33" t="s">
        <v>39</v>
      </c>
      <c r="Z1136" s="14">
        <f t="shared" si="162"/>
        <v>1</v>
      </c>
      <c r="AA1136" s="60">
        <v>0</v>
      </c>
      <c r="AB1136" s="50" t="s">
        <v>57</v>
      </c>
      <c r="AC1136" s="36" t="str">
        <f>IFERROR(VLOOKUP(T1136,[1]STATUS_CAPEX!Q:R,2,0),"SAMUEL OLIVEIRA")</f>
        <v>LUCAS ANDRADE</v>
      </c>
      <c r="AD1136" s="37" t="s">
        <v>51</v>
      </c>
      <c r="AE1136" s="32" t="str">
        <f t="shared" si="166"/>
        <v>Realizado</v>
      </c>
      <c r="AF1136" s="38" t="s">
        <v>42</v>
      </c>
      <c r="AG1136" s="39">
        <f t="shared" si="170"/>
        <v>5148.3100000000004</v>
      </c>
      <c r="AH1136" s="40">
        <v>2548098.5699999998</v>
      </c>
      <c r="AI1136" s="35" t="e">
        <f t="shared" si="163"/>
        <v>#N/A</v>
      </c>
      <c r="AJ1136" s="41">
        <v>25445688</v>
      </c>
      <c r="AK1136" s="51">
        <v>5148.3100000000004</v>
      </c>
      <c r="AL1136" s="34" t="str">
        <f t="shared" si="164"/>
        <v>Mauricio Alves</v>
      </c>
    </row>
    <row r="1137" spans="1:38" x14ac:dyDescent="0.25">
      <c r="A1137" s="26" t="s">
        <v>38</v>
      </c>
      <c r="B1137" s="26" t="s">
        <v>39</v>
      </c>
      <c r="C1137" s="26" t="s">
        <v>52</v>
      </c>
      <c r="D1137" s="26" t="s">
        <v>40</v>
      </c>
      <c r="E1137" s="27">
        <v>936071</v>
      </c>
      <c r="F1137" s="67"/>
      <c r="G1137" s="67"/>
      <c r="H1137" s="26" t="s">
        <v>591</v>
      </c>
      <c r="I1137" s="26" t="s">
        <v>42</v>
      </c>
      <c r="J1137" s="26" t="s">
        <v>42</v>
      </c>
      <c r="K1137" s="30" t="str">
        <f t="shared" si="165"/>
        <v>EME</v>
      </c>
      <c r="L1137" s="26" t="s">
        <v>43</v>
      </c>
      <c r="M1137" s="26" t="s">
        <v>54</v>
      </c>
      <c r="N1137" s="26" t="str">
        <f t="shared" si="169"/>
        <v>Realizado</v>
      </c>
      <c r="O1137" s="47" t="s">
        <v>321</v>
      </c>
      <c r="P1137" s="47" t="s">
        <v>321</v>
      </c>
      <c r="Q1137" s="26" t="str">
        <f>IFERROR(IFERROR(VLOOKUP(H1137,[1]STATUS_CAPEX!I:J,2,0),VLOOKUP(H1137,[1]STATUS_OPEX!H:I,2,0)),0)</f>
        <v>ENTE//CKCP</v>
      </c>
      <c r="R1137" s="31">
        <v>46680</v>
      </c>
      <c r="S1137" s="32" t="s">
        <v>56</v>
      </c>
      <c r="T1137" s="26" t="s">
        <v>48</v>
      </c>
      <c r="U1137" s="33" t="s">
        <v>39</v>
      </c>
      <c r="V1137" s="33" t="str">
        <f t="shared" si="167"/>
        <v>OK</v>
      </c>
      <c r="W1137" s="33" t="s">
        <v>49</v>
      </c>
      <c r="X1137" s="33" t="s">
        <v>49</v>
      </c>
      <c r="Y1137" s="33" t="s">
        <v>39</v>
      </c>
      <c r="Z1137" s="14">
        <f t="shared" si="162"/>
        <v>1</v>
      </c>
      <c r="AA1137" s="60">
        <v>0</v>
      </c>
      <c r="AB1137" s="50" t="s">
        <v>57</v>
      </c>
      <c r="AC1137" s="36" t="str">
        <f>IFERROR(VLOOKUP(T1137,[1]STATUS_CAPEX!Q:R,2,0),"SAMUEL OLIVEIRA")</f>
        <v>LUCAS ANDRADE</v>
      </c>
      <c r="AD1137" s="37" t="s">
        <v>51</v>
      </c>
      <c r="AE1137" s="32" t="str">
        <f t="shared" si="166"/>
        <v>Realizado</v>
      </c>
      <c r="AF1137" s="38" t="s">
        <v>42</v>
      </c>
      <c r="AG1137" s="39">
        <f t="shared" si="170"/>
        <v>2034.28</v>
      </c>
      <c r="AH1137" s="40">
        <v>2548098.5699999998</v>
      </c>
      <c r="AI1137" s="35" t="e">
        <f t="shared" si="163"/>
        <v>#N/A</v>
      </c>
      <c r="AJ1137" s="41">
        <v>25443744</v>
      </c>
      <c r="AK1137" s="51">
        <v>2034.28</v>
      </c>
      <c r="AL1137" s="34" t="str">
        <f t="shared" si="164"/>
        <v>Mauricio Alves</v>
      </c>
    </row>
    <row r="1138" spans="1:38" x14ac:dyDescent="0.25">
      <c r="A1138" s="26" t="s">
        <v>38</v>
      </c>
      <c r="B1138" s="26" t="s">
        <v>39</v>
      </c>
      <c r="C1138" s="26" t="s">
        <v>52</v>
      </c>
      <c r="D1138" s="26" t="s">
        <v>40</v>
      </c>
      <c r="E1138" s="27">
        <v>138946</v>
      </c>
      <c r="F1138" s="67"/>
      <c r="G1138" s="67"/>
      <c r="H1138" s="26" t="s">
        <v>592</v>
      </c>
      <c r="I1138" s="26" t="s">
        <v>42</v>
      </c>
      <c r="J1138" s="26" t="s">
        <v>42</v>
      </c>
      <c r="K1138" s="30" t="str">
        <f t="shared" si="165"/>
        <v>EME</v>
      </c>
      <c r="L1138" s="26" t="s">
        <v>43</v>
      </c>
      <c r="M1138" s="26" t="s">
        <v>54</v>
      </c>
      <c r="N1138" s="26" t="str">
        <f t="shared" si="169"/>
        <v>Realizado</v>
      </c>
      <c r="O1138" s="47" t="s">
        <v>321</v>
      </c>
      <c r="P1138" s="47" t="s">
        <v>321</v>
      </c>
      <c r="Q1138" s="26" t="str">
        <f>IFERROR(IFERROR(VLOOKUP(H1138,[1]STATUS_CAPEX!I:J,2,0),VLOOKUP(H1138,[1]STATUS_OPEX!H:I,2,0)),0)</f>
        <v>ENTE//CKCP</v>
      </c>
      <c r="R1138" s="31">
        <v>46681</v>
      </c>
      <c r="S1138" s="32" t="s">
        <v>56</v>
      </c>
      <c r="T1138" s="26" t="s">
        <v>48</v>
      </c>
      <c r="U1138" s="33" t="s">
        <v>39</v>
      </c>
      <c r="V1138" s="33" t="str">
        <f t="shared" si="167"/>
        <v>OK</v>
      </c>
      <c r="W1138" s="33" t="s">
        <v>49</v>
      </c>
      <c r="X1138" s="33" t="s">
        <v>49</v>
      </c>
      <c r="Y1138" s="33" t="s">
        <v>39</v>
      </c>
      <c r="Z1138" s="14">
        <f t="shared" si="162"/>
        <v>1</v>
      </c>
      <c r="AA1138" s="60">
        <v>0</v>
      </c>
      <c r="AB1138" s="50" t="s">
        <v>57</v>
      </c>
      <c r="AC1138" s="36" t="str">
        <f>IFERROR(VLOOKUP(T1138,[1]STATUS_CAPEX!Q:R,2,0),"SAMUEL OLIVEIRA")</f>
        <v>LUCAS ANDRADE</v>
      </c>
      <c r="AD1138" s="37" t="s">
        <v>51</v>
      </c>
      <c r="AE1138" s="32" t="str">
        <f t="shared" si="166"/>
        <v>Realizado</v>
      </c>
      <c r="AF1138" s="38" t="s">
        <v>42</v>
      </c>
      <c r="AG1138" s="39">
        <f t="shared" si="170"/>
        <v>3844.41</v>
      </c>
      <c r="AH1138" s="40">
        <v>2548098.5699999998</v>
      </c>
      <c r="AI1138" s="35" t="e">
        <f t="shared" si="163"/>
        <v>#N/A</v>
      </c>
      <c r="AJ1138" s="41">
        <v>25729251</v>
      </c>
      <c r="AK1138" s="51">
        <v>3844.41</v>
      </c>
      <c r="AL1138" s="34" t="str">
        <f t="shared" si="164"/>
        <v>Mauricio Alves</v>
      </c>
    </row>
    <row r="1139" spans="1:38" x14ac:dyDescent="0.25">
      <c r="A1139" s="26" t="s">
        <v>38</v>
      </c>
      <c r="B1139" s="26" t="s">
        <v>39</v>
      </c>
      <c r="C1139" s="26" t="s">
        <v>52</v>
      </c>
      <c r="D1139" s="26" t="s">
        <v>40</v>
      </c>
      <c r="E1139" s="27">
        <v>33314</v>
      </c>
      <c r="F1139" s="27">
        <v>70</v>
      </c>
      <c r="G1139" s="27"/>
      <c r="H1139" s="26">
        <v>6000818647</v>
      </c>
      <c r="I1139" s="26" t="s">
        <v>42</v>
      </c>
      <c r="J1139" s="26" t="s">
        <v>42</v>
      </c>
      <c r="K1139" s="30" t="str">
        <f t="shared" si="165"/>
        <v>Custeio</v>
      </c>
      <c r="L1139" s="26" t="s">
        <v>136</v>
      </c>
      <c r="M1139" s="26" t="s">
        <v>54</v>
      </c>
      <c r="N1139" s="26" t="str">
        <f t="shared" si="169"/>
        <v>Realizado</v>
      </c>
      <c r="O1139" s="47"/>
      <c r="P1139" s="47" t="s">
        <v>70</v>
      </c>
      <c r="Q1139" s="26" t="str">
        <f>IFERROR(IFERROR(VLOOKUP(H1139,[1]STATUS_CAPEX!I:J,2,0),VLOOKUP(H1139,[1]STATUS_OPEX!H:I,2,0)),0)</f>
        <v>LIB //COMS</v>
      </c>
      <c r="R1139" s="31">
        <v>46307</v>
      </c>
      <c r="S1139" s="32" t="s">
        <v>47</v>
      </c>
      <c r="T1139" s="26" t="s">
        <v>72</v>
      </c>
      <c r="U1139" s="33" t="s">
        <v>39</v>
      </c>
      <c r="V1139" s="33" t="str">
        <f t="shared" si="167"/>
        <v>OK</v>
      </c>
      <c r="W1139" s="33" t="s">
        <v>49</v>
      </c>
      <c r="X1139" s="33" t="s">
        <v>49</v>
      </c>
      <c r="Y1139" s="33" t="s">
        <v>39</v>
      </c>
      <c r="Z1139" s="14">
        <f t="shared" si="162"/>
        <v>1</v>
      </c>
      <c r="AA1139" s="60">
        <v>0</v>
      </c>
      <c r="AB1139" s="35" t="s">
        <v>50</v>
      </c>
      <c r="AC1139" s="36" t="s">
        <v>271</v>
      </c>
      <c r="AD1139" s="37" t="s">
        <v>51</v>
      </c>
      <c r="AE1139" s="32" t="str">
        <f t="shared" si="166"/>
        <v>Realizado</v>
      </c>
      <c r="AF1139" s="38" t="s">
        <v>42</v>
      </c>
      <c r="AG1139" s="39">
        <f t="shared" si="170"/>
        <v>1906.38</v>
      </c>
      <c r="AH1139" s="40">
        <v>2548098.5699999998</v>
      </c>
      <c r="AI1139" s="35" t="e">
        <f t="shared" si="163"/>
        <v>#N/A</v>
      </c>
      <c r="AJ1139" s="41">
        <v>25523928</v>
      </c>
      <c r="AK1139" s="51">
        <v>1906.38</v>
      </c>
      <c r="AL1139" s="34" t="str">
        <f t="shared" si="164"/>
        <v>Mauricio Alves</v>
      </c>
    </row>
    <row r="1140" spans="1:38" x14ac:dyDescent="0.25">
      <c r="A1140" s="26" t="s">
        <v>38</v>
      </c>
      <c r="B1140" s="26" t="s">
        <v>39</v>
      </c>
      <c r="C1140" s="26" t="s">
        <v>52</v>
      </c>
      <c r="D1140" s="26" t="s">
        <v>40</v>
      </c>
      <c r="E1140" s="27">
        <v>4713</v>
      </c>
      <c r="F1140" s="67">
        <v>471</v>
      </c>
      <c r="G1140" s="67"/>
      <c r="H1140" s="26">
        <v>6000821443</v>
      </c>
      <c r="I1140" s="43" t="s">
        <v>42</v>
      </c>
      <c r="J1140" s="43" t="s">
        <v>42</v>
      </c>
      <c r="K1140" s="30" t="str">
        <f t="shared" si="165"/>
        <v>Custeio</v>
      </c>
      <c r="L1140" s="26" t="s">
        <v>75</v>
      </c>
      <c r="M1140" s="26" t="s">
        <v>69</v>
      </c>
      <c r="N1140" s="26" t="str">
        <f t="shared" si="169"/>
        <v>Realizado</v>
      </c>
      <c r="O1140" s="26" t="s">
        <v>64</v>
      </c>
      <c r="P1140" s="47" t="s">
        <v>70</v>
      </c>
      <c r="Q1140" s="26" t="str">
        <f>IFERROR(IFERROR(VLOOKUP(H1140,[1]STATUS_CAPEX!I:J,2,0),VLOOKUP(H1140,[1]STATUS_OPEX!H:I,2,0)),0)</f>
        <v>LIB //COMS</v>
      </c>
      <c r="R1140" s="31">
        <v>46448</v>
      </c>
      <c r="S1140" s="32" t="s">
        <v>47</v>
      </c>
      <c r="T1140" s="26" t="s">
        <v>72</v>
      </c>
      <c r="U1140" s="33" t="s">
        <v>39</v>
      </c>
      <c r="V1140" s="33" t="str">
        <f t="shared" si="167"/>
        <v>OK</v>
      </c>
      <c r="W1140" s="33" t="s">
        <v>49</v>
      </c>
      <c r="X1140" s="33" t="s">
        <v>49</v>
      </c>
      <c r="Y1140" s="33" t="s">
        <v>39</v>
      </c>
      <c r="Z1140" s="14">
        <f t="shared" si="162"/>
        <v>1</v>
      </c>
      <c r="AA1140" s="48">
        <v>769.86</v>
      </c>
      <c r="AB1140" s="35" t="s">
        <v>50</v>
      </c>
      <c r="AC1140" s="36" t="str">
        <f>IFERROR(VLOOKUP(T1140,[1]STATUS_CAPEX!Q:R,2,0),"SAMUEL OLIVEIRA")</f>
        <v>SAMUEL OLIVEIRA</v>
      </c>
      <c r="AD1140" s="37" t="s">
        <v>51</v>
      </c>
      <c r="AE1140" s="32" t="str">
        <f t="shared" si="166"/>
        <v>Realizado</v>
      </c>
      <c r="AF1140" s="38" t="s">
        <v>42</v>
      </c>
      <c r="AG1140" s="49">
        <f t="shared" si="170"/>
        <v>85.71</v>
      </c>
      <c r="AH1140" s="40">
        <v>2548098.5699999998</v>
      </c>
      <c r="AI1140" s="35" t="e">
        <f t="shared" si="163"/>
        <v>#N/A</v>
      </c>
      <c r="AJ1140" s="41">
        <v>25559010</v>
      </c>
      <c r="AK1140" s="51">
        <v>85.71</v>
      </c>
      <c r="AL1140" s="34" t="str">
        <f t="shared" si="164"/>
        <v>Mauricio Alves</v>
      </c>
    </row>
    <row r="1141" spans="1:38" hidden="1" x14ac:dyDescent="0.25">
      <c r="A1141" s="26" t="s">
        <v>0</v>
      </c>
      <c r="B1141" s="26" t="s">
        <v>180</v>
      </c>
      <c r="C1141" s="26" t="s">
        <v>180</v>
      </c>
      <c r="D1141" s="26" t="s">
        <v>40</v>
      </c>
      <c r="E1141" s="27">
        <v>44038749</v>
      </c>
      <c r="F1141" s="67">
        <v>117</v>
      </c>
      <c r="G1141" s="67"/>
      <c r="H1141" s="44" t="s">
        <v>593</v>
      </c>
      <c r="I1141" s="45" t="s">
        <v>63</v>
      </c>
      <c r="J1141" s="45" t="s">
        <v>63</v>
      </c>
      <c r="K1141" s="30" t="str">
        <f t="shared" si="165"/>
        <v>EME</v>
      </c>
      <c r="L1141" s="26" t="s">
        <v>43</v>
      </c>
      <c r="M1141" s="26" t="s">
        <v>54</v>
      </c>
      <c r="N1141" s="26" t="str">
        <f t="shared" si="169"/>
        <v>Pendente</v>
      </c>
      <c r="O1141" s="47" t="s">
        <v>422</v>
      </c>
      <c r="P1141" s="47" t="s">
        <v>101</v>
      </c>
      <c r="Q1141" s="26" t="str">
        <f>IFERROR(IFERROR(VLOOKUP(H1141,[1]STATUS_CAPEX!I:J,2,0),VLOOKUP(H1141,[1]STATUS_OPEX!H:I,2,0)),0)</f>
        <v>LIB //ENER</v>
      </c>
      <c r="R1141" s="31">
        <v>46686</v>
      </c>
      <c r="S1141" s="32" t="s">
        <v>66</v>
      </c>
      <c r="T1141" s="26" t="s">
        <v>48</v>
      </c>
      <c r="U1141" s="33" t="s">
        <v>67</v>
      </c>
      <c r="V1141" s="33" t="str">
        <f t="shared" si="167"/>
        <v>OK</v>
      </c>
      <c r="W1141" s="33" t="s">
        <v>49</v>
      </c>
      <c r="X1141" s="33" t="s">
        <v>148</v>
      </c>
      <c r="Y1141" s="33" t="str">
        <f>IF(AK1141&gt;0,"OK","NOK")</f>
        <v>NOK</v>
      </c>
      <c r="Z1141" s="14">
        <f t="shared" si="162"/>
        <v>0.4</v>
      </c>
      <c r="AA1141" s="48">
        <v>8495.4599999999991</v>
      </c>
      <c r="AB1141" s="50" t="s">
        <v>50</v>
      </c>
      <c r="AC1141" s="36" t="s">
        <v>182</v>
      </c>
      <c r="AD1141" s="70">
        <v>45643</v>
      </c>
      <c r="AE1141" s="32" t="str">
        <f t="shared" si="166"/>
        <v>Não realizado</v>
      </c>
      <c r="AF1141" s="38" t="s">
        <v>68</v>
      </c>
      <c r="AG1141" s="39">
        <f t="shared" si="170"/>
        <v>0</v>
      </c>
      <c r="AH1141" s="40">
        <v>2548098.5699999998</v>
      </c>
      <c r="AI1141" s="35" t="e">
        <f t="shared" si="163"/>
        <v>#N/A</v>
      </c>
      <c r="AJ1141" s="41">
        <v>0</v>
      </c>
      <c r="AK1141" s="51">
        <v>0</v>
      </c>
      <c r="AL1141" s="34" t="str">
        <f t="shared" si="164"/>
        <v>Mauricio Alves</v>
      </c>
    </row>
    <row r="1142" spans="1:38" hidden="1" x14ac:dyDescent="0.25">
      <c r="A1142" s="26" t="s">
        <v>0</v>
      </c>
      <c r="B1142" s="26" t="s">
        <v>180</v>
      </c>
      <c r="C1142" s="26" t="s">
        <v>180</v>
      </c>
      <c r="D1142" s="26" t="s">
        <v>40</v>
      </c>
      <c r="E1142" s="27">
        <v>1636</v>
      </c>
      <c r="F1142" s="67">
        <v>0</v>
      </c>
      <c r="G1142" s="67"/>
      <c r="H1142" s="44" t="s">
        <v>594</v>
      </c>
      <c r="I1142" s="45" t="s">
        <v>63</v>
      </c>
      <c r="J1142" s="45" t="s">
        <v>63</v>
      </c>
      <c r="K1142" s="30" t="str">
        <f t="shared" si="165"/>
        <v>ERD</v>
      </c>
      <c r="L1142" s="26" t="s">
        <v>43</v>
      </c>
      <c r="M1142" s="26" t="s">
        <v>54</v>
      </c>
      <c r="N1142" s="26" t="str">
        <f t="shared" si="169"/>
        <v>Pendente</v>
      </c>
      <c r="O1142" s="47" t="s">
        <v>105</v>
      </c>
      <c r="P1142" s="47" t="s">
        <v>101</v>
      </c>
      <c r="Q1142" s="26" t="str">
        <f>IFERROR(IFERROR(VLOOKUP(H1142,[1]STATUS_CAPEX!I:J,2,0),VLOOKUP(H1142,[1]STATUS_OPEX!H:I,2,0)),0)</f>
        <v>LIB //ENER</v>
      </c>
      <c r="R1142" s="31">
        <v>46688</v>
      </c>
      <c r="S1142" s="32" t="s">
        <v>66</v>
      </c>
      <c r="T1142" s="26" t="s">
        <v>48</v>
      </c>
      <c r="U1142" s="33" t="s">
        <v>67</v>
      </c>
      <c r="V1142" s="33" t="str">
        <f t="shared" si="167"/>
        <v>OK</v>
      </c>
      <c r="W1142" s="33" t="s">
        <v>148</v>
      </c>
      <c r="X1142" s="33" t="s">
        <v>148</v>
      </c>
      <c r="Y1142" s="33" t="str">
        <f>IF(AK1142&gt;0,"OK","NOK")</f>
        <v>NOK</v>
      </c>
      <c r="Z1142" s="14">
        <f t="shared" si="162"/>
        <v>0.2</v>
      </c>
      <c r="AA1142" s="48">
        <v>15976.61</v>
      </c>
      <c r="AB1142" s="50" t="s">
        <v>50</v>
      </c>
      <c r="AC1142" s="36" t="s">
        <v>182</v>
      </c>
      <c r="AD1142" s="70">
        <v>45643</v>
      </c>
      <c r="AE1142" s="32" t="str">
        <f t="shared" si="166"/>
        <v>Não realizado</v>
      </c>
      <c r="AF1142" s="38" t="s">
        <v>68</v>
      </c>
      <c r="AG1142" s="39">
        <f t="shared" si="170"/>
        <v>0</v>
      </c>
      <c r="AH1142" s="40">
        <v>2548098.5699999998</v>
      </c>
      <c r="AI1142" s="35" t="e">
        <f t="shared" si="163"/>
        <v>#N/A</v>
      </c>
      <c r="AJ1142" s="41">
        <v>0</v>
      </c>
      <c r="AK1142" s="51">
        <v>0</v>
      </c>
      <c r="AL1142" s="34" t="str">
        <f t="shared" si="164"/>
        <v>Mauricio Alves</v>
      </c>
    </row>
    <row r="1143" spans="1:38" hidden="1" x14ac:dyDescent="0.25">
      <c r="A1143" s="26" t="s">
        <v>183</v>
      </c>
      <c r="B1143" s="30" t="s">
        <v>595</v>
      </c>
      <c r="C1143" s="26" t="s">
        <v>189</v>
      </c>
      <c r="D1143" s="26" t="s">
        <v>61</v>
      </c>
      <c r="E1143" s="27">
        <v>681</v>
      </c>
      <c r="F1143" s="67">
        <v>126</v>
      </c>
      <c r="G1143" s="67"/>
      <c r="H1143" s="44" t="s">
        <v>596</v>
      </c>
      <c r="I1143" s="45" t="s">
        <v>63</v>
      </c>
      <c r="J1143" s="45" t="s">
        <v>63</v>
      </c>
      <c r="K1143" s="30" t="str">
        <f t="shared" si="165"/>
        <v>EME</v>
      </c>
      <c r="L1143" s="26" t="s">
        <v>43</v>
      </c>
      <c r="M1143" s="26" t="s">
        <v>54</v>
      </c>
      <c r="N1143" s="26" t="str">
        <f t="shared" si="169"/>
        <v>Pendente</v>
      </c>
      <c r="O1143" s="47" t="s">
        <v>117</v>
      </c>
      <c r="P1143" s="47" t="s">
        <v>101</v>
      </c>
      <c r="Q1143" s="26" t="str">
        <f>IFERROR(IFERROR(VLOOKUP(H1143,[1]STATUS_CAPEX!I:J,2,0),VLOOKUP(H1143,[1]STATUS_OPEX!H:I,2,0)),0)</f>
        <v>ABER//ABER</v>
      </c>
      <c r="R1143" s="31">
        <v>46689</v>
      </c>
      <c r="S1143" s="32" t="s">
        <v>66</v>
      </c>
      <c r="T1143" s="26" t="s">
        <v>48</v>
      </c>
      <c r="U1143" s="33" t="s">
        <v>67</v>
      </c>
      <c r="V1143" s="33" t="str">
        <f t="shared" si="167"/>
        <v>OK</v>
      </c>
      <c r="W1143" s="33" t="s">
        <v>148</v>
      </c>
      <c r="X1143" s="33" t="s">
        <v>148</v>
      </c>
      <c r="Y1143" s="33" t="str">
        <f>IF(AK1143&gt;0,"OK","NOK")</f>
        <v>NOK</v>
      </c>
      <c r="Z1143" s="14">
        <f t="shared" si="162"/>
        <v>0.2</v>
      </c>
      <c r="AA1143" s="48">
        <v>3988.54</v>
      </c>
      <c r="AB1143" s="50" t="s">
        <v>50</v>
      </c>
      <c r="AC1143" s="36" t="s">
        <v>597</v>
      </c>
      <c r="AD1143" s="37" t="s">
        <v>51</v>
      </c>
      <c r="AE1143" s="32" t="str">
        <f t="shared" si="166"/>
        <v>Não realizado</v>
      </c>
      <c r="AF1143" s="38" t="s">
        <v>68</v>
      </c>
      <c r="AG1143" s="39">
        <f t="shared" si="170"/>
        <v>0</v>
      </c>
      <c r="AH1143" s="40">
        <v>2548098.5699999998</v>
      </c>
      <c r="AI1143" s="35" t="e">
        <f t="shared" si="163"/>
        <v>#N/A</v>
      </c>
      <c r="AJ1143" s="41">
        <v>0</v>
      </c>
      <c r="AK1143" s="51">
        <v>0</v>
      </c>
      <c r="AL1143" s="34" t="str">
        <f t="shared" si="164"/>
        <v>Erica Fragoso</v>
      </c>
    </row>
    <row r="1144" spans="1:38" x14ac:dyDescent="0.25">
      <c r="A1144" s="26" t="s">
        <v>38</v>
      </c>
      <c r="B1144" s="26" t="s">
        <v>39</v>
      </c>
      <c r="C1144" s="26" t="s">
        <v>52</v>
      </c>
      <c r="D1144" s="26" t="s">
        <v>40</v>
      </c>
      <c r="E1144" s="27">
        <v>3058</v>
      </c>
      <c r="F1144" s="67">
        <v>425</v>
      </c>
      <c r="G1144" s="67"/>
      <c r="H1144" s="26">
        <v>6000821805</v>
      </c>
      <c r="I1144" s="29" t="s">
        <v>42</v>
      </c>
      <c r="J1144" s="29" t="s">
        <v>42</v>
      </c>
      <c r="K1144" s="30" t="str">
        <f t="shared" si="165"/>
        <v>Custeio</v>
      </c>
      <c r="L1144" s="26" t="s">
        <v>136</v>
      </c>
      <c r="M1144" s="26" t="s">
        <v>69</v>
      </c>
      <c r="N1144" s="26" t="str">
        <f t="shared" si="169"/>
        <v>Realizado</v>
      </c>
      <c r="O1144" s="47" t="s">
        <v>45</v>
      </c>
      <c r="P1144" s="47" t="s">
        <v>70</v>
      </c>
      <c r="Q1144" s="26" t="str">
        <f>IFERROR(IFERROR(VLOOKUP(H1144,[1]STATUS_CAPEX!I:J,2,0),VLOOKUP(H1144,[1]STATUS_OPEX!H:I,2,0)),0)</f>
        <v>LIB //COMS</v>
      </c>
      <c r="R1144" s="31">
        <v>46464</v>
      </c>
      <c r="S1144" s="32" t="s">
        <v>47</v>
      </c>
      <c r="T1144" s="26" t="s">
        <v>72</v>
      </c>
      <c r="U1144" s="33" t="s">
        <v>39</v>
      </c>
      <c r="V1144" s="33" t="str">
        <f t="shared" si="167"/>
        <v>OK</v>
      </c>
      <c r="W1144" s="33" t="s">
        <v>49</v>
      </c>
      <c r="X1144" s="33" t="s">
        <v>49</v>
      </c>
      <c r="Y1144" s="33" t="s">
        <v>39</v>
      </c>
      <c r="Z1144" s="14">
        <f t="shared" si="162"/>
        <v>1</v>
      </c>
      <c r="AA1144" s="48">
        <v>1539.72</v>
      </c>
      <c r="AB1144" s="35" t="s">
        <v>50</v>
      </c>
      <c r="AC1144" s="36" t="str">
        <f>IFERROR(VLOOKUP(T1144,[1]STATUS_CAPEX!Q:R,2,0),"SAMUEL OLIVEIRA")</f>
        <v>SAMUEL OLIVEIRA</v>
      </c>
      <c r="AD1144" s="37" t="s">
        <v>51</v>
      </c>
      <c r="AE1144" s="32" t="str">
        <f t="shared" si="166"/>
        <v>Realizado</v>
      </c>
      <c r="AF1144" s="38" t="s">
        <v>42</v>
      </c>
      <c r="AG1144" s="39">
        <f t="shared" si="170"/>
        <v>485.78</v>
      </c>
      <c r="AH1144" s="40">
        <v>2548098.5699999998</v>
      </c>
      <c r="AI1144" s="35" t="e">
        <f t="shared" si="163"/>
        <v>#N/A</v>
      </c>
      <c r="AJ1144" s="41">
        <v>25559538</v>
      </c>
      <c r="AK1144" s="51">
        <v>485.78</v>
      </c>
      <c r="AL1144" s="34" t="str">
        <f t="shared" si="164"/>
        <v>Mauricio Alves</v>
      </c>
    </row>
    <row r="1145" spans="1:38" x14ac:dyDescent="0.25">
      <c r="A1145" s="26" t="s">
        <v>38</v>
      </c>
      <c r="B1145" s="26" t="s">
        <v>39</v>
      </c>
      <c r="C1145" s="26" t="s">
        <v>52</v>
      </c>
      <c r="D1145" s="26" t="s">
        <v>40</v>
      </c>
      <c r="E1145" s="27" t="s">
        <v>598</v>
      </c>
      <c r="F1145" s="67">
        <v>184</v>
      </c>
      <c r="G1145" s="67"/>
      <c r="H1145" s="26">
        <v>6000822789</v>
      </c>
      <c r="I1145" s="26" t="s">
        <v>42</v>
      </c>
      <c r="J1145" s="26" t="s">
        <v>42</v>
      </c>
      <c r="K1145" s="30" t="str">
        <f t="shared" si="165"/>
        <v>Custeio</v>
      </c>
      <c r="L1145" s="26" t="s">
        <v>136</v>
      </c>
      <c r="M1145" s="47" t="s">
        <v>541</v>
      </c>
      <c r="N1145" s="26" t="str">
        <f t="shared" si="169"/>
        <v>Realizado</v>
      </c>
      <c r="O1145" s="47" t="s">
        <v>100</v>
      </c>
      <c r="P1145" s="47" t="s">
        <v>104</v>
      </c>
      <c r="Q1145" s="26" t="str">
        <f>IFERROR(IFERROR(VLOOKUP(H1145,[1]STATUS_CAPEX!I:J,2,0),VLOOKUP(H1145,[1]STATUS_OPEX!H:I,2,0)),0)</f>
        <v>LIB //COMS</v>
      </c>
      <c r="R1145" s="31">
        <v>46691</v>
      </c>
      <c r="S1145" s="32" t="s">
        <v>56</v>
      </c>
      <c r="T1145" s="26" t="s">
        <v>72</v>
      </c>
      <c r="U1145" s="33" t="s">
        <v>39</v>
      </c>
      <c r="V1145" s="33" t="str">
        <f t="shared" si="167"/>
        <v>OK</v>
      </c>
      <c r="W1145" s="33" t="s">
        <v>49</v>
      </c>
      <c r="X1145" s="33" t="s">
        <v>49</v>
      </c>
      <c r="Y1145" s="33" t="s">
        <v>39</v>
      </c>
      <c r="Z1145" s="14">
        <f t="shared" si="162"/>
        <v>1</v>
      </c>
      <c r="AA1145" s="48">
        <v>1805.64</v>
      </c>
      <c r="AB1145" s="35" t="s">
        <v>57</v>
      </c>
      <c r="AC1145" s="36" t="str">
        <f>IFERROR(VLOOKUP(T1145,[1]STATUS_CAPEX!Q:R,2,0),"SAMUEL OLIVEIRA")</f>
        <v>SAMUEL OLIVEIRA</v>
      </c>
      <c r="AD1145" s="37" t="s">
        <v>51</v>
      </c>
      <c r="AE1145" s="32" t="str">
        <f t="shared" si="166"/>
        <v>Realizado</v>
      </c>
      <c r="AF1145" s="38" t="s">
        <v>42</v>
      </c>
      <c r="AG1145" s="39">
        <f t="shared" si="170"/>
        <v>1805.64</v>
      </c>
      <c r="AH1145" s="40">
        <v>2548098.5699999998</v>
      </c>
      <c r="AI1145" s="35" t="e">
        <f t="shared" si="163"/>
        <v>#N/A</v>
      </c>
      <c r="AJ1145" s="41">
        <v>25622207</v>
      </c>
      <c r="AK1145" s="51">
        <v>1805.64</v>
      </c>
      <c r="AL1145" s="34" t="str">
        <f t="shared" si="164"/>
        <v>Mauricio Alves</v>
      </c>
    </row>
    <row r="1146" spans="1:38" x14ac:dyDescent="0.25">
      <c r="A1146" s="26" t="s">
        <v>38</v>
      </c>
      <c r="B1146" s="26" t="s">
        <v>39</v>
      </c>
      <c r="C1146" s="26" t="s">
        <v>52</v>
      </c>
      <c r="D1146" s="26" t="s">
        <v>40</v>
      </c>
      <c r="E1146" s="27">
        <v>12386</v>
      </c>
      <c r="F1146" s="67">
        <v>503</v>
      </c>
      <c r="G1146" s="67"/>
      <c r="H1146" s="26">
        <v>6000822111</v>
      </c>
      <c r="I1146" s="26" t="s">
        <v>42</v>
      </c>
      <c r="J1146" s="26" t="s">
        <v>42</v>
      </c>
      <c r="K1146" s="30" t="str">
        <f t="shared" si="165"/>
        <v>Custeio</v>
      </c>
      <c r="L1146" s="26" t="s">
        <v>136</v>
      </c>
      <c r="M1146" s="26" t="s">
        <v>44</v>
      </c>
      <c r="N1146" s="26" t="str">
        <f t="shared" si="169"/>
        <v>Realizado</v>
      </c>
      <c r="O1146" s="47" t="s">
        <v>122</v>
      </c>
      <c r="P1146" s="47" t="s">
        <v>103</v>
      </c>
      <c r="Q1146" s="26" t="str">
        <f>IFERROR(IFERROR(VLOOKUP(H1146,[1]STATUS_CAPEX!I:J,2,0),VLOOKUP(H1146,[1]STATUS_OPEX!H:I,2,0)),0)</f>
        <v>LIB //COMS</v>
      </c>
      <c r="R1146" s="31">
        <v>46692</v>
      </c>
      <c r="S1146" s="32" t="s">
        <v>56</v>
      </c>
      <c r="T1146" s="47" t="s">
        <v>72</v>
      </c>
      <c r="U1146" s="33" t="s">
        <v>39</v>
      </c>
      <c r="V1146" s="33" t="str">
        <f t="shared" si="167"/>
        <v>OK</v>
      </c>
      <c r="W1146" s="33" t="s">
        <v>49</v>
      </c>
      <c r="X1146" s="33" t="s">
        <v>49</v>
      </c>
      <c r="Y1146" s="33" t="s">
        <v>39</v>
      </c>
      <c r="Z1146" s="14">
        <f t="shared" si="162"/>
        <v>1</v>
      </c>
      <c r="AA1146" s="48">
        <v>63.45</v>
      </c>
      <c r="AB1146" s="50" t="s">
        <v>57</v>
      </c>
      <c r="AC1146" s="36" t="s">
        <v>271</v>
      </c>
      <c r="AD1146" s="37" t="s">
        <v>51</v>
      </c>
      <c r="AE1146" s="32" t="str">
        <f t="shared" si="166"/>
        <v>Realizado</v>
      </c>
      <c r="AF1146" s="38" t="s">
        <v>42</v>
      </c>
      <c r="AG1146" s="39">
        <f t="shared" si="170"/>
        <v>2106.0100000000002</v>
      </c>
      <c r="AH1146" s="40">
        <v>2548098.5699999998</v>
      </c>
      <c r="AI1146" s="35" t="e">
        <f t="shared" si="163"/>
        <v>#N/A</v>
      </c>
      <c r="AJ1146" s="41">
        <v>25594405</v>
      </c>
      <c r="AK1146" s="51">
        <v>2106.0100000000002</v>
      </c>
      <c r="AL1146" s="34" t="str">
        <f t="shared" si="164"/>
        <v>Mauricio Alves</v>
      </c>
    </row>
    <row r="1147" spans="1:38" x14ac:dyDescent="0.25">
      <c r="A1147" s="26" t="s">
        <v>38</v>
      </c>
      <c r="B1147" s="26" t="s">
        <v>39</v>
      </c>
      <c r="C1147" s="26" t="s">
        <v>52</v>
      </c>
      <c r="D1147" s="26" t="s">
        <v>40</v>
      </c>
      <c r="E1147" s="27">
        <v>3945</v>
      </c>
      <c r="F1147" s="67">
        <v>453</v>
      </c>
      <c r="G1147" s="67"/>
      <c r="H1147" s="26">
        <v>6000777239</v>
      </c>
      <c r="I1147" s="26" t="s">
        <v>42</v>
      </c>
      <c r="J1147" s="26" t="s">
        <v>42</v>
      </c>
      <c r="K1147" s="30" t="str">
        <f t="shared" si="165"/>
        <v>Custeio</v>
      </c>
      <c r="L1147" s="26" t="s">
        <v>75</v>
      </c>
      <c r="M1147" s="26" t="s">
        <v>69</v>
      </c>
      <c r="N1147" s="26" t="str">
        <f t="shared" si="169"/>
        <v>Realizado</v>
      </c>
      <c r="O1147" s="47" t="s">
        <v>45</v>
      </c>
      <c r="P1147" s="47" t="s">
        <v>373</v>
      </c>
      <c r="Q1147" s="26" t="str">
        <f>IFERROR(IFERROR(VLOOKUP(H1147,[1]STATUS_CAPEX!I:J,2,0),VLOOKUP(H1147,[1]STATUS_OPEX!H:I,2,0)),0)</f>
        <v>LIB //COMS</v>
      </c>
      <c r="R1147" s="31">
        <v>46693</v>
      </c>
      <c r="S1147" s="32" t="s">
        <v>56</v>
      </c>
      <c r="T1147" s="26" t="s">
        <v>72</v>
      </c>
      <c r="U1147" s="33" t="s">
        <v>39</v>
      </c>
      <c r="V1147" s="33" t="str">
        <f t="shared" si="167"/>
        <v>OK</v>
      </c>
      <c r="W1147" s="33" t="s">
        <v>49</v>
      </c>
      <c r="X1147" s="33" t="s">
        <v>49</v>
      </c>
      <c r="Y1147" s="33" t="s">
        <v>39</v>
      </c>
      <c r="Z1147" s="14">
        <f t="shared" si="162"/>
        <v>1</v>
      </c>
      <c r="AA1147" s="48">
        <v>4369.75</v>
      </c>
      <c r="AB1147" s="35" t="s">
        <v>57</v>
      </c>
      <c r="AC1147" s="36" t="s">
        <v>298</v>
      </c>
      <c r="AD1147" s="37" t="s">
        <v>51</v>
      </c>
      <c r="AE1147" s="32" t="str">
        <f t="shared" si="166"/>
        <v>Realizado</v>
      </c>
      <c r="AF1147" s="38" t="s">
        <v>42</v>
      </c>
      <c r="AG1147" s="49">
        <f t="shared" si="170"/>
        <v>4369.75</v>
      </c>
      <c r="AH1147" s="40">
        <v>2548098.5699999998</v>
      </c>
      <c r="AI1147" s="35" t="e">
        <f t="shared" si="163"/>
        <v>#N/A</v>
      </c>
      <c r="AJ1147" s="41">
        <v>25678922</v>
      </c>
      <c r="AK1147" s="51">
        <v>4369.75</v>
      </c>
      <c r="AL1147" s="34" t="str">
        <f t="shared" si="164"/>
        <v>Mauricio Alves</v>
      </c>
    </row>
    <row r="1148" spans="1:38" x14ac:dyDescent="0.25">
      <c r="A1148" s="26" t="s">
        <v>38</v>
      </c>
      <c r="B1148" s="26" t="s">
        <v>39</v>
      </c>
      <c r="C1148" s="26" t="s">
        <v>52</v>
      </c>
      <c r="D1148" s="26" t="s">
        <v>40</v>
      </c>
      <c r="E1148" s="27">
        <v>4245</v>
      </c>
      <c r="F1148" s="67">
        <v>448</v>
      </c>
      <c r="G1148" s="67"/>
      <c r="H1148" s="26">
        <v>6000822109</v>
      </c>
      <c r="I1148" s="26" t="s">
        <v>42</v>
      </c>
      <c r="J1148" s="26" t="s">
        <v>42</v>
      </c>
      <c r="K1148" s="30" t="str">
        <f t="shared" si="165"/>
        <v>Custeio</v>
      </c>
      <c r="L1148" s="26" t="s">
        <v>136</v>
      </c>
      <c r="M1148" s="26" t="s">
        <v>69</v>
      </c>
      <c r="N1148" s="26" t="str">
        <f t="shared" si="169"/>
        <v>Realizado</v>
      </c>
      <c r="O1148" s="47" t="s">
        <v>45</v>
      </c>
      <c r="P1148" s="47" t="s">
        <v>70</v>
      </c>
      <c r="Q1148" s="26" t="str">
        <f>IFERROR(IFERROR(VLOOKUP(H1148,[1]STATUS_CAPEX!I:J,2,0),VLOOKUP(H1148,[1]STATUS_OPEX!H:I,2,0)),0)</f>
        <v>LIB //COMS</v>
      </c>
      <c r="R1148" s="31">
        <v>46499</v>
      </c>
      <c r="S1148" s="32" t="s">
        <v>47</v>
      </c>
      <c r="T1148" s="26" t="s">
        <v>72</v>
      </c>
      <c r="U1148" s="33" t="s">
        <v>39</v>
      </c>
      <c r="V1148" s="33" t="str">
        <f t="shared" si="167"/>
        <v>OK</v>
      </c>
      <c r="W1148" s="33" t="s">
        <v>49</v>
      </c>
      <c r="X1148" s="33" t="s">
        <v>49</v>
      </c>
      <c r="Y1148" s="33" t="s">
        <v>39</v>
      </c>
      <c r="Z1148" s="14">
        <f t="shared" si="162"/>
        <v>1</v>
      </c>
      <c r="AA1148" s="48">
        <v>7051.94</v>
      </c>
      <c r="AB1148" s="35" t="s">
        <v>50</v>
      </c>
      <c r="AC1148" s="36" t="s">
        <v>298</v>
      </c>
      <c r="AD1148" s="37" t="s">
        <v>51</v>
      </c>
      <c r="AE1148" s="32" t="str">
        <f t="shared" si="166"/>
        <v>Realizado</v>
      </c>
      <c r="AF1148" s="38" t="s">
        <v>42</v>
      </c>
      <c r="AG1148" s="39">
        <f t="shared" si="170"/>
        <v>2351.38</v>
      </c>
      <c r="AH1148" s="40">
        <v>2548098.5699999998</v>
      </c>
      <c r="AI1148" s="35" t="e">
        <f t="shared" si="163"/>
        <v>#N/A</v>
      </c>
      <c r="AJ1148" s="41">
        <v>25596209</v>
      </c>
      <c r="AK1148" s="51">
        <v>2351.38</v>
      </c>
      <c r="AL1148" s="34" t="str">
        <f t="shared" si="164"/>
        <v>Mauricio Alves</v>
      </c>
    </row>
    <row r="1149" spans="1:38" x14ac:dyDescent="0.25">
      <c r="A1149" s="26" t="s">
        <v>38</v>
      </c>
      <c r="B1149" s="26" t="s">
        <v>39</v>
      </c>
      <c r="C1149" s="26" t="s">
        <v>52</v>
      </c>
      <c r="D1149" s="26" t="s">
        <v>40</v>
      </c>
      <c r="E1149" s="27" t="s">
        <v>599</v>
      </c>
      <c r="F1149" s="67">
        <v>501</v>
      </c>
      <c r="G1149" s="67"/>
      <c r="H1149" s="26">
        <v>6000822110</v>
      </c>
      <c r="I1149" s="43" t="s">
        <v>42</v>
      </c>
      <c r="J1149" s="43" t="s">
        <v>42</v>
      </c>
      <c r="K1149" s="30" t="str">
        <f t="shared" si="165"/>
        <v>Custeio</v>
      </c>
      <c r="L1149" s="26" t="s">
        <v>136</v>
      </c>
      <c r="M1149" s="26" t="s">
        <v>69</v>
      </c>
      <c r="N1149" s="26" t="str">
        <f t="shared" si="169"/>
        <v>Realizado</v>
      </c>
      <c r="O1149" s="47" t="s">
        <v>100</v>
      </c>
      <c r="P1149" s="47" t="s">
        <v>70</v>
      </c>
      <c r="Q1149" s="26" t="str">
        <f>IFERROR(IFERROR(VLOOKUP(H1149,[1]STATUS_CAPEX!I:J,2,0),VLOOKUP(H1149,[1]STATUS_OPEX!H:I,2,0)),0)</f>
        <v>LIB //COMS</v>
      </c>
      <c r="R1149" s="31">
        <v>46690</v>
      </c>
      <c r="S1149" s="32" t="s">
        <v>47</v>
      </c>
      <c r="T1149" s="47" t="s">
        <v>72</v>
      </c>
      <c r="U1149" s="33" t="s">
        <v>39</v>
      </c>
      <c r="V1149" s="33" t="str">
        <f t="shared" si="167"/>
        <v>OK</v>
      </c>
      <c r="W1149" s="33" t="s">
        <v>49</v>
      </c>
      <c r="X1149" s="33" t="s">
        <v>49</v>
      </c>
      <c r="Y1149" s="33" t="s">
        <v>39</v>
      </c>
      <c r="Z1149" s="14">
        <f t="shared" si="162"/>
        <v>1</v>
      </c>
      <c r="AA1149" s="48">
        <v>7723.24</v>
      </c>
      <c r="AB1149" s="35" t="s">
        <v>50</v>
      </c>
      <c r="AC1149" s="36" t="s">
        <v>271</v>
      </c>
      <c r="AD1149" s="37" t="s">
        <v>51</v>
      </c>
      <c r="AE1149" s="32" t="str">
        <f t="shared" si="166"/>
        <v>Realizado</v>
      </c>
      <c r="AF1149" s="38" t="s">
        <v>42</v>
      </c>
      <c r="AG1149" s="39">
        <f t="shared" si="170"/>
        <v>1339.67</v>
      </c>
      <c r="AH1149" s="40">
        <v>2548098.5699999998</v>
      </c>
      <c r="AI1149" s="35" t="e">
        <f t="shared" si="163"/>
        <v>#N/A</v>
      </c>
      <c r="AJ1149" s="41">
        <v>25594163</v>
      </c>
      <c r="AK1149" s="51">
        <v>1339.67</v>
      </c>
      <c r="AL1149" s="34" t="str">
        <f t="shared" si="164"/>
        <v>Mauricio Alves</v>
      </c>
    </row>
    <row r="1150" spans="1:38" hidden="1" x14ac:dyDescent="0.25">
      <c r="A1150" s="26" t="s">
        <v>106</v>
      </c>
      <c r="B1150" s="30" t="s">
        <v>39</v>
      </c>
      <c r="C1150" s="26" t="s">
        <v>52</v>
      </c>
      <c r="D1150" s="26" t="s">
        <v>40</v>
      </c>
      <c r="E1150" s="27">
        <v>3015</v>
      </c>
      <c r="F1150" s="27">
        <v>78</v>
      </c>
      <c r="G1150" s="27"/>
      <c r="H1150" s="44">
        <v>6000808289</v>
      </c>
      <c r="I1150" s="45" t="s">
        <v>600</v>
      </c>
      <c r="J1150" s="45" t="s">
        <v>600</v>
      </c>
      <c r="K1150" s="30" t="str">
        <f t="shared" si="165"/>
        <v>Custeio</v>
      </c>
      <c r="L1150" s="47" t="s">
        <v>136</v>
      </c>
      <c r="M1150" s="26" t="s">
        <v>54</v>
      </c>
      <c r="N1150" s="26" t="str">
        <f t="shared" si="169"/>
        <v>Pendente</v>
      </c>
      <c r="O1150" s="47"/>
      <c r="P1150" s="47" t="s">
        <v>70</v>
      </c>
      <c r="Q1150" s="26" t="str">
        <f>IFERROR(IFERROR(VLOOKUP(H1150,[1]STATUS_CAPEX!I:J,2,0),VLOOKUP(H1150,[1]STATUS_OPEX!H:I,2,0)),0)</f>
        <v>LIB //ATEC</v>
      </c>
      <c r="R1150" s="31">
        <v>46696</v>
      </c>
      <c r="S1150" s="32" t="s">
        <v>66</v>
      </c>
      <c r="T1150" s="26" t="s">
        <v>72</v>
      </c>
      <c r="U1150" s="33" t="s">
        <v>67</v>
      </c>
      <c r="V1150" s="64" t="s">
        <v>39</v>
      </c>
      <c r="W1150" s="33" t="s">
        <v>49</v>
      </c>
      <c r="X1150" s="33" t="s">
        <v>49</v>
      </c>
      <c r="Y1150" s="33" t="str">
        <f>IF(AK1150&gt;0,"OK","NOK")</f>
        <v>OK</v>
      </c>
      <c r="Z1150" s="14">
        <f t="shared" si="162"/>
        <v>0.8</v>
      </c>
      <c r="AA1150" s="60">
        <v>0</v>
      </c>
      <c r="AB1150" s="50" t="s">
        <v>50</v>
      </c>
      <c r="AC1150" s="36" t="s">
        <v>298</v>
      </c>
      <c r="AD1150" s="70">
        <v>45642</v>
      </c>
      <c r="AE1150" s="32" t="str">
        <f t="shared" si="166"/>
        <v>Realizado</v>
      </c>
      <c r="AF1150" s="38" t="s">
        <v>68</v>
      </c>
      <c r="AG1150" s="39">
        <f t="shared" si="170"/>
        <v>974.93</v>
      </c>
      <c r="AH1150" s="40">
        <v>2548098.5699999998</v>
      </c>
      <c r="AI1150" s="35" t="e">
        <f t="shared" si="163"/>
        <v>#N/A</v>
      </c>
      <c r="AJ1150" s="41">
        <v>26773015</v>
      </c>
      <c r="AK1150" s="51">
        <v>974.93</v>
      </c>
      <c r="AL1150" s="34" t="str">
        <f t="shared" si="164"/>
        <v>Mauricio Alves</v>
      </c>
    </row>
    <row r="1151" spans="1:38" x14ac:dyDescent="0.25">
      <c r="A1151" s="26" t="s">
        <v>38</v>
      </c>
      <c r="B1151" s="26" t="s">
        <v>39</v>
      </c>
      <c r="C1151" s="26" t="s">
        <v>52</v>
      </c>
      <c r="D1151" s="26" t="s">
        <v>40</v>
      </c>
      <c r="E1151" s="27">
        <v>1</v>
      </c>
      <c r="F1151" s="46">
        <v>149</v>
      </c>
      <c r="G1151" s="46"/>
      <c r="H1151" s="26">
        <v>6000824588</v>
      </c>
      <c r="I1151" s="55" t="s">
        <v>42</v>
      </c>
      <c r="J1151" s="55" t="s">
        <v>42</v>
      </c>
      <c r="K1151" s="30" t="str">
        <f t="shared" si="165"/>
        <v>Custeio</v>
      </c>
      <c r="L1151" s="26" t="s">
        <v>136</v>
      </c>
      <c r="M1151" s="47" t="s">
        <v>542</v>
      </c>
      <c r="N1151" s="26" t="str">
        <f t="shared" si="169"/>
        <v>Realizado</v>
      </c>
      <c r="O1151" s="47" t="s">
        <v>45</v>
      </c>
      <c r="P1151" s="47" t="s">
        <v>76</v>
      </c>
      <c r="Q1151" s="26" t="str">
        <f>IFERROR(IFERROR(VLOOKUP(H1151,[1]STATUS_CAPEX!I:J,2,0),VLOOKUP(H1151,[1]STATUS_OPEX!H:I,2,0)),0)</f>
        <v>LIB //COMS</v>
      </c>
      <c r="R1151" s="31">
        <v>46697</v>
      </c>
      <c r="S1151" s="32" t="s">
        <v>56</v>
      </c>
      <c r="T1151" s="26" t="s">
        <v>72</v>
      </c>
      <c r="U1151" s="33" t="s">
        <v>39</v>
      </c>
      <c r="V1151" s="33" t="str">
        <f>IF(E1151&gt;0,"OK","NOK")</f>
        <v>OK</v>
      </c>
      <c r="W1151" s="33" t="s">
        <v>49</v>
      </c>
      <c r="X1151" s="33" t="s">
        <v>49</v>
      </c>
      <c r="Y1151" s="33" t="s">
        <v>39</v>
      </c>
      <c r="Z1151" s="14">
        <f t="shared" si="162"/>
        <v>1</v>
      </c>
      <c r="AA1151" s="48">
        <v>1600.12</v>
      </c>
      <c r="AB1151" s="35" t="s">
        <v>57</v>
      </c>
      <c r="AC1151" s="36" t="str">
        <f>IFERROR(VLOOKUP(T1151,[1]STATUS_CAPEX!Q:R,2,0),"SAMUEL OLIVEIRA")</f>
        <v>SAMUEL OLIVEIRA</v>
      </c>
      <c r="AD1151" s="37" t="s">
        <v>51</v>
      </c>
      <c r="AE1151" s="32" t="str">
        <f t="shared" si="166"/>
        <v>Realizado</v>
      </c>
      <c r="AF1151" s="38" t="s">
        <v>42</v>
      </c>
      <c r="AG1151" s="39">
        <f t="shared" si="170"/>
        <v>117.44</v>
      </c>
      <c r="AH1151" s="40">
        <v>2548098.5699999998</v>
      </c>
      <c r="AI1151" s="35" t="e">
        <f t="shared" si="163"/>
        <v>#N/A</v>
      </c>
      <c r="AJ1151" s="41">
        <v>25662360</v>
      </c>
      <c r="AK1151" s="51">
        <v>117.44</v>
      </c>
      <c r="AL1151" s="34" t="str">
        <f t="shared" si="164"/>
        <v>Mauricio Alves</v>
      </c>
    </row>
    <row r="1152" spans="1:38" ht="28.5" hidden="1" x14ac:dyDescent="0.25">
      <c r="A1152" s="26" t="s">
        <v>183</v>
      </c>
      <c r="B1152" s="30" t="s">
        <v>513</v>
      </c>
      <c r="C1152" s="26" t="s">
        <v>514</v>
      </c>
      <c r="D1152" s="26" t="s">
        <v>61</v>
      </c>
      <c r="E1152" s="27">
        <v>33455</v>
      </c>
      <c r="F1152" s="27">
        <v>71</v>
      </c>
      <c r="G1152" s="27"/>
      <c r="H1152" s="44" t="s">
        <v>514</v>
      </c>
      <c r="I1152" s="45" t="s">
        <v>63</v>
      </c>
      <c r="J1152" s="45" t="s">
        <v>63</v>
      </c>
      <c r="K1152" s="30" t="str">
        <f t="shared" si="165"/>
        <v>Sem Informação</v>
      </c>
      <c r="L1152" s="47" t="s">
        <v>136</v>
      </c>
      <c r="M1152" s="26" t="s">
        <v>54</v>
      </c>
      <c r="N1152" s="26" t="str">
        <f t="shared" si="169"/>
        <v>Pendente</v>
      </c>
      <c r="O1152" s="47" t="s">
        <v>100</v>
      </c>
      <c r="P1152" s="47" t="s">
        <v>70</v>
      </c>
      <c r="Q1152" s="26">
        <f>IFERROR(IFERROR(VLOOKUP(H1152,[1]STATUS_CAPEX!I:J,2,0),VLOOKUP(H1152,[1]STATUS_OPEX!H:I,2,0)),0)</f>
        <v>0</v>
      </c>
      <c r="R1152" s="31">
        <v>46698</v>
      </c>
      <c r="S1152" s="32" t="s">
        <v>66</v>
      </c>
      <c r="T1152" s="26" t="s">
        <v>48</v>
      </c>
      <c r="U1152" s="33" t="s">
        <v>67</v>
      </c>
      <c r="V1152" s="33" t="str">
        <f>IF(E1152&gt;0,"OK","NOK")</f>
        <v>OK</v>
      </c>
      <c r="W1152" s="33" t="s">
        <v>148</v>
      </c>
      <c r="X1152" s="33" t="s">
        <v>148</v>
      </c>
      <c r="Y1152" s="33" t="s">
        <v>67</v>
      </c>
      <c r="Z1152" s="14">
        <f t="shared" si="162"/>
        <v>0.2</v>
      </c>
      <c r="AA1152" s="60">
        <v>0</v>
      </c>
      <c r="AB1152" s="50" t="s">
        <v>50</v>
      </c>
      <c r="AC1152" s="36" t="str">
        <f>IFERROR(VLOOKUP(T1152,[1]STATUS_CAPEX!Q:R,2,0),"SAMUEL OLIVEIRA")</f>
        <v>LUCAS ANDRADE</v>
      </c>
      <c r="AD1152" s="37" t="s">
        <v>51</v>
      </c>
      <c r="AE1152" s="32" t="str">
        <f t="shared" si="166"/>
        <v>Não realizado</v>
      </c>
      <c r="AF1152" s="38" t="s">
        <v>68</v>
      </c>
      <c r="AG1152" s="39">
        <f t="shared" si="170"/>
        <v>0</v>
      </c>
      <c r="AH1152" s="40">
        <v>2548098.5699999998</v>
      </c>
      <c r="AI1152" s="35" t="e">
        <f t="shared" si="163"/>
        <v>#N/A</v>
      </c>
      <c r="AJ1152" s="41">
        <v>0</v>
      </c>
      <c r="AK1152" s="51">
        <v>0</v>
      </c>
      <c r="AL1152" s="34" t="str">
        <f t="shared" si="164"/>
        <v>Erica Fragoso</v>
      </c>
    </row>
    <row r="1153" spans="1:38" x14ac:dyDescent="0.25">
      <c r="A1153" s="26" t="s">
        <v>38</v>
      </c>
      <c r="B1153" s="26" t="s">
        <v>39</v>
      </c>
      <c r="C1153" s="26" t="s">
        <v>52</v>
      </c>
      <c r="D1153" s="26" t="s">
        <v>40</v>
      </c>
      <c r="E1153" s="27">
        <v>34881</v>
      </c>
      <c r="F1153" s="27">
        <v>73</v>
      </c>
      <c r="G1153" s="27"/>
      <c r="H1153" s="26">
        <v>6000818641</v>
      </c>
      <c r="I1153" s="29" t="s">
        <v>42</v>
      </c>
      <c r="J1153" s="29" t="s">
        <v>42</v>
      </c>
      <c r="K1153" s="30" t="str">
        <f t="shared" si="165"/>
        <v>Custeio</v>
      </c>
      <c r="L1153" s="26" t="s">
        <v>136</v>
      </c>
      <c r="M1153" s="47" t="s">
        <v>54</v>
      </c>
      <c r="N1153" s="26" t="str">
        <f t="shared" si="169"/>
        <v>Realizado</v>
      </c>
      <c r="O1153" s="47"/>
      <c r="P1153" s="47" t="s">
        <v>70</v>
      </c>
      <c r="Q1153" s="26" t="str">
        <f>IFERROR(IFERROR(VLOOKUP(H1153,[1]STATUS_CAPEX!I:J,2,0),VLOOKUP(H1153,[1]STATUS_OPEX!H:I,2,0)),0)</f>
        <v>LIB //COMS</v>
      </c>
      <c r="R1153" s="31">
        <v>46699</v>
      </c>
      <c r="S1153" s="32" t="s">
        <v>56</v>
      </c>
      <c r="T1153" s="26" t="s">
        <v>72</v>
      </c>
      <c r="U1153" s="33" t="s">
        <v>39</v>
      </c>
      <c r="V1153" s="33" t="str">
        <f>IF(E1153&gt;0,"OK","NOK")</f>
        <v>OK</v>
      </c>
      <c r="W1153" s="33" t="s">
        <v>49</v>
      </c>
      <c r="X1153" s="33" t="s">
        <v>49</v>
      </c>
      <c r="Y1153" s="33" t="s">
        <v>39</v>
      </c>
      <c r="Z1153" s="14">
        <f t="shared" si="162"/>
        <v>1</v>
      </c>
      <c r="AA1153" s="60">
        <v>0</v>
      </c>
      <c r="AB1153" s="35" t="s">
        <v>57</v>
      </c>
      <c r="AC1153" s="36" t="s">
        <v>298</v>
      </c>
      <c r="AD1153" s="37" t="s">
        <v>51</v>
      </c>
      <c r="AE1153" s="32" t="str">
        <f t="shared" si="166"/>
        <v>Realizado</v>
      </c>
      <c r="AF1153" s="38" t="s">
        <v>42</v>
      </c>
      <c r="AG1153" s="39">
        <f t="shared" si="170"/>
        <v>7040.81</v>
      </c>
      <c r="AH1153" s="40">
        <v>2548098.5699999998</v>
      </c>
      <c r="AI1153" s="35" t="e">
        <f t="shared" si="163"/>
        <v>#N/A</v>
      </c>
      <c r="AJ1153" s="41">
        <v>25645971</v>
      </c>
      <c r="AK1153" s="51">
        <v>7040.81</v>
      </c>
      <c r="AL1153" s="34" t="str">
        <f t="shared" si="164"/>
        <v>Mauricio Alves</v>
      </c>
    </row>
    <row r="1154" spans="1:38" x14ac:dyDescent="0.25">
      <c r="A1154" s="26" t="s">
        <v>38</v>
      </c>
      <c r="B1154" s="26" t="s">
        <v>39</v>
      </c>
      <c r="C1154" s="26" t="s">
        <v>52</v>
      </c>
      <c r="D1154" s="26" t="s">
        <v>40</v>
      </c>
      <c r="E1154" s="27">
        <v>27664844</v>
      </c>
      <c r="F1154" s="27">
        <v>74</v>
      </c>
      <c r="G1154" s="27"/>
      <c r="H1154" s="26">
        <v>6000824093</v>
      </c>
      <c r="I1154" s="26" t="s">
        <v>42</v>
      </c>
      <c r="J1154" s="26" t="s">
        <v>42</v>
      </c>
      <c r="K1154" s="30" t="str">
        <f t="shared" si="165"/>
        <v>Custeio</v>
      </c>
      <c r="L1154" s="26" t="s">
        <v>136</v>
      </c>
      <c r="M1154" s="47" t="s">
        <v>54</v>
      </c>
      <c r="N1154" s="26" t="str">
        <f t="shared" si="169"/>
        <v>Realizado</v>
      </c>
      <c r="O1154" s="47"/>
      <c r="P1154" s="47" t="s">
        <v>70</v>
      </c>
      <c r="Q1154" s="26" t="str">
        <f>IFERROR(IFERROR(VLOOKUP(H1154,[1]STATUS_CAPEX!I:J,2,0),VLOOKUP(H1154,[1]STATUS_OPEX!H:I,2,0)),0)</f>
        <v>LIB //COMS</v>
      </c>
      <c r="R1154" s="31">
        <v>46700</v>
      </c>
      <c r="S1154" s="32" t="s">
        <v>56</v>
      </c>
      <c r="T1154" s="26" t="s">
        <v>72</v>
      </c>
      <c r="U1154" s="33" t="s">
        <v>39</v>
      </c>
      <c r="V1154" s="33" t="str">
        <f>IF(E1154&gt;0,"OK","NOK")</f>
        <v>OK</v>
      </c>
      <c r="W1154" s="33" t="s">
        <v>49</v>
      </c>
      <c r="X1154" s="33" t="s">
        <v>49</v>
      </c>
      <c r="Y1154" s="33" t="s">
        <v>39</v>
      </c>
      <c r="Z1154" s="14">
        <f t="shared" ref="Z1154:Z1217" si="171">(COUNTIF(U1154:Y1154,"OK")+COUNTIF(V1154:Y1154,"NA")+COUNTIF(U1154:Y1154,"anexado")+COUNTIF(V1154:Y1154,"sem anexo"))/5</f>
        <v>1</v>
      </c>
      <c r="AA1154" s="60">
        <v>0</v>
      </c>
      <c r="AB1154" s="35" t="s">
        <v>57</v>
      </c>
      <c r="AC1154" s="36" t="s">
        <v>298</v>
      </c>
      <c r="AD1154" s="37" t="s">
        <v>51</v>
      </c>
      <c r="AE1154" s="32" t="str">
        <f t="shared" si="166"/>
        <v>Realizado</v>
      </c>
      <c r="AF1154" s="38" t="s">
        <v>42</v>
      </c>
      <c r="AG1154" s="39">
        <f t="shared" si="170"/>
        <v>7409.61</v>
      </c>
      <c r="AH1154" s="40">
        <v>2548098.5699999998</v>
      </c>
      <c r="AI1154" s="35" t="e">
        <f t="shared" ref="AI1154:AI1217" si="172">VLOOKUP(T1154,AN:AO,2,0)</f>
        <v>#N/A</v>
      </c>
      <c r="AJ1154" s="41">
        <v>25679185</v>
      </c>
      <c r="AK1154" s="51">
        <v>7409.61</v>
      </c>
      <c r="AL1154" s="34" t="str">
        <f t="shared" ref="AL1154:AL1217" si="173">IF(OR(A1154="pendência planejamento", A1154="pendência construtiva", A1154="logistica equatorial"), "Erica Fragoso", IF(OR(A1154="obras coms", A1154="obras conc", A1154="pendência fechamento", A1154="almoxarifado", A1154="Fechamento", A1154="Disponibilidade Noturna", A1154="Sobre Aviso", A1154="Disponibilidade Contrato", A1154="Disponibilidade"), "Mauricio Alves", ""))</f>
        <v>Mauricio Alves</v>
      </c>
    </row>
    <row r="1155" spans="1:38" x14ac:dyDescent="0.25">
      <c r="A1155" s="26" t="s">
        <v>38</v>
      </c>
      <c r="B1155" s="26" t="s">
        <v>39</v>
      </c>
      <c r="C1155" s="26" t="s">
        <v>52</v>
      </c>
      <c r="D1155" s="26" t="s">
        <v>40</v>
      </c>
      <c r="E1155" s="27">
        <v>3815553</v>
      </c>
      <c r="F1155" s="27">
        <v>75</v>
      </c>
      <c r="G1155" s="27"/>
      <c r="H1155" s="26">
        <v>6000825400</v>
      </c>
      <c r="I1155" s="43" t="s">
        <v>42</v>
      </c>
      <c r="J1155" s="43" t="s">
        <v>42</v>
      </c>
      <c r="K1155" s="30" t="str">
        <f t="shared" ref="K1155:K1218" si="174">IF(OR(ISNUMBER( FIND("Criar PEP",H1155)), ISNUMBER( FIND("Criar Ordem",H1155))), "Sem Informação", IFERROR(IF(MID(H1155,11,3)&lt;&gt;"", MID(H1155,11,3), "Custeio"), "Custeio"))</f>
        <v>Custeio</v>
      </c>
      <c r="L1155" s="26" t="s">
        <v>136</v>
      </c>
      <c r="M1155" s="47" t="s">
        <v>54</v>
      </c>
      <c r="N1155" s="26" t="str">
        <f t="shared" si="169"/>
        <v>Realizado</v>
      </c>
      <c r="O1155" s="47"/>
      <c r="P1155" s="47" t="s">
        <v>70</v>
      </c>
      <c r="Q1155" s="26" t="str">
        <f>IFERROR(IFERROR(VLOOKUP(H1155,[1]STATUS_CAPEX!I:J,2,0),VLOOKUP(H1155,[1]STATUS_OPEX!H:I,2,0)),0)</f>
        <v>LIB //COMS</v>
      </c>
      <c r="R1155" s="31">
        <v>46701</v>
      </c>
      <c r="S1155" s="32" t="s">
        <v>56</v>
      </c>
      <c r="T1155" s="26" t="s">
        <v>72</v>
      </c>
      <c r="U1155" s="33" t="s">
        <v>39</v>
      </c>
      <c r="V1155" s="33" t="str">
        <f>IF(E1155&gt;0,"OK","NOK")</f>
        <v>OK</v>
      </c>
      <c r="W1155" s="33" t="s">
        <v>49</v>
      </c>
      <c r="X1155" s="33" t="s">
        <v>49</v>
      </c>
      <c r="Y1155" s="33" t="s">
        <v>39</v>
      </c>
      <c r="Z1155" s="14">
        <f t="shared" si="171"/>
        <v>1</v>
      </c>
      <c r="AA1155" s="60">
        <v>0</v>
      </c>
      <c r="AB1155" s="35" t="s">
        <v>57</v>
      </c>
      <c r="AC1155" s="36" t="s">
        <v>298</v>
      </c>
      <c r="AD1155" s="37" t="s">
        <v>51</v>
      </c>
      <c r="AE1155" s="32" t="str">
        <f t="shared" ref="AE1155:AE1218" si="175">IF(AND(AJ1155&gt;0, AK1155&gt;0), "Realizado", "Não realizado")</f>
        <v>Realizado</v>
      </c>
      <c r="AF1155" s="38" t="s">
        <v>42</v>
      </c>
      <c r="AG1155" s="39">
        <f t="shared" si="170"/>
        <v>189.23</v>
      </c>
      <c r="AH1155" s="40">
        <v>2548098.5699999998</v>
      </c>
      <c r="AI1155" s="35" t="e">
        <f t="shared" si="172"/>
        <v>#N/A</v>
      </c>
      <c r="AJ1155" s="41">
        <v>25679473</v>
      </c>
      <c r="AK1155" s="51">
        <v>189.23</v>
      </c>
      <c r="AL1155" s="34" t="str">
        <f t="shared" si="173"/>
        <v>Mauricio Alves</v>
      </c>
    </row>
    <row r="1156" spans="1:38" ht="28.5" hidden="1" x14ac:dyDescent="0.25">
      <c r="A1156" s="26" t="s">
        <v>183</v>
      </c>
      <c r="B1156" s="30" t="s">
        <v>513</v>
      </c>
      <c r="C1156" s="26" t="s">
        <v>514</v>
      </c>
      <c r="D1156" s="26" t="s">
        <v>61</v>
      </c>
      <c r="E1156" s="27">
        <v>1401</v>
      </c>
      <c r="F1156" s="27">
        <v>81</v>
      </c>
      <c r="G1156" s="27"/>
      <c r="H1156" s="44" t="s">
        <v>514</v>
      </c>
      <c r="I1156" s="45" t="s">
        <v>63</v>
      </c>
      <c r="J1156" s="45" t="s">
        <v>63</v>
      </c>
      <c r="K1156" s="30" t="str">
        <f t="shared" si="174"/>
        <v>Sem Informação</v>
      </c>
      <c r="L1156" s="47" t="s">
        <v>136</v>
      </c>
      <c r="M1156" s="26" t="s">
        <v>54</v>
      </c>
      <c r="N1156" s="26" t="str">
        <f t="shared" si="169"/>
        <v>Pendente</v>
      </c>
      <c r="O1156" s="47"/>
      <c r="P1156" s="47" t="s">
        <v>70</v>
      </c>
      <c r="Q1156" s="26">
        <f>IFERROR(IFERROR(VLOOKUP(H1156,[1]STATUS_CAPEX!I:J,2,0),VLOOKUP(H1156,[1]STATUS_OPEX!H:I,2,0)),0)</f>
        <v>0</v>
      </c>
      <c r="R1156" s="31">
        <v>46702</v>
      </c>
      <c r="S1156" s="32" t="s">
        <v>66</v>
      </c>
      <c r="T1156" s="26" t="s">
        <v>48</v>
      </c>
      <c r="U1156" s="33" t="s">
        <v>67</v>
      </c>
      <c r="V1156" s="33" t="s">
        <v>67</v>
      </c>
      <c r="W1156" s="33" t="s">
        <v>148</v>
      </c>
      <c r="X1156" s="33" t="s">
        <v>148</v>
      </c>
      <c r="Y1156" s="33" t="str">
        <f>IF(AK1156&gt;0,"OK","NOK")</f>
        <v>NOK</v>
      </c>
      <c r="Z1156" s="14">
        <f t="shared" si="171"/>
        <v>0</v>
      </c>
      <c r="AA1156" s="48">
        <v>4440.3</v>
      </c>
      <c r="AB1156" s="50" t="s">
        <v>50</v>
      </c>
      <c r="AC1156" s="36" t="s">
        <v>411</v>
      </c>
      <c r="AD1156" s="37" t="s">
        <v>51</v>
      </c>
      <c r="AE1156" s="32" t="str">
        <f t="shared" si="175"/>
        <v>Não realizado</v>
      </c>
      <c r="AF1156" s="38" t="s">
        <v>68</v>
      </c>
      <c r="AG1156" s="39">
        <f t="shared" si="170"/>
        <v>0</v>
      </c>
      <c r="AH1156" s="40">
        <v>2548098.5699999998</v>
      </c>
      <c r="AI1156" s="35" t="e">
        <f t="shared" si="172"/>
        <v>#N/A</v>
      </c>
      <c r="AJ1156" s="41">
        <v>0</v>
      </c>
      <c r="AK1156" s="51">
        <v>0</v>
      </c>
      <c r="AL1156" s="34" t="str">
        <f t="shared" si="173"/>
        <v>Erica Fragoso</v>
      </c>
    </row>
    <row r="1157" spans="1:38" x14ac:dyDescent="0.25">
      <c r="A1157" s="26" t="s">
        <v>38</v>
      </c>
      <c r="B1157" s="26" t="s">
        <v>39</v>
      </c>
      <c r="C1157" s="26" t="s">
        <v>52</v>
      </c>
      <c r="D1157" s="26" t="s">
        <v>40</v>
      </c>
      <c r="E1157" s="27">
        <v>1401</v>
      </c>
      <c r="F1157" s="27">
        <v>82</v>
      </c>
      <c r="G1157" s="27"/>
      <c r="H1157" s="26">
        <v>6000826322</v>
      </c>
      <c r="I1157" s="55" t="s">
        <v>42</v>
      </c>
      <c r="J1157" s="55" t="s">
        <v>42</v>
      </c>
      <c r="K1157" s="30" t="str">
        <f t="shared" si="174"/>
        <v>Custeio</v>
      </c>
      <c r="L1157" s="26" t="s">
        <v>136</v>
      </c>
      <c r="M1157" s="47" t="s">
        <v>54</v>
      </c>
      <c r="N1157" s="26" t="str">
        <f t="shared" si="169"/>
        <v>Realizado</v>
      </c>
      <c r="O1157" s="47"/>
      <c r="P1157" s="47" t="s">
        <v>70</v>
      </c>
      <c r="Q1157" s="26" t="str">
        <f>IFERROR(IFERROR(VLOOKUP(H1157,[1]STATUS_CAPEX!I:J,2,0),VLOOKUP(H1157,[1]STATUS_OPEX!H:I,2,0)),0)</f>
        <v>LIB //COMS</v>
      </c>
      <c r="R1157" s="31">
        <v>46703</v>
      </c>
      <c r="S1157" s="32" t="s">
        <v>56</v>
      </c>
      <c r="T1157" s="26" t="s">
        <v>72</v>
      </c>
      <c r="U1157" s="33" t="s">
        <v>39</v>
      </c>
      <c r="V1157" s="33" t="str">
        <f t="shared" ref="V1157:V1174" si="176">IF(E1157&gt;0,"OK","NOK")</f>
        <v>OK</v>
      </c>
      <c r="W1157" s="33" t="s">
        <v>49</v>
      </c>
      <c r="X1157" s="33" t="s">
        <v>49</v>
      </c>
      <c r="Y1157" s="33" t="s">
        <v>39</v>
      </c>
      <c r="Z1157" s="14">
        <f t="shared" si="171"/>
        <v>1</v>
      </c>
      <c r="AA1157" s="48">
        <v>2748.96</v>
      </c>
      <c r="AB1157" s="35" t="s">
        <v>57</v>
      </c>
      <c r="AC1157" s="104" t="s">
        <v>525</v>
      </c>
      <c r="AD1157" s="37" t="s">
        <v>51</v>
      </c>
      <c r="AE1157" s="32" t="str">
        <f t="shared" si="175"/>
        <v>Realizado</v>
      </c>
      <c r="AF1157" s="38" t="s">
        <v>42</v>
      </c>
      <c r="AG1157" s="39">
        <f t="shared" si="170"/>
        <v>1079.51</v>
      </c>
      <c r="AH1157" s="40">
        <v>2548098.5699999998</v>
      </c>
      <c r="AI1157" s="35" t="e">
        <f t="shared" si="172"/>
        <v>#N/A</v>
      </c>
      <c r="AJ1157" s="41">
        <v>25696920</v>
      </c>
      <c r="AK1157" s="51">
        <v>1079.51</v>
      </c>
      <c r="AL1157" s="34" t="str">
        <f t="shared" si="173"/>
        <v>Mauricio Alves</v>
      </c>
    </row>
    <row r="1158" spans="1:38" x14ac:dyDescent="0.25">
      <c r="A1158" s="26" t="s">
        <v>38</v>
      </c>
      <c r="B1158" s="26" t="s">
        <v>39</v>
      </c>
      <c r="C1158" s="26" t="s">
        <v>52</v>
      </c>
      <c r="D1158" s="26" t="s">
        <v>40</v>
      </c>
      <c r="E1158" s="27">
        <v>27235</v>
      </c>
      <c r="F1158" s="27">
        <v>105</v>
      </c>
      <c r="G1158" s="27"/>
      <c r="H1158" s="44" t="s">
        <v>601</v>
      </c>
      <c r="I1158" s="45" t="s">
        <v>63</v>
      </c>
      <c r="J1158" s="45" t="s">
        <v>63</v>
      </c>
      <c r="K1158" s="30" t="str">
        <f t="shared" si="174"/>
        <v>EME</v>
      </c>
      <c r="L1158" s="26" t="s">
        <v>43</v>
      </c>
      <c r="M1158" s="26" t="s">
        <v>54</v>
      </c>
      <c r="N1158" s="26" t="str">
        <f t="shared" si="169"/>
        <v>Realizado</v>
      </c>
      <c r="O1158" s="47" t="s">
        <v>100</v>
      </c>
      <c r="P1158" s="47" t="s">
        <v>483</v>
      </c>
      <c r="Q1158" s="26" t="str">
        <f>IFERROR(IFERROR(VLOOKUP(H1158,[1]STATUS_CAPEX!I:J,2,0),VLOOKUP(H1158,[1]STATUS_OPEX!H:I,2,0)),0)</f>
        <v>LIB //COMS</v>
      </c>
      <c r="R1158" s="31">
        <v>46704</v>
      </c>
      <c r="S1158" s="32" t="s">
        <v>66</v>
      </c>
      <c r="T1158" s="26" t="s">
        <v>48</v>
      </c>
      <c r="U1158" s="33" t="s">
        <v>39</v>
      </c>
      <c r="V1158" s="33" t="str">
        <f t="shared" si="176"/>
        <v>OK</v>
      </c>
      <c r="W1158" s="33" t="s">
        <v>49</v>
      </c>
      <c r="X1158" s="33" t="s">
        <v>49</v>
      </c>
      <c r="Y1158" s="33" t="s">
        <v>39</v>
      </c>
      <c r="Z1158" s="14">
        <f t="shared" si="171"/>
        <v>1</v>
      </c>
      <c r="AA1158" s="48">
        <v>3569.68</v>
      </c>
      <c r="AB1158" s="50" t="s">
        <v>50</v>
      </c>
      <c r="AC1158" s="36" t="s">
        <v>298</v>
      </c>
      <c r="AD1158" s="37" t="s">
        <v>51</v>
      </c>
      <c r="AE1158" s="32" t="str">
        <f t="shared" si="175"/>
        <v>Realizado</v>
      </c>
      <c r="AF1158" s="38" t="s">
        <v>345</v>
      </c>
      <c r="AG1158" s="39">
        <f t="shared" si="170"/>
        <v>4330.62</v>
      </c>
      <c r="AH1158" s="40">
        <v>2548098.5699999998</v>
      </c>
      <c r="AI1158" s="35" t="e">
        <f t="shared" si="172"/>
        <v>#N/A</v>
      </c>
      <c r="AJ1158" s="41">
        <v>26059444</v>
      </c>
      <c r="AK1158" s="51">
        <v>4330.62</v>
      </c>
      <c r="AL1158" s="34" t="str">
        <f t="shared" si="173"/>
        <v>Mauricio Alves</v>
      </c>
    </row>
    <row r="1159" spans="1:38" x14ac:dyDescent="0.25">
      <c r="A1159" s="26" t="s">
        <v>38</v>
      </c>
      <c r="B1159" s="26" t="s">
        <v>39</v>
      </c>
      <c r="C1159" s="26" t="s">
        <v>52</v>
      </c>
      <c r="D1159" s="26" t="s">
        <v>40</v>
      </c>
      <c r="E1159" s="27">
        <v>1636</v>
      </c>
      <c r="F1159" s="67">
        <v>516</v>
      </c>
      <c r="G1159" s="67"/>
      <c r="H1159" s="26">
        <v>6000823834</v>
      </c>
      <c r="I1159" s="29" t="s">
        <v>42</v>
      </c>
      <c r="J1159" s="29" t="s">
        <v>42</v>
      </c>
      <c r="K1159" s="30" t="str">
        <f t="shared" si="174"/>
        <v>Custeio</v>
      </c>
      <c r="L1159" s="47" t="s">
        <v>136</v>
      </c>
      <c r="M1159" s="26" t="s">
        <v>69</v>
      </c>
      <c r="N1159" s="26" t="str">
        <f t="shared" si="169"/>
        <v>Realizado</v>
      </c>
      <c r="O1159" s="47" t="s">
        <v>45</v>
      </c>
      <c r="P1159" s="47" t="s">
        <v>70</v>
      </c>
      <c r="Q1159" s="26" t="str">
        <f>IFERROR(IFERROR(VLOOKUP(H1159,[1]STATUS_CAPEX!I:J,2,0),VLOOKUP(H1159,[1]STATUS_OPEX!H:I,2,0)),0)</f>
        <v>LIB //COMS</v>
      </c>
      <c r="R1159" s="31">
        <v>46705</v>
      </c>
      <c r="S1159" s="32" t="s">
        <v>47</v>
      </c>
      <c r="T1159" s="47" t="s">
        <v>72</v>
      </c>
      <c r="U1159" s="33" t="s">
        <v>39</v>
      </c>
      <c r="V1159" s="33" t="str">
        <f t="shared" si="176"/>
        <v>OK</v>
      </c>
      <c r="W1159" s="33" t="s">
        <v>49</v>
      </c>
      <c r="X1159" s="33" t="s">
        <v>49</v>
      </c>
      <c r="Y1159" s="33" t="s">
        <v>39</v>
      </c>
      <c r="Z1159" s="14">
        <f t="shared" si="171"/>
        <v>1</v>
      </c>
      <c r="AA1159" s="48">
        <v>7002.66</v>
      </c>
      <c r="AB1159" s="35" t="s">
        <v>50</v>
      </c>
      <c r="AC1159" s="103" t="s">
        <v>271</v>
      </c>
      <c r="AD1159" s="37" t="s">
        <v>51</v>
      </c>
      <c r="AE1159" s="32" t="str">
        <f t="shared" si="175"/>
        <v>Realizado</v>
      </c>
      <c r="AF1159" s="38" t="s">
        <v>42</v>
      </c>
      <c r="AG1159" s="39">
        <f t="shared" si="170"/>
        <v>6257.44</v>
      </c>
      <c r="AH1159" s="40">
        <v>2548098.5699999998</v>
      </c>
      <c r="AI1159" s="35" t="e">
        <f t="shared" si="172"/>
        <v>#N/A</v>
      </c>
      <c r="AJ1159" s="41">
        <v>25661788</v>
      </c>
      <c r="AK1159" s="51">
        <v>6257.44</v>
      </c>
      <c r="AL1159" s="34" t="str">
        <f t="shared" si="173"/>
        <v>Mauricio Alves</v>
      </c>
    </row>
    <row r="1160" spans="1:38" x14ac:dyDescent="0.25">
      <c r="A1160" s="26" t="s">
        <v>38</v>
      </c>
      <c r="B1160" s="26" t="s">
        <v>39</v>
      </c>
      <c r="C1160" s="26" t="s">
        <v>52</v>
      </c>
      <c r="D1160" s="26" t="s">
        <v>40</v>
      </c>
      <c r="E1160" s="27">
        <v>1636</v>
      </c>
      <c r="F1160" s="67">
        <v>517</v>
      </c>
      <c r="G1160" s="67"/>
      <c r="H1160" s="26">
        <v>6000817681</v>
      </c>
      <c r="I1160" s="26" t="s">
        <v>42</v>
      </c>
      <c r="J1160" s="26" t="s">
        <v>42</v>
      </c>
      <c r="K1160" s="30" t="str">
        <f t="shared" si="174"/>
        <v>Custeio</v>
      </c>
      <c r="L1160" s="47" t="s">
        <v>156</v>
      </c>
      <c r="M1160" s="26" t="s">
        <v>69</v>
      </c>
      <c r="N1160" s="26" t="str">
        <f t="shared" si="169"/>
        <v>Realizado</v>
      </c>
      <c r="O1160" s="47" t="s">
        <v>45</v>
      </c>
      <c r="P1160" s="47" t="s">
        <v>70</v>
      </c>
      <c r="Q1160" s="26" t="str">
        <f>IFERROR(IFERROR(VLOOKUP(H1160,[1]STATUS_CAPEX!I:J,2,0),VLOOKUP(H1160,[1]STATUS_OPEX!H:I,2,0)),0)</f>
        <v>LIB //COMS</v>
      </c>
      <c r="R1160" s="31">
        <v>46706</v>
      </c>
      <c r="S1160" s="32" t="s">
        <v>56</v>
      </c>
      <c r="T1160" s="47" t="s">
        <v>72</v>
      </c>
      <c r="U1160" s="33" t="s">
        <v>39</v>
      </c>
      <c r="V1160" s="33" t="str">
        <f t="shared" si="176"/>
        <v>OK</v>
      </c>
      <c r="W1160" s="33" t="s">
        <v>49</v>
      </c>
      <c r="X1160" s="33" t="s">
        <v>49</v>
      </c>
      <c r="Y1160" s="33" t="s">
        <v>39</v>
      </c>
      <c r="Z1160" s="14">
        <f t="shared" si="171"/>
        <v>1</v>
      </c>
      <c r="AA1160" s="48">
        <v>6158.88</v>
      </c>
      <c r="AB1160" s="50" t="s">
        <v>57</v>
      </c>
      <c r="AC1160" s="36" t="s">
        <v>271</v>
      </c>
      <c r="AD1160" s="37" t="s">
        <v>51</v>
      </c>
      <c r="AE1160" s="32" t="str">
        <f t="shared" si="175"/>
        <v>Realizado</v>
      </c>
      <c r="AF1160" s="38" t="s">
        <v>42</v>
      </c>
      <c r="AG1160" s="39">
        <f t="shared" si="170"/>
        <v>5786.27</v>
      </c>
      <c r="AH1160" s="40">
        <v>2548098.5699999998</v>
      </c>
      <c r="AI1160" s="35" t="e">
        <f t="shared" si="172"/>
        <v>#N/A</v>
      </c>
      <c r="AJ1160" s="41">
        <v>25661791</v>
      </c>
      <c r="AK1160" s="51">
        <v>5786.27</v>
      </c>
      <c r="AL1160" s="34" t="str">
        <f t="shared" si="173"/>
        <v>Mauricio Alves</v>
      </c>
    </row>
    <row r="1161" spans="1:38" x14ac:dyDescent="0.25">
      <c r="A1161" s="26" t="s">
        <v>38</v>
      </c>
      <c r="B1161" s="26" t="s">
        <v>39</v>
      </c>
      <c r="C1161" s="26" t="s">
        <v>52</v>
      </c>
      <c r="D1161" s="26" t="s">
        <v>40</v>
      </c>
      <c r="E1161" s="27">
        <v>1636</v>
      </c>
      <c r="F1161" s="67">
        <v>518</v>
      </c>
      <c r="G1161" s="67"/>
      <c r="H1161" s="26">
        <v>6000823835</v>
      </c>
      <c r="I1161" s="26" t="s">
        <v>42</v>
      </c>
      <c r="J1161" s="26" t="s">
        <v>42</v>
      </c>
      <c r="K1161" s="30" t="str">
        <f t="shared" si="174"/>
        <v>Custeio</v>
      </c>
      <c r="L1161" s="47" t="s">
        <v>136</v>
      </c>
      <c r="M1161" s="26" t="s">
        <v>69</v>
      </c>
      <c r="N1161" s="26" t="str">
        <f t="shared" si="169"/>
        <v>Realizado</v>
      </c>
      <c r="O1161" s="47" t="s">
        <v>45</v>
      </c>
      <c r="P1161" s="47" t="s">
        <v>70</v>
      </c>
      <c r="Q1161" s="26" t="str">
        <f>IFERROR(IFERROR(VLOOKUP(H1161,[1]STATUS_CAPEX!I:J,2,0),VLOOKUP(H1161,[1]STATUS_OPEX!H:I,2,0)),0)</f>
        <v>LIB //COMS</v>
      </c>
      <c r="R1161" s="31">
        <v>46707</v>
      </c>
      <c r="S1161" s="32" t="s">
        <v>56</v>
      </c>
      <c r="T1161" s="47" t="s">
        <v>72</v>
      </c>
      <c r="U1161" s="33" t="s">
        <v>39</v>
      </c>
      <c r="V1161" s="33" t="str">
        <f t="shared" si="176"/>
        <v>OK</v>
      </c>
      <c r="W1161" s="33" t="s">
        <v>49</v>
      </c>
      <c r="X1161" s="33" t="s">
        <v>49</v>
      </c>
      <c r="Y1161" s="33" t="s">
        <v>39</v>
      </c>
      <c r="Z1161" s="14">
        <f t="shared" si="171"/>
        <v>1</v>
      </c>
      <c r="AA1161" s="48">
        <v>6231.38</v>
      </c>
      <c r="AB1161" s="50" t="s">
        <v>57</v>
      </c>
      <c r="AC1161" s="36" t="s">
        <v>271</v>
      </c>
      <c r="AD1161" s="37" t="s">
        <v>51</v>
      </c>
      <c r="AE1161" s="32" t="str">
        <f t="shared" si="175"/>
        <v>Realizado</v>
      </c>
      <c r="AF1161" s="38" t="s">
        <v>42</v>
      </c>
      <c r="AG1161" s="39">
        <f t="shared" si="170"/>
        <v>3189.19</v>
      </c>
      <c r="AH1161" s="40">
        <v>2548098.5699999998</v>
      </c>
      <c r="AI1161" s="35" t="e">
        <f t="shared" si="172"/>
        <v>#N/A</v>
      </c>
      <c r="AJ1161" s="41">
        <v>25661996</v>
      </c>
      <c r="AK1161" s="51">
        <v>3189.19</v>
      </c>
      <c r="AL1161" s="34" t="str">
        <f t="shared" si="173"/>
        <v>Mauricio Alves</v>
      </c>
    </row>
    <row r="1162" spans="1:38" x14ac:dyDescent="0.25">
      <c r="A1162" s="26" t="s">
        <v>38</v>
      </c>
      <c r="B1162" s="26" t="s">
        <v>39</v>
      </c>
      <c r="C1162" s="26" t="s">
        <v>52</v>
      </c>
      <c r="D1162" s="26" t="s">
        <v>40</v>
      </c>
      <c r="E1162" s="27">
        <v>2781</v>
      </c>
      <c r="F1162" s="27">
        <v>150</v>
      </c>
      <c r="G1162" s="27"/>
      <c r="H1162" s="26">
        <v>6000824716</v>
      </c>
      <c r="I1162" s="26" t="s">
        <v>42</v>
      </c>
      <c r="J1162" s="26" t="s">
        <v>42</v>
      </c>
      <c r="K1162" s="30" t="str">
        <f t="shared" si="174"/>
        <v>Custeio</v>
      </c>
      <c r="L1162" s="26" t="s">
        <v>136</v>
      </c>
      <c r="M1162" s="47" t="s">
        <v>541</v>
      </c>
      <c r="N1162" s="26" t="str">
        <f t="shared" si="169"/>
        <v>Realizado</v>
      </c>
      <c r="O1162" s="47" t="s">
        <v>602</v>
      </c>
      <c r="P1162" s="47" t="s">
        <v>76</v>
      </c>
      <c r="Q1162" s="26" t="str">
        <f>IFERROR(IFERROR(VLOOKUP(H1162,[1]STATUS_CAPEX!I:J,2,0),VLOOKUP(H1162,[1]STATUS_OPEX!H:I,2,0)),0)</f>
        <v>LIB //COMS</v>
      </c>
      <c r="R1162" s="31">
        <v>46708</v>
      </c>
      <c r="S1162" s="32" t="s">
        <v>56</v>
      </c>
      <c r="T1162" s="26" t="s">
        <v>72</v>
      </c>
      <c r="U1162" s="33" t="s">
        <v>39</v>
      </c>
      <c r="V1162" s="33" t="str">
        <f t="shared" si="176"/>
        <v>OK</v>
      </c>
      <c r="W1162" s="33" t="s">
        <v>49</v>
      </c>
      <c r="X1162" s="33" t="s">
        <v>49</v>
      </c>
      <c r="Y1162" s="33" t="s">
        <v>39</v>
      </c>
      <c r="Z1162" s="14">
        <f t="shared" si="171"/>
        <v>1</v>
      </c>
      <c r="AA1162" s="48">
        <v>1864.36</v>
      </c>
      <c r="AB1162" s="35" t="s">
        <v>57</v>
      </c>
      <c r="AC1162" s="36" t="str">
        <f>IFERROR(VLOOKUP(T1162,[1]STATUS_CAPEX!Q:R,2,0),"SAMUEL OLIVEIRA")</f>
        <v>SAMUEL OLIVEIRA</v>
      </c>
      <c r="AD1162" s="37" t="s">
        <v>51</v>
      </c>
      <c r="AE1162" s="32" t="str">
        <f t="shared" si="175"/>
        <v>Realizado</v>
      </c>
      <c r="AF1162" s="38" t="s">
        <v>42</v>
      </c>
      <c r="AG1162" s="39">
        <f t="shared" si="170"/>
        <v>1864.36</v>
      </c>
      <c r="AH1162" s="40">
        <v>2548098.5699999998</v>
      </c>
      <c r="AI1162" s="35" t="e">
        <f t="shared" si="172"/>
        <v>#N/A</v>
      </c>
      <c r="AJ1162" s="41">
        <v>25662822</v>
      </c>
      <c r="AK1162" s="51">
        <v>1864.36</v>
      </c>
      <c r="AL1162" s="34" t="str">
        <f t="shared" si="173"/>
        <v>Mauricio Alves</v>
      </c>
    </row>
    <row r="1163" spans="1:38" x14ac:dyDescent="0.25">
      <c r="A1163" s="26" t="s">
        <v>38</v>
      </c>
      <c r="B1163" s="26" t="s">
        <v>39</v>
      </c>
      <c r="C1163" s="26" t="s">
        <v>52</v>
      </c>
      <c r="D1163" s="26" t="s">
        <v>40</v>
      </c>
      <c r="E1163" s="27">
        <v>3006</v>
      </c>
      <c r="F1163" s="27">
        <v>151</v>
      </c>
      <c r="G1163" s="27"/>
      <c r="H1163" s="26">
        <v>6000827039</v>
      </c>
      <c r="I1163" s="26" t="s">
        <v>42</v>
      </c>
      <c r="J1163" s="26" t="s">
        <v>42</v>
      </c>
      <c r="K1163" s="30" t="str">
        <f t="shared" si="174"/>
        <v>Custeio</v>
      </c>
      <c r="L1163" s="26" t="s">
        <v>136</v>
      </c>
      <c r="M1163" s="47" t="s">
        <v>541</v>
      </c>
      <c r="N1163" s="26" t="str">
        <f t="shared" si="169"/>
        <v>Realizado</v>
      </c>
      <c r="O1163" s="47" t="s">
        <v>602</v>
      </c>
      <c r="P1163" s="47" t="s">
        <v>76</v>
      </c>
      <c r="Q1163" s="26" t="str">
        <f>IFERROR(IFERROR(VLOOKUP(H1163,[1]STATUS_CAPEX!I:J,2,0),VLOOKUP(H1163,[1]STATUS_OPEX!H:I,2,0)),0)</f>
        <v>LIB //COMS</v>
      </c>
      <c r="R1163" s="31">
        <v>46709</v>
      </c>
      <c r="S1163" s="32" t="s">
        <v>56</v>
      </c>
      <c r="T1163" s="26" t="s">
        <v>72</v>
      </c>
      <c r="U1163" s="33" t="s">
        <v>39</v>
      </c>
      <c r="V1163" s="33" t="str">
        <f t="shared" si="176"/>
        <v>OK</v>
      </c>
      <c r="W1163" s="33" t="s">
        <v>49</v>
      </c>
      <c r="X1163" s="33" t="s">
        <v>49</v>
      </c>
      <c r="Y1163" s="33" t="s">
        <v>39</v>
      </c>
      <c r="Z1163" s="14">
        <f t="shared" si="171"/>
        <v>1</v>
      </c>
      <c r="AA1163" s="48">
        <v>2101.98</v>
      </c>
      <c r="AB1163" s="35" t="s">
        <v>57</v>
      </c>
      <c r="AC1163" s="36" t="str">
        <f>IFERROR(VLOOKUP(T1163,[1]STATUS_CAPEX!Q:R,2,0),"SAMUEL OLIVEIRA")</f>
        <v>SAMUEL OLIVEIRA</v>
      </c>
      <c r="AD1163" s="37" t="s">
        <v>51</v>
      </c>
      <c r="AE1163" s="32" t="str">
        <f t="shared" si="175"/>
        <v>Realizado</v>
      </c>
      <c r="AF1163" s="38" t="s">
        <v>42</v>
      </c>
      <c r="AG1163" s="39">
        <f t="shared" si="170"/>
        <v>1719.4</v>
      </c>
      <c r="AH1163" s="40">
        <v>2548098.5699999998</v>
      </c>
      <c r="AI1163" s="35" t="e">
        <f t="shared" si="172"/>
        <v>#N/A</v>
      </c>
      <c r="AJ1163" s="41">
        <v>25729673</v>
      </c>
      <c r="AK1163" s="51">
        <v>1719.4</v>
      </c>
      <c r="AL1163" s="34" t="str">
        <f t="shared" si="173"/>
        <v>Mauricio Alves</v>
      </c>
    </row>
    <row r="1164" spans="1:38" x14ac:dyDescent="0.25">
      <c r="A1164" s="26" t="s">
        <v>38</v>
      </c>
      <c r="B1164" s="26" t="s">
        <v>39</v>
      </c>
      <c r="C1164" s="26" t="s">
        <v>52</v>
      </c>
      <c r="D1164" s="26" t="s">
        <v>40</v>
      </c>
      <c r="E1164" s="27">
        <v>5679</v>
      </c>
      <c r="F1164" s="67">
        <v>207</v>
      </c>
      <c r="G1164" s="67"/>
      <c r="H1164" s="26">
        <v>6000822544</v>
      </c>
      <c r="I1164" s="26" t="s">
        <v>42</v>
      </c>
      <c r="J1164" s="26" t="s">
        <v>42</v>
      </c>
      <c r="K1164" s="30" t="str">
        <f t="shared" si="174"/>
        <v>Custeio</v>
      </c>
      <c r="L1164" s="47" t="s">
        <v>136</v>
      </c>
      <c r="M1164" s="47" t="s">
        <v>111</v>
      </c>
      <c r="N1164" s="26" t="str">
        <f t="shared" si="169"/>
        <v>Realizado</v>
      </c>
      <c r="O1164" s="26" t="s">
        <v>64</v>
      </c>
      <c r="P1164" s="47" t="s">
        <v>104</v>
      </c>
      <c r="Q1164" s="26" t="str">
        <f>IFERROR(IFERROR(VLOOKUP(H1164,[1]STATUS_CAPEX!I:J,2,0),VLOOKUP(H1164,[1]STATUS_OPEX!H:I,2,0)),0)</f>
        <v>LIB //COMS</v>
      </c>
      <c r="R1164" s="31">
        <v>46710</v>
      </c>
      <c r="S1164" s="32" t="s">
        <v>56</v>
      </c>
      <c r="T1164" s="47" t="s">
        <v>72</v>
      </c>
      <c r="U1164" s="33" t="s">
        <v>39</v>
      </c>
      <c r="V1164" s="33" t="str">
        <f t="shared" si="176"/>
        <v>OK</v>
      </c>
      <c r="W1164" s="33" t="s">
        <v>49</v>
      </c>
      <c r="X1164" s="33" t="s">
        <v>49</v>
      </c>
      <c r="Y1164" s="33" t="s">
        <v>39</v>
      </c>
      <c r="Z1164" s="14">
        <f t="shared" si="171"/>
        <v>1</v>
      </c>
      <c r="AA1164" s="48">
        <v>1086.32</v>
      </c>
      <c r="AB1164" s="50" t="s">
        <v>57</v>
      </c>
      <c r="AC1164" s="36" t="s">
        <v>271</v>
      </c>
      <c r="AD1164" s="37" t="s">
        <v>51</v>
      </c>
      <c r="AE1164" s="32" t="str">
        <f t="shared" si="175"/>
        <v>Realizado</v>
      </c>
      <c r="AF1164" s="38" t="s">
        <v>42</v>
      </c>
      <c r="AG1164" s="39">
        <f t="shared" si="170"/>
        <v>1086.32</v>
      </c>
      <c r="AH1164" s="40">
        <v>2548098.5699999998</v>
      </c>
      <c r="AI1164" s="35" t="e">
        <f t="shared" si="172"/>
        <v>#N/A</v>
      </c>
      <c r="AJ1164" s="41">
        <v>25594610</v>
      </c>
      <c r="AK1164" s="51">
        <v>1086.32</v>
      </c>
      <c r="AL1164" s="34" t="str">
        <f t="shared" si="173"/>
        <v>Mauricio Alves</v>
      </c>
    </row>
    <row r="1165" spans="1:38" x14ac:dyDescent="0.25">
      <c r="A1165" s="26" t="s">
        <v>38</v>
      </c>
      <c r="B1165" s="26" t="s">
        <v>39</v>
      </c>
      <c r="C1165" s="26" t="s">
        <v>52</v>
      </c>
      <c r="D1165" s="26" t="s">
        <v>40</v>
      </c>
      <c r="E1165" s="27" t="s">
        <v>603</v>
      </c>
      <c r="F1165" s="67">
        <v>208</v>
      </c>
      <c r="G1165" s="67"/>
      <c r="H1165" s="26">
        <v>6000822546</v>
      </c>
      <c r="I1165" s="26" t="s">
        <v>42</v>
      </c>
      <c r="J1165" s="26" t="s">
        <v>42</v>
      </c>
      <c r="K1165" s="30" t="str">
        <f t="shared" si="174"/>
        <v>Custeio</v>
      </c>
      <c r="L1165" s="47" t="s">
        <v>136</v>
      </c>
      <c r="M1165" s="47" t="s">
        <v>111</v>
      </c>
      <c r="N1165" s="26" t="str">
        <f t="shared" si="169"/>
        <v>Realizado</v>
      </c>
      <c r="O1165" s="47" t="s">
        <v>100</v>
      </c>
      <c r="P1165" s="47" t="s">
        <v>104</v>
      </c>
      <c r="Q1165" s="26" t="str">
        <f>IFERROR(IFERROR(VLOOKUP(H1165,[1]STATUS_CAPEX!I:J,2,0),VLOOKUP(H1165,[1]STATUS_OPEX!H:I,2,0)),0)</f>
        <v>LIB //COMS</v>
      </c>
      <c r="R1165" s="31">
        <v>46711</v>
      </c>
      <c r="S1165" s="32" t="s">
        <v>56</v>
      </c>
      <c r="T1165" s="47" t="s">
        <v>72</v>
      </c>
      <c r="U1165" s="33" t="s">
        <v>39</v>
      </c>
      <c r="V1165" s="33" t="str">
        <f t="shared" si="176"/>
        <v>OK</v>
      </c>
      <c r="W1165" s="33" t="s">
        <v>49</v>
      </c>
      <c r="X1165" s="33" t="s">
        <v>49</v>
      </c>
      <c r="Y1165" s="33" t="s">
        <v>39</v>
      </c>
      <c r="Z1165" s="14">
        <f t="shared" si="171"/>
        <v>1</v>
      </c>
      <c r="AA1165" s="48">
        <v>2524.96</v>
      </c>
      <c r="AB1165" s="50" t="s">
        <v>57</v>
      </c>
      <c r="AC1165" s="36" t="s">
        <v>271</v>
      </c>
      <c r="AD1165" s="37" t="s">
        <v>51</v>
      </c>
      <c r="AE1165" s="32" t="str">
        <f t="shared" si="175"/>
        <v>Realizado</v>
      </c>
      <c r="AF1165" s="38" t="s">
        <v>42</v>
      </c>
      <c r="AG1165" s="39">
        <f t="shared" si="170"/>
        <v>2657.08</v>
      </c>
      <c r="AH1165" s="40">
        <v>2548098.5699999998</v>
      </c>
      <c r="AI1165" s="35" t="e">
        <f t="shared" si="172"/>
        <v>#N/A</v>
      </c>
      <c r="AJ1165" s="41">
        <v>25594697</v>
      </c>
      <c r="AK1165" s="51">
        <v>2657.08</v>
      </c>
      <c r="AL1165" s="34" t="str">
        <f t="shared" si="173"/>
        <v>Mauricio Alves</v>
      </c>
    </row>
    <row r="1166" spans="1:38" x14ac:dyDescent="0.25">
      <c r="A1166" s="26" t="s">
        <v>38</v>
      </c>
      <c r="B1166" s="26" t="s">
        <v>39</v>
      </c>
      <c r="C1166" s="26" t="s">
        <v>52</v>
      </c>
      <c r="D1166" s="26" t="s">
        <v>40</v>
      </c>
      <c r="E1166" s="27">
        <v>3145</v>
      </c>
      <c r="F1166" s="27">
        <v>152</v>
      </c>
      <c r="G1166" s="27"/>
      <c r="H1166" s="26">
        <v>6000824717</v>
      </c>
      <c r="I1166" s="26" t="s">
        <v>42</v>
      </c>
      <c r="J1166" s="26" t="s">
        <v>42</v>
      </c>
      <c r="K1166" s="30" t="str">
        <f t="shared" si="174"/>
        <v>Custeio</v>
      </c>
      <c r="L1166" s="26" t="s">
        <v>136</v>
      </c>
      <c r="M1166" s="47" t="s">
        <v>541</v>
      </c>
      <c r="N1166" s="26" t="str">
        <f t="shared" si="169"/>
        <v>Realizado</v>
      </c>
      <c r="O1166" s="47" t="s">
        <v>117</v>
      </c>
      <c r="P1166" s="47" t="s">
        <v>76</v>
      </c>
      <c r="Q1166" s="26" t="str">
        <f>IFERROR(IFERROR(VLOOKUP(H1166,[1]STATUS_CAPEX!I:J,2,0),VLOOKUP(H1166,[1]STATUS_OPEX!H:I,2,0)),0)</f>
        <v>LIB //COMS</v>
      </c>
      <c r="R1166" s="31">
        <v>46712</v>
      </c>
      <c r="S1166" s="32" t="s">
        <v>56</v>
      </c>
      <c r="T1166" s="26" t="s">
        <v>72</v>
      </c>
      <c r="U1166" s="33" t="s">
        <v>39</v>
      </c>
      <c r="V1166" s="33" t="str">
        <f t="shared" si="176"/>
        <v>OK</v>
      </c>
      <c r="W1166" s="33" t="s">
        <v>49</v>
      </c>
      <c r="X1166" s="33" t="s">
        <v>49</v>
      </c>
      <c r="Y1166" s="33" t="s">
        <v>39</v>
      </c>
      <c r="Z1166" s="14">
        <f t="shared" si="171"/>
        <v>1</v>
      </c>
      <c r="AA1166" s="48">
        <v>983.56</v>
      </c>
      <c r="AB1166" s="35" t="s">
        <v>57</v>
      </c>
      <c r="AC1166" s="36" t="str">
        <f>IFERROR(VLOOKUP(T1166,[1]STATUS_CAPEX!Q:R,2,0),"SAMUEL OLIVEIRA")</f>
        <v>SAMUEL OLIVEIRA</v>
      </c>
      <c r="AD1166" s="37" t="s">
        <v>51</v>
      </c>
      <c r="AE1166" s="32" t="str">
        <f t="shared" si="175"/>
        <v>Realizado</v>
      </c>
      <c r="AF1166" s="38" t="s">
        <v>42</v>
      </c>
      <c r="AG1166" s="39">
        <f t="shared" si="170"/>
        <v>983.56</v>
      </c>
      <c r="AH1166" s="40">
        <v>2548098.5699999998</v>
      </c>
      <c r="AI1166" s="35" t="e">
        <f t="shared" si="172"/>
        <v>#N/A</v>
      </c>
      <c r="AJ1166" s="41">
        <v>25662830</v>
      </c>
      <c r="AK1166" s="51">
        <v>983.56</v>
      </c>
      <c r="AL1166" s="34" t="str">
        <f t="shared" si="173"/>
        <v>Mauricio Alves</v>
      </c>
    </row>
    <row r="1167" spans="1:38" x14ac:dyDescent="0.25">
      <c r="A1167" s="26" t="s">
        <v>38</v>
      </c>
      <c r="B1167" s="26" t="s">
        <v>39</v>
      </c>
      <c r="C1167" s="26" t="s">
        <v>52</v>
      </c>
      <c r="D1167" s="26" t="s">
        <v>40</v>
      </c>
      <c r="E1167" s="27">
        <v>5938</v>
      </c>
      <c r="F1167" s="67">
        <v>210</v>
      </c>
      <c r="G1167" s="67"/>
      <c r="H1167" s="26">
        <v>6000822048</v>
      </c>
      <c r="I1167" s="26" t="s">
        <v>42</v>
      </c>
      <c r="J1167" s="26" t="s">
        <v>42</v>
      </c>
      <c r="K1167" s="30" t="str">
        <f t="shared" si="174"/>
        <v>Custeio</v>
      </c>
      <c r="L1167" s="47" t="s">
        <v>136</v>
      </c>
      <c r="M1167" s="47" t="s">
        <v>111</v>
      </c>
      <c r="N1167" s="26" t="str">
        <f t="shared" si="169"/>
        <v>Realizado</v>
      </c>
      <c r="O1167" s="47" t="s">
        <v>137</v>
      </c>
      <c r="P1167" s="47" t="s">
        <v>104</v>
      </c>
      <c r="Q1167" s="26" t="str">
        <f>IFERROR(IFERROR(VLOOKUP(H1167,[1]STATUS_CAPEX!I:J,2,0),VLOOKUP(H1167,[1]STATUS_OPEX!H:I,2,0)),0)</f>
        <v>LIB //COMS</v>
      </c>
      <c r="R1167" s="31">
        <v>46713</v>
      </c>
      <c r="S1167" s="32" t="s">
        <v>56</v>
      </c>
      <c r="T1167" s="47" t="s">
        <v>72</v>
      </c>
      <c r="U1167" s="33" t="s">
        <v>39</v>
      </c>
      <c r="V1167" s="33" t="str">
        <f t="shared" si="176"/>
        <v>OK</v>
      </c>
      <c r="W1167" s="33" t="s">
        <v>49</v>
      </c>
      <c r="X1167" s="33" t="s">
        <v>49</v>
      </c>
      <c r="Y1167" s="33" t="s">
        <v>39</v>
      </c>
      <c r="Z1167" s="14">
        <f t="shared" si="171"/>
        <v>1</v>
      </c>
      <c r="AA1167" s="48">
        <v>1291.8399999999999</v>
      </c>
      <c r="AB1167" s="50" t="s">
        <v>57</v>
      </c>
      <c r="AC1167" s="36" t="s">
        <v>73</v>
      </c>
      <c r="AD1167" s="37" t="s">
        <v>51</v>
      </c>
      <c r="AE1167" s="32" t="str">
        <f t="shared" si="175"/>
        <v>Realizado</v>
      </c>
      <c r="AF1167" s="38" t="s">
        <v>42</v>
      </c>
      <c r="AG1167" s="39">
        <f t="shared" si="170"/>
        <v>1291.8399999999999</v>
      </c>
      <c r="AH1167" s="40">
        <v>2548098.5699999998</v>
      </c>
      <c r="AI1167" s="35" t="e">
        <f t="shared" si="172"/>
        <v>#N/A</v>
      </c>
      <c r="AJ1167" s="110">
        <v>25577081</v>
      </c>
      <c r="AK1167" s="57">
        <v>1291.8399999999999</v>
      </c>
      <c r="AL1167" s="34" t="str">
        <f t="shared" si="173"/>
        <v>Mauricio Alves</v>
      </c>
    </row>
    <row r="1168" spans="1:38" x14ac:dyDescent="0.25">
      <c r="A1168" s="26" t="s">
        <v>38</v>
      </c>
      <c r="B1168" s="26" t="s">
        <v>39</v>
      </c>
      <c r="C1168" s="26" t="s">
        <v>52</v>
      </c>
      <c r="D1168" s="26" t="s">
        <v>40</v>
      </c>
      <c r="E1168" s="27">
        <v>1080</v>
      </c>
      <c r="F1168" s="27">
        <v>153</v>
      </c>
      <c r="G1168" s="27"/>
      <c r="H1168" s="26">
        <v>6000825509</v>
      </c>
      <c r="I1168" s="26" t="s">
        <v>42</v>
      </c>
      <c r="J1168" s="26" t="s">
        <v>42</v>
      </c>
      <c r="K1168" s="30" t="str">
        <f t="shared" si="174"/>
        <v>Custeio</v>
      </c>
      <c r="L1168" s="26" t="s">
        <v>136</v>
      </c>
      <c r="M1168" s="47" t="s">
        <v>506</v>
      </c>
      <c r="N1168" s="26" t="str">
        <f t="shared" si="169"/>
        <v>Realizado</v>
      </c>
      <c r="O1168" s="26" t="s">
        <v>64</v>
      </c>
      <c r="P1168" s="47" t="s">
        <v>76</v>
      </c>
      <c r="Q1168" s="26" t="str">
        <f>IFERROR(IFERROR(VLOOKUP(H1168,[1]STATUS_CAPEX!I:J,2,0),VLOOKUP(H1168,[1]STATUS_OPEX!H:I,2,0)),0)</f>
        <v>LIB //COMS</v>
      </c>
      <c r="R1168" s="31">
        <v>46714</v>
      </c>
      <c r="S1168" s="32" t="s">
        <v>56</v>
      </c>
      <c r="T1168" s="26" t="s">
        <v>72</v>
      </c>
      <c r="U1168" s="33" t="s">
        <v>39</v>
      </c>
      <c r="V1168" s="33" t="str">
        <f t="shared" si="176"/>
        <v>OK</v>
      </c>
      <c r="W1168" s="33" t="s">
        <v>49</v>
      </c>
      <c r="X1168" s="33" t="s">
        <v>49</v>
      </c>
      <c r="Y1168" s="33" t="s">
        <v>39</v>
      </c>
      <c r="Z1168" s="14">
        <f t="shared" si="171"/>
        <v>1</v>
      </c>
      <c r="AA1168" s="48">
        <v>578.92999999999995</v>
      </c>
      <c r="AB1168" s="35" t="s">
        <v>57</v>
      </c>
      <c r="AC1168" s="36" t="s">
        <v>271</v>
      </c>
      <c r="AD1168" s="37" t="s">
        <v>51</v>
      </c>
      <c r="AE1168" s="32" t="str">
        <f t="shared" si="175"/>
        <v>Realizado</v>
      </c>
      <c r="AF1168" s="38" t="s">
        <v>42</v>
      </c>
      <c r="AG1168" s="39">
        <f t="shared" si="170"/>
        <v>571.62</v>
      </c>
      <c r="AH1168" s="40">
        <v>2548098.5699999998</v>
      </c>
      <c r="AI1168" s="35" t="e">
        <f t="shared" si="172"/>
        <v>#N/A</v>
      </c>
      <c r="AJ1168" s="41">
        <v>25696875</v>
      </c>
      <c r="AK1168" s="51">
        <v>571.62</v>
      </c>
      <c r="AL1168" s="34" t="str">
        <f t="shared" si="173"/>
        <v>Mauricio Alves</v>
      </c>
    </row>
    <row r="1169" spans="1:38" x14ac:dyDescent="0.25">
      <c r="A1169" s="26" t="s">
        <v>38</v>
      </c>
      <c r="B1169" s="26" t="s">
        <v>39</v>
      </c>
      <c r="C1169" s="26" t="s">
        <v>52</v>
      </c>
      <c r="D1169" s="26" t="s">
        <v>40</v>
      </c>
      <c r="E1169" s="27" t="s">
        <v>604</v>
      </c>
      <c r="F1169" s="67">
        <v>212</v>
      </c>
      <c r="G1169" s="67"/>
      <c r="H1169" s="26">
        <v>6000822054</v>
      </c>
      <c r="I1169" s="26" t="s">
        <v>42</v>
      </c>
      <c r="J1169" s="26" t="s">
        <v>42</v>
      </c>
      <c r="K1169" s="30" t="str">
        <f t="shared" si="174"/>
        <v>Custeio</v>
      </c>
      <c r="L1169" s="47" t="s">
        <v>136</v>
      </c>
      <c r="M1169" s="47" t="s">
        <v>111</v>
      </c>
      <c r="N1169" s="26" t="str">
        <f t="shared" si="169"/>
        <v>Realizado</v>
      </c>
      <c r="O1169" s="47" t="s">
        <v>45</v>
      </c>
      <c r="P1169" s="47" t="s">
        <v>104</v>
      </c>
      <c r="Q1169" s="26" t="str">
        <f>IFERROR(IFERROR(VLOOKUP(H1169,[1]STATUS_CAPEX!I:J,2,0),VLOOKUP(H1169,[1]STATUS_OPEX!H:I,2,0)),0)</f>
        <v>LIB //COMS</v>
      </c>
      <c r="R1169" s="31">
        <v>46715</v>
      </c>
      <c r="S1169" s="32" t="s">
        <v>56</v>
      </c>
      <c r="T1169" s="47" t="s">
        <v>72</v>
      </c>
      <c r="U1169" s="33" t="s">
        <v>39</v>
      </c>
      <c r="V1169" s="33" t="str">
        <f t="shared" si="176"/>
        <v>OK</v>
      </c>
      <c r="W1169" s="33" t="s">
        <v>49</v>
      </c>
      <c r="X1169" s="33" t="s">
        <v>49</v>
      </c>
      <c r="Y1169" s="33" t="s">
        <v>39</v>
      </c>
      <c r="Z1169" s="14">
        <f t="shared" si="171"/>
        <v>1</v>
      </c>
      <c r="AA1169" s="48">
        <v>1027.5999999999999</v>
      </c>
      <c r="AB1169" s="50" t="s">
        <v>57</v>
      </c>
      <c r="AC1169" s="36" t="s">
        <v>73</v>
      </c>
      <c r="AD1169" s="37" t="s">
        <v>51</v>
      </c>
      <c r="AE1169" s="32" t="str">
        <f t="shared" si="175"/>
        <v>Realizado</v>
      </c>
      <c r="AF1169" s="38" t="s">
        <v>42</v>
      </c>
      <c r="AG1169" s="39">
        <f t="shared" si="170"/>
        <v>1027.5999999999999</v>
      </c>
      <c r="AH1169" s="40">
        <v>2548098.5699999998</v>
      </c>
      <c r="AI1169" s="35" t="e">
        <f t="shared" si="172"/>
        <v>#N/A</v>
      </c>
      <c r="AJ1169" s="110">
        <v>25577038</v>
      </c>
      <c r="AK1169" s="57">
        <v>1027.5999999999999</v>
      </c>
      <c r="AL1169" s="34" t="str">
        <f t="shared" si="173"/>
        <v>Mauricio Alves</v>
      </c>
    </row>
    <row r="1170" spans="1:38" x14ac:dyDescent="0.25">
      <c r="A1170" s="26" t="s">
        <v>38</v>
      </c>
      <c r="B1170" s="26" t="s">
        <v>39</v>
      </c>
      <c r="C1170" s="26" t="s">
        <v>52</v>
      </c>
      <c r="D1170" s="26" t="s">
        <v>40</v>
      </c>
      <c r="E1170" s="27">
        <v>519</v>
      </c>
      <c r="F1170" s="67">
        <v>173</v>
      </c>
      <c r="G1170" s="67"/>
      <c r="H1170" s="26">
        <v>6000821924</v>
      </c>
      <c r="I1170" s="26" t="s">
        <v>42</v>
      </c>
      <c r="J1170" s="26" t="s">
        <v>42</v>
      </c>
      <c r="K1170" s="30" t="str">
        <f t="shared" si="174"/>
        <v>Custeio</v>
      </c>
      <c r="L1170" s="47" t="s">
        <v>136</v>
      </c>
      <c r="M1170" s="47" t="s">
        <v>99</v>
      </c>
      <c r="N1170" s="26" t="str">
        <f t="shared" si="169"/>
        <v>Realizado</v>
      </c>
      <c r="O1170" s="47" t="s">
        <v>45</v>
      </c>
      <c r="P1170" s="47" t="s">
        <v>81</v>
      </c>
      <c r="Q1170" s="26" t="str">
        <f>IFERROR(IFERROR(VLOOKUP(H1170,[1]STATUS_CAPEX!I:J,2,0),VLOOKUP(H1170,[1]STATUS_OPEX!H:I,2,0)),0)</f>
        <v>LIB //COMS</v>
      </c>
      <c r="R1170" s="31">
        <v>46716</v>
      </c>
      <c r="S1170" s="32" t="s">
        <v>56</v>
      </c>
      <c r="T1170" s="47" t="s">
        <v>72</v>
      </c>
      <c r="U1170" s="33" t="s">
        <v>39</v>
      </c>
      <c r="V1170" s="33" t="str">
        <f t="shared" si="176"/>
        <v>OK</v>
      </c>
      <c r="W1170" s="33" t="s">
        <v>49</v>
      </c>
      <c r="X1170" s="33" t="s">
        <v>49</v>
      </c>
      <c r="Y1170" s="33" t="s">
        <v>39</v>
      </c>
      <c r="Z1170" s="14">
        <f t="shared" si="171"/>
        <v>1</v>
      </c>
      <c r="AA1170" s="48">
        <v>963.37</v>
      </c>
      <c r="AB1170" s="50" t="s">
        <v>57</v>
      </c>
      <c r="AC1170" s="36" t="s">
        <v>73</v>
      </c>
      <c r="AD1170" s="37" t="s">
        <v>51</v>
      </c>
      <c r="AE1170" s="32" t="str">
        <f t="shared" si="175"/>
        <v>Realizado</v>
      </c>
      <c r="AF1170" s="38" t="s">
        <v>42</v>
      </c>
      <c r="AG1170" s="39">
        <f t="shared" si="170"/>
        <v>963.37</v>
      </c>
      <c r="AH1170" s="40">
        <v>2548098.5699999998</v>
      </c>
      <c r="AI1170" s="35" t="e">
        <f t="shared" si="172"/>
        <v>#N/A</v>
      </c>
      <c r="AJ1170" s="110">
        <v>25576826</v>
      </c>
      <c r="AK1170" s="57">
        <v>963.37</v>
      </c>
      <c r="AL1170" s="34" t="str">
        <f t="shared" si="173"/>
        <v>Mauricio Alves</v>
      </c>
    </row>
    <row r="1171" spans="1:38" x14ac:dyDescent="0.25">
      <c r="A1171" s="26" t="s">
        <v>38</v>
      </c>
      <c r="B1171" s="26" t="s">
        <v>39</v>
      </c>
      <c r="C1171" s="26" t="s">
        <v>52</v>
      </c>
      <c r="D1171" s="26" t="s">
        <v>40</v>
      </c>
      <c r="E1171" s="27">
        <v>44122893</v>
      </c>
      <c r="F1171" s="67">
        <v>174</v>
      </c>
      <c r="G1171" s="67"/>
      <c r="H1171" s="26">
        <v>6000821925</v>
      </c>
      <c r="I1171" s="26" t="s">
        <v>42</v>
      </c>
      <c r="J1171" s="26" t="s">
        <v>42</v>
      </c>
      <c r="K1171" s="30" t="str">
        <f t="shared" si="174"/>
        <v>Custeio</v>
      </c>
      <c r="L1171" s="47" t="s">
        <v>136</v>
      </c>
      <c r="M1171" s="47" t="s">
        <v>99</v>
      </c>
      <c r="N1171" s="26" t="str">
        <f t="shared" si="169"/>
        <v>Realizado</v>
      </c>
      <c r="O1171" s="26" t="s">
        <v>64</v>
      </c>
      <c r="P1171" s="47" t="s">
        <v>81</v>
      </c>
      <c r="Q1171" s="26" t="str">
        <f>IFERROR(IFERROR(VLOOKUP(H1171,[1]STATUS_CAPEX!I:J,2,0),VLOOKUP(H1171,[1]STATUS_OPEX!H:I,2,0)),0)</f>
        <v>LIB //COMS</v>
      </c>
      <c r="R1171" s="31">
        <v>46717</v>
      </c>
      <c r="S1171" s="32" t="s">
        <v>56</v>
      </c>
      <c r="T1171" s="47" t="s">
        <v>72</v>
      </c>
      <c r="U1171" s="33" t="s">
        <v>39</v>
      </c>
      <c r="V1171" s="33" t="str">
        <f t="shared" si="176"/>
        <v>OK</v>
      </c>
      <c r="W1171" s="33" t="s">
        <v>49</v>
      </c>
      <c r="X1171" s="33" t="s">
        <v>49</v>
      </c>
      <c r="Y1171" s="33" t="s">
        <v>39</v>
      </c>
      <c r="Z1171" s="14">
        <f t="shared" si="171"/>
        <v>1</v>
      </c>
      <c r="AA1171" s="48">
        <v>963.37</v>
      </c>
      <c r="AB1171" s="50" t="s">
        <v>57</v>
      </c>
      <c r="AC1171" s="36" t="s">
        <v>73</v>
      </c>
      <c r="AD1171" s="37" t="s">
        <v>51</v>
      </c>
      <c r="AE1171" s="32" t="str">
        <f t="shared" si="175"/>
        <v>Realizado</v>
      </c>
      <c r="AF1171" s="38" t="s">
        <v>42</v>
      </c>
      <c r="AG1171" s="39">
        <f t="shared" si="170"/>
        <v>963.37</v>
      </c>
      <c r="AH1171" s="40">
        <v>2548098.5699999998</v>
      </c>
      <c r="AI1171" s="35" t="e">
        <f t="shared" si="172"/>
        <v>#N/A</v>
      </c>
      <c r="AJ1171" s="95">
        <v>25576865</v>
      </c>
      <c r="AK1171" s="57">
        <v>963.37</v>
      </c>
      <c r="AL1171" s="34" t="str">
        <f t="shared" si="173"/>
        <v>Mauricio Alves</v>
      </c>
    </row>
    <row r="1172" spans="1:38" x14ac:dyDescent="0.25">
      <c r="A1172" s="26" t="s">
        <v>38</v>
      </c>
      <c r="B1172" s="26" t="s">
        <v>39</v>
      </c>
      <c r="C1172" s="26" t="s">
        <v>52</v>
      </c>
      <c r="D1172" s="26" t="s">
        <v>40</v>
      </c>
      <c r="E1172" s="27">
        <v>1920</v>
      </c>
      <c r="F1172" s="46">
        <v>369</v>
      </c>
      <c r="G1172" s="46">
        <v>1</v>
      </c>
      <c r="H1172" s="26">
        <v>6000668722</v>
      </c>
      <c r="I1172" s="26" t="s">
        <v>42</v>
      </c>
      <c r="J1172" s="26" t="s">
        <v>42</v>
      </c>
      <c r="K1172" s="30" t="str">
        <f t="shared" si="174"/>
        <v>Custeio</v>
      </c>
      <c r="L1172" s="26" t="s">
        <v>75</v>
      </c>
      <c r="M1172" s="26" t="s">
        <v>69</v>
      </c>
      <c r="N1172" s="26" t="str">
        <f t="shared" si="169"/>
        <v>Realizado</v>
      </c>
      <c r="O1172" s="47" t="s">
        <v>45</v>
      </c>
      <c r="P1172" s="47" t="s">
        <v>76</v>
      </c>
      <c r="Q1172" s="26" t="str">
        <f>IFERROR(IFERROR(VLOOKUP(H1172,[1]STATUS_CAPEX!I:J,2,0),VLOOKUP(H1172,[1]STATUS_OPEX!H:I,2,0)),0)</f>
        <v>LIB //COMS</v>
      </c>
      <c r="R1172" s="31">
        <v>45523</v>
      </c>
      <c r="S1172" s="32" t="s">
        <v>56</v>
      </c>
      <c r="T1172" s="26" t="s">
        <v>72</v>
      </c>
      <c r="U1172" s="33" t="s">
        <v>39</v>
      </c>
      <c r="V1172" s="33" t="str">
        <f t="shared" si="176"/>
        <v>OK</v>
      </c>
      <c r="W1172" s="33" t="s">
        <v>49</v>
      </c>
      <c r="X1172" s="33" t="s">
        <v>49</v>
      </c>
      <c r="Y1172" s="33" t="s">
        <v>39</v>
      </c>
      <c r="Z1172" s="14">
        <f t="shared" si="171"/>
        <v>1</v>
      </c>
      <c r="AA1172" s="48">
        <v>769.86</v>
      </c>
      <c r="AB1172" s="50" t="s">
        <v>57</v>
      </c>
      <c r="AC1172" s="36" t="str">
        <f>IFERROR(VLOOKUP(T1172,[1]STATUS_CAPEX!Q:R,2,0),"SAMUEL OLIVEIRA")</f>
        <v>SAMUEL OLIVEIRA</v>
      </c>
      <c r="AD1172" s="37" t="s">
        <v>51</v>
      </c>
      <c r="AE1172" s="32" t="str">
        <f t="shared" si="175"/>
        <v>Realizado</v>
      </c>
      <c r="AF1172" s="38" t="s">
        <v>42</v>
      </c>
      <c r="AG1172" s="49">
        <f t="shared" si="170"/>
        <v>769.86</v>
      </c>
      <c r="AH1172" s="40">
        <v>2548098.5699999998</v>
      </c>
      <c r="AI1172" s="50" t="e">
        <f t="shared" si="172"/>
        <v>#N/A</v>
      </c>
      <c r="AJ1172" s="41">
        <v>25594409</v>
      </c>
      <c r="AK1172" s="51">
        <v>769.86</v>
      </c>
      <c r="AL1172" s="34" t="str">
        <f t="shared" si="173"/>
        <v>Mauricio Alves</v>
      </c>
    </row>
    <row r="1173" spans="1:38" x14ac:dyDescent="0.25">
      <c r="A1173" s="26" t="s">
        <v>38</v>
      </c>
      <c r="B1173" s="26" t="s">
        <v>39</v>
      </c>
      <c r="C1173" s="26" t="s">
        <v>52</v>
      </c>
      <c r="D1173" s="26" t="s">
        <v>40</v>
      </c>
      <c r="E1173" s="27">
        <v>1920</v>
      </c>
      <c r="F1173" s="46" t="s">
        <v>605</v>
      </c>
      <c r="G1173" s="46">
        <v>1</v>
      </c>
      <c r="H1173" s="26">
        <v>6000668685</v>
      </c>
      <c r="I1173" s="26" t="s">
        <v>42</v>
      </c>
      <c r="J1173" s="26" t="s">
        <v>42</v>
      </c>
      <c r="K1173" s="30" t="str">
        <f t="shared" si="174"/>
        <v>Custeio</v>
      </c>
      <c r="L1173" s="26" t="s">
        <v>75</v>
      </c>
      <c r="M1173" s="26" t="s">
        <v>69</v>
      </c>
      <c r="N1173" s="26" t="str">
        <f t="shared" si="169"/>
        <v>Realizado</v>
      </c>
      <c r="O1173" s="47" t="s">
        <v>45</v>
      </c>
      <c r="P1173" s="47" t="s">
        <v>76</v>
      </c>
      <c r="Q1173" s="26" t="str">
        <f>IFERROR(IFERROR(VLOOKUP(H1173,[1]STATUS_CAPEX!I:J,2,0),VLOOKUP(H1173,[1]STATUS_OPEX!H:I,2,0)),0)</f>
        <v>LIB //COMS</v>
      </c>
      <c r="R1173" s="31">
        <v>45523</v>
      </c>
      <c r="S1173" s="32" t="s">
        <v>56</v>
      </c>
      <c r="T1173" s="26" t="s">
        <v>72</v>
      </c>
      <c r="U1173" s="33" t="s">
        <v>39</v>
      </c>
      <c r="V1173" s="33" t="str">
        <f t="shared" si="176"/>
        <v>OK</v>
      </c>
      <c r="W1173" s="33" t="s">
        <v>49</v>
      </c>
      <c r="X1173" s="33" t="s">
        <v>49</v>
      </c>
      <c r="Y1173" s="33" t="s">
        <v>39</v>
      </c>
      <c r="Z1173" s="14">
        <f t="shared" si="171"/>
        <v>1</v>
      </c>
      <c r="AA1173" s="48">
        <v>769.86</v>
      </c>
      <c r="AB1173" s="50" t="s">
        <v>57</v>
      </c>
      <c r="AC1173" s="36" t="str">
        <f>IFERROR(VLOOKUP(T1173,[1]STATUS_CAPEX!Q:R,2,0),"SAMUEL OLIVEIRA")</f>
        <v>SAMUEL OLIVEIRA</v>
      </c>
      <c r="AD1173" s="37" t="s">
        <v>51</v>
      </c>
      <c r="AE1173" s="32" t="str">
        <f t="shared" si="175"/>
        <v>Realizado</v>
      </c>
      <c r="AF1173" s="38" t="s">
        <v>42</v>
      </c>
      <c r="AG1173" s="49">
        <f t="shared" si="170"/>
        <v>769.86</v>
      </c>
      <c r="AH1173" s="40">
        <v>2548098.5699999998</v>
      </c>
      <c r="AI1173" s="50" t="e">
        <f t="shared" si="172"/>
        <v>#N/A</v>
      </c>
      <c r="AJ1173" s="41">
        <v>25537038</v>
      </c>
      <c r="AK1173" s="51">
        <v>769.86</v>
      </c>
      <c r="AL1173" s="34" t="str">
        <f t="shared" si="173"/>
        <v>Mauricio Alves</v>
      </c>
    </row>
    <row r="1174" spans="1:38" x14ac:dyDescent="0.25">
      <c r="A1174" s="26" t="s">
        <v>38</v>
      </c>
      <c r="B1174" s="26" t="s">
        <v>39</v>
      </c>
      <c r="C1174" s="26" t="s">
        <v>52</v>
      </c>
      <c r="D1174" s="26" t="s">
        <v>40</v>
      </c>
      <c r="E1174" s="27">
        <v>1920</v>
      </c>
      <c r="F1174" s="46" t="s">
        <v>606</v>
      </c>
      <c r="G1174" s="46">
        <v>1</v>
      </c>
      <c r="H1174" s="26">
        <v>6000668684</v>
      </c>
      <c r="I1174" s="43" t="s">
        <v>42</v>
      </c>
      <c r="J1174" s="43" t="s">
        <v>42</v>
      </c>
      <c r="K1174" s="30" t="str">
        <f t="shared" si="174"/>
        <v>Custeio</v>
      </c>
      <c r="L1174" s="26" t="s">
        <v>75</v>
      </c>
      <c r="M1174" s="26" t="s">
        <v>69</v>
      </c>
      <c r="N1174" s="26" t="str">
        <f t="shared" si="169"/>
        <v>Realizado</v>
      </c>
      <c r="O1174" s="47" t="s">
        <v>45</v>
      </c>
      <c r="P1174" s="47" t="s">
        <v>76</v>
      </c>
      <c r="Q1174" s="26" t="str">
        <f>IFERROR(IFERROR(VLOOKUP(H1174,[1]STATUS_CAPEX!I:J,2,0),VLOOKUP(H1174,[1]STATUS_OPEX!H:I,2,0)),0)</f>
        <v>LIB //COMS</v>
      </c>
      <c r="R1174" s="31">
        <v>45523</v>
      </c>
      <c r="S1174" s="32" t="s">
        <v>56</v>
      </c>
      <c r="T1174" s="26" t="s">
        <v>72</v>
      </c>
      <c r="U1174" s="33" t="s">
        <v>39</v>
      </c>
      <c r="V1174" s="33" t="str">
        <f t="shared" si="176"/>
        <v>OK</v>
      </c>
      <c r="W1174" s="33" t="s">
        <v>49</v>
      </c>
      <c r="X1174" s="33" t="s">
        <v>49</v>
      </c>
      <c r="Y1174" s="33" t="s">
        <v>39</v>
      </c>
      <c r="Z1174" s="14">
        <f t="shared" si="171"/>
        <v>1</v>
      </c>
      <c r="AA1174" s="48">
        <v>769.86</v>
      </c>
      <c r="AB1174" s="50" t="s">
        <v>57</v>
      </c>
      <c r="AC1174" s="36" t="str">
        <f>IFERROR(VLOOKUP(T1174,[1]STATUS_CAPEX!Q:R,2,0),"SAMUEL OLIVEIRA")</f>
        <v>SAMUEL OLIVEIRA</v>
      </c>
      <c r="AD1174" s="37" t="s">
        <v>51</v>
      </c>
      <c r="AE1174" s="32" t="str">
        <f t="shared" si="175"/>
        <v>Realizado</v>
      </c>
      <c r="AF1174" s="38" t="s">
        <v>42</v>
      </c>
      <c r="AG1174" s="49">
        <f t="shared" si="170"/>
        <v>769.86</v>
      </c>
      <c r="AH1174" s="40">
        <v>2548098.5699999998</v>
      </c>
      <c r="AI1174" s="50" t="e">
        <f t="shared" si="172"/>
        <v>#N/A</v>
      </c>
      <c r="AJ1174" s="41">
        <v>25696583</v>
      </c>
      <c r="AK1174" s="51">
        <v>769.86</v>
      </c>
      <c r="AL1174" s="34" t="str">
        <f t="shared" si="173"/>
        <v>Mauricio Alves</v>
      </c>
    </row>
    <row r="1175" spans="1:38" hidden="1" x14ac:dyDescent="0.25">
      <c r="A1175" s="26" t="s">
        <v>283</v>
      </c>
      <c r="B1175" s="26" t="s">
        <v>360</v>
      </c>
      <c r="C1175" s="26" t="s">
        <v>361</v>
      </c>
      <c r="D1175" s="26" t="s">
        <v>61</v>
      </c>
      <c r="E1175" s="27">
        <v>3088</v>
      </c>
      <c r="F1175" s="67">
        <v>544</v>
      </c>
      <c r="G1175" s="67"/>
      <c r="H1175" s="44">
        <v>6000824121</v>
      </c>
      <c r="I1175" s="112">
        <v>67600139</v>
      </c>
      <c r="J1175" s="112" t="s">
        <v>607</v>
      </c>
      <c r="K1175" s="30" t="str">
        <f t="shared" si="174"/>
        <v>Custeio</v>
      </c>
      <c r="L1175" s="47" t="s">
        <v>136</v>
      </c>
      <c r="M1175" s="26" t="s">
        <v>69</v>
      </c>
      <c r="N1175" s="26" t="str">
        <f t="shared" si="169"/>
        <v>Realizado</v>
      </c>
      <c r="O1175" s="47" t="s">
        <v>45</v>
      </c>
      <c r="P1175" s="47" t="s">
        <v>70</v>
      </c>
      <c r="Q1175" s="26" t="str">
        <f>IFERROR(IFERROR(VLOOKUP(H1175,[1]STATUS_CAPEX!I:J,2,0),VLOOKUP(H1175,[1]STATUS_OPEX!H:I,2,0)),0)</f>
        <v>LIB //PEND</v>
      </c>
      <c r="R1175" s="31">
        <v>46811</v>
      </c>
      <c r="S1175" s="32" t="s">
        <v>66</v>
      </c>
      <c r="T1175" s="47" t="s">
        <v>72</v>
      </c>
      <c r="U1175" s="33" t="s">
        <v>39</v>
      </c>
      <c r="V1175" s="33" t="s">
        <v>39</v>
      </c>
      <c r="W1175" s="33" t="s">
        <v>49</v>
      </c>
      <c r="X1175" s="33" t="s">
        <v>49</v>
      </c>
      <c r="Y1175" s="33" t="str">
        <f>IF(AK1175&gt;0,"OK","NOK")</f>
        <v>OK</v>
      </c>
      <c r="Z1175" s="14">
        <f t="shared" si="171"/>
        <v>1</v>
      </c>
      <c r="AA1175" s="48">
        <v>1377.75</v>
      </c>
      <c r="AB1175" s="35" t="s">
        <v>50</v>
      </c>
      <c r="AC1175" s="36" t="s">
        <v>271</v>
      </c>
      <c r="AD1175" s="37" t="s">
        <v>51</v>
      </c>
      <c r="AE1175" s="32" t="str">
        <f t="shared" si="175"/>
        <v>Realizado</v>
      </c>
      <c r="AF1175" s="38" t="s">
        <v>68</v>
      </c>
      <c r="AG1175" s="39">
        <f t="shared" si="170"/>
        <v>769.86</v>
      </c>
      <c r="AH1175" s="40">
        <v>2548098.5699999998</v>
      </c>
      <c r="AI1175" s="35" t="e">
        <f t="shared" si="172"/>
        <v>#N/A</v>
      </c>
      <c r="AJ1175" s="41">
        <v>25662424</v>
      </c>
      <c r="AK1175" s="51">
        <v>769.86</v>
      </c>
      <c r="AL1175" s="34" t="str">
        <f t="shared" si="173"/>
        <v>Erica Fragoso</v>
      </c>
    </row>
    <row r="1176" spans="1:38" hidden="1" x14ac:dyDescent="0.25">
      <c r="A1176" s="26" t="s">
        <v>0</v>
      </c>
      <c r="B1176" s="26" t="s">
        <v>180</v>
      </c>
      <c r="C1176" s="26" t="s">
        <v>180</v>
      </c>
      <c r="D1176" s="26" t="s">
        <v>61</v>
      </c>
      <c r="E1176" s="27">
        <v>80212</v>
      </c>
      <c r="F1176" s="67">
        <v>176</v>
      </c>
      <c r="G1176" s="67"/>
      <c r="H1176" s="44" t="s">
        <v>608</v>
      </c>
      <c r="I1176" s="45" t="s">
        <v>63</v>
      </c>
      <c r="J1176" s="45" t="s">
        <v>63</v>
      </c>
      <c r="K1176" s="30" t="str">
        <f t="shared" si="174"/>
        <v>EME</v>
      </c>
      <c r="L1176" s="47" t="s">
        <v>136</v>
      </c>
      <c r="M1176" s="26" t="s">
        <v>54</v>
      </c>
      <c r="N1176" s="26" t="str">
        <f t="shared" si="169"/>
        <v>Pendente</v>
      </c>
      <c r="O1176" s="47" t="s">
        <v>100</v>
      </c>
      <c r="P1176" s="47" t="s">
        <v>101</v>
      </c>
      <c r="Q1176" s="26">
        <f>IFERROR(IFERROR(VLOOKUP(H1176,[1]STATUS_CAPEX!I:J,2,0),VLOOKUP(H1176,[1]STATUS_OPEX!H:I,2,0)),0)</f>
        <v>0</v>
      </c>
      <c r="R1176" s="31">
        <v>46723</v>
      </c>
      <c r="S1176" s="32" t="s">
        <v>66</v>
      </c>
      <c r="T1176" s="26" t="s">
        <v>48</v>
      </c>
      <c r="U1176" s="33" t="s">
        <v>67</v>
      </c>
      <c r="V1176" s="33" t="str">
        <f t="shared" ref="V1176:V1239" si="177">IF(E1176&gt;0,"OK","NOK")</f>
        <v>OK</v>
      </c>
      <c r="W1176" s="33" t="s">
        <v>148</v>
      </c>
      <c r="X1176" s="33" t="s">
        <v>148</v>
      </c>
      <c r="Y1176" s="33" t="str">
        <f>IF(AK1176&gt;0,"OK","NOK")</f>
        <v>NOK</v>
      </c>
      <c r="Z1176" s="14">
        <f t="shared" si="171"/>
        <v>0.2</v>
      </c>
      <c r="AA1176" s="48">
        <v>8264.02</v>
      </c>
      <c r="AB1176" s="50" t="s">
        <v>50</v>
      </c>
      <c r="AC1176" s="36" t="s">
        <v>182</v>
      </c>
      <c r="AD1176" s="70">
        <v>45643</v>
      </c>
      <c r="AE1176" s="32" t="str">
        <f t="shared" si="175"/>
        <v>Não realizado</v>
      </c>
      <c r="AF1176" s="38" t="s">
        <v>68</v>
      </c>
      <c r="AG1176" s="39">
        <f t="shared" si="170"/>
        <v>0</v>
      </c>
      <c r="AH1176" s="40">
        <v>2548098.5699999998</v>
      </c>
      <c r="AI1176" s="35" t="e">
        <f t="shared" si="172"/>
        <v>#N/A</v>
      </c>
      <c r="AJ1176" s="41">
        <v>0</v>
      </c>
      <c r="AK1176" s="51">
        <v>0</v>
      </c>
      <c r="AL1176" s="34" t="str">
        <f t="shared" si="173"/>
        <v>Mauricio Alves</v>
      </c>
    </row>
    <row r="1177" spans="1:38" x14ac:dyDescent="0.25">
      <c r="A1177" s="26" t="s">
        <v>38</v>
      </c>
      <c r="B1177" s="26" t="s">
        <v>39</v>
      </c>
      <c r="C1177" s="26" t="s">
        <v>52</v>
      </c>
      <c r="D1177" s="26" t="s">
        <v>40</v>
      </c>
      <c r="E1177" s="27">
        <v>1920</v>
      </c>
      <c r="F1177" s="27">
        <v>371</v>
      </c>
      <c r="G1177" s="27">
        <v>11</v>
      </c>
      <c r="H1177" s="26">
        <v>6000668722</v>
      </c>
      <c r="I1177" s="29" t="s">
        <v>42</v>
      </c>
      <c r="J1177" s="29" t="s">
        <v>42</v>
      </c>
      <c r="K1177" s="30" t="str">
        <f t="shared" si="174"/>
        <v>Custeio</v>
      </c>
      <c r="L1177" s="26" t="s">
        <v>75</v>
      </c>
      <c r="M1177" s="26" t="s">
        <v>69</v>
      </c>
      <c r="N1177" s="26" t="str">
        <f t="shared" si="169"/>
        <v>Realizado</v>
      </c>
      <c r="O1177" s="47" t="s">
        <v>45</v>
      </c>
      <c r="P1177" s="47" t="s">
        <v>76</v>
      </c>
      <c r="Q1177" s="26" t="str">
        <f>IFERROR(IFERROR(VLOOKUP(H1177,[1]STATUS_CAPEX!I:J,2,0),VLOOKUP(H1177,[1]STATUS_OPEX!H:I,2,0)),0)</f>
        <v>LIB //COMS</v>
      </c>
      <c r="R1177" s="31">
        <v>45523</v>
      </c>
      <c r="S1177" s="32" t="s">
        <v>56</v>
      </c>
      <c r="T1177" s="26" t="s">
        <v>72</v>
      </c>
      <c r="U1177" s="33" t="s">
        <v>39</v>
      </c>
      <c r="V1177" s="33" t="str">
        <f t="shared" si="177"/>
        <v>OK</v>
      </c>
      <c r="W1177" s="33" t="s">
        <v>49</v>
      </c>
      <c r="X1177" s="33" t="s">
        <v>49</v>
      </c>
      <c r="Y1177" s="33" t="s">
        <v>39</v>
      </c>
      <c r="Z1177" s="14">
        <f t="shared" si="171"/>
        <v>1</v>
      </c>
      <c r="AA1177" s="48">
        <v>4643.8</v>
      </c>
      <c r="AB1177" s="35" t="s">
        <v>57</v>
      </c>
      <c r="AC1177" s="36" t="str">
        <f>IFERROR(VLOOKUP(T1177,[1]STATUS_CAPEX!Q:R,2,0),"SAMUEL OLIVEIRA")</f>
        <v>SAMUEL OLIVEIRA</v>
      </c>
      <c r="AD1177" s="37" t="s">
        <v>51</v>
      </c>
      <c r="AE1177" s="32" t="str">
        <f t="shared" si="175"/>
        <v>Realizado</v>
      </c>
      <c r="AF1177" s="38" t="s">
        <v>42</v>
      </c>
      <c r="AG1177" s="39">
        <f t="shared" si="170"/>
        <v>4668.4399999999996</v>
      </c>
      <c r="AH1177" s="40">
        <v>2548098.5699999998</v>
      </c>
      <c r="AI1177" s="35" t="e">
        <f t="shared" si="172"/>
        <v>#N/A</v>
      </c>
      <c r="AJ1177" s="41">
        <v>25594409</v>
      </c>
      <c r="AK1177" s="51">
        <v>4668.4399999999996</v>
      </c>
      <c r="AL1177" s="34" t="str">
        <f t="shared" si="173"/>
        <v>Mauricio Alves</v>
      </c>
    </row>
    <row r="1178" spans="1:38" x14ac:dyDescent="0.25">
      <c r="A1178" s="26" t="s">
        <v>38</v>
      </c>
      <c r="B1178" s="26" t="s">
        <v>39</v>
      </c>
      <c r="C1178" s="26" t="s">
        <v>52</v>
      </c>
      <c r="D1178" s="26" t="s">
        <v>40</v>
      </c>
      <c r="E1178" s="27">
        <v>3255</v>
      </c>
      <c r="F1178" s="46">
        <v>154</v>
      </c>
      <c r="G1178" s="46"/>
      <c r="H1178" s="26">
        <v>6000827040</v>
      </c>
      <c r="I1178" s="26" t="s">
        <v>42</v>
      </c>
      <c r="J1178" s="26" t="s">
        <v>42</v>
      </c>
      <c r="K1178" s="30" t="str">
        <f t="shared" si="174"/>
        <v>Custeio</v>
      </c>
      <c r="L1178" s="26" t="s">
        <v>136</v>
      </c>
      <c r="M1178" s="47" t="s">
        <v>542</v>
      </c>
      <c r="N1178" s="26" t="str">
        <f t="shared" si="169"/>
        <v>Realizado</v>
      </c>
      <c r="O1178" s="47" t="s">
        <v>45</v>
      </c>
      <c r="P1178" s="47" t="s">
        <v>70</v>
      </c>
      <c r="Q1178" s="26" t="str">
        <f>IFERROR(IFERROR(VLOOKUP(H1178,[1]STATUS_CAPEX!I:J,2,0),VLOOKUP(H1178,[1]STATUS_OPEX!H:I,2,0)),0)</f>
        <v>LIB //COMS</v>
      </c>
      <c r="R1178" s="31">
        <v>46725</v>
      </c>
      <c r="S1178" s="32" t="s">
        <v>56</v>
      </c>
      <c r="T1178" s="26" t="s">
        <v>72</v>
      </c>
      <c r="U1178" s="33" t="s">
        <v>39</v>
      </c>
      <c r="V1178" s="33" t="str">
        <f t="shared" si="177"/>
        <v>OK</v>
      </c>
      <c r="W1178" s="33" t="s">
        <v>49</v>
      </c>
      <c r="X1178" s="33" t="s">
        <v>49</v>
      </c>
      <c r="Y1178" s="33" t="s">
        <v>39</v>
      </c>
      <c r="Z1178" s="14">
        <f t="shared" si="171"/>
        <v>1</v>
      </c>
      <c r="AA1178" s="48">
        <v>1940.5</v>
      </c>
      <c r="AB1178" s="35" t="s">
        <v>57</v>
      </c>
      <c r="AC1178" s="36" t="str">
        <f>IFERROR(VLOOKUP(T1178,[1]STATUS_CAPEX!Q:R,2,0),"SAMUEL OLIVEIRA")</f>
        <v>SAMUEL OLIVEIRA</v>
      </c>
      <c r="AD1178" s="37" t="s">
        <v>51</v>
      </c>
      <c r="AE1178" s="32" t="str">
        <f t="shared" si="175"/>
        <v>Realizado</v>
      </c>
      <c r="AF1178" s="38" t="s">
        <v>42</v>
      </c>
      <c r="AG1178" s="39">
        <f t="shared" si="170"/>
        <v>1557.92</v>
      </c>
      <c r="AH1178" s="40">
        <v>2548098.5699999998</v>
      </c>
      <c r="AI1178" s="35" t="e">
        <f t="shared" si="172"/>
        <v>#N/A</v>
      </c>
      <c r="AJ1178" s="41">
        <v>25729747</v>
      </c>
      <c r="AK1178" s="51">
        <v>1557.92</v>
      </c>
      <c r="AL1178" s="34" t="str">
        <f t="shared" si="173"/>
        <v>Mauricio Alves</v>
      </c>
    </row>
    <row r="1179" spans="1:38" x14ac:dyDescent="0.25">
      <c r="A1179" s="26" t="s">
        <v>38</v>
      </c>
      <c r="B1179" s="26" t="s">
        <v>39</v>
      </c>
      <c r="C1179" s="26" t="s">
        <v>52</v>
      </c>
      <c r="D1179" s="26" t="s">
        <v>40</v>
      </c>
      <c r="E1179" s="27">
        <v>5041</v>
      </c>
      <c r="F1179" s="67">
        <v>502</v>
      </c>
      <c r="G1179" s="67">
        <v>4</v>
      </c>
      <c r="H1179" s="26">
        <v>6000819709</v>
      </c>
      <c r="I1179" s="26" t="s">
        <v>42</v>
      </c>
      <c r="J1179" s="26" t="s">
        <v>42</v>
      </c>
      <c r="K1179" s="30" t="str">
        <f t="shared" si="174"/>
        <v>Custeio</v>
      </c>
      <c r="L1179" s="47" t="s">
        <v>75</v>
      </c>
      <c r="M1179" s="26" t="s">
        <v>69</v>
      </c>
      <c r="N1179" s="26" t="str">
        <f t="shared" si="169"/>
        <v>Realizado</v>
      </c>
      <c r="O1179" s="47" t="s">
        <v>245</v>
      </c>
      <c r="P1179" s="47" t="s">
        <v>70</v>
      </c>
      <c r="Q1179" s="26" t="str">
        <f>IFERROR(IFERROR(VLOOKUP(H1179,[1]STATUS_CAPEX!I:J,2,0),VLOOKUP(H1179,[1]STATUS_OPEX!H:I,2,0)),0)</f>
        <v>LIB //COMS</v>
      </c>
      <c r="R1179" s="31">
        <v>46726</v>
      </c>
      <c r="S1179" s="32" t="s">
        <v>56</v>
      </c>
      <c r="T1179" s="47" t="s">
        <v>72</v>
      </c>
      <c r="U1179" s="33" t="s">
        <v>39</v>
      </c>
      <c r="V1179" s="33" t="str">
        <f t="shared" si="177"/>
        <v>OK</v>
      </c>
      <c r="W1179" s="33" t="s">
        <v>49</v>
      </c>
      <c r="X1179" s="33" t="s">
        <v>49</v>
      </c>
      <c r="Y1179" s="33" t="s">
        <v>39</v>
      </c>
      <c r="Z1179" s="14">
        <f t="shared" si="171"/>
        <v>1</v>
      </c>
      <c r="AA1179" s="48">
        <v>2334.2199999999998</v>
      </c>
      <c r="AB1179" s="50" t="s">
        <v>57</v>
      </c>
      <c r="AC1179" s="36" t="s">
        <v>271</v>
      </c>
      <c r="AD1179" s="37" t="s">
        <v>51</v>
      </c>
      <c r="AE1179" s="32" t="str">
        <f t="shared" si="175"/>
        <v>Realizado</v>
      </c>
      <c r="AF1179" s="38" t="s">
        <v>42</v>
      </c>
      <c r="AG1179" s="39">
        <f t="shared" si="170"/>
        <v>1589</v>
      </c>
      <c r="AH1179" s="40">
        <v>2548098.5699999998</v>
      </c>
      <c r="AI1179" s="35" t="e">
        <f t="shared" si="172"/>
        <v>#N/A</v>
      </c>
      <c r="AJ1179" s="41">
        <v>25679440</v>
      </c>
      <c r="AK1179" s="51">
        <v>1589</v>
      </c>
      <c r="AL1179" s="34" t="str">
        <f t="shared" si="173"/>
        <v>Mauricio Alves</v>
      </c>
    </row>
    <row r="1180" spans="1:38" x14ac:dyDescent="0.25">
      <c r="A1180" s="26" t="s">
        <v>38</v>
      </c>
      <c r="B1180" s="26" t="s">
        <v>39</v>
      </c>
      <c r="C1180" s="26" t="s">
        <v>52</v>
      </c>
      <c r="D1180" s="26" t="s">
        <v>40</v>
      </c>
      <c r="E1180" s="27">
        <v>5041</v>
      </c>
      <c r="F1180" s="67">
        <v>504</v>
      </c>
      <c r="G1180" s="67">
        <v>1</v>
      </c>
      <c r="H1180" s="26">
        <v>6000819742</v>
      </c>
      <c r="I1180" s="26" t="s">
        <v>42</v>
      </c>
      <c r="J1180" s="26" t="s">
        <v>42</v>
      </c>
      <c r="K1180" s="30" t="str">
        <f t="shared" si="174"/>
        <v>Custeio</v>
      </c>
      <c r="L1180" s="47" t="s">
        <v>75</v>
      </c>
      <c r="M1180" s="26" t="s">
        <v>69</v>
      </c>
      <c r="N1180" s="26" t="str">
        <f t="shared" si="169"/>
        <v>Realizado</v>
      </c>
      <c r="O1180" s="47" t="s">
        <v>245</v>
      </c>
      <c r="P1180" s="47" t="s">
        <v>70</v>
      </c>
      <c r="Q1180" s="26" t="str">
        <f>IFERROR(IFERROR(VLOOKUP(H1180,[1]STATUS_CAPEX!I:J,2,0),VLOOKUP(H1180,[1]STATUS_OPEX!H:I,2,0)),0)</f>
        <v>LIB //COMS</v>
      </c>
      <c r="R1180" s="31">
        <v>46727</v>
      </c>
      <c r="S1180" s="32" t="s">
        <v>56</v>
      </c>
      <c r="T1180" s="47" t="s">
        <v>72</v>
      </c>
      <c r="U1180" s="33" t="s">
        <v>39</v>
      </c>
      <c r="V1180" s="33" t="str">
        <f t="shared" si="177"/>
        <v>OK</v>
      </c>
      <c r="W1180" s="33" t="s">
        <v>49</v>
      </c>
      <c r="X1180" s="33" t="s">
        <v>49</v>
      </c>
      <c r="Y1180" s="33" t="s">
        <v>39</v>
      </c>
      <c r="Z1180" s="14">
        <f t="shared" si="171"/>
        <v>1</v>
      </c>
      <c r="AA1180" s="48">
        <v>10008.18</v>
      </c>
      <c r="AB1180" s="50" t="s">
        <v>57</v>
      </c>
      <c r="AC1180" s="36" t="s">
        <v>271</v>
      </c>
      <c r="AD1180" s="37" t="s">
        <v>51</v>
      </c>
      <c r="AE1180" s="32" t="str">
        <f t="shared" si="175"/>
        <v>Realizado</v>
      </c>
      <c r="AF1180" s="38" t="s">
        <v>42</v>
      </c>
      <c r="AG1180" s="49">
        <f t="shared" si="170"/>
        <v>5958.75</v>
      </c>
      <c r="AH1180" s="40">
        <v>2548098.5699999998</v>
      </c>
      <c r="AI1180" s="50" t="e">
        <f t="shared" si="172"/>
        <v>#N/A</v>
      </c>
      <c r="AJ1180" s="41">
        <v>25679589</v>
      </c>
      <c r="AK1180" s="51">
        <v>5958.75</v>
      </c>
      <c r="AL1180" s="34" t="str">
        <f t="shared" si="173"/>
        <v>Mauricio Alves</v>
      </c>
    </row>
    <row r="1181" spans="1:38" x14ac:dyDescent="0.25">
      <c r="A1181" s="26" t="s">
        <v>38</v>
      </c>
      <c r="B1181" s="26" t="s">
        <v>39</v>
      </c>
      <c r="C1181" s="26" t="s">
        <v>52</v>
      </c>
      <c r="D1181" s="26" t="s">
        <v>40</v>
      </c>
      <c r="E1181" s="27" t="s">
        <v>609</v>
      </c>
      <c r="F1181" s="67" t="s">
        <v>610</v>
      </c>
      <c r="G1181" s="67">
        <v>1</v>
      </c>
      <c r="H1181" s="26">
        <v>6000819743</v>
      </c>
      <c r="I1181" s="43" t="s">
        <v>42</v>
      </c>
      <c r="J1181" s="43" t="s">
        <v>42</v>
      </c>
      <c r="K1181" s="30" t="str">
        <f t="shared" si="174"/>
        <v>Custeio</v>
      </c>
      <c r="L1181" s="47" t="s">
        <v>75</v>
      </c>
      <c r="M1181" s="26" t="s">
        <v>69</v>
      </c>
      <c r="N1181" s="26" t="str">
        <f t="shared" si="169"/>
        <v>Realizado</v>
      </c>
      <c r="O1181" s="47" t="s">
        <v>245</v>
      </c>
      <c r="P1181" s="47" t="s">
        <v>70</v>
      </c>
      <c r="Q1181" s="26" t="str">
        <f>IFERROR(IFERROR(VLOOKUP(H1181,[1]STATUS_CAPEX!I:J,2,0),VLOOKUP(H1181,[1]STATUS_OPEX!H:I,2,0)),0)</f>
        <v>LIB //COMS</v>
      </c>
      <c r="R1181" s="31">
        <v>46728</v>
      </c>
      <c r="S1181" s="32" t="s">
        <v>56</v>
      </c>
      <c r="T1181" s="47" t="s">
        <v>72</v>
      </c>
      <c r="U1181" s="33" t="s">
        <v>39</v>
      </c>
      <c r="V1181" s="33" t="str">
        <f t="shared" si="177"/>
        <v>OK</v>
      </c>
      <c r="W1181" s="33" t="s">
        <v>49</v>
      </c>
      <c r="X1181" s="33" t="s">
        <v>49</v>
      </c>
      <c r="Y1181" s="33" t="s">
        <v>39</v>
      </c>
      <c r="Z1181" s="14">
        <f t="shared" si="171"/>
        <v>1</v>
      </c>
      <c r="AA1181" s="48">
        <v>1589</v>
      </c>
      <c r="AB1181" s="50" t="s">
        <v>57</v>
      </c>
      <c r="AC1181" s="36" t="s">
        <v>271</v>
      </c>
      <c r="AD1181" s="37" t="s">
        <v>51</v>
      </c>
      <c r="AE1181" s="32" t="str">
        <f t="shared" si="175"/>
        <v>Realizado</v>
      </c>
      <c r="AF1181" s="38" t="s">
        <v>42</v>
      </c>
      <c r="AG1181" s="39">
        <f t="shared" si="170"/>
        <v>1539.72</v>
      </c>
      <c r="AH1181" s="40">
        <v>2548098.5699999998</v>
      </c>
      <c r="AI1181" s="35" t="e">
        <f t="shared" si="172"/>
        <v>#N/A</v>
      </c>
      <c r="AJ1181" s="41">
        <v>25695807</v>
      </c>
      <c r="AK1181" s="51">
        <v>1539.72</v>
      </c>
      <c r="AL1181" s="34" t="str">
        <f t="shared" si="173"/>
        <v>Mauricio Alves</v>
      </c>
    </row>
    <row r="1182" spans="1:38" hidden="1" x14ac:dyDescent="0.25">
      <c r="A1182" s="26" t="s">
        <v>183</v>
      </c>
      <c r="B1182" s="26" t="s">
        <v>184</v>
      </c>
      <c r="C1182" s="26" t="s">
        <v>185</v>
      </c>
      <c r="D1182" s="26" t="s">
        <v>61</v>
      </c>
      <c r="E1182" s="27">
        <v>7148</v>
      </c>
      <c r="F1182" s="67" t="s">
        <v>611</v>
      </c>
      <c r="G1182" s="67"/>
      <c r="H1182" s="44" t="s">
        <v>612</v>
      </c>
      <c r="I1182" s="45" t="s">
        <v>63</v>
      </c>
      <c r="J1182" s="45" t="s">
        <v>63</v>
      </c>
      <c r="K1182" s="30" t="str">
        <f t="shared" si="174"/>
        <v>EME</v>
      </c>
      <c r="L1182" s="47" t="s">
        <v>136</v>
      </c>
      <c r="M1182" s="26" t="s">
        <v>54</v>
      </c>
      <c r="N1182" s="26" t="str">
        <f t="shared" si="169"/>
        <v>Pendente</v>
      </c>
      <c r="O1182" s="47" t="s">
        <v>117</v>
      </c>
      <c r="P1182" s="47" t="s">
        <v>101</v>
      </c>
      <c r="Q1182" s="26" t="str">
        <f>IFERROR(IFERROR(VLOOKUP(H1182,[1]STATUS_CAPEX!I:J,2,0),VLOOKUP(H1182,[1]STATUS_OPEX!H:I,2,0)),0)</f>
        <v>LIB //ATEC</v>
      </c>
      <c r="R1182" s="31">
        <v>46729</v>
      </c>
      <c r="S1182" s="32" t="s">
        <v>66</v>
      </c>
      <c r="T1182" s="26" t="s">
        <v>48</v>
      </c>
      <c r="U1182" s="33" t="s">
        <v>67</v>
      </c>
      <c r="V1182" s="33" t="str">
        <f t="shared" si="177"/>
        <v>OK</v>
      </c>
      <c r="W1182" s="33" t="s">
        <v>148</v>
      </c>
      <c r="X1182" s="33" t="s">
        <v>148</v>
      </c>
      <c r="Y1182" s="33" t="str">
        <f>IF(AK1182&gt;0,"OK","NOK")</f>
        <v>NOK</v>
      </c>
      <c r="Z1182" s="14">
        <f t="shared" si="171"/>
        <v>0.2</v>
      </c>
      <c r="AA1182" s="48">
        <v>6196.49</v>
      </c>
      <c r="AB1182" s="50" t="s">
        <v>50</v>
      </c>
      <c r="AC1182" s="36" t="str">
        <f>IFERROR(VLOOKUP(T1182,[1]STATUS_CAPEX!Q:R,2,0),"SAMUEL OLIVEIRA")</f>
        <v>LUCAS ANDRADE</v>
      </c>
      <c r="AD1182" s="37" t="s">
        <v>51</v>
      </c>
      <c r="AE1182" s="32" t="str">
        <f t="shared" si="175"/>
        <v>Não realizado</v>
      </c>
      <c r="AF1182" s="38" t="s">
        <v>68</v>
      </c>
      <c r="AG1182" s="39">
        <f t="shared" si="170"/>
        <v>0</v>
      </c>
      <c r="AH1182" s="40">
        <v>2548098.5699999998</v>
      </c>
      <c r="AI1182" s="35" t="e">
        <f t="shared" si="172"/>
        <v>#N/A</v>
      </c>
      <c r="AJ1182" s="41">
        <v>0</v>
      </c>
      <c r="AK1182" s="51">
        <v>0</v>
      </c>
      <c r="AL1182" s="34" t="str">
        <f t="shared" si="173"/>
        <v>Erica Fragoso</v>
      </c>
    </row>
    <row r="1183" spans="1:38" hidden="1" x14ac:dyDescent="0.25">
      <c r="A1183" s="26" t="s">
        <v>183</v>
      </c>
      <c r="B1183" s="30" t="s">
        <v>613</v>
      </c>
      <c r="C1183" s="26" t="s">
        <v>361</v>
      </c>
      <c r="D1183" s="26" t="s">
        <v>61</v>
      </c>
      <c r="E1183" s="27">
        <v>6317</v>
      </c>
      <c r="F1183" s="67">
        <v>182</v>
      </c>
      <c r="G1183" s="67"/>
      <c r="H1183" s="44" t="s">
        <v>614</v>
      </c>
      <c r="I1183" s="45" t="s">
        <v>63</v>
      </c>
      <c r="J1183" s="45" t="s">
        <v>63</v>
      </c>
      <c r="K1183" s="30" t="str">
        <f t="shared" si="174"/>
        <v>EME</v>
      </c>
      <c r="L1183" s="47" t="s">
        <v>136</v>
      </c>
      <c r="M1183" s="26" t="s">
        <v>54</v>
      </c>
      <c r="N1183" s="26" t="str">
        <f t="shared" si="169"/>
        <v>Pendente</v>
      </c>
      <c r="O1183" s="47" t="s">
        <v>137</v>
      </c>
      <c r="P1183" s="47" t="s">
        <v>101</v>
      </c>
      <c r="Q1183" s="26" t="str">
        <f>IFERROR(IFERROR(VLOOKUP(H1183,[1]STATUS_CAPEX!I:J,2,0),VLOOKUP(H1183,[1]STATUS_OPEX!H:I,2,0)),0)</f>
        <v>LIB //ATEC</v>
      </c>
      <c r="R1183" s="31">
        <v>46730</v>
      </c>
      <c r="S1183" s="32" t="s">
        <v>66</v>
      </c>
      <c r="T1183" s="26" t="s">
        <v>48</v>
      </c>
      <c r="U1183" s="33" t="s">
        <v>67</v>
      </c>
      <c r="V1183" s="33" t="str">
        <f t="shared" si="177"/>
        <v>OK</v>
      </c>
      <c r="W1183" s="33" t="s">
        <v>148</v>
      </c>
      <c r="X1183" s="33" t="s">
        <v>148</v>
      </c>
      <c r="Y1183" s="33" t="str">
        <f>IF(AK1183&gt;0,"OK","NOK")</f>
        <v>NOK</v>
      </c>
      <c r="Z1183" s="14">
        <f t="shared" si="171"/>
        <v>0.2</v>
      </c>
      <c r="AA1183" s="48">
        <v>4144.05</v>
      </c>
      <c r="AB1183" s="50" t="s">
        <v>50</v>
      </c>
      <c r="AC1183" s="36" t="s">
        <v>597</v>
      </c>
      <c r="AD1183" s="37" t="s">
        <v>51</v>
      </c>
      <c r="AE1183" s="32" t="str">
        <f t="shared" si="175"/>
        <v>Não realizado</v>
      </c>
      <c r="AF1183" s="38" t="s">
        <v>68</v>
      </c>
      <c r="AG1183" s="39">
        <f t="shared" si="170"/>
        <v>0</v>
      </c>
      <c r="AH1183" s="40">
        <v>2548098.5699999998</v>
      </c>
      <c r="AI1183" s="35" t="e">
        <f t="shared" si="172"/>
        <v>#N/A</v>
      </c>
      <c r="AJ1183" s="41">
        <v>0</v>
      </c>
      <c r="AK1183" s="51">
        <v>0</v>
      </c>
      <c r="AL1183" s="34" t="str">
        <f t="shared" si="173"/>
        <v>Erica Fragoso</v>
      </c>
    </row>
    <row r="1184" spans="1:38" x14ac:dyDescent="0.25">
      <c r="A1184" s="26" t="s">
        <v>38</v>
      </c>
      <c r="B1184" s="26" t="s">
        <v>39</v>
      </c>
      <c r="C1184" s="26" t="s">
        <v>52</v>
      </c>
      <c r="D1184" s="26" t="s">
        <v>40</v>
      </c>
      <c r="E1184" s="27">
        <v>3088</v>
      </c>
      <c r="F1184" s="67">
        <v>545</v>
      </c>
      <c r="G1184" s="67"/>
      <c r="H1184" s="26">
        <v>6000824122</v>
      </c>
      <c r="I1184" s="29" t="s">
        <v>42</v>
      </c>
      <c r="J1184" s="29" t="s">
        <v>42</v>
      </c>
      <c r="K1184" s="30" t="str">
        <f t="shared" si="174"/>
        <v>Custeio</v>
      </c>
      <c r="L1184" s="47" t="s">
        <v>136</v>
      </c>
      <c r="M1184" s="26" t="s">
        <v>69</v>
      </c>
      <c r="N1184" s="26" t="str">
        <f t="shared" si="169"/>
        <v>Realizado</v>
      </c>
      <c r="O1184" s="47" t="s">
        <v>45</v>
      </c>
      <c r="P1184" s="47" t="s">
        <v>70</v>
      </c>
      <c r="Q1184" s="26" t="str">
        <f>IFERROR(IFERROR(VLOOKUP(H1184,[1]STATUS_CAPEX!I:J,2,0),VLOOKUP(H1184,[1]STATUS_OPEX!H:I,2,0)),0)</f>
        <v>LIB //COMS</v>
      </c>
      <c r="R1184" s="31">
        <v>46812</v>
      </c>
      <c r="S1184" s="32" t="s">
        <v>47</v>
      </c>
      <c r="T1184" s="47" t="s">
        <v>72</v>
      </c>
      <c r="U1184" s="33" t="s">
        <v>39</v>
      </c>
      <c r="V1184" s="33" t="str">
        <f t="shared" si="177"/>
        <v>OK</v>
      </c>
      <c r="W1184" s="33" t="s">
        <v>49</v>
      </c>
      <c r="X1184" s="33" t="s">
        <v>49</v>
      </c>
      <c r="Y1184" s="33" t="s">
        <v>39</v>
      </c>
      <c r="Z1184" s="14">
        <f t="shared" si="171"/>
        <v>1</v>
      </c>
      <c r="AA1184" s="48">
        <v>1377.75</v>
      </c>
      <c r="AB1184" s="35" t="s">
        <v>50</v>
      </c>
      <c r="AC1184" s="36" t="s">
        <v>271</v>
      </c>
      <c r="AD1184" s="37" t="s">
        <v>51</v>
      </c>
      <c r="AE1184" s="32" t="str">
        <f t="shared" si="175"/>
        <v>Realizado</v>
      </c>
      <c r="AF1184" s="38" t="s">
        <v>42</v>
      </c>
      <c r="AG1184" s="39">
        <f t="shared" si="170"/>
        <v>397.25</v>
      </c>
      <c r="AH1184" s="40">
        <v>2548098.5699999998</v>
      </c>
      <c r="AI1184" s="35" t="e">
        <f t="shared" si="172"/>
        <v>#N/A</v>
      </c>
      <c r="AJ1184" s="41">
        <v>25662439</v>
      </c>
      <c r="AK1184" s="51">
        <v>397.25</v>
      </c>
      <c r="AL1184" s="34" t="str">
        <f t="shared" si="173"/>
        <v>Mauricio Alves</v>
      </c>
    </row>
    <row r="1185" spans="1:38" x14ac:dyDescent="0.25">
      <c r="A1185" s="26" t="s">
        <v>38</v>
      </c>
      <c r="B1185" s="26" t="s">
        <v>39</v>
      </c>
      <c r="C1185" s="26" t="s">
        <v>52</v>
      </c>
      <c r="D1185" s="26" t="s">
        <v>40</v>
      </c>
      <c r="E1185" s="27">
        <v>5644</v>
      </c>
      <c r="F1185" s="67">
        <v>506</v>
      </c>
      <c r="G1185" s="67"/>
      <c r="H1185" s="26">
        <v>6000779523</v>
      </c>
      <c r="I1185" s="26" t="s">
        <v>42</v>
      </c>
      <c r="J1185" s="26" t="s">
        <v>42</v>
      </c>
      <c r="K1185" s="30" t="str">
        <f t="shared" si="174"/>
        <v>Custeio</v>
      </c>
      <c r="L1185" s="26" t="s">
        <v>156</v>
      </c>
      <c r="M1185" s="26" t="s">
        <v>69</v>
      </c>
      <c r="N1185" s="26" t="str">
        <f t="shared" si="169"/>
        <v>Realizado</v>
      </c>
      <c r="O1185" s="47" t="s">
        <v>45</v>
      </c>
      <c r="P1185" s="47" t="s">
        <v>70</v>
      </c>
      <c r="Q1185" s="26" t="str">
        <f>IFERROR(IFERROR(VLOOKUP(H1185,[1]STATUS_CAPEX!I:J,2,0),VLOOKUP(H1185,[1]STATUS_OPEX!H:I,2,0)),0)</f>
        <v>LIB //COMS</v>
      </c>
      <c r="R1185" s="31">
        <v>46732</v>
      </c>
      <c r="S1185" s="32" t="s">
        <v>56</v>
      </c>
      <c r="T1185" s="47" t="s">
        <v>72</v>
      </c>
      <c r="U1185" s="33" t="s">
        <v>39</v>
      </c>
      <c r="V1185" s="33" t="str">
        <f t="shared" si="177"/>
        <v>OK</v>
      </c>
      <c r="W1185" s="33" t="s">
        <v>49</v>
      </c>
      <c r="X1185" s="33" t="s">
        <v>49</v>
      </c>
      <c r="Y1185" s="33" t="s">
        <v>39</v>
      </c>
      <c r="Z1185" s="14">
        <f t="shared" si="171"/>
        <v>1</v>
      </c>
      <c r="AA1185" s="48">
        <v>6798.02</v>
      </c>
      <c r="AB1185" s="50" t="s">
        <v>57</v>
      </c>
      <c r="AC1185" s="36" t="s">
        <v>271</v>
      </c>
      <c r="AD1185" s="37" t="s">
        <v>51</v>
      </c>
      <c r="AE1185" s="32" t="str">
        <f t="shared" si="175"/>
        <v>Realizado</v>
      </c>
      <c r="AF1185" s="38" t="s">
        <v>42</v>
      </c>
      <c r="AG1185" s="39">
        <f t="shared" si="170"/>
        <v>6282.08</v>
      </c>
      <c r="AH1185" s="40">
        <v>2548098.5699999998</v>
      </c>
      <c r="AI1185" s="35" t="e">
        <f t="shared" si="172"/>
        <v>#N/A</v>
      </c>
      <c r="AJ1185" s="81">
        <v>25537083</v>
      </c>
      <c r="AK1185" s="51">
        <v>6282.08</v>
      </c>
      <c r="AL1185" s="34" t="str">
        <f t="shared" si="173"/>
        <v>Mauricio Alves</v>
      </c>
    </row>
    <row r="1186" spans="1:38" x14ac:dyDescent="0.25">
      <c r="A1186" s="26" t="s">
        <v>38</v>
      </c>
      <c r="B1186" s="26" t="s">
        <v>39</v>
      </c>
      <c r="C1186" s="26" t="s">
        <v>52</v>
      </c>
      <c r="D1186" s="26" t="s">
        <v>40</v>
      </c>
      <c r="E1186" s="27">
        <v>3089</v>
      </c>
      <c r="F1186" s="67">
        <v>546</v>
      </c>
      <c r="G1186" s="67"/>
      <c r="H1186" s="26">
        <v>6000824123</v>
      </c>
      <c r="I1186" s="26" t="s">
        <v>42</v>
      </c>
      <c r="J1186" s="26" t="s">
        <v>42</v>
      </c>
      <c r="K1186" s="30" t="str">
        <f t="shared" si="174"/>
        <v>Custeio</v>
      </c>
      <c r="L1186" s="47" t="s">
        <v>136</v>
      </c>
      <c r="M1186" s="26" t="s">
        <v>69</v>
      </c>
      <c r="N1186" s="26" t="str">
        <f t="shared" si="169"/>
        <v>Realizado</v>
      </c>
      <c r="O1186" s="47" t="s">
        <v>45</v>
      </c>
      <c r="P1186" s="47" t="s">
        <v>70</v>
      </c>
      <c r="Q1186" s="26" t="str">
        <f>IFERROR(IFERROR(VLOOKUP(H1186,[1]STATUS_CAPEX!I:J,2,0),VLOOKUP(H1186,[1]STATUS_OPEX!H:I,2,0)),0)</f>
        <v>LIB //COMS</v>
      </c>
      <c r="R1186" s="31">
        <v>46813</v>
      </c>
      <c r="S1186" s="32" t="s">
        <v>47</v>
      </c>
      <c r="T1186" s="47" t="s">
        <v>72</v>
      </c>
      <c r="U1186" s="33" t="s">
        <v>39</v>
      </c>
      <c r="V1186" s="33" t="str">
        <f t="shared" si="177"/>
        <v>OK</v>
      </c>
      <c r="W1186" s="33" t="s">
        <v>49</v>
      </c>
      <c r="X1186" s="33" t="s">
        <v>49</v>
      </c>
      <c r="Y1186" s="33" t="s">
        <v>39</v>
      </c>
      <c r="Z1186" s="14">
        <f t="shared" si="171"/>
        <v>1</v>
      </c>
      <c r="AA1186" s="48">
        <v>1377.35</v>
      </c>
      <c r="AB1186" s="35" t="s">
        <v>50</v>
      </c>
      <c r="AC1186" s="36" t="s">
        <v>271</v>
      </c>
      <c r="AD1186" s="37" t="s">
        <v>51</v>
      </c>
      <c r="AE1186" s="32" t="str">
        <f t="shared" si="175"/>
        <v>Realizado</v>
      </c>
      <c r="AF1186" s="38" t="s">
        <v>42</v>
      </c>
      <c r="AG1186" s="39">
        <f t="shared" si="170"/>
        <v>85.11</v>
      </c>
      <c r="AH1186" s="40">
        <v>2548098.5699999998</v>
      </c>
      <c r="AI1186" s="35" t="e">
        <f t="shared" si="172"/>
        <v>#N/A</v>
      </c>
      <c r="AJ1186" s="41">
        <v>25662441</v>
      </c>
      <c r="AK1186" s="51">
        <v>85.11</v>
      </c>
      <c r="AL1186" s="34" t="str">
        <f t="shared" si="173"/>
        <v>Mauricio Alves</v>
      </c>
    </row>
    <row r="1187" spans="1:38" x14ac:dyDescent="0.25">
      <c r="A1187" s="26" t="s">
        <v>38</v>
      </c>
      <c r="B1187" s="26" t="s">
        <v>39</v>
      </c>
      <c r="C1187" s="26" t="s">
        <v>52</v>
      </c>
      <c r="D1187" s="26" t="s">
        <v>40</v>
      </c>
      <c r="E1187" s="27">
        <v>5041</v>
      </c>
      <c r="F1187" s="67">
        <v>508</v>
      </c>
      <c r="G1187" s="67">
        <v>1</v>
      </c>
      <c r="H1187" s="26">
        <v>6000819750</v>
      </c>
      <c r="I1187" s="26" t="s">
        <v>42</v>
      </c>
      <c r="J1187" s="26" t="s">
        <v>42</v>
      </c>
      <c r="K1187" s="30" t="str">
        <f t="shared" si="174"/>
        <v>Custeio</v>
      </c>
      <c r="L1187" s="47" t="s">
        <v>75</v>
      </c>
      <c r="M1187" s="26" t="s">
        <v>69</v>
      </c>
      <c r="N1187" s="26" t="str">
        <f t="shared" si="169"/>
        <v>Realizado</v>
      </c>
      <c r="O1187" s="47" t="s">
        <v>245</v>
      </c>
      <c r="P1187" s="47" t="s">
        <v>103</v>
      </c>
      <c r="Q1187" s="26" t="str">
        <f>IFERROR(IFERROR(VLOOKUP(H1187,[1]STATUS_CAPEX!I:J,2,0),VLOOKUP(H1187,[1]STATUS_OPEX!H:I,2,0)),0)</f>
        <v>LIB //COMS</v>
      </c>
      <c r="R1187" s="31">
        <v>46734</v>
      </c>
      <c r="S1187" s="32" t="s">
        <v>56</v>
      </c>
      <c r="T1187" s="47" t="s">
        <v>72</v>
      </c>
      <c r="U1187" s="33" t="s">
        <v>39</v>
      </c>
      <c r="V1187" s="33" t="str">
        <f t="shared" si="177"/>
        <v>OK</v>
      </c>
      <c r="W1187" s="33" t="s">
        <v>49</v>
      </c>
      <c r="X1187" s="33" t="s">
        <v>49</v>
      </c>
      <c r="Y1187" s="33" t="s">
        <v>39</v>
      </c>
      <c r="Z1187" s="14">
        <f t="shared" si="171"/>
        <v>1</v>
      </c>
      <c r="AA1187" s="48">
        <v>63.45</v>
      </c>
      <c r="AB1187" s="50" t="s">
        <v>57</v>
      </c>
      <c r="AC1187" s="36" t="s">
        <v>271</v>
      </c>
      <c r="AD1187" s="37" t="s">
        <v>51</v>
      </c>
      <c r="AE1187" s="32" t="str">
        <f t="shared" si="175"/>
        <v>Realizado</v>
      </c>
      <c r="AF1187" s="38" t="s">
        <v>42</v>
      </c>
      <c r="AG1187" s="39">
        <f t="shared" si="170"/>
        <v>769.86</v>
      </c>
      <c r="AH1187" s="40">
        <v>2548098.5699999998</v>
      </c>
      <c r="AI1187" s="35" t="e">
        <f t="shared" si="172"/>
        <v>#N/A</v>
      </c>
      <c r="AJ1187" s="41">
        <v>25679472</v>
      </c>
      <c r="AK1187" s="51">
        <v>769.86</v>
      </c>
      <c r="AL1187" s="34" t="str">
        <f t="shared" si="173"/>
        <v>Mauricio Alves</v>
      </c>
    </row>
    <row r="1188" spans="1:38" x14ac:dyDescent="0.25">
      <c r="A1188" s="26" t="s">
        <v>38</v>
      </c>
      <c r="B1188" s="26" t="s">
        <v>39</v>
      </c>
      <c r="C1188" s="26" t="s">
        <v>52</v>
      </c>
      <c r="D1188" s="26" t="s">
        <v>40</v>
      </c>
      <c r="E1188" s="27" t="s">
        <v>609</v>
      </c>
      <c r="F1188" s="67">
        <v>509</v>
      </c>
      <c r="G1188" s="67">
        <v>1</v>
      </c>
      <c r="H1188" s="26">
        <v>6000777548</v>
      </c>
      <c r="I1188" s="26" t="s">
        <v>42</v>
      </c>
      <c r="J1188" s="26" t="s">
        <v>42</v>
      </c>
      <c r="K1188" s="30" t="str">
        <f t="shared" si="174"/>
        <v>Custeio</v>
      </c>
      <c r="L1188" s="47" t="s">
        <v>75</v>
      </c>
      <c r="M1188" s="26" t="s">
        <v>69</v>
      </c>
      <c r="N1188" s="26" t="str">
        <f t="shared" si="169"/>
        <v>Realizado</v>
      </c>
      <c r="O1188" s="47" t="s">
        <v>45</v>
      </c>
      <c r="P1188" s="47" t="s">
        <v>70</v>
      </c>
      <c r="Q1188" s="26" t="str">
        <f>IFERROR(IFERROR(VLOOKUP(H1188,[1]STATUS_CAPEX!I:J,2,0),VLOOKUP(H1188,[1]STATUS_OPEX!H:I,2,0)),0)</f>
        <v>LIB //COMS</v>
      </c>
      <c r="R1188" s="31">
        <v>46735</v>
      </c>
      <c r="S1188" s="32" t="s">
        <v>56</v>
      </c>
      <c r="T1188" s="47" t="s">
        <v>72</v>
      </c>
      <c r="U1188" s="33" t="s">
        <v>39</v>
      </c>
      <c r="V1188" s="33" t="str">
        <f t="shared" si="177"/>
        <v>OK</v>
      </c>
      <c r="W1188" s="33" t="s">
        <v>49</v>
      </c>
      <c r="X1188" s="33" t="s">
        <v>49</v>
      </c>
      <c r="Y1188" s="33" t="s">
        <v>39</v>
      </c>
      <c r="Z1188" s="14">
        <f t="shared" si="171"/>
        <v>1</v>
      </c>
      <c r="AA1188" s="48">
        <v>6994.95</v>
      </c>
      <c r="AB1188" s="50" t="s">
        <v>57</v>
      </c>
      <c r="AC1188" s="36" t="s">
        <v>271</v>
      </c>
      <c r="AD1188" s="37" t="s">
        <v>51</v>
      </c>
      <c r="AE1188" s="32" t="str">
        <f t="shared" si="175"/>
        <v>Realizado</v>
      </c>
      <c r="AF1188" s="38" t="s">
        <v>42</v>
      </c>
      <c r="AG1188" s="39">
        <f t="shared" si="170"/>
        <v>5131.8999999999996</v>
      </c>
      <c r="AH1188" s="40">
        <v>2548098.5699999998</v>
      </c>
      <c r="AI1188" s="35" t="e">
        <f t="shared" si="172"/>
        <v>#N/A</v>
      </c>
      <c r="AJ1188" s="41">
        <v>25679520</v>
      </c>
      <c r="AK1188" s="51">
        <v>5131.8999999999996</v>
      </c>
      <c r="AL1188" s="34" t="str">
        <f t="shared" si="173"/>
        <v>Mauricio Alves</v>
      </c>
    </row>
    <row r="1189" spans="1:38" x14ac:dyDescent="0.25">
      <c r="A1189" s="26" t="s">
        <v>38</v>
      </c>
      <c r="B1189" s="26" t="s">
        <v>39</v>
      </c>
      <c r="C1189" s="26" t="s">
        <v>52</v>
      </c>
      <c r="D1189" s="26" t="s">
        <v>40</v>
      </c>
      <c r="E1189" s="27">
        <v>5041</v>
      </c>
      <c r="F1189" s="67">
        <v>510</v>
      </c>
      <c r="G1189" s="67">
        <v>1</v>
      </c>
      <c r="H1189" s="26">
        <v>6000819741</v>
      </c>
      <c r="I1189" s="26" t="s">
        <v>42</v>
      </c>
      <c r="J1189" s="26" t="s">
        <v>42</v>
      </c>
      <c r="K1189" s="30" t="str">
        <f t="shared" si="174"/>
        <v>Custeio</v>
      </c>
      <c r="L1189" s="47" t="s">
        <v>75</v>
      </c>
      <c r="M1189" s="26" t="s">
        <v>69</v>
      </c>
      <c r="N1189" s="26" t="str">
        <f t="shared" si="169"/>
        <v>Realizado</v>
      </c>
      <c r="O1189" s="47" t="s">
        <v>245</v>
      </c>
      <c r="P1189" s="47" t="s">
        <v>70</v>
      </c>
      <c r="Q1189" s="26" t="str">
        <f>IFERROR(IFERROR(VLOOKUP(H1189,[1]STATUS_CAPEX!I:J,2,0),VLOOKUP(H1189,[1]STATUS_OPEX!H:I,2,0)),0)</f>
        <v>LIB //COMS</v>
      </c>
      <c r="R1189" s="31">
        <v>46737</v>
      </c>
      <c r="S1189" s="32" t="s">
        <v>56</v>
      </c>
      <c r="T1189" s="47" t="s">
        <v>72</v>
      </c>
      <c r="U1189" s="33" t="s">
        <v>39</v>
      </c>
      <c r="V1189" s="33" t="str">
        <f t="shared" si="177"/>
        <v>OK</v>
      </c>
      <c r="W1189" s="33" t="s">
        <v>49</v>
      </c>
      <c r="X1189" s="33" t="s">
        <v>49</v>
      </c>
      <c r="Y1189" s="33" t="s">
        <v>39</v>
      </c>
      <c r="Z1189" s="14">
        <f t="shared" si="171"/>
        <v>1</v>
      </c>
      <c r="AA1189" s="48">
        <v>769.86</v>
      </c>
      <c r="AB1189" s="50" t="s">
        <v>57</v>
      </c>
      <c r="AC1189" s="36" t="s">
        <v>271</v>
      </c>
      <c r="AD1189" s="37" t="s">
        <v>51</v>
      </c>
      <c r="AE1189" s="32" t="str">
        <f t="shared" si="175"/>
        <v>Realizado</v>
      </c>
      <c r="AF1189" s="38" t="s">
        <v>42</v>
      </c>
      <c r="AG1189" s="49">
        <f t="shared" si="170"/>
        <v>85.11</v>
      </c>
      <c r="AH1189" s="40">
        <v>2548098.5699999998</v>
      </c>
      <c r="AI1189" s="50" t="e">
        <f t="shared" si="172"/>
        <v>#N/A</v>
      </c>
      <c r="AJ1189" s="41">
        <v>25679583</v>
      </c>
      <c r="AK1189" s="51">
        <v>85.11</v>
      </c>
      <c r="AL1189" s="34" t="str">
        <f t="shared" si="173"/>
        <v>Mauricio Alves</v>
      </c>
    </row>
    <row r="1190" spans="1:38" x14ac:dyDescent="0.25">
      <c r="A1190" s="26" t="s">
        <v>38</v>
      </c>
      <c r="B1190" s="26" t="s">
        <v>39</v>
      </c>
      <c r="C1190" s="26" t="s">
        <v>52</v>
      </c>
      <c r="D1190" s="26" t="s">
        <v>40</v>
      </c>
      <c r="E1190" s="27">
        <v>5041</v>
      </c>
      <c r="F1190" s="67" t="s">
        <v>615</v>
      </c>
      <c r="G1190" s="67">
        <v>2</v>
      </c>
      <c r="H1190" s="26">
        <v>6000819747</v>
      </c>
      <c r="I1190" s="26" t="s">
        <v>42</v>
      </c>
      <c r="J1190" s="26" t="s">
        <v>42</v>
      </c>
      <c r="K1190" s="30" t="str">
        <f t="shared" si="174"/>
        <v>Custeio</v>
      </c>
      <c r="L1190" s="47" t="s">
        <v>75</v>
      </c>
      <c r="M1190" s="26" t="s">
        <v>69</v>
      </c>
      <c r="N1190" s="26" t="str">
        <f t="shared" si="169"/>
        <v>Realizado</v>
      </c>
      <c r="O1190" s="47" t="s">
        <v>245</v>
      </c>
      <c r="P1190" s="47" t="s">
        <v>70</v>
      </c>
      <c r="Q1190" s="26" t="str">
        <f>IFERROR(IFERROR(VLOOKUP(H1190,[1]STATUS_CAPEX!I:J,2,0),VLOOKUP(H1190,[1]STATUS_OPEX!H:I,2,0)),0)</f>
        <v>LIB //COMS</v>
      </c>
      <c r="R1190" s="31">
        <v>46738</v>
      </c>
      <c r="S1190" s="32" t="s">
        <v>56</v>
      </c>
      <c r="T1190" s="47" t="s">
        <v>72</v>
      </c>
      <c r="U1190" s="33" t="s">
        <v>39</v>
      </c>
      <c r="V1190" s="33" t="str">
        <f t="shared" si="177"/>
        <v>OK</v>
      </c>
      <c r="W1190" s="33" t="s">
        <v>49</v>
      </c>
      <c r="X1190" s="33" t="s">
        <v>49</v>
      </c>
      <c r="Y1190" s="33" t="s">
        <v>39</v>
      </c>
      <c r="Z1190" s="14">
        <f t="shared" si="171"/>
        <v>1</v>
      </c>
      <c r="AA1190" s="48">
        <v>1539.72</v>
      </c>
      <c r="AB1190" s="50" t="s">
        <v>57</v>
      </c>
      <c r="AC1190" s="36" t="s">
        <v>271</v>
      </c>
      <c r="AD1190" s="37" t="s">
        <v>51</v>
      </c>
      <c r="AE1190" s="32" t="str">
        <f t="shared" si="175"/>
        <v>Realizado</v>
      </c>
      <c r="AF1190" s="38" t="s">
        <v>42</v>
      </c>
      <c r="AG1190" s="49">
        <f t="shared" si="170"/>
        <v>794.5</v>
      </c>
      <c r="AH1190" s="40">
        <v>2548098.5699999998</v>
      </c>
      <c r="AI1190" s="50" t="e">
        <f t="shared" si="172"/>
        <v>#N/A</v>
      </c>
      <c r="AJ1190" s="41">
        <v>25695877</v>
      </c>
      <c r="AK1190" s="51">
        <v>794.5</v>
      </c>
      <c r="AL1190" s="34" t="str">
        <f t="shared" si="173"/>
        <v>Mauricio Alves</v>
      </c>
    </row>
    <row r="1191" spans="1:38" x14ac:dyDescent="0.25">
      <c r="A1191" s="26" t="s">
        <v>38</v>
      </c>
      <c r="B1191" s="26" t="s">
        <v>39</v>
      </c>
      <c r="C1191" s="26" t="s">
        <v>52</v>
      </c>
      <c r="D1191" s="26" t="s">
        <v>40</v>
      </c>
      <c r="E1191" s="27">
        <v>5041</v>
      </c>
      <c r="F1191" s="67" t="s">
        <v>616</v>
      </c>
      <c r="G1191" s="67">
        <v>2</v>
      </c>
      <c r="H1191" s="26">
        <v>6000819749</v>
      </c>
      <c r="I1191" s="26" t="s">
        <v>42</v>
      </c>
      <c r="J1191" s="26" t="s">
        <v>42</v>
      </c>
      <c r="K1191" s="30" t="str">
        <f t="shared" si="174"/>
        <v>Custeio</v>
      </c>
      <c r="L1191" s="47" t="s">
        <v>75</v>
      </c>
      <c r="M1191" s="26" t="s">
        <v>69</v>
      </c>
      <c r="N1191" s="26" t="str">
        <f t="shared" si="169"/>
        <v>Realizado</v>
      </c>
      <c r="O1191" s="47" t="s">
        <v>245</v>
      </c>
      <c r="P1191" s="47" t="s">
        <v>70</v>
      </c>
      <c r="Q1191" s="26" t="str">
        <f>IFERROR(IFERROR(VLOOKUP(H1191,[1]STATUS_CAPEX!I:J,2,0),VLOOKUP(H1191,[1]STATUS_OPEX!H:I,2,0)),0)</f>
        <v>LIB //COMS</v>
      </c>
      <c r="R1191" s="31">
        <v>46739</v>
      </c>
      <c r="S1191" s="32" t="s">
        <v>56</v>
      </c>
      <c r="T1191" s="47" t="s">
        <v>72</v>
      </c>
      <c r="U1191" s="33" t="s">
        <v>39</v>
      </c>
      <c r="V1191" s="33" t="str">
        <f t="shared" si="177"/>
        <v>OK</v>
      </c>
      <c r="W1191" s="33" t="s">
        <v>49</v>
      </c>
      <c r="X1191" s="33" t="s">
        <v>49</v>
      </c>
      <c r="Y1191" s="33" t="s">
        <v>39</v>
      </c>
      <c r="Z1191" s="14">
        <f t="shared" si="171"/>
        <v>1</v>
      </c>
      <c r="AA1191" s="48">
        <v>1539.72</v>
      </c>
      <c r="AB1191" s="50" t="s">
        <v>57</v>
      </c>
      <c r="AC1191" s="36" t="s">
        <v>271</v>
      </c>
      <c r="AD1191" s="37" t="s">
        <v>51</v>
      </c>
      <c r="AE1191" s="32" t="str">
        <f t="shared" si="175"/>
        <v>Realizado</v>
      </c>
      <c r="AF1191" s="38" t="s">
        <v>42</v>
      </c>
      <c r="AG1191" s="39">
        <f t="shared" si="170"/>
        <v>794.5</v>
      </c>
      <c r="AH1191" s="40">
        <v>2548098.5699999998</v>
      </c>
      <c r="AI1191" s="35" t="e">
        <f t="shared" si="172"/>
        <v>#N/A</v>
      </c>
      <c r="AJ1191" s="41">
        <v>25695912</v>
      </c>
      <c r="AK1191" s="51">
        <v>794.5</v>
      </c>
      <c r="AL1191" s="34" t="str">
        <f t="shared" si="173"/>
        <v>Mauricio Alves</v>
      </c>
    </row>
    <row r="1192" spans="1:38" x14ac:dyDescent="0.25">
      <c r="A1192" s="26" t="s">
        <v>38</v>
      </c>
      <c r="B1192" s="26" t="s">
        <v>39</v>
      </c>
      <c r="C1192" s="26" t="s">
        <v>52</v>
      </c>
      <c r="D1192" s="26" t="s">
        <v>40</v>
      </c>
      <c r="E1192" s="27">
        <v>5040</v>
      </c>
      <c r="F1192" s="67">
        <v>511</v>
      </c>
      <c r="G1192" s="67">
        <v>1</v>
      </c>
      <c r="H1192" s="26">
        <v>6000777557</v>
      </c>
      <c r="I1192" s="26" t="s">
        <v>42</v>
      </c>
      <c r="J1192" s="26" t="s">
        <v>42</v>
      </c>
      <c r="K1192" s="30" t="str">
        <f t="shared" si="174"/>
        <v>Custeio</v>
      </c>
      <c r="L1192" s="47" t="s">
        <v>75</v>
      </c>
      <c r="M1192" s="26" t="s">
        <v>69</v>
      </c>
      <c r="N1192" s="26" t="str">
        <f t="shared" si="169"/>
        <v>Realizado</v>
      </c>
      <c r="O1192" s="47" t="s">
        <v>45</v>
      </c>
      <c r="P1192" s="47" t="s">
        <v>70</v>
      </c>
      <c r="Q1192" s="26" t="str">
        <f>IFERROR(IFERROR(VLOOKUP(H1192,[1]STATUS_CAPEX!I:J,2,0),VLOOKUP(H1192,[1]STATUS_OPEX!H:I,2,0)),0)</f>
        <v>LIB //COMS</v>
      </c>
      <c r="R1192" s="31">
        <v>46740</v>
      </c>
      <c r="S1192" s="32" t="s">
        <v>56</v>
      </c>
      <c r="T1192" s="47" t="s">
        <v>72</v>
      </c>
      <c r="U1192" s="33" t="s">
        <v>39</v>
      </c>
      <c r="V1192" s="33" t="str">
        <f t="shared" si="177"/>
        <v>OK</v>
      </c>
      <c r="W1192" s="33" t="s">
        <v>49</v>
      </c>
      <c r="X1192" s="33" t="s">
        <v>49</v>
      </c>
      <c r="Y1192" s="33" t="s">
        <v>39</v>
      </c>
      <c r="Z1192" s="14">
        <f t="shared" si="171"/>
        <v>1</v>
      </c>
      <c r="AA1192" s="48">
        <v>2309.58</v>
      </c>
      <c r="AB1192" s="50" t="s">
        <v>57</v>
      </c>
      <c r="AC1192" s="36" t="s">
        <v>271</v>
      </c>
      <c r="AD1192" s="37" t="s">
        <v>51</v>
      </c>
      <c r="AE1192" s="32" t="str">
        <f t="shared" si="175"/>
        <v>Realizado</v>
      </c>
      <c r="AF1192" s="38" t="s">
        <v>42</v>
      </c>
      <c r="AG1192" s="49">
        <f t="shared" si="170"/>
        <v>3104.08</v>
      </c>
      <c r="AH1192" s="40">
        <v>2548098.5699999998</v>
      </c>
      <c r="AI1192" s="50" t="e">
        <f t="shared" si="172"/>
        <v>#N/A</v>
      </c>
      <c r="AJ1192" s="41">
        <v>25679629</v>
      </c>
      <c r="AK1192" s="51">
        <v>3104.08</v>
      </c>
      <c r="AL1192" s="34" t="str">
        <f t="shared" si="173"/>
        <v>Mauricio Alves</v>
      </c>
    </row>
    <row r="1193" spans="1:38" x14ac:dyDescent="0.25">
      <c r="A1193" s="26" t="s">
        <v>38</v>
      </c>
      <c r="B1193" s="26" t="s">
        <v>39</v>
      </c>
      <c r="C1193" s="26" t="s">
        <v>52</v>
      </c>
      <c r="D1193" s="26" t="s">
        <v>40</v>
      </c>
      <c r="E1193" s="27">
        <v>5040</v>
      </c>
      <c r="F1193" s="67" t="s">
        <v>617</v>
      </c>
      <c r="G1193" s="67">
        <v>1</v>
      </c>
      <c r="H1193" s="26">
        <v>6000777556</v>
      </c>
      <c r="I1193" s="26" t="s">
        <v>42</v>
      </c>
      <c r="J1193" s="26" t="s">
        <v>42</v>
      </c>
      <c r="K1193" s="30" t="str">
        <f t="shared" si="174"/>
        <v>Custeio</v>
      </c>
      <c r="L1193" s="47" t="s">
        <v>75</v>
      </c>
      <c r="M1193" s="26" t="s">
        <v>69</v>
      </c>
      <c r="N1193" s="26" t="str">
        <f t="shared" si="169"/>
        <v>Realizado</v>
      </c>
      <c r="O1193" s="47" t="s">
        <v>45</v>
      </c>
      <c r="P1193" s="47" t="s">
        <v>70</v>
      </c>
      <c r="Q1193" s="26" t="str">
        <f>IFERROR(IFERROR(VLOOKUP(H1193,[1]STATUS_CAPEX!I:J,2,0),VLOOKUP(H1193,[1]STATUS_OPEX!H:I,2,0)),0)</f>
        <v>LIB //COMS</v>
      </c>
      <c r="R1193" s="31">
        <v>46741</v>
      </c>
      <c r="S1193" s="32" t="s">
        <v>56</v>
      </c>
      <c r="T1193" s="47" t="s">
        <v>72</v>
      </c>
      <c r="U1193" s="33" t="s">
        <v>39</v>
      </c>
      <c r="V1193" s="33" t="str">
        <f t="shared" si="177"/>
        <v>OK</v>
      </c>
      <c r="W1193" s="33" t="s">
        <v>49</v>
      </c>
      <c r="X1193" s="33" t="s">
        <v>49</v>
      </c>
      <c r="Y1193" s="33" t="s">
        <v>39</v>
      </c>
      <c r="Z1193" s="14">
        <f t="shared" si="171"/>
        <v>1</v>
      </c>
      <c r="AA1193" s="48">
        <v>816.57</v>
      </c>
      <c r="AB1193" s="50" t="s">
        <v>57</v>
      </c>
      <c r="AC1193" s="36" t="s">
        <v>271</v>
      </c>
      <c r="AD1193" s="37" t="s">
        <v>51</v>
      </c>
      <c r="AE1193" s="32" t="str">
        <f t="shared" si="175"/>
        <v>Realizado</v>
      </c>
      <c r="AF1193" s="38" t="s">
        <v>42</v>
      </c>
      <c r="AG1193" s="39">
        <f t="shared" si="170"/>
        <v>22.07</v>
      </c>
      <c r="AH1193" s="40">
        <v>2548098.5699999998</v>
      </c>
      <c r="AI1193" s="35" t="e">
        <f t="shared" si="172"/>
        <v>#N/A</v>
      </c>
      <c r="AJ1193" s="41">
        <v>25679661</v>
      </c>
      <c r="AK1193" s="51">
        <v>22.07</v>
      </c>
      <c r="AL1193" s="34" t="str">
        <f t="shared" si="173"/>
        <v>Mauricio Alves</v>
      </c>
    </row>
    <row r="1194" spans="1:38" x14ac:dyDescent="0.25">
      <c r="A1194" s="26" t="s">
        <v>38</v>
      </c>
      <c r="B1194" s="26" t="s">
        <v>39</v>
      </c>
      <c r="C1194" s="26" t="s">
        <v>52</v>
      </c>
      <c r="D1194" s="26" t="s">
        <v>40</v>
      </c>
      <c r="E1194" s="27">
        <v>5042</v>
      </c>
      <c r="F1194" s="67">
        <v>512</v>
      </c>
      <c r="G1194" s="67"/>
      <c r="H1194" s="26">
        <v>6000817681</v>
      </c>
      <c r="I1194" s="26" t="s">
        <v>42</v>
      </c>
      <c r="J1194" s="26" t="s">
        <v>42</v>
      </c>
      <c r="K1194" s="30" t="str">
        <f t="shared" si="174"/>
        <v>Custeio</v>
      </c>
      <c r="L1194" s="47" t="s">
        <v>156</v>
      </c>
      <c r="M1194" s="26" t="s">
        <v>69</v>
      </c>
      <c r="N1194" s="26" t="str">
        <f t="shared" si="169"/>
        <v>Realizado</v>
      </c>
      <c r="O1194" s="47" t="s">
        <v>45</v>
      </c>
      <c r="P1194" s="47" t="s">
        <v>70</v>
      </c>
      <c r="Q1194" s="26" t="str">
        <f>IFERROR(IFERROR(VLOOKUP(H1194,[1]STATUS_CAPEX!I:J,2,0),VLOOKUP(H1194,[1]STATUS_OPEX!H:I,2,0)),0)</f>
        <v>LIB //COMS</v>
      </c>
      <c r="R1194" s="31">
        <v>46742</v>
      </c>
      <c r="S1194" s="32" t="s">
        <v>56</v>
      </c>
      <c r="T1194" s="47" t="s">
        <v>72</v>
      </c>
      <c r="U1194" s="33" t="s">
        <v>39</v>
      </c>
      <c r="V1194" s="33" t="str">
        <f t="shared" si="177"/>
        <v>OK</v>
      </c>
      <c r="W1194" s="33" t="s">
        <v>49</v>
      </c>
      <c r="X1194" s="33" t="s">
        <v>49</v>
      </c>
      <c r="Y1194" s="33" t="s">
        <v>39</v>
      </c>
      <c r="Z1194" s="14">
        <f t="shared" si="171"/>
        <v>1</v>
      </c>
      <c r="AA1194" s="48">
        <v>10778.04</v>
      </c>
      <c r="AB1194" s="50" t="s">
        <v>57</v>
      </c>
      <c r="AC1194" s="36" t="s">
        <v>271</v>
      </c>
      <c r="AD1194" s="37" t="s">
        <v>51</v>
      </c>
      <c r="AE1194" s="32" t="str">
        <f t="shared" si="175"/>
        <v>Realizado</v>
      </c>
      <c r="AF1194" s="38" t="s">
        <v>42</v>
      </c>
      <c r="AG1194" s="39">
        <f t="shared" si="170"/>
        <v>7424.55</v>
      </c>
      <c r="AH1194" s="40">
        <v>2548098.5699999998</v>
      </c>
      <c r="AI1194" s="35" t="e">
        <f t="shared" si="172"/>
        <v>#N/A</v>
      </c>
      <c r="AJ1194" s="41">
        <v>25661791</v>
      </c>
      <c r="AK1194" s="51">
        <v>7424.55</v>
      </c>
      <c r="AL1194" s="34" t="str">
        <f t="shared" si="173"/>
        <v>Mauricio Alves</v>
      </c>
    </row>
    <row r="1195" spans="1:38" x14ac:dyDescent="0.25">
      <c r="A1195" s="26" t="s">
        <v>38</v>
      </c>
      <c r="B1195" s="26" t="s">
        <v>39</v>
      </c>
      <c r="C1195" s="26" t="s">
        <v>52</v>
      </c>
      <c r="D1195" s="26" t="s">
        <v>40</v>
      </c>
      <c r="E1195" s="27">
        <v>3088</v>
      </c>
      <c r="F1195" s="67">
        <v>547</v>
      </c>
      <c r="G1195" s="67"/>
      <c r="H1195" s="26">
        <v>6000824124</v>
      </c>
      <c r="I1195" s="26" t="s">
        <v>42</v>
      </c>
      <c r="J1195" s="26" t="s">
        <v>42</v>
      </c>
      <c r="K1195" s="30" t="str">
        <f t="shared" si="174"/>
        <v>Custeio</v>
      </c>
      <c r="L1195" s="47" t="s">
        <v>136</v>
      </c>
      <c r="M1195" s="26" t="s">
        <v>69</v>
      </c>
      <c r="N1195" s="26" t="str">
        <f t="shared" si="169"/>
        <v>Realizado</v>
      </c>
      <c r="O1195" s="47" t="s">
        <v>45</v>
      </c>
      <c r="P1195" s="47" t="s">
        <v>70</v>
      </c>
      <c r="Q1195" s="26" t="str">
        <f>IFERROR(IFERROR(VLOOKUP(H1195,[1]STATUS_CAPEX!I:J,2,0),VLOOKUP(H1195,[1]STATUS_OPEX!H:I,2,0)),0)</f>
        <v>LIB //COMS</v>
      </c>
      <c r="R1195" s="31">
        <v>46814</v>
      </c>
      <c r="S1195" s="32" t="s">
        <v>47</v>
      </c>
      <c r="T1195" s="47" t="s">
        <v>72</v>
      </c>
      <c r="U1195" s="33" t="s">
        <v>39</v>
      </c>
      <c r="V1195" s="33" t="str">
        <f t="shared" si="177"/>
        <v>OK</v>
      </c>
      <c r="W1195" s="33" t="s">
        <v>49</v>
      </c>
      <c r="X1195" s="33" t="s">
        <v>49</v>
      </c>
      <c r="Y1195" s="33" t="s">
        <v>39</v>
      </c>
      <c r="Z1195" s="14">
        <f t="shared" si="171"/>
        <v>1</v>
      </c>
      <c r="AA1195" s="48">
        <v>769.86</v>
      </c>
      <c r="AB1195" s="35" t="s">
        <v>50</v>
      </c>
      <c r="AC1195" s="36" t="s">
        <v>271</v>
      </c>
      <c r="AD1195" s="37" t="s">
        <v>51</v>
      </c>
      <c r="AE1195" s="32" t="str">
        <f t="shared" si="175"/>
        <v>Realizado</v>
      </c>
      <c r="AF1195" s="38" t="s">
        <v>42</v>
      </c>
      <c r="AG1195" s="39">
        <f t="shared" si="170"/>
        <v>85.71</v>
      </c>
      <c r="AH1195" s="40">
        <v>2548098.5699999998</v>
      </c>
      <c r="AI1195" s="35" t="e">
        <f t="shared" si="172"/>
        <v>#N/A</v>
      </c>
      <c r="AJ1195" s="41">
        <v>25662444</v>
      </c>
      <c r="AK1195" s="51">
        <v>85.71</v>
      </c>
      <c r="AL1195" s="34" t="str">
        <f t="shared" si="173"/>
        <v>Mauricio Alves</v>
      </c>
    </row>
    <row r="1196" spans="1:38" x14ac:dyDescent="0.25">
      <c r="A1196" s="26" t="s">
        <v>38</v>
      </c>
      <c r="B1196" s="26" t="s">
        <v>39</v>
      </c>
      <c r="C1196" s="26" t="s">
        <v>52</v>
      </c>
      <c r="D1196" s="26" t="s">
        <v>40</v>
      </c>
      <c r="E1196" s="27">
        <v>3326</v>
      </c>
      <c r="F1196" s="46">
        <v>155</v>
      </c>
      <c r="G1196" s="46"/>
      <c r="H1196" s="26">
        <v>6000827041</v>
      </c>
      <c r="I1196" s="26" t="s">
        <v>42</v>
      </c>
      <c r="J1196" s="26" t="s">
        <v>42</v>
      </c>
      <c r="K1196" s="30" t="str">
        <f t="shared" si="174"/>
        <v>Custeio</v>
      </c>
      <c r="L1196" s="26" t="s">
        <v>136</v>
      </c>
      <c r="M1196" s="47" t="s">
        <v>523</v>
      </c>
      <c r="N1196" s="26" t="str">
        <f t="shared" si="169"/>
        <v>Realizado</v>
      </c>
      <c r="O1196" s="47" t="s">
        <v>100</v>
      </c>
      <c r="P1196" s="47" t="s">
        <v>70</v>
      </c>
      <c r="Q1196" s="26" t="str">
        <f>IFERROR(IFERROR(VLOOKUP(H1196,[1]STATUS_CAPEX!I:J,2,0),VLOOKUP(H1196,[1]STATUS_OPEX!H:I,2,0)),0)</f>
        <v>LIB //COMS</v>
      </c>
      <c r="R1196" s="31">
        <v>46744</v>
      </c>
      <c r="S1196" s="32" t="s">
        <v>56</v>
      </c>
      <c r="T1196" s="26" t="s">
        <v>72</v>
      </c>
      <c r="U1196" s="33" t="s">
        <v>39</v>
      </c>
      <c r="V1196" s="33" t="str">
        <f t="shared" si="177"/>
        <v>OK</v>
      </c>
      <c r="W1196" s="33" t="s">
        <v>49</v>
      </c>
      <c r="X1196" s="33" t="s">
        <v>49</v>
      </c>
      <c r="Y1196" s="33" t="s">
        <v>39</v>
      </c>
      <c r="Z1196" s="14">
        <f t="shared" si="171"/>
        <v>1</v>
      </c>
      <c r="AA1196" s="48">
        <v>3129.58</v>
      </c>
      <c r="AB1196" s="35" t="s">
        <v>57</v>
      </c>
      <c r="AC1196" s="36" t="str">
        <f>IFERROR(VLOOKUP(T1196,[1]STATUS_CAPEX!Q:R,2,0),"SAMUEL OLIVEIRA")</f>
        <v>SAMUEL OLIVEIRA</v>
      </c>
      <c r="AD1196" s="37" t="s">
        <v>51</v>
      </c>
      <c r="AE1196" s="32" t="str">
        <f t="shared" si="175"/>
        <v>Realizado</v>
      </c>
      <c r="AF1196" s="38" t="s">
        <v>42</v>
      </c>
      <c r="AG1196" s="39">
        <f t="shared" si="170"/>
        <v>2747</v>
      </c>
      <c r="AH1196" s="40">
        <v>2548098.5699999998</v>
      </c>
      <c r="AI1196" s="35" t="e">
        <f t="shared" si="172"/>
        <v>#N/A</v>
      </c>
      <c r="AJ1196" s="41">
        <v>25729604</v>
      </c>
      <c r="AK1196" s="51">
        <v>2747</v>
      </c>
      <c r="AL1196" s="34" t="str">
        <f t="shared" si="173"/>
        <v>Mauricio Alves</v>
      </c>
    </row>
    <row r="1197" spans="1:38" x14ac:dyDescent="0.25">
      <c r="A1197" s="26" t="s">
        <v>38</v>
      </c>
      <c r="B1197" s="26" t="s">
        <v>39</v>
      </c>
      <c r="C1197" s="26" t="s">
        <v>52</v>
      </c>
      <c r="D1197" s="26" t="s">
        <v>40</v>
      </c>
      <c r="E1197" s="27">
        <v>2954</v>
      </c>
      <c r="F1197" s="46">
        <v>156</v>
      </c>
      <c r="G1197" s="46"/>
      <c r="H1197" s="26">
        <v>6000827557</v>
      </c>
      <c r="I1197" s="26" t="s">
        <v>42</v>
      </c>
      <c r="J1197" s="26" t="s">
        <v>42</v>
      </c>
      <c r="K1197" s="30" t="str">
        <f t="shared" si="174"/>
        <v>Custeio</v>
      </c>
      <c r="L1197" s="26" t="s">
        <v>136</v>
      </c>
      <c r="M1197" s="47" t="s">
        <v>541</v>
      </c>
      <c r="N1197" s="26" t="str">
        <f t="shared" ref="N1197:N1260" si="178">IF(Z1197&gt;99%,"Realizado","Pendente")</f>
        <v>Realizado</v>
      </c>
      <c r="O1197" s="47" t="s">
        <v>618</v>
      </c>
      <c r="P1197" s="47" t="s">
        <v>70</v>
      </c>
      <c r="Q1197" s="26" t="str">
        <f>IFERROR(IFERROR(VLOOKUP(H1197,[1]STATUS_CAPEX!I:J,2,0),VLOOKUP(H1197,[1]STATUS_OPEX!H:I,2,0)),0)</f>
        <v>LIB //COMS</v>
      </c>
      <c r="R1197" s="31">
        <v>46745</v>
      </c>
      <c r="S1197" s="32" t="s">
        <v>56</v>
      </c>
      <c r="T1197" s="26" t="s">
        <v>72</v>
      </c>
      <c r="U1197" s="33" t="s">
        <v>39</v>
      </c>
      <c r="V1197" s="33" t="str">
        <f t="shared" si="177"/>
        <v>OK</v>
      </c>
      <c r="W1197" s="33" t="s">
        <v>49</v>
      </c>
      <c r="X1197" s="33" t="s">
        <v>49</v>
      </c>
      <c r="Y1197" s="33" t="s">
        <v>39</v>
      </c>
      <c r="Z1197" s="14">
        <f t="shared" si="171"/>
        <v>1</v>
      </c>
      <c r="AA1197" s="48">
        <v>1101</v>
      </c>
      <c r="AB1197" s="35" t="s">
        <v>57</v>
      </c>
      <c r="AC1197" s="36" t="s">
        <v>73</v>
      </c>
      <c r="AD1197" s="37" t="s">
        <v>51</v>
      </c>
      <c r="AE1197" s="32" t="str">
        <f t="shared" si="175"/>
        <v>Realizado</v>
      </c>
      <c r="AF1197" s="38" t="s">
        <v>42</v>
      </c>
      <c r="AG1197" s="39">
        <f t="shared" si="170"/>
        <v>998.24</v>
      </c>
      <c r="AH1197" s="40">
        <v>2548098.5699999998</v>
      </c>
      <c r="AI1197" s="35" t="e">
        <f t="shared" si="172"/>
        <v>#N/A</v>
      </c>
      <c r="AJ1197" s="113">
        <v>25729940</v>
      </c>
      <c r="AK1197" s="51">
        <v>998.24</v>
      </c>
      <c r="AL1197" s="34" t="str">
        <f t="shared" si="173"/>
        <v>Mauricio Alves</v>
      </c>
    </row>
    <row r="1198" spans="1:38" x14ac:dyDescent="0.25">
      <c r="A1198" s="26" t="s">
        <v>38</v>
      </c>
      <c r="B1198" s="26" t="s">
        <v>39</v>
      </c>
      <c r="C1198" s="26" t="s">
        <v>52</v>
      </c>
      <c r="D1198" s="26" t="s">
        <v>40</v>
      </c>
      <c r="E1198" s="27">
        <v>2944</v>
      </c>
      <c r="F1198" s="46">
        <v>157</v>
      </c>
      <c r="G1198" s="46" t="s">
        <v>619</v>
      </c>
      <c r="H1198" s="26">
        <v>6000676223</v>
      </c>
      <c r="I1198" s="26" t="s">
        <v>42</v>
      </c>
      <c r="J1198" s="26" t="s">
        <v>42</v>
      </c>
      <c r="K1198" s="30" t="str">
        <f t="shared" si="174"/>
        <v>Custeio</v>
      </c>
      <c r="L1198" s="26" t="s">
        <v>75</v>
      </c>
      <c r="M1198" s="47" t="s">
        <v>506</v>
      </c>
      <c r="N1198" s="26" t="str">
        <f t="shared" si="178"/>
        <v>Realizado</v>
      </c>
      <c r="O1198" s="47" t="s">
        <v>45</v>
      </c>
      <c r="P1198" s="47" t="s">
        <v>70</v>
      </c>
      <c r="Q1198" s="26" t="str">
        <f>IFERROR(IFERROR(VLOOKUP(H1198,[1]STATUS_CAPEX!I:J,2,0),VLOOKUP(H1198,[1]STATUS_OPEX!H:I,2,0)),0)</f>
        <v>LIB //COMS</v>
      </c>
      <c r="R1198" s="31">
        <v>46746</v>
      </c>
      <c r="S1198" s="32" t="s">
        <v>56</v>
      </c>
      <c r="T1198" s="26" t="s">
        <v>72</v>
      </c>
      <c r="U1198" s="33" t="s">
        <v>39</v>
      </c>
      <c r="V1198" s="33" t="str">
        <f t="shared" si="177"/>
        <v>OK</v>
      </c>
      <c r="W1198" s="33" t="s">
        <v>49</v>
      </c>
      <c r="X1198" s="33" t="s">
        <v>49</v>
      </c>
      <c r="Y1198" s="33" t="s">
        <v>39</v>
      </c>
      <c r="Z1198" s="14">
        <f t="shared" si="171"/>
        <v>1</v>
      </c>
      <c r="AA1198" s="48">
        <v>3306.76</v>
      </c>
      <c r="AB1198" s="50" t="s">
        <v>57</v>
      </c>
      <c r="AC1198" s="36" t="str">
        <f>IFERROR(VLOOKUP(T1198,[1]STATUS_CAPEX!Q:R,2,0),"SAMUEL OLIVEIRA")</f>
        <v>SAMUEL OLIVEIRA</v>
      </c>
      <c r="AD1198" s="37" t="s">
        <v>51</v>
      </c>
      <c r="AE1198" s="32" t="str">
        <f t="shared" si="175"/>
        <v>Realizado</v>
      </c>
      <c r="AF1198" s="114" t="s">
        <v>42</v>
      </c>
      <c r="AG1198" s="49">
        <f t="shared" si="170"/>
        <v>572.58000000000004</v>
      </c>
      <c r="AH1198" s="40">
        <v>2548098.5699999998</v>
      </c>
      <c r="AI1198" s="50" t="e">
        <f t="shared" si="172"/>
        <v>#N/A</v>
      </c>
      <c r="AJ1198" s="41">
        <v>25742172</v>
      </c>
      <c r="AK1198" s="51">
        <v>572.58000000000004</v>
      </c>
      <c r="AL1198" s="34" t="str">
        <f t="shared" si="173"/>
        <v>Mauricio Alves</v>
      </c>
    </row>
    <row r="1199" spans="1:38" x14ac:dyDescent="0.25">
      <c r="A1199" s="26" t="s">
        <v>38</v>
      </c>
      <c r="B1199" s="26" t="s">
        <v>39</v>
      </c>
      <c r="C1199" s="26" t="s">
        <v>52</v>
      </c>
      <c r="D1199" s="26" t="s">
        <v>40</v>
      </c>
      <c r="E1199" s="27">
        <v>2944</v>
      </c>
      <c r="F1199" s="46">
        <v>157</v>
      </c>
      <c r="G1199" s="46" t="s">
        <v>620</v>
      </c>
      <c r="H1199" s="26">
        <v>6000676020</v>
      </c>
      <c r="I1199" s="26" t="s">
        <v>42</v>
      </c>
      <c r="J1199" s="26" t="s">
        <v>42</v>
      </c>
      <c r="K1199" s="30" t="str">
        <f t="shared" si="174"/>
        <v>Custeio</v>
      </c>
      <c r="L1199" s="26" t="s">
        <v>75</v>
      </c>
      <c r="M1199" s="47" t="s">
        <v>506</v>
      </c>
      <c r="N1199" s="26" t="str">
        <f t="shared" si="178"/>
        <v>Realizado</v>
      </c>
      <c r="O1199" s="47" t="s">
        <v>45</v>
      </c>
      <c r="P1199" s="47" t="s">
        <v>70</v>
      </c>
      <c r="Q1199" s="26" t="str">
        <f>IFERROR(IFERROR(VLOOKUP(H1199,[1]STATUS_CAPEX!I:J,2,0),VLOOKUP(H1199,[1]STATUS_OPEX!H:I,2,0)),0)</f>
        <v>LIB //COMS</v>
      </c>
      <c r="R1199" s="31">
        <v>46747</v>
      </c>
      <c r="S1199" s="32" t="s">
        <v>56</v>
      </c>
      <c r="T1199" s="26" t="s">
        <v>72</v>
      </c>
      <c r="U1199" s="33" t="s">
        <v>39</v>
      </c>
      <c r="V1199" s="33" t="str">
        <f t="shared" si="177"/>
        <v>OK</v>
      </c>
      <c r="W1199" s="33" t="s">
        <v>49</v>
      </c>
      <c r="X1199" s="33" t="s">
        <v>49</v>
      </c>
      <c r="Y1199" s="33" t="s">
        <v>39</v>
      </c>
      <c r="Z1199" s="14">
        <f t="shared" si="171"/>
        <v>1</v>
      </c>
      <c r="AA1199" s="48">
        <v>3306.76</v>
      </c>
      <c r="AB1199" s="35" t="s">
        <v>57</v>
      </c>
      <c r="AC1199" s="36" t="str">
        <f>IFERROR(VLOOKUP(T1199,[1]STATUS_CAPEX!Q:R,2,0),"SAMUEL OLIVEIRA")</f>
        <v>SAMUEL OLIVEIRA</v>
      </c>
      <c r="AD1199" s="37" t="s">
        <v>51</v>
      </c>
      <c r="AE1199" s="32" t="str">
        <f t="shared" si="175"/>
        <v>Realizado</v>
      </c>
      <c r="AF1199" s="38" t="s">
        <v>42</v>
      </c>
      <c r="AG1199" s="39">
        <f t="shared" ref="AG1199:AG1262" si="179">IF(AK1199="",AA1199,AK1199)</f>
        <v>381.68</v>
      </c>
      <c r="AH1199" s="40">
        <v>2548098.5699999998</v>
      </c>
      <c r="AI1199" s="35" t="e">
        <f t="shared" si="172"/>
        <v>#N/A</v>
      </c>
      <c r="AJ1199" s="41">
        <v>25742183</v>
      </c>
      <c r="AK1199" s="51">
        <v>381.68</v>
      </c>
      <c r="AL1199" s="34" t="str">
        <f t="shared" si="173"/>
        <v>Mauricio Alves</v>
      </c>
    </row>
    <row r="1200" spans="1:38" x14ac:dyDescent="0.25">
      <c r="A1200" s="26" t="s">
        <v>38</v>
      </c>
      <c r="B1200" s="26" t="s">
        <v>39</v>
      </c>
      <c r="C1200" s="26" t="s">
        <v>52</v>
      </c>
      <c r="D1200" s="26" t="s">
        <v>40</v>
      </c>
      <c r="E1200" s="27">
        <v>3315</v>
      </c>
      <c r="F1200" s="46">
        <v>158</v>
      </c>
      <c r="G1200" s="46"/>
      <c r="H1200" s="26">
        <v>6000827585</v>
      </c>
      <c r="I1200" s="26" t="s">
        <v>42</v>
      </c>
      <c r="J1200" s="26" t="s">
        <v>42</v>
      </c>
      <c r="K1200" s="30" t="str">
        <f t="shared" si="174"/>
        <v>Custeio</v>
      </c>
      <c r="L1200" s="26" t="s">
        <v>136</v>
      </c>
      <c r="M1200" s="47" t="s">
        <v>506</v>
      </c>
      <c r="N1200" s="26" t="str">
        <f t="shared" si="178"/>
        <v>Realizado</v>
      </c>
      <c r="O1200" s="47" t="s">
        <v>45</v>
      </c>
      <c r="P1200" s="47" t="s">
        <v>70</v>
      </c>
      <c r="Q1200" s="26" t="str">
        <f>IFERROR(IFERROR(VLOOKUP(H1200,[1]STATUS_CAPEX!I:J,2,0),VLOOKUP(H1200,[1]STATUS_OPEX!H:I,2,0)),0)</f>
        <v>LIB //COMS</v>
      </c>
      <c r="R1200" s="31">
        <v>46748</v>
      </c>
      <c r="S1200" s="32" t="s">
        <v>56</v>
      </c>
      <c r="T1200" s="26" t="s">
        <v>72</v>
      </c>
      <c r="U1200" s="33" t="s">
        <v>39</v>
      </c>
      <c r="V1200" s="33" t="str">
        <f t="shared" si="177"/>
        <v>OK</v>
      </c>
      <c r="W1200" s="33" t="s">
        <v>49</v>
      </c>
      <c r="X1200" s="33" t="s">
        <v>49</v>
      </c>
      <c r="Y1200" s="33" t="s">
        <v>39</v>
      </c>
      <c r="Z1200" s="14">
        <f t="shared" si="171"/>
        <v>1</v>
      </c>
      <c r="AA1200" s="48">
        <v>734</v>
      </c>
      <c r="AB1200" s="35" t="s">
        <v>57</v>
      </c>
      <c r="AC1200" s="36" t="s">
        <v>73</v>
      </c>
      <c r="AD1200" s="37" t="s">
        <v>51</v>
      </c>
      <c r="AE1200" s="32" t="str">
        <f t="shared" si="175"/>
        <v>Realizado</v>
      </c>
      <c r="AF1200" s="38" t="s">
        <v>42</v>
      </c>
      <c r="AG1200" s="39">
        <f t="shared" si="179"/>
        <v>734</v>
      </c>
      <c r="AH1200" s="40">
        <v>2548098.5699999998</v>
      </c>
      <c r="AI1200" s="35" t="e">
        <f t="shared" si="172"/>
        <v>#N/A</v>
      </c>
      <c r="AJ1200" s="41">
        <v>25729977</v>
      </c>
      <c r="AK1200" s="51">
        <v>734</v>
      </c>
      <c r="AL1200" s="34" t="str">
        <f t="shared" si="173"/>
        <v>Mauricio Alves</v>
      </c>
    </row>
    <row r="1201" spans="1:38" x14ac:dyDescent="0.25">
      <c r="A1201" s="26" t="s">
        <v>38</v>
      </c>
      <c r="B1201" s="26" t="s">
        <v>39</v>
      </c>
      <c r="C1201" s="26" t="s">
        <v>52</v>
      </c>
      <c r="D1201" s="26" t="s">
        <v>40</v>
      </c>
      <c r="E1201" s="27">
        <v>2942</v>
      </c>
      <c r="F1201" s="46">
        <v>159</v>
      </c>
      <c r="G1201" s="46"/>
      <c r="H1201" s="26">
        <v>6000741497</v>
      </c>
      <c r="I1201" s="26" t="s">
        <v>42</v>
      </c>
      <c r="J1201" s="26" t="s">
        <v>42</v>
      </c>
      <c r="K1201" s="30" t="str">
        <f t="shared" si="174"/>
        <v>Custeio</v>
      </c>
      <c r="L1201" s="26" t="s">
        <v>75</v>
      </c>
      <c r="M1201" s="26" t="s">
        <v>111</v>
      </c>
      <c r="N1201" s="26" t="str">
        <f t="shared" si="178"/>
        <v>Realizado</v>
      </c>
      <c r="O1201" s="47" t="s">
        <v>45</v>
      </c>
      <c r="P1201" s="47" t="s">
        <v>70</v>
      </c>
      <c r="Q1201" s="26" t="str">
        <f>IFERROR(IFERROR(VLOOKUP(H1201,[1]STATUS_CAPEX!I:J,2,0),VLOOKUP(H1201,[1]STATUS_OPEX!H:I,2,0)),0)</f>
        <v>LIB //COMS</v>
      </c>
      <c r="R1201" s="31">
        <v>46749</v>
      </c>
      <c r="S1201" s="32" t="s">
        <v>47</v>
      </c>
      <c r="T1201" s="26" t="s">
        <v>72</v>
      </c>
      <c r="U1201" s="33" t="s">
        <v>39</v>
      </c>
      <c r="V1201" s="33" t="str">
        <f t="shared" si="177"/>
        <v>OK</v>
      </c>
      <c r="W1201" s="33" t="s">
        <v>49</v>
      </c>
      <c r="X1201" s="33" t="s">
        <v>49</v>
      </c>
      <c r="Y1201" s="33" t="s">
        <v>39</v>
      </c>
      <c r="Z1201" s="14">
        <f t="shared" si="171"/>
        <v>1</v>
      </c>
      <c r="AA1201" s="48">
        <v>368.83</v>
      </c>
      <c r="AB1201" s="35" t="s">
        <v>50</v>
      </c>
      <c r="AC1201" s="36" t="s">
        <v>271</v>
      </c>
      <c r="AD1201" s="37" t="s">
        <v>51</v>
      </c>
      <c r="AE1201" s="32" t="str">
        <f t="shared" si="175"/>
        <v>Realizado</v>
      </c>
      <c r="AF1201" s="38" t="s">
        <v>42</v>
      </c>
      <c r="AG1201" s="39">
        <f t="shared" si="179"/>
        <v>649.57000000000005</v>
      </c>
      <c r="AH1201" s="40">
        <v>2548098.5699999998</v>
      </c>
      <c r="AI1201" s="35" t="e">
        <f t="shared" si="172"/>
        <v>#N/A</v>
      </c>
      <c r="AJ1201" s="41">
        <v>25696605</v>
      </c>
      <c r="AK1201" s="51">
        <v>649.57000000000005</v>
      </c>
      <c r="AL1201" s="34" t="str">
        <f t="shared" si="173"/>
        <v>Mauricio Alves</v>
      </c>
    </row>
    <row r="1202" spans="1:38" x14ac:dyDescent="0.25">
      <c r="A1202" s="26" t="s">
        <v>38</v>
      </c>
      <c r="B1202" s="26" t="s">
        <v>39</v>
      </c>
      <c r="C1202" s="26" t="s">
        <v>52</v>
      </c>
      <c r="D1202" s="26" t="s">
        <v>40</v>
      </c>
      <c r="E1202" s="27">
        <v>3546</v>
      </c>
      <c r="F1202" s="46">
        <v>160</v>
      </c>
      <c r="G1202" s="46"/>
      <c r="H1202" s="26">
        <v>6000741497</v>
      </c>
      <c r="I1202" s="26" t="s">
        <v>42</v>
      </c>
      <c r="J1202" s="26" t="s">
        <v>42</v>
      </c>
      <c r="K1202" s="30" t="str">
        <f t="shared" si="174"/>
        <v>Custeio</v>
      </c>
      <c r="L1202" s="26" t="s">
        <v>75</v>
      </c>
      <c r="M1202" s="26" t="s">
        <v>111</v>
      </c>
      <c r="N1202" s="26" t="str">
        <f t="shared" si="178"/>
        <v>Realizado</v>
      </c>
      <c r="O1202" s="47" t="s">
        <v>45</v>
      </c>
      <c r="P1202" s="47" t="s">
        <v>70</v>
      </c>
      <c r="Q1202" s="26" t="str">
        <f>IFERROR(IFERROR(VLOOKUP(H1202,[1]STATUS_CAPEX!I:J,2,0),VLOOKUP(H1202,[1]STATUS_OPEX!H:I,2,0)),0)</f>
        <v>LIB //COMS</v>
      </c>
      <c r="R1202" s="31">
        <v>46750</v>
      </c>
      <c r="S1202" s="32" t="s">
        <v>47</v>
      </c>
      <c r="T1202" s="26" t="s">
        <v>72</v>
      </c>
      <c r="U1202" s="33" t="s">
        <v>39</v>
      </c>
      <c r="V1202" s="33" t="str">
        <f t="shared" si="177"/>
        <v>OK</v>
      </c>
      <c r="W1202" s="33" t="s">
        <v>49</v>
      </c>
      <c r="X1202" s="33" t="s">
        <v>49</v>
      </c>
      <c r="Y1202" s="33" t="s">
        <v>39</v>
      </c>
      <c r="Z1202" s="14">
        <f t="shared" si="171"/>
        <v>1</v>
      </c>
      <c r="AA1202" s="48">
        <v>378.92</v>
      </c>
      <c r="AB1202" s="35" t="s">
        <v>50</v>
      </c>
      <c r="AC1202" s="36" t="s">
        <v>271</v>
      </c>
      <c r="AD1202" s="37" t="s">
        <v>51</v>
      </c>
      <c r="AE1202" s="32" t="str">
        <f t="shared" si="175"/>
        <v>Realizado</v>
      </c>
      <c r="AF1202" s="38" t="s">
        <v>42</v>
      </c>
      <c r="AG1202" s="39">
        <f t="shared" si="179"/>
        <v>278.92</v>
      </c>
      <c r="AH1202" s="40">
        <v>2548098.5699999998</v>
      </c>
      <c r="AI1202" s="35" t="e">
        <f t="shared" si="172"/>
        <v>#N/A</v>
      </c>
      <c r="AJ1202" s="41">
        <v>25696605</v>
      </c>
      <c r="AK1202" s="51">
        <v>278.92</v>
      </c>
      <c r="AL1202" s="34" t="str">
        <f t="shared" si="173"/>
        <v>Mauricio Alves</v>
      </c>
    </row>
    <row r="1203" spans="1:38" x14ac:dyDescent="0.25">
      <c r="A1203" s="26" t="s">
        <v>38</v>
      </c>
      <c r="B1203" s="26" t="s">
        <v>39</v>
      </c>
      <c r="C1203" s="26" t="s">
        <v>52</v>
      </c>
      <c r="D1203" s="26" t="s">
        <v>40</v>
      </c>
      <c r="E1203" s="27">
        <v>1920</v>
      </c>
      <c r="F1203" s="115">
        <v>379</v>
      </c>
      <c r="G1203" s="46">
        <v>11</v>
      </c>
      <c r="H1203" s="26">
        <v>6000668722</v>
      </c>
      <c r="I1203" s="26" t="s">
        <v>42</v>
      </c>
      <c r="J1203" s="26" t="s">
        <v>42</v>
      </c>
      <c r="K1203" s="30" t="str">
        <f t="shared" si="174"/>
        <v>Custeio</v>
      </c>
      <c r="L1203" s="26" t="s">
        <v>75</v>
      </c>
      <c r="M1203" s="26" t="s">
        <v>69</v>
      </c>
      <c r="N1203" s="26" t="str">
        <f t="shared" si="178"/>
        <v>Realizado</v>
      </c>
      <c r="O1203" s="47" t="s">
        <v>45</v>
      </c>
      <c r="P1203" s="47" t="s">
        <v>70</v>
      </c>
      <c r="Q1203" s="26" t="str">
        <f>IFERROR(IFERROR(VLOOKUP(H1203,[1]STATUS_CAPEX!I:J,2,0),VLOOKUP(H1203,[1]STATUS_OPEX!H:I,2,0)),0)</f>
        <v>LIB //COMS</v>
      </c>
      <c r="R1203" s="31">
        <v>46751</v>
      </c>
      <c r="S1203" s="32" t="s">
        <v>56</v>
      </c>
      <c r="T1203" s="26" t="s">
        <v>72</v>
      </c>
      <c r="U1203" s="33" t="s">
        <v>39</v>
      </c>
      <c r="V1203" s="33" t="str">
        <f t="shared" si="177"/>
        <v>OK</v>
      </c>
      <c r="W1203" s="33" t="s">
        <v>49</v>
      </c>
      <c r="X1203" s="33" t="s">
        <v>49</v>
      </c>
      <c r="Y1203" s="33" t="s">
        <v>39</v>
      </c>
      <c r="Z1203" s="14">
        <f t="shared" si="171"/>
        <v>1</v>
      </c>
      <c r="AA1203" s="48">
        <v>11866.8</v>
      </c>
      <c r="AB1203" s="35" t="s">
        <v>57</v>
      </c>
      <c r="AC1203" s="36" t="str">
        <f>IFERROR(VLOOKUP(T1203,[1]STATUS_CAPEX!Q:R,2,0),"SAMUEL OLIVEIRA")</f>
        <v>SAMUEL OLIVEIRA</v>
      </c>
      <c r="AD1203" s="37" t="s">
        <v>51</v>
      </c>
      <c r="AE1203" s="32" t="str">
        <f t="shared" si="175"/>
        <v>Realizado</v>
      </c>
      <c r="AF1203" s="38" t="s">
        <v>42</v>
      </c>
      <c r="AG1203" s="39">
        <f t="shared" si="179"/>
        <v>9172.58</v>
      </c>
      <c r="AH1203" s="40">
        <v>2548098.5699999998</v>
      </c>
      <c r="AI1203" s="35" t="e">
        <f t="shared" si="172"/>
        <v>#N/A</v>
      </c>
      <c r="AJ1203" s="41">
        <v>25594409</v>
      </c>
      <c r="AK1203" s="51">
        <v>9172.58</v>
      </c>
      <c r="AL1203" s="34" t="str">
        <f t="shared" si="173"/>
        <v>Mauricio Alves</v>
      </c>
    </row>
    <row r="1204" spans="1:38" x14ac:dyDescent="0.25">
      <c r="A1204" s="26" t="s">
        <v>38</v>
      </c>
      <c r="B1204" s="26" t="s">
        <v>39</v>
      </c>
      <c r="C1204" s="26" t="s">
        <v>52</v>
      </c>
      <c r="D1204" s="26" t="s">
        <v>40</v>
      </c>
      <c r="E1204" s="27">
        <v>1920</v>
      </c>
      <c r="F1204" s="115">
        <v>380</v>
      </c>
      <c r="G1204" s="46">
        <v>11</v>
      </c>
      <c r="H1204" s="26">
        <v>6000668722</v>
      </c>
      <c r="I1204" s="26" t="s">
        <v>42</v>
      </c>
      <c r="J1204" s="26" t="s">
        <v>42</v>
      </c>
      <c r="K1204" s="30" t="str">
        <f t="shared" si="174"/>
        <v>Custeio</v>
      </c>
      <c r="L1204" s="26" t="s">
        <v>75</v>
      </c>
      <c r="M1204" s="26" t="s">
        <v>69</v>
      </c>
      <c r="N1204" s="26" t="str">
        <f t="shared" si="178"/>
        <v>Realizado</v>
      </c>
      <c r="O1204" s="47" t="s">
        <v>45</v>
      </c>
      <c r="P1204" s="47" t="s">
        <v>70</v>
      </c>
      <c r="Q1204" s="26" t="str">
        <f>IFERROR(IFERROR(VLOOKUP(H1204,[1]STATUS_CAPEX!I:J,2,0),VLOOKUP(H1204,[1]STATUS_OPEX!H:I,2,0)),0)</f>
        <v>LIB //COMS</v>
      </c>
      <c r="R1204" s="31">
        <v>46752</v>
      </c>
      <c r="S1204" s="32" t="s">
        <v>56</v>
      </c>
      <c r="T1204" s="26" t="s">
        <v>72</v>
      </c>
      <c r="U1204" s="33" t="s">
        <v>39</v>
      </c>
      <c r="V1204" s="33" t="str">
        <f t="shared" si="177"/>
        <v>OK</v>
      </c>
      <c r="W1204" s="33" t="s">
        <v>49</v>
      </c>
      <c r="X1204" s="33" t="s">
        <v>49</v>
      </c>
      <c r="Y1204" s="33" t="s">
        <v>39</v>
      </c>
      <c r="Z1204" s="14">
        <f t="shared" si="171"/>
        <v>1</v>
      </c>
      <c r="AA1204" s="48">
        <v>7101.22</v>
      </c>
      <c r="AB1204" s="35" t="s">
        <v>57</v>
      </c>
      <c r="AC1204" s="36" t="str">
        <f>IFERROR(VLOOKUP(T1204,[1]STATUS_CAPEX!Q:R,2,0),"SAMUEL OLIVEIRA")</f>
        <v>SAMUEL OLIVEIRA</v>
      </c>
      <c r="AD1204" s="37" t="s">
        <v>51</v>
      </c>
      <c r="AE1204" s="32" t="str">
        <f t="shared" si="175"/>
        <v>Realizado</v>
      </c>
      <c r="AF1204" s="38" t="s">
        <v>42</v>
      </c>
      <c r="AG1204" s="39">
        <f t="shared" si="179"/>
        <v>7101.22</v>
      </c>
      <c r="AH1204" s="40">
        <v>2548098.5699999998</v>
      </c>
      <c r="AI1204" s="35" t="e">
        <f t="shared" si="172"/>
        <v>#N/A</v>
      </c>
      <c r="AJ1204" s="41">
        <v>25594409</v>
      </c>
      <c r="AK1204" s="51">
        <v>7101.22</v>
      </c>
      <c r="AL1204" s="34" t="str">
        <f t="shared" si="173"/>
        <v>Mauricio Alves</v>
      </c>
    </row>
    <row r="1205" spans="1:38" x14ac:dyDescent="0.25">
      <c r="A1205" s="26" t="s">
        <v>38</v>
      </c>
      <c r="B1205" s="26" t="s">
        <v>39</v>
      </c>
      <c r="C1205" s="26" t="s">
        <v>52</v>
      </c>
      <c r="D1205" s="26" t="s">
        <v>40</v>
      </c>
      <c r="E1205" s="27">
        <v>44137900</v>
      </c>
      <c r="F1205" s="67">
        <v>148</v>
      </c>
      <c r="G1205" s="67"/>
      <c r="H1205" s="26">
        <v>6000826321</v>
      </c>
      <c r="I1205" s="26" t="s">
        <v>42</v>
      </c>
      <c r="J1205" s="26" t="s">
        <v>42</v>
      </c>
      <c r="K1205" s="30" t="str">
        <f t="shared" si="174"/>
        <v>Custeio</v>
      </c>
      <c r="L1205" s="47" t="s">
        <v>136</v>
      </c>
      <c r="M1205" s="47" t="s">
        <v>54</v>
      </c>
      <c r="N1205" s="26" t="str">
        <f t="shared" si="178"/>
        <v>Realizado</v>
      </c>
      <c r="O1205" s="47" t="s">
        <v>45</v>
      </c>
      <c r="P1205" s="47" t="s">
        <v>81</v>
      </c>
      <c r="Q1205" s="26" t="str">
        <f>IFERROR(IFERROR(VLOOKUP(H1205,[1]STATUS_CAPEX!I:J,2,0),VLOOKUP(H1205,[1]STATUS_OPEX!H:I,2,0)),0)</f>
        <v>LIB //COMS</v>
      </c>
      <c r="R1205" s="31">
        <v>46753</v>
      </c>
      <c r="S1205" s="32" t="s">
        <v>56</v>
      </c>
      <c r="T1205" s="47" t="s">
        <v>72</v>
      </c>
      <c r="U1205" s="33" t="s">
        <v>39</v>
      </c>
      <c r="V1205" s="33" t="str">
        <f t="shared" si="177"/>
        <v>OK</v>
      </c>
      <c r="W1205" s="33" t="s">
        <v>49</v>
      </c>
      <c r="X1205" s="33" t="s">
        <v>49</v>
      </c>
      <c r="Y1205" s="33" t="s">
        <v>39</v>
      </c>
      <c r="Z1205" s="14">
        <f t="shared" si="171"/>
        <v>1</v>
      </c>
      <c r="AA1205" s="48">
        <v>1300.24</v>
      </c>
      <c r="AB1205" s="35" t="s">
        <v>57</v>
      </c>
      <c r="AC1205" s="36" t="s">
        <v>298</v>
      </c>
      <c r="AD1205" s="37" t="s">
        <v>51</v>
      </c>
      <c r="AE1205" s="32" t="str">
        <f t="shared" si="175"/>
        <v>Realizado</v>
      </c>
      <c r="AF1205" s="38" t="s">
        <v>42</v>
      </c>
      <c r="AG1205" s="39">
        <f t="shared" si="179"/>
        <v>963.37</v>
      </c>
      <c r="AH1205" s="40">
        <v>2548098.5699999998</v>
      </c>
      <c r="AI1205" s="35" t="e">
        <f t="shared" si="172"/>
        <v>#N/A</v>
      </c>
      <c r="AJ1205" s="41">
        <v>25729477</v>
      </c>
      <c r="AK1205" s="51">
        <v>963.37</v>
      </c>
      <c r="AL1205" s="34" t="str">
        <f t="shared" si="173"/>
        <v>Mauricio Alves</v>
      </c>
    </row>
    <row r="1206" spans="1:38" x14ac:dyDescent="0.25">
      <c r="A1206" s="26" t="s">
        <v>38</v>
      </c>
      <c r="B1206" s="26" t="s">
        <v>39</v>
      </c>
      <c r="C1206" s="26" t="s">
        <v>52</v>
      </c>
      <c r="D1206" s="26" t="s">
        <v>40</v>
      </c>
      <c r="E1206" s="27">
        <v>1719</v>
      </c>
      <c r="F1206" s="67">
        <v>151</v>
      </c>
      <c r="G1206" s="67"/>
      <c r="H1206" s="26">
        <v>6000826320</v>
      </c>
      <c r="I1206" s="26" t="s">
        <v>42</v>
      </c>
      <c r="J1206" s="26" t="s">
        <v>42</v>
      </c>
      <c r="K1206" s="30" t="str">
        <f t="shared" si="174"/>
        <v>Custeio</v>
      </c>
      <c r="L1206" s="47" t="s">
        <v>136</v>
      </c>
      <c r="M1206" s="26" t="s">
        <v>54</v>
      </c>
      <c r="N1206" s="26" t="str">
        <f t="shared" si="178"/>
        <v>Realizado</v>
      </c>
      <c r="O1206" s="47" t="s">
        <v>137</v>
      </c>
      <c r="P1206" s="47" t="s">
        <v>81</v>
      </c>
      <c r="Q1206" s="26" t="str">
        <f>IFERROR(IFERROR(VLOOKUP(H1206,[1]STATUS_CAPEX!I:J,2,0),VLOOKUP(H1206,[1]STATUS_OPEX!H:I,2,0)),0)</f>
        <v>LIB //COMS</v>
      </c>
      <c r="R1206" s="31">
        <v>46754</v>
      </c>
      <c r="S1206" s="32" t="s">
        <v>47</v>
      </c>
      <c r="T1206" s="47" t="s">
        <v>72</v>
      </c>
      <c r="U1206" s="33" t="s">
        <v>39</v>
      </c>
      <c r="V1206" s="33" t="str">
        <f t="shared" si="177"/>
        <v>OK</v>
      </c>
      <c r="W1206" s="33" t="s">
        <v>49</v>
      </c>
      <c r="X1206" s="33" t="s">
        <v>49</v>
      </c>
      <c r="Y1206" s="33" t="s">
        <v>39</v>
      </c>
      <c r="Z1206" s="14">
        <f t="shared" si="171"/>
        <v>1</v>
      </c>
      <c r="AA1206" s="48">
        <v>2600.48</v>
      </c>
      <c r="AB1206" s="35" t="s">
        <v>50</v>
      </c>
      <c r="AC1206" s="36" t="s">
        <v>298</v>
      </c>
      <c r="AD1206" s="37" t="s">
        <v>51</v>
      </c>
      <c r="AE1206" s="32" t="str">
        <f t="shared" si="175"/>
        <v>Realizado</v>
      </c>
      <c r="AF1206" s="38" t="s">
        <v>42</v>
      </c>
      <c r="AG1206" s="39">
        <f t="shared" si="179"/>
        <v>1926.74</v>
      </c>
      <c r="AH1206" s="40">
        <v>2548098.5699999998</v>
      </c>
      <c r="AI1206" s="35" t="e">
        <f t="shared" si="172"/>
        <v>#N/A</v>
      </c>
      <c r="AJ1206" s="41">
        <v>25729369</v>
      </c>
      <c r="AK1206" s="51">
        <v>1926.74</v>
      </c>
      <c r="AL1206" s="34" t="str">
        <f t="shared" si="173"/>
        <v>Mauricio Alves</v>
      </c>
    </row>
    <row r="1207" spans="1:38" x14ac:dyDescent="0.25">
      <c r="A1207" s="26" t="s">
        <v>38</v>
      </c>
      <c r="B1207" s="26" t="s">
        <v>39</v>
      </c>
      <c r="C1207" s="26" t="s">
        <v>52</v>
      </c>
      <c r="D1207" s="26" t="s">
        <v>40</v>
      </c>
      <c r="E1207" s="27">
        <v>1788</v>
      </c>
      <c r="F1207" s="67">
        <v>152</v>
      </c>
      <c r="G1207" s="67"/>
      <c r="H1207" s="26">
        <v>6000826319</v>
      </c>
      <c r="I1207" s="43" t="s">
        <v>42</v>
      </c>
      <c r="J1207" s="43" t="s">
        <v>42</v>
      </c>
      <c r="K1207" s="30" t="str">
        <f t="shared" si="174"/>
        <v>Custeio</v>
      </c>
      <c r="L1207" s="47" t="s">
        <v>136</v>
      </c>
      <c r="M1207" s="47" t="s">
        <v>54</v>
      </c>
      <c r="N1207" s="26" t="str">
        <f t="shared" si="178"/>
        <v>Realizado</v>
      </c>
      <c r="O1207" s="47" t="s">
        <v>45</v>
      </c>
      <c r="P1207" s="47" t="s">
        <v>81</v>
      </c>
      <c r="Q1207" s="26" t="str">
        <f>IFERROR(IFERROR(VLOOKUP(H1207,[1]STATUS_CAPEX!I:J,2,0),VLOOKUP(H1207,[1]STATUS_OPEX!H:I,2,0)),0)</f>
        <v>LIB //COMS</v>
      </c>
      <c r="R1207" s="31">
        <v>46755</v>
      </c>
      <c r="S1207" s="32" t="s">
        <v>56</v>
      </c>
      <c r="T1207" s="47" t="s">
        <v>72</v>
      </c>
      <c r="U1207" s="33" t="s">
        <v>39</v>
      </c>
      <c r="V1207" s="33" t="str">
        <f t="shared" si="177"/>
        <v>OK</v>
      </c>
      <c r="W1207" s="33" t="s">
        <v>49</v>
      </c>
      <c r="X1207" s="33" t="s">
        <v>49</v>
      </c>
      <c r="Y1207" s="33" t="s">
        <v>39</v>
      </c>
      <c r="Z1207" s="14">
        <f t="shared" si="171"/>
        <v>1</v>
      </c>
      <c r="AA1207" s="48">
        <v>1300.24</v>
      </c>
      <c r="AB1207" s="35" t="s">
        <v>57</v>
      </c>
      <c r="AC1207" s="104" t="s">
        <v>298</v>
      </c>
      <c r="AD1207" s="37" t="s">
        <v>51</v>
      </c>
      <c r="AE1207" s="32" t="str">
        <f t="shared" si="175"/>
        <v>Realizado</v>
      </c>
      <c r="AF1207" s="38" t="s">
        <v>42</v>
      </c>
      <c r="AG1207" s="39">
        <f t="shared" si="179"/>
        <v>963.37</v>
      </c>
      <c r="AH1207" s="40">
        <v>2548098.5699999998</v>
      </c>
      <c r="AI1207" s="35" t="e">
        <f t="shared" si="172"/>
        <v>#N/A</v>
      </c>
      <c r="AJ1207" s="41">
        <v>25729375</v>
      </c>
      <c r="AK1207" s="51">
        <v>963.37</v>
      </c>
      <c r="AL1207" s="34" t="str">
        <f t="shared" si="173"/>
        <v>Mauricio Alves</v>
      </c>
    </row>
    <row r="1208" spans="1:38" hidden="1" x14ac:dyDescent="0.25">
      <c r="A1208" s="26" t="s">
        <v>183</v>
      </c>
      <c r="B1208" s="26" t="s">
        <v>188</v>
      </c>
      <c r="C1208" s="26" t="s">
        <v>180</v>
      </c>
      <c r="D1208" s="26" t="s">
        <v>61</v>
      </c>
      <c r="E1208" s="27">
        <v>44171596</v>
      </c>
      <c r="F1208" s="67">
        <v>187</v>
      </c>
      <c r="G1208" s="67"/>
      <c r="H1208" s="68" t="s">
        <v>621</v>
      </c>
      <c r="I1208" s="45" t="s">
        <v>63</v>
      </c>
      <c r="J1208" s="45" t="s">
        <v>63</v>
      </c>
      <c r="K1208" s="30" t="str">
        <f t="shared" si="174"/>
        <v>EME</v>
      </c>
      <c r="L1208" s="47" t="s">
        <v>136</v>
      </c>
      <c r="M1208" s="26" t="s">
        <v>54</v>
      </c>
      <c r="N1208" s="26" t="str">
        <f t="shared" si="178"/>
        <v>Pendente</v>
      </c>
      <c r="O1208" s="47" t="s">
        <v>622</v>
      </c>
      <c r="P1208" s="47" t="s">
        <v>101</v>
      </c>
      <c r="Q1208" s="26">
        <f>IFERROR(IFERROR(VLOOKUP(H1208,[1]STATUS_CAPEX!I:J,2,0),VLOOKUP(H1208,[1]STATUS_OPEX!H:I,2,0)),0)</f>
        <v>0</v>
      </c>
      <c r="R1208" s="31">
        <v>46756</v>
      </c>
      <c r="S1208" s="32" t="s">
        <v>66</v>
      </c>
      <c r="T1208" s="26" t="s">
        <v>48</v>
      </c>
      <c r="U1208" s="33" t="s">
        <v>67</v>
      </c>
      <c r="V1208" s="33" t="str">
        <f t="shared" si="177"/>
        <v>OK</v>
      </c>
      <c r="W1208" s="33" t="s">
        <v>49</v>
      </c>
      <c r="X1208" s="33" t="s">
        <v>148</v>
      </c>
      <c r="Y1208" s="33" t="str">
        <f>IF(AK1208&gt;0,"OK","NOK")</f>
        <v>NOK</v>
      </c>
      <c r="Z1208" s="14">
        <f t="shared" si="171"/>
        <v>0.4</v>
      </c>
      <c r="AA1208" s="48">
        <v>5353.24</v>
      </c>
      <c r="AB1208" s="102" t="s">
        <v>50</v>
      </c>
      <c r="AC1208" s="36" t="s">
        <v>182</v>
      </c>
      <c r="AD1208" s="70">
        <v>45642</v>
      </c>
      <c r="AE1208" s="32" t="str">
        <f t="shared" si="175"/>
        <v>Não realizado</v>
      </c>
      <c r="AF1208" s="38" t="s">
        <v>68</v>
      </c>
      <c r="AG1208" s="39">
        <f t="shared" si="179"/>
        <v>0</v>
      </c>
      <c r="AH1208" s="40">
        <v>2548098.5699999998</v>
      </c>
      <c r="AI1208" s="35" t="e">
        <f t="shared" si="172"/>
        <v>#N/A</v>
      </c>
      <c r="AJ1208" s="41">
        <v>0</v>
      </c>
      <c r="AK1208" s="51">
        <v>0</v>
      </c>
      <c r="AL1208" s="34" t="str">
        <f t="shared" si="173"/>
        <v>Erica Fragoso</v>
      </c>
    </row>
    <row r="1209" spans="1:38" x14ac:dyDescent="0.25">
      <c r="A1209" s="26" t="s">
        <v>38</v>
      </c>
      <c r="B1209" s="26" t="s">
        <v>39</v>
      </c>
      <c r="C1209" s="26" t="s">
        <v>52</v>
      </c>
      <c r="D1209" s="26" t="s">
        <v>40</v>
      </c>
      <c r="E1209" s="27">
        <v>5042</v>
      </c>
      <c r="F1209" s="67">
        <v>514</v>
      </c>
      <c r="G1209" s="67"/>
      <c r="H1209" s="26">
        <v>6000817681</v>
      </c>
      <c r="I1209" s="29" t="s">
        <v>42</v>
      </c>
      <c r="J1209" s="29" t="s">
        <v>42</v>
      </c>
      <c r="K1209" s="30" t="str">
        <f t="shared" si="174"/>
        <v>Custeio</v>
      </c>
      <c r="L1209" s="47" t="s">
        <v>156</v>
      </c>
      <c r="M1209" s="26" t="s">
        <v>69</v>
      </c>
      <c r="N1209" s="26" t="str">
        <f t="shared" si="178"/>
        <v>Realizado</v>
      </c>
      <c r="O1209" s="47" t="s">
        <v>45</v>
      </c>
      <c r="P1209" s="47" t="s">
        <v>70</v>
      </c>
      <c r="Q1209" s="26" t="str">
        <f>IFERROR(IFERROR(VLOOKUP(H1209,[1]STATUS_CAPEX!I:J,2,0),VLOOKUP(H1209,[1]STATUS_OPEX!H:I,2,0)),0)</f>
        <v>LIB //COMS</v>
      </c>
      <c r="R1209" s="31">
        <v>46757</v>
      </c>
      <c r="S1209" s="32" t="s">
        <v>56</v>
      </c>
      <c r="T1209" s="47" t="s">
        <v>72</v>
      </c>
      <c r="U1209" s="33" t="s">
        <v>39</v>
      </c>
      <c r="V1209" s="33" t="str">
        <f t="shared" si="177"/>
        <v>OK</v>
      </c>
      <c r="W1209" s="33" t="s">
        <v>49</v>
      </c>
      <c r="X1209" s="33" t="s">
        <v>49</v>
      </c>
      <c r="Y1209" s="33" t="s">
        <v>39</v>
      </c>
      <c r="Z1209" s="14">
        <f t="shared" si="171"/>
        <v>1</v>
      </c>
      <c r="AA1209" s="48">
        <v>8468.4599999999991</v>
      </c>
      <c r="AB1209" s="50" t="s">
        <v>57</v>
      </c>
      <c r="AC1209" s="103" t="s">
        <v>271</v>
      </c>
      <c r="AD1209" s="37" t="s">
        <v>51</v>
      </c>
      <c r="AE1209" s="32" t="str">
        <f t="shared" si="175"/>
        <v>Realizado</v>
      </c>
      <c r="AF1209" s="38" t="s">
        <v>42</v>
      </c>
      <c r="AG1209" s="39">
        <f t="shared" si="179"/>
        <v>4490.6899999999996</v>
      </c>
      <c r="AH1209" s="40">
        <v>2548098.5699999998</v>
      </c>
      <c r="AI1209" s="35" t="e">
        <f t="shared" si="172"/>
        <v>#N/A</v>
      </c>
      <c r="AJ1209" s="41">
        <v>25661791</v>
      </c>
      <c r="AK1209" s="51">
        <v>4490.6899999999996</v>
      </c>
      <c r="AL1209" s="34" t="str">
        <f t="shared" si="173"/>
        <v>Mauricio Alves</v>
      </c>
    </row>
    <row r="1210" spans="1:38" x14ac:dyDescent="0.25">
      <c r="A1210" s="26" t="s">
        <v>38</v>
      </c>
      <c r="B1210" s="26" t="s">
        <v>39</v>
      </c>
      <c r="C1210" s="26" t="s">
        <v>52</v>
      </c>
      <c r="D1210" s="26" t="s">
        <v>40</v>
      </c>
      <c r="E1210" s="27">
        <v>5367</v>
      </c>
      <c r="F1210" s="67">
        <v>515</v>
      </c>
      <c r="G1210" s="67"/>
      <c r="H1210" s="26">
        <v>6000700786</v>
      </c>
      <c r="I1210" s="26" t="s">
        <v>42</v>
      </c>
      <c r="J1210" s="26" t="s">
        <v>42</v>
      </c>
      <c r="K1210" s="30" t="str">
        <f t="shared" si="174"/>
        <v>Custeio</v>
      </c>
      <c r="L1210" s="47" t="s">
        <v>75</v>
      </c>
      <c r="M1210" s="26" t="s">
        <v>69</v>
      </c>
      <c r="N1210" s="26" t="str">
        <f t="shared" si="178"/>
        <v>Realizado</v>
      </c>
      <c r="O1210" s="47" t="s">
        <v>45</v>
      </c>
      <c r="P1210" s="47" t="s">
        <v>70</v>
      </c>
      <c r="Q1210" s="26" t="str">
        <f>IFERROR(IFERROR(VLOOKUP(H1210,[1]STATUS_CAPEX!I:J,2,0),VLOOKUP(H1210,[1]STATUS_OPEX!H:I,2,0)),0)</f>
        <v>LIB //COMS</v>
      </c>
      <c r="R1210" s="31">
        <v>46758</v>
      </c>
      <c r="S1210" s="32" t="s">
        <v>56</v>
      </c>
      <c r="T1210" s="47" t="s">
        <v>72</v>
      </c>
      <c r="U1210" s="33" t="s">
        <v>39</v>
      </c>
      <c r="V1210" s="33" t="str">
        <f t="shared" si="177"/>
        <v>OK</v>
      </c>
      <c r="W1210" s="33" t="s">
        <v>49</v>
      </c>
      <c r="X1210" s="33" t="s">
        <v>49</v>
      </c>
      <c r="Y1210" s="33" t="s">
        <v>39</v>
      </c>
      <c r="Z1210" s="14">
        <f t="shared" si="171"/>
        <v>1</v>
      </c>
      <c r="AA1210" s="48">
        <v>3079.44</v>
      </c>
      <c r="AB1210" s="50" t="s">
        <v>57</v>
      </c>
      <c r="AC1210" s="36" t="s">
        <v>271</v>
      </c>
      <c r="AD1210" s="37" t="s">
        <v>51</v>
      </c>
      <c r="AE1210" s="32" t="str">
        <f t="shared" si="175"/>
        <v>Realizado</v>
      </c>
      <c r="AF1210" s="38" t="s">
        <v>42</v>
      </c>
      <c r="AG1210" s="39">
        <f t="shared" si="179"/>
        <v>2334.2199999999998</v>
      </c>
      <c r="AH1210" s="40">
        <v>2548098.5699999998</v>
      </c>
      <c r="AI1210" s="35" t="e">
        <f t="shared" si="172"/>
        <v>#N/A</v>
      </c>
      <c r="AJ1210" s="41">
        <v>25661972</v>
      </c>
      <c r="AK1210" s="51">
        <v>2334.2199999999998</v>
      </c>
      <c r="AL1210" s="34" t="str">
        <f t="shared" si="173"/>
        <v>Mauricio Alves</v>
      </c>
    </row>
    <row r="1211" spans="1:38" x14ac:dyDescent="0.25">
      <c r="A1211" s="26" t="s">
        <v>38</v>
      </c>
      <c r="B1211" s="26" t="s">
        <v>39</v>
      </c>
      <c r="C1211" s="26" t="s">
        <v>52</v>
      </c>
      <c r="D1211" s="26" t="s">
        <v>40</v>
      </c>
      <c r="E1211" s="27">
        <v>5042</v>
      </c>
      <c r="F1211" s="67">
        <v>519</v>
      </c>
      <c r="G1211" s="67"/>
      <c r="H1211" s="26">
        <v>6000817681</v>
      </c>
      <c r="I1211" s="26" t="s">
        <v>42</v>
      </c>
      <c r="J1211" s="26" t="s">
        <v>42</v>
      </c>
      <c r="K1211" s="30" t="str">
        <f t="shared" si="174"/>
        <v>Custeio</v>
      </c>
      <c r="L1211" s="47" t="s">
        <v>156</v>
      </c>
      <c r="M1211" s="26" t="s">
        <v>69</v>
      </c>
      <c r="N1211" s="26" t="str">
        <f t="shared" si="178"/>
        <v>Realizado</v>
      </c>
      <c r="O1211" s="47" t="s">
        <v>45</v>
      </c>
      <c r="P1211" s="47" t="s">
        <v>70</v>
      </c>
      <c r="Q1211" s="26" t="str">
        <f>IFERROR(IFERROR(VLOOKUP(H1211,[1]STATUS_CAPEX!I:J,2,0),VLOOKUP(H1211,[1]STATUS_OPEX!H:I,2,0)),0)</f>
        <v>LIB //COMS</v>
      </c>
      <c r="R1211" s="31">
        <v>46759</v>
      </c>
      <c r="S1211" s="32" t="s">
        <v>56</v>
      </c>
      <c r="T1211" s="47" t="s">
        <v>72</v>
      </c>
      <c r="U1211" s="33" t="s">
        <v>39</v>
      </c>
      <c r="V1211" s="33" t="str">
        <f t="shared" si="177"/>
        <v>OK</v>
      </c>
      <c r="W1211" s="33" t="s">
        <v>49</v>
      </c>
      <c r="X1211" s="33" t="s">
        <v>49</v>
      </c>
      <c r="Y1211" s="33" t="s">
        <v>39</v>
      </c>
      <c r="Z1211" s="14">
        <f t="shared" si="171"/>
        <v>1</v>
      </c>
      <c r="AA1211" s="48">
        <v>3849.3</v>
      </c>
      <c r="AB1211" s="50" t="s">
        <v>57</v>
      </c>
      <c r="AC1211" s="36" t="s">
        <v>271</v>
      </c>
      <c r="AD1211" s="37" t="s">
        <v>51</v>
      </c>
      <c r="AE1211" s="32" t="str">
        <f t="shared" si="175"/>
        <v>Realizado</v>
      </c>
      <c r="AF1211" s="38" t="s">
        <v>42</v>
      </c>
      <c r="AG1211" s="39">
        <f t="shared" si="179"/>
        <v>2731.47</v>
      </c>
      <c r="AH1211" s="40">
        <v>2548098.5699999998</v>
      </c>
      <c r="AI1211" s="35" t="e">
        <f t="shared" si="172"/>
        <v>#N/A</v>
      </c>
      <c r="AJ1211" s="41">
        <v>25661791</v>
      </c>
      <c r="AK1211" s="51">
        <v>2731.47</v>
      </c>
      <c r="AL1211" s="34" t="str">
        <f t="shared" si="173"/>
        <v>Mauricio Alves</v>
      </c>
    </row>
    <row r="1212" spans="1:38" x14ac:dyDescent="0.25">
      <c r="A1212" s="26" t="s">
        <v>38</v>
      </c>
      <c r="B1212" s="26" t="s">
        <v>39</v>
      </c>
      <c r="C1212" s="26" t="s">
        <v>52</v>
      </c>
      <c r="D1212" s="26" t="s">
        <v>40</v>
      </c>
      <c r="E1212" s="27">
        <v>5897</v>
      </c>
      <c r="F1212" s="67">
        <v>520</v>
      </c>
      <c r="G1212" s="67"/>
      <c r="H1212" s="26">
        <v>6000824535</v>
      </c>
      <c r="I1212" s="26" t="s">
        <v>42</v>
      </c>
      <c r="J1212" s="26" t="s">
        <v>42</v>
      </c>
      <c r="K1212" s="30" t="str">
        <f t="shared" si="174"/>
        <v>Custeio</v>
      </c>
      <c r="L1212" s="47" t="s">
        <v>136</v>
      </c>
      <c r="M1212" s="26" t="s">
        <v>69</v>
      </c>
      <c r="N1212" s="26" t="str">
        <f t="shared" si="178"/>
        <v>Realizado</v>
      </c>
      <c r="O1212" s="47" t="s">
        <v>45</v>
      </c>
      <c r="P1212" s="47" t="s">
        <v>70</v>
      </c>
      <c r="Q1212" s="26" t="str">
        <f>IFERROR(IFERROR(VLOOKUP(H1212,[1]STATUS_CAPEX!I:J,2,0),VLOOKUP(H1212,[1]STATUS_OPEX!H:I,2,0)),0)</f>
        <v>LIB //COMS</v>
      </c>
      <c r="R1212" s="31">
        <v>46760</v>
      </c>
      <c r="S1212" s="32" t="s">
        <v>56</v>
      </c>
      <c r="T1212" s="47" t="s">
        <v>72</v>
      </c>
      <c r="U1212" s="33" t="s">
        <v>39</v>
      </c>
      <c r="V1212" s="33" t="str">
        <f t="shared" si="177"/>
        <v>OK</v>
      </c>
      <c r="W1212" s="33" t="s">
        <v>49</v>
      </c>
      <c r="X1212" s="33" t="s">
        <v>49</v>
      </c>
      <c r="Y1212" s="33" t="s">
        <v>39</v>
      </c>
      <c r="Z1212" s="14">
        <f t="shared" si="171"/>
        <v>1</v>
      </c>
      <c r="AA1212" s="48">
        <v>2706.83</v>
      </c>
      <c r="AB1212" s="50" t="s">
        <v>57</v>
      </c>
      <c r="AC1212" s="36" t="s">
        <v>271</v>
      </c>
      <c r="AD1212" s="37" t="s">
        <v>51</v>
      </c>
      <c r="AE1212" s="32" t="str">
        <f t="shared" si="175"/>
        <v>Realizado</v>
      </c>
      <c r="AF1212" s="38" t="s">
        <v>42</v>
      </c>
      <c r="AG1212" s="39">
        <f t="shared" si="179"/>
        <v>1589</v>
      </c>
      <c r="AH1212" s="40">
        <v>2548098.5699999998</v>
      </c>
      <c r="AI1212" s="35" t="e">
        <f t="shared" si="172"/>
        <v>#N/A</v>
      </c>
      <c r="AJ1212" s="41">
        <v>25662203</v>
      </c>
      <c r="AK1212" s="51">
        <v>1589</v>
      </c>
      <c r="AL1212" s="34" t="str">
        <f t="shared" si="173"/>
        <v>Mauricio Alves</v>
      </c>
    </row>
    <row r="1213" spans="1:38" x14ac:dyDescent="0.25">
      <c r="A1213" s="26" t="s">
        <v>38</v>
      </c>
      <c r="B1213" s="26" t="s">
        <v>39</v>
      </c>
      <c r="C1213" s="26" t="s">
        <v>52</v>
      </c>
      <c r="D1213" s="26" t="s">
        <v>40</v>
      </c>
      <c r="E1213" s="27">
        <v>5293</v>
      </c>
      <c r="F1213" s="67">
        <v>209</v>
      </c>
      <c r="G1213" s="67"/>
      <c r="H1213" s="26">
        <v>6000806634</v>
      </c>
      <c r="I1213" s="26" t="s">
        <v>42</v>
      </c>
      <c r="J1213" s="26" t="s">
        <v>42</v>
      </c>
      <c r="K1213" s="30" t="str">
        <f t="shared" si="174"/>
        <v>Custeio</v>
      </c>
      <c r="L1213" s="47" t="s">
        <v>75</v>
      </c>
      <c r="M1213" s="26" t="s">
        <v>111</v>
      </c>
      <c r="N1213" s="26" t="str">
        <f t="shared" si="178"/>
        <v>Realizado</v>
      </c>
      <c r="O1213" s="47" t="s">
        <v>499</v>
      </c>
      <c r="P1213" s="47" t="s">
        <v>104</v>
      </c>
      <c r="Q1213" s="26" t="str">
        <f>IFERROR(IFERROR(VLOOKUP(H1213,[1]STATUS_CAPEX!I:J,2,0),VLOOKUP(H1213,[1]STATUS_OPEX!H:I,2,0)),0)</f>
        <v>LIB //COMS</v>
      </c>
      <c r="R1213" s="31">
        <v>46761</v>
      </c>
      <c r="S1213" s="32" t="s">
        <v>47</v>
      </c>
      <c r="T1213" s="47" t="s">
        <v>72</v>
      </c>
      <c r="U1213" s="33" t="s">
        <v>39</v>
      </c>
      <c r="V1213" s="33" t="str">
        <f t="shared" si="177"/>
        <v>OK</v>
      </c>
      <c r="W1213" s="33" t="s">
        <v>49</v>
      </c>
      <c r="X1213" s="33" t="s">
        <v>49</v>
      </c>
      <c r="Y1213" s="33" t="s">
        <v>39</v>
      </c>
      <c r="Z1213" s="14">
        <f t="shared" si="171"/>
        <v>1</v>
      </c>
      <c r="AA1213" s="48">
        <v>1306.57</v>
      </c>
      <c r="AB1213" s="35" t="s">
        <v>50</v>
      </c>
      <c r="AC1213" s="36" t="s">
        <v>623</v>
      </c>
      <c r="AD1213" s="37" t="s">
        <v>51</v>
      </c>
      <c r="AE1213" s="32" t="str">
        <f t="shared" si="175"/>
        <v>Realizado</v>
      </c>
      <c r="AF1213" s="38" t="s">
        <v>42</v>
      </c>
      <c r="AG1213" s="39">
        <f t="shared" si="179"/>
        <v>1805.64</v>
      </c>
      <c r="AH1213" s="40">
        <v>2548098.5699999998</v>
      </c>
      <c r="AI1213" s="35" t="e">
        <f t="shared" si="172"/>
        <v>#N/A</v>
      </c>
      <c r="AJ1213" s="110">
        <v>25622207</v>
      </c>
      <c r="AK1213" s="51">
        <v>1805.64</v>
      </c>
      <c r="AL1213" s="34" t="str">
        <f t="shared" si="173"/>
        <v>Mauricio Alves</v>
      </c>
    </row>
    <row r="1214" spans="1:38" x14ac:dyDescent="0.25">
      <c r="A1214" s="26" t="s">
        <v>38</v>
      </c>
      <c r="B1214" s="26" t="s">
        <v>39</v>
      </c>
      <c r="C1214" s="26" t="s">
        <v>52</v>
      </c>
      <c r="D1214" s="26" t="s">
        <v>40</v>
      </c>
      <c r="E1214" s="27">
        <v>5293</v>
      </c>
      <c r="F1214" s="67" t="s">
        <v>624</v>
      </c>
      <c r="G1214" s="67"/>
      <c r="H1214" s="26">
        <v>6000806633</v>
      </c>
      <c r="I1214" s="26" t="s">
        <v>42</v>
      </c>
      <c r="J1214" s="26" t="s">
        <v>42</v>
      </c>
      <c r="K1214" s="30" t="str">
        <f t="shared" si="174"/>
        <v>Custeio</v>
      </c>
      <c r="L1214" s="47" t="s">
        <v>75</v>
      </c>
      <c r="M1214" s="47" t="s">
        <v>111</v>
      </c>
      <c r="N1214" s="26" t="str">
        <f t="shared" si="178"/>
        <v>Realizado</v>
      </c>
      <c r="O1214" s="47" t="s">
        <v>499</v>
      </c>
      <c r="P1214" s="47" t="s">
        <v>70</v>
      </c>
      <c r="Q1214" s="26" t="str">
        <f>IFERROR(IFERROR(VLOOKUP(H1214,[1]STATUS_CAPEX!I:J,2,0),VLOOKUP(H1214,[1]STATUS_OPEX!H:I,2,0)),0)</f>
        <v>LIB //COMS</v>
      </c>
      <c r="R1214" s="31">
        <v>46762</v>
      </c>
      <c r="S1214" s="32" t="s">
        <v>56</v>
      </c>
      <c r="T1214" s="47" t="s">
        <v>72</v>
      </c>
      <c r="U1214" s="33" t="s">
        <v>39</v>
      </c>
      <c r="V1214" s="33" t="str">
        <f t="shared" si="177"/>
        <v>OK</v>
      </c>
      <c r="W1214" s="33" t="s">
        <v>49</v>
      </c>
      <c r="X1214" s="33" t="s">
        <v>49</v>
      </c>
      <c r="Y1214" s="33" t="s">
        <v>39</v>
      </c>
      <c r="Z1214" s="14">
        <f t="shared" si="171"/>
        <v>1</v>
      </c>
      <c r="AA1214" s="48">
        <v>251.39</v>
      </c>
      <c r="AB1214" s="50" t="s">
        <v>57</v>
      </c>
      <c r="AC1214" s="36" t="s">
        <v>623</v>
      </c>
      <c r="AD1214" s="37" t="s">
        <v>51</v>
      </c>
      <c r="AE1214" s="32" t="str">
        <f t="shared" si="175"/>
        <v>Realizado</v>
      </c>
      <c r="AF1214" s="38" t="s">
        <v>42</v>
      </c>
      <c r="AG1214" s="39">
        <f t="shared" si="179"/>
        <v>251.39</v>
      </c>
      <c r="AH1214" s="40">
        <v>2548098.5699999998</v>
      </c>
      <c r="AI1214" s="35" t="e">
        <f t="shared" si="172"/>
        <v>#N/A</v>
      </c>
      <c r="AJ1214" s="41">
        <v>25622318</v>
      </c>
      <c r="AK1214" s="51">
        <v>251.39</v>
      </c>
      <c r="AL1214" s="34" t="str">
        <f t="shared" si="173"/>
        <v>Mauricio Alves</v>
      </c>
    </row>
    <row r="1215" spans="1:38" x14ac:dyDescent="0.25">
      <c r="A1215" s="26" t="s">
        <v>38</v>
      </c>
      <c r="B1215" s="26" t="s">
        <v>39</v>
      </c>
      <c r="C1215" s="26" t="s">
        <v>52</v>
      </c>
      <c r="D1215" s="26" t="s">
        <v>40</v>
      </c>
      <c r="E1215" s="27">
        <v>5102</v>
      </c>
      <c r="F1215" s="67">
        <v>211</v>
      </c>
      <c r="G1215" s="67"/>
      <c r="H1215" s="26">
        <v>6000806639</v>
      </c>
      <c r="I1215" s="43" t="s">
        <v>42</v>
      </c>
      <c r="J1215" s="43" t="s">
        <v>42</v>
      </c>
      <c r="K1215" s="30" t="str">
        <f t="shared" si="174"/>
        <v>Custeio</v>
      </c>
      <c r="L1215" s="47" t="s">
        <v>75</v>
      </c>
      <c r="M1215" s="47" t="s">
        <v>111</v>
      </c>
      <c r="N1215" s="26" t="str">
        <f t="shared" si="178"/>
        <v>Realizado</v>
      </c>
      <c r="O1215" s="47" t="s">
        <v>45</v>
      </c>
      <c r="P1215" s="47" t="s">
        <v>104</v>
      </c>
      <c r="Q1215" s="26" t="str">
        <f>IFERROR(IFERROR(VLOOKUP(H1215,[1]STATUS_CAPEX!I:J,2,0),VLOOKUP(H1215,[1]STATUS_OPEX!H:I,2,0)),0)</f>
        <v>LIB //COMS</v>
      </c>
      <c r="R1215" s="31">
        <v>46763</v>
      </c>
      <c r="S1215" s="32" t="s">
        <v>56</v>
      </c>
      <c r="T1215" s="47" t="s">
        <v>72</v>
      </c>
      <c r="U1215" s="33" t="s">
        <v>39</v>
      </c>
      <c r="V1215" s="33" t="str">
        <f t="shared" si="177"/>
        <v>OK</v>
      </c>
      <c r="W1215" s="33" t="s">
        <v>49</v>
      </c>
      <c r="X1215" s="33" t="s">
        <v>49</v>
      </c>
      <c r="Y1215" s="33" t="s">
        <v>39</v>
      </c>
      <c r="Z1215" s="14">
        <f t="shared" si="171"/>
        <v>1</v>
      </c>
      <c r="AA1215" s="48">
        <v>1189.08</v>
      </c>
      <c r="AB1215" s="50" t="s">
        <v>57</v>
      </c>
      <c r="AC1215" s="36" t="s">
        <v>73</v>
      </c>
      <c r="AD1215" s="37" t="s">
        <v>51</v>
      </c>
      <c r="AE1215" s="32" t="str">
        <f t="shared" si="175"/>
        <v>Realizado</v>
      </c>
      <c r="AF1215" s="38" t="s">
        <v>42</v>
      </c>
      <c r="AG1215" s="39">
        <f t="shared" si="179"/>
        <v>1189.08</v>
      </c>
      <c r="AH1215" s="40">
        <v>2548098.5699999998</v>
      </c>
      <c r="AI1215" s="35" t="e">
        <f t="shared" si="172"/>
        <v>#N/A</v>
      </c>
      <c r="AJ1215" s="41">
        <v>25742193</v>
      </c>
      <c r="AK1215" s="51">
        <v>1189.08</v>
      </c>
      <c r="AL1215" s="34" t="str">
        <f t="shared" si="173"/>
        <v>Mauricio Alves</v>
      </c>
    </row>
    <row r="1216" spans="1:38" ht="28.5" hidden="1" x14ac:dyDescent="0.25">
      <c r="A1216" s="26" t="s">
        <v>183</v>
      </c>
      <c r="B1216" s="30" t="s">
        <v>513</v>
      </c>
      <c r="C1216" s="26" t="s">
        <v>514</v>
      </c>
      <c r="D1216" s="26" t="s">
        <v>61</v>
      </c>
      <c r="E1216" s="27">
        <v>3142</v>
      </c>
      <c r="F1216" s="106">
        <v>79</v>
      </c>
      <c r="G1216" s="46"/>
      <c r="H1216" s="44" t="s">
        <v>514</v>
      </c>
      <c r="I1216" s="45" t="s">
        <v>63</v>
      </c>
      <c r="J1216" s="45" t="s">
        <v>63</v>
      </c>
      <c r="K1216" s="30" t="str">
        <f t="shared" si="174"/>
        <v>Sem Informação</v>
      </c>
      <c r="L1216" s="47" t="s">
        <v>136</v>
      </c>
      <c r="M1216" s="26" t="s">
        <v>54</v>
      </c>
      <c r="N1216" s="26" t="str">
        <f t="shared" si="178"/>
        <v>Pendente</v>
      </c>
      <c r="O1216" s="47" t="s">
        <v>625</v>
      </c>
      <c r="P1216" s="47" t="s">
        <v>537</v>
      </c>
      <c r="Q1216" s="26">
        <f>IFERROR(IFERROR(VLOOKUP(H1216,[1]STATUS_CAPEX!I:J,2,0),VLOOKUP(H1216,[1]STATUS_OPEX!H:I,2,0)),0)</f>
        <v>0</v>
      </c>
      <c r="R1216" s="31">
        <v>46764</v>
      </c>
      <c r="S1216" s="32" t="s">
        <v>66</v>
      </c>
      <c r="T1216" s="26" t="s">
        <v>48</v>
      </c>
      <c r="U1216" s="33" t="s">
        <v>67</v>
      </c>
      <c r="V1216" s="33" t="str">
        <f t="shared" si="177"/>
        <v>OK</v>
      </c>
      <c r="W1216" s="33" t="s">
        <v>148</v>
      </c>
      <c r="X1216" s="33" t="s">
        <v>148</v>
      </c>
      <c r="Y1216" s="33" t="s">
        <v>67</v>
      </c>
      <c r="Z1216" s="14">
        <f t="shared" si="171"/>
        <v>0.2</v>
      </c>
      <c r="AA1216" s="48">
        <v>1449.34</v>
      </c>
      <c r="AB1216" s="50" t="s">
        <v>50</v>
      </c>
      <c r="AC1216" s="36" t="s">
        <v>411</v>
      </c>
      <c r="AD1216" s="37" t="s">
        <v>51</v>
      </c>
      <c r="AE1216" s="32" t="str">
        <f t="shared" si="175"/>
        <v>Não realizado</v>
      </c>
      <c r="AF1216" s="38" t="s">
        <v>68</v>
      </c>
      <c r="AG1216" s="39">
        <f t="shared" si="179"/>
        <v>0</v>
      </c>
      <c r="AH1216" s="40">
        <v>2548098.5699999998</v>
      </c>
      <c r="AI1216" s="35" t="e">
        <f t="shared" si="172"/>
        <v>#N/A</v>
      </c>
      <c r="AJ1216" s="41">
        <v>0</v>
      </c>
      <c r="AK1216" s="51">
        <v>0</v>
      </c>
      <c r="AL1216" s="34" t="str">
        <f t="shared" si="173"/>
        <v>Erica Fragoso</v>
      </c>
    </row>
    <row r="1217" spans="1:38" x14ac:dyDescent="0.25">
      <c r="A1217" s="26" t="s">
        <v>38</v>
      </c>
      <c r="B1217" s="26" t="s">
        <v>39</v>
      </c>
      <c r="C1217" s="26" t="s">
        <v>52</v>
      </c>
      <c r="D1217" s="26" t="s">
        <v>40</v>
      </c>
      <c r="E1217" s="27">
        <v>44122893</v>
      </c>
      <c r="F1217" s="67">
        <v>193</v>
      </c>
      <c r="G1217" s="67"/>
      <c r="H1217" s="26">
        <v>6000822861</v>
      </c>
      <c r="I1217" s="55" t="s">
        <v>42</v>
      </c>
      <c r="J1217" s="55" t="s">
        <v>42</v>
      </c>
      <c r="K1217" s="30" t="str">
        <f t="shared" si="174"/>
        <v>Custeio</v>
      </c>
      <c r="L1217" s="47" t="s">
        <v>136</v>
      </c>
      <c r="M1217" s="47" t="s">
        <v>99</v>
      </c>
      <c r="N1217" s="26" t="str">
        <f t="shared" si="178"/>
        <v>Realizado</v>
      </c>
      <c r="O1217" s="26" t="s">
        <v>64</v>
      </c>
      <c r="P1217" s="47" t="s">
        <v>81</v>
      </c>
      <c r="Q1217" s="26" t="str">
        <f>IFERROR(IFERROR(VLOOKUP(H1217,[1]STATUS_CAPEX!I:J,2,0),VLOOKUP(H1217,[1]STATUS_OPEX!H:I,2,0)),0)</f>
        <v>LIB //COMS</v>
      </c>
      <c r="R1217" s="31">
        <v>46765</v>
      </c>
      <c r="S1217" s="32" t="s">
        <v>56</v>
      </c>
      <c r="T1217" s="47" t="s">
        <v>72</v>
      </c>
      <c r="U1217" s="33" t="s">
        <v>39</v>
      </c>
      <c r="V1217" s="33" t="str">
        <f t="shared" si="177"/>
        <v>OK</v>
      </c>
      <c r="W1217" s="33" t="s">
        <v>49</v>
      </c>
      <c r="X1217" s="33" t="s">
        <v>49</v>
      </c>
      <c r="Y1217" s="33" t="s">
        <v>39</v>
      </c>
      <c r="Z1217" s="14">
        <f t="shared" si="171"/>
        <v>1</v>
      </c>
      <c r="AA1217" s="48">
        <v>1300.24</v>
      </c>
      <c r="AB1217" s="50" t="s">
        <v>57</v>
      </c>
      <c r="AC1217" s="36" t="s">
        <v>271</v>
      </c>
      <c r="AD1217" s="37" t="s">
        <v>51</v>
      </c>
      <c r="AE1217" s="32" t="str">
        <f t="shared" si="175"/>
        <v>Realizado</v>
      </c>
      <c r="AF1217" s="38" t="s">
        <v>42</v>
      </c>
      <c r="AG1217" s="39">
        <f t="shared" si="179"/>
        <v>963.37</v>
      </c>
      <c r="AH1217" s="40">
        <v>2548098.5699999998</v>
      </c>
      <c r="AI1217" s="35" t="e">
        <f t="shared" si="172"/>
        <v>#N/A</v>
      </c>
      <c r="AJ1217" s="41">
        <v>25595067</v>
      </c>
      <c r="AK1217" s="51">
        <v>963.37</v>
      </c>
      <c r="AL1217" s="34" t="str">
        <f t="shared" si="173"/>
        <v>Mauricio Alves</v>
      </c>
    </row>
    <row r="1218" spans="1:38" x14ac:dyDescent="0.25">
      <c r="A1218" s="26" t="s">
        <v>38</v>
      </c>
      <c r="B1218" s="26" t="s">
        <v>39</v>
      </c>
      <c r="C1218" s="26" t="s">
        <v>52</v>
      </c>
      <c r="D1218" s="26" t="s">
        <v>40</v>
      </c>
      <c r="E1218" s="27">
        <v>1920</v>
      </c>
      <c r="F1218" s="67">
        <v>378</v>
      </c>
      <c r="G1218" s="67"/>
      <c r="H1218" s="26">
        <v>6000668722</v>
      </c>
      <c r="I1218" s="29" t="s">
        <v>42</v>
      </c>
      <c r="J1218" s="29" t="s">
        <v>42</v>
      </c>
      <c r="K1218" s="30" t="str">
        <f t="shared" si="174"/>
        <v>Custeio</v>
      </c>
      <c r="L1218" s="47" t="s">
        <v>136</v>
      </c>
      <c r="M1218" s="26" t="s">
        <v>69</v>
      </c>
      <c r="N1218" s="26" t="str">
        <f t="shared" si="178"/>
        <v>Realizado</v>
      </c>
      <c r="O1218" s="47" t="s">
        <v>45</v>
      </c>
      <c r="P1218" s="47" t="s">
        <v>70</v>
      </c>
      <c r="Q1218" s="26" t="str">
        <f>IFERROR(IFERROR(VLOOKUP(H1218,[1]STATUS_CAPEX!I:J,2,0),VLOOKUP(H1218,[1]STATUS_OPEX!H:I,2,0)),0)</f>
        <v>LIB //COMS</v>
      </c>
      <c r="R1218" s="31">
        <v>46767</v>
      </c>
      <c r="S1218" s="32" t="s">
        <v>56</v>
      </c>
      <c r="T1218" s="47" t="s">
        <v>72</v>
      </c>
      <c r="U1218" s="33" t="s">
        <v>39</v>
      </c>
      <c r="V1218" s="33" t="str">
        <f t="shared" si="177"/>
        <v>OK</v>
      </c>
      <c r="W1218" s="33" t="s">
        <v>49</v>
      </c>
      <c r="X1218" s="33" t="s">
        <v>49</v>
      </c>
      <c r="Y1218" s="33" t="s">
        <v>39</v>
      </c>
      <c r="Z1218" s="14">
        <f t="shared" ref="Z1218:Z1281" si="180">(COUNTIF(U1218:Y1218,"OK")+COUNTIF(V1218:Y1218,"NA")+COUNTIF(U1218:Y1218,"anexado")+COUNTIF(V1218:Y1218,"sem anexo"))/5</f>
        <v>1</v>
      </c>
      <c r="AA1218" s="48">
        <v>4556.0600000000004</v>
      </c>
      <c r="AB1218" s="50" t="s">
        <v>57</v>
      </c>
      <c r="AC1218" s="36" t="s">
        <v>271</v>
      </c>
      <c r="AD1218" s="37" t="s">
        <v>51</v>
      </c>
      <c r="AE1218" s="32" t="str">
        <f t="shared" si="175"/>
        <v>Realizado</v>
      </c>
      <c r="AF1218" s="38" t="s">
        <v>42</v>
      </c>
      <c r="AG1218" s="39">
        <f t="shared" si="179"/>
        <v>8739.5</v>
      </c>
      <c r="AH1218" s="40">
        <v>2548098.5699999998</v>
      </c>
      <c r="AI1218" s="35" t="e">
        <f t="shared" ref="AI1218:AI1281" si="181">VLOOKUP(T1218,AN:AO,2,0)</f>
        <v>#N/A</v>
      </c>
      <c r="AJ1218" s="41">
        <v>25594409</v>
      </c>
      <c r="AK1218" s="51">
        <v>8739.5</v>
      </c>
      <c r="AL1218" s="34" t="str">
        <f t="shared" ref="AL1218:AL1281" si="182">IF(OR(A1218="pendência planejamento", A1218="pendência construtiva", A1218="logistica equatorial"), "Erica Fragoso", IF(OR(A1218="obras coms", A1218="obras conc", A1218="pendência fechamento", A1218="almoxarifado", A1218="Fechamento", A1218="Disponibilidade Noturna", A1218="Sobre Aviso", A1218="Disponibilidade Contrato", A1218="Disponibilidade"), "Mauricio Alves", ""))</f>
        <v>Mauricio Alves</v>
      </c>
    </row>
    <row r="1219" spans="1:38" x14ac:dyDescent="0.25">
      <c r="A1219" s="26" t="s">
        <v>38</v>
      </c>
      <c r="B1219" s="26" t="s">
        <v>39</v>
      </c>
      <c r="C1219" s="26" t="s">
        <v>52</v>
      </c>
      <c r="D1219" s="26" t="s">
        <v>40</v>
      </c>
      <c r="E1219" s="27">
        <v>55162</v>
      </c>
      <c r="F1219" s="67">
        <v>64</v>
      </c>
      <c r="G1219" s="67"/>
      <c r="H1219" s="26">
        <v>6000825401</v>
      </c>
      <c r="I1219" s="26" t="s">
        <v>42</v>
      </c>
      <c r="J1219" s="26" t="s">
        <v>42</v>
      </c>
      <c r="K1219" s="30" t="str">
        <f t="shared" ref="K1219:K1282" si="183">IF(OR(ISNUMBER( FIND("Criar PEP",H1219)), ISNUMBER( FIND("Criar Ordem",H1219))), "Sem Informação", IFERROR(IF(MID(H1219,11,3)&lt;&gt;"", MID(H1219,11,3), "Custeio"), "Custeio"))</f>
        <v>Custeio</v>
      </c>
      <c r="L1219" s="26" t="s">
        <v>136</v>
      </c>
      <c r="M1219" s="26" t="s">
        <v>44</v>
      </c>
      <c r="N1219" s="26" t="str">
        <f t="shared" si="178"/>
        <v>Realizado</v>
      </c>
      <c r="O1219" s="47" t="s">
        <v>45</v>
      </c>
      <c r="P1219" s="47" t="s">
        <v>537</v>
      </c>
      <c r="Q1219" s="26" t="str">
        <f>IFERROR(IFERROR(VLOOKUP(H1219,[1]STATUS_CAPEX!I:J,2,0),VLOOKUP(H1219,[1]STATUS_OPEX!H:I,2,0)),0)</f>
        <v>LIB //COMS</v>
      </c>
      <c r="R1219" s="31">
        <v>46769</v>
      </c>
      <c r="S1219" s="32" t="s">
        <v>56</v>
      </c>
      <c r="T1219" s="47" t="s">
        <v>72</v>
      </c>
      <c r="U1219" s="33" t="s">
        <v>39</v>
      </c>
      <c r="V1219" s="33" t="str">
        <f t="shared" si="177"/>
        <v>OK</v>
      </c>
      <c r="W1219" s="33" t="s">
        <v>49</v>
      </c>
      <c r="X1219" s="33" t="s">
        <v>49</v>
      </c>
      <c r="Y1219" s="33" t="s">
        <v>39</v>
      </c>
      <c r="Z1219" s="14">
        <f t="shared" si="180"/>
        <v>1</v>
      </c>
      <c r="AA1219" s="48">
        <v>2815.37</v>
      </c>
      <c r="AB1219" s="35" t="s">
        <v>57</v>
      </c>
      <c r="AC1219" s="36" t="s">
        <v>298</v>
      </c>
      <c r="AD1219" s="37" t="s">
        <v>51</v>
      </c>
      <c r="AE1219" s="32" t="str">
        <f t="shared" ref="AE1219:AE1282" si="184">IF(AND(AJ1219&gt;0, AK1219&gt;0), "Realizado", "Não realizado")</f>
        <v>Realizado</v>
      </c>
      <c r="AF1219" s="38" t="s">
        <v>42</v>
      </c>
      <c r="AG1219" s="39">
        <f t="shared" si="179"/>
        <v>212.41</v>
      </c>
      <c r="AH1219" s="40">
        <v>2548098.5699999998</v>
      </c>
      <c r="AI1219" s="35" t="e">
        <f t="shared" si="181"/>
        <v>#N/A</v>
      </c>
      <c r="AJ1219" s="41">
        <v>25729566</v>
      </c>
      <c r="AK1219" s="51">
        <v>212.41</v>
      </c>
      <c r="AL1219" s="34" t="str">
        <f t="shared" si="182"/>
        <v>Mauricio Alves</v>
      </c>
    </row>
    <row r="1220" spans="1:38" x14ac:dyDescent="0.25">
      <c r="A1220" s="26" t="s">
        <v>38</v>
      </c>
      <c r="B1220" s="26" t="s">
        <v>39</v>
      </c>
      <c r="C1220" s="26" t="s">
        <v>52</v>
      </c>
      <c r="D1220" s="26" t="s">
        <v>40</v>
      </c>
      <c r="E1220" s="27">
        <v>44136045</v>
      </c>
      <c r="F1220" s="67">
        <v>70</v>
      </c>
      <c r="G1220" s="67"/>
      <c r="H1220" s="26">
        <v>6000825402</v>
      </c>
      <c r="I1220" s="26" t="s">
        <v>42</v>
      </c>
      <c r="J1220" s="26" t="s">
        <v>42</v>
      </c>
      <c r="K1220" s="30" t="str">
        <f t="shared" si="183"/>
        <v>Custeio</v>
      </c>
      <c r="L1220" s="26" t="s">
        <v>136</v>
      </c>
      <c r="M1220" s="26" t="s">
        <v>44</v>
      </c>
      <c r="N1220" s="26" t="str">
        <f t="shared" si="178"/>
        <v>Realizado</v>
      </c>
      <c r="O1220" s="47" t="s">
        <v>45</v>
      </c>
      <c r="P1220" s="47" t="s">
        <v>537</v>
      </c>
      <c r="Q1220" s="26" t="str">
        <f>IFERROR(IFERROR(VLOOKUP(H1220,[1]STATUS_CAPEX!I:J,2,0),VLOOKUP(H1220,[1]STATUS_OPEX!H:I,2,0)),0)</f>
        <v>LIB //COMS</v>
      </c>
      <c r="R1220" s="31">
        <v>46770</v>
      </c>
      <c r="S1220" s="32" t="s">
        <v>56</v>
      </c>
      <c r="T1220" s="47" t="s">
        <v>72</v>
      </c>
      <c r="U1220" s="33" t="s">
        <v>39</v>
      </c>
      <c r="V1220" s="33" t="str">
        <f t="shared" si="177"/>
        <v>OK</v>
      </c>
      <c r="W1220" s="33" t="s">
        <v>49</v>
      </c>
      <c r="X1220" s="33" t="s">
        <v>49</v>
      </c>
      <c r="Y1220" s="33" t="s">
        <v>39</v>
      </c>
      <c r="Z1220" s="14">
        <f t="shared" si="180"/>
        <v>1</v>
      </c>
      <c r="AA1220" s="48">
        <v>5512.93</v>
      </c>
      <c r="AB1220" s="35" t="s">
        <v>57</v>
      </c>
      <c r="AC1220" s="36" t="s">
        <v>298</v>
      </c>
      <c r="AD1220" s="37" t="s">
        <v>51</v>
      </c>
      <c r="AE1220" s="32" t="str">
        <f t="shared" si="184"/>
        <v>Realizado</v>
      </c>
      <c r="AF1220" s="38" t="s">
        <v>42</v>
      </c>
      <c r="AG1220" s="39">
        <f t="shared" si="179"/>
        <v>1641.49</v>
      </c>
      <c r="AH1220" s="40">
        <v>2548098.5699999998</v>
      </c>
      <c r="AI1220" s="35" t="e">
        <f t="shared" si="181"/>
        <v>#N/A</v>
      </c>
      <c r="AJ1220" s="41">
        <v>25729988</v>
      </c>
      <c r="AK1220" s="51">
        <v>1641.49</v>
      </c>
      <c r="AL1220" s="34" t="str">
        <f t="shared" si="182"/>
        <v>Mauricio Alves</v>
      </c>
    </row>
    <row r="1221" spans="1:38" x14ac:dyDescent="0.25">
      <c r="A1221" s="26" t="s">
        <v>38</v>
      </c>
      <c r="B1221" s="26" t="s">
        <v>39</v>
      </c>
      <c r="C1221" s="26" t="s">
        <v>52</v>
      </c>
      <c r="D1221" s="26" t="s">
        <v>40</v>
      </c>
      <c r="E1221" s="27">
        <v>4539</v>
      </c>
      <c r="F1221" s="67">
        <v>185</v>
      </c>
      <c r="G1221" s="67"/>
      <c r="H1221" s="26">
        <v>6000825508</v>
      </c>
      <c r="I1221" s="43" t="s">
        <v>42</v>
      </c>
      <c r="J1221" s="43" t="s">
        <v>42</v>
      </c>
      <c r="K1221" s="30" t="str">
        <f t="shared" si="183"/>
        <v>Custeio</v>
      </c>
      <c r="L1221" s="26" t="s">
        <v>136</v>
      </c>
      <c r="M1221" s="47" t="s">
        <v>542</v>
      </c>
      <c r="N1221" s="26" t="str">
        <f t="shared" si="178"/>
        <v>Realizado</v>
      </c>
      <c r="O1221" s="47" t="s">
        <v>137</v>
      </c>
      <c r="P1221" s="47" t="s">
        <v>293</v>
      </c>
      <c r="Q1221" s="26" t="str">
        <f>IFERROR(IFERROR(VLOOKUP(H1221,[1]STATUS_CAPEX!I:J,2,0),VLOOKUP(H1221,[1]STATUS_OPEX!H:I,2,0)),0)</f>
        <v>LIB //COMS</v>
      </c>
      <c r="R1221" s="31">
        <v>46771</v>
      </c>
      <c r="S1221" s="32" t="s">
        <v>56</v>
      </c>
      <c r="T1221" s="26" t="s">
        <v>72</v>
      </c>
      <c r="U1221" s="33" t="s">
        <v>39</v>
      </c>
      <c r="V1221" s="33" t="str">
        <f t="shared" si="177"/>
        <v>OK</v>
      </c>
      <c r="W1221" s="33" t="s">
        <v>49</v>
      </c>
      <c r="X1221" s="33" t="s">
        <v>49</v>
      </c>
      <c r="Y1221" s="33" t="s">
        <v>39</v>
      </c>
      <c r="Z1221" s="14">
        <f t="shared" si="180"/>
        <v>1</v>
      </c>
      <c r="AA1221" s="48">
        <v>1704.71</v>
      </c>
      <c r="AB1221" s="35" t="s">
        <v>57</v>
      </c>
      <c r="AC1221" s="36" t="s">
        <v>271</v>
      </c>
      <c r="AD1221" s="37" t="s">
        <v>51</v>
      </c>
      <c r="AE1221" s="32" t="str">
        <f t="shared" si="184"/>
        <v>Realizado</v>
      </c>
      <c r="AF1221" s="38" t="s">
        <v>42</v>
      </c>
      <c r="AG1221" s="49">
        <f t="shared" si="179"/>
        <v>1704.71</v>
      </c>
      <c r="AH1221" s="40">
        <v>2548098.5699999998</v>
      </c>
      <c r="AI1221" s="35" t="e">
        <f t="shared" si="181"/>
        <v>#N/A</v>
      </c>
      <c r="AJ1221" s="41">
        <v>25696852</v>
      </c>
      <c r="AK1221" s="51">
        <v>1704.71</v>
      </c>
      <c r="AL1221" s="34" t="str">
        <f t="shared" si="182"/>
        <v>Mauricio Alves</v>
      </c>
    </row>
    <row r="1222" spans="1:38" ht="28.5" hidden="1" x14ac:dyDescent="0.25">
      <c r="A1222" s="26" t="s">
        <v>183</v>
      </c>
      <c r="B1222" s="30" t="s">
        <v>513</v>
      </c>
      <c r="C1222" s="26" t="s">
        <v>514</v>
      </c>
      <c r="D1222" s="26" t="s">
        <v>61</v>
      </c>
      <c r="E1222" s="27">
        <v>44125447</v>
      </c>
      <c r="F1222" s="67">
        <v>72</v>
      </c>
      <c r="G1222" s="67"/>
      <c r="H1222" s="44" t="s">
        <v>626</v>
      </c>
      <c r="I1222" s="45" t="s">
        <v>63</v>
      </c>
      <c r="J1222" s="45" t="s">
        <v>63</v>
      </c>
      <c r="K1222" s="30" t="str">
        <f t="shared" si="183"/>
        <v>Sem Informação</v>
      </c>
      <c r="L1222" s="47" t="s">
        <v>136</v>
      </c>
      <c r="M1222" s="26" t="s">
        <v>44</v>
      </c>
      <c r="N1222" s="26" t="str">
        <f t="shared" si="178"/>
        <v>Pendente</v>
      </c>
      <c r="O1222" s="47" t="s">
        <v>45</v>
      </c>
      <c r="P1222" s="47"/>
      <c r="Q1222" s="26">
        <f>IFERROR(IFERROR(VLOOKUP(H1222,[1]STATUS_CAPEX!I:J,2,0),VLOOKUP(H1222,[1]STATUS_OPEX!H:I,2,0)),0)</f>
        <v>0</v>
      </c>
      <c r="R1222" s="31">
        <v>46772</v>
      </c>
      <c r="S1222" s="32" t="s">
        <v>66</v>
      </c>
      <c r="T1222" s="26" t="s">
        <v>48</v>
      </c>
      <c r="U1222" s="33" t="s">
        <v>67</v>
      </c>
      <c r="V1222" s="33" t="str">
        <f t="shared" si="177"/>
        <v>OK</v>
      </c>
      <c r="W1222" s="33" t="s">
        <v>148</v>
      </c>
      <c r="X1222" s="33" t="s">
        <v>148</v>
      </c>
      <c r="Y1222" s="33" t="str">
        <f>IF(AK1222&gt;0,"OK","NOK")</f>
        <v>NOK</v>
      </c>
      <c r="Z1222" s="14">
        <f t="shared" si="180"/>
        <v>0.2</v>
      </c>
      <c r="AA1222" s="48">
        <v>1694.38</v>
      </c>
      <c r="AB1222" s="50" t="s">
        <v>50</v>
      </c>
      <c r="AC1222" s="36" t="str">
        <f>IFERROR(VLOOKUP(T1222,[1]STATUS_CAPEX!Q:R,2,0),"SAMUEL OLIVEIRA")</f>
        <v>LUCAS ANDRADE</v>
      </c>
      <c r="AD1222" s="37" t="s">
        <v>51</v>
      </c>
      <c r="AE1222" s="32" t="str">
        <f t="shared" si="184"/>
        <v>Não realizado</v>
      </c>
      <c r="AF1222" s="38" t="s">
        <v>68</v>
      </c>
      <c r="AG1222" s="39">
        <f t="shared" si="179"/>
        <v>0</v>
      </c>
      <c r="AH1222" s="40">
        <v>2548098.5699999998</v>
      </c>
      <c r="AI1222" s="35" t="e">
        <f t="shared" si="181"/>
        <v>#N/A</v>
      </c>
      <c r="AJ1222" s="41">
        <v>0</v>
      </c>
      <c r="AK1222" s="51">
        <v>0</v>
      </c>
      <c r="AL1222" s="34" t="str">
        <f t="shared" si="182"/>
        <v>Erica Fragoso</v>
      </c>
    </row>
    <row r="1223" spans="1:38" x14ac:dyDescent="0.25">
      <c r="A1223" s="26" t="s">
        <v>38</v>
      </c>
      <c r="B1223" s="26" t="s">
        <v>39</v>
      </c>
      <c r="C1223" s="26" t="s">
        <v>52</v>
      </c>
      <c r="D1223" s="26" t="s">
        <v>40</v>
      </c>
      <c r="E1223" s="27">
        <v>4512</v>
      </c>
      <c r="F1223" s="67">
        <v>187</v>
      </c>
      <c r="G1223" s="67" t="s">
        <v>573</v>
      </c>
      <c r="H1223" s="26">
        <v>6000806622</v>
      </c>
      <c r="I1223" s="29" t="s">
        <v>42</v>
      </c>
      <c r="J1223" s="29" t="s">
        <v>42</v>
      </c>
      <c r="K1223" s="30" t="str">
        <f t="shared" si="183"/>
        <v>Custeio</v>
      </c>
      <c r="L1223" s="26" t="s">
        <v>75</v>
      </c>
      <c r="M1223" s="47" t="s">
        <v>541</v>
      </c>
      <c r="N1223" s="26" t="str">
        <f t="shared" si="178"/>
        <v>Realizado</v>
      </c>
      <c r="O1223" s="47" t="s">
        <v>100</v>
      </c>
      <c r="P1223" s="47" t="s">
        <v>293</v>
      </c>
      <c r="Q1223" s="26" t="str">
        <f>IFERROR(IFERROR(VLOOKUP(H1223,[1]STATUS_CAPEX!I:J,2,0),VLOOKUP(H1223,[1]STATUS_OPEX!H:I,2,0)),0)</f>
        <v>LIB //COMS</v>
      </c>
      <c r="R1223" s="31">
        <v>46773</v>
      </c>
      <c r="S1223" s="32" t="s">
        <v>56</v>
      </c>
      <c r="T1223" s="26" t="s">
        <v>72</v>
      </c>
      <c r="U1223" s="33" t="s">
        <v>39</v>
      </c>
      <c r="V1223" s="33" t="str">
        <f t="shared" si="177"/>
        <v>OK</v>
      </c>
      <c r="W1223" s="33" t="s">
        <v>49</v>
      </c>
      <c r="X1223" s="33" t="s">
        <v>49</v>
      </c>
      <c r="Y1223" s="33" t="s">
        <v>39</v>
      </c>
      <c r="Z1223" s="14">
        <f t="shared" si="180"/>
        <v>1</v>
      </c>
      <c r="AA1223" s="48">
        <v>4085.54</v>
      </c>
      <c r="AB1223" s="50" t="s">
        <v>57</v>
      </c>
      <c r="AC1223" s="36" t="s">
        <v>73</v>
      </c>
      <c r="AD1223" s="37" t="s">
        <v>51</v>
      </c>
      <c r="AE1223" s="32" t="str">
        <f t="shared" si="184"/>
        <v>Realizado</v>
      </c>
      <c r="AF1223" s="114" t="s">
        <v>42</v>
      </c>
      <c r="AG1223" s="49">
        <f t="shared" si="179"/>
        <v>660.6</v>
      </c>
      <c r="AH1223" s="40">
        <v>2548098.5699999998</v>
      </c>
      <c r="AI1223" s="50" t="e">
        <f t="shared" si="181"/>
        <v>#N/A</v>
      </c>
      <c r="AJ1223" s="41">
        <v>25729905</v>
      </c>
      <c r="AK1223" s="51">
        <v>660.6</v>
      </c>
      <c r="AL1223" s="34" t="str">
        <f t="shared" si="182"/>
        <v>Mauricio Alves</v>
      </c>
    </row>
    <row r="1224" spans="1:38" x14ac:dyDescent="0.25">
      <c r="A1224" s="26" t="s">
        <v>38</v>
      </c>
      <c r="B1224" s="26" t="s">
        <v>39</v>
      </c>
      <c r="C1224" s="26" t="s">
        <v>52</v>
      </c>
      <c r="D1224" s="26" t="s">
        <v>40</v>
      </c>
      <c r="E1224" s="27">
        <v>4512</v>
      </c>
      <c r="F1224" s="67">
        <v>187</v>
      </c>
      <c r="G1224" s="67" t="s">
        <v>575</v>
      </c>
      <c r="H1224" s="26">
        <v>6000806621</v>
      </c>
      <c r="I1224" s="26" t="s">
        <v>42</v>
      </c>
      <c r="J1224" s="26" t="s">
        <v>42</v>
      </c>
      <c r="K1224" s="30" t="str">
        <f t="shared" si="183"/>
        <v>Custeio</v>
      </c>
      <c r="L1224" s="26" t="s">
        <v>75</v>
      </c>
      <c r="M1224" s="47" t="s">
        <v>541</v>
      </c>
      <c r="N1224" s="26" t="str">
        <f t="shared" si="178"/>
        <v>Realizado</v>
      </c>
      <c r="O1224" s="47" t="s">
        <v>100</v>
      </c>
      <c r="P1224" s="47" t="s">
        <v>293</v>
      </c>
      <c r="Q1224" s="26" t="str">
        <f>IFERROR(IFERROR(VLOOKUP(H1224,[1]STATUS_CAPEX!I:J,2,0),VLOOKUP(H1224,[1]STATUS_OPEX!H:I,2,0)),0)</f>
        <v>LIB //COMS</v>
      </c>
      <c r="R1224" s="31">
        <v>46773</v>
      </c>
      <c r="S1224" s="32" t="s">
        <v>56</v>
      </c>
      <c r="T1224" s="26" t="s">
        <v>72</v>
      </c>
      <c r="U1224" s="33" t="s">
        <v>39</v>
      </c>
      <c r="V1224" s="33" t="str">
        <f t="shared" si="177"/>
        <v>OK</v>
      </c>
      <c r="W1224" s="33" t="s">
        <v>49</v>
      </c>
      <c r="X1224" s="33" t="s">
        <v>49</v>
      </c>
      <c r="Y1224" s="33" t="s">
        <v>39</v>
      </c>
      <c r="Z1224" s="14">
        <f t="shared" si="180"/>
        <v>1</v>
      </c>
      <c r="AA1224" s="48">
        <v>4085.54</v>
      </c>
      <c r="AB1224" s="35" t="s">
        <v>57</v>
      </c>
      <c r="AC1224" s="36" t="s">
        <v>73</v>
      </c>
      <c r="AD1224" s="37" t="s">
        <v>51</v>
      </c>
      <c r="AE1224" s="32" t="str">
        <f t="shared" si="184"/>
        <v>Realizado</v>
      </c>
      <c r="AF1224" s="38" t="s">
        <v>42</v>
      </c>
      <c r="AG1224" s="49">
        <f t="shared" si="179"/>
        <v>774.39</v>
      </c>
      <c r="AH1224" s="40">
        <v>2548098.5699999998</v>
      </c>
      <c r="AI1224" s="35" t="e">
        <f t="shared" si="181"/>
        <v>#N/A</v>
      </c>
      <c r="AJ1224" s="41">
        <v>25729881</v>
      </c>
      <c r="AK1224" s="51">
        <v>774.39</v>
      </c>
      <c r="AL1224" s="34" t="str">
        <f t="shared" si="182"/>
        <v>Mauricio Alves</v>
      </c>
    </row>
    <row r="1225" spans="1:38" x14ac:dyDescent="0.25">
      <c r="A1225" s="26" t="s">
        <v>38</v>
      </c>
      <c r="B1225" s="26" t="s">
        <v>39</v>
      </c>
      <c r="C1225" s="26" t="s">
        <v>52</v>
      </c>
      <c r="D1225" s="26" t="s">
        <v>40</v>
      </c>
      <c r="E1225" s="27">
        <v>4749</v>
      </c>
      <c r="F1225" s="67">
        <v>189</v>
      </c>
      <c r="G1225" s="67" t="s">
        <v>573</v>
      </c>
      <c r="H1225" s="26">
        <v>6000806610</v>
      </c>
      <c r="I1225" s="26" t="s">
        <v>42</v>
      </c>
      <c r="J1225" s="26" t="s">
        <v>42</v>
      </c>
      <c r="K1225" s="30" t="str">
        <f t="shared" si="183"/>
        <v>Custeio</v>
      </c>
      <c r="L1225" s="26" t="s">
        <v>75</v>
      </c>
      <c r="M1225" s="47" t="s">
        <v>542</v>
      </c>
      <c r="N1225" s="26" t="str">
        <f t="shared" si="178"/>
        <v>Realizado</v>
      </c>
      <c r="O1225" s="47" t="s">
        <v>137</v>
      </c>
      <c r="P1225" s="47" t="s">
        <v>293</v>
      </c>
      <c r="Q1225" s="26" t="str">
        <f>IFERROR(IFERROR(VLOOKUP(H1225,[1]STATUS_CAPEX!I:J,2,0),VLOOKUP(H1225,[1]STATUS_OPEX!H:I,2,0)),0)</f>
        <v>LIB //COMS</v>
      </c>
      <c r="R1225" s="31">
        <v>46774</v>
      </c>
      <c r="S1225" s="32" t="s">
        <v>56</v>
      </c>
      <c r="T1225" s="26" t="s">
        <v>72</v>
      </c>
      <c r="U1225" s="33" t="s">
        <v>39</v>
      </c>
      <c r="V1225" s="33" t="str">
        <f t="shared" si="177"/>
        <v>OK</v>
      </c>
      <c r="W1225" s="33" t="s">
        <v>49</v>
      </c>
      <c r="X1225" s="33" t="s">
        <v>49</v>
      </c>
      <c r="Y1225" s="33" t="s">
        <v>39</v>
      </c>
      <c r="Z1225" s="14">
        <f t="shared" si="180"/>
        <v>1</v>
      </c>
      <c r="AA1225" s="48">
        <v>2574.48</v>
      </c>
      <c r="AB1225" s="50" t="s">
        <v>57</v>
      </c>
      <c r="AC1225" s="36" t="s">
        <v>73</v>
      </c>
      <c r="AD1225" s="37" t="s">
        <v>51</v>
      </c>
      <c r="AE1225" s="32" t="str">
        <f t="shared" si="184"/>
        <v>Realizado</v>
      </c>
      <c r="AF1225" s="114" t="s">
        <v>42</v>
      </c>
      <c r="AG1225" s="49">
        <f t="shared" si="179"/>
        <v>1570.76</v>
      </c>
      <c r="AH1225" s="40">
        <v>2548098.5699999998</v>
      </c>
      <c r="AI1225" s="50" t="e">
        <f t="shared" si="181"/>
        <v>#N/A</v>
      </c>
      <c r="AJ1225" s="41">
        <v>25729845</v>
      </c>
      <c r="AK1225" s="51">
        <v>1570.76</v>
      </c>
      <c r="AL1225" s="34" t="str">
        <f t="shared" si="182"/>
        <v>Mauricio Alves</v>
      </c>
    </row>
    <row r="1226" spans="1:38" x14ac:dyDescent="0.25">
      <c r="A1226" s="26" t="s">
        <v>38</v>
      </c>
      <c r="B1226" s="26" t="s">
        <v>39</v>
      </c>
      <c r="C1226" s="26" t="s">
        <v>52</v>
      </c>
      <c r="D1226" s="26" t="s">
        <v>40</v>
      </c>
      <c r="E1226" s="27">
        <v>4749</v>
      </c>
      <c r="F1226" s="67">
        <v>189</v>
      </c>
      <c r="G1226" s="67" t="s">
        <v>575</v>
      </c>
      <c r="H1226" s="26">
        <v>6000806608</v>
      </c>
      <c r="I1226" s="26" t="s">
        <v>42</v>
      </c>
      <c r="J1226" s="26" t="s">
        <v>42</v>
      </c>
      <c r="K1226" s="30" t="str">
        <f t="shared" si="183"/>
        <v>Custeio</v>
      </c>
      <c r="L1226" s="26" t="s">
        <v>75</v>
      </c>
      <c r="M1226" s="47" t="s">
        <v>542</v>
      </c>
      <c r="N1226" s="26" t="str">
        <f t="shared" si="178"/>
        <v>Realizado</v>
      </c>
      <c r="O1226" s="47" t="s">
        <v>137</v>
      </c>
      <c r="P1226" s="47" t="s">
        <v>293</v>
      </c>
      <c r="Q1226" s="26" t="str">
        <f>IFERROR(IFERROR(VLOOKUP(H1226,[1]STATUS_CAPEX!I:J,2,0),VLOOKUP(H1226,[1]STATUS_OPEX!H:I,2,0)),0)</f>
        <v>LIB //COMS</v>
      </c>
      <c r="R1226" s="31">
        <v>46774</v>
      </c>
      <c r="S1226" s="32" t="s">
        <v>56</v>
      </c>
      <c r="T1226" s="26" t="s">
        <v>72</v>
      </c>
      <c r="U1226" s="33" t="s">
        <v>39</v>
      </c>
      <c r="V1226" s="33" t="str">
        <f t="shared" si="177"/>
        <v>OK</v>
      </c>
      <c r="W1226" s="33" t="s">
        <v>49</v>
      </c>
      <c r="X1226" s="33" t="s">
        <v>49</v>
      </c>
      <c r="Y1226" s="33" t="s">
        <v>39</v>
      </c>
      <c r="Z1226" s="14">
        <f t="shared" si="180"/>
        <v>1</v>
      </c>
      <c r="AA1226" s="48">
        <v>2574.48</v>
      </c>
      <c r="AB1226" s="35" t="s">
        <v>57</v>
      </c>
      <c r="AC1226" s="36" t="s">
        <v>73</v>
      </c>
      <c r="AD1226" s="37" t="s">
        <v>51</v>
      </c>
      <c r="AE1226" s="32" t="str">
        <f t="shared" si="184"/>
        <v>Realizado</v>
      </c>
      <c r="AF1226" s="38" t="s">
        <v>42</v>
      </c>
      <c r="AG1226" s="49">
        <f t="shared" si="179"/>
        <v>591.78</v>
      </c>
      <c r="AH1226" s="40">
        <v>2548098.5699999998</v>
      </c>
      <c r="AI1226" s="35" t="e">
        <f t="shared" si="181"/>
        <v>#N/A</v>
      </c>
      <c r="AJ1226" s="41">
        <v>25729826</v>
      </c>
      <c r="AK1226" s="51">
        <v>591.78</v>
      </c>
      <c r="AL1226" s="34" t="str">
        <f t="shared" si="182"/>
        <v>Mauricio Alves</v>
      </c>
    </row>
    <row r="1227" spans="1:38" x14ac:dyDescent="0.25">
      <c r="A1227" s="26" t="s">
        <v>38</v>
      </c>
      <c r="B1227" s="26" t="s">
        <v>39</v>
      </c>
      <c r="C1227" s="26" t="s">
        <v>52</v>
      </c>
      <c r="D1227" s="26" t="s">
        <v>40</v>
      </c>
      <c r="E1227" s="27">
        <v>4769</v>
      </c>
      <c r="F1227" s="67">
        <v>190</v>
      </c>
      <c r="G1227" s="67"/>
      <c r="H1227" s="26">
        <v>6000824678</v>
      </c>
      <c r="I1227" s="26" t="s">
        <v>42</v>
      </c>
      <c r="J1227" s="26" t="s">
        <v>42</v>
      </c>
      <c r="K1227" s="30" t="str">
        <f t="shared" si="183"/>
        <v>Custeio</v>
      </c>
      <c r="L1227" s="26" t="s">
        <v>136</v>
      </c>
      <c r="M1227" s="47" t="s">
        <v>541</v>
      </c>
      <c r="N1227" s="26" t="str">
        <f t="shared" si="178"/>
        <v>Realizado</v>
      </c>
      <c r="O1227" s="47" t="s">
        <v>100</v>
      </c>
      <c r="P1227" s="47" t="s">
        <v>524</v>
      </c>
      <c r="Q1227" s="26" t="str">
        <f>IFERROR(IFERROR(VLOOKUP(H1227,[1]STATUS_CAPEX!I:J,2,0),VLOOKUP(H1227,[1]STATUS_OPEX!H:I,2,0)),0)</f>
        <v>LIB //COMS</v>
      </c>
      <c r="R1227" s="31">
        <v>46775</v>
      </c>
      <c r="S1227" s="32" t="s">
        <v>56</v>
      </c>
      <c r="T1227" s="26" t="s">
        <v>72</v>
      </c>
      <c r="U1227" s="33" t="s">
        <v>39</v>
      </c>
      <c r="V1227" s="33" t="str">
        <f t="shared" si="177"/>
        <v>OK</v>
      </c>
      <c r="W1227" s="33" t="s">
        <v>49</v>
      </c>
      <c r="X1227" s="33" t="s">
        <v>49</v>
      </c>
      <c r="Y1227" s="33" t="s">
        <v>39</v>
      </c>
      <c r="Z1227" s="14">
        <f t="shared" si="180"/>
        <v>1</v>
      </c>
      <c r="AA1227" s="48">
        <v>1012.92</v>
      </c>
      <c r="AB1227" s="35" t="s">
        <v>57</v>
      </c>
      <c r="AC1227" s="36" t="str">
        <f>IFERROR(VLOOKUP(T1227,[1]STATUS_CAPEX!Q:R,2,0),"SAMUEL OLIVEIRA")</f>
        <v>SAMUEL OLIVEIRA</v>
      </c>
      <c r="AD1227" s="37" t="s">
        <v>51</v>
      </c>
      <c r="AE1227" s="32" t="str">
        <f t="shared" si="184"/>
        <v>Realizado</v>
      </c>
      <c r="AF1227" s="38" t="s">
        <v>42</v>
      </c>
      <c r="AG1227" s="49">
        <f t="shared" si="179"/>
        <v>968.88</v>
      </c>
      <c r="AH1227" s="40">
        <v>2548098.5699999998</v>
      </c>
      <c r="AI1227" s="35" t="e">
        <f t="shared" si="181"/>
        <v>#N/A</v>
      </c>
      <c r="AJ1227" s="41">
        <v>25662769</v>
      </c>
      <c r="AK1227" s="51">
        <v>968.88</v>
      </c>
      <c r="AL1227" s="34" t="str">
        <f t="shared" si="182"/>
        <v>Mauricio Alves</v>
      </c>
    </row>
    <row r="1228" spans="1:38" x14ac:dyDescent="0.25">
      <c r="A1228" s="26" t="s">
        <v>38</v>
      </c>
      <c r="B1228" s="26" t="s">
        <v>39</v>
      </c>
      <c r="C1228" s="26" t="s">
        <v>52</v>
      </c>
      <c r="D1228" s="26" t="s">
        <v>40</v>
      </c>
      <c r="E1228" s="27">
        <v>1403</v>
      </c>
      <c r="F1228" s="67">
        <v>73</v>
      </c>
      <c r="G1228" s="67"/>
      <c r="H1228" s="26">
        <v>6000829502</v>
      </c>
      <c r="I1228" s="43" t="s">
        <v>42</v>
      </c>
      <c r="J1228" s="43" t="s">
        <v>42</v>
      </c>
      <c r="K1228" s="30" t="str">
        <f t="shared" si="183"/>
        <v>Custeio</v>
      </c>
      <c r="L1228" s="26" t="s">
        <v>136</v>
      </c>
      <c r="M1228" s="26" t="s">
        <v>44</v>
      </c>
      <c r="N1228" s="26" t="str">
        <f t="shared" si="178"/>
        <v>Realizado</v>
      </c>
      <c r="O1228" s="47" t="s">
        <v>45</v>
      </c>
      <c r="P1228" s="47" t="s">
        <v>537</v>
      </c>
      <c r="Q1228" s="26" t="str">
        <f>IFERROR(IFERROR(VLOOKUP(H1228,[1]STATUS_CAPEX!I:J,2,0),VLOOKUP(H1228,[1]STATUS_OPEX!H:I,2,0)),0)</f>
        <v>LIB //COMS</v>
      </c>
      <c r="R1228" s="31">
        <v>46776</v>
      </c>
      <c r="S1228" s="32" t="s">
        <v>165</v>
      </c>
      <c r="T1228" s="47" t="s">
        <v>72</v>
      </c>
      <c r="U1228" s="33" t="s">
        <v>39</v>
      </c>
      <c r="V1228" s="33" t="str">
        <f t="shared" si="177"/>
        <v>OK</v>
      </c>
      <c r="W1228" s="33" t="s">
        <v>49</v>
      </c>
      <c r="X1228" s="33" t="s">
        <v>49</v>
      </c>
      <c r="Y1228" s="33" t="s">
        <v>39</v>
      </c>
      <c r="Z1228" s="14">
        <f t="shared" si="180"/>
        <v>1</v>
      </c>
      <c r="AA1228" s="48">
        <v>9656.69</v>
      </c>
      <c r="AB1228" s="50" t="s">
        <v>50</v>
      </c>
      <c r="AC1228" s="36" t="s">
        <v>271</v>
      </c>
      <c r="AD1228" s="37" t="s">
        <v>51</v>
      </c>
      <c r="AE1228" s="32" t="str">
        <f t="shared" si="184"/>
        <v>Realizado</v>
      </c>
      <c r="AF1228" s="38" t="s">
        <v>166</v>
      </c>
      <c r="AG1228" s="39">
        <f t="shared" si="179"/>
        <v>4883.67</v>
      </c>
      <c r="AH1228" s="40">
        <v>2548098.5699999998</v>
      </c>
      <c r="AI1228" s="35" t="e">
        <f t="shared" si="181"/>
        <v>#N/A</v>
      </c>
      <c r="AJ1228" s="41">
        <v>25745366</v>
      </c>
      <c r="AK1228" s="51">
        <v>4883.67</v>
      </c>
      <c r="AL1228" s="34" t="str">
        <f t="shared" si="182"/>
        <v>Mauricio Alves</v>
      </c>
    </row>
    <row r="1229" spans="1:38" hidden="1" x14ac:dyDescent="0.25">
      <c r="A1229" s="26" t="s">
        <v>106</v>
      </c>
      <c r="B1229" s="30" t="s">
        <v>39</v>
      </c>
      <c r="C1229" s="26" t="s">
        <v>52</v>
      </c>
      <c r="D1229" s="26" t="s">
        <v>40</v>
      </c>
      <c r="E1229" s="27">
        <v>647780</v>
      </c>
      <c r="F1229" s="27">
        <v>23</v>
      </c>
      <c r="G1229" s="27"/>
      <c r="H1229" s="44" t="s">
        <v>627</v>
      </c>
      <c r="I1229" s="45" t="s">
        <v>63</v>
      </c>
      <c r="J1229" s="45" t="s">
        <v>63</v>
      </c>
      <c r="K1229" s="30" t="str">
        <f t="shared" si="183"/>
        <v>EME</v>
      </c>
      <c r="L1229" s="47" t="s">
        <v>136</v>
      </c>
      <c r="M1229" s="26" t="s">
        <v>44</v>
      </c>
      <c r="N1229" s="26" t="str">
        <f t="shared" si="178"/>
        <v>Pendente</v>
      </c>
      <c r="O1229" s="47" t="s">
        <v>122</v>
      </c>
      <c r="P1229" s="47" t="s">
        <v>46</v>
      </c>
      <c r="Q1229" s="26" t="str">
        <f>IFERROR(IFERROR(VLOOKUP(H1229,[1]STATUS_CAPEX!I:J,2,0),VLOOKUP(H1229,[1]STATUS_OPEX!H:I,2,0)),0)</f>
        <v>LIB //ENER</v>
      </c>
      <c r="R1229" s="31">
        <v>46777</v>
      </c>
      <c r="S1229" s="32" t="s">
        <v>66</v>
      </c>
      <c r="T1229" s="26" t="s">
        <v>48</v>
      </c>
      <c r="U1229" s="33" t="s">
        <v>67</v>
      </c>
      <c r="V1229" s="33" t="str">
        <f t="shared" si="177"/>
        <v>OK</v>
      </c>
      <c r="W1229" s="33" t="s">
        <v>49</v>
      </c>
      <c r="X1229" s="33" t="s">
        <v>49</v>
      </c>
      <c r="Y1229" s="33" t="str">
        <f>IF(AK1229&gt;0,"OK","NOK")</f>
        <v>OK</v>
      </c>
      <c r="Z1229" s="14">
        <f t="shared" si="180"/>
        <v>0.8</v>
      </c>
      <c r="AA1229" s="60">
        <v>0</v>
      </c>
      <c r="AB1229" s="76" t="s">
        <v>50</v>
      </c>
      <c r="AC1229" s="36" t="s">
        <v>597</v>
      </c>
      <c r="AD1229" s="37" t="s">
        <v>51</v>
      </c>
      <c r="AE1229" s="32" t="str">
        <f t="shared" si="184"/>
        <v>Realizado</v>
      </c>
      <c r="AF1229" s="38" t="s">
        <v>68</v>
      </c>
      <c r="AG1229" s="49">
        <f t="shared" si="179"/>
        <v>6127.75</v>
      </c>
      <c r="AH1229" s="40">
        <v>2548098.5699999998</v>
      </c>
      <c r="AI1229" s="35" t="e">
        <f t="shared" si="181"/>
        <v>#N/A</v>
      </c>
      <c r="AJ1229" s="41">
        <v>26448636</v>
      </c>
      <c r="AK1229" s="51">
        <v>6127.75</v>
      </c>
      <c r="AL1229" s="34" t="str">
        <f t="shared" si="182"/>
        <v>Mauricio Alves</v>
      </c>
    </row>
    <row r="1230" spans="1:38" x14ac:dyDescent="0.25">
      <c r="A1230" s="26" t="s">
        <v>38</v>
      </c>
      <c r="B1230" s="26" t="s">
        <v>39</v>
      </c>
      <c r="C1230" s="26" t="s">
        <v>52</v>
      </c>
      <c r="D1230" s="26" t="s">
        <v>40</v>
      </c>
      <c r="E1230" s="27">
        <v>652666</v>
      </c>
      <c r="F1230" s="27">
        <f>IFERROR(VLOOKUP(E1230,#REF!,2,0),0)</f>
        <v>0</v>
      </c>
      <c r="G1230" s="27"/>
      <c r="H1230" s="26">
        <v>6000825999</v>
      </c>
      <c r="I1230" s="29" t="s">
        <v>42</v>
      </c>
      <c r="J1230" s="29" t="s">
        <v>42</v>
      </c>
      <c r="K1230" s="30" t="str">
        <f t="shared" si="183"/>
        <v>Custeio</v>
      </c>
      <c r="L1230" s="26" t="s">
        <v>43</v>
      </c>
      <c r="M1230" s="47" t="s">
        <v>99</v>
      </c>
      <c r="N1230" s="26" t="str">
        <f t="shared" si="178"/>
        <v>Realizado</v>
      </c>
      <c r="O1230" s="47" t="s">
        <v>137</v>
      </c>
      <c r="P1230" s="47" t="s">
        <v>81</v>
      </c>
      <c r="Q1230" s="26" t="str">
        <f>IFERROR(IFERROR(VLOOKUP(H1230,[1]STATUS_CAPEX!I:J,2,0),VLOOKUP(H1230,[1]STATUS_OPEX!H:I,2,0)),0)</f>
        <v>LIB //COMS</v>
      </c>
      <c r="R1230" s="31">
        <v>46778</v>
      </c>
      <c r="S1230" s="32" t="s">
        <v>56</v>
      </c>
      <c r="T1230" s="26" t="s">
        <v>72</v>
      </c>
      <c r="U1230" s="33" t="s">
        <v>39</v>
      </c>
      <c r="V1230" s="33" t="str">
        <f t="shared" si="177"/>
        <v>OK</v>
      </c>
      <c r="W1230" s="33" t="s">
        <v>49</v>
      </c>
      <c r="X1230" s="33" t="s">
        <v>49</v>
      </c>
      <c r="Y1230" s="33" t="s">
        <v>39</v>
      </c>
      <c r="Z1230" s="14">
        <f t="shared" si="180"/>
        <v>1</v>
      </c>
      <c r="AA1230" s="52">
        <v>3105.17</v>
      </c>
      <c r="AB1230" s="35" t="s">
        <v>57</v>
      </c>
      <c r="AC1230" s="36" t="s">
        <v>73</v>
      </c>
      <c r="AD1230" s="37" t="s">
        <v>51</v>
      </c>
      <c r="AE1230" s="32" t="str">
        <f t="shared" si="184"/>
        <v>Realizado</v>
      </c>
      <c r="AF1230" s="38" t="s">
        <v>42</v>
      </c>
      <c r="AG1230" s="49">
        <f t="shared" si="179"/>
        <v>963.37</v>
      </c>
      <c r="AH1230" s="40">
        <v>2548098.5699999998</v>
      </c>
      <c r="AI1230" s="35" t="e">
        <f t="shared" si="181"/>
        <v>#N/A</v>
      </c>
      <c r="AJ1230" s="81">
        <v>25696785</v>
      </c>
      <c r="AK1230" s="51">
        <v>963.37</v>
      </c>
      <c r="AL1230" s="34" t="str">
        <f t="shared" si="182"/>
        <v>Mauricio Alves</v>
      </c>
    </row>
    <row r="1231" spans="1:38" x14ac:dyDescent="0.25">
      <c r="A1231" s="26" t="s">
        <v>38</v>
      </c>
      <c r="B1231" s="26" t="s">
        <v>39</v>
      </c>
      <c r="C1231" s="26" t="s">
        <v>52</v>
      </c>
      <c r="D1231" s="26" t="s">
        <v>40</v>
      </c>
      <c r="E1231" s="27">
        <v>657059</v>
      </c>
      <c r="F1231" s="27">
        <f>IFERROR(VLOOKUP(E1231,#REF!,2,0),0)</f>
        <v>0</v>
      </c>
      <c r="G1231" s="27"/>
      <c r="H1231" s="26">
        <v>6000795873</v>
      </c>
      <c r="I1231" s="26" t="s">
        <v>42</v>
      </c>
      <c r="J1231" s="26" t="s">
        <v>42</v>
      </c>
      <c r="K1231" s="30" t="str">
        <f t="shared" si="183"/>
        <v>Custeio</v>
      </c>
      <c r="L1231" s="26" t="s">
        <v>43</v>
      </c>
      <c r="M1231" s="26" t="s">
        <v>44</v>
      </c>
      <c r="N1231" s="26" t="str">
        <f t="shared" si="178"/>
        <v>Realizado</v>
      </c>
      <c r="O1231" s="47" t="s">
        <v>45</v>
      </c>
      <c r="P1231" s="47" t="s">
        <v>70</v>
      </c>
      <c r="Q1231" s="26" t="str">
        <f>IFERROR(IFERROR(VLOOKUP(H1231,[1]STATUS_CAPEX!I:J,2,0),VLOOKUP(H1231,[1]STATUS_OPEX!H:I,2,0)),0)</f>
        <v>LIB //COMS</v>
      </c>
      <c r="R1231" s="31">
        <v>46779</v>
      </c>
      <c r="S1231" s="32" t="s">
        <v>47</v>
      </c>
      <c r="T1231" s="26" t="s">
        <v>72</v>
      </c>
      <c r="U1231" s="33" t="s">
        <v>39</v>
      </c>
      <c r="V1231" s="33" t="str">
        <f t="shared" si="177"/>
        <v>OK</v>
      </c>
      <c r="W1231" s="33" t="s">
        <v>49</v>
      </c>
      <c r="X1231" s="33" t="s">
        <v>49</v>
      </c>
      <c r="Y1231" s="33" t="s">
        <v>39</v>
      </c>
      <c r="Z1231" s="14">
        <f t="shared" si="180"/>
        <v>1</v>
      </c>
      <c r="AA1231" s="34">
        <v>2491.23</v>
      </c>
      <c r="AB1231" s="50" t="s">
        <v>50</v>
      </c>
      <c r="AC1231" s="36" t="s">
        <v>73</v>
      </c>
      <c r="AD1231" s="37" t="s">
        <v>51</v>
      </c>
      <c r="AE1231" s="32" t="str">
        <f t="shared" si="184"/>
        <v>Realizado</v>
      </c>
      <c r="AF1231" s="38" t="s">
        <v>42</v>
      </c>
      <c r="AG1231" s="49">
        <f t="shared" si="179"/>
        <v>2525.11</v>
      </c>
      <c r="AH1231" s="40">
        <v>2548098.5699999998</v>
      </c>
      <c r="AI1231" s="35" t="e">
        <f t="shared" si="181"/>
        <v>#N/A</v>
      </c>
      <c r="AJ1231" s="41">
        <v>25837822</v>
      </c>
      <c r="AK1231" s="51">
        <v>2525.11</v>
      </c>
      <c r="AL1231" s="34" t="str">
        <f t="shared" si="182"/>
        <v>Mauricio Alves</v>
      </c>
    </row>
    <row r="1232" spans="1:38" x14ac:dyDescent="0.25">
      <c r="A1232" s="26" t="s">
        <v>38</v>
      </c>
      <c r="B1232" s="26" t="s">
        <v>39</v>
      </c>
      <c r="C1232" s="26" t="s">
        <v>52</v>
      </c>
      <c r="D1232" s="26" t="s">
        <v>40</v>
      </c>
      <c r="E1232" s="27">
        <v>5338</v>
      </c>
      <c r="F1232" s="67">
        <v>190</v>
      </c>
      <c r="G1232" s="67"/>
      <c r="H1232" s="26" t="s">
        <v>628</v>
      </c>
      <c r="I1232" s="26" t="s">
        <v>42</v>
      </c>
      <c r="J1232" s="26" t="s">
        <v>42</v>
      </c>
      <c r="K1232" s="30" t="str">
        <f t="shared" si="183"/>
        <v>EME</v>
      </c>
      <c r="L1232" s="47" t="s">
        <v>136</v>
      </c>
      <c r="M1232" s="26" t="s">
        <v>54</v>
      </c>
      <c r="N1232" s="26" t="str">
        <f t="shared" si="178"/>
        <v>Realizado</v>
      </c>
      <c r="O1232" s="47" t="s">
        <v>45</v>
      </c>
      <c r="P1232" s="47" t="s">
        <v>101</v>
      </c>
      <c r="Q1232" s="26" t="str">
        <f>IFERROR(IFERROR(VLOOKUP(H1232,[1]STATUS_CAPEX!I:J,2,0),VLOOKUP(H1232,[1]STATUS_OPEX!H:I,2,0)),0)</f>
        <v>LIB //CKCP</v>
      </c>
      <c r="R1232" s="31">
        <v>46780</v>
      </c>
      <c r="S1232" s="32" t="s">
        <v>47</v>
      </c>
      <c r="T1232" s="26" t="s">
        <v>48</v>
      </c>
      <c r="U1232" s="33" t="s">
        <v>39</v>
      </c>
      <c r="V1232" s="33" t="str">
        <f t="shared" si="177"/>
        <v>OK</v>
      </c>
      <c r="W1232" s="33" t="s">
        <v>49</v>
      </c>
      <c r="X1232" s="33" t="s">
        <v>49</v>
      </c>
      <c r="Y1232" s="33" t="s">
        <v>39</v>
      </c>
      <c r="Z1232" s="14">
        <f t="shared" si="180"/>
        <v>1</v>
      </c>
      <c r="AA1232" s="48">
        <v>3861.79</v>
      </c>
      <c r="AB1232" s="102" t="s">
        <v>50</v>
      </c>
      <c r="AC1232" s="36" t="str">
        <f>IFERROR(VLOOKUP(T1232,[1]STATUS_CAPEX!Q:R,2,0),"SAMUEL OLIVEIRA")</f>
        <v>LUCAS ANDRADE</v>
      </c>
      <c r="AD1232" s="37" t="s">
        <v>51</v>
      </c>
      <c r="AE1232" s="32" t="str">
        <f t="shared" si="184"/>
        <v>Realizado</v>
      </c>
      <c r="AF1232" s="38" t="s">
        <v>42</v>
      </c>
      <c r="AG1232" s="39">
        <f t="shared" si="179"/>
        <v>3819.68</v>
      </c>
      <c r="AH1232" s="40">
        <v>2548098.5699999998</v>
      </c>
      <c r="AI1232" s="35" t="e">
        <f t="shared" si="181"/>
        <v>#N/A</v>
      </c>
      <c r="AJ1232" s="41">
        <v>26059061</v>
      </c>
      <c r="AK1232" s="51">
        <v>3819.68</v>
      </c>
      <c r="AL1232" s="34" t="str">
        <f t="shared" si="182"/>
        <v>Mauricio Alves</v>
      </c>
    </row>
    <row r="1233" spans="1:38" x14ac:dyDescent="0.25">
      <c r="A1233" s="26" t="s">
        <v>38</v>
      </c>
      <c r="B1233" s="26" t="s">
        <v>39</v>
      </c>
      <c r="C1233" s="26" t="s">
        <v>52</v>
      </c>
      <c r="D1233" s="26" t="s">
        <v>40</v>
      </c>
      <c r="E1233" s="27">
        <v>1421</v>
      </c>
      <c r="F1233" s="67">
        <v>74</v>
      </c>
      <c r="G1233" s="67"/>
      <c r="H1233" s="26">
        <v>6000829509</v>
      </c>
      <c r="I1233" s="26" t="s">
        <v>42</v>
      </c>
      <c r="J1233" s="26" t="s">
        <v>42</v>
      </c>
      <c r="K1233" s="30" t="str">
        <f t="shared" si="183"/>
        <v>Custeio</v>
      </c>
      <c r="L1233" s="26" t="s">
        <v>136</v>
      </c>
      <c r="M1233" s="26" t="s">
        <v>44</v>
      </c>
      <c r="N1233" s="26" t="str">
        <f t="shared" si="178"/>
        <v>Realizado</v>
      </c>
      <c r="O1233" s="47" t="s">
        <v>45</v>
      </c>
      <c r="P1233" s="47" t="s">
        <v>629</v>
      </c>
      <c r="Q1233" s="26" t="str">
        <f>IFERROR(IFERROR(VLOOKUP(H1233,[1]STATUS_CAPEX!I:J,2,0),VLOOKUP(H1233,[1]STATUS_OPEX!H:I,2,0)),0)</f>
        <v>LIB //COMS</v>
      </c>
      <c r="R1233" s="31">
        <v>46781</v>
      </c>
      <c r="S1233" s="32" t="s">
        <v>165</v>
      </c>
      <c r="T1233" s="47" t="s">
        <v>72</v>
      </c>
      <c r="U1233" s="33" t="s">
        <v>39</v>
      </c>
      <c r="V1233" s="33" t="str">
        <f t="shared" si="177"/>
        <v>OK</v>
      </c>
      <c r="W1233" s="33" t="s">
        <v>49</v>
      </c>
      <c r="X1233" s="33" t="s">
        <v>49</v>
      </c>
      <c r="Y1233" s="33" t="s">
        <v>39</v>
      </c>
      <c r="Z1233" s="14">
        <f t="shared" si="180"/>
        <v>1</v>
      </c>
      <c r="AA1233" s="48">
        <v>10567.7</v>
      </c>
      <c r="AB1233" s="50" t="s">
        <v>50</v>
      </c>
      <c r="AC1233" s="103" t="s">
        <v>73</v>
      </c>
      <c r="AD1233" s="37" t="s">
        <v>51</v>
      </c>
      <c r="AE1233" s="32" t="str">
        <f t="shared" si="184"/>
        <v>Realizado</v>
      </c>
      <c r="AF1233" s="38" t="s">
        <v>166</v>
      </c>
      <c r="AG1233" s="39">
        <f t="shared" si="179"/>
        <v>5285.65</v>
      </c>
      <c r="AH1233" s="40">
        <v>2548098.5699999998</v>
      </c>
      <c r="AI1233" s="35" t="e">
        <f t="shared" si="181"/>
        <v>#N/A</v>
      </c>
      <c r="AJ1233" s="41">
        <v>25745094</v>
      </c>
      <c r="AK1233" s="51">
        <v>5285.65</v>
      </c>
      <c r="AL1233" s="34" t="str">
        <f t="shared" si="182"/>
        <v>Mauricio Alves</v>
      </c>
    </row>
    <row r="1234" spans="1:38" x14ac:dyDescent="0.25">
      <c r="A1234" s="26" t="s">
        <v>38</v>
      </c>
      <c r="B1234" s="26" t="s">
        <v>39</v>
      </c>
      <c r="C1234" s="26" t="s">
        <v>52</v>
      </c>
      <c r="D1234" s="26" t="s">
        <v>40</v>
      </c>
      <c r="E1234" s="27">
        <v>3844</v>
      </c>
      <c r="F1234" s="67">
        <v>75</v>
      </c>
      <c r="G1234" s="67"/>
      <c r="H1234" s="26">
        <v>6000825403</v>
      </c>
      <c r="I1234" s="26" t="s">
        <v>42</v>
      </c>
      <c r="J1234" s="26" t="s">
        <v>42</v>
      </c>
      <c r="K1234" s="30" t="str">
        <f t="shared" si="183"/>
        <v>Custeio</v>
      </c>
      <c r="L1234" s="26" t="s">
        <v>136</v>
      </c>
      <c r="M1234" s="26" t="s">
        <v>44</v>
      </c>
      <c r="N1234" s="26" t="str">
        <f t="shared" si="178"/>
        <v>Realizado</v>
      </c>
      <c r="O1234" s="47" t="s">
        <v>45</v>
      </c>
      <c r="P1234" s="47" t="s">
        <v>630</v>
      </c>
      <c r="Q1234" s="26" t="str">
        <f>IFERROR(IFERROR(VLOOKUP(H1234,[1]STATUS_CAPEX!I:J,2,0),VLOOKUP(H1234,[1]STATUS_OPEX!H:I,2,0)),0)</f>
        <v>LIB //COMS</v>
      </c>
      <c r="R1234" s="31">
        <v>46782</v>
      </c>
      <c r="S1234" s="32" t="s">
        <v>56</v>
      </c>
      <c r="T1234" s="47" t="s">
        <v>72</v>
      </c>
      <c r="U1234" s="33" t="s">
        <v>39</v>
      </c>
      <c r="V1234" s="33" t="str">
        <f t="shared" si="177"/>
        <v>OK</v>
      </c>
      <c r="W1234" s="33" t="s">
        <v>49</v>
      </c>
      <c r="X1234" s="33" t="s">
        <v>49</v>
      </c>
      <c r="Y1234" s="33" t="s">
        <v>39</v>
      </c>
      <c r="Z1234" s="14">
        <f t="shared" si="180"/>
        <v>1</v>
      </c>
      <c r="AA1234" s="48">
        <v>1775.86</v>
      </c>
      <c r="AB1234" s="50" t="s">
        <v>57</v>
      </c>
      <c r="AC1234" s="36" t="s">
        <v>298</v>
      </c>
      <c r="AD1234" s="37" t="s">
        <v>51</v>
      </c>
      <c r="AE1234" s="32" t="str">
        <f t="shared" si="184"/>
        <v>Realizado</v>
      </c>
      <c r="AF1234" s="38" t="s">
        <v>42</v>
      </c>
      <c r="AG1234" s="39">
        <f t="shared" si="179"/>
        <v>189.23</v>
      </c>
      <c r="AH1234" s="40">
        <v>2548098.5699999998</v>
      </c>
      <c r="AI1234" s="35" t="e">
        <f t="shared" si="181"/>
        <v>#N/A</v>
      </c>
      <c r="AJ1234" s="41">
        <v>25729859</v>
      </c>
      <c r="AK1234" s="51">
        <v>189.23</v>
      </c>
      <c r="AL1234" s="34" t="str">
        <f t="shared" si="182"/>
        <v>Mauricio Alves</v>
      </c>
    </row>
    <row r="1235" spans="1:38" x14ac:dyDescent="0.25">
      <c r="A1235" s="26" t="s">
        <v>38</v>
      </c>
      <c r="B1235" s="26" t="s">
        <v>39</v>
      </c>
      <c r="C1235" s="26" t="s">
        <v>52</v>
      </c>
      <c r="D1235" s="26" t="s">
        <v>40</v>
      </c>
      <c r="E1235" s="27">
        <v>5168</v>
      </c>
      <c r="F1235" s="67">
        <v>201</v>
      </c>
      <c r="G1235" s="67"/>
      <c r="H1235" s="26">
        <v>6000806720</v>
      </c>
      <c r="I1235" s="26" t="s">
        <v>42</v>
      </c>
      <c r="J1235" s="26" t="s">
        <v>42</v>
      </c>
      <c r="K1235" s="30" t="str">
        <f t="shared" si="183"/>
        <v>Custeio</v>
      </c>
      <c r="L1235" s="47" t="s">
        <v>75</v>
      </c>
      <c r="M1235" s="47" t="s">
        <v>523</v>
      </c>
      <c r="N1235" s="26" t="str">
        <f t="shared" si="178"/>
        <v>Realizado</v>
      </c>
      <c r="O1235" s="26" t="s">
        <v>64</v>
      </c>
      <c r="P1235" s="47" t="s">
        <v>104</v>
      </c>
      <c r="Q1235" s="26" t="str">
        <f>IFERROR(IFERROR(VLOOKUP(H1235,[1]STATUS_CAPEX!I:J,2,0),VLOOKUP(H1235,[1]STATUS_OPEX!H:I,2,0)),0)</f>
        <v>LIB //COMS</v>
      </c>
      <c r="R1235" s="31">
        <v>46783</v>
      </c>
      <c r="S1235" s="32" t="s">
        <v>56</v>
      </c>
      <c r="T1235" s="47" t="s">
        <v>72</v>
      </c>
      <c r="U1235" s="33" t="s">
        <v>39</v>
      </c>
      <c r="V1235" s="33" t="str">
        <f t="shared" si="177"/>
        <v>OK</v>
      </c>
      <c r="W1235" s="33" t="s">
        <v>49</v>
      </c>
      <c r="X1235" s="33" t="s">
        <v>49</v>
      </c>
      <c r="Y1235" s="33" t="s">
        <v>39</v>
      </c>
      <c r="Z1235" s="14">
        <f t="shared" si="180"/>
        <v>1</v>
      </c>
      <c r="AA1235" s="48">
        <v>1453.32</v>
      </c>
      <c r="AB1235" s="50" t="s">
        <v>57</v>
      </c>
      <c r="AC1235" s="36" t="s">
        <v>73</v>
      </c>
      <c r="AD1235" s="37" t="s">
        <v>51</v>
      </c>
      <c r="AE1235" s="32" t="str">
        <f t="shared" si="184"/>
        <v>Realizado</v>
      </c>
      <c r="AF1235" s="38" t="s">
        <v>42</v>
      </c>
      <c r="AG1235" s="39">
        <f t="shared" si="179"/>
        <v>1453.32</v>
      </c>
      <c r="AH1235" s="40">
        <v>2548098.5699999998</v>
      </c>
      <c r="AI1235" s="35" t="e">
        <f t="shared" si="181"/>
        <v>#N/A</v>
      </c>
      <c r="AJ1235" s="41">
        <v>25729746</v>
      </c>
      <c r="AK1235" s="51">
        <v>1453.32</v>
      </c>
      <c r="AL1235" s="34" t="str">
        <f t="shared" si="182"/>
        <v>Mauricio Alves</v>
      </c>
    </row>
    <row r="1236" spans="1:38" x14ac:dyDescent="0.25">
      <c r="A1236" s="26" t="s">
        <v>38</v>
      </c>
      <c r="B1236" s="26" t="s">
        <v>39</v>
      </c>
      <c r="C1236" s="26" t="s">
        <v>52</v>
      </c>
      <c r="D1236" s="26" t="s">
        <v>40</v>
      </c>
      <c r="E1236" s="27">
        <v>5287.5425999999998</v>
      </c>
      <c r="F1236" s="67">
        <v>202</v>
      </c>
      <c r="G1236" s="67"/>
      <c r="H1236" s="26">
        <v>6000827583</v>
      </c>
      <c r="I1236" s="26" t="s">
        <v>42</v>
      </c>
      <c r="J1236" s="26" t="s">
        <v>42</v>
      </c>
      <c r="K1236" s="30" t="str">
        <f t="shared" si="183"/>
        <v>Custeio</v>
      </c>
      <c r="L1236" s="47" t="s">
        <v>136</v>
      </c>
      <c r="M1236" s="47" t="s">
        <v>541</v>
      </c>
      <c r="N1236" s="26" t="str">
        <f t="shared" si="178"/>
        <v>Realizado</v>
      </c>
      <c r="O1236" s="47" t="s">
        <v>100</v>
      </c>
      <c r="P1236" s="47" t="s">
        <v>104</v>
      </c>
      <c r="Q1236" s="26" t="str">
        <f>IFERROR(IFERROR(VLOOKUP(H1236,[1]STATUS_CAPEX!I:J,2,0),VLOOKUP(H1236,[1]STATUS_OPEX!H:I,2,0)),0)</f>
        <v>LIB //COMS</v>
      </c>
      <c r="R1236" s="31">
        <v>46784</v>
      </c>
      <c r="S1236" s="32" t="s">
        <v>56</v>
      </c>
      <c r="T1236" s="47" t="s">
        <v>72</v>
      </c>
      <c r="U1236" s="33" t="s">
        <v>39</v>
      </c>
      <c r="V1236" s="33" t="str">
        <f t="shared" si="177"/>
        <v>OK</v>
      </c>
      <c r="W1236" s="33" t="s">
        <v>49</v>
      </c>
      <c r="X1236" s="33" t="s">
        <v>49</v>
      </c>
      <c r="Y1236" s="33" t="s">
        <v>39</v>
      </c>
      <c r="Z1236" s="14">
        <f t="shared" si="180"/>
        <v>1</v>
      </c>
      <c r="AA1236" s="48">
        <v>763.36</v>
      </c>
      <c r="AB1236" s="50" t="s">
        <v>57</v>
      </c>
      <c r="AC1236" s="36" t="s">
        <v>271</v>
      </c>
      <c r="AD1236" s="37" t="s">
        <v>51</v>
      </c>
      <c r="AE1236" s="32" t="str">
        <f t="shared" si="184"/>
        <v>Realizado</v>
      </c>
      <c r="AF1236" s="38" t="s">
        <v>42</v>
      </c>
      <c r="AG1236" s="39">
        <f t="shared" si="179"/>
        <v>763.36</v>
      </c>
      <c r="AH1236" s="40">
        <v>2548098.5699999998</v>
      </c>
      <c r="AI1236" s="35" t="e">
        <f t="shared" si="181"/>
        <v>#N/A</v>
      </c>
      <c r="AJ1236" s="41">
        <v>25742523</v>
      </c>
      <c r="AK1236" s="51">
        <v>763.36</v>
      </c>
      <c r="AL1236" s="34" t="str">
        <f t="shared" si="182"/>
        <v>Mauricio Alves</v>
      </c>
    </row>
    <row r="1237" spans="1:38" x14ac:dyDescent="0.25">
      <c r="A1237" s="26" t="s">
        <v>38</v>
      </c>
      <c r="B1237" s="26" t="s">
        <v>39</v>
      </c>
      <c r="C1237" s="26" t="s">
        <v>52</v>
      </c>
      <c r="D1237" s="26" t="s">
        <v>40</v>
      </c>
      <c r="E1237" s="27">
        <v>5246</v>
      </c>
      <c r="F1237" s="67">
        <v>203</v>
      </c>
      <c r="G1237" s="67"/>
      <c r="H1237" s="26">
        <v>6000822103</v>
      </c>
      <c r="I1237" s="26" t="s">
        <v>42</v>
      </c>
      <c r="J1237" s="26" t="s">
        <v>42</v>
      </c>
      <c r="K1237" s="30" t="str">
        <f t="shared" si="183"/>
        <v>Custeio</v>
      </c>
      <c r="L1237" s="47" t="s">
        <v>136</v>
      </c>
      <c r="M1237" s="47" t="s">
        <v>506</v>
      </c>
      <c r="N1237" s="26" t="str">
        <f t="shared" si="178"/>
        <v>Realizado</v>
      </c>
      <c r="O1237" s="26" t="s">
        <v>64</v>
      </c>
      <c r="P1237" s="47" t="s">
        <v>293</v>
      </c>
      <c r="Q1237" s="26" t="str">
        <f>IFERROR(IFERROR(VLOOKUP(H1237,[1]STATUS_CAPEX!I:J,2,0),VLOOKUP(H1237,[1]STATUS_OPEX!H:I,2,0)),0)</f>
        <v>LIB //COMS</v>
      </c>
      <c r="R1237" s="31">
        <v>46785</v>
      </c>
      <c r="S1237" s="32" t="s">
        <v>56</v>
      </c>
      <c r="T1237" s="47" t="s">
        <v>72</v>
      </c>
      <c r="U1237" s="33" t="s">
        <v>39</v>
      </c>
      <c r="V1237" s="33" t="str">
        <f t="shared" si="177"/>
        <v>OK</v>
      </c>
      <c r="W1237" s="33" t="s">
        <v>49</v>
      </c>
      <c r="X1237" s="33" t="s">
        <v>49</v>
      </c>
      <c r="Y1237" s="33" t="s">
        <v>39</v>
      </c>
      <c r="Z1237" s="14">
        <f t="shared" si="180"/>
        <v>1</v>
      </c>
      <c r="AA1237" s="48">
        <v>3093.76</v>
      </c>
      <c r="AB1237" s="50" t="s">
        <v>57</v>
      </c>
      <c r="AC1237" s="36" t="str">
        <f>IFERROR(VLOOKUP(T1237,[1]STATUS_CAPEX!Q:R,2,0),"SAMUEL OLIVEIRA")</f>
        <v>SAMUEL OLIVEIRA</v>
      </c>
      <c r="AD1237" s="37" t="s">
        <v>51</v>
      </c>
      <c r="AE1237" s="32" t="str">
        <f t="shared" si="184"/>
        <v>Realizado</v>
      </c>
      <c r="AF1237" s="38" t="s">
        <v>42</v>
      </c>
      <c r="AG1237" s="39">
        <f t="shared" si="179"/>
        <v>1563.44</v>
      </c>
      <c r="AH1237" s="40">
        <v>2548098.5699999998</v>
      </c>
      <c r="AI1237" s="35" t="e">
        <f t="shared" si="181"/>
        <v>#N/A</v>
      </c>
      <c r="AJ1237" s="41">
        <v>25662561</v>
      </c>
      <c r="AK1237" s="51">
        <v>1563.44</v>
      </c>
      <c r="AL1237" s="34" t="str">
        <f t="shared" si="182"/>
        <v>Mauricio Alves</v>
      </c>
    </row>
    <row r="1238" spans="1:38" x14ac:dyDescent="0.25">
      <c r="A1238" s="26" t="s">
        <v>38</v>
      </c>
      <c r="B1238" s="26" t="s">
        <v>39</v>
      </c>
      <c r="C1238" s="26" t="s">
        <v>52</v>
      </c>
      <c r="D1238" s="26" t="s">
        <v>40</v>
      </c>
      <c r="E1238" s="27">
        <v>5172</v>
      </c>
      <c r="F1238" s="67">
        <v>204</v>
      </c>
      <c r="G1238" s="67"/>
      <c r="H1238" s="26">
        <v>6000824677</v>
      </c>
      <c r="I1238" s="26" t="s">
        <v>42</v>
      </c>
      <c r="J1238" s="26" t="s">
        <v>42</v>
      </c>
      <c r="K1238" s="30" t="str">
        <f t="shared" si="183"/>
        <v>Custeio</v>
      </c>
      <c r="L1238" s="47" t="s">
        <v>136</v>
      </c>
      <c r="M1238" s="47" t="s">
        <v>523</v>
      </c>
      <c r="N1238" s="26" t="str">
        <f t="shared" si="178"/>
        <v>Realizado</v>
      </c>
      <c r="O1238" s="26" t="s">
        <v>64</v>
      </c>
      <c r="P1238" s="47" t="s">
        <v>104</v>
      </c>
      <c r="Q1238" s="26" t="str">
        <f>IFERROR(IFERROR(VLOOKUP(H1238,[1]STATUS_CAPEX!I:J,2,0),VLOOKUP(H1238,[1]STATUS_OPEX!H:I,2,0)),0)</f>
        <v>LIB //COMS</v>
      </c>
      <c r="R1238" s="31">
        <v>46786</v>
      </c>
      <c r="S1238" s="32" t="s">
        <v>56</v>
      </c>
      <c r="T1238" s="47" t="s">
        <v>72</v>
      </c>
      <c r="U1238" s="33" t="s">
        <v>39</v>
      </c>
      <c r="V1238" s="33" t="str">
        <f t="shared" si="177"/>
        <v>OK</v>
      </c>
      <c r="W1238" s="33" t="s">
        <v>49</v>
      </c>
      <c r="X1238" s="33" t="s">
        <v>49</v>
      </c>
      <c r="Y1238" s="33" t="s">
        <v>39</v>
      </c>
      <c r="Z1238" s="14">
        <f t="shared" si="180"/>
        <v>1</v>
      </c>
      <c r="AA1238" s="48">
        <v>411.04</v>
      </c>
      <c r="AB1238" s="50" t="s">
        <v>57</v>
      </c>
      <c r="AC1238" s="104" t="str">
        <f>IFERROR(VLOOKUP(T1238,[1]STATUS_CAPEX!Q:R,2,0),"SAMUEL OLIVEIRA")</f>
        <v>SAMUEL OLIVEIRA</v>
      </c>
      <c r="AD1238" s="37" t="s">
        <v>51</v>
      </c>
      <c r="AE1238" s="32" t="str">
        <f t="shared" si="184"/>
        <v>Realizado</v>
      </c>
      <c r="AF1238" s="38" t="s">
        <v>42</v>
      </c>
      <c r="AG1238" s="39">
        <f t="shared" si="179"/>
        <v>411.04</v>
      </c>
      <c r="AH1238" s="40">
        <v>2548098.5699999998</v>
      </c>
      <c r="AI1238" s="35" t="e">
        <f t="shared" si="181"/>
        <v>#N/A</v>
      </c>
      <c r="AJ1238" s="41">
        <v>25662627</v>
      </c>
      <c r="AK1238" s="51">
        <v>411.04</v>
      </c>
      <c r="AL1238" s="34" t="str">
        <f t="shared" si="182"/>
        <v>Mauricio Alves</v>
      </c>
    </row>
    <row r="1239" spans="1:38" x14ac:dyDescent="0.25">
      <c r="A1239" s="26" t="s">
        <v>38</v>
      </c>
      <c r="B1239" s="26" t="s">
        <v>39</v>
      </c>
      <c r="C1239" s="26" t="s">
        <v>52</v>
      </c>
      <c r="D1239" s="26" t="s">
        <v>40</v>
      </c>
      <c r="E1239" s="27" t="s">
        <v>631</v>
      </c>
      <c r="F1239" s="67">
        <v>205</v>
      </c>
      <c r="G1239" s="67"/>
      <c r="H1239" s="26">
        <v>6000827584</v>
      </c>
      <c r="I1239" s="26" t="s">
        <v>42</v>
      </c>
      <c r="J1239" s="26" t="s">
        <v>42</v>
      </c>
      <c r="K1239" s="30" t="str">
        <f t="shared" si="183"/>
        <v>Custeio</v>
      </c>
      <c r="L1239" s="47" t="s">
        <v>136</v>
      </c>
      <c r="M1239" s="47" t="s">
        <v>541</v>
      </c>
      <c r="N1239" s="26" t="str">
        <f t="shared" si="178"/>
        <v>Realizado</v>
      </c>
      <c r="O1239" s="47" t="s">
        <v>200</v>
      </c>
      <c r="P1239" s="47" t="s">
        <v>104</v>
      </c>
      <c r="Q1239" s="26" t="str">
        <f>IFERROR(IFERROR(VLOOKUP(H1239,[1]STATUS_CAPEX!I:J,2,0),VLOOKUP(H1239,[1]STATUS_OPEX!H:I,2,0)),0)</f>
        <v>LIB //COMS</v>
      </c>
      <c r="R1239" s="31">
        <v>46788</v>
      </c>
      <c r="S1239" s="32" t="s">
        <v>56</v>
      </c>
      <c r="T1239" s="47" t="s">
        <v>72</v>
      </c>
      <c r="U1239" s="33" t="s">
        <v>39</v>
      </c>
      <c r="V1239" s="33" t="str">
        <f t="shared" si="177"/>
        <v>OK</v>
      </c>
      <c r="W1239" s="33" t="s">
        <v>49</v>
      </c>
      <c r="X1239" s="33" t="s">
        <v>49</v>
      </c>
      <c r="Y1239" s="33" t="s">
        <v>39</v>
      </c>
      <c r="Z1239" s="14">
        <f t="shared" si="180"/>
        <v>1</v>
      </c>
      <c r="AA1239" s="48">
        <v>455.05</v>
      </c>
      <c r="AB1239" s="50" t="s">
        <v>57</v>
      </c>
      <c r="AC1239" s="103" t="s">
        <v>73</v>
      </c>
      <c r="AD1239" s="37" t="s">
        <v>51</v>
      </c>
      <c r="AE1239" s="32" t="str">
        <f t="shared" si="184"/>
        <v>Realizado</v>
      </c>
      <c r="AF1239" s="38" t="s">
        <v>42</v>
      </c>
      <c r="AG1239" s="39">
        <f t="shared" si="179"/>
        <v>455.08</v>
      </c>
      <c r="AH1239" s="40">
        <v>2548098.5699999998</v>
      </c>
      <c r="AI1239" s="35" t="e">
        <f t="shared" si="181"/>
        <v>#N/A</v>
      </c>
      <c r="AJ1239" s="41">
        <v>25730042</v>
      </c>
      <c r="AK1239" s="51">
        <v>455.08</v>
      </c>
      <c r="AL1239" s="34" t="str">
        <f t="shared" si="182"/>
        <v>Mauricio Alves</v>
      </c>
    </row>
    <row r="1240" spans="1:38" x14ac:dyDescent="0.25">
      <c r="A1240" s="26" t="s">
        <v>38</v>
      </c>
      <c r="B1240" s="26" t="s">
        <v>39</v>
      </c>
      <c r="C1240" s="26" t="s">
        <v>52</v>
      </c>
      <c r="D1240" s="26" t="s">
        <v>40</v>
      </c>
      <c r="E1240" s="27">
        <v>44161029</v>
      </c>
      <c r="F1240" s="67">
        <v>206</v>
      </c>
      <c r="G1240" s="67"/>
      <c r="H1240" s="26">
        <v>6000824676</v>
      </c>
      <c r="I1240" s="26" t="s">
        <v>42</v>
      </c>
      <c r="J1240" s="26" t="s">
        <v>42</v>
      </c>
      <c r="K1240" s="30" t="str">
        <f t="shared" si="183"/>
        <v>Custeio</v>
      </c>
      <c r="L1240" s="47" t="s">
        <v>136</v>
      </c>
      <c r="M1240" s="26" t="s">
        <v>111</v>
      </c>
      <c r="N1240" s="26" t="str">
        <f t="shared" si="178"/>
        <v>Realizado</v>
      </c>
      <c r="O1240" s="26" t="s">
        <v>64</v>
      </c>
      <c r="P1240" s="47" t="s">
        <v>70</v>
      </c>
      <c r="Q1240" s="26" t="str">
        <f>IFERROR(IFERROR(VLOOKUP(H1240,[1]STATUS_CAPEX!I:J,2,0),VLOOKUP(H1240,[1]STATUS_OPEX!H:I,2,0)),0)</f>
        <v>LIB //COMS</v>
      </c>
      <c r="R1240" s="31">
        <v>46789</v>
      </c>
      <c r="S1240" s="32" t="s">
        <v>47</v>
      </c>
      <c r="T1240" s="47" t="s">
        <v>72</v>
      </c>
      <c r="U1240" s="33" t="s">
        <v>39</v>
      </c>
      <c r="V1240" s="33" t="str">
        <f t="shared" ref="V1240:V1291" si="185">IF(E1240&gt;0,"OK","NOK")</f>
        <v>OK</v>
      </c>
      <c r="W1240" s="33" t="s">
        <v>49</v>
      </c>
      <c r="X1240" s="33" t="s">
        <v>49</v>
      </c>
      <c r="Y1240" s="33" t="s">
        <v>39</v>
      </c>
      <c r="Z1240" s="14">
        <f t="shared" si="180"/>
        <v>1</v>
      </c>
      <c r="AA1240" s="48">
        <v>3016.68</v>
      </c>
      <c r="AB1240" s="35" t="s">
        <v>50</v>
      </c>
      <c r="AC1240" s="36" t="s">
        <v>73</v>
      </c>
      <c r="AD1240" s="37" t="s">
        <v>51</v>
      </c>
      <c r="AE1240" s="32" t="str">
        <f t="shared" si="184"/>
        <v>Realizado</v>
      </c>
      <c r="AF1240" s="38" t="s">
        <v>42</v>
      </c>
      <c r="AG1240" s="39">
        <f t="shared" si="179"/>
        <v>1633.16</v>
      </c>
      <c r="AH1240" s="40">
        <v>2548098.5699999998</v>
      </c>
      <c r="AI1240" s="35" t="e">
        <f t="shared" si="181"/>
        <v>#N/A</v>
      </c>
      <c r="AJ1240" s="41">
        <v>25662623</v>
      </c>
      <c r="AK1240" s="51">
        <v>1633.16</v>
      </c>
      <c r="AL1240" s="34" t="str">
        <f t="shared" si="182"/>
        <v>Mauricio Alves</v>
      </c>
    </row>
    <row r="1241" spans="1:38" x14ac:dyDescent="0.25">
      <c r="A1241" s="26" t="s">
        <v>38</v>
      </c>
      <c r="B1241" s="26" t="s">
        <v>39</v>
      </c>
      <c r="C1241" s="26" t="s">
        <v>52</v>
      </c>
      <c r="D1241" s="26" t="s">
        <v>40</v>
      </c>
      <c r="E1241" s="27">
        <v>5034</v>
      </c>
      <c r="F1241" s="67">
        <v>570</v>
      </c>
      <c r="G1241" s="67"/>
      <c r="H1241" s="26">
        <v>6000824125</v>
      </c>
      <c r="I1241" s="26" t="s">
        <v>42</v>
      </c>
      <c r="J1241" s="26" t="s">
        <v>42</v>
      </c>
      <c r="K1241" s="30" t="str">
        <f t="shared" si="183"/>
        <v>Custeio</v>
      </c>
      <c r="L1241" s="47" t="s">
        <v>136</v>
      </c>
      <c r="M1241" s="26" t="s">
        <v>69</v>
      </c>
      <c r="N1241" s="26" t="str">
        <f t="shared" si="178"/>
        <v>Realizado</v>
      </c>
      <c r="O1241" s="47" t="s">
        <v>45</v>
      </c>
      <c r="P1241" s="47" t="s">
        <v>70</v>
      </c>
      <c r="Q1241" s="26" t="str">
        <f>IFERROR(IFERROR(VLOOKUP(H1241,[1]STATUS_CAPEX!I:J,2,0),VLOOKUP(H1241,[1]STATUS_OPEX!H:I,2,0)),0)</f>
        <v>LIB //COMS</v>
      </c>
      <c r="R1241" s="31">
        <v>46850</v>
      </c>
      <c r="S1241" s="32" t="s">
        <v>47</v>
      </c>
      <c r="T1241" s="47" t="s">
        <v>72</v>
      </c>
      <c r="U1241" s="33" t="s">
        <v>39</v>
      </c>
      <c r="V1241" s="33" t="str">
        <f t="shared" si="185"/>
        <v>OK</v>
      </c>
      <c r="W1241" s="33" t="s">
        <v>49</v>
      </c>
      <c r="X1241" s="33" t="s">
        <v>49</v>
      </c>
      <c r="Y1241" s="33" t="s">
        <v>39</v>
      </c>
      <c r="Z1241" s="14">
        <f t="shared" si="180"/>
        <v>1</v>
      </c>
      <c r="AA1241" s="48">
        <v>397.25</v>
      </c>
      <c r="AB1241" s="35" t="s">
        <v>50</v>
      </c>
      <c r="AC1241" s="104" t="s">
        <v>271</v>
      </c>
      <c r="AD1241" s="37" t="s">
        <v>51</v>
      </c>
      <c r="AE1241" s="32" t="str">
        <f t="shared" si="184"/>
        <v>Realizado</v>
      </c>
      <c r="AF1241" s="38" t="s">
        <v>42</v>
      </c>
      <c r="AG1241" s="39">
        <f t="shared" si="179"/>
        <v>93.96</v>
      </c>
      <c r="AH1241" s="40">
        <v>2548098.5699999998</v>
      </c>
      <c r="AI1241" s="35" t="e">
        <f t="shared" si="181"/>
        <v>#N/A</v>
      </c>
      <c r="AJ1241" s="41">
        <v>25662594</v>
      </c>
      <c r="AK1241" s="51">
        <v>93.96</v>
      </c>
      <c r="AL1241" s="34" t="str">
        <f t="shared" si="182"/>
        <v>Mauricio Alves</v>
      </c>
    </row>
    <row r="1242" spans="1:38" x14ac:dyDescent="0.25">
      <c r="A1242" s="26" t="s">
        <v>38</v>
      </c>
      <c r="B1242" s="26" t="s">
        <v>39</v>
      </c>
      <c r="C1242" s="26" t="s">
        <v>52</v>
      </c>
      <c r="D1242" s="26" t="s">
        <v>40</v>
      </c>
      <c r="E1242" s="27">
        <v>5034</v>
      </c>
      <c r="F1242" s="67">
        <v>571</v>
      </c>
      <c r="G1242" s="67"/>
      <c r="H1242" s="26">
        <v>6000824126</v>
      </c>
      <c r="I1242" s="43" t="s">
        <v>42</v>
      </c>
      <c r="J1242" s="43" t="s">
        <v>42</v>
      </c>
      <c r="K1242" s="30" t="str">
        <f t="shared" si="183"/>
        <v>Custeio</v>
      </c>
      <c r="L1242" s="47" t="s">
        <v>136</v>
      </c>
      <c r="M1242" s="26" t="s">
        <v>69</v>
      </c>
      <c r="N1242" s="26" t="str">
        <f t="shared" si="178"/>
        <v>Realizado</v>
      </c>
      <c r="O1242" s="47" t="s">
        <v>45</v>
      </c>
      <c r="P1242" s="47" t="s">
        <v>70</v>
      </c>
      <c r="Q1242" s="26" t="str">
        <f>IFERROR(IFERROR(VLOOKUP(H1242,[1]STATUS_CAPEX!I:J,2,0),VLOOKUP(H1242,[1]STATUS_OPEX!H:I,2,0)),0)</f>
        <v>LIB //COMS</v>
      </c>
      <c r="R1242" s="31">
        <v>46851</v>
      </c>
      <c r="S1242" s="32" t="s">
        <v>47</v>
      </c>
      <c r="T1242" s="47" t="s">
        <v>72</v>
      </c>
      <c r="U1242" s="33" t="s">
        <v>39</v>
      </c>
      <c r="V1242" s="33" t="str">
        <f t="shared" si="185"/>
        <v>OK</v>
      </c>
      <c r="W1242" s="33" t="s">
        <v>49</v>
      </c>
      <c r="X1242" s="33" t="s">
        <v>49</v>
      </c>
      <c r="Y1242" s="33" t="s">
        <v>39</v>
      </c>
      <c r="Z1242" s="14">
        <f t="shared" si="180"/>
        <v>1</v>
      </c>
      <c r="AA1242" s="48">
        <v>186.6</v>
      </c>
      <c r="AB1242" s="35" t="s">
        <v>50</v>
      </c>
      <c r="AC1242" s="109" t="s">
        <v>271</v>
      </c>
      <c r="AD1242" s="37" t="s">
        <v>51</v>
      </c>
      <c r="AE1242" s="32" t="str">
        <f t="shared" si="184"/>
        <v>Realizado</v>
      </c>
      <c r="AF1242" s="38" t="s">
        <v>42</v>
      </c>
      <c r="AG1242" s="39">
        <f t="shared" si="179"/>
        <v>93.96</v>
      </c>
      <c r="AH1242" s="40">
        <v>2548098.5699999998</v>
      </c>
      <c r="AI1242" s="35" t="e">
        <f t="shared" si="181"/>
        <v>#N/A</v>
      </c>
      <c r="AJ1242" s="41">
        <v>25662628</v>
      </c>
      <c r="AK1242" s="51">
        <v>93.96</v>
      </c>
      <c r="AL1242" s="34" t="str">
        <f t="shared" si="182"/>
        <v>Mauricio Alves</v>
      </c>
    </row>
    <row r="1243" spans="1:38" hidden="1" x14ac:dyDescent="0.25">
      <c r="A1243" s="26" t="s">
        <v>143</v>
      </c>
      <c r="B1243" s="30" t="s">
        <v>632</v>
      </c>
      <c r="C1243" s="26" t="s">
        <v>68</v>
      </c>
      <c r="D1243" s="26" t="s">
        <v>40</v>
      </c>
      <c r="E1243" s="27">
        <v>13368</v>
      </c>
      <c r="F1243" s="67">
        <v>90</v>
      </c>
      <c r="G1243" s="67"/>
      <c r="H1243" s="44" t="s">
        <v>633</v>
      </c>
      <c r="I1243" s="45" t="s">
        <v>63</v>
      </c>
      <c r="J1243" s="45" t="s">
        <v>63</v>
      </c>
      <c r="K1243" s="30" t="str">
        <f t="shared" si="183"/>
        <v>EME</v>
      </c>
      <c r="L1243" s="47" t="s">
        <v>136</v>
      </c>
      <c r="M1243" s="26" t="s">
        <v>44</v>
      </c>
      <c r="N1243" s="26" t="str">
        <f t="shared" si="178"/>
        <v>Pendente</v>
      </c>
      <c r="O1243" s="47" t="s">
        <v>45</v>
      </c>
      <c r="P1243" s="47" t="s">
        <v>108</v>
      </c>
      <c r="Q1243" s="26" t="str">
        <f>IFERROR(IFERROR(VLOOKUP(H1243,[1]STATUS_CAPEX!I:J,2,0),VLOOKUP(H1243,[1]STATUS_OPEX!H:I,2,0)),0)</f>
        <v>LIB //ATEC</v>
      </c>
      <c r="R1243" s="31">
        <v>46793</v>
      </c>
      <c r="S1243" s="32" t="s">
        <v>66</v>
      </c>
      <c r="T1243" s="26" t="s">
        <v>72</v>
      </c>
      <c r="U1243" s="33" t="s">
        <v>67</v>
      </c>
      <c r="V1243" s="33" t="str">
        <f t="shared" si="185"/>
        <v>OK</v>
      </c>
      <c r="W1243" s="33" t="s">
        <v>49</v>
      </c>
      <c r="X1243" s="33" t="s">
        <v>49</v>
      </c>
      <c r="Y1243" s="33" t="str">
        <f>IF(AK1243&gt;0,"OK","NOK")</f>
        <v>NOK</v>
      </c>
      <c r="Z1243" s="14">
        <f t="shared" si="180"/>
        <v>0.6</v>
      </c>
      <c r="AA1243" s="48">
        <v>6393.43</v>
      </c>
      <c r="AB1243" s="76" t="s">
        <v>50</v>
      </c>
      <c r="AC1243" s="36" t="s">
        <v>298</v>
      </c>
      <c r="AD1243" s="37" t="s">
        <v>51</v>
      </c>
      <c r="AE1243" s="32" t="str">
        <f t="shared" si="184"/>
        <v>Não realizado</v>
      </c>
      <c r="AF1243" s="38" t="s">
        <v>68</v>
      </c>
      <c r="AG1243" s="39">
        <f t="shared" si="179"/>
        <v>0</v>
      </c>
      <c r="AH1243" s="40">
        <v>2548098.5699999998</v>
      </c>
      <c r="AI1243" s="35" t="e">
        <f t="shared" si="181"/>
        <v>#N/A</v>
      </c>
      <c r="AJ1243" s="41">
        <v>0</v>
      </c>
      <c r="AK1243" s="51">
        <v>0</v>
      </c>
      <c r="AL1243" s="34" t="str">
        <f t="shared" si="182"/>
        <v>Mauricio Alves</v>
      </c>
    </row>
    <row r="1244" spans="1:38" x14ac:dyDescent="0.25">
      <c r="A1244" s="26" t="s">
        <v>38</v>
      </c>
      <c r="B1244" s="26" t="s">
        <v>39</v>
      </c>
      <c r="C1244" s="26" t="s">
        <v>52</v>
      </c>
      <c r="D1244" s="26" t="s">
        <v>40</v>
      </c>
      <c r="E1244" s="27">
        <v>5040</v>
      </c>
      <c r="F1244" s="67">
        <v>495</v>
      </c>
      <c r="G1244" s="67">
        <v>1</v>
      </c>
      <c r="H1244" s="26">
        <v>6000777548</v>
      </c>
      <c r="I1244" s="29" t="s">
        <v>42</v>
      </c>
      <c r="J1244" s="29" t="s">
        <v>42</v>
      </c>
      <c r="K1244" s="30" t="str">
        <f t="shared" si="183"/>
        <v>Custeio</v>
      </c>
      <c r="L1244" s="47" t="s">
        <v>75</v>
      </c>
      <c r="M1244" s="26" t="s">
        <v>69</v>
      </c>
      <c r="N1244" s="26" t="str">
        <f t="shared" si="178"/>
        <v>Realizado</v>
      </c>
      <c r="O1244" s="47" t="s">
        <v>45</v>
      </c>
      <c r="P1244" s="47" t="s">
        <v>70</v>
      </c>
      <c r="Q1244" s="26" t="str">
        <f>IFERROR(IFERROR(VLOOKUP(H1244,[1]STATUS_CAPEX!I:J,2,0),VLOOKUP(H1244,[1]STATUS_OPEX!H:I,2,0)),0)</f>
        <v>LIB //COMS</v>
      </c>
      <c r="R1244" s="31">
        <v>46794</v>
      </c>
      <c r="S1244" s="32" t="s">
        <v>56</v>
      </c>
      <c r="T1244" s="47" t="s">
        <v>72</v>
      </c>
      <c r="U1244" s="33" t="s">
        <v>39</v>
      </c>
      <c r="V1244" s="33" t="str">
        <f t="shared" si="185"/>
        <v>OK</v>
      </c>
      <c r="W1244" s="33" t="s">
        <v>49</v>
      </c>
      <c r="X1244" s="33" t="s">
        <v>49</v>
      </c>
      <c r="Y1244" s="33" t="s">
        <v>39</v>
      </c>
      <c r="Z1244" s="14">
        <f t="shared" si="180"/>
        <v>1</v>
      </c>
      <c r="AA1244" s="48">
        <v>1694.21</v>
      </c>
      <c r="AB1244" s="50" t="s">
        <v>57</v>
      </c>
      <c r="AC1244" s="103" t="str">
        <f>IFERROR(VLOOKUP(T1244,[1]STATUS_CAPEX!Q:R,2,0),"SAMUEL OLIVEIRA")</f>
        <v>SAMUEL OLIVEIRA</v>
      </c>
      <c r="AD1244" s="37" t="s">
        <v>51</v>
      </c>
      <c r="AE1244" s="32" t="str">
        <f t="shared" si="184"/>
        <v>Realizado</v>
      </c>
      <c r="AF1244" s="38" t="s">
        <v>42</v>
      </c>
      <c r="AG1244" s="49">
        <f t="shared" si="179"/>
        <v>1539.72</v>
      </c>
      <c r="AH1244" s="40">
        <v>2548098.5699999998</v>
      </c>
      <c r="AI1244" s="50" t="e">
        <f t="shared" si="181"/>
        <v>#N/A</v>
      </c>
      <c r="AJ1244" s="41">
        <v>25679520</v>
      </c>
      <c r="AK1244" s="51">
        <v>1539.72</v>
      </c>
      <c r="AL1244" s="34" t="str">
        <f t="shared" si="182"/>
        <v>Mauricio Alves</v>
      </c>
    </row>
    <row r="1245" spans="1:38" x14ac:dyDescent="0.25">
      <c r="A1245" s="26" t="s">
        <v>38</v>
      </c>
      <c r="B1245" s="26" t="s">
        <v>39</v>
      </c>
      <c r="C1245" s="26" t="s">
        <v>52</v>
      </c>
      <c r="D1245" s="26" t="s">
        <v>40</v>
      </c>
      <c r="E1245" s="27">
        <v>5040</v>
      </c>
      <c r="F1245" s="67" t="s">
        <v>634</v>
      </c>
      <c r="G1245" s="67">
        <v>1</v>
      </c>
      <c r="H1245" s="26">
        <v>6000777553</v>
      </c>
      <c r="I1245" s="26" t="s">
        <v>42</v>
      </c>
      <c r="J1245" s="26" t="s">
        <v>42</v>
      </c>
      <c r="K1245" s="30" t="str">
        <f t="shared" si="183"/>
        <v>Custeio</v>
      </c>
      <c r="L1245" s="47" t="s">
        <v>75</v>
      </c>
      <c r="M1245" s="26" t="s">
        <v>69</v>
      </c>
      <c r="N1245" s="26" t="str">
        <f t="shared" si="178"/>
        <v>Realizado</v>
      </c>
      <c r="O1245" s="47" t="s">
        <v>45</v>
      </c>
      <c r="P1245" s="47" t="s">
        <v>70</v>
      </c>
      <c r="Q1245" s="26" t="str">
        <f>IFERROR(IFERROR(VLOOKUP(H1245,[1]STATUS_CAPEX!I:J,2,0),VLOOKUP(H1245,[1]STATUS_OPEX!H:I,2,0)),0)</f>
        <v>LIB //COMS</v>
      </c>
      <c r="R1245" s="31">
        <v>46795</v>
      </c>
      <c r="S1245" s="32" t="s">
        <v>56</v>
      </c>
      <c r="T1245" s="47" t="s">
        <v>72</v>
      </c>
      <c r="U1245" s="33" t="s">
        <v>39</v>
      </c>
      <c r="V1245" s="33" t="str">
        <f t="shared" si="185"/>
        <v>OK</v>
      </c>
      <c r="W1245" s="33" t="s">
        <v>49</v>
      </c>
      <c r="X1245" s="33" t="s">
        <v>49</v>
      </c>
      <c r="Y1245" s="33" t="s">
        <v>39</v>
      </c>
      <c r="Z1245" s="14">
        <f t="shared" si="180"/>
        <v>1</v>
      </c>
      <c r="AA1245" s="48">
        <v>1539.72</v>
      </c>
      <c r="AB1245" s="50" t="s">
        <v>57</v>
      </c>
      <c r="AC1245" s="36" t="str">
        <f>IFERROR(VLOOKUP(T1245,[1]STATUS_CAPEX!Q:R,2,0),"SAMUEL OLIVEIRA")</f>
        <v>SAMUEL OLIVEIRA</v>
      </c>
      <c r="AD1245" s="37" t="s">
        <v>51</v>
      </c>
      <c r="AE1245" s="32" t="str">
        <f t="shared" si="184"/>
        <v>Realizado</v>
      </c>
      <c r="AF1245" s="38" t="s">
        <v>42</v>
      </c>
      <c r="AG1245" s="49">
        <f t="shared" si="179"/>
        <v>1539.72</v>
      </c>
      <c r="AH1245" s="40">
        <v>2548098.5699999998</v>
      </c>
      <c r="AI1245" s="50" t="e">
        <f t="shared" si="181"/>
        <v>#N/A</v>
      </c>
      <c r="AJ1245" s="41">
        <v>25696934</v>
      </c>
      <c r="AK1245" s="51">
        <v>1539.72</v>
      </c>
      <c r="AL1245" s="34" t="str">
        <f t="shared" si="182"/>
        <v>Mauricio Alves</v>
      </c>
    </row>
    <row r="1246" spans="1:38" x14ac:dyDescent="0.25">
      <c r="A1246" s="26" t="s">
        <v>38</v>
      </c>
      <c r="B1246" s="26" t="s">
        <v>39</v>
      </c>
      <c r="C1246" s="26" t="s">
        <v>52</v>
      </c>
      <c r="D1246" s="26" t="s">
        <v>40</v>
      </c>
      <c r="E1246" s="27">
        <v>5040</v>
      </c>
      <c r="F1246" s="67" t="s">
        <v>635</v>
      </c>
      <c r="G1246" s="67">
        <v>1</v>
      </c>
      <c r="H1246" s="26">
        <v>6000777549</v>
      </c>
      <c r="I1246" s="26" t="s">
        <v>42</v>
      </c>
      <c r="J1246" s="26" t="s">
        <v>42</v>
      </c>
      <c r="K1246" s="30" t="str">
        <f t="shared" si="183"/>
        <v>Custeio</v>
      </c>
      <c r="L1246" s="47" t="s">
        <v>75</v>
      </c>
      <c r="M1246" s="26" t="s">
        <v>69</v>
      </c>
      <c r="N1246" s="26" t="str">
        <f t="shared" si="178"/>
        <v>Realizado</v>
      </c>
      <c r="O1246" s="47" t="s">
        <v>45</v>
      </c>
      <c r="P1246" s="47" t="s">
        <v>70</v>
      </c>
      <c r="Q1246" s="26" t="str">
        <f>IFERROR(IFERROR(VLOOKUP(H1246,[1]STATUS_CAPEX!I:J,2,0),VLOOKUP(H1246,[1]STATUS_OPEX!H:I,2,0)),0)</f>
        <v>LIB //COMS</v>
      </c>
      <c r="R1246" s="31">
        <v>46796</v>
      </c>
      <c r="S1246" s="32" t="s">
        <v>56</v>
      </c>
      <c r="T1246" s="47" t="s">
        <v>72</v>
      </c>
      <c r="U1246" s="33" t="s">
        <v>39</v>
      </c>
      <c r="V1246" s="33" t="str">
        <f t="shared" si="185"/>
        <v>OK</v>
      </c>
      <c r="W1246" s="33" t="s">
        <v>49</v>
      </c>
      <c r="X1246" s="33" t="s">
        <v>49</v>
      </c>
      <c r="Y1246" s="33" t="s">
        <v>39</v>
      </c>
      <c r="Z1246" s="14">
        <f t="shared" si="180"/>
        <v>1</v>
      </c>
      <c r="AA1246" s="48">
        <v>1539.72</v>
      </c>
      <c r="AB1246" s="50" t="s">
        <v>57</v>
      </c>
      <c r="AC1246" s="36" t="str">
        <f>IFERROR(VLOOKUP(T1246,[1]STATUS_CAPEX!Q:R,2,0),"SAMUEL OLIVEIRA")</f>
        <v>SAMUEL OLIVEIRA</v>
      </c>
      <c r="AD1246" s="37" t="s">
        <v>51</v>
      </c>
      <c r="AE1246" s="32" t="str">
        <f t="shared" si="184"/>
        <v>Realizado</v>
      </c>
      <c r="AF1246" s="38" t="s">
        <v>42</v>
      </c>
      <c r="AG1246" s="39">
        <f t="shared" si="179"/>
        <v>1539.72</v>
      </c>
      <c r="AH1246" s="40">
        <v>2548098.5699999998</v>
      </c>
      <c r="AI1246" s="35" t="e">
        <f t="shared" si="181"/>
        <v>#N/A</v>
      </c>
      <c r="AJ1246" s="41">
        <v>25696951</v>
      </c>
      <c r="AK1246" s="51">
        <v>1539.72</v>
      </c>
      <c r="AL1246" s="34" t="str">
        <f t="shared" si="182"/>
        <v>Mauricio Alves</v>
      </c>
    </row>
    <row r="1247" spans="1:38" x14ac:dyDescent="0.25">
      <c r="A1247" s="26" t="s">
        <v>38</v>
      </c>
      <c r="B1247" s="26" t="s">
        <v>39</v>
      </c>
      <c r="C1247" s="26" t="s">
        <v>52</v>
      </c>
      <c r="D1247" s="26" t="s">
        <v>40</v>
      </c>
      <c r="E1247" s="27">
        <v>5040</v>
      </c>
      <c r="F1247" s="67">
        <v>497</v>
      </c>
      <c r="G1247" s="67">
        <v>1</v>
      </c>
      <c r="H1247" s="26">
        <v>6000777553</v>
      </c>
      <c r="I1247" s="26" t="s">
        <v>42</v>
      </c>
      <c r="J1247" s="26" t="s">
        <v>42</v>
      </c>
      <c r="K1247" s="30" t="str">
        <f t="shared" si="183"/>
        <v>Custeio</v>
      </c>
      <c r="L1247" s="47" t="s">
        <v>75</v>
      </c>
      <c r="M1247" s="26" t="s">
        <v>69</v>
      </c>
      <c r="N1247" s="26" t="str">
        <f t="shared" si="178"/>
        <v>Realizado</v>
      </c>
      <c r="O1247" s="47" t="s">
        <v>45</v>
      </c>
      <c r="P1247" s="47" t="s">
        <v>70</v>
      </c>
      <c r="Q1247" s="26" t="str">
        <f>IFERROR(IFERROR(VLOOKUP(H1247,[1]STATUS_CAPEX!I:J,2,0),VLOOKUP(H1247,[1]STATUS_OPEX!H:I,2,0)),0)</f>
        <v>LIB //COMS</v>
      </c>
      <c r="R1247" s="31">
        <v>46797</v>
      </c>
      <c r="S1247" s="32" t="s">
        <v>56</v>
      </c>
      <c r="T1247" s="47" t="s">
        <v>72</v>
      </c>
      <c r="U1247" s="33" t="s">
        <v>39</v>
      </c>
      <c r="V1247" s="33" t="str">
        <f t="shared" si="185"/>
        <v>OK</v>
      </c>
      <c r="W1247" s="33" t="s">
        <v>49</v>
      </c>
      <c r="X1247" s="33" t="s">
        <v>49</v>
      </c>
      <c r="Y1247" s="33" t="s">
        <v>39</v>
      </c>
      <c r="Z1247" s="14">
        <f t="shared" si="180"/>
        <v>1</v>
      </c>
      <c r="AA1247" s="48">
        <v>3079.44</v>
      </c>
      <c r="AB1247" s="50" t="s">
        <v>57</v>
      </c>
      <c r="AC1247" s="36" t="s">
        <v>271</v>
      </c>
      <c r="AD1247" s="37" t="s">
        <v>51</v>
      </c>
      <c r="AE1247" s="32" t="str">
        <f t="shared" si="184"/>
        <v>Realizado</v>
      </c>
      <c r="AF1247" s="38" t="s">
        <v>42</v>
      </c>
      <c r="AG1247" s="39">
        <f t="shared" si="179"/>
        <v>1276.8599999999999</v>
      </c>
      <c r="AH1247" s="40">
        <v>2548098.5699999998</v>
      </c>
      <c r="AI1247" s="35" t="e">
        <f t="shared" si="181"/>
        <v>#N/A</v>
      </c>
      <c r="AJ1247" s="41">
        <v>25696934</v>
      </c>
      <c r="AK1247" s="51">
        <v>1276.8599999999999</v>
      </c>
      <c r="AL1247" s="34" t="str">
        <f t="shared" si="182"/>
        <v>Mauricio Alves</v>
      </c>
    </row>
    <row r="1248" spans="1:38" x14ac:dyDescent="0.25">
      <c r="A1248" s="26" t="s">
        <v>38</v>
      </c>
      <c r="B1248" s="26" t="s">
        <v>39</v>
      </c>
      <c r="C1248" s="26" t="s">
        <v>52</v>
      </c>
      <c r="D1248" s="26" t="s">
        <v>40</v>
      </c>
      <c r="E1248" s="27">
        <v>4414933</v>
      </c>
      <c r="F1248" s="67">
        <v>76</v>
      </c>
      <c r="G1248" s="67"/>
      <c r="H1248" s="26">
        <v>6000829516</v>
      </c>
      <c r="I1248" s="26" t="s">
        <v>42</v>
      </c>
      <c r="J1248" s="26" t="s">
        <v>42</v>
      </c>
      <c r="K1248" s="30" t="str">
        <f t="shared" si="183"/>
        <v>Custeio</v>
      </c>
      <c r="L1248" s="47" t="s">
        <v>136</v>
      </c>
      <c r="M1248" s="26" t="s">
        <v>44</v>
      </c>
      <c r="N1248" s="26" t="str">
        <f t="shared" si="178"/>
        <v>Realizado</v>
      </c>
      <c r="O1248" s="47" t="s">
        <v>45</v>
      </c>
      <c r="P1248" s="47" t="s">
        <v>636</v>
      </c>
      <c r="Q1248" s="26" t="str">
        <f>IFERROR(IFERROR(VLOOKUP(H1248,[1]STATUS_CAPEX!I:J,2,0),VLOOKUP(H1248,[1]STATUS_OPEX!H:I,2,0)),0)</f>
        <v>LIB //COMS</v>
      </c>
      <c r="R1248" s="31">
        <v>46798</v>
      </c>
      <c r="S1248" s="32" t="s">
        <v>165</v>
      </c>
      <c r="T1248" s="47" t="s">
        <v>72</v>
      </c>
      <c r="U1248" s="33" t="s">
        <v>39</v>
      </c>
      <c r="V1248" s="33" t="str">
        <f t="shared" si="185"/>
        <v>OK</v>
      </c>
      <c r="W1248" s="33" t="s">
        <v>49</v>
      </c>
      <c r="X1248" s="33" t="s">
        <v>49</v>
      </c>
      <c r="Y1248" s="33" t="s">
        <v>39</v>
      </c>
      <c r="Z1248" s="14">
        <f t="shared" si="180"/>
        <v>1</v>
      </c>
      <c r="AA1248" s="48">
        <v>473.76</v>
      </c>
      <c r="AB1248" s="50" t="s">
        <v>50</v>
      </c>
      <c r="AC1248" s="36" t="s">
        <v>73</v>
      </c>
      <c r="AD1248" s="37" t="s">
        <v>51</v>
      </c>
      <c r="AE1248" s="32" t="str">
        <f t="shared" si="184"/>
        <v>Realizado</v>
      </c>
      <c r="AF1248" s="38" t="s">
        <v>166</v>
      </c>
      <c r="AG1248" s="39">
        <f t="shared" si="179"/>
        <v>583.44000000000005</v>
      </c>
      <c r="AH1248" s="40">
        <v>2548098.5699999998</v>
      </c>
      <c r="AI1248" s="35" t="e">
        <f t="shared" si="181"/>
        <v>#N/A</v>
      </c>
      <c r="AJ1248" s="113">
        <v>25745175</v>
      </c>
      <c r="AK1248" s="51">
        <v>583.44000000000005</v>
      </c>
      <c r="AL1248" s="34" t="str">
        <f t="shared" si="182"/>
        <v>Mauricio Alves</v>
      </c>
    </row>
    <row r="1249" spans="1:38" x14ac:dyDescent="0.25">
      <c r="A1249" s="26" t="s">
        <v>38</v>
      </c>
      <c r="B1249" s="26" t="s">
        <v>39</v>
      </c>
      <c r="C1249" s="26" t="s">
        <v>52</v>
      </c>
      <c r="D1249" s="26" t="s">
        <v>40</v>
      </c>
      <c r="E1249" s="27">
        <v>2469</v>
      </c>
      <c r="F1249" s="67">
        <v>77</v>
      </c>
      <c r="G1249" s="67"/>
      <c r="H1249" s="26">
        <v>6000829523</v>
      </c>
      <c r="I1249" s="26" t="s">
        <v>42</v>
      </c>
      <c r="J1249" s="26" t="s">
        <v>42</v>
      </c>
      <c r="K1249" s="30" t="str">
        <f t="shared" si="183"/>
        <v>Custeio</v>
      </c>
      <c r="L1249" s="47" t="s">
        <v>136</v>
      </c>
      <c r="M1249" s="26" t="s">
        <v>44</v>
      </c>
      <c r="N1249" s="26" t="str">
        <f t="shared" si="178"/>
        <v>Realizado</v>
      </c>
      <c r="O1249" s="47" t="s">
        <v>45</v>
      </c>
      <c r="P1249" s="47" t="s">
        <v>103</v>
      </c>
      <c r="Q1249" s="26" t="str">
        <f>IFERROR(IFERROR(VLOOKUP(H1249,[1]STATUS_CAPEX!I:J,2,0),VLOOKUP(H1249,[1]STATUS_OPEX!H:I,2,0)),0)</f>
        <v>LIB //COMS</v>
      </c>
      <c r="R1249" s="31">
        <v>46799</v>
      </c>
      <c r="S1249" s="32" t="s">
        <v>47</v>
      </c>
      <c r="T1249" s="47" t="s">
        <v>72</v>
      </c>
      <c r="U1249" s="33" t="s">
        <v>39</v>
      </c>
      <c r="V1249" s="33" t="str">
        <f t="shared" si="185"/>
        <v>OK</v>
      </c>
      <c r="W1249" s="33" t="s">
        <v>49</v>
      </c>
      <c r="X1249" s="33" t="s">
        <v>49</v>
      </c>
      <c r="Y1249" s="33" t="s">
        <v>39</v>
      </c>
      <c r="Z1249" s="14">
        <f t="shared" si="180"/>
        <v>1</v>
      </c>
      <c r="AA1249" s="48">
        <v>1984.06</v>
      </c>
      <c r="AB1249" s="50" t="s">
        <v>50</v>
      </c>
      <c r="AC1249" s="36" t="s">
        <v>73</v>
      </c>
      <c r="AD1249" s="37" t="s">
        <v>51</v>
      </c>
      <c r="AE1249" s="32" t="str">
        <f t="shared" si="184"/>
        <v>Realizado</v>
      </c>
      <c r="AF1249" s="38" t="s">
        <v>42</v>
      </c>
      <c r="AG1249" s="39">
        <f t="shared" si="179"/>
        <v>936.66</v>
      </c>
      <c r="AH1249" s="40">
        <v>2548098.5699999998</v>
      </c>
      <c r="AI1249" s="35" t="e">
        <f t="shared" si="181"/>
        <v>#N/A</v>
      </c>
      <c r="AJ1249" s="41">
        <v>25819762</v>
      </c>
      <c r="AK1249" s="51">
        <v>936.66</v>
      </c>
      <c r="AL1249" s="34" t="str">
        <f t="shared" si="182"/>
        <v>Mauricio Alves</v>
      </c>
    </row>
    <row r="1250" spans="1:38" x14ac:dyDescent="0.25">
      <c r="A1250" s="26" t="s">
        <v>38</v>
      </c>
      <c r="B1250" s="26" t="s">
        <v>39</v>
      </c>
      <c r="C1250" s="26" t="s">
        <v>52</v>
      </c>
      <c r="D1250" s="26" t="s">
        <v>40</v>
      </c>
      <c r="E1250" s="27">
        <v>10569</v>
      </c>
      <c r="F1250" s="67">
        <v>172</v>
      </c>
      <c r="G1250" s="67"/>
      <c r="H1250" s="26">
        <v>6000826317</v>
      </c>
      <c r="I1250" s="26" t="s">
        <v>42</v>
      </c>
      <c r="J1250" s="26" t="s">
        <v>42</v>
      </c>
      <c r="K1250" s="30" t="str">
        <f t="shared" si="183"/>
        <v>Custeio</v>
      </c>
      <c r="L1250" s="47" t="s">
        <v>136</v>
      </c>
      <c r="M1250" s="47" t="s">
        <v>99</v>
      </c>
      <c r="N1250" s="26" t="str">
        <f t="shared" si="178"/>
        <v>Realizado</v>
      </c>
      <c r="O1250" s="47" t="s">
        <v>45</v>
      </c>
      <c r="P1250" s="47" t="s">
        <v>81</v>
      </c>
      <c r="Q1250" s="26" t="str">
        <f>IFERROR(IFERROR(VLOOKUP(H1250,[1]STATUS_CAPEX!I:J,2,0),VLOOKUP(H1250,[1]STATUS_OPEX!H:I,2,0)),0)</f>
        <v>LIB //COMS</v>
      </c>
      <c r="R1250" s="31">
        <v>46800</v>
      </c>
      <c r="S1250" s="32" t="s">
        <v>56</v>
      </c>
      <c r="T1250" s="47" t="s">
        <v>72</v>
      </c>
      <c r="U1250" s="33" t="s">
        <v>39</v>
      </c>
      <c r="V1250" s="33" t="str">
        <f t="shared" si="185"/>
        <v>OK</v>
      </c>
      <c r="W1250" s="33" t="s">
        <v>49</v>
      </c>
      <c r="X1250" s="33" t="s">
        <v>49</v>
      </c>
      <c r="Y1250" s="33" t="s">
        <v>39</v>
      </c>
      <c r="Z1250" s="14">
        <f t="shared" si="180"/>
        <v>1</v>
      </c>
      <c r="AA1250" s="48">
        <v>1353.74</v>
      </c>
      <c r="AB1250" s="50" t="s">
        <v>57</v>
      </c>
      <c r="AC1250" s="36" t="s">
        <v>298</v>
      </c>
      <c r="AD1250" s="37" t="s">
        <v>51</v>
      </c>
      <c r="AE1250" s="32" t="str">
        <f t="shared" si="184"/>
        <v>Realizado</v>
      </c>
      <c r="AF1250" s="38" t="s">
        <v>42</v>
      </c>
      <c r="AG1250" s="39">
        <f t="shared" si="179"/>
        <v>963.37</v>
      </c>
      <c r="AH1250" s="40">
        <v>2548098.5699999998</v>
      </c>
      <c r="AI1250" s="35" t="e">
        <f t="shared" si="181"/>
        <v>#N/A</v>
      </c>
      <c r="AJ1250" s="41">
        <v>25729430</v>
      </c>
      <c r="AK1250" s="51">
        <v>963.37</v>
      </c>
      <c r="AL1250" s="34" t="str">
        <f t="shared" si="182"/>
        <v>Mauricio Alves</v>
      </c>
    </row>
    <row r="1251" spans="1:38" x14ac:dyDescent="0.25">
      <c r="A1251" s="26" t="s">
        <v>38</v>
      </c>
      <c r="B1251" s="26" t="s">
        <v>39</v>
      </c>
      <c r="C1251" s="26" t="s">
        <v>52</v>
      </c>
      <c r="D1251" s="26" t="s">
        <v>40</v>
      </c>
      <c r="E1251" s="27">
        <v>4536</v>
      </c>
      <c r="F1251" s="67">
        <v>188</v>
      </c>
      <c r="G1251" s="67"/>
      <c r="H1251" s="26">
        <v>6000824675</v>
      </c>
      <c r="I1251" s="26" t="s">
        <v>42</v>
      </c>
      <c r="J1251" s="26" t="s">
        <v>42</v>
      </c>
      <c r="K1251" s="30" t="str">
        <f t="shared" si="183"/>
        <v>Custeio</v>
      </c>
      <c r="L1251" s="26" t="s">
        <v>136</v>
      </c>
      <c r="M1251" s="47" t="s">
        <v>506</v>
      </c>
      <c r="N1251" s="26" t="str">
        <f t="shared" si="178"/>
        <v>Realizado</v>
      </c>
      <c r="O1251" s="47" t="s">
        <v>137</v>
      </c>
      <c r="P1251" s="47" t="s">
        <v>524</v>
      </c>
      <c r="Q1251" s="26" t="str">
        <f>IFERROR(IFERROR(VLOOKUP(H1251,[1]STATUS_CAPEX!I:J,2,0),VLOOKUP(H1251,[1]STATUS_OPEX!H:I,2,0)),0)</f>
        <v>LIB //COMS</v>
      </c>
      <c r="R1251" s="31">
        <v>46801</v>
      </c>
      <c r="S1251" s="32" t="s">
        <v>56</v>
      </c>
      <c r="T1251" s="26" t="s">
        <v>72</v>
      </c>
      <c r="U1251" s="33" t="s">
        <v>39</v>
      </c>
      <c r="V1251" s="33" t="str">
        <f t="shared" si="185"/>
        <v>OK</v>
      </c>
      <c r="W1251" s="33" t="s">
        <v>49</v>
      </c>
      <c r="X1251" s="33" t="s">
        <v>49</v>
      </c>
      <c r="Y1251" s="33" t="s">
        <v>39</v>
      </c>
      <c r="Z1251" s="14">
        <f t="shared" si="180"/>
        <v>1</v>
      </c>
      <c r="AA1251" s="48">
        <v>1658.84</v>
      </c>
      <c r="AB1251" s="35" t="s">
        <v>57</v>
      </c>
      <c r="AC1251" s="36" t="str">
        <f>IFERROR(VLOOKUP(T1251,[1]STATUS_CAPEX!Q:R,2,0),"SAMUEL OLIVEIRA")</f>
        <v>SAMUEL OLIVEIRA</v>
      </c>
      <c r="AD1251" s="37" t="s">
        <v>51</v>
      </c>
      <c r="AE1251" s="32" t="str">
        <f t="shared" si="184"/>
        <v>Realizado</v>
      </c>
      <c r="AF1251" s="38" t="s">
        <v>42</v>
      </c>
      <c r="AG1251" s="49">
        <f t="shared" si="179"/>
        <v>1658.84</v>
      </c>
      <c r="AH1251" s="40">
        <v>2548098.5699999998</v>
      </c>
      <c r="AI1251" s="35" t="e">
        <f t="shared" si="181"/>
        <v>#N/A</v>
      </c>
      <c r="AJ1251" s="41">
        <v>25662618</v>
      </c>
      <c r="AK1251" s="51">
        <v>1658.84</v>
      </c>
      <c r="AL1251" s="34" t="str">
        <f t="shared" si="182"/>
        <v>Mauricio Alves</v>
      </c>
    </row>
    <row r="1252" spans="1:38" x14ac:dyDescent="0.25">
      <c r="A1252" s="26" t="s">
        <v>38</v>
      </c>
      <c r="B1252" s="26" t="s">
        <v>39</v>
      </c>
      <c r="C1252" s="26" t="s">
        <v>52</v>
      </c>
      <c r="D1252" s="26" t="s">
        <v>40</v>
      </c>
      <c r="E1252" s="27">
        <v>4573</v>
      </c>
      <c r="F1252" s="67">
        <v>572</v>
      </c>
      <c r="G1252" s="67"/>
      <c r="H1252" s="26">
        <v>6000824127</v>
      </c>
      <c r="I1252" s="26" t="s">
        <v>42</v>
      </c>
      <c r="J1252" s="26" t="s">
        <v>42</v>
      </c>
      <c r="K1252" s="30" t="str">
        <f t="shared" si="183"/>
        <v>Custeio</v>
      </c>
      <c r="L1252" s="47" t="s">
        <v>136</v>
      </c>
      <c r="M1252" s="26" t="s">
        <v>69</v>
      </c>
      <c r="N1252" s="26" t="str">
        <f t="shared" si="178"/>
        <v>Realizado</v>
      </c>
      <c r="O1252" s="47" t="s">
        <v>45</v>
      </c>
      <c r="P1252" s="47" t="s">
        <v>70</v>
      </c>
      <c r="Q1252" s="26" t="str">
        <f>IFERROR(IFERROR(VLOOKUP(H1252,[1]STATUS_CAPEX!I:J,2,0),VLOOKUP(H1252,[1]STATUS_OPEX!H:I,2,0)),0)</f>
        <v>LIB //COMS</v>
      </c>
      <c r="R1252" s="31">
        <v>46852</v>
      </c>
      <c r="S1252" s="32" t="s">
        <v>47</v>
      </c>
      <c r="T1252" s="47" t="s">
        <v>72</v>
      </c>
      <c r="U1252" s="33" t="s">
        <v>39</v>
      </c>
      <c r="V1252" s="33" t="str">
        <f t="shared" si="185"/>
        <v>OK</v>
      </c>
      <c r="W1252" s="33" t="s">
        <v>49</v>
      </c>
      <c r="X1252" s="33" t="s">
        <v>49</v>
      </c>
      <c r="Y1252" s="33" t="s">
        <v>39</v>
      </c>
      <c r="Z1252" s="14">
        <f t="shared" si="180"/>
        <v>1</v>
      </c>
      <c r="AA1252" s="48">
        <v>397.25</v>
      </c>
      <c r="AB1252" s="35" t="s">
        <v>50</v>
      </c>
      <c r="AC1252" s="36" t="s">
        <v>271</v>
      </c>
      <c r="AD1252" s="37" t="s">
        <v>51</v>
      </c>
      <c r="AE1252" s="32" t="str">
        <f t="shared" si="184"/>
        <v>Realizado</v>
      </c>
      <c r="AF1252" s="38" t="s">
        <v>42</v>
      </c>
      <c r="AG1252" s="39">
        <f t="shared" si="179"/>
        <v>85.11</v>
      </c>
      <c r="AH1252" s="40">
        <v>2548098.5699999998</v>
      </c>
      <c r="AI1252" s="35" t="e">
        <f t="shared" si="181"/>
        <v>#N/A</v>
      </c>
      <c r="AJ1252" s="41">
        <v>25662524</v>
      </c>
      <c r="AK1252" s="51">
        <v>85.11</v>
      </c>
      <c r="AL1252" s="34" t="str">
        <f t="shared" si="182"/>
        <v>Mauricio Alves</v>
      </c>
    </row>
    <row r="1253" spans="1:38" x14ac:dyDescent="0.25">
      <c r="A1253" s="26" t="s">
        <v>38</v>
      </c>
      <c r="B1253" s="26" t="s">
        <v>39</v>
      </c>
      <c r="C1253" s="26" t="s">
        <v>52</v>
      </c>
      <c r="D1253" s="26" t="s">
        <v>40</v>
      </c>
      <c r="E1253" s="27">
        <v>17256</v>
      </c>
      <c r="F1253" s="67">
        <v>93</v>
      </c>
      <c r="G1253" s="67"/>
      <c r="H1253" s="26">
        <v>6000829531</v>
      </c>
      <c r="I1253" s="43" t="s">
        <v>42</v>
      </c>
      <c r="J1253" s="43" t="s">
        <v>42</v>
      </c>
      <c r="K1253" s="30" t="str">
        <f t="shared" si="183"/>
        <v>Custeio</v>
      </c>
      <c r="L1253" s="47" t="s">
        <v>136</v>
      </c>
      <c r="M1253" s="26" t="s">
        <v>44</v>
      </c>
      <c r="N1253" s="26" t="str">
        <f t="shared" si="178"/>
        <v>Realizado</v>
      </c>
      <c r="O1253" s="47" t="s">
        <v>45</v>
      </c>
      <c r="P1253" s="47" t="s">
        <v>103</v>
      </c>
      <c r="Q1253" s="26" t="str">
        <f>IFERROR(IFERROR(VLOOKUP(H1253,[1]STATUS_CAPEX!I:J,2,0),VLOOKUP(H1253,[1]STATUS_OPEX!H:I,2,0)),0)</f>
        <v>LIB //COMS</v>
      </c>
      <c r="R1253" s="31">
        <v>46803</v>
      </c>
      <c r="S1253" s="32" t="s">
        <v>47</v>
      </c>
      <c r="T1253" s="47" t="s">
        <v>72</v>
      </c>
      <c r="U1253" s="33" t="s">
        <v>39</v>
      </c>
      <c r="V1253" s="33" t="str">
        <f t="shared" si="185"/>
        <v>OK</v>
      </c>
      <c r="W1253" s="33" t="s">
        <v>49</v>
      </c>
      <c r="X1253" s="33" t="s">
        <v>49</v>
      </c>
      <c r="Y1253" s="33" t="s">
        <v>39</v>
      </c>
      <c r="Z1253" s="14">
        <f t="shared" si="180"/>
        <v>1</v>
      </c>
      <c r="AA1253" s="48">
        <v>1323.22</v>
      </c>
      <c r="AB1253" s="50" t="s">
        <v>50</v>
      </c>
      <c r="AC1253" s="104" t="s">
        <v>271</v>
      </c>
      <c r="AD1253" s="37" t="s">
        <v>51</v>
      </c>
      <c r="AE1253" s="32" t="str">
        <f t="shared" si="184"/>
        <v>Realizado</v>
      </c>
      <c r="AF1253" s="38" t="s">
        <v>42</v>
      </c>
      <c r="AG1253" s="39">
        <f t="shared" si="179"/>
        <v>748.32</v>
      </c>
      <c r="AH1253" s="40">
        <v>2548098.5699999998</v>
      </c>
      <c r="AI1253" s="35" t="e">
        <f t="shared" si="181"/>
        <v>#N/A</v>
      </c>
      <c r="AJ1253" s="41">
        <v>25745480</v>
      </c>
      <c r="AK1253" s="51">
        <v>748.32</v>
      </c>
      <c r="AL1253" s="34" t="str">
        <f t="shared" si="182"/>
        <v>Mauricio Alves</v>
      </c>
    </row>
    <row r="1254" spans="1:38" hidden="1" x14ac:dyDescent="0.25">
      <c r="A1254" s="26" t="s">
        <v>183</v>
      </c>
      <c r="B1254" s="30" t="s">
        <v>613</v>
      </c>
      <c r="C1254" s="26" t="s">
        <v>189</v>
      </c>
      <c r="D1254" s="26" t="s">
        <v>354</v>
      </c>
      <c r="E1254" s="27">
        <v>18659</v>
      </c>
      <c r="F1254" s="67">
        <v>94</v>
      </c>
      <c r="G1254" s="67"/>
      <c r="H1254" s="44" t="s">
        <v>637</v>
      </c>
      <c r="I1254" s="45" t="s">
        <v>63</v>
      </c>
      <c r="J1254" s="45" t="s">
        <v>63</v>
      </c>
      <c r="K1254" s="30" t="str">
        <f t="shared" si="183"/>
        <v>EME</v>
      </c>
      <c r="L1254" s="47" t="s">
        <v>75</v>
      </c>
      <c r="M1254" s="26" t="s">
        <v>44</v>
      </c>
      <c r="N1254" s="26" t="str">
        <f t="shared" si="178"/>
        <v>Pendente</v>
      </c>
      <c r="O1254" s="47" t="s">
        <v>45</v>
      </c>
      <c r="P1254" s="47" t="s">
        <v>46</v>
      </c>
      <c r="Q1254" s="26" t="str">
        <f>IFERROR(IFERROR(VLOOKUP(H1254,[1]STATUS_CAPEX!I:J,2,0),VLOOKUP(H1254,[1]STATUS_OPEX!H:I,2,0)),0)</f>
        <v>LIB //PEND</v>
      </c>
      <c r="R1254" s="31">
        <v>46804</v>
      </c>
      <c r="S1254" s="32" t="s">
        <v>66</v>
      </c>
      <c r="T1254" s="26" t="s">
        <v>48</v>
      </c>
      <c r="U1254" s="33" t="s">
        <v>39</v>
      </c>
      <c r="V1254" s="33" t="str">
        <f t="shared" si="185"/>
        <v>OK</v>
      </c>
      <c r="W1254" s="33" t="s">
        <v>148</v>
      </c>
      <c r="X1254" s="33" t="s">
        <v>148</v>
      </c>
      <c r="Y1254" s="33" t="s">
        <v>39</v>
      </c>
      <c r="Z1254" s="14">
        <f t="shared" si="180"/>
        <v>0.6</v>
      </c>
      <c r="AA1254" s="48">
        <v>2501.6</v>
      </c>
      <c r="AB1254" s="50" t="s">
        <v>50</v>
      </c>
      <c r="AC1254" s="36" t="str">
        <f>IFERROR(VLOOKUP(T1254,[1]STATUS_CAPEX!Q:R,2,0),"SAMUEL OLIVEIRA")</f>
        <v>LUCAS ANDRADE</v>
      </c>
      <c r="AD1254" s="37" t="s">
        <v>51</v>
      </c>
      <c r="AE1254" s="32" t="str">
        <f t="shared" si="184"/>
        <v>Realizado</v>
      </c>
      <c r="AF1254" s="38" t="s">
        <v>68</v>
      </c>
      <c r="AG1254" s="39">
        <f t="shared" si="179"/>
        <v>675.11</v>
      </c>
      <c r="AH1254" s="40">
        <v>2548098.5699999998</v>
      </c>
      <c r="AI1254" s="35" t="e">
        <f t="shared" si="181"/>
        <v>#N/A</v>
      </c>
      <c r="AJ1254" s="41">
        <v>25996542</v>
      </c>
      <c r="AK1254" s="51">
        <v>675.11</v>
      </c>
      <c r="AL1254" s="34" t="str">
        <f t="shared" si="182"/>
        <v>Erica Fragoso</v>
      </c>
    </row>
    <row r="1255" spans="1:38" x14ac:dyDescent="0.25">
      <c r="A1255" s="26" t="s">
        <v>38</v>
      </c>
      <c r="B1255" s="26" t="s">
        <v>39</v>
      </c>
      <c r="C1255" s="26" t="s">
        <v>52</v>
      </c>
      <c r="D1255" s="26" t="s">
        <v>40</v>
      </c>
      <c r="E1255" s="27">
        <v>19949</v>
      </c>
      <c r="F1255" s="67">
        <v>95</v>
      </c>
      <c r="G1255" s="67"/>
      <c r="H1255" s="26">
        <v>6000829538</v>
      </c>
      <c r="I1255" s="29" t="s">
        <v>42</v>
      </c>
      <c r="J1255" s="29" t="s">
        <v>42</v>
      </c>
      <c r="K1255" s="30" t="str">
        <f t="shared" si="183"/>
        <v>Custeio</v>
      </c>
      <c r="L1255" s="47" t="s">
        <v>136</v>
      </c>
      <c r="M1255" s="26" t="s">
        <v>44</v>
      </c>
      <c r="N1255" s="26" t="str">
        <f t="shared" si="178"/>
        <v>Realizado</v>
      </c>
      <c r="O1255" s="47" t="s">
        <v>45</v>
      </c>
      <c r="P1255" s="47" t="s">
        <v>103</v>
      </c>
      <c r="Q1255" s="26" t="str">
        <f>IFERROR(IFERROR(VLOOKUP(H1255,[1]STATUS_CAPEX!I:J,2,0),VLOOKUP(H1255,[1]STATUS_OPEX!H:I,2,0)),0)</f>
        <v>LIB //COMS</v>
      </c>
      <c r="R1255" s="31">
        <v>46805</v>
      </c>
      <c r="S1255" s="32" t="s">
        <v>47</v>
      </c>
      <c r="T1255" s="47" t="s">
        <v>72</v>
      </c>
      <c r="U1255" s="33" t="s">
        <v>39</v>
      </c>
      <c r="V1255" s="33" t="str">
        <f t="shared" si="185"/>
        <v>OK</v>
      </c>
      <c r="W1255" s="33" t="s">
        <v>49</v>
      </c>
      <c r="X1255" s="33" t="s">
        <v>49</v>
      </c>
      <c r="Y1255" s="33" t="s">
        <v>39</v>
      </c>
      <c r="Z1255" s="14">
        <f t="shared" si="180"/>
        <v>1</v>
      </c>
      <c r="AA1255" s="48">
        <v>908.29</v>
      </c>
      <c r="AB1255" s="50" t="s">
        <v>50</v>
      </c>
      <c r="AC1255" s="103" t="s">
        <v>73</v>
      </c>
      <c r="AD1255" s="37" t="s">
        <v>51</v>
      </c>
      <c r="AE1255" s="32" t="str">
        <f t="shared" si="184"/>
        <v>Realizado</v>
      </c>
      <c r="AF1255" s="38" t="s">
        <v>42</v>
      </c>
      <c r="AG1255" s="39">
        <f t="shared" si="179"/>
        <v>949.24</v>
      </c>
      <c r="AH1255" s="40">
        <v>2548098.5699999998</v>
      </c>
      <c r="AI1255" s="35" t="e">
        <f t="shared" si="181"/>
        <v>#N/A</v>
      </c>
      <c r="AJ1255" s="41">
        <v>25767387</v>
      </c>
      <c r="AK1255" s="51">
        <v>949.24</v>
      </c>
      <c r="AL1255" s="34" t="str">
        <f t="shared" si="182"/>
        <v>Mauricio Alves</v>
      </c>
    </row>
    <row r="1256" spans="1:38" x14ac:dyDescent="0.25">
      <c r="A1256" s="26" t="s">
        <v>38</v>
      </c>
      <c r="B1256" s="26" t="s">
        <v>39</v>
      </c>
      <c r="C1256" s="26" t="s">
        <v>52</v>
      </c>
      <c r="D1256" s="26" t="s">
        <v>40</v>
      </c>
      <c r="E1256" s="27">
        <v>5034</v>
      </c>
      <c r="F1256" s="67">
        <v>573</v>
      </c>
      <c r="G1256" s="67"/>
      <c r="H1256" s="26">
        <v>6000824128</v>
      </c>
      <c r="I1256" s="26" t="s">
        <v>42</v>
      </c>
      <c r="J1256" s="26" t="s">
        <v>42</v>
      </c>
      <c r="K1256" s="30" t="str">
        <f t="shared" si="183"/>
        <v>Custeio</v>
      </c>
      <c r="L1256" s="47" t="s">
        <v>136</v>
      </c>
      <c r="M1256" s="26" t="s">
        <v>69</v>
      </c>
      <c r="N1256" s="26" t="str">
        <f t="shared" si="178"/>
        <v>Realizado</v>
      </c>
      <c r="O1256" s="47" t="s">
        <v>45</v>
      </c>
      <c r="P1256" s="47" t="s">
        <v>70</v>
      </c>
      <c r="Q1256" s="26" t="str">
        <f>IFERROR(IFERROR(VLOOKUP(H1256,[1]STATUS_CAPEX!I:J,2,0),VLOOKUP(H1256,[1]STATUS_OPEX!H:I,2,0)),0)</f>
        <v>LIB //COMS</v>
      </c>
      <c r="R1256" s="31">
        <v>46853</v>
      </c>
      <c r="S1256" s="32" t="s">
        <v>47</v>
      </c>
      <c r="T1256" s="47" t="s">
        <v>72</v>
      </c>
      <c r="U1256" s="33" t="s">
        <v>39</v>
      </c>
      <c r="V1256" s="33" t="str">
        <f t="shared" si="185"/>
        <v>OK</v>
      </c>
      <c r="W1256" s="33" t="s">
        <v>49</v>
      </c>
      <c r="X1256" s="33" t="s">
        <v>49</v>
      </c>
      <c r="Y1256" s="33" t="s">
        <v>39</v>
      </c>
      <c r="Z1256" s="14">
        <f t="shared" si="180"/>
        <v>1</v>
      </c>
      <c r="AA1256" s="48">
        <v>1377.35</v>
      </c>
      <c r="AB1256" s="35" t="s">
        <v>50</v>
      </c>
      <c r="AC1256" s="36" t="s">
        <v>271</v>
      </c>
      <c r="AD1256" s="37" t="s">
        <v>51</v>
      </c>
      <c r="AE1256" s="32" t="str">
        <f t="shared" si="184"/>
        <v>Realizado</v>
      </c>
      <c r="AF1256" s="38" t="s">
        <v>42</v>
      </c>
      <c r="AG1256" s="39">
        <f t="shared" si="179"/>
        <v>397.25</v>
      </c>
      <c r="AH1256" s="40">
        <v>2548098.5699999998</v>
      </c>
      <c r="AI1256" s="35" t="e">
        <f t="shared" si="181"/>
        <v>#N/A</v>
      </c>
      <c r="AJ1256" s="41">
        <v>25662633</v>
      </c>
      <c r="AK1256" s="51">
        <v>397.25</v>
      </c>
      <c r="AL1256" s="34" t="str">
        <f t="shared" si="182"/>
        <v>Mauricio Alves</v>
      </c>
    </row>
    <row r="1257" spans="1:38" x14ac:dyDescent="0.25">
      <c r="A1257" s="26" t="s">
        <v>38</v>
      </c>
      <c r="B1257" s="26" t="s">
        <v>39</v>
      </c>
      <c r="C1257" s="26" t="s">
        <v>52</v>
      </c>
      <c r="D1257" s="26" t="s">
        <v>40</v>
      </c>
      <c r="E1257" s="27">
        <v>4323</v>
      </c>
      <c r="F1257" s="67">
        <v>222</v>
      </c>
      <c r="G1257" s="67"/>
      <c r="H1257" s="26">
        <v>6000825937</v>
      </c>
      <c r="I1257" s="26" t="s">
        <v>42</v>
      </c>
      <c r="J1257" s="26" t="s">
        <v>42</v>
      </c>
      <c r="K1257" s="30" t="str">
        <f t="shared" si="183"/>
        <v>Custeio</v>
      </c>
      <c r="L1257" s="47" t="s">
        <v>136</v>
      </c>
      <c r="M1257" s="47" t="s">
        <v>506</v>
      </c>
      <c r="N1257" s="26" t="str">
        <f t="shared" si="178"/>
        <v>Realizado</v>
      </c>
      <c r="O1257" s="47" t="s">
        <v>45</v>
      </c>
      <c r="P1257" s="47" t="s">
        <v>70</v>
      </c>
      <c r="Q1257" s="26" t="str">
        <f>IFERROR(IFERROR(VLOOKUP(H1257,[1]STATUS_CAPEX!I:J,2,0),VLOOKUP(H1257,[1]STATUS_OPEX!H:I,2,0)),0)</f>
        <v>LIB //COMS</v>
      </c>
      <c r="R1257" s="31">
        <v>46807</v>
      </c>
      <c r="S1257" s="32" t="s">
        <v>56</v>
      </c>
      <c r="T1257" s="47" t="s">
        <v>72</v>
      </c>
      <c r="U1257" s="33" t="s">
        <v>39</v>
      </c>
      <c r="V1257" s="33" t="str">
        <f t="shared" si="185"/>
        <v>OK</v>
      </c>
      <c r="W1257" s="33" t="s">
        <v>49</v>
      </c>
      <c r="X1257" s="33" t="s">
        <v>49</v>
      </c>
      <c r="Y1257" s="33" t="s">
        <v>39</v>
      </c>
      <c r="Z1257" s="14">
        <f t="shared" si="180"/>
        <v>1</v>
      </c>
      <c r="AA1257" s="48">
        <v>104.6</v>
      </c>
      <c r="AB1257" s="50" t="s">
        <v>57</v>
      </c>
      <c r="AC1257" s="36" t="s">
        <v>271</v>
      </c>
      <c r="AD1257" s="37" t="s">
        <v>51</v>
      </c>
      <c r="AE1257" s="32" t="str">
        <f t="shared" si="184"/>
        <v>Realizado</v>
      </c>
      <c r="AF1257" s="38" t="s">
        <v>42</v>
      </c>
      <c r="AG1257" s="39">
        <f t="shared" si="179"/>
        <v>104.6</v>
      </c>
      <c r="AH1257" s="40">
        <v>2548098.5699999998</v>
      </c>
      <c r="AI1257" s="35" t="e">
        <f t="shared" si="181"/>
        <v>#N/A</v>
      </c>
      <c r="AJ1257" s="41">
        <v>25696800</v>
      </c>
      <c r="AK1257" s="51">
        <v>104.6</v>
      </c>
      <c r="AL1257" s="34" t="str">
        <f t="shared" si="182"/>
        <v>Mauricio Alves</v>
      </c>
    </row>
    <row r="1258" spans="1:38" x14ac:dyDescent="0.25">
      <c r="A1258" s="26" t="s">
        <v>38</v>
      </c>
      <c r="B1258" s="26" t="s">
        <v>39</v>
      </c>
      <c r="C1258" s="26" t="s">
        <v>52</v>
      </c>
      <c r="D1258" s="26" t="s">
        <v>40</v>
      </c>
      <c r="E1258" s="27">
        <v>5034</v>
      </c>
      <c r="F1258" s="67">
        <v>574</v>
      </c>
      <c r="G1258" s="67"/>
      <c r="H1258" s="26">
        <v>6000824129</v>
      </c>
      <c r="I1258" s="26" t="s">
        <v>42</v>
      </c>
      <c r="J1258" s="26" t="s">
        <v>42</v>
      </c>
      <c r="K1258" s="30" t="str">
        <f t="shared" si="183"/>
        <v>Custeio</v>
      </c>
      <c r="L1258" s="47" t="s">
        <v>136</v>
      </c>
      <c r="M1258" s="26" t="s">
        <v>69</v>
      </c>
      <c r="N1258" s="26" t="str">
        <f t="shared" si="178"/>
        <v>Realizado</v>
      </c>
      <c r="O1258" s="47" t="s">
        <v>45</v>
      </c>
      <c r="P1258" s="47" t="s">
        <v>70</v>
      </c>
      <c r="Q1258" s="26" t="str">
        <f>IFERROR(IFERROR(VLOOKUP(H1258,[1]STATUS_CAPEX!I:J,2,0),VLOOKUP(H1258,[1]STATUS_OPEX!H:I,2,0)),0)</f>
        <v>LIB //COMS</v>
      </c>
      <c r="R1258" s="31">
        <v>46854</v>
      </c>
      <c r="S1258" s="32" t="s">
        <v>47</v>
      </c>
      <c r="T1258" s="47" t="s">
        <v>72</v>
      </c>
      <c r="U1258" s="33" t="s">
        <v>39</v>
      </c>
      <c r="V1258" s="33" t="str">
        <f t="shared" si="185"/>
        <v>OK</v>
      </c>
      <c r="W1258" s="33" t="s">
        <v>49</v>
      </c>
      <c r="X1258" s="33" t="s">
        <v>49</v>
      </c>
      <c r="Y1258" s="33" t="s">
        <v>39</v>
      </c>
      <c r="Z1258" s="14">
        <f t="shared" si="180"/>
        <v>1</v>
      </c>
      <c r="AA1258" s="48">
        <v>1377.35</v>
      </c>
      <c r="AB1258" s="35" t="s">
        <v>50</v>
      </c>
      <c r="AC1258" s="36" t="s">
        <v>271</v>
      </c>
      <c r="AD1258" s="37" t="s">
        <v>51</v>
      </c>
      <c r="AE1258" s="32" t="str">
        <f t="shared" si="184"/>
        <v>Realizado</v>
      </c>
      <c r="AF1258" s="38" t="s">
        <v>42</v>
      </c>
      <c r="AG1258" s="39">
        <f t="shared" si="179"/>
        <v>397.25</v>
      </c>
      <c r="AH1258" s="40">
        <v>2548098.5699999998</v>
      </c>
      <c r="AI1258" s="35" t="e">
        <f t="shared" si="181"/>
        <v>#N/A</v>
      </c>
      <c r="AJ1258" s="41">
        <v>25662671</v>
      </c>
      <c r="AK1258" s="51">
        <v>397.25</v>
      </c>
      <c r="AL1258" s="34" t="str">
        <f t="shared" si="182"/>
        <v>Mauricio Alves</v>
      </c>
    </row>
    <row r="1259" spans="1:38" x14ac:dyDescent="0.25">
      <c r="A1259" s="26" t="s">
        <v>38</v>
      </c>
      <c r="B1259" s="26" t="s">
        <v>39</v>
      </c>
      <c r="C1259" s="26" t="s">
        <v>52</v>
      </c>
      <c r="D1259" s="26" t="s">
        <v>40</v>
      </c>
      <c r="E1259" s="27">
        <v>3224</v>
      </c>
      <c r="F1259" s="67">
        <v>542</v>
      </c>
      <c r="G1259" s="67"/>
      <c r="H1259" s="26">
        <v>6000823838</v>
      </c>
      <c r="I1259" s="26" t="s">
        <v>42</v>
      </c>
      <c r="J1259" s="26" t="s">
        <v>42</v>
      </c>
      <c r="K1259" s="30" t="str">
        <f t="shared" si="183"/>
        <v>Custeio</v>
      </c>
      <c r="L1259" s="47" t="s">
        <v>136</v>
      </c>
      <c r="M1259" s="26" t="s">
        <v>69</v>
      </c>
      <c r="N1259" s="26" t="str">
        <f t="shared" si="178"/>
        <v>Realizado</v>
      </c>
      <c r="O1259" s="47" t="s">
        <v>45</v>
      </c>
      <c r="P1259" s="47" t="s">
        <v>70</v>
      </c>
      <c r="Q1259" s="26" t="str">
        <f>IFERROR(IFERROR(VLOOKUP(H1259,[1]STATUS_CAPEX!I:J,2,0),VLOOKUP(H1259,[1]STATUS_OPEX!H:I,2,0)),0)</f>
        <v>LIB //COMS</v>
      </c>
      <c r="R1259" s="31">
        <v>46809</v>
      </c>
      <c r="S1259" s="32" t="s">
        <v>56</v>
      </c>
      <c r="T1259" s="47" t="s">
        <v>72</v>
      </c>
      <c r="U1259" s="33" t="s">
        <v>39</v>
      </c>
      <c r="V1259" s="33" t="str">
        <f t="shared" si="185"/>
        <v>OK</v>
      </c>
      <c r="W1259" s="33" t="s">
        <v>49</v>
      </c>
      <c r="X1259" s="33" t="s">
        <v>49</v>
      </c>
      <c r="Y1259" s="33" t="s">
        <v>39</v>
      </c>
      <c r="Z1259" s="14">
        <f t="shared" si="180"/>
        <v>1</v>
      </c>
      <c r="AA1259" s="48">
        <v>1167.1099999999999</v>
      </c>
      <c r="AB1259" s="50" t="s">
        <v>57</v>
      </c>
      <c r="AC1259" s="36" t="s">
        <v>271</v>
      </c>
      <c r="AD1259" s="37" t="s">
        <v>51</v>
      </c>
      <c r="AE1259" s="32" t="str">
        <f t="shared" si="184"/>
        <v>Realizado</v>
      </c>
      <c r="AF1259" s="38" t="s">
        <v>42</v>
      </c>
      <c r="AG1259" s="39">
        <f t="shared" si="179"/>
        <v>482.36</v>
      </c>
      <c r="AH1259" s="40">
        <v>2548098.5699999998</v>
      </c>
      <c r="AI1259" s="35" t="e">
        <f t="shared" si="181"/>
        <v>#N/A</v>
      </c>
      <c r="AJ1259" s="41">
        <v>25662351</v>
      </c>
      <c r="AK1259" s="51">
        <v>482.36</v>
      </c>
      <c r="AL1259" s="34" t="str">
        <f t="shared" si="182"/>
        <v>Mauricio Alves</v>
      </c>
    </row>
    <row r="1260" spans="1:38" x14ac:dyDescent="0.25">
      <c r="A1260" s="26" t="s">
        <v>38</v>
      </c>
      <c r="B1260" s="26" t="s">
        <v>39</v>
      </c>
      <c r="C1260" s="26" t="s">
        <v>52</v>
      </c>
      <c r="D1260" s="26" t="s">
        <v>40</v>
      </c>
      <c r="E1260" s="27">
        <v>3088</v>
      </c>
      <c r="F1260" s="67">
        <v>543</v>
      </c>
      <c r="G1260" s="67"/>
      <c r="H1260" s="26">
        <v>6000824120</v>
      </c>
      <c r="I1260" s="26" t="s">
        <v>42</v>
      </c>
      <c r="J1260" s="26" t="s">
        <v>42</v>
      </c>
      <c r="K1260" s="30" t="str">
        <f t="shared" si="183"/>
        <v>Custeio</v>
      </c>
      <c r="L1260" s="47" t="s">
        <v>136</v>
      </c>
      <c r="M1260" s="26" t="s">
        <v>69</v>
      </c>
      <c r="N1260" s="26" t="str">
        <f t="shared" si="178"/>
        <v>Realizado</v>
      </c>
      <c r="O1260" s="47" t="s">
        <v>45</v>
      </c>
      <c r="P1260" s="47" t="s">
        <v>70</v>
      </c>
      <c r="Q1260" s="26" t="str">
        <f>IFERROR(IFERROR(VLOOKUP(H1260,[1]STATUS_CAPEX!I:J,2,0),VLOOKUP(H1260,[1]STATUS_OPEX!H:I,2,0)),0)</f>
        <v>LIB //COMS</v>
      </c>
      <c r="R1260" s="31">
        <v>46810</v>
      </c>
      <c r="S1260" s="32" t="s">
        <v>56</v>
      </c>
      <c r="T1260" s="47" t="s">
        <v>72</v>
      </c>
      <c r="U1260" s="33" t="s">
        <v>39</v>
      </c>
      <c r="V1260" s="33" t="str">
        <f t="shared" si="185"/>
        <v>OK</v>
      </c>
      <c r="W1260" s="33" t="s">
        <v>49</v>
      </c>
      <c r="X1260" s="33" t="s">
        <v>49</v>
      </c>
      <c r="Y1260" s="33" t="s">
        <v>39</v>
      </c>
      <c r="Z1260" s="14">
        <f t="shared" si="180"/>
        <v>1</v>
      </c>
      <c r="AA1260" s="48">
        <v>1377.35</v>
      </c>
      <c r="AB1260" s="50" t="s">
        <v>57</v>
      </c>
      <c r="AC1260" s="36" t="s">
        <v>271</v>
      </c>
      <c r="AD1260" s="37" t="s">
        <v>51</v>
      </c>
      <c r="AE1260" s="32" t="str">
        <f t="shared" si="184"/>
        <v>Realizado</v>
      </c>
      <c r="AF1260" s="38" t="s">
        <v>42</v>
      </c>
      <c r="AG1260" s="39">
        <f t="shared" si="179"/>
        <v>397.25</v>
      </c>
      <c r="AH1260" s="40">
        <v>2548098.5699999998</v>
      </c>
      <c r="AI1260" s="35" t="e">
        <f t="shared" si="181"/>
        <v>#N/A</v>
      </c>
      <c r="AJ1260" s="41">
        <v>25662401</v>
      </c>
      <c r="AK1260" s="51">
        <v>397.25</v>
      </c>
      <c r="AL1260" s="34" t="str">
        <f t="shared" si="182"/>
        <v>Mauricio Alves</v>
      </c>
    </row>
    <row r="1261" spans="1:38" x14ac:dyDescent="0.25">
      <c r="A1261" s="26" t="s">
        <v>38</v>
      </c>
      <c r="B1261" s="26" t="s">
        <v>39</v>
      </c>
      <c r="C1261" s="26" t="s">
        <v>52</v>
      </c>
      <c r="D1261" s="26" t="s">
        <v>40</v>
      </c>
      <c r="E1261" s="27">
        <v>5034</v>
      </c>
      <c r="F1261" s="67">
        <v>576</v>
      </c>
      <c r="G1261" s="67"/>
      <c r="H1261" s="26">
        <v>6000824131</v>
      </c>
      <c r="I1261" s="26" t="s">
        <v>42</v>
      </c>
      <c r="J1261" s="26" t="s">
        <v>42</v>
      </c>
      <c r="K1261" s="30" t="str">
        <f t="shared" si="183"/>
        <v>Custeio</v>
      </c>
      <c r="L1261" s="47" t="s">
        <v>136</v>
      </c>
      <c r="M1261" s="26" t="s">
        <v>69</v>
      </c>
      <c r="N1261" s="26" t="str">
        <f t="shared" ref="N1261:N1324" si="186">IF(Z1261&gt;99%,"Realizado","Pendente")</f>
        <v>Realizado</v>
      </c>
      <c r="O1261" s="47" t="s">
        <v>45</v>
      </c>
      <c r="P1261" s="47" t="s">
        <v>70</v>
      </c>
      <c r="Q1261" s="26" t="str">
        <f>IFERROR(IFERROR(VLOOKUP(H1261,[1]STATUS_CAPEX!I:J,2,0),VLOOKUP(H1261,[1]STATUS_OPEX!H:I,2,0)),0)</f>
        <v>LIB //COMS</v>
      </c>
      <c r="R1261" s="31">
        <v>46856</v>
      </c>
      <c r="S1261" s="32" t="s">
        <v>47</v>
      </c>
      <c r="T1261" s="47" t="s">
        <v>72</v>
      </c>
      <c r="U1261" s="33" t="s">
        <v>39</v>
      </c>
      <c r="V1261" s="33" t="str">
        <f t="shared" si="185"/>
        <v>OK</v>
      </c>
      <c r="W1261" s="33" t="s">
        <v>49</v>
      </c>
      <c r="X1261" s="33" t="s">
        <v>49</v>
      </c>
      <c r="Y1261" s="33" t="s">
        <v>39</v>
      </c>
      <c r="Z1261" s="14">
        <f t="shared" si="180"/>
        <v>1</v>
      </c>
      <c r="AA1261" s="48">
        <v>769.86</v>
      </c>
      <c r="AB1261" s="35" t="s">
        <v>50</v>
      </c>
      <c r="AC1261" s="36" t="s">
        <v>271</v>
      </c>
      <c r="AD1261" s="37" t="s">
        <v>51</v>
      </c>
      <c r="AE1261" s="32" t="str">
        <f t="shared" si="184"/>
        <v>Realizado</v>
      </c>
      <c r="AF1261" s="38" t="s">
        <v>42</v>
      </c>
      <c r="AG1261" s="39">
        <f t="shared" si="179"/>
        <v>85.71</v>
      </c>
      <c r="AH1261" s="40">
        <v>2548098.5699999998</v>
      </c>
      <c r="AI1261" s="35" t="e">
        <f t="shared" si="181"/>
        <v>#N/A</v>
      </c>
      <c r="AJ1261" s="41">
        <v>25662718</v>
      </c>
      <c r="AK1261" s="51">
        <v>85.71</v>
      </c>
      <c r="AL1261" s="34" t="str">
        <f t="shared" si="182"/>
        <v>Mauricio Alves</v>
      </c>
    </row>
    <row r="1262" spans="1:38" x14ac:dyDescent="0.25">
      <c r="A1262" s="26" t="s">
        <v>38</v>
      </c>
      <c r="B1262" s="26" t="s">
        <v>39</v>
      </c>
      <c r="C1262" s="26" t="s">
        <v>52</v>
      </c>
      <c r="D1262" s="26" t="s">
        <v>40</v>
      </c>
      <c r="E1262" s="27">
        <v>5041</v>
      </c>
      <c r="F1262" s="67">
        <v>577</v>
      </c>
      <c r="G1262" s="67"/>
      <c r="H1262" s="26">
        <v>6000824132</v>
      </c>
      <c r="I1262" s="26" t="s">
        <v>42</v>
      </c>
      <c r="J1262" s="26" t="s">
        <v>42</v>
      </c>
      <c r="K1262" s="30" t="str">
        <f t="shared" si="183"/>
        <v>Custeio</v>
      </c>
      <c r="L1262" s="47" t="s">
        <v>136</v>
      </c>
      <c r="M1262" s="26" t="s">
        <v>69</v>
      </c>
      <c r="N1262" s="26" t="str">
        <f t="shared" si="186"/>
        <v>Realizado</v>
      </c>
      <c r="O1262" s="47" t="s">
        <v>245</v>
      </c>
      <c r="P1262" s="47" t="s">
        <v>70</v>
      </c>
      <c r="Q1262" s="26" t="str">
        <f>IFERROR(IFERROR(VLOOKUP(H1262,[1]STATUS_CAPEX!I:J,2,0),VLOOKUP(H1262,[1]STATUS_OPEX!H:I,2,0)),0)</f>
        <v>LIB //COMS</v>
      </c>
      <c r="R1262" s="31">
        <v>46857</v>
      </c>
      <c r="S1262" s="32" t="s">
        <v>47</v>
      </c>
      <c r="T1262" s="47" t="s">
        <v>72</v>
      </c>
      <c r="U1262" s="33" t="s">
        <v>39</v>
      </c>
      <c r="V1262" s="33" t="str">
        <f t="shared" si="185"/>
        <v>OK</v>
      </c>
      <c r="W1262" s="33" t="s">
        <v>49</v>
      </c>
      <c r="X1262" s="33" t="s">
        <v>49</v>
      </c>
      <c r="Y1262" s="33" t="s">
        <v>39</v>
      </c>
      <c r="Z1262" s="14">
        <f t="shared" si="180"/>
        <v>1</v>
      </c>
      <c r="AA1262" s="48">
        <v>769.86</v>
      </c>
      <c r="AB1262" s="35" t="s">
        <v>50</v>
      </c>
      <c r="AC1262" s="36" t="s">
        <v>271</v>
      </c>
      <c r="AD1262" s="37" t="s">
        <v>51</v>
      </c>
      <c r="AE1262" s="32" t="str">
        <f t="shared" si="184"/>
        <v>Realizado</v>
      </c>
      <c r="AF1262" s="38" t="s">
        <v>42</v>
      </c>
      <c r="AG1262" s="39">
        <f t="shared" si="179"/>
        <v>93.96</v>
      </c>
      <c r="AH1262" s="40">
        <v>2548098.5699999998</v>
      </c>
      <c r="AI1262" s="35" t="e">
        <f t="shared" si="181"/>
        <v>#N/A</v>
      </c>
      <c r="AJ1262" s="41">
        <v>25662721</v>
      </c>
      <c r="AK1262" s="51">
        <v>93.96</v>
      </c>
      <c r="AL1262" s="34" t="str">
        <f t="shared" si="182"/>
        <v>Mauricio Alves</v>
      </c>
    </row>
    <row r="1263" spans="1:38" x14ac:dyDescent="0.25">
      <c r="A1263" s="26" t="s">
        <v>38</v>
      </c>
      <c r="B1263" s="26" t="s">
        <v>39</v>
      </c>
      <c r="C1263" s="26" t="s">
        <v>52</v>
      </c>
      <c r="D1263" s="26" t="s">
        <v>40</v>
      </c>
      <c r="E1263" s="27">
        <v>5041</v>
      </c>
      <c r="F1263" s="67">
        <v>578</v>
      </c>
      <c r="G1263" s="67"/>
      <c r="H1263" s="26">
        <v>6000824133</v>
      </c>
      <c r="I1263" s="26" t="s">
        <v>42</v>
      </c>
      <c r="J1263" s="26" t="s">
        <v>42</v>
      </c>
      <c r="K1263" s="30" t="str">
        <f t="shared" si="183"/>
        <v>Custeio</v>
      </c>
      <c r="L1263" s="47" t="s">
        <v>136</v>
      </c>
      <c r="M1263" s="26" t="s">
        <v>69</v>
      </c>
      <c r="N1263" s="26" t="str">
        <f t="shared" si="186"/>
        <v>Realizado</v>
      </c>
      <c r="O1263" s="47" t="s">
        <v>245</v>
      </c>
      <c r="P1263" s="47" t="s">
        <v>70</v>
      </c>
      <c r="Q1263" s="26" t="str">
        <f>IFERROR(IFERROR(VLOOKUP(H1263,[1]STATUS_CAPEX!I:J,2,0),VLOOKUP(H1263,[1]STATUS_OPEX!H:I,2,0)),0)</f>
        <v>LIB //COMS</v>
      </c>
      <c r="R1263" s="31">
        <v>46858</v>
      </c>
      <c r="S1263" s="32" t="s">
        <v>47</v>
      </c>
      <c r="T1263" s="47" t="s">
        <v>72</v>
      </c>
      <c r="U1263" s="33" t="s">
        <v>39</v>
      </c>
      <c r="V1263" s="33" t="str">
        <f t="shared" si="185"/>
        <v>OK</v>
      </c>
      <c r="W1263" s="33" t="s">
        <v>49</v>
      </c>
      <c r="X1263" s="33" t="s">
        <v>49</v>
      </c>
      <c r="Y1263" s="33" t="s">
        <v>39</v>
      </c>
      <c r="Z1263" s="14">
        <f t="shared" si="180"/>
        <v>1</v>
      </c>
      <c r="AA1263" s="48">
        <v>1589</v>
      </c>
      <c r="AB1263" s="35" t="s">
        <v>50</v>
      </c>
      <c r="AC1263" s="36" t="s">
        <v>271</v>
      </c>
      <c r="AD1263" s="37" t="s">
        <v>51</v>
      </c>
      <c r="AE1263" s="32" t="str">
        <f t="shared" si="184"/>
        <v>Realizado</v>
      </c>
      <c r="AF1263" s="38" t="s">
        <v>42</v>
      </c>
      <c r="AG1263" s="39">
        <f t="shared" ref="AG1263:AG1309" si="187">IF(AK1263="",AA1263,AK1263)</f>
        <v>187.92</v>
      </c>
      <c r="AH1263" s="40">
        <v>2548098.5699999998</v>
      </c>
      <c r="AI1263" s="35" t="e">
        <f t="shared" si="181"/>
        <v>#N/A</v>
      </c>
      <c r="AJ1263" s="41">
        <v>25662750</v>
      </c>
      <c r="AK1263" s="51">
        <v>187.92</v>
      </c>
      <c r="AL1263" s="34" t="str">
        <f t="shared" si="182"/>
        <v>Mauricio Alves</v>
      </c>
    </row>
    <row r="1264" spans="1:38" x14ac:dyDescent="0.25">
      <c r="A1264" s="26" t="s">
        <v>38</v>
      </c>
      <c r="B1264" s="26" t="s">
        <v>39</v>
      </c>
      <c r="C1264" s="26" t="s">
        <v>52</v>
      </c>
      <c r="D1264" s="26" t="s">
        <v>40</v>
      </c>
      <c r="E1264" s="27">
        <v>3235</v>
      </c>
      <c r="F1264" s="67">
        <v>223</v>
      </c>
      <c r="G1264" s="67"/>
      <c r="H1264" s="26">
        <v>6000824160</v>
      </c>
      <c r="I1264" s="26" t="s">
        <v>42</v>
      </c>
      <c r="J1264" s="26" t="s">
        <v>42</v>
      </c>
      <c r="K1264" s="30" t="str">
        <f t="shared" si="183"/>
        <v>Custeio</v>
      </c>
      <c r="L1264" s="47" t="s">
        <v>136</v>
      </c>
      <c r="M1264" s="47" t="s">
        <v>506</v>
      </c>
      <c r="N1264" s="26" t="str">
        <f t="shared" si="186"/>
        <v>Realizado</v>
      </c>
      <c r="O1264" s="47" t="s">
        <v>45</v>
      </c>
      <c r="P1264" s="47" t="s">
        <v>70</v>
      </c>
      <c r="Q1264" s="26" t="str">
        <f>IFERROR(IFERROR(VLOOKUP(H1264,[1]STATUS_CAPEX!I:J,2,0),VLOOKUP(H1264,[1]STATUS_OPEX!H:I,2,0)),0)</f>
        <v>LIB //COMS</v>
      </c>
      <c r="R1264" s="31">
        <v>46815</v>
      </c>
      <c r="S1264" s="32" t="s">
        <v>56</v>
      </c>
      <c r="T1264" s="47" t="s">
        <v>72</v>
      </c>
      <c r="U1264" s="33" t="s">
        <v>39</v>
      </c>
      <c r="V1264" s="33" t="str">
        <f t="shared" si="185"/>
        <v>OK</v>
      </c>
      <c r="W1264" s="33" t="s">
        <v>49</v>
      </c>
      <c r="X1264" s="33" t="s">
        <v>49</v>
      </c>
      <c r="Y1264" s="33" t="s">
        <v>39</v>
      </c>
      <c r="Z1264" s="14">
        <f t="shared" si="180"/>
        <v>1</v>
      </c>
      <c r="AA1264" s="48">
        <v>487.18</v>
      </c>
      <c r="AB1264" s="50" t="s">
        <v>57</v>
      </c>
      <c r="AC1264" s="36" t="s">
        <v>271</v>
      </c>
      <c r="AD1264" s="37" t="s">
        <v>51</v>
      </c>
      <c r="AE1264" s="32" t="str">
        <f t="shared" si="184"/>
        <v>Realizado</v>
      </c>
      <c r="AF1264" s="38" t="s">
        <v>42</v>
      </c>
      <c r="AG1264" s="39">
        <f t="shared" si="187"/>
        <v>251.39</v>
      </c>
      <c r="AH1264" s="40">
        <v>2548098.5699999998</v>
      </c>
      <c r="AI1264" s="35" t="e">
        <f t="shared" si="181"/>
        <v>#N/A</v>
      </c>
      <c r="AJ1264" s="41">
        <v>25662468</v>
      </c>
      <c r="AK1264" s="51">
        <v>251.39</v>
      </c>
      <c r="AL1264" s="34" t="str">
        <f t="shared" si="182"/>
        <v>Mauricio Alves</v>
      </c>
    </row>
    <row r="1265" spans="1:38" x14ac:dyDescent="0.25">
      <c r="A1265" s="26" t="s">
        <v>38</v>
      </c>
      <c r="B1265" s="26" t="s">
        <v>39</v>
      </c>
      <c r="C1265" s="26" t="s">
        <v>52</v>
      </c>
      <c r="D1265" s="26" t="s">
        <v>40</v>
      </c>
      <c r="E1265" s="27">
        <v>3088</v>
      </c>
      <c r="F1265" s="67">
        <v>224</v>
      </c>
      <c r="G1265" s="67"/>
      <c r="H1265" s="26">
        <v>6000824162</v>
      </c>
      <c r="I1265" s="26" t="s">
        <v>42</v>
      </c>
      <c r="J1265" s="26" t="s">
        <v>42</v>
      </c>
      <c r="K1265" s="30" t="str">
        <f t="shared" si="183"/>
        <v>Custeio</v>
      </c>
      <c r="L1265" s="47" t="s">
        <v>136</v>
      </c>
      <c r="M1265" s="47" t="s">
        <v>541</v>
      </c>
      <c r="N1265" s="26" t="str">
        <f t="shared" si="186"/>
        <v>Realizado</v>
      </c>
      <c r="O1265" s="47" t="s">
        <v>45</v>
      </c>
      <c r="P1265" s="47" t="s">
        <v>70</v>
      </c>
      <c r="Q1265" s="26" t="str">
        <f>IFERROR(IFERROR(VLOOKUP(H1265,[1]STATUS_CAPEX!I:J,2,0),VLOOKUP(H1265,[1]STATUS_OPEX!H:I,2,0)),0)</f>
        <v>LIB //COMS</v>
      </c>
      <c r="R1265" s="31">
        <v>46816</v>
      </c>
      <c r="S1265" s="32" t="s">
        <v>56</v>
      </c>
      <c r="T1265" s="47" t="s">
        <v>72</v>
      </c>
      <c r="U1265" s="33" t="s">
        <v>39</v>
      </c>
      <c r="V1265" s="33" t="str">
        <f t="shared" si="185"/>
        <v>OK</v>
      </c>
      <c r="W1265" s="33" t="s">
        <v>49</v>
      </c>
      <c r="X1265" s="33" t="s">
        <v>49</v>
      </c>
      <c r="Y1265" s="33" t="s">
        <v>39</v>
      </c>
      <c r="Z1265" s="14">
        <f t="shared" si="180"/>
        <v>1</v>
      </c>
      <c r="AA1265" s="48">
        <v>487.18</v>
      </c>
      <c r="AB1265" s="50" t="s">
        <v>57</v>
      </c>
      <c r="AC1265" s="36" t="s">
        <v>271</v>
      </c>
      <c r="AD1265" s="37" t="s">
        <v>51</v>
      </c>
      <c r="AE1265" s="32" t="str">
        <f t="shared" si="184"/>
        <v>Realizado</v>
      </c>
      <c r="AF1265" s="38" t="s">
        <v>42</v>
      </c>
      <c r="AG1265" s="39">
        <f t="shared" si="187"/>
        <v>251.39</v>
      </c>
      <c r="AH1265" s="40">
        <v>2548098.5699999998</v>
      </c>
      <c r="AI1265" s="35" t="e">
        <f t="shared" si="181"/>
        <v>#N/A</v>
      </c>
      <c r="AJ1265" s="41">
        <v>25662469</v>
      </c>
      <c r="AK1265" s="51">
        <v>251.39</v>
      </c>
      <c r="AL1265" s="34" t="str">
        <f t="shared" si="182"/>
        <v>Mauricio Alves</v>
      </c>
    </row>
    <row r="1266" spans="1:38" x14ac:dyDescent="0.25">
      <c r="A1266" s="26" t="s">
        <v>38</v>
      </c>
      <c r="B1266" s="26" t="s">
        <v>39</v>
      </c>
      <c r="C1266" s="26" t="s">
        <v>52</v>
      </c>
      <c r="D1266" s="26" t="s">
        <v>40</v>
      </c>
      <c r="E1266" s="27">
        <v>30594</v>
      </c>
      <c r="F1266" s="67">
        <v>96</v>
      </c>
      <c r="G1266" s="67"/>
      <c r="H1266" s="26">
        <v>6000829563</v>
      </c>
      <c r="I1266" s="26" t="s">
        <v>42</v>
      </c>
      <c r="J1266" s="26" t="s">
        <v>42</v>
      </c>
      <c r="K1266" s="30" t="str">
        <f t="shared" si="183"/>
        <v>Custeio</v>
      </c>
      <c r="L1266" s="47" t="s">
        <v>136</v>
      </c>
      <c r="M1266" s="26" t="s">
        <v>44</v>
      </c>
      <c r="N1266" s="26" t="str">
        <f t="shared" si="186"/>
        <v>Realizado</v>
      </c>
      <c r="O1266" s="47" t="s">
        <v>45</v>
      </c>
      <c r="P1266" s="47" t="s">
        <v>638</v>
      </c>
      <c r="Q1266" s="26" t="str">
        <f>IFERROR(IFERROR(VLOOKUP(H1266,[1]STATUS_CAPEX!I:J,2,0),VLOOKUP(H1266,[1]STATUS_OPEX!H:I,2,0)),0)</f>
        <v>LIB //COMS</v>
      </c>
      <c r="R1266" s="31">
        <v>46817</v>
      </c>
      <c r="S1266" s="32" t="s">
        <v>47</v>
      </c>
      <c r="T1266" s="47" t="s">
        <v>72</v>
      </c>
      <c r="U1266" s="33" t="s">
        <v>39</v>
      </c>
      <c r="V1266" s="33" t="str">
        <f t="shared" si="185"/>
        <v>OK</v>
      </c>
      <c r="W1266" s="33" t="s">
        <v>49</v>
      </c>
      <c r="X1266" s="33" t="s">
        <v>49</v>
      </c>
      <c r="Y1266" s="33" t="s">
        <v>39</v>
      </c>
      <c r="Z1266" s="14">
        <f t="shared" si="180"/>
        <v>1</v>
      </c>
      <c r="AA1266" s="48">
        <v>1999.15</v>
      </c>
      <c r="AB1266" s="50" t="s">
        <v>50</v>
      </c>
      <c r="AC1266" s="36" t="s">
        <v>271</v>
      </c>
      <c r="AD1266" s="37" t="s">
        <v>51</v>
      </c>
      <c r="AE1266" s="32" t="str">
        <f t="shared" si="184"/>
        <v>Realizado</v>
      </c>
      <c r="AF1266" s="38" t="s">
        <v>42</v>
      </c>
      <c r="AG1266" s="39">
        <f t="shared" si="187"/>
        <v>2384.1799999999998</v>
      </c>
      <c r="AH1266" s="40">
        <v>2548098.5699999998</v>
      </c>
      <c r="AI1266" s="35" t="e">
        <f t="shared" si="181"/>
        <v>#N/A</v>
      </c>
      <c r="AJ1266" s="41">
        <v>25745519</v>
      </c>
      <c r="AK1266" s="51">
        <v>2384.1799999999998</v>
      </c>
      <c r="AL1266" s="34" t="str">
        <f t="shared" si="182"/>
        <v>Mauricio Alves</v>
      </c>
    </row>
    <row r="1267" spans="1:38" x14ac:dyDescent="0.25">
      <c r="A1267" s="26" t="s">
        <v>38</v>
      </c>
      <c r="B1267" s="26" t="s">
        <v>39</v>
      </c>
      <c r="C1267" s="26" t="s">
        <v>52</v>
      </c>
      <c r="D1267" s="26" t="s">
        <v>40</v>
      </c>
      <c r="E1267" s="27">
        <v>44231433</v>
      </c>
      <c r="F1267" s="67">
        <v>97</v>
      </c>
      <c r="G1267" s="67"/>
      <c r="H1267" s="26">
        <v>6000829569</v>
      </c>
      <c r="I1267" s="26" t="s">
        <v>42</v>
      </c>
      <c r="J1267" s="26" t="s">
        <v>42</v>
      </c>
      <c r="K1267" s="30" t="str">
        <f t="shared" si="183"/>
        <v>Custeio</v>
      </c>
      <c r="L1267" s="47" t="s">
        <v>136</v>
      </c>
      <c r="M1267" s="26" t="s">
        <v>44</v>
      </c>
      <c r="N1267" s="26" t="str">
        <f t="shared" si="186"/>
        <v>Realizado</v>
      </c>
      <c r="O1267" s="47" t="s">
        <v>45</v>
      </c>
      <c r="P1267" s="47" t="s">
        <v>639</v>
      </c>
      <c r="Q1267" s="26" t="str">
        <f>IFERROR(IFERROR(VLOOKUP(H1267,[1]STATUS_CAPEX!I:J,2,0),VLOOKUP(H1267,[1]STATUS_OPEX!H:I,2,0)),0)</f>
        <v>LIB //COMS</v>
      </c>
      <c r="R1267" s="31">
        <v>46818</v>
      </c>
      <c r="S1267" s="32" t="s">
        <v>165</v>
      </c>
      <c r="T1267" s="47" t="s">
        <v>72</v>
      </c>
      <c r="U1267" s="33" t="s">
        <v>39</v>
      </c>
      <c r="V1267" s="33" t="str">
        <f t="shared" si="185"/>
        <v>OK</v>
      </c>
      <c r="W1267" s="33" t="s">
        <v>49</v>
      </c>
      <c r="X1267" s="33" t="s">
        <v>49</v>
      </c>
      <c r="Y1267" s="33" t="s">
        <v>39</v>
      </c>
      <c r="Z1267" s="14">
        <f t="shared" si="180"/>
        <v>1</v>
      </c>
      <c r="AA1267" s="48">
        <v>1054.6600000000001</v>
      </c>
      <c r="AB1267" s="50" t="s">
        <v>50</v>
      </c>
      <c r="AC1267" s="36" t="s">
        <v>73</v>
      </c>
      <c r="AD1267" s="37" t="s">
        <v>51</v>
      </c>
      <c r="AE1267" s="32" t="str">
        <f t="shared" si="184"/>
        <v>Realizado</v>
      </c>
      <c r="AF1267" s="38" t="s">
        <v>166</v>
      </c>
      <c r="AG1267" s="39">
        <f t="shared" si="187"/>
        <v>1102.23</v>
      </c>
      <c r="AH1267" s="40">
        <v>2548098.5699999998</v>
      </c>
      <c r="AI1267" s="35" t="e">
        <f t="shared" si="181"/>
        <v>#N/A</v>
      </c>
      <c r="AJ1267" s="41">
        <v>25745105</v>
      </c>
      <c r="AK1267" s="51">
        <v>1102.23</v>
      </c>
      <c r="AL1267" s="34" t="str">
        <f t="shared" si="182"/>
        <v>Mauricio Alves</v>
      </c>
    </row>
    <row r="1268" spans="1:38" x14ac:dyDescent="0.25">
      <c r="A1268" s="26" t="s">
        <v>38</v>
      </c>
      <c r="B1268" s="26" t="s">
        <v>39</v>
      </c>
      <c r="C1268" s="26" t="s">
        <v>52</v>
      </c>
      <c r="D1268" s="26" t="s">
        <v>40</v>
      </c>
      <c r="E1268" s="27">
        <v>36091</v>
      </c>
      <c r="F1268" s="67">
        <v>98</v>
      </c>
      <c r="G1268" s="67"/>
      <c r="H1268" s="26">
        <v>6000829575</v>
      </c>
      <c r="I1268" s="26" t="s">
        <v>42</v>
      </c>
      <c r="J1268" s="26" t="s">
        <v>42</v>
      </c>
      <c r="K1268" s="30" t="str">
        <f t="shared" si="183"/>
        <v>Custeio</v>
      </c>
      <c r="L1268" s="47" t="s">
        <v>136</v>
      </c>
      <c r="M1268" s="26" t="s">
        <v>44</v>
      </c>
      <c r="N1268" s="26" t="str">
        <f t="shared" si="186"/>
        <v>Realizado</v>
      </c>
      <c r="O1268" s="47" t="s">
        <v>45</v>
      </c>
      <c r="P1268" s="47" t="s">
        <v>640</v>
      </c>
      <c r="Q1268" s="26" t="str">
        <f>IFERROR(IFERROR(VLOOKUP(H1268,[1]STATUS_CAPEX!I:J,2,0),VLOOKUP(H1268,[1]STATUS_OPEX!H:I,2,0)),0)</f>
        <v>LIB //COMS</v>
      </c>
      <c r="R1268" s="31">
        <v>46819</v>
      </c>
      <c r="S1268" s="32" t="s">
        <v>47</v>
      </c>
      <c r="T1268" s="47" t="s">
        <v>72</v>
      </c>
      <c r="U1268" s="33" t="s">
        <v>39</v>
      </c>
      <c r="V1268" s="33" t="str">
        <f t="shared" si="185"/>
        <v>OK</v>
      </c>
      <c r="W1268" s="33" t="s">
        <v>49</v>
      </c>
      <c r="X1268" s="33" t="s">
        <v>49</v>
      </c>
      <c r="Y1268" s="33" t="s">
        <v>39</v>
      </c>
      <c r="Z1268" s="14">
        <f t="shared" si="180"/>
        <v>1</v>
      </c>
      <c r="AA1268" s="48">
        <v>211.23</v>
      </c>
      <c r="AB1268" s="50" t="s">
        <v>50</v>
      </c>
      <c r="AC1268" s="36" t="str">
        <f>IFERROR(VLOOKUP(T1268,[1]STATUS_CAPEX!Q:R,2,0),"SAMUEL OLIVEIRA")</f>
        <v>SAMUEL OLIVEIRA</v>
      </c>
      <c r="AD1268" s="37" t="s">
        <v>51</v>
      </c>
      <c r="AE1268" s="32" t="str">
        <f t="shared" si="184"/>
        <v>Realizado</v>
      </c>
      <c r="AF1268" s="38" t="s">
        <v>42</v>
      </c>
      <c r="AG1268" s="39">
        <f t="shared" si="187"/>
        <v>228.64</v>
      </c>
      <c r="AH1268" s="40">
        <v>2548098.5699999998</v>
      </c>
      <c r="AI1268" s="35" t="e">
        <f t="shared" si="181"/>
        <v>#N/A</v>
      </c>
      <c r="AJ1268" s="41">
        <v>25745533</v>
      </c>
      <c r="AK1268" s="51">
        <v>228.64</v>
      </c>
      <c r="AL1268" s="34" t="str">
        <f t="shared" si="182"/>
        <v>Mauricio Alves</v>
      </c>
    </row>
    <row r="1269" spans="1:38" x14ac:dyDescent="0.25">
      <c r="A1269" s="26" t="s">
        <v>38</v>
      </c>
      <c r="B1269" s="26" t="s">
        <v>39</v>
      </c>
      <c r="C1269" s="26" t="s">
        <v>52</v>
      </c>
      <c r="D1269" s="26" t="s">
        <v>40</v>
      </c>
      <c r="E1269" s="27">
        <v>44231341</v>
      </c>
      <c r="F1269" s="67">
        <v>99</v>
      </c>
      <c r="G1269" s="67"/>
      <c r="H1269" s="26">
        <v>6000829491</v>
      </c>
      <c r="I1269" s="26" t="s">
        <v>42</v>
      </c>
      <c r="J1269" s="26" t="s">
        <v>42</v>
      </c>
      <c r="K1269" s="30" t="str">
        <f t="shared" si="183"/>
        <v>Custeio</v>
      </c>
      <c r="L1269" s="47" t="s">
        <v>136</v>
      </c>
      <c r="M1269" s="26" t="s">
        <v>44</v>
      </c>
      <c r="N1269" s="26" t="str">
        <f t="shared" si="186"/>
        <v>Realizado</v>
      </c>
      <c r="O1269" s="47" t="s">
        <v>45</v>
      </c>
      <c r="P1269" s="47" t="s">
        <v>638</v>
      </c>
      <c r="Q1269" s="26" t="str">
        <f>IFERROR(IFERROR(VLOOKUP(H1269,[1]STATUS_CAPEX!I:J,2,0),VLOOKUP(H1269,[1]STATUS_OPEX!H:I,2,0)),0)</f>
        <v>LIB //COMS</v>
      </c>
      <c r="R1269" s="31">
        <v>46820</v>
      </c>
      <c r="S1269" s="32" t="s">
        <v>47</v>
      </c>
      <c r="T1269" s="47" t="s">
        <v>72</v>
      </c>
      <c r="U1269" s="33" t="s">
        <v>39</v>
      </c>
      <c r="V1269" s="33" t="str">
        <f t="shared" si="185"/>
        <v>OK</v>
      </c>
      <c r="W1269" s="33" t="s">
        <v>49</v>
      </c>
      <c r="X1269" s="33" t="s">
        <v>49</v>
      </c>
      <c r="Y1269" s="33" t="s">
        <v>39</v>
      </c>
      <c r="Z1269" s="14">
        <f t="shared" si="180"/>
        <v>1</v>
      </c>
      <c r="AA1269" s="48">
        <v>3163.93</v>
      </c>
      <c r="AB1269" s="50" t="s">
        <v>50</v>
      </c>
      <c r="AC1269" s="36" t="s">
        <v>271</v>
      </c>
      <c r="AD1269" s="37" t="s">
        <v>51</v>
      </c>
      <c r="AE1269" s="32" t="str">
        <f t="shared" si="184"/>
        <v>Realizado</v>
      </c>
      <c r="AF1269" s="38" t="s">
        <v>42</v>
      </c>
      <c r="AG1269" s="39">
        <f t="shared" si="187"/>
        <v>3306.61</v>
      </c>
      <c r="AH1269" s="40">
        <v>2548098.5699999998</v>
      </c>
      <c r="AI1269" s="35" t="e">
        <f t="shared" si="181"/>
        <v>#N/A</v>
      </c>
      <c r="AJ1269" s="41">
        <v>25745248</v>
      </c>
      <c r="AK1269" s="51">
        <v>3306.61</v>
      </c>
      <c r="AL1269" s="34" t="str">
        <f t="shared" si="182"/>
        <v>Mauricio Alves</v>
      </c>
    </row>
    <row r="1270" spans="1:38" x14ac:dyDescent="0.25">
      <c r="A1270" s="26" t="s">
        <v>38</v>
      </c>
      <c r="B1270" s="26" t="s">
        <v>39</v>
      </c>
      <c r="C1270" s="26" t="s">
        <v>52</v>
      </c>
      <c r="D1270" s="26" t="s">
        <v>40</v>
      </c>
      <c r="E1270" s="27">
        <v>3225</v>
      </c>
      <c r="F1270" s="67">
        <v>100</v>
      </c>
      <c r="G1270" s="67"/>
      <c r="H1270" s="26">
        <v>6000826459</v>
      </c>
      <c r="I1270" s="26" t="s">
        <v>42</v>
      </c>
      <c r="J1270" s="26" t="s">
        <v>42</v>
      </c>
      <c r="K1270" s="30" t="str">
        <f t="shared" si="183"/>
        <v>Custeio</v>
      </c>
      <c r="L1270" s="47" t="s">
        <v>136</v>
      </c>
      <c r="M1270" s="26" t="s">
        <v>44</v>
      </c>
      <c r="N1270" s="26" t="str">
        <f t="shared" si="186"/>
        <v>Realizado</v>
      </c>
      <c r="O1270" s="47" t="s">
        <v>45</v>
      </c>
      <c r="P1270" s="47" t="s">
        <v>76</v>
      </c>
      <c r="Q1270" s="26" t="str">
        <f>IFERROR(IFERROR(VLOOKUP(H1270,[1]STATUS_CAPEX!I:J,2,0),VLOOKUP(H1270,[1]STATUS_OPEX!H:I,2,0)),0)</f>
        <v>LIB //COMS</v>
      </c>
      <c r="R1270" s="31">
        <v>46821</v>
      </c>
      <c r="S1270" s="32" t="s">
        <v>56</v>
      </c>
      <c r="T1270" s="47" t="s">
        <v>72</v>
      </c>
      <c r="U1270" s="33" t="s">
        <v>39</v>
      </c>
      <c r="V1270" s="33" t="str">
        <f t="shared" si="185"/>
        <v>OK</v>
      </c>
      <c r="W1270" s="33" t="s">
        <v>49</v>
      </c>
      <c r="X1270" s="33" t="s">
        <v>49</v>
      </c>
      <c r="Y1270" s="33" t="s">
        <v>39</v>
      </c>
      <c r="Z1270" s="14">
        <f t="shared" si="180"/>
        <v>1</v>
      </c>
      <c r="AA1270" s="48">
        <v>801.17</v>
      </c>
      <c r="AB1270" s="50" t="s">
        <v>57</v>
      </c>
      <c r="AC1270" s="36" t="s">
        <v>271</v>
      </c>
      <c r="AD1270" s="37" t="s">
        <v>51</v>
      </c>
      <c r="AE1270" s="32" t="str">
        <f t="shared" si="184"/>
        <v>Realizado</v>
      </c>
      <c r="AF1270" s="38" t="s">
        <v>42</v>
      </c>
      <c r="AG1270" s="39">
        <f t="shared" si="187"/>
        <v>432.06</v>
      </c>
      <c r="AH1270" s="40">
        <v>2548098.5699999998</v>
      </c>
      <c r="AI1270" s="35" t="e">
        <f t="shared" si="181"/>
        <v>#N/A</v>
      </c>
      <c r="AJ1270" s="41">
        <v>25710861</v>
      </c>
      <c r="AK1270" s="51">
        <v>432.06</v>
      </c>
      <c r="AL1270" s="34" t="str">
        <f t="shared" si="182"/>
        <v>Mauricio Alves</v>
      </c>
    </row>
    <row r="1271" spans="1:38" x14ac:dyDescent="0.25">
      <c r="A1271" s="26" t="s">
        <v>38</v>
      </c>
      <c r="B1271" s="26" t="s">
        <v>39</v>
      </c>
      <c r="C1271" s="26" t="s">
        <v>52</v>
      </c>
      <c r="D1271" s="26" t="s">
        <v>40</v>
      </c>
      <c r="E1271" s="27">
        <v>3224</v>
      </c>
      <c r="F1271" s="67">
        <v>101</v>
      </c>
      <c r="G1271" s="67"/>
      <c r="H1271" s="26">
        <v>6000826460</v>
      </c>
      <c r="I1271" s="26" t="s">
        <v>42</v>
      </c>
      <c r="J1271" s="26" t="s">
        <v>42</v>
      </c>
      <c r="K1271" s="30" t="str">
        <f t="shared" si="183"/>
        <v>Custeio</v>
      </c>
      <c r="L1271" s="47" t="s">
        <v>136</v>
      </c>
      <c r="M1271" s="26" t="s">
        <v>44</v>
      </c>
      <c r="N1271" s="26" t="str">
        <f t="shared" si="186"/>
        <v>Realizado</v>
      </c>
      <c r="O1271" s="47" t="s">
        <v>45</v>
      </c>
      <c r="P1271" s="47" t="s">
        <v>76</v>
      </c>
      <c r="Q1271" s="26" t="str">
        <f>IFERROR(IFERROR(VLOOKUP(H1271,[1]STATUS_CAPEX!I:J,2,0),VLOOKUP(H1271,[1]STATUS_OPEX!H:I,2,0)),0)</f>
        <v>LIB //COMS</v>
      </c>
      <c r="R1271" s="31">
        <v>46822</v>
      </c>
      <c r="S1271" s="32" t="s">
        <v>56</v>
      </c>
      <c r="T1271" s="47" t="s">
        <v>72</v>
      </c>
      <c r="U1271" s="33" t="s">
        <v>39</v>
      </c>
      <c r="V1271" s="33" t="str">
        <f t="shared" si="185"/>
        <v>OK</v>
      </c>
      <c r="W1271" s="33" t="s">
        <v>49</v>
      </c>
      <c r="X1271" s="33" t="s">
        <v>49</v>
      </c>
      <c r="Y1271" s="33" t="s">
        <v>39</v>
      </c>
      <c r="Z1271" s="14">
        <f t="shared" si="180"/>
        <v>1</v>
      </c>
      <c r="AA1271" s="48">
        <v>801.17</v>
      </c>
      <c r="AB1271" s="50" t="s">
        <v>57</v>
      </c>
      <c r="AC1271" s="36" t="s">
        <v>271</v>
      </c>
      <c r="AD1271" s="37" t="s">
        <v>51</v>
      </c>
      <c r="AE1271" s="32" t="str">
        <f t="shared" si="184"/>
        <v>Realizado</v>
      </c>
      <c r="AF1271" s="38" t="s">
        <v>42</v>
      </c>
      <c r="AG1271" s="39">
        <f t="shared" si="187"/>
        <v>432.06</v>
      </c>
      <c r="AH1271" s="40">
        <v>2548098.5699999998</v>
      </c>
      <c r="AI1271" s="35" t="e">
        <f t="shared" si="181"/>
        <v>#N/A</v>
      </c>
      <c r="AJ1271" s="41">
        <v>25710862</v>
      </c>
      <c r="AK1271" s="51">
        <v>432.06</v>
      </c>
      <c r="AL1271" s="34" t="str">
        <f t="shared" si="182"/>
        <v>Mauricio Alves</v>
      </c>
    </row>
    <row r="1272" spans="1:38" x14ac:dyDescent="0.25">
      <c r="A1272" s="26" t="s">
        <v>38</v>
      </c>
      <c r="B1272" s="26" t="s">
        <v>39</v>
      </c>
      <c r="C1272" s="26" t="s">
        <v>52</v>
      </c>
      <c r="D1272" s="26" t="s">
        <v>40</v>
      </c>
      <c r="E1272" s="27">
        <v>3235</v>
      </c>
      <c r="F1272" s="67">
        <v>102</v>
      </c>
      <c r="G1272" s="67"/>
      <c r="H1272" s="26">
        <v>6000826461</v>
      </c>
      <c r="I1272" s="26" t="s">
        <v>42</v>
      </c>
      <c r="J1272" s="26" t="s">
        <v>42</v>
      </c>
      <c r="K1272" s="30" t="str">
        <f t="shared" si="183"/>
        <v>Custeio</v>
      </c>
      <c r="L1272" s="47" t="s">
        <v>136</v>
      </c>
      <c r="M1272" s="26" t="s">
        <v>44</v>
      </c>
      <c r="N1272" s="26" t="str">
        <f t="shared" si="186"/>
        <v>Realizado</v>
      </c>
      <c r="O1272" s="47" t="s">
        <v>100</v>
      </c>
      <c r="P1272" s="47" t="s">
        <v>76</v>
      </c>
      <c r="Q1272" s="26" t="str">
        <f>IFERROR(IFERROR(VLOOKUP(H1272,[1]STATUS_CAPEX!I:J,2,0),VLOOKUP(H1272,[1]STATUS_OPEX!H:I,2,0)),0)</f>
        <v>LIB //COMS</v>
      </c>
      <c r="R1272" s="31">
        <v>46823</v>
      </c>
      <c r="S1272" s="32" t="s">
        <v>56</v>
      </c>
      <c r="T1272" s="47" t="s">
        <v>72</v>
      </c>
      <c r="U1272" s="33" t="s">
        <v>39</v>
      </c>
      <c r="V1272" s="33" t="str">
        <f t="shared" si="185"/>
        <v>OK</v>
      </c>
      <c r="W1272" s="33" t="s">
        <v>49</v>
      </c>
      <c r="X1272" s="33" t="s">
        <v>49</v>
      </c>
      <c r="Y1272" s="33" t="s">
        <v>39</v>
      </c>
      <c r="Z1272" s="14">
        <f t="shared" si="180"/>
        <v>1</v>
      </c>
      <c r="AA1272" s="48">
        <v>801.17</v>
      </c>
      <c r="AB1272" s="50" t="s">
        <v>57</v>
      </c>
      <c r="AC1272" s="36" t="s">
        <v>271</v>
      </c>
      <c r="AD1272" s="37" t="s">
        <v>51</v>
      </c>
      <c r="AE1272" s="32" t="str">
        <f t="shared" si="184"/>
        <v>Realizado</v>
      </c>
      <c r="AF1272" s="38" t="s">
        <v>42</v>
      </c>
      <c r="AG1272" s="39">
        <f t="shared" si="187"/>
        <v>432.06</v>
      </c>
      <c r="AH1272" s="40">
        <v>2548098.5699999998</v>
      </c>
      <c r="AI1272" s="35" t="e">
        <f t="shared" si="181"/>
        <v>#N/A</v>
      </c>
      <c r="AJ1272" s="41">
        <v>25710869</v>
      </c>
      <c r="AK1272" s="51">
        <v>432.06</v>
      </c>
      <c r="AL1272" s="34" t="str">
        <f t="shared" si="182"/>
        <v>Mauricio Alves</v>
      </c>
    </row>
    <row r="1273" spans="1:38" x14ac:dyDescent="0.25">
      <c r="A1273" s="26" t="s">
        <v>38</v>
      </c>
      <c r="B1273" s="26" t="s">
        <v>39</v>
      </c>
      <c r="C1273" s="26" t="s">
        <v>52</v>
      </c>
      <c r="D1273" s="26" t="s">
        <v>40</v>
      </c>
      <c r="E1273" s="27">
        <v>3089</v>
      </c>
      <c r="F1273" s="67">
        <v>103</v>
      </c>
      <c r="G1273" s="67"/>
      <c r="H1273" s="26">
        <v>6000826462</v>
      </c>
      <c r="I1273" s="26" t="s">
        <v>42</v>
      </c>
      <c r="J1273" s="26" t="s">
        <v>42</v>
      </c>
      <c r="K1273" s="30" t="str">
        <f t="shared" si="183"/>
        <v>Custeio</v>
      </c>
      <c r="L1273" s="47" t="s">
        <v>136</v>
      </c>
      <c r="M1273" s="26" t="s">
        <v>44</v>
      </c>
      <c r="N1273" s="26" t="str">
        <f t="shared" si="186"/>
        <v>Realizado</v>
      </c>
      <c r="O1273" s="47" t="s">
        <v>45</v>
      </c>
      <c r="P1273" s="47" t="s">
        <v>76</v>
      </c>
      <c r="Q1273" s="26" t="str">
        <f>IFERROR(IFERROR(VLOOKUP(H1273,[1]STATUS_CAPEX!I:J,2,0),VLOOKUP(H1273,[1]STATUS_OPEX!H:I,2,0)),0)</f>
        <v>LIB //COMS</v>
      </c>
      <c r="R1273" s="31">
        <v>46824</v>
      </c>
      <c r="S1273" s="32" t="s">
        <v>56</v>
      </c>
      <c r="T1273" s="47" t="s">
        <v>72</v>
      </c>
      <c r="U1273" s="33" t="s">
        <v>39</v>
      </c>
      <c r="V1273" s="33" t="str">
        <f t="shared" si="185"/>
        <v>OK</v>
      </c>
      <c r="W1273" s="33" t="s">
        <v>49</v>
      </c>
      <c r="X1273" s="33" t="s">
        <v>49</v>
      </c>
      <c r="Y1273" s="33" t="s">
        <v>39</v>
      </c>
      <c r="Z1273" s="14">
        <f t="shared" si="180"/>
        <v>1</v>
      </c>
      <c r="AA1273" s="48">
        <v>801.17</v>
      </c>
      <c r="AB1273" s="50" t="s">
        <v>57</v>
      </c>
      <c r="AC1273" s="36" t="s">
        <v>271</v>
      </c>
      <c r="AD1273" s="37" t="s">
        <v>51</v>
      </c>
      <c r="AE1273" s="32" t="str">
        <f t="shared" si="184"/>
        <v>Realizado</v>
      </c>
      <c r="AF1273" s="38" t="s">
        <v>42</v>
      </c>
      <c r="AG1273" s="39">
        <f t="shared" si="187"/>
        <v>432.06</v>
      </c>
      <c r="AH1273" s="40">
        <v>2548098.5699999998</v>
      </c>
      <c r="AI1273" s="35" t="e">
        <f t="shared" si="181"/>
        <v>#N/A</v>
      </c>
      <c r="AJ1273" s="41">
        <v>25710872</v>
      </c>
      <c r="AK1273" s="51">
        <v>432.06</v>
      </c>
      <c r="AL1273" s="34" t="str">
        <f t="shared" si="182"/>
        <v>Mauricio Alves</v>
      </c>
    </row>
    <row r="1274" spans="1:38" x14ac:dyDescent="0.25">
      <c r="A1274" s="26" t="s">
        <v>38</v>
      </c>
      <c r="B1274" s="26" t="s">
        <v>39</v>
      </c>
      <c r="C1274" s="26" t="s">
        <v>52</v>
      </c>
      <c r="D1274" s="26" t="s">
        <v>40</v>
      </c>
      <c r="E1274" s="27">
        <v>3089</v>
      </c>
      <c r="F1274" s="67">
        <v>104</v>
      </c>
      <c r="G1274" s="67"/>
      <c r="H1274" s="26">
        <v>6000826463</v>
      </c>
      <c r="I1274" s="26" t="s">
        <v>42</v>
      </c>
      <c r="J1274" s="26" t="s">
        <v>42</v>
      </c>
      <c r="K1274" s="30" t="str">
        <f t="shared" si="183"/>
        <v>Custeio</v>
      </c>
      <c r="L1274" s="47" t="s">
        <v>136</v>
      </c>
      <c r="M1274" s="26" t="s">
        <v>44</v>
      </c>
      <c r="N1274" s="26" t="str">
        <f t="shared" si="186"/>
        <v>Realizado</v>
      </c>
      <c r="O1274" s="47" t="s">
        <v>45</v>
      </c>
      <c r="P1274" s="47" t="s">
        <v>76</v>
      </c>
      <c r="Q1274" s="26" t="str">
        <f>IFERROR(IFERROR(VLOOKUP(H1274,[1]STATUS_CAPEX!I:J,2,0),VLOOKUP(H1274,[1]STATUS_OPEX!H:I,2,0)),0)</f>
        <v>LIB //COMS</v>
      </c>
      <c r="R1274" s="31">
        <v>46825</v>
      </c>
      <c r="S1274" s="32" t="s">
        <v>56</v>
      </c>
      <c r="T1274" s="47" t="s">
        <v>72</v>
      </c>
      <c r="U1274" s="33" t="s">
        <v>39</v>
      </c>
      <c r="V1274" s="33" t="str">
        <f t="shared" si="185"/>
        <v>OK</v>
      </c>
      <c r="W1274" s="33" t="s">
        <v>49</v>
      </c>
      <c r="X1274" s="33" t="s">
        <v>49</v>
      </c>
      <c r="Y1274" s="33" t="s">
        <v>39</v>
      </c>
      <c r="Z1274" s="14">
        <f t="shared" si="180"/>
        <v>1</v>
      </c>
      <c r="AA1274" s="48">
        <v>801.17</v>
      </c>
      <c r="AB1274" s="50" t="s">
        <v>57</v>
      </c>
      <c r="AC1274" s="36" t="str">
        <f>IFERROR(VLOOKUP(T1274,[1]STATUS_CAPEX!Q:R,2,0),"SAMUEL OLIVEIRA")</f>
        <v>SAMUEL OLIVEIRA</v>
      </c>
      <c r="AD1274" s="37" t="s">
        <v>51</v>
      </c>
      <c r="AE1274" s="32" t="str">
        <f t="shared" si="184"/>
        <v>Realizado</v>
      </c>
      <c r="AF1274" s="38" t="s">
        <v>42</v>
      </c>
      <c r="AG1274" s="39">
        <f t="shared" si="187"/>
        <v>179.76</v>
      </c>
      <c r="AH1274" s="40">
        <v>2548098.5699999998</v>
      </c>
      <c r="AI1274" s="35" t="e">
        <f t="shared" si="181"/>
        <v>#N/A</v>
      </c>
      <c r="AJ1274" s="41">
        <v>25729828</v>
      </c>
      <c r="AK1274" s="51">
        <v>179.76</v>
      </c>
      <c r="AL1274" s="34" t="str">
        <f t="shared" si="182"/>
        <v>Mauricio Alves</v>
      </c>
    </row>
    <row r="1275" spans="1:38" x14ac:dyDescent="0.25">
      <c r="A1275" s="26" t="s">
        <v>38</v>
      </c>
      <c r="B1275" s="26" t="s">
        <v>39</v>
      </c>
      <c r="C1275" s="26" t="s">
        <v>52</v>
      </c>
      <c r="D1275" s="26" t="s">
        <v>40</v>
      </c>
      <c r="E1275" s="27">
        <v>3089</v>
      </c>
      <c r="F1275" s="67">
        <v>105</v>
      </c>
      <c r="G1275" s="67"/>
      <c r="H1275" s="26">
        <v>6000826464</v>
      </c>
      <c r="I1275" s="26" t="s">
        <v>42</v>
      </c>
      <c r="J1275" s="26" t="s">
        <v>42</v>
      </c>
      <c r="K1275" s="30" t="str">
        <f t="shared" si="183"/>
        <v>Custeio</v>
      </c>
      <c r="L1275" s="47" t="s">
        <v>136</v>
      </c>
      <c r="M1275" s="26" t="s">
        <v>44</v>
      </c>
      <c r="N1275" s="26" t="str">
        <f t="shared" si="186"/>
        <v>Realizado</v>
      </c>
      <c r="O1275" s="47" t="s">
        <v>45</v>
      </c>
      <c r="P1275" s="47" t="s">
        <v>641</v>
      </c>
      <c r="Q1275" s="26" t="str">
        <f>IFERROR(IFERROR(VLOOKUP(H1275,[1]STATUS_CAPEX!I:J,2,0),VLOOKUP(H1275,[1]STATUS_OPEX!H:I,2,0)),0)</f>
        <v>LIB //COMS</v>
      </c>
      <c r="R1275" s="31">
        <v>46826</v>
      </c>
      <c r="S1275" s="32" t="s">
        <v>56</v>
      </c>
      <c r="T1275" s="47" t="s">
        <v>72</v>
      </c>
      <c r="U1275" s="33" t="s">
        <v>39</v>
      </c>
      <c r="V1275" s="33" t="str">
        <f t="shared" si="185"/>
        <v>OK</v>
      </c>
      <c r="W1275" s="33" t="s">
        <v>49</v>
      </c>
      <c r="X1275" s="33" t="s">
        <v>49</v>
      </c>
      <c r="Y1275" s="33" t="s">
        <v>39</v>
      </c>
      <c r="Z1275" s="14">
        <f t="shared" si="180"/>
        <v>1</v>
      </c>
      <c r="AA1275" s="48">
        <v>801.17</v>
      </c>
      <c r="AB1275" s="50" t="s">
        <v>57</v>
      </c>
      <c r="AC1275" s="36" t="str">
        <f>IFERROR(VLOOKUP(T1275,[1]STATUS_CAPEX!Q:R,2,0),"SAMUEL OLIVEIRA")</f>
        <v>SAMUEL OLIVEIRA</v>
      </c>
      <c r="AD1275" s="37" t="s">
        <v>51</v>
      </c>
      <c r="AE1275" s="32" t="str">
        <f t="shared" si="184"/>
        <v>Realizado</v>
      </c>
      <c r="AF1275" s="38" t="s">
        <v>42</v>
      </c>
      <c r="AG1275" s="39">
        <f t="shared" si="187"/>
        <v>179.76</v>
      </c>
      <c r="AH1275" s="40">
        <v>2548098.5699999998</v>
      </c>
      <c r="AI1275" s="35" t="e">
        <f t="shared" si="181"/>
        <v>#N/A</v>
      </c>
      <c r="AJ1275" s="41">
        <v>25729831</v>
      </c>
      <c r="AK1275" s="51">
        <v>179.76</v>
      </c>
      <c r="AL1275" s="34" t="str">
        <f t="shared" si="182"/>
        <v>Mauricio Alves</v>
      </c>
    </row>
    <row r="1276" spans="1:38" x14ac:dyDescent="0.25">
      <c r="A1276" s="26" t="s">
        <v>38</v>
      </c>
      <c r="B1276" s="26" t="s">
        <v>39</v>
      </c>
      <c r="C1276" s="26" t="s">
        <v>52</v>
      </c>
      <c r="D1276" s="26" t="s">
        <v>40</v>
      </c>
      <c r="E1276" s="27">
        <v>3089</v>
      </c>
      <c r="F1276" s="67">
        <v>106</v>
      </c>
      <c r="G1276" s="67"/>
      <c r="H1276" s="26">
        <v>6000826465</v>
      </c>
      <c r="I1276" s="26" t="s">
        <v>42</v>
      </c>
      <c r="J1276" s="26" t="s">
        <v>42</v>
      </c>
      <c r="K1276" s="30" t="str">
        <f t="shared" si="183"/>
        <v>Custeio</v>
      </c>
      <c r="L1276" s="47" t="s">
        <v>136</v>
      </c>
      <c r="M1276" s="26" t="s">
        <v>44</v>
      </c>
      <c r="N1276" s="26" t="str">
        <f t="shared" si="186"/>
        <v>Realizado</v>
      </c>
      <c r="O1276" s="47" t="s">
        <v>45</v>
      </c>
      <c r="P1276" s="47" t="s">
        <v>76</v>
      </c>
      <c r="Q1276" s="26" t="str">
        <f>IFERROR(IFERROR(VLOOKUP(H1276,[1]STATUS_CAPEX!I:J,2,0),VLOOKUP(H1276,[1]STATUS_OPEX!H:I,2,0)),0)</f>
        <v>LIB //COMS</v>
      </c>
      <c r="R1276" s="31">
        <v>46827</v>
      </c>
      <c r="S1276" s="32" t="s">
        <v>56</v>
      </c>
      <c r="T1276" s="47" t="s">
        <v>72</v>
      </c>
      <c r="U1276" s="33" t="s">
        <v>39</v>
      </c>
      <c r="V1276" s="33" t="str">
        <f t="shared" si="185"/>
        <v>OK</v>
      </c>
      <c r="W1276" s="33" t="s">
        <v>49</v>
      </c>
      <c r="X1276" s="33" t="s">
        <v>49</v>
      </c>
      <c r="Y1276" s="33" t="s">
        <v>39</v>
      </c>
      <c r="Z1276" s="14">
        <f t="shared" si="180"/>
        <v>1</v>
      </c>
      <c r="AA1276" s="48">
        <v>801.17</v>
      </c>
      <c r="AB1276" s="50" t="s">
        <v>57</v>
      </c>
      <c r="AC1276" s="36" t="str">
        <f>IFERROR(VLOOKUP(T1276,[1]STATUS_CAPEX!Q:R,2,0),"SAMUEL OLIVEIRA")</f>
        <v>SAMUEL OLIVEIRA</v>
      </c>
      <c r="AD1276" s="37" t="s">
        <v>51</v>
      </c>
      <c r="AE1276" s="32" t="str">
        <f t="shared" si="184"/>
        <v>Realizado</v>
      </c>
      <c r="AF1276" s="38" t="s">
        <v>42</v>
      </c>
      <c r="AG1276" s="39">
        <f t="shared" si="187"/>
        <v>179.76</v>
      </c>
      <c r="AH1276" s="40">
        <v>2548098.5699999998</v>
      </c>
      <c r="AI1276" s="35" t="e">
        <f t="shared" si="181"/>
        <v>#N/A</v>
      </c>
      <c r="AJ1276" s="92">
        <v>25729537</v>
      </c>
      <c r="AK1276" s="51">
        <v>179.76</v>
      </c>
      <c r="AL1276" s="34" t="str">
        <f t="shared" si="182"/>
        <v>Mauricio Alves</v>
      </c>
    </row>
    <row r="1277" spans="1:38" x14ac:dyDescent="0.25">
      <c r="A1277" s="26" t="s">
        <v>38</v>
      </c>
      <c r="B1277" s="26" t="s">
        <v>39</v>
      </c>
      <c r="C1277" s="26" t="s">
        <v>52</v>
      </c>
      <c r="D1277" s="26" t="s">
        <v>40</v>
      </c>
      <c r="E1277" s="27">
        <v>5041</v>
      </c>
      <c r="F1277" s="67">
        <v>579</v>
      </c>
      <c r="G1277" s="67"/>
      <c r="H1277" s="26">
        <v>6000824134</v>
      </c>
      <c r="I1277" s="26" t="s">
        <v>42</v>
      </c>
      <c r="J1277" s="26" t="s">
        <v>42</v>
      </c>
      <c r="K1277" s="30" t="str">
        <f t="shared" si="183"/>
        <v>Custeio</v>
      </c>
      <c r="L1277" s="47" t="s">
        <v>136</v>
      </c>
      <c r="M1277" s="26" t="s">
        <v>69</v>
      </c>
      <c r="N1277" s="26" t="str">
        <f t="shared" si="186"/>
        <v>Realizado</v>
      </c>
      <c r="O1277" s="47" t="s">
        <v>245</v>
      </c>
      <c r="P1277" s="47" t="s">
        <v>70</v>
      </c>
      <c r="Q1277" s="26" t="str">
        <f>IFERROR(IFERROR(VLOOKUP(H1277,[1]STATUS_CAPEX!I:J,2,0),VLOOKUP(H1277,[1]STATUS_OPEX!H:I,2,0)),0)</f>
        <v>LIB //COMS</v>
      </c>
      <c r="R1277" s="31">
        <v>46859</v>
      </c>
      <c r="S1277" s="32" t="s">
        <v>47</v>
      </c>
      <c r="T1277" s="47" t="s">
        <v>72</v>
      </c>
      <c r="U1277" s="33" t="s">
        <v>39</v>
      </c>
      <c r="V1277" s="33" t="str">
        <f t="shared" si="185"/>
        <v>OK</v>
      </c>
      <c r="W1277" s="33" t="s">
        <v>49</v>
      </c>
      <c r="X1277" s="33" t="s">
        <v>49</v>
      </c>
      <c r="Y1277" s="33" t="s">
        <v>39</v>
      </c>
      <c r="Z1277" s="14">
        <f t="shared" si="180"/>
        <v>1</v>
      </c>
      <c r="AA1277" s="48">
        <v>93.3</v>
      </c>
      <c r="AB1277" s="35" t="s">
        <v>50</v>
      </c>
      <c r="AC1277" s="36" t="s">
        <v>271</v>
      </c>
      <c r="AD1277" s="37" t="s">
        <v>51</v>
      </c>
      <c r="AE1277" s="32" t="str">
        <f t="shared" si="184"/>
        <v>Realizado</v>
      </c>
      <c r="AF1277" s="38" t="s">
        <v>42</v>
      </c>
      <c r="AG1277" s="39">
        <f t="shared" si="187"/>
        <v>769.86</v>
      </c>
      <c r="AH1277" s="40">
        <v>2548098.5699999998</v>
      </c>
      <c r="AI1277" s="35" t="e">
        <f t="shared" si="181"/>
        <v>#N/A</v>
      </c>
      <c r="AJ1277" s="41">
        <v>25662754</v>
      </c>
      <c r="AK1277" s="51">
        <v>769.86</v>
      </c>
      <c r="AL1277" s="34" t="str">
        <f t="shared" si="182"/>
        <v>Mauricio Alves</v>
      </c>
    </row>
    <row r="1278" spans="1:38" x14ac:dyDescent="0.25">
      <c r="A1278" s="26" t="s">
        <v>38</v>
      </c>
      <c r="B1278" s="26" t="s">
        <v>39</v>
      </c>
      <c r="C1278" s="26" t="s">
        <v>52</v>
      </c>
      <c r="D1278" s="26" t="s">
        <v>40</v>
      </c>
      <c r="E1278" s="27">
        <v>4006</v>
      </c>
      <c r="F1278" s="67">
        <v>553</v>
      </c>
      <c r="G1278" s="67"/>
      <c r="H1278" s="26">
        <v>6000824465</v>
      </c>
      <c r="I1278" s="26" t="s">
        <v>42</v>
      </c>
      <c r="J1278" s="26" t="s">
        <v>42</v>
      </c>
      <c r="K1278" s="30" t="str">
        <f t="shared" si="183"/>
        <v>Custeio</v>
      </c>
      <c r="L1278" s="47" t="s">
        <v>136</v>
      </c>
      <c r="M1278" s="26" t="s">
        <v>69</v>
      </c>
      <c r="N1278" s="26" t="str">
        <f t="shared" si="186"/>
        <v>Realizado</v>
      </c>
      <c r="O1278" s="47" t="s">
        <v>45</v>
      </c>
      <c r="P1278" s="47" t="s">
        <v>76</v>
      </c>
      <c r="Q1278" s="26" t="str">
        <f>IFERROR(IFERROR(VLOOKUP(H1278,[1]STATUS_CAPEX!I:J,2,0),VLOOKUP(H1278,[1]STATUS_OPEX!H:I,2,0)),0)</f>
        <v>LIB //COMS</v>
      </c>
      <c r="R1278" s="31">
        <v>46833</v>
      </c>
      <c r="S1278" s="32" t="s">
        <v>47</v>
      </c>
      <c r="T1278" s="47" t="s">
        <v>72</v>
      </c>
      <c r="U1278" s="33" t="s">
        <v>39</v>
      </c>
      <c r="V1278" s="33" t="str">
        <f t="shared" si="185"/>
        <v>OK</v>
      </c>
      <c r="W1278" s="33" t="s">
        <v>49</v>
      </c>
      <c r="X1278" s="33" t="s">
        <v>49</v>
      </c>
      <c r="Y1278" s="33" t="s">
        <v>39</v>
      </c>
      <c r="Z1278" s="14">
        <f t="shared" si="180"/>
        <v>1</v>
      </c>
      <c r="AA1278" s="48">
        <v>1191.75</v>
      </c>
      <c r="AB1278" s="35" t="s">
        <v>50</v>
      </c>
      <c r="AC1278" s="36" t="s">
        <v>73</v>
      </c>
      <c r="AD1278" s="37" t="s">
        <v>51</v>
      </c>
      <c r="AE1278" s="32" t="str">
        <f t="shared" si="184"/>
        <v>Realizado</v>
      </c>
      <c r="AF1278" s="38" t="s">
        <v>42</v>
      </c>
      <c r="AG1278" s="39">
        <f t="shared" si="187"/>
        <v>1191.75</v>
      </c>
      <c r="AH1278" s="40">
        <v>2548098.5699999998</v>
      </c>
      <c r="AI1278" s="35" t="e">
        <f t="shared" si="181"/>
        <v>#N/A</v>
      </c>
      <c r="AJ1278" s="81">
        <v>25661935</v>
      </c>
      <c r="AK1278" s="51">
        <v>1191.75</v>
      </c>
      <c r="AL1278" s="34" t="str">
        <f t="shared" si="182"/>
        <v>Mauricio Alves</v>
      </c>
    </row>
    <row r="1279" spans="1:38" x14ac:dyDescent="0.25">
      <c r="A1279" s="26" t="s">
        <v>38</v>
      </c>
      <c r="B1279" s="26" t="s">
        <v>39</v>
      </c>
      <c r="C1279" s="26" t="s">
        <v>52</v>
      </c>
      <c r="D1279" s="26" t="s">
        <v>40</v>
      </c>
      <c r="E1279" s="27">
        <v>4250</v>
      </c>
      <c r="F1279" s="67">
        <v>554</v>
      </c>
      <c r="G1279" s="67"/>
      <c r="H1279" s="26">
        <v>6000824466</v>
      </c>
      <c r="I1279" s="26" t="s">
        <v>42</v>
      </c>
      <c r="J1279" s="26" t="s">
        <v>42</v>
      </c>
      <c r="K1279" s="30" t="str">
        <f t="shared" si="183"/>
        <v>Custeio</v>
      </c>
      <c r="L1279" s="47" t="s">
        <v>136</v>
      </c>
      <c r="M1279" s="26" t="s">
        <v>69</v>
      </c>
      <c r="N1279" s="26" t="str">
        <f t="shared" si="186"/>
        <v>Realizado</v>
      </c>
      <c r="O1279" s="47" t="s">
        <v>45</v>
      </c>
      <c r="P1279" s="47" t="s">
        <v>76</v>
      </c>
      <c r="Q1279" s="26" t="str">
        <f>IFERROR(IFERROR(VLOOKUP(H1279,[1]STATUS_CAPEX!I:J,2,0),VLOOKUP(H1279,[1]STATUS_OPEX!H:I,2,0)),0)</f>
        <v>LIB //COMS</v>
      </c>
      <c r="R1279" s="31">
        <v>46834</v>
      </c>
      <c r="S1279" s="32" t="s">
        <v>47</v>
      </c>
      <c r="T1279" s="47" t="s">
        <v>72</v>
      </c>
      <c r="U1279" s="33" t="s">
        <v>39</v>
      </c>
      <c r="V1279" s="33" t="str">
        <f t="shared" si="185"/>
        <v>OK</v>
      </c>
      <c r="W1279" s="33" t="s">
        <v>49</v>
      </c>
      <c r="X1279" s="33" t="s">
        <v>49</v>
      </c>
      <c r="Y1279" s="33" t="s">
        <v>39</v>
      </c>
      <c r="Z1279" s="14">
        <f t="shared" si="180"/>
        <v>1</v>
      </c>
      <c r="AA1279" s="48">
        <v>1377.35</v>
      </c>
      <c r="AB1279" s="35" t="s">
        <v>50</v>
      </c>
      <c r="AC1279" s="36" t="s">
        <v>73</v>
      </c>
      <c r="AD1279" s="37" t="s">
        <v>51</v>
      </c>
      <c r="AE1279" s="32" t="str">
        <f t="shared" si="184"/>
        <v>Realizado</v>
      </c>
      <c r="AF1279" s="38" t="s">
        <v>42</v>
      </c>
      <c r="AG1279" s="39">
        <f t="shared" si="187"/>
        <v>1377.35</v>
      </c>
      <c r="AH1279" s="40">
        <v>2548098.5699999998</v>
      </c>
      <c r="AI1279" s="35" t="e">
        <f t="shared" si="181"/>
        <v>#N/A</v>
      </c>
      <c r="AJ1279" s="110">
        <v>25662024</v>
      </c>
      <c r="AK1279" s="51">
        <v>1377.35</v>
      </c>
      <c r="AL1279" s="34" t="str">
        <f t="shared" si="182"/>
        <v>Mauricio Alves</v>
      </c>
    </row>
    <row r="1280" spans="1:38" x14ac:dyDescent="0.25">
      <c r="A1280" s="26" t="s">
        <v>38</v>
      </c>
      <c r="B1280" s="26" t="s">
        <v>39</v>
      </c>
      <c r="C1280" s="26" t="s">
        <v>52</v>
      </c>
      <c r="D1280" s="26" t="s">
        <v>40</v>
      </c>
      <c r="E1280" s="27">
        <v>4015</v>
      </c>
      <c r="F1280" s="67">
        <v>552</v>
      </c>
      <c r="G1280" s="67"/>
      <c r="H1280" s="26">
        <v>6000824463</v>
      </c>
      <c r="I1280" s="26" t="s">
        <v>42</v>
      </c>
      <c r="J1280" s="26" t="s">
        <v>42</v>
      </c>
      <c r="K1280" s="30" t="str">
        <f t="shared" si="183"/>
        <v>Custeio</v>
      </c>
      <c r="L1280" s="47" t="s">
        <v>136</v>
      </c>
      <c r="M1280" s="26" t="s">
        <v>69</v>
      </c>
      <c r="N1280" s="26" t="str">
        <f t="shared" si="186"/>
        <v>Realizado</v>
      </c>
      <c r="O1280" s="47" t="s">
        <v>45</v>
      </c>
      <c r="P1280" s="47" t="s">
        <v>76</v>
      </c>
      <c r="Q1280" s="26" t="str">
        <f>IFERROR(IFERROR(VLOOKUP(H1280,[1]STATUS_CAPEX!I:J,2,0),VLOOKUP(H1280,[1]STATUS_OPEX!H:I,2,0)),0)</f>
        <v>LIB //COMS</v>
      </c>
      <c r="R1280" s="31">
        <v>46832</v>
      </c>
      <c r="S1280" s="32" t="s">
        <v>56</v>
      </c>
      <c r="T1280" s="47" t="s">
        <v>72</v>
      </c>
      <c r="U1280" s="33" t="s">
        <v>39</v>
      </c>
      <c r="V1280" s="33" t="str">
        <f t="shared" si="185"/>
        <v>OK</v>
      </c>
      <c r="W1280" s="33" t="s">
        <v>49</v>
      </c>
      <c r="X1280" s="33" t="s">
        <v>49</v>
      </c>
      <c r="Y1280" s="33" t="s">
        <v>39</v>
      </c>
      <c r="Z1280" s="14">
        <f t="shared" si="180"/>
        <v>1</v>
      </c>
      <c r="AA1280" s="48">
        <v>769.86</v>
      </c>
      <c r="AB1280" s="50" t="s">
        <v>57</v>
      </c>
      <c r="AC1280" s="36" t="s">
        <v>73</v>
      </c>
      <c r="AD1280" s="37" t="s">
        <v>51</v>
      </c>
      <c r="AE1280" s="32" t="str">
        <f t="shared" si="184"/>
        <v>Realizado</v>
      </c>
      <c r="AF1280" s="38" t="s">
        <v>42</v>
      </c>
      <c r="AG1280" s="39">
        <f t="shared" si="187"/>
        <v>769.86</v>
      </c>
      <c r="AH1280" s="40">
        <v>2548098.5699999998</v>
      </c>
      <c r="AI1280" s="35" t="e">
        <f t="shared" si="181"/>
        <v>#N/A</v>
      </c>
      <c r="AJ1280" s="81">
        <v>25661982</v>
      </c>
      <c r="AK1280" s="51">
        <v>769.86</v>
      </c>
      <c r="AL1280" s="34" t="str">
        <f t="shared" si="182"/>
        <v>Mauricio Alves</v>
      </c>
    </row>
    <row r="1281" spans="1:38" x14ac:dyDescent="0.25">
      <c r="A1281" s="26" t="s">
        <v>38</v>
      </c>
      <c r="B1281" s="26" t="s">
        <v>39</v>
      </c>
      <c r="C1281" s="26" t="s">
        <v>52</v>
      </c>
      <c r="D1281" s="26" t="s">
        <v>40</v>
      </c>
      <c r="E1281" s="27">
        <v>4223</v>
      </c>
      <c r="F1281" s="67">
        <v>556</v>
      </c>
      <c r="G1281" s="67"/>
      <c r="H1281" s="26">
        <v>6000824469</v>
      </c>
      <c r="I1281" s="26" t="s">
        <v>42</v>
      </c>
      <c r="J1281" s="26" t="s">
        <v>42</v>
      </c>
      <c r="K1281" s="30" t="str">
        <f t="shared" si="183"/>
        <v>Custeio</v>
      </c>
      <c r="L1281" s="47" t="s">
        <v>136</v>
      </c>
      <c r="M1281" s="26" t="s">
        <v>69</v>
      </c>
      <c r="N1281" s="26" t="str">
        <f t="shared" si="186"/>
        <v>Realizado</v>
      </c>
      <c r="O1281" s="47" t="s">
        <v>45</v>
      </c>
      <c r="P1281" s="47" t="s">
        <v>76</v>
      </c>
      <c r="Q1281" s="26" t="str">
        <f>IFERROR(IFERROR(VLOOKUP(H1281,[1]STATUS_CAPEX!I:J,2,0),VLOOKUP(H1281,[1]STATUS_OPEX!H:I,2,0)),0)</f>
        <v>LIB //COMS</v>
      </c>
      <c r="R1281" s="31">
        <v>46836</v>
      </c>
      <c r="S1281" s="32" t="s">
        <v>47</v>
      </c>
      <c r="T1281" s="47" t="s">
        <v>72</v>
      </c>
      <c r="U1281" s="33" t="s">
        <v>39</v>
      </c>
      <c r="V1281" s="33" t="str">
        <f t="shared" si="185"/>
        <v>OK</v>
      </c>
      <c r="W1281" s="33" t="s">
        <v>49</v>
      </c>
      <c r="X1281" s="33" t="s">
        <v>49</v>
      </c>
      <c r="Y1281" s="33" t="s">
        <v>39</v>
      </c>
      <c r="Z1281" s="14">
        <f t="shared" si="180"/>
        <v>1</v>
      </c>
      <c r="AA1281" s="48">
        <v>769.86</v>
      </c>
      <c r="AB1281" s="35" t="s">
        <v>50</v>
      </c>
      <c r="AC1281" s="36" t="s">
        <v>73</v>
      </c>
      <c r="AD1281" s="37" t="s">
        <v>51</v>
      </c>
      <c r="AE1281" s="32" t="str">
        <f t="shared" si="184"/>
        <v>Realizado</v>
      </c>
      <c r="AF1281" s="38" t="s">
        <v>42</v>
      </c>
      <c r="AG1281" s="39">
        <f t="shared" si="187"/>
        <v>400.07</v>
      </c>
      <c r="AH1281" s="40">
        <v>2548098.5699999998</v>
      </c>
      <c r="AI1281" s="35" t="e">
        <f t="shared" si="181"/>
        <v>#N/A</v>
      </c>
      <c r="AJ1281" s="81">
        <v>25679395</v>
      </c>
      <c r="AK1281" s="51">
        <v>400.07</v>
      </c>
      <c r="AL1281" s="34" t="str">
        <f t="shared" si="182"/>
        <v>Mauricio Alves</v>
      </c>
    </row>
    <row r="1282" spans="1:38" x14ac:dyDescent="0.25">
      <c r="A1282" s="26" t="s">
        <v>38</v>
      </c>
      <c r="B1282" s="26" t="s">
        <v>39</v>
      </c>
      <c r="C1282" s="26" t="s">
        <v>52</v>
      </c>
      <c r="D1282" s="26" t="s">
        <v>40</v>
      </c>
      <c r="E1282" s="27">
        <v>4223</v>
      </c>
      <c r="F1282" s="67">
        <v>557</v>
      </c>
      <c r="G1282" s="67"/>
      <c r="H1282" s="26">
        <v>6000824470</v>
      </c>
      <c r="I1282" s="26" t="s">
        <v>42</v>
      </c>
      <c r="J1282" s="26" t="s">
        <v>42</v>
      </c>
      <c r="K1282" s="30" t="str">
        <f t="shared" si="183"/>
        <v>Custeio</v>
      </c>
      <c r="L1282" s="47" t="s">
        <v>136</v>
      </c>
      <c r="M1282" s="26" t="s">
        <v>69</v>
      </c>
      <c r="N1282" s="26" t="str">
        <f t="shared" si="186"/>
        <v>Realizado</v>
      </c>
      <c r="O1282" s="47" t="s">
        <v>45</v>
      </c>
      <c r="P1282" s="47" t="s">
        <v>76</v>
      </c>
      <c r="Q1282" s="26" t="str">
        <f>IFERROR(IFERROR(VLOOKUP(H1282,[1]STATUS_CAPEX!I:J,2,0),VLOOKUP(H1282,[1]STATUS_OPEX!H:I,2,0)),0)</f>
        <v>LIB //COMS</v>
      </c>
      <c r="R1282" s="31">
        <v>46837</v>
      </c>
      <c r="S1282" s="32" t="s">
        <v>47</v>
      </c>
      <c r="T1282" s="47" t="s">
        <v>72</v>
      </c>
      <c r="U1282" s="33" t="s">
        <v>39</v>
      </c>
      <c r="V1282" s="33" t="str">
        <f t="shared" si="185"/>
        <v>OK</v>
      </c>
      <c r="W1282" s="33" t="s">
        <v>49</v>
      </c>
      <c r="X1282" s="33" t="s">
        <v>49</v>
      </c>
      <c r="Y1282" s="33" t="s">
        <v>39</v>
      </c>
      <c r="Z1282" s="14">
        <f t="shared" ref="Z1282:Z1345" si="188">(COUNTIF(U1282:Y1282,"OK")+COUNTIF(V1282:Y1282,"NA")+COUNTIF(U1282:Y1282,"anexado")+COUNTIF(V1282:Y1282,"sem anexo"))/5</f>
        <v>1</v>
      </c>
      <c r="AA1282" s="48">
        <v>769.86</v>
      </c>
      <c r="AB1282" s="35" t="s">
        <v>50</v>
      </c>
      <c r="AC1282" s="36" t="s">
        <v>73</v>
      </c>
      <c r="AD1282" s="37" t="s">
        <v>51</v>
      </c>
      <c r="AE1282" s="32" t="str">
        <f t="shared" si="184"/>
        <v>Realizado</v>
      </c>
      <c r="AF1282" s="38" t="s">
        <v>42</v>
      </c>
      <c r="AG1282" s="39">
        <f t="shared" si="187"/>
        <v>400.07</v>
      </c>
      <c r="AH1282" s="40">
        <v>2548098.5699999998</v>
      </c>
      <c r="AI1282" s="35" t="e">
        <f t="shared" ref="AI1282:AI1345" si="189">VLOOKUP(T1282,AN:AO,2,0)</f>
        <v>#N/A</v>
      </c>
      <c r="AJ1282" s="41">
        <v>25679312</v>
      </c>
      <c r="AK1282" s="51">
        <v>400.07</v>
      </c>
      <c r="AL1282" s="34" t="str">
        <f t="shared" ref="AL1282:AL1345" si="190">IF(OR(A1282="pendência planejamento", A1282="pendência construtiva", A1282="logistica equatorial"), "Erica Fragoso", IF(OR(A1282="obras coms", A1282="obras conc", A1282="pendência fechamento", A1282="almoxarifado", A1282="Fechamento", A1282="Disponibilidade Noturna", A1282="Sobre Aviso", A1282="Disponibilidade Contrato", A1282="Disponibilidade"), "Mauricio Alves", ""))</f>
        <v>Mauricio Alves</v>
      </c>
    </row>
    <row r="1283" spans="1:38" x14ac:dyDescent="0.25">
      <c r="A1283" s="26" t="s">
        <v>38</v>
      </c>
      <c r="B1283" s="26" t="s">
        <v>39</v>
      </c>
      <c r="C1283" s="26" t="s">
        <v>52</v>
      </c>
      <c r="D1283" s="26" t="s">
        <v>40</v>
      </c>
      <c r="E1283" s="27">
        <v>4223</v>
      </c>
      <c r="F1283" s="67">
        <v>558</v>
      </c>
      <c r="G1283" s="67"/>
      <c r="H1283" s="26">
        <v>6000824471</v>
      </c>
      <c r="I1283" s="26" t="s">
        <v>42</v>
      </c>
      <c r="J1283" s="26" t="s">
        <v>42</v>
      </c>
      <c r="K1283" s="30" t="str">
        <f t="shared" ref="K1283:K1346" si="191">IF(OR(ISNUMBER( FIND("Criar PEP",H1283)), ISNUMBER( FIND("Criar Ordem",H1283))), "Sem Informação", IFERROR(IF(MID(H1283,11,3)&lt;&gt;"", MID(H1283,11,3), "Custeio"), "Custeio"))</f>
        <v>Custeio</v>
      </c>
      <c r="L1283" s="47" t="s">
        <v>136</v>
      </c>
      <c r="M1283" s="26" t="s">
        <v>69</v>
      </c>
      <c r="N1283" s="26" t="str">
        <f t="shared" si="186"/>
        <v>Realizado</v>
      </c>
      <c r="O1283" s="47" t="s">
        <v>45</v>
      </c>
      <c r="P1283" s="47" t="s">
        <v>76</v>
      </c>
      <c r="Q1283" s="26" t="str">
        <f>IFERROR(IFERROR(VLOOKUP(H1283,[1]STATUS_CAPEX!I:J,2,0),VLOOKUP(H1283,[1]STATUS_OPEX!H:I,2,0)),0)</f>
        <v>LIB //COMS</v>
      </c>
      <c r="R1283" s="31">
        <v>46838</v>
      </c>
      <c r="S1283" s="32" t="s">
        <v>47</v>
      </c>
      <c r="T1283" s="47" t="s">
        <v>72</v>
      </c>
      <c r="U1283" s="33" t="s">
        <v>39</v>
      </c>
      <c r="V1283" s="33" t="str">
        <f t="shared" si="185"/>
        <v>OK</v>
      </c>
      <c r="W1283" s="33" t="s">
        <v>49</v>
      </c>
      <c r="X1283" s="33" t="s">
        <v>49</v>
      </c>
      <c r="Y1283" s="33" t="s">
        <v>39</v>
      </c>
      <c r="Z1283" s="14">
        <f t="shared" si="188"/>
        <v>1</v>
      </c>
      <c r="AA1283" s="48">
        <v>397.25</v>
      </c>
      <c r="AB1283" s="35" t="s">
        <v>50</v>
      </c>
      <c r="AC1283" s="36" t="s">
        <v>73</v>
      </c>
      <c r="AD1283" s="37" t="s">
        <v>51</v>
      </c>
      <c r="AE1283" s="32" t="str">
        <f t="shared" ref="AE1283:AE1346" si="192">IF(AND(AJ1283&gt;0, AK1283&gt;0), "Realizado", "Não realizado")</f>
        <v>Realizado</v>
      </c>
      <c r="AF1283" s="38" t="s">
        <v>42</v>
      </c>
      <c r="AG1283" s="39">
        <f t="shared" si="187"/>
        <v>93.96</v>
      </c>
      <c r="AH1283" s="40">
        <v>2548098.5699999998</v>
      </c>
      <c r="AI1283" s="35" t="e">
        <f t="shared" si="189"/>
        <v>#N/A</v>
      </c>
      <c r="AJ1283" s="41">
        <v>25679242</v>
      </c>
      <c r="AK1283" s="51">
        <v>93.96</v>
      </c>
      <c r="AL1283" s="34" t="str">
        <f t="shared" si="190"/>
        <v>Mauricio Alves</v>
      </c>
    </row>
    <row r="1284" spans="1:38" x14ac:dyDescent="0.25">
      <c r="A1284" s="26" t="s">
        <v>38</v>
      </c>
      <c r="B1284" s="26" t="s">
        <v>39</v>
      </c>
      <c r="C1284" s="26" t="s">
        <v>52</v>
      </c>
      <c r="D1284" s="26" t="s">
        <v>40</v>
      </c>
      <c r="E1284" s="27">
        <v>4223</v>
      </c>
      <c r="F1284" s="67">
        <v>559</v>
      </c>
      <c r="G1284" s="67"/>
      <c r="H1284" s="26">
        <v>6000824472</v>
      </c>
      <c r="I1284" s="26" t="s">
        <v>42</v>
      </c>
      <c r="J1284" s="26" t="s">
        <v>42</v>
      </c>
      <c r="K1284" s="30" t="str">
        <f t="shared" si="191"/>
        <v>Custeio</v>
      </c>
      <c r="L1284" s="47" t="s">
        <v>136</v>
      </c>
      <c r="M1284" s="26" t="s">
        <v>69</v>
      </c>
      <c r="N1284" s="26" t="str">
        <f t="shared" si="186"/>
        <v>Realizado</v>
      </c>
      <c r="O1284" s="47" t="s">
        <v>45</v>
      </c>
      <c r="P1284" s="47" t="s">
        <v>76</v>
      </c>
      <c r="Q1284" s="26" t="str">
        <f>IFERROR(IFERROR(VLOOKUP(H1284,[1]STATUS_CAPEX!I:J,2,0),VLOOKUP(H1284,[1]STATUS_OPEX!H:I,2,0)),0)</f>
        <v>LIB //COMS</v>
      </c>
      <c r="R1284" s="31">
        <v>46839</v>
      </c>
      <c r="S1284" s="32" t="s">
        <v>47</v>
      </c>
      <c r="T1284" s="47" t="s">
        <v>72</v>
      </c>
      <c r="U1284" s="33" t="s">
        <v>39</v>
      </c>
      <c r="V1284" s="33" t="str">
        <f t="shared" si="185"/>
        <v>OK</v>
      </c>
      <c r="W1284" s="33" t="s">
        <v>49</v>
      </c>
      <c r="X1284" s="33" t="s">
        <v>49</v>
      </c>
      <c r="Y1284" s="33" t="s">
        <v>39</v>
      </c>
      <c r="Z1284" s="14">
        <f t="shared" si="188"/>
        <v>1</v>
      </c>
      <c r="AA1284" s="48">
        <v>769.86</v>
      </c>
      <c r="AB1284" s="35" t="s">
        <v>50</v>
      </c>
      <c r="AC1284" s="36" t="s">
        <v>73</v>
      </c>
      <c r="AD1284" s="37" t="s">
        <v>51</v>
      </c>
      <c r="AE1284" s="32" t="str">
        <f t="shared" si="192"/>
        <v>Realizado</v>
      </c>
      <c r="AF1284" s="38" t="s">
        <v>42</v>
      </c>
      <c r="AG1284" s="39">
        <f t="shared" si="187"/>
        <v>93.96</v>
      </c>
      <c r="AH1284" s="40">
        <v>2548098.5699999998</v>
      </c>
      <c r="AI1284" s="35" t="e">
        <f t="shared" si="189"/>
        <v>#N/A</v>
      </c>
      <c r="AJ1284" s="41">
        <v>25679197</v>
      </c>
      <c r="AK1284" s="51">
        <v>93.96</v>
      </c>
      <c r="AL1284" s="34" t="str">
        <f t="shared" si="190"/>
        <v>Mauricio Alves</v>
      </c>
    </row>
    <row r="1285" spans="1:38" x14ac:dyDescent="0.25">
      <c r="A1285" s="26" t="s">
        <v>38</v>
      </c>
      <c r="B1285" s="26" t="s">
        <v>39</v>
      </c>
      <c r="C1285" s="26" t="s">
        <v>52</v>
      </c>
      <c r="D1285" s="26" t="s">
        <v>40</v>
      </c>
      <c r="E1285" s="27">
        <v>4223</v>
      </c>
      <c r="F1285" s="67">
        <v>560</v>
      </c>
      <c r="G1285" s="67"/>
      <c r="H1285" s="26">
        <v>6000824473</v>
      </c>
      <c r="I1285" s="26" t="s">
        <v>42</v>
      </c>
      <c r="J1285" s="26" t="s">
        <v>42</v>
      </c>
      <c r="K1285" s="30" t="str">
        <f t="shared" si="191"/>
        <v>Custeio</v>
      </c>
      <c r="L1285" s="47" t="s">
        <v>136</v>
      </c>
      <c r="M1285" s="26" t="s">
        <v>69</v>
      </c>
      <c r="N1285" s="26" t="str">
        <f t="shared" si="186"/>
        <v>Realizado</v>
      </c>
      <c r="O1285" s="47" t="s">
        <v>45</v>
      </c>
      <c r="P1285" s="47" t="s">
        <v>76</v>
      </c>
      <c r="Q1285" s="26" t="str">
        <f>IFERROR(IFERROR(VLOOKUP(H1285,[1]STATUS_CAPEX!I:J,2,0),VLOOKUP(H1285,[1]STATUS_OPEX!H:I,2,0)),0)</f>
        <v>LIB //COMS</v>
      </c>
      <c r="R1285" s="31">
        <v>46840</v>
      </c>
      <c r="S1285" s="32" t="s">
        <v>47</v>
      </c>
      <c r="T1285" s="47" t="s">
        <v>72</v>
      </c>
      <c r="U1285" s="33" t="s">
        <v>39</v>
      </c>
      <c r="V1285" s="33" t="str">
        <f t="shared" si="185"/>
        <v>OK</v>
      </c>
      <c r="W1285" s="33" t="s">
        <v>49</v>
      </c>
      <c r="X1285" s="33" t="s">
        <v>49</v>
      </c>
      <c r="Y1285" s="33" t="s">
        <v>39</v>
      </c>
      <c r="Z1285" s="14">
        <f t="shared" si="188"/>
        <v>1</v>
      </c>
      <c r="AA1285" s="48">
        <v>769.86</v>
      </c>
      <c r="AB1285" s="35" t="s">
        <v>50</v>
      </c>
      <c r="AC1285" s="36" t="s">
        <v>73</v>
      </c>
      <c r="AD1285" s="37" t="s">
        <v>51</v>
      </c>
      <c r="AE1285" s="32" t="str">
        <f t="shared" si="192"/>
        <v>Realizado</v>
      </c>
      <c r="AF1285" s="38" t="s">
        <v>42</v>
      </c>
      <c r="AG1285" s="39">
        <f t="shared" si="187"/>
        <v>769.86</v>
      </c>
      <c r="AH1285" s="40">
        <v>2548098.5699999998</v>
      </c>
      <c r="AI1285" s="35" t="e">
        <f t="shared" si="189"/>
        <v>#N/A</v>
      </c>
      <c r="AJ1285" s="81">
        <v>25679184</v>
      </c>
      <c r="AK1285" s="51">
        <v>769.86</v>
      </c>
      <c r="AL1285" s="34" t="str">
        <f t="shared" si="190"/>
        <v>Mauricio Alves</v>
      </c>
    </row>
    <row r="1286" spans="1:38" x14ac:dyDescent="0.25">
      <c r="A1286" s="26" t="s">
        <v>38</v>
      </c>
      <c r="B1286" s="26" t="s">
        <v>39</v>
      </c>
      <c r="C1286" s="26" t="s">
        <v>52</v>
      </c>
      <c r="D1286" s="26" t="s">
        <v>40</v>
      </c>
      <c r="E1286" s="27">
        <v>4580</v>
      </c>
      <c r="F1286" s="67">
        <v>562</v>
      </c>
      <c r="G1286" s="67"/>
      <c r="H1286" s="26">
        <v>6000824667</v>
      </c>
      <c r="I1286" s="26" t="s">
        <v>42</v>
      </c>
      <c r="J1286" s="26" t="s">
        <v>42</v>
      </c>
      <c r="K1286" s="30" t="str">
        <f t="shared" si="191"/>
        <v>Custeio</v>
      </c>
      <c r="L1286" s="47" t="s">
        <v>136</v>
      </c>
      <c r="M1286" s="26" t="s">
        <v>69</v>
      </c>
      <c r="N1286" s="26" t="str">
        <f t="shared" si="186"/>
        <v>Realizado</v>
      </c>
      <c r="O1286" s="47" t="s">
        <v>45</v>
      </c>
      <c r="P1286" s="47" t="s">
        <v>76</v>
      </c>
      <c r="Q1286" s="26" t="str">
        <f>IFERROR(IFERROR(VLOOKUP(H1286,[1]STATUS_CAPEX!I:J,2,0),VLOOKUP(H1286,[1]STATUS_OPEX!H:I,2,0)),0)</f>
        <v>LIB //COMS</v>
      </c>
      <c r="R1286" s="31">
        <v>46842</v>
      </c>
      <c r="S1286" s="32" t="s">
        <v>47</v>
      </c>
      <c r="T1286" s="47" t="s">
        <v>72</v>
      </c>
      <c r="U1286" s="33" t="s">
        <v>39</v>
      </c>
      <c r="V1286" s="33" t="str">
        <f t="shared" si="185"/>
        <v>OK</v>
      </c>
      <c r="W1286" s="33" t="s">
        <v>49</v>
      </c>
      <c r="X1286" s="33" t="s">
        <v>49</v>
      </c>
      <c r="Y1286" s="33" t="s">
        <v>39</v>
      </c>
      <c r="Z1286" s="14">
        <f t="shared" si="188"/>
        <v>1</v>
      </c>
      <c r="AA1286" s="48">
        <v>397.25</v>
      </c>
      <c r="AB1286" s="35" t="s">
        <v>50</v>
      </c>
      <c r="AC1286" s="36" t="s">
        <v>73</v>
      </c>
      <c r="AD1286" s="37" t="s">
        <v>51</v>
      </c>
      <c r="AE1286" s="32" t="str">
        <f t="shared" si="192"/>
        <v>Realizado</v>
      </c>
      <c r="AF1286" s="38" t="s">
        <v>42</v>
      </c>
      <c r="AG1286" s="39">
        <f t="shared" si="187"/>
        <v>397.25</v>
      </c>
      <c r="AH1286" s="40">
        <v>2548098.5699999998</v>
      </c>
      <c r="AI1286" s="35" t="e">
        <f t="shared" si="189"/>
        <v>#N/A</v>
      </c>
      <c r="AJ1286" s="41">
        <v>25662655</v>
      </c>
      <c r="AK1286" s="51">
        <v>397.25</v>
      </c>
      <c r="AL1286" s="34" t="str">
        <f t="shared" si="190"/>
        <v>Mauricio Alves</v>
      </c>
    </row>
    <row r="1287" spans="1:38" x14ac:dyDescent="0.25">
      <c r="A1287" s="26" t="s">
        <v>38</v>
      </c>
      <c r="B1287" s="26" t="s">
        <v>39</v>
      </c>
      <c r="C1287" s="26" t="s">
        <v>52</v>
      </c>
      <c r="D1287" s="26" t="s">
        <v>40</v>
      </c>
      <c r="E1287" s="27">
        <v>4573</v>
      </c>
      <c r="F1287" s="67">
        <v>564</v>
      </c>
      <c r="G1287" s="67"/>
      <c r="H1287" s="26">
        <v>6000824669</v>
      </c>
      <c r="I1287" s="26" t="s">
        <v>42</v>
      </c>
      <c r="J1287" s="26" t="s">
        <v>42</v>
      </c>
      <c r="K1287" s="30" t="str">
        <f t="shared" si="191"/>
        <v>Custeio</v>
      </c>
      <c r="L1287" s="47" t="s">
        <v>136</v>
      </c>
      <c r="M1287" s="26" t="s">
        <v>69</v>
      </c>
      <c r="N1287" s="26" t="str">
        <f t="shared" si="186"/>
        <v>Realizado</v>
      </c>
      <c r="O1287" s="47" t="s">
        <v>45</v>
      </c>
      <c r="P1287" s="47" t="s">
        <v>70</v>
      </c>
      <c r="Q1287" s="26" t="str">
        <f>IFERROR(IFERROR(VLOOKUP(H1287,[1]STATUS_CAPEX!I:J,2,0),VLOOKUP(H1287,[1]STATUS_OPEX!H:I,2,0)),0)</f>
        <v>LIB //COMS</v>
      </c>
      <c r="R1287" s="31">
        <v>46844</v>
      </c>
      <c r="S1287" s="32" t="s">
        <v>47</v>
      </c>
      <c r="T1287" s="47" t="s">
        <v>72</v>
      </c>
      <c r="U1287" s="33" t="s">
        <v>39</v>
      </c>
      <c r="V1287" s="33" t="str">
        <f t="shared" si="185"/>
        <v>OK</v>
      </c>
      <c r="W1287" s="33" t="s">
        <v>49</v>
      </c>
      <c r="X1287" s="33" t="s">
        <v>49</v>
      </c>
      <c r="Y1287" s="33" t="s">
        <v>39</v>
      </c>
      <c r="Z1287" s="14">
        <f t="shared" si="188"/>
        <v>1</v>
      </c>
      <c r="AA1287" s="48">
        <v>769.86</v>
      </c>
      <c r="AB1287" s="35" t="s">
        <v>50</v>
      </c>
      <c r="AC1287" s="36" t="s">
        <v>73</v>
      </c>
      <c r="AD1287" s="37" t="s">
        <v>51</v>
      </c>
      <c r="AE1287" s="32" t="str">
        <f t="shared" si="192"/>
        <v>Realizado</v>
      </c>
      <c r="AF1287" s="38" t="s">
        <v>42</v>
      </c>
      <c r="AG1287" s="39">
        <f t="shared" si="187"/>
        <v>85.71</v>
      </c>
      <c r="AH1287" s="40">
        <v>2548098.5699999998</v>
      </c>
      <c r="AI1287" s="35" t="e">
        <f t="shared" si="189"/>
        <v>#N/A</v>
      </c>
      <c r="AJ1287" s="81">
        <v>25678877</v>
      </c>
      <c r="AK1287" s="51">
        <v>85.71</v>
      </c>
      <c r="AL1287" s="34" t="str">
        <f t="shared" si="190"/>
        <v>Mauricio Alves</v>
      </c>
    </row>
    <row r="1288" spans="1:38" x14ac:dyDescent="0.25">
      <c r="A1288" s="26" t="s">
        <v>38</v>
      </c>
      <c r="B1288" s="26" t="s">
        <v>39</v>
      </c>
      <c r="C1288" s="26" t="s">
        <v>52</v>
      </c>
      <c r="D1288" s="26" t="s">
        <v>40</v>
      </c>
      <c r="E1288" s="27">
        <v>4573</v>
      </c>
      <c r="F1288" s="67">
        <v>565</v>
      </c>
      <c r="G1288" s="67"/>
      <c r="H1288" s="26">
        <v>6000824670</v>
      </c>
      <c r="I1288" s="26" t="s">
        <v>42</v>
      </c>
      <c r="J1288" s="26" t="s">
        <v>42</v>
      </c>
      <c r="K1288" s="30" t="str">
        <f t="shared" si="191"/>
        <v>Custeio</v>
      </c>
      <c r="L1288" s="47" t="s">
        <v>136</v>
      </c>
      <c r="M1288" s="26" t="s">
        <v>69</v>
      </c>
      <c r="N1288" s="26" t="str">
        <f t="shared" si="186"/>
        <v>Realizado</v>
      </c>
      <c r="O1288" s="47" t="s">
        <v>45</v>
      </c>
      <c r="P1288" s="47" t="s">
        <v>70</v>
      </c>
      <c r="Q1288" s="26" t="str">
        <f>IFERROR(IFERROR(VLOOKUP(H1288,[1]STATUS_CAPEX!I:J,2,0),VLOOKUP(H1288,[1]STATUS_OPEX!H:I,2,0)),0)</f>
        <v>LIB //COMS</v>
      </c>
      <c r="R1288" s="31">
        <v>46845</v>
      </c>
      <c r="S1288" s="32" t="s">
        <v>47</v>
      </c>
      <c r="T1288" s="47" t="s">
        <v>72</v>
      </c>
      <c r="U1288" s="33" t="s">
        <v>39</v>
      </c>
      <c r="V1288" s="33" t="str">
        <f t="shared" si="185"/>
        <v>OK</v>
      </c>
      <c r="W1288" s="33" t="s">
        <v>49</v>
      </c>
      <c r="X1288" s="33" t="s">
        <v>49</v>
      </c>
      <c r="Y1288" s="33" t="s">
        <v>39</v>
      </c>
      <c r="Z1288" s="14">
        <f t="shared" si="188"/>
        <v>1</v>
      </c>
      <c r="AA1288" s="48">
        <v>769.86</v>
      </c>
      <c r="AB1288" s="35" t="s">
        <v>50</v>
      </c>
      <c r="AC1288" s="36" t="s">
        <v>73</v>
      </c>
      <c r="AD1288" s="37" t="s">
        <v>51</v>
      </c>
      <c r="AE1288" s="32" t="str">
        <f t="shared" si="192"/>
        <v>Realizado</v>
      </c>
      <c r="AF1288" s="38" t="s">
        <v>42</v>
      </c>
      <c r="AG1288" s="39">
        <f t="shared" si="187"/>
        <v>85.71</v>
      </c>
      <c r="AH1288" s="40">
        <v>2548098.5699999998</v>
      </c>
      <c r="AI1288" s="35" t="e">
        <f t="shared" si="189"/>
        <v>#N/A</v>
      </c>
      <c r="AJ1288" s="81">
        <v>25678840</v>
      </c>
      <c r="AK1288" s="51">
        <v>85.71</v>
      </c>
      <c r="AL1288" s="34" t="str">
        <f t="shared" si="190"/>
        <v>Mauricio Alves</v>
      </c>
    </row>
    <row r="1289" spans="1:38" x14ac:dyDescent="0.25">
      <c r="A1289" s="26" t="s">
        <v>38</v>
      </c>
      <c r="B1289" s="26" t="s">
        <v>39</v>
      </c>
      <c r="C1289" s="26" t="s">
        <v>52</v>
      </c>
      <c r="D1289" s="26" t="s">
        <v>40</v>
      </c>
      <c r="E1289" s="27">
        <v>4573</v>
      </c>
      <c r="F1289" s="67">
        <v>566</v>
      </c>
      <c r="G1289" s="67"/>
      <c r="H1289" s="26">
        <v>6000824671</v>
      </c>
      <c r="I1289" s="26" t="s">
        <v>42</v>
      </c>
      <c r="J1289" s="26" t="s">
        <v>42</v>
      </c>
      <c r="K1289" s="30" t="str">
        <f t="shared" si="191"/>
        <v>Custeio</v>
      </c>
      <c r="L1289" s="47" t="s">
        <v>136</v>
      </c>
      <c r="M1289" s="26" t="s">
        <v>69</v>
      </c>
      <c r="N1289" s="26" t="str">
        <f t="shared" si="186"/>
        <v>Realizado</v>
      </c>
      <c r="O1289" s="47" t="s">
        <v>45</v>
      </c>
      <c r="P1289" s="47" t="s">
        <v>70</v>
      </c>
      <c r="Q1289" s="26" t="str">
        <f>IFERROR(IFERROR(VLOOKUP(H1289,[1]STATUS_CAPEX!I:J,2,0),VLOOKUP(H1289,[1]STATUS_OPEX!H:I,2,0)),0)</f>
        <v>LIB //COMS</v>
      </c>
      <c r="R1289" s="31">
        <v>46846</v>
      </c>
      <c r="S1289" s="32" t="s">
        <v>47</v>
      </c>
      <c r="T1289" s="47" t="s">
        <v>72</v>
      </c>
      <c r="U1289" s="33" t="s">
        <v>39</v>
      </c>
      <c r="V1289" s="33" t="str">
        <f t="shared" si="185"/>
        <v>OK</v>
      </c>
      <c r="W1289" s="33" t="s">
        <v>49</v>
      </c>
      <c r="X1289" s="33" t="s">
        <v>49</v>
      </c>
      <c r="Y1289" s="33" t="s">
        <v>39</v>
      </c>
      <c r="Z1289" s="14">
        <f t="shared" si="188"/>
        <v>1</v>
      </c>
      <c r="AA1289" s="48">
        <v>1377.35</v>
      </c>
      <c r="AB1289" s="35" t="s">
        <v>50</v>
      </c>
      <c r="AC1289" s="36" t="s">
        <v>73</v>
      </c>
      <c r="AD1289" s="37" t="s">
        <v>51</v>
      </c>
      <c r="AE1289" s="32" t="str">
        <f t="shared" si="192"/>
        <v>Realizado</v>
      </c>
      <c r="AF1289" s="38" t="s">
        <v>42</v>
      </c>
      <c r="AG1289" s="39">
        <f t="shared" si="187"/>
        <v>93.96</v>
      </c>
      <c r="AH1289" s="40">
        <v>2548098.5699999998</v>
      </c>
      <c r="AI1289" s="35" t="e">
        <f t="shared" si="189"/>
        <v>#N/A</v>
      </c>
      <c r="AJ1289" s="41">
        <v>25678834</v>
      </c>
      <c r="AK1289" s="51">
        <v>93.96</v>
      </c>
      <c r="AL1289" s="34" t="str">
        <f t="shared" si="190"/>
        <v>Mauricio Alves</v>
      </c>
    </row>
    <row r="1290" spans="1:38" x14ac:dyDescent="0.25">
      <c r="A1290" s="26" t="s">
        <v>38</v>
      </c>
      <c r="B1290" s="26" t="s">
        <v>39</v>
      </c>
      <c r="C1290" s="26" t="s">
        <v>52</v>
      </c>
      <c r="D1290" s="26" t="s">
        <v>40</v>
      </c>
      <c r="E1290" s="27">
        <v>4580</v>
      </c>
      <c r="F1290" s="67">
        <v>563</v>
      </c>
      <c r="G1290" s="67"/>
      <c r="H1290" s="26">
        <v>6000824668</v>
      </c>
      <c r="I1290" s="26" t="s">
        <v>42</v>
      </c>
      <c r="J1290" s="26" t="s">
        <v>42</v>
      </c>
      <c r="K1290" s="30" t="str">
        <f t="shared" si="191"/>
        <v>Custeio</v>
      </c>
      <c r="L1290" s="47" t="s">
        <v>136</v>
      </c>
      <c r="M1290" s="26" t="s">
        <v>69</v>
      </c>
      <c r="N1290" s="26" t="str">
        <f t="shared" si="186"/>
        <v>Realizado</v>
      </c>
      <c r="O1290" s="47" t="s">
        <v>45</v>
      </c>
      <c r="P1290" s="47" t="s">
        <v>76</v>
      </c>
      <c r="Q1290" s="26" t="str">
        <f>IFERROR(IFERROR(VLOOKUP(H1290,[1]STATUS_CAPEX!I:J,2,0),VLOOKUP(H1290,[1]STATUS_OPEX!H:I,2,0)),0)</f>
        <v>LIB //COMS</v>
      </c>
      <c r="R1290" s="31">
        <v>46843</v>
      </c>
      <c r="S1290" s="32" t="s">
        <v>56</v>
      </c>
      <c r="T1290" s="47" t="s">
        <v>72</v>
      </c>
      <c r="U1290" s="33" t="s">
        <v>39</v>
      </c>
      <c r="V1290" s="33" t="str">
        <f t="shared" si="185"/>
        <v>OK</v>
      </c>
      <c r="W1290" s="33" t="s">
        <v>49</v>
      </c>
      <c r="X1290" s="33" t="s">
        <v>49</v>
      </c>
      <c r="Y1290" s="33" t="s">
        <v>39</v>
      </c>
      <c r="Z1290" s="14">
        <f t="shared" si="188"/>
        <v>1</v>
      </c>
      <c r="AA1290" s="48">
        <v>1377.75</v>
      </c>
      <c r="AB1290" s="50" t="s">
        <v>57</v>
      </c>
      <c r="AC1290" s="36" t="s">
        <v>73</v>
      </c>
      <c r="AD1290" s="37" t="s">
        <v>51</v>
      </c>
      <c r="AE1290" s="32" t="str">
        <f t="shared" si="192"/>
        <v>Realizado</v>
      </c>
      <c r="AF1290" s="38" t="s">
        <v>42</v>
      </c>
      <c r="AG1290" s="39">
        <f t="shared" si="187"/>
        <v>1377.35</v>
      </c>
      <c r="AH1290" s="40">
        <v>2548098.5699999998</v>
      </c>
      <c r="AI1290" s="35" t="e">
        <f t="shared" si="189"/>
        <v>#N/A</v>
      </c>
      <c r="AJ1290" s="81">
        <v>25662653</v>
      </c>
      <c r="AK1290" s="51">
        <v>1377.35</v>
      </c>
      <c r="AL1290" s="34" t="str">
        <f t="shared" si="190"/>
        <v>Mauricio Alves</v>
      </c>
    </row>
    <row r="1291" spans="1:38" x14ac:dyDescent="0.25">
      <c r="A1291" s="26" t="s">
        <v>38</v>
      </c>
      <c r="B1291" s="26" t="s">
        <v>39</v>
      </c>
      <c r="C1291" s="26" t="s">
        <v>52</v>
      </c>
      <c r="D1291" s="26" t="s">
        <v>40</v>
      </c>
      <c r="E1291" s="27">
        <v>4580</v>
      </c>
      <c r="F1291" s="67">
        <v>568</v>
      </c>
      <c r="G1291" s="67"/>
      <c r="H1291" s="26">
        <v>6000824673</v>
      </c>
      <c r="I1291" s="43" t="s">
        <v>42</v>
      </c>
      <c r="J1291" s="43" t="s">
        <v>42</v>
      </c>
      <c r="K1291" s="30" t="str">
        <f t="shared" si="191"/>
        <v>Custeio</v>
      </c>
      <c r="L1291" s="47" t="s">
        <v>136</v>
      </c>
      <c r="M1291" s="26" t="s">
        <v>69</v>
      </c>
      <c r="N1291" s="26" t="str">
        <f t="shared" si="186"/>
        <v>Realizado</v>
      </c>
      <c r="O1291" s="47" t="s">
        <v>45</v>
      </c>
      <c r="P1291" s="47" t="s">
        <v>70</v>
      </c>
      <c r="Q1291" s="26" t="str">
        <f>IFERROR(IFERROR(VLOOKUP(H1291,[1]STATUS_CAPEX!I:J,2,0),VLOOKUP(H1291,[1]STATUS_OPEX!H:I,2,0)),0)</f>
        <v>LIB //COMS</v>
      </c>
      <c r="R1291" s="31">
        <v>46848</v>
      </c>
      <c r="S1291" s="32" t="s">
        <v>47</v>
      </c>
      <c r="T1291" s="47" t="s">
        <v>72</v>
      </c>
      <c r="U1291" s="33" t="s">
        <v>39</v>
      </c>
      <c r="V1291" s="33" t="str">
        <f t="shared" si="185"/>
        <v>OK</v>
      </c>
      <c r="W1291" s="33" t="s">
        <v>49</v>
      </c>
      <c r="X1291" s="33" t="s">
        <v>49</v>
      </c>
      <c r="Y1291" s="33" t="s">
        <v>39</v>
      </c>
      <c r="Z1291" s="14">
        <f t="shared" si="188"/>
        <v>1</v>
      </c>
      <c r="AA1291" s="48">
        <v>1377.35</v>
      </c>
      <c r="AB1291" s="35" t="s">
        <v>50</v>
      </c>
      <c r="AC1291" s="36" t="s">
        <v>73</v>
      </c>
      <c r="AD1291" s="37" t="s">
        <v>51</v>
      </c>
      <c r="AE1291" s="32" t="str">
        <f t="shared" si="192"/>
        <v>Realizado</v>
      </c>
      <c r="AF1291" s="38" t="s">
        <v>42</v>
      </c>
      <c r="AG1291" s="39">
        <f t="shared" si="187"/>
        <v>93.96</v>
      </c>
      <c r="AH1291" s="40">
        <v>2548098.5699999998</v>
      </c>
      <c r="AI1291" s="35" t="e">
        <f t="shared" si="189"/>
        <v>#N/A</v>
      </c>
      <c r="AJ1291" s="41">
        <v>25662605</v>
      </c>
      <c r="AK1291" s="51">
        <v>93.96</v>
      </c>
      <c r="AL1291" s="34" t="str">
        <f t="shared" si="190"/>
        <v>Mauricio Alves</v>
      </c>
    </row>
    <row r="1292" spans="1:38" hidden="1" x14ac:dyDescent="0.25">
      <c r="A1292" s="26" t="s">
        <v>283</v>
      </c>
      <c r="B1292" s="26" t="s">
        <v>325</v>
      </c>
      <c r="C1292" s="26" t="s">
        <v>189</v>
      </c>
      <c r="D1292" s="26" t="s">
        <v>61</v>
      </c>
      <c r="E1292" s="27">
        <v>4711</v>
      </c>
      <c r="F1292" s="67">
        <v>492</v>
      </c>
      <c r="G1292" s="67"/>
      <c r="H1292" s="44">
        <v>6000824712</v>
      </c>
      <c r="I1292" s="45">
        <v>149000595</v>
      </c>
      <c r="J1292" s="45" t="s">
        <v>642</v>
      </c>
      <c r="K1292" s="30" t="str">
        <f t="shared" si="191"/>
        <v>Custeio</v>
      </c>
      <c r="L1292" s="47" t="s">
        <v>136</v>
      </c>
      <c r="M1292" s="26" t="s">
        <v>69</v>
      </c>
      <c r="N1292" s="26" t="str">
        <f t="shared" si="186"/>
        <v>Realizado</v>
      </c>
      <c r="O1292" s="47" t="s">
        <v>45</v>
      </c>
      <c r="P1292" s="47" t="s">
        <v>70</v>
      </c>
      <c r="Q1292" s="26" t="str">
        <f>IFERROR(IFERROR(VLOOKUP(H1292,[1]STATUS_CAPEX!I:J,2,0),VLOOKUP(H1292,[1]STATUS_OPEX!H:I,2,0)),0)</f>
        <v>LIB //PEND</v>
      </c>
      <c r="R1292" s="31">
        <v>46790</v>
      </c>
      <c r="S1292" s="32" t="s">
        <v>66</v>
      </c>
      <c r="T1292" s="47" t="s">
        <v>72</v>
      </c>
      <c r="U1292" s="33" t="s">
        <v>39</v>
      </c>
      <c r="V1292" s="33" t="s">
        <v>39</v>
      </c>
      <c r="W1292" s="33" t="s">
        <v>49</v>
      </c>
      <c r="X1292" s="33" t="s">
        <v>49</v>
      </c>
      <c r="Y1292" s="33" t="str">
        <f>IF(AK1292&gt;0,"OK","NOK")</f>
        <v>OK</v>
      </c>
      <c r="Z1292" s="14">
        <f t="shared" si="188"/>
        <v>1</v>
      </c>
      <c r="AA1292" s="48">
        <v>7698.6</v>
      </c>
      <c r="AB1292" s="35" t="s">
        <v>50</v>
      </c>
      <c r="AC1292" s="36" t="str">
        <f>IFERROR(VLOOKUP(T1292,[1]STATUS_CAPEX!Q:R,2,0),"SAMUEL OLIVEIRA")</f>
        <v>SAMUEL OLIVEIRA</v>
      </c>
      <c r="AD1292" s="37" t="s">
        <v>51</v>
      </c>
      <c r="AE1292" s="32" t="str">
        <f t="shared" si="192"/>
        <v>Realizado</v>
      </c>
      <c r="AF1292" s="38" t="s">
        <v>68</v>
      </c>
      <c r="AG1292" s="39">
        <f t="shared" si="187"/>
        <v>7698.6</v>
      </c>
      <c r="AH1292" s="40">
        <v>2548098.5699999998</v>
      </c>
      <c r="AI1292" s="35" t="e">
        <f t="shared" si="189"/>
        <v>#N/A</v>
      </c>
      <c r="AJ1292" s="41">
        <v>25662774</v>
      </c>
      <c r="AK1292" s="51">
        <v>7698.6</v>
      </c>
      <c r="AL1292" s="34" t="str">
        <f t="shared" si="190"/>
        <v>Erica Fragoso</v>
      </c>
    </row>
    <row r="1293" spans="1:38" x14ac:dyDescent="0.25">
      <c r="A1293" s="26" t="s">
        <v>38</v>
      </c>
      <c r="B1293" s="26" t="s">
        <v>39</v>
      </c>
      <c r="C1293" s="26" t="s">
        <v>52</v>
      </c>
      <c r="D1293" s="26" t="s">
        <v>40</v>
      </c>
      <c r="E1293" s="27">
        <v>5041</v>
      </c>
      <c r="F1293" s="67">
        <v>494</v>
      </c>
      <c r="G1293" s="67"/>
      <c r="H1293" s="26">
        <v>6000824713</v>
      </c>
      <c r="I1293" s="29" t="s">
        <v>42</v>
      </c>
      <c r="J1293" s="29" t="s">
        <v>42</v>
      </c>
      <c r="K1293" s="30" t="str">
        <f t="shared" si="191"/>
        <v>Custeio</v>
      </c>
      <c r="L1293" s="47" t="s">
        <v>136</v>
      </c>
      <c r="M1293" s="26" t="s">
        <v>69</v>
      </c>
      <c r="N1293" s="26" t="str">
        <f t="shared" si="186"/>
        <v>Realizado</v>
      </c>
      <c r="O1293" s="47" t="s">
        <v>245</v>
      </c>
      <c r="P1293" s="47" t="s">
        <v>70</v>
      </c>
      <c r="Q1293" s="26" t="str">
        <f>IFERROR(IFERROR(VLOOKUP(H1293,[1]STATUS_CAPEX!I:J,2,0),VLOOKUP(H1293,[1]STATUS_OPEX!H:I,2,0)),0)</f>
        <v>LIB //COMS</v>
      </c>
      <c r="R1293" s="31">
        <v>46792</v>
      </c>
      <c r="S1293" s="32" t="s">
        <v>47</v>
      </c>
      <c r="T1293" s="47" t="s">
        <v>72</v>
      </c>
      <c r="U1293" s="33" t="s">
        <v>39</v>
      </c>
      <c r="V1293" s="33" t="str">
        <f t="shared" ref="V1293:V1300" si="193">IF(E1293&gt;0,"OK","NOK")</f>
        <v>OK</v>
      </c>
      <c r="W1293" s="33" t="s">
        <v>49</v>
      </c>
      <c r="X1293" s="33" t="s">
        <v>49</v>
      </c>
      <c r="Y1293" s="33" t="s">
        <v>39</v>
      </c>
      <c r="Z1293" s="14">
        <f t="shared" si="188"/>
        <v>1</v>
      </c>
      <c r="AA1293" s="48">
        <v>2706.83</v>
      </c>
      <c r="AB1293" s="35" t="s">
        <v>50</v>
      </c>
      <c r="AC1293" s="36" t="str">
        <f>IFERROR(VLOOKUP(T1293,[1]STATUS_CAPEX!Q:R,2,0),"SAMUEL OLIVEIRA")</f>
        <v>SAMUEL OLIVEIRA</v>
      </c>
      <c r="AD1293" s="37" t="s">
        <v>51</v>
      </c>
      <c r="AE1293" s="32" t="str">
        <f t="shared" si="192"/>
        <v>Realizado</v>
      </c>
      <c r="AF1293" s="38" t="s">
        <v>42</v>
      </c>
      <c r="AG1293" s="39">
        <f t="shared" si="187"/>
        <v>2706.83</v>
      </c>
      <c r="AH1293" s="40">
        <v>2548098.5699999998</v>
      </c>
      <c r="AI1293" s="35" t="e">
        <f t="shared" si="189"/>
        <v>#N/A</v>
      </c>
      <c r="AJ1293" s="41">
        <v>25662801</v>
      </c>
      <c r="AK1293" s="51">
        <v>2706.83</v>
      </c>
      <c r="AL1293" s="34" t="str">
        <f t="shared" si="190"/>
        <v>Mauricio Alves</v>
      </c>
    </row>
    <row r="1294" spans="1:38" x14ac:dyDescent="0.25">
      <c r="A1294" s="26" t="s">
        <v>38</v>
      </c>
      <c r="B1294" s="26" t="s">
        <v>39</v>
      </c>
      <c r="C1294" s="26" t="s">
        <v>52</v>
      </c>
      <c r="D1294" s="26" t="s">
        <v>40</v>
      </c>
      <c r="E1294" s="27">
        <v>3958</v>
      </c>
      <c r="F1294" s="67">
        <v>548</v>
      </c>
      <c r="G1294" s="67"/>
      <c r="H1294" s="26">
        <v>6000824925</v>
      </c>
      <c r="I1294" s="26" t="s">
        <v>42</v>
      </c>
      <c r="J1294" s="26" t="s">
        <v>42</v>
      </c>
      <c r="K1294" s="30" t="str">
        <f t="shared" si="191"/>
        <v>Custeio</v>
      </c>
      <c r="L1294" s="47" t="s">
        <v>136</v>
      </c>
      <c r="M1294" s="26" t="s">
        <v>69</v>
      </c>
      <c r="N1294" s="26" t="str">
        <f t="shared" si="186"/>
        <v>Realizado</v>
      </c>
      <c r="O1294" s="47" t="s">
        <v>45</v>
      </c>
      <c r="P1294" s="47" t="s">
        <v>76</v>
      </c>
      <c r="Q1294" s="26" t="str">
        <f>IFERROR(IFERROR(VLOOKUP(H1294,[1]STATUS_CAPEX!I:J,2,0),VLOOKUP(H1294,[1]STATUS_OPEX!H:I,2,0)),0)</f>
        <v>LIB //COMS</v>
      </c>
      <c r="R1294" s="31">
        <v>46828</v>
      </c>
      <c r="S1294" s="32" t="s">
        <v>47</v>
      </c>
      <c r="T1294" s="47" t="s">
        <v>72</v>
      </c>
      <c r="U1294" s="33" t="s">
        <v>39</v>
      </c>
      <c r="V1294" s="33" t="str">
        <f t="shared" si="193"/>
        <v>OK</v>
      </c>
      <c r="W1294" s="33" t="s">
        <v>49</v>
      </c>
      <c r="X1294" s="33" t="s">
        <v>49</v>
      </c>
      <c r="Y1294" s="33" t="s">
        <v>39</v>
      </c>
      <c r="Z1294" s="14">
        <f t="shared" si="188"/>
        <v>1</v>
      </c>
      <c r="AA1294" s="48">
        <v>1377.35</v>
      </c>
      <c r="AB1294" s="35" t="s">
        <v>50</v>
      </c>
      <c r="AC1294" s="36" t="str">
        <f>IFERROR(VLOOKUP(T1294,[1]STATUS_CAPEX!Q:R,2,0),"SAMUEL OLIVEIRA")</f>
        <v>SAMUEL OLIVEIRA</v>
      </c>
      <c r="AD1294" s="37" t="s">
        <v>51</v>
      </c>
      <c r="AE1294" s="32" t="str">
        <f t="shared" si="192"/>
        <v>Realizado</v>
      </c>
      <c r="AF1294" s="38" t="s">
        <v>42</v>
      </c>
      <c r="AG1294" s="39">
        <f t="shared" si="187"/>
        <v>1377.35</v>
      </c>
      <c r="AH1294" s="40">
        <v>2548098.5699999998</v>
      </c>
      <c r="AI1294" s="35" t="e">
        <f t="shared" si="189"/>
        <v>#N/A</v>
      </c>
      <c r="AJ1294" s="41">
        <v>25662870</v>
      </c>
      <c r="AK1294" s="51">
        <v>1377.35</v>
      </c>
      <c r="AL1294" s="34" t="str">
        <f t="shared" si="190"/>
        <v>Mauricio Alves</v>
      </c>
    </row>
    <row r="1295" spans="1:38" x14ac:dyDescent="0.25">
      <c r="A1295" s="26" t="s">
        <v>38</v>
      </c>
      <c r="B1295" s="26" t="s">
        <v>39</v>
      </c>
      <c r="C1295" s="26" t="s">
        <v>52</v>
      </c>
      <c r="D1295" s="26" t="s">
        <v>40</v>
      </c>
      <c r="E1295" s="27">
        <v>5034</v>
      </c>
      <c r="F1295" s="67">
        <v>569</v>
      </c>
      <c r="G1295" s="67"/>
      <c r="H1295" s="26">
        <v>6000824581</v>
      </c>
      <c r="I1295" s="26" t="s">
        <v>42</v>
      </c>
      <c r="J1295" s="26" t="s">
        <v>42</v>
      </c>
      <c r="K1295" s="30" t="str">
        <f t="shared" si="191"/>
        <v>Custeio</v>
      </c>
      <c r="L1295" s="47" t="s">
        <v>136</v>
      </c>
      <c r="M1295" s="26" t="s">
        <v>69</v>
      </c>
      <c r="N1295" s="26" t="str">
        <f t="shared" si="186"/>
        <v>Realizado</v>
      </c>
      <c r="O1295" s="47" t="s">
        <v>45</v>
      </c>
      <c r="P1295" s="47" t="s">
        <v>70</v>
      </c>
      <c r="Q1295" s="26" t="str">
        <f>IFERROR(IFERROR(VLOOKUP(H1295,[1]STATUS_CAPEX!I:J,2,0),VLOOKUP(H1295,[1]STATUS_OPEX!H:I,2,0)),0)</f>
        <v>LIB //COMS</v>
      </c>
      <c r="R1295" s="31">
        <v>46849</v>
      </c>
      <c r="S1295" s="32" t="s">
        <v>56</v>
      </c>
      <c r="T1295" s="47" t="s">
        <v>72</v>
      </c>
      <c r="U1295" s="33" t="s">
        <v>39</v>
      </c>
      <c r="V1295" s="33" t="str">
        <f t="shared" si="193"/>
        <v>OK</v>
      </c>
      <c r="W1295" s="33" t="s">
        <v>49</v>
      </c>
      <c r="X1295" s="33" t="s">
        <v>49</v>
      </c>
      <c r="Y1295" s="33" t="s">
        <v>39</v>
      </c>
      <c r="Z1295" s="14">
        <f t="shared" si="188"/>
        <v>1</v>
      </c>
      <c r="AA1295" s="48">
        <v>397.25</v>
      </c>
      <c r="AB1295" s="50" t="s">
        <v>57</v>
      </c>
      <c r="AC1295" s="36" t="s">
        <v>73</v>
      </c>
      <c r="AD1295" s="37" t="s">
        <v>51</v>
      </c>
      <c r="AE1295" s="32" t="str">
        <f t="shared" si="192"/>
        <v>Realizado</v>
      </c>
      <c r="AF1295" s="38" t="s">
        <v>42</v>
      </c>
      <c r="AG1295" s="39">
        <f t="shared" si="187"/>
        <v>397.25</v>
      </c>
      <c r="AH1295" s="40">
        <v>2548098.5699999998</v>
      </c>
      <c r="AI1295" s="35" t="e">
        <f t="shared" si="189"/>
        <v>#N/A</v>
      </c>
      <c r="AJ1295" s="81">
        <v>25662299</v>
      </c>
      <c r="AK1295" s="51">
        <v>397.25</v>
      </c>
      <c r="AL1295" s="34" t="str">
        <f t="shared" si="190"/>
        <v>Mauricio Alves</v>
      </c>
    </row>
    <row r="1296" spans="1:38" x14ac:dyDescent="0.25">
      <c r="A1296" s="26" t="s">
        <v>38</v>
      </c>
      <c r="B1296" s="26" t="s">
        <v>39</v>
      </c>
      <c r="C1296" s="26" t="s">
        <v>52</v>
      </c>
      <c r="D1296" s="26" t="s">
        <v>40</v>
      </c>
      <c r="E1296" s="27">
        <v>3917</v>
      </c>
      <c r="F1296" s="67">
        <v>550</v>
      </c>
      <c r="G1296" s="67"/>
      <c r="H1296" s="26">
        <v>6000824927</v>
      </c>
      <c r="I1296" s="26" t="s">
        <v>42</v>
      </c>
      <c r="J1296" s="26" t="s">
        <v>42</v>
      </c>
      <c r="K1296" s="30" t="str">
        <f t="shared" si="191"/>
        <v>Custeio</v>
      </c>
      <c r="L1296" s="47" t="s">
        <v>136</v>
      </c>
      <c r="M1296" s="26" t="s">
        <v>69</v>
      </c>
      <c r="N1296" s="26" t="str">
        <f t="shared" si="186"/>
        <v>Realizado</v>
      </c>
      <c r="O1296" s="47" t="s">
        <v>45</v>
      </c>
      <c r="P1296" s="47" t="s">
        <v>76</v>
      </c>
      <c r="Q1296" s="26" t="str">
        <f>IFERROR(IFERROR(VLOOKUP(H1296,[1]STATUS_CAPEX!I:J,2,0),VLOOKUP(H1296,[1]STATUS_OPEX!H:I,2,0)),0)</f>
        <v>LIB //COMS</v>
      </c>
      <c r="R1296" s="31">
        <v>46830</v>
      </c>
      <c r="S1296" s="32" t="s">
        <v>47</v>
      </c>
      <c r="T1296" s="47" t="s">
        <v>72</v>
      </c>
      <c r="U1296" s="33" t="s">
        <v>39</v>
      </c>
      <c r="V1296" s="33" t="str">
        <f t="shared" si="193"/>
        <v>OK</v>
      </c>
      <c r="W1296" s="33" t="s">
        <v>49</v>
      </c>
      <c r="X1296" s="33" t="s">
        <v>49</v>
      </c>
      <c r="Y1296" s="33" t="s">
        <v>39</v>
      </c>
      <c r="Z1296" s="14">
        <f t="shared" si="188"/>
        <v>1</v>
      </c>
      <c r="AA1296" s="48">
        <v>1377.35</v>
      </c>
      <c r="AB1296" s="35" t="s">
        <v>50</v>
      </c>
      <c r="AC1296" s="36" t="str">
        <f>IFERROR(VLOOKUP(T1296,[1]STATUS_CAPEX!Q:R,2,0),"SAMUEL OLIVEIRA")</f>
        <v>SAMUEL OLIVEIRA</v>
      </c>
      <c r="AD1296" s="37" t="s">
        <v>51</v>
      </c>
      <c r="AE1296" s="32" t="str">
        <f t="shared" si="192"/>
        <v>Realizado</v>
      </c>
      <c r="AF1296" s="38" t="s">
        <v>42</v>
      </c>
      <c r="AG1296" s="39">
        <f t="shared" si="187"/>
        <v>1377.35</v>
      </c>
      <c r="AH1296" s="40">
        <v>2548098.5699999998</v>
      </c>
      <c r="AI1296" s="35" t="e">
        <f t="shared" si="189"/>
        <v>#N/A</v>
      </c>
      <c r="AJ1296" s="41">
        <v>25662892</v>
      </c>
      <c r="AK1296" s="51">
        <v>1377.35</v>
      </c>
      <c r="AL1296" s="34" t="str">
        <f t="shared" si="190"/>
        <v>Mauricio Alves</v>
      </c>
    </row>
    <row r="1297" spans="1:38" x14ac:dyDescent="0.25">
      <c r="A1297" s="26" t="s">
        <v>38</v>
      </c>
      <c r="B1297" s="26" t="s">
        <v>39</v>
      </c>
      <c r="C1297" s="26" t="s">
        <v>52</v>
      </c>
      <c r="D1297" s="26" t="s">
        <v>40</v>
      </c>
      <c r="E1297" s="27">
        <v>6638</v>
      </c>
      <c r="F1297" s="67">
        <v>580</v>
      </c>
      <c r="G1297" s="67"/>
      <c r="H1297" s="26">
        <v>6000825063</v>
      </c>
      <c r="I1297" s="26" t="s">
        <v>42</v>
      </c>
      <c r="J1297" s="26" t="s">
        <v>42</v>
      </c>
      <c r="K1297" s="30" t="str">
        <f t="shared" si="191"/>
        <v>Custeio</v>
      </c>
      <c r="L1297" s="47" t="s">
        <v>136</v>
      </c>
      <c r="M1297" s="26" t="s">
        <v>69</v>
      </c>
      <c r="N1297" s="26" t="str">
        <f t="shared" si="186"/>
        <v>Realizado</v>
      </c>
      <c r="O1297" s="47" t="s">
        <v>45</v>
      </c>
      <c r="P1297" s="47" t="s">
        <v>70</v>
      </c>
      <c r="Q1297" s="26" t="str">
        <f>IFERROR(IFERROR(VLOOKUP(H1297,[1]STATUS_CAPEX!I:J,2,0),VLOOKUP(H1297,[1]STATUS_OPEX!H:I,2,0)),0)</f>
        <v>LIB //COMS</v>
      </c>
      <c r="R1297" s="31">
        <v>46890</v>
      </c>
      <c r="S1297" s="32" t="s">
        <v>56</v>
      </c>
      <c r="T1297" s="47" t="s">
        <v>72</v>
      </c>
      <c r="U1297" s="33" t="s">
        <v>39</v>
      </c>
      <c r="V1297" s="33" t="str">
        <f t="shared" si="193"/>
        <v>OK</v>
      </c>
      <c r="W1297" s="33" t="s">
        <v>49</v>
      </c>
      <c r="X1297" s="33" t="s">
        <v>49</v>
      </c>
      <c r="Y1297" s="33" t="s">
        <v>39</v>
      </c>
      <c r="Z1297" s="14">
        <f t="shared" si="188"/>
        <v>1</v>
      </c>
      <c r="AA1297" s="48">
        <v>3849.3</v>
      </c>
      <c r="AB1297" s="35" t="s">
        <v>50</v>
      </c>
      <c r="AC1297" s="36" t="s">
        <v>73</v>
      </c>
      <c r="AD1297" s="37" t="s">
        <v>51</v>
      </c>
      <c r="AE1297" s="32" t="str">
        <f t="shared" si="192"/>
        <v>Realizado</v>
      </c>
      <c r="AF1297" s="38" t="s">
        <v>42</v>
      </c>
      <c r="AG1297" s="49">
        <f t="shared" si="187"/>
        <v>3501.39</v>
      </c>
      <c r="AH1297" s="40">
        <v>2548098.5699999998</v>
      </c>
      <c r="AI1297" s="50" t="e">
        <f t="shared" si="189"/>
        <v>#N/A</v>
      </c>
      <c r="AJ1297" s="81">
        <v>25679006</v>
      </c>
      <c r="AK1297" s="65">
        <v>3501.39</v>
      </c>
      <c r="AL1297" s="34" t="str">
        <f t="shared" si="190"/>
        <v>Mauricio Alves</v>
      </c>
    </row>
    <row r="1298" spans="1:38" x14ac:dyDescent="0.25">
      <c r="A1298" s="26" t="s">
        <v>38</v>
      </c>
      <c r="B1298" s="26" t="s">
        <v>39</v>
      </c>
      <c r="C1298" s="26" t="s">
        <v>52</v>
      </c>
      <c r="D1298" s="26" t="s">
        <v>40</v>
      </c>
      <c r="E1298" s="27">
        <v>6344</v>
      </c>
      <c r="F1298" s="67">
        <v>581</v>
      </c>
      <c r="G1298" s="67"/>
      <c r="H1298" s="26">
        <v>6000825064</v>
      </c>
      <c r="I1298" s="26" t="s">
        <v>42</v>
      </c>
      <c r="J1298" s="26" t="s">
        <v>42</v>
      </c>
      <c r="K1298" s="30" t="str">
        <f t="shared" si="191"/>
        <v>Custeio</v>
      </c>
      <c r="L1298" s="47" t="s">
        <v>136</v>
      </c>
      <c r="M1298" s="26" t="s">
        <v>69</v>
      </c>
      <c r="N1298" s="26" t="str">
        <f t="shared" si="186"/>
        <v>Realizado</v>
      </c>
      <c r="O1298" s="47" t="s">
        <v>45</v>
      </c>
      <c r="P1298" s="47" t="s">
        <v>70</v>
      </c>
      <c r="Q1298" s="26" t="str">
        <f>IFERROR(IFERROR(VLOOKUP(H1298,[1]STATUS_CAPEX!I:J,2,0),VLOOKUP(H1298,[1]STATUS_OPEX!H:I,2,0)),0)</f>
        <v>LIB //COMS</v>
      </c>
      <c r="R1298" s="31">
        <v>46891</v>
      </c>
      <c r="S1298" s="32" t="s">
        <v>56</v>
      </c>
      <c r="T1298" s="47" t="s">
        <v>72</v>
      </c>
      <c r="U1298" s="33" t="s">
        <v>39</v>
      </c>
      <c r="V1298" s="33" t="str">
        <f t="shared" si="193"/>
        <v>OK</v>
      </c>
      <c r="W1298" s="33" t="s">
        <v>49</v>
      </c>
      <c r="X1298" s="33" t="s">
        <v>49</v>
      </c>
      <c r="Y1298" s="33" t="s">
        <v>39</v>
      </c>
      <c r="Z1298" s="14">
        <f t="shared" si="188"/>
        <v>1</v>
      </c>
      <c r="AA1298" s="48">
        <v>2496.1799999999998</v>
      </c>
      <c r="AB1298" s="35" t="s">
        <v>50</v>
      </c>
      <c r="AC1298" s="36" t="s">
        <v>73</v>
      </c>
      <c r="AD1298" s="37" t="s">
        <v>51</v>
      </c>
      <c r="AE1298" s="32" t="str">
        <f t="shared" si="192"/>
        <v>Realizado</v>
      </c>
      <c r="AF1298" s="38" t="s">
        <v>42</v>
      </c>
      <c r="AG1298" s="49">
        <f t="shared" si="187"/>
        <v>2000.35</v>
      </c>
      <c r="AH1298" s="40">
        <v>2548098.5699999998</v>
      </c>
      <c r="AI1298" s="50" t="e">
        <f t="shared" si="189"/>
        <v>#N/A</v>
      </c>
      <c r="AJ1298" s="81">
        <v>25679126</v>
      </c>
      <c r="AK1298" s="65">
        <v>2000.35</v>
      </c>
      <c r="AL1298" s="34" t="str">
        <f t="shared" si="190"/>
        <v>Mauricio Alves</v>
      </c>
    </row>
    <row r="1299" spans="1:38" x14ac:dyDescent="0.25">
      <c r="A1299" s="26" t="s">
        <v>38</v>
      </c>
      <c r="B1299" s="26" t="s">
        <v>39</v>
      </c>
      <c r="C1299" s="26" t="s">
        <v>52</v>
      </c>
      <c r="D1299" s="26" t="s">
        <v>40</v>
      </c>
      <c r="E1299" s="27">
        <v>6060</v>
      </c>
      <c r="F1299" s="67">
        <v>582</v>
      </c>
      <c r="G1299" s="67"/>
      <c r="H1299" s="26">
        <v>6000825065</v>
      </c>
      <c r="I1299" s="26" t="s">
        <v>42</v>
      </c>
      <c r="J1299" s="26" t="s">
        <v>42</v>
      </c>
      <c r="K1299" s="30" t="str">
        <f t="shared" si="191"/>
        <v>Custeio</v>
      </c>
      <c r="L1299" s="47" t="s">
        <v>136</v>
      </c>
      <c r="M1299" s="26" t="s">
        <v>69</v>
      </c>
      <c r="N1299" s="26" t="str">
        <f t="shared" si="186"/>
        <v>Realizado</v>
      </c>
      <c r="O1299" s="47" t="s">
        <v>245</v>
      </c>
      <c r="P1299" s="47" t="s">
        <v>70</v>
      </c>
      <c r="Q1299" s="26" t="str">
        <f>IFERROR(IFERROR(VLOOKUP(H1299,[1]STATUS_CAPEX!I:J,2,0),VLOOKUP(H1299,[1]STATUS_OPEX!H:I,2,0)),0)</f>
        <v>LIB //COMS</v>
      </c>
      <c r="R1299" s="31">
        <v>46892</v>
      </c>
      <c r="S1299" s="32" t="s">
        <v>47</v>
      </c>
      <c r="T1299" s="47" t="s">
        <v>72</v>
      </c>
      <c r="U1299" s="33" t="s">
        <v>39</v>
      </c>
      <c r="V1299" s="33" t="str">
        <f t="shared" si="193"/>
        <v>OK</v>
      </c>
      <c r="W1299" s="33" t="s">
        <v>49</v>
      </c>
      <c r="X1299" s="33" t="s">
        <v>49</v>
      </c>
      <c r="Y1299" s="33" t="s">
        <v>39</v>
      </c>
      <c r="Z1299" s="14">
        <f t="shared" si="188"/>
        <v>1</v>
      </c>
      <c r="AA1299" s="48">
        <v>2309.58</v>
      </c>
      <c r="AB1299" s="35" t="s">
        <v>50</v>
      </c>
      <c r="AC1299" s="36" t="s">
        <v>73</v>
      </c>
      <c r="AD1299" s="37" t="s">
        <v>51</v>
      </c>
      <c r="AE1299" s="32" t="str">
        <f t="shared" si="192"/>
        <v>Realizado</v>
      </c>
      <c r="AF1299" s="38" t="s">
        <v>42</v>
      </c>
      <c r="AG1299" s="49">
        <f t="shared" si="187"/>
        <v>257.13</v>
      </c>
      <c r="AH1299" s="40">
        <v>2548098.5699999998</v>
      </c>
      <c r="AI1299" s="50" t="e">
        <f t="shared" si="189"/>
        <v>#N/A</v>
      </c>
      <c r="AJ1299" s="81">
        <v>25679149</v>
      </c>
      <c r="AK1299" s="65">
        <v>257.13</v>
      </c>
      <c r="AL1299" s="34" t="str">
        <f t="shared" si="190"/>
        <v>Mauricio Alves</v>
      </c>
    </row>
    <row r="1300" spans="1:38" x14ac:dyDescent="0.25">
      <c r="A1300" s="26" t="s">
        <v>38</v>
      </c>
      <c r="B1300" s="26" t="s">
        <v>39</v>
      </c>
      <c r="C1300" s="26" t="s">
        <v>52</v>
      </c>
      <c r="D1300" s="26" t="s">
        <v>40</v>
      </c>
      <c r="E1300" s="27">
        <v>5902</v>
      </c>
      <c r="F1300" s="67">
        <v>524</v>
      </c>
      <c r="G1300" s="67"/>
      <c r="H1300" s="26">
        <v>6000825202</v>
      </c>
      <c r="I1300" s="43" t="s">
        <v>42</v>
      </c>
      <c r="J1300" s="43" t="s">
        <v>42</v>
      </c>
      <c r="K1300" s="30" t="str">
        <f t="shared" si="191"/>
        <v>Custeio</v>
      </c>
      <c r="L1300" s="47" t="s">
        <v>136</v>
      </c>
      <c r="M1300" s="26" t="s">
        <v>69</v>
      </c>
      <c r="N1300" s="26" t="str">
        <f t="shared" si="186"/>
        <v>Realizado</v>
      </c>
      <c r="O1300" s="26" t="s">
        <v>64</v>
      </c>
      <c r="P1300" s="47" t="s">
        <v>70</v>
      </c>
      <c r="Q1300" s="26" t="str">
        <f>IFERROR(IFERROR(VLOOKUP(H1300,[1]STATUS_CAPEX!I:J,2,0),VLOOKUP(H1300,[1]STATUS_OPEX!H:I,2,0)),0)</f>
        <v>LIB //COMS</v>
      </c>
      <c r="R1300" s="31">
        <v>46516</v>
      </c>
      <c r="S1300" s="32" t="s">
        <v>47</v>
      </c>
      <c r="T1300" s="47" t="s">
        <v>72</v>
      </c>
      <c r="U1300" s="33" t="s">
        <v>39</v>
      </c>
      <c r="V1300" s="33" t="str">
        <f t="shared" si="193"/>
        <v>OK</v>
      </c>
      <c r="W1300" s="33" t="s">
        <v>49</v>
      </c>
      <c r="X1300" s="33" t="s">
        <v>49</v>
      </c>
      <c r="Y1300" s="33" t="s">
        <v>39</v>
      </c>
      <c r="Z1300" s="14">
        <f t="shared" si="188"/>
        <v>1</v>
      </c>
      <c r="AA1300" s="48">
        <v>2309.58</v>
      </c>
      <c r="AB1300" s="35" t="s">
        <v>50</v>
      </c>
      <c r="AC1300" s="36" t="str">
        <f>IFERROR(VLOOKUP(T1300,[1]STATUS_CAPEX!Q:R,2,0),"SAMUEL OLIVEIRA")</f>
        <v>SAMUEL OLIVEIRA</v>
      </c>
      <c r="AD1300" s="37" t="s">
        <v>51</v>
      </c>
      <c r="AE1300" s="32" t="str">
        <f t="shared" si="192"/>
        <v>Realizado</v>
      </c>
      <c r="AF1300" s="38" t="s">
        <v>42</v>
      </c>
      <c r="AG1300" s="39">
        <f t="shared" si="187"/>
        <v>885.85</v>
      </c>
      <c r="AH1300" s="40">
        <v>2548098.5699999998</v>
      </c>
      <c r="AI1300" s="35" t="e">
        <f t="shared" si="189"/>
        <v>#N/A</v>
      </c>
      <c r="AJ1300" s="41">
        <v>25679313</v>
      </c>
      <c r="AK1300" s="51">
        <v>885.85</v>
      </c>
      <c r="AL1300" s="34" t="str">
        <f t="shared" si="190"/>
        <v>Mauricio Alves</v>
      </c>
    </row>
    <row r="1301" spans="1:38" hidden="1" x14ac:dyDescent="0.25">
      <c r="A1301" s="26" t="s">
        <v>283</v>
      </c>
      <c r="B1301" s="26" t="s">
        <v>325</v>
      </c>
      <c r="C1301" s="26" t="s">
        <v>189</v>
      </c>
      <c r="D1301" s="26" t="s">
        <v>61</v>
      </c>
      <c r="E1301" s="27">
        <v>5902</v>
      </c>
      <c r="F1301" s="67">
        <v>526</v>
      </c>
      <c r="G1301" s="67"/>
      <c r="H1301" s="44">
        <v>6000825203</v>
      </c>
      <c r="I1301" s="45">
        <v>230008586</v>
      </c>
      <c r="J1301" s="45" t="s">
        <v>643</v>
      </c>
      <c r="K1301" s="30" t="str">
        <f t="shared" si="191"/>
        <v>Custeio</v>
      </c>
      <c r="L1301" s="47" t="s">
        <v>136</v>
      </c>
      <c r="M1301" s="26" t="s">
        <v>69</v>
      </c>
      <c r="N1301" s="26" t="str">
        <f t="shared" si="186"/>
        <v>Realizado</v>
      </c>
      <c r="O1301" s="47" t="s">
        <v>45</v>
      </c>
      <c r="P1301" s="47" t="s">
        <v>70</v>
      </c>
      <c r="Q1301" s="26" t="str">
        <f>IFERROR(IFERROR(VLOOKUP(H1301,[1]STATUS_CAPEX!I:J,2,0),VLOOKUP(H1301,[1]STATUS_OPEX!H:I,2,0)),0)</f>
        <v>LIB //PEND</v>
      </c>
      <c r="R1301" s="31">
        <v>46526</v>
      </c>
      <c r="S1301" s="32" t="s">
        <v>66</v>
      </c>
      <c r="T1301" s="47" t="s">
        <v>72</v>
      </c>
      <c r="U1301" s="33" t="s">
        <v>39</v>
      </c>
      <c r="V1301" s="33" t="s">
        <v>39</v>
      </c>
      <c r="W1301" s="33" t="s">
        <v>49</v>
      </c>
      <c r="X1301" s="33" t="s">
        <v>49</v>
      </c>
      <c r="Y1301" s="33" t="str">
        <f>IF(AK1301&gt;0,"OK","NOK")</f>
        <v>OK</v>
      </c>
      <c r="Z1301" s="14">
        <f t="shared" si="188"/>
        <v>1</v>
      </c>
      <c r="AA1301" s="48">
        <v>1633.02</v>
      </c>
      <c r="AB1301" s="35" t="s">
        <v>50</v>
      </c>
      <c r="AC1301" s="36" t="str">
        <f>IFERROR(VLOOKUP(T1301,[1]STATUS_CAPEX!Q:R,2,0),"SAMUEL OLIVEIRA")</f>
        <v>SAMUEL OLIVEIRA</v>
      </c>
      <c r="AD1301" s="37" t="s">
        <v>51</v>
      </c>
      <c r="AE1301" s="32" t="str">
        <f t="shared" si="192"/>
        <v>Realizado</v>
      </c>
      <c r="AF1301" s="38" t="s">
        <v>68</v>
      </c>
      <c r="AG1301" s="39">
        <f t="shared" si="187"/>
        <v>1624.83</v>
      </c>
      <c r="AH1301" s="40">
        <v>2548098.5699999998</v>
      </c>
      <c r="AI1301" s="35" t="e">
        <f t="shared" si="189"/>
        <v>#N/A</v>
      </c>
      <c r="AJ1301" s="41">
        <v>25679421</v>
      </c>
      <c r="AK1301" s="51">
        <v>1624.83</v>
      </c>
      <c r="AL1301" s="34" t="str">
        <f t="shared" si="190"/>
        <v>Erica Fragoso</v>
      </c>
    </row>
    <row r="1302" spans="1:38" x14ac:dyDescent="0.25">
      <c r="A1302" s="26" t="s">
        <v>38</v>
      </c>
      <c r="B1302" s="26" t="s">
        <v>39</v>
      </c>
      <c r="C1302" s="26" t="s">
        <v>52</v>
      </c>
      <c r="D1302" s="26" t="s">
        <v>40</v>
      </c>
      <c r="E1302" s="27">
        <v>5902</v>
      </c>
      <c r="F1302" s="67">
        <v>523</v>
      </c>
      <c r="G1302" s="67"/>
      <c r="H1302" s="26">
        <v>6000825204</v>
      </c>
      <c r="I1302" s="29" t="s">
        <v>42</v>
      </c>
      <c r="J1302" s="29" t="s">
        <v>42</v>
      </c>
      <c r="K1302" s="30" t="str">
        <f t="shared" si="191"/>
        <v>Custeio</v>
      </c>
      <c r="L1302" s="47" t="s">
        <v>136</v>
      </c>
      <c r="M1302" s="26" t="s">
        <v>69</v>
      </c>
      <c r="N1302" s="26" t="str">
        <f t="shared" si="186"/>
        <v>Realizado</v>
      </c>
      <c r="O1302" s="47" t="s">
        <v>137</v>
      </c>
      <c r="P1302" s="47" t="s">
        <v>70</v>
      </c>
      <c r="Q1302" s="26" t="str">
        <f>IFERROR(IFERROR(VLOOKUP(H1302,[1]STATUS_CAPEX!I:J,2,0),VLOOKUP(H1302,[1]STATUS_OPEX!H:I,2,0)),0)</f>
        <v>LIB //COMS</v>
      </c>
      <c r="R1302" s="31">
        <v>46515</v>
      </c>
      <c r="S1302" s="32" t="s">
        <v>47</v>
      </c>
      <c r="T1302" s="47" t="s">
        <v>72</v>
      </c>
      <c r="U1302" s="33" t="s">
        <v>39</v>
      </c>
      <c r="V1302" s="33" t="str">
        <f t="shared" ref="V1302:V1344" si="194">IF(E1302&gt;0,"OK","NOK")</f>
        <v>OK</v>
      </c>
      <c r="W1302" s="33" t="s">
        <v>49</v>
      </c>
      <c r="X1302" s="33" t="s">
        <v>49</v>
      </c>
      <c r="Y1302" s="33" t="s">
        <v>39</v>
      </c>
      <c r="Z1302" s="14">
        <f t="shared" si="188"/>
        <v>1</v>
      </c>
      <c r="AA1302" s="48">
        <v>3079.44</v>
      </c>
      <c r="AB1302" s="35" t="s">
        <v>50</v>
      </c>
      <c r="AC1302" s="36" t="str">
        <f>IFERROR(VLOOKUP(T1302,[1]STATUS_CAPEX!Q:R,2,0),"SAMUEL OLIVEIRA")</f>
        <v>SAMUEL OLIVEIRA</v>
      </c>
      <c r="AD1302" s="37" t="s">
        <v>51</v>
      </c>
      <c r="AE1302" s="32" t="str">
        <f t="shared" si="192"/>
        <v>Realizado</v>
      </c>
      <c r="AF1302" s="38" t="s">
        <v>42</v>
      </c>
      <c r="AG1302" s="39">
        <f t="shared" si="187"/>
        <v>2350.8000000000002</v>
      </c>
      <c r="AH1302" s="40">
        <v>2548098.5699999998</v>
      </c>
      <c r="AI1302" s="35" t="e">
        <f t="shared" si="189"/>
        <v>#N/A</v>
      </c>
      <c r="AJ1302" s="41">
        <v>25679248</v>
      </c>
      <c r="AK1302" s="51">
        <v>2350.8000000000002</v>
      </c>
      <c r="AL1302" s="34" t="str">
        <f t="shared" si="190"/>
        <v>Mauricio Alves</v>
      </c>
    </row>
    <row r="1303" spans="1:38" x14ac:dyDescent="0.25">
      <c r="A1303" s="26" t="s">
        <v>38</v>
      </c>
      <c r="B1303" s="26" t="s">
        <v>39</v>
      </c>
      <c r="C1303" s="26" t="s">
        <v>52</v>
      </c>
      <c r="D1303" s="26" t="s">
        <v>40</v>
      </c>
      <c r="E1303" s="27">
        <v>6165</v>
      </c>
      <c r="F1303" s="67">
        <v>537</v>
      </c>
      <c r="G1303" s="67"/>
      <c r="H1303" s="26">
        <v>6000825416</v>
      </c>
      <c r="I1303" s="26" t="s">
        <v>42</v>
      </c>
      <c r="J1303" s="26" t="s">
        <v>42</v>
      </c>
      <c r="K1303" s="30" t="str">
        <f t="shared" si="191"/>
        <v>Custeio</v>
      </c>
      <c r="L1303" s="47" t="s">
        <v>136</v>
      </c>
      <c r="M1303" s="26" t="s">
        <v>69</v>
      </c>
      <c r="N1303" s="26" t="str">
        <f t="shared" si="186"/>
        <v>Realizado</v>
      </c>
      <c r="O1303" s="47" t="s">
        <v>245</v>
      </c>
      <c r="P1303" s="47" t="s">
        <v>70</v>
      </c>
      <c r="Q1303" s="26" t="str">
        <f>IFERROR(IFERROR(VLOOKUP(H1303,[1]STATUS_CAPEX!I:J,2,0),VLOOKUP(H1303,[1]STATUS_OPEX!H:I,2,0)),0)</f>
        <v>LIB //COMS</v>
      </c>
      <c r="R1303" s="31">
        <v>46528</v>
      </c>
      <c r="S1303" s="32" t="s">
        <v>47</v>
      </c>
      <c r="T1303" s="47" t="s">
        <v>72</v>
      </c>
      <c r="U1303" s="33" t="s">
        <v>39</v>
      </c>
      <c r="V1303" s="33" t="str">
        <f t="shared" si="194"/>
        <v>OK</v>
      </c>
      <c r="W1303" s="33" t="s">
        <v>49</v>
      </c>
      <c r="X1303" s="33" t="s">
        <v>49</v>
      </c>
      <c r="Y1303" s="33" t="s">
        <v>39</v>
      </c>
      <c r="Z1303" s="14">
        <f t="shared" si="188"/>
        <v>1</v>
      </c>
      <c r="AA1303" s="48">
        <v>6232.8</v>
      </c>
      <c r="AB1303" s="35" t="s">
        <v>50</v>
      </c>
      <c r="AC1303" s="36" t="s">
        <v>271</v>
      </c>
      <c r="AD1303" s="37" t="s">
        <v>51</v>
      </c>
      <c r="AE1303" s="32" t="str">
        <f t="shared" si="192"/>
        <v>Realizado</v>
      </c>
      <c r="AF1303" s="38" t="s">
        <v>42</v>
      </c>
      <c r="AG1303" s="39">
        <f t="shared" si="187"/>
        <v>1151.75</v>
      </c>
      <c r="AH1303" s="40">
        <v>2548098.5699999998</v>
      </c>
      <c r="AI1303" s="35" t="e">
        <f t="shared" si="189"/>
        <v>#N/A</v>
      </c>
      <c r="AJ1303" s="41">
        <v>25679694</v>
      </c>
      <c r="AK1303" s="51">
        <v>1151.75</v>
      </c>
      <c r="AL1303" s="34" t="str">
        <f t="shared" si="190"/>
        <v>Mauricio Alves</v>
      </c>
    </row>
    <row r="1304" spans="1:38" x14ac:dyDescent="0.25">
      <c r="A1304" s="26" t="s">
        <v>38</v>
      </c>
      <c r="B1304" s="26" t="s">
        <v>39</v>
      </c>
      <c r="C1304" s="26" t="s">
        <v>52</v>
      </c>
      <c r="D1304" s="26" t="s">
        <v>40</v>
      </c>
      <c r="E1304" s="27">
        <v>4573</v>
      </c>
      <c r="F1304" s="67">
        <v>225</v>
      </c>
      <c r="G1304" s="67"/>
      <c r="H1304" s="26">
        <v>6000824163</v>
      </c>
      <c r="I1304" s="26" t="s">
        <v>42</v>
      </c>
      <c r="J1304" s="26" t="s">
        <v>42</v>
      </c>
      <c r="K1304" s="30" t="str">
        <f t="shared" si="191"/>
        <v>Custeio</v>
      </c>
      <c r="L1304" s="47" t="s">
        <v>136</v>
      </c>
      <c r="M1304" s="47" t="s">
        <v>523</v>
      </c>
      <c r="N1304" s="26" t="str">
        <f t="shared" si="186"/>
        <v>Realizado</v>
      </c>
      <c r="O1304" s="47" t="s">
        <v>45</v>
      </c>
      <c r="P1304" s="47" t="s">
        <v>70</v>
      </c>
      <c r="Q1304" s="26" t="str">
        <f>IFERROR(IFERROR(VLOOKUP(H1304,[1]STATUS_CAPEX!I:J,2,0),VLOOKUP(H1304,[1]STATUS_OPEX!H:I,2,0)),0)</f>
        <v>LIB //COMS</v>
      </c>
      <c r="R1304" s="31">
        <v>46860</v>
      </c>
      <c r="S1304" s="32" t="s">
        <v>56</v>
      </c>
      <c r="T1304" s="47" t="s">
        <v>72</v>
      </c>
      <c r="U1304" s="33" t="s">
        <v>39</v>
      </c>
      <c r="V1304" s="33" t="str">
        <f t="shared" si="194"/>
        <v>OK</v>
      </c>
      <c r="W1304" s="33" t="s">
        <v>49</v>
      </c>
      <c r="X1304" s="33" t="s">
        <v>49</v>
      </c>
      <c r="Y1304" s="33" t="s">
        <v>39</v>
      </c>
      <c r="Z1304" s="14">
        <f t="shared" si="188"/>
        <v>1</v>
      </c>
      <c r="AA1304" s="48">
        <v>487.18</v>
      </c>
      <c r="AB1304" s="50" t="s">
        <v>57</v>
      </c>
      <c r="AC1304" s="36" t="s">
        <v>271</v>
      </c>
      <c r="AD1304" s="37" t="s">
        <v>51</v>
      </c>
      <c r="AE1304" s="32" t="str">
        <f t="shared" si="192"/>
        <v>Realizado</v>
      </c>
      <c r="AF1304" s="38" t="s">
        <v>42</v>
      </c>
      <c r="AG1304" s="39">
        <f t="shared" si="187"/>
        <v>251.39</v>
      </c>
      <c r="AH1304" s="40">
        <v>2548098.5699999998</v>
      </c>
      <c r="AI1304" s="35" t="e">
        <f t="shared" si="189"/>
        <v>#N/A</v>
      </c>
      <c r="AJ1304" s="41">
        <v>25662759</v>
      </c>
      <c r="AK1304" s="51">
        <v>251.39</v>
      </c>
      <c r="AL1304" s="34" t="str">
        <f t="shared" si="190"/>
        <v>Mauricio Alves</v>
      </c>
    </row>
    <row r="1305" spans="1:38" x14ac:dyDescent="0.25">
      <c r="A1305" s="26" t="s">
        <v>38</v>
      </c>
      <c r="B1305" s="26" t="s">
        <v>39</v>
      </c>
      <c r="C1305" s="26" t="s">
        <v>52</v>
      </c>
      <c r="D1305" s="26" t="s">
        <v>40</v>
      </c>
      <c r="E1305" s="27">
        <v>5034</v>
      </c>
      <c r="F1305" s="67">
        <v>226</v>
      </c>
      <c r="G1305" s="67"/>
      <c r="H1305" s="26">
        <v>6000824164</v>
      </c>
      <c r="I1305" s="26" t="s">
        <v>42</v>
      </c>
      <c r="J1305" s="26" t="s">
        <v>42</v>
      </c>
      <c r="K1305" s="30" t="str">
        <f t="shared" si="191"/>
        <v>Custeio</v>
      </c>
      <c r="L1305" s="47" t="s">
        <v>136</v>
      </c>
      <c r="M1305" s="47" t="s">
        <v>523</v>
      </c>
      <c r="N1305" s="26" t="str">
        <f t="shared" si="186"/>
        <v>Realizado</v>
      </c>
      <c r="O1305" s="47" t="s">
        <v>45</v>
      </c>
      <c r="P1305" s="47" t="s">
        <v>70</v>
      </c>
      <c r="Q1305" s="26" t="str">
        <f>IFERROR(IFERROR(VLOOKUP(H1305,[1]STATUS_CAPEX!I:J,2,0),VLOOKUP(H1305,[1]STATUS_OPEX!H:I,2,0)),0)</f>
        <v>LIB //COMS</v>
      </c>
      <c r="R1305" s="31">
        <v>46861</v>
      </c>
      <c r="S1305" s="32" t="s">
        <v>56</v>
      </c>
      <c r="T1305" s="47" t="s">
        <v>72</v>
      </c>
      <c r="U1305" s="33" t="s">
        <v>39</v>
      </c>
      <c r="V1305" s="33" t="str">
        <f t="shared" si="194"/>
        <v>OK</v>
      </c>
      <c r="W1305" s="33" t="s">
        <v>49</v>
      </c>
      <c r="X1305" s="33" t="s">
        <v>49</v>
      </c>
      <c r="Y1305" s="33" t="s">
        <v>39</v>
      </c>
      <c r="Z1305" s="14">
        <f t="shared" si="188"/>
        <v>1</v>
      </c>
      <c r="AA1305" s="48">
        <v>487.18</v>
      </c>
      <c r="AB1305" s="50" t="s">
        <v>57</v>
      </c>
      <c r="AC1305" s="36" t="s">
        <v>271</v>
      </c>
      <c r="AD1305" s="37" t="s">
        <v>51</v>
      </c>
      <c r="AE1305" s="32" t="str">
        <f t="shared" si="192"/>
        <v>Realizado</v>
      </c>
      <c r="AF1305" s="38" t="s">
        <v>42</v>
      </c>
      <c r="AG1305" s="39">
        <f t="shared" si="187"/>
        <v>104.6</v>
      </c>
      <c r="AH1305" s="40">
        <v>2548098.5699999998</v>
      </c>
      <c r="AI1305" s="35" t="e">
        <f t="shared" si="189"/>
        <v>#N/A</v>
      </c>
      <c r="AJ1305" s="41">
        <v>25662761</v>
      </c>
      <c r="AK1305" s="51">
        <v>104.6</v>
      </c>
      <c r="AL1305" s="34" t="str">
        <f t="shared" si="190"/>
        <v>Mauricio Alves</v>
      </c>
    </row>
    <row r="1306" spans="1:38" x14ac:dyDescent="0.25">
      <c r="A1306" s="26" t="s">
        <v>38</v>
      </c>
      <c r="B1306" s="26" t="s">
        <v>39</v>
      </c>
      <c r="C1306" s="26" t="s">
        <v>52</v>
      </c>
      <c r="D1306" s="26" t="s">
        <v>40</v>
      </c>
      <c r="E1306" s="27">
        <v>5034</v>
      </c>
      <c r="F1306" s="67">
        <v>227</v>
      </c>
      <c r="G1306" s="67"/>
      <c r="H1306" s="26">
        <v>6000824165</v>
      </c>
      <c r="I1306" s="26" t="s">
        <v>42</v>
      </c>
      <c r="J1306" s="26" t="s">
        <v>42</v>
      </c>
      <c r="K1306" s="30" t="str">
        <f t="shared" si="191"/>
        <v>Custeio</v>
      </c>
      <c r="L1306" s="47" t="s">
        <v>136</v>
      </c>
      <c r="M1306" s="47" t="s">
        <v>542</v>
      </c>
      <c r="N1306" s="26" t="str">
        <f t="shared" si="186"/>
        <v>Realizado</v>
      </c>
      <c r="O1306" s="47" t="s">
        <v>45</v>
      </c>
      <c r="P1306" s="47" t="s">
        <v>70</v>
      </c>
      <c r="Q1306" s="26" t="str">
        <f>IFERROR(IFERROR(VLOOKUP(H1306,[1]STATUS_CAPEX!I:J,2,0),VLOOKUP(H1306,[1]STATUS_OPEX!H:I,2,0)),0)</f>
        <v>LIB //COMS</v>
      </c>
      <c r="R1306" s="31">
        <v>46862</v>
      </c>
      <c r="S1306" s="32" t="s">
        <v>56</v>
      </c>
      <c r="T1306" s="47" t="s">
        <v>72</v>
      </c>
      <c r="U1306" s="33" t="s">
        <v>39</v>
      </c>
      <c r="V1306" s="33" t="str">
        <f t="shared" si="194"/>
        <v>OK</v>
      </c>
      <c r="W1306" s="33" t="s">
        <v>49</v>
      </c>
      <c r="X1306" s="33" t="s">
        <v>49</v>
      </c>
      <c r="Y1306" s="33" t="s">
        <v>39</v>
      </c>
      <c r="Z1306" s="14">
        <f t="shared" si="188"/>
        <v>1</v>
      </c>
      <c r="AA1306" s="48">
        <v>251.39</v>
      </c>
      <c r="AB1306" s="50" t="s">
        <v>57</v>
      </c>
      <c r="AC1306" s="36" t="s">
        <v>271</v>
      </c>
      <c r="AD1306" s="37" t="s">
        <v>51</v>
      </c>
      <c r="AE1306" s="32" t="str">
        <f t="shared" si="192"/>
        <v>Realizado</v>
      </c>
      <c r="AF1306" s="38" t="s">
        <v>42</v>
      </c>
      <c r="AG1306" s="39">
        <f t="shared" si="187"/>
        <v>251.39</v>
      </c>
      <c r="AH1306" s="40">
        <v>2548098.5699999998</v>
      </c>
      <c r="AI1306" s="35" t="e">
        <f t="shared" si="189"/>
        <v>#N/A</v>
      </c>
      <c r="AJ1306" s="41">
        <v>25662764</v>
      </c>
      <c r="AK1306" s="51">
        <v>251.39</v>
      </c>
      <c r="AL1306" s="34" t="str">
        <f t="shared" si="190"/>
        <v>Mauricio Alves</v>
      </c>
    </row>
    <row r="1307" spans="1:38" x14ac:dyDescent="0.25">
      <c r="A1307" s="26" t="s">
        <v>38</v>
      </c>
      <c r="B1307" s="26" t="s">
        <v>39</v>
      </c>
      <c r="C1307" s="26" t="s">
        <v>52</v>
      </c>
      <c r="D1307" s="26" t="s">
        <v>40</v>
      </c>
      <c r="E1307" s="27">
        <v>5041</v>
      </c>
      <c r="F1307" s="67">
        <v>228</v>
      </c>
      <c r="G1307" s="67"/>
      <c r="H1307" s="26">
        <v>6000824166</v>
      </c>
      <c r="I1307" s="26" t="s">
        <v>42</v>
      </c>
      <c r="J1307" s="26" t="s">
        <v>42</v>
      </c>
      <c r="K1307" s="30" t="str">
        <f t="shared" si="191"/>
        <v>Custeio</v>
      </c>
      <c r="L1307" s="47" t="s">
        <v>136</v>
      </c>
      <c r="M1307" s="47" t="s">
        <v>542</v>
      </c>
      <c r="N1307" s="26" t="str">
        <f t="shared" si="186"/>
        <v>Realizado</v>
      </c>
      <c r="O1307" s="47" t="s">
        <v>245</v>
      </c>
      <c r="P1307" s="47" t="s">
        <v>70</v>
      </c>
      <c r="Q1307" s="26" t="str">
        <f>IFERROR(IFERROR(VLOOKUP(H1307,[1]STATUS_CAPEX!I:J,2,0),VLOOKUP(H1307,[1]STATUS_OPEX!H:I,2,0)),0)</f>
        <v>LIB //COMS</v>
      </c>
      <c r="R1307" s="31">
        <v>46863</v>
      </c>
      <c r="S1307" s="32" t="s">
        <v>56</v>
      </c>
      <c r="T1307" s="47" t="s">
        <v>72</v>
      </c>
      <c r="U1307" s="33" t="s">
        <v>39</v>
      </c>
      <c r="V1307" s="33" t="str">
        <f t="shared" si="194"/>
        <v>OK</v>
      </c>
      <c r="W1307" s="33" t="s">
        <v>49</v>
      </c>
      <c r="X1307" s="33" t="s">
        <v>49</v>
      </c>
      <c r="Y1307" s="33" t="s">
        <v>39</v>
      </c>
      <c r="Z1307" s="14">
        <f t="shared" si="188"/>
        <v>1</v>
      </c>
      <c r="AA1307" s="48">
        <v>487.18</v>
      </c>
      <c r="AB1307" s="50" t="s">
        <v>57</v>
      </c>
      <c r="AC1307" s="36" t="s">
        <v>271</v>
      </c>
      <c r="AD1307" s="37" t="s">
        <v>51</v>
      </c>
      <c r="AE1307" s="32" t="str">
        <f t="shared" si="192"/>
        <v>Realizado</v>
      </c>
      <c r="AF1307" s="38" t="s">
        <v>42</v>
      </c>
      <c r="AG1307" s="39">
        <f t="shared" si="187"/>
        <v>487.18</v>
      </c>
      <c r="AH1307" s="40">
        <v>2548098.5699999998</v>
      </c>
      <c r="AI1307" s="35" t="e">
        <f t="shared" si="189"/>
        <v>#N/A</v>
      </c>
      <c r="AJ1307" s="41">
        <v>25662765</v>
      </c>
      <c r="AK1307" s="51">
        <v>487.18</v>
      </c>
      <c r="AL1307" s="34" t="str">
        <f t="shared" si="190"/>
        <v>Mauricio Alves</v>
      </c>
    </row>
    <row r="1308" spans="1:38" x14ac:dyDescent="0.25">
      <c r="A1308" s="26" t="s">
        <v>38</v>
      </c>
      <c r="B1308" s="26" t="s">
        <v>39</v>
      </c>
      <c r="C1308" s="26" t="s">
        <v>52</v>
      </c>
      <c r="D1308" s="26" t="s">
        <v>40</v>
      </c>
      <c r="E1308" s="27">
        <v>4573</v>
      </c>
      <c r="F1308" s="67">
        <v>107</v>
      </c>
      <c r="G1308" s="67"/>
      <c r="H1308" s="26">
        <v>6000824138</v>
      </c>
      <c r="I1308" s="26" t="s">
        <v>42</v>
      </c>
      <c r="J1308" s="26" t="s">
        <v>42</v>
      </c>
      <c r="K1308" s="30" t="str">
        <f t="shared" si="191"/>
        <v>Custeio</v>
      </c>
      <c r="L1308" s="47" t="s">
        <v>136</v>
      </c>
      <c r="M1308" s="26" t="s">
        <v>44</v>
      </c>
      <c r="N1308" s="26" t="str">
        <f t="shared" si="186"/>
        <v>Realizado</v>
      </c>
      <c r="O1308" s="47" t="s">
        <v>45</v>
      </c>
      <c r="P1308" s="47" t="s">
        <v>70</v>
      </c>
      <c r="Q1308" s="26" t="str">
        <f>IFERROR(IFERROR(VLOOKUP(H1308,[1]STATUS_CAPEX!I:J,2,0),VLOOKUP(H1308,[1]STATUS_OPEX!H:I,2,0)),0)</f>
        <v>LIB //COMS</v>
      </c>
      <c r="R1308" s="31">
        <v>46864</v>
      </c>
      <c r="S1308" s="32" t="s">
        <v>56</v>
      </c>
      <c r="T1308" s="47" t="s">
        <v>72</v>
      </c>
      <c r="U1308" s="33" t="s">
        <v>39</v>
      </c>
      <c r="V1308" s="33" t="str">
        <f t="shared" si="194"/>
        <v>OK</v>
      </c>
      <c r="W1308" s="33" t="s">
        <v>49</v>
      </c>
      <c r="X1308" s="33" t="s">
        <v>49</v>
      </c>
      <c r="Y1308" s="33" t="s">
        <v>39</v>
      </c>
      <c r="Z1308" s="14">
        <f t="shared" si="188"/>
        <v>1</v>
      </c>
      <c r="AA1308" s="48">
        <v>801.17</v>
      </c>
      <c r="AB1308" s="50" t="s">
        <v>57</v>
      </c>
      <c r="AC1308" s="36" t="s">
        <v>271</v>
      </c>
      <c r="AD1308" s="37" t="s">
        <v>51</v>
      </c>
      <c r="AE1308" s="32" t="str">
        <f t="shared" si="192"/>
        <v>Realizado</v>
      </c>
      <c r="AF1308" s="38" t="s">
        <v>42</v>
      </c>
      <c r="AG1308" s="39">
        <f t="shared" si="187"/>
        <v>43206</v>
      </c>
      <c r="AH1308" s="40">
        <v>2548098.5699999998</v>
      </c>
      <c r="AI1308" s="35" t="e">
        <f t="shared" si="189"/>
        <v>#N/A</v>
      </c>
      <c r="AJ1308" s="41">
        <v>25662793</v>
      </c>
      <c r="AK1308" s="51">
        <v>43206</v>
      </c>
      <c r="AL1308" s="34" t="str">
        <f t="shared" si="190"/>
        <v>Mauricio Alves</v>
      </c>
    </row>
    <row r="1309" spans="1:38" x14ac:dyDescent="0.25">
      <c r="A1309" s="26" t="s">
        <v>38</v>
      </c>
      <c r="B1309" s="26" t="s">
        <v>39</v>
      </c>
      <c r="C1309" s="26" t="s">
        <v>52</v>
      </c>
      <c r="D1309" s="26" t="s">
        <v>40</v>
      </c>
      <c r="E1309" s="27">
        <v>5034</v>
      </c>
      <c r="F1309" s="67">
        <v>108</v>
      </c>
      <c r="G1309" s="67"/>
      <c r="H1309" s="26">
        <v>6000824139</v>
      </c>
      <c r="I1309" s="26" t="s">
        <v>42</v>
      </c>
      <c r="J1309" s="26" t="s">
        <v>42</v>
      </c>
      <c r="K1309" s="30" t="str">
        <f t="shared" si="191"/>
        <v>Custeio</v>
      </c>
      <c r="L1309" s="47" t="s">
        <v>136</v>
      </c>
      <c r="M1309" s="26" t="s">
        <v>44</v>
      </c>
      <c r="N1309" s="26" t="str">
        <f t="shared" si="186"/>
        <v>Realizado</v>
      </c>
      <c r="O1309" s="47" t="s">
        <v>45</v>
      </c>
      <c r="P1309" s="47" t="s">
        <v>70</v>
      </c>
      <c r="Q1309" s="26" t="str">
        <f>IFERROR(IFERROR(VLOOKUP(H1309,[1]STATUS_CAPEX!I:J,2,0),VLOOKUP(H1309,[1]STATUS_OPEX!H:I,2,0)),0)</f>
        <v>LIB //COMS</v>
      </c>
      <c r="R1309" s="31">
        <v>46865</v>
      </c>
      <c r="S1309" s="32" t="s">
        <v>56</v>
      </c>
      <c r="T1309" s="47" t="s">
        <v>72</v>
      </c>
      <c r="U1309" s="33" t="s">
        <v>39</v>
      </c>
      <c r="V1309" s="33" t="str">
        <f t="shared" si="194"/>
        <v>OK</v>
      </c>
      <c r="W1309" s="33" t="s">
        <v>49</v>
      </c>
      <c r="X1309" s="33" t="s">
        <v>49</v>
      </c>
      <c r="Y1309" s="33" t="s">
        <v>39</v>
      </c>
      <c r="Z1309" s="14">
        <f t="shared" si="188"/>
        <v>1</v>
      </c>
      <c r="AA1309" s="48">
        <v>757.41</v>
      </c>
      <c r="AB1309" s="50" t="s">
        <v>57</v>
      </c>
      <c r="AC1309" s="36" t="s">
        <v>271</v>
      </c>
      <c r="AD1309" s="37" t="s">
        <v>51</v>
      </c>
      <c r="AE1309" s="32" t="str">
        <f t="shared" si="192"/>
        <v>Realizado</v>
      </c>
      <c r="AF1309" s="38" t="s">
        <v>42</v>
      </c>
      <c r="AG1309" s="39">
        <f t="shared" si="187"/>
        <v>49200</v>
      </c>
      <c r="AH1309" s="40">
        <v>2548098.5699999998</v>
      </c>
      <c r="AI1309" s="35" t="e">
        <f t="shared" si="189"/>
        <v>#N/A</v>
      </c>
      <c r="AJ1309" s="41">
        <v>25662795</v>
      </c>
      <c r="AK1309" s="51">
        <v>49200</v>
      </c>
      <c r="AL1309" s="34" t="str">
        <f t="shared" si="190"/>
        <v>Mauricio Alves</v>
      </c>
    </row>
    <row r="1310" spans="1:38" x14ac:dyDescent="0.25">
      <c r="A1310" s="26" t="s">
        <v>38</v>
      </c>
      <c r="B1310" s="26" t="s">
        <v>39</v>
      </c>
      <c r="C1310" s="26" t="s">
        <v>52</v>
      </c>
      <c r="D1310" s="26" t="s">
        <v>40</v>
      </c>
      <c r="E1310" s="27">
        <v>4580</v>
      </c>
      <c r="F1310" s="67">
        <v>207</v>
      </c>
      <c r="G1310" s="67"/>
      <c r="H1310" s="26">
        <v>6000826316</v>
      </c>
      <c r="I1310" s="26" t="s">
        <v>42</v>
      </c>
      <c r="J1310" s="26" t="s">
        <v>42</v>
      </c>
      <c r="K1310" s="30" t="str">
        <f t="shared" si="191"/>
        <v>Custeio</v>
      </c>
      <c r="L1310" s="47" t="s">
        <v>136</v>
      </c>
      <c r="M1310" s="26" t="s">
        <v>54</v>
      </c>
      <c r="N1310" s="26" t="str">
        <f t="shared" si="186"/>
        <v>Realizado</v>
      </c>
      <c r="O1310" s="47" t="s">
        <v>45</v>
      </c>
      <c r="P1310" s="47" t="s">
        <v>70</v>
      </c>
      <c r="Q1310" s="26" t="str">
        <f>IFERROR(IFERROR(VLOOKUP(H1310,[1]STATUS_CAPEX!I:J,2,0),VLOOKUP(H1310,[1]STATUS_OPEX!H:I,2,0)),0)</f>
        <v>LIB //COMS</v>
      </c>
      <c r="R1310" s="31">
        <v>46866</v>
      </c>
      <c r="S1310" s="32" t="s">
        <v>47</v>
      </c>
      <c r="T1310" s="47" t="s">
        <v>72</v>
      </c>
      <c r="U1310" s="33" t="s">
        <v>39</v>
      </c>
      <c r="V1310" s="33" t="str">
        <f t="shared" si="194"/>
        <v>OK</v>
      </c>
      <c r="W1310" s="33" t="s">
        <v>49</v>
      </c>
      <c r="X1310" s="33" t="s">
        <v>49</v>
      </c>
      <c r="Y1310" s="33" t="s">
        <v>39</v>
      </c>
      <c r="Z1310" s="14">
        <f t="shared" si="188"/>
        <v>1</v>
      </c>
      <c r="AA1310" s="48">
        <v>1954.72</v>
      </c>
      <c r="AB1310" s="35" t="s">
        <v>50</v>
      </c>
      <c r="AC1310" s="36" t="s">
        <v>73</v>
      </c>
      <c r="AD1310" s="37" t="s">
        <v>51</v>
      </c>
      <c r="AE1310" s="32" t="str">
        <f t="shared" si="192"/>
        <v>Realizado</v>
      </c>
      <c r="AF1310" s="38" t="s">
        <v>42</v>
      </c>
      <c r="AG1310" s="39" t="s">
        <v>644</v>
      </c>
      <c r="AH1310" s="40">
        <v>2548098.5699999998</v>
      </c>
      <c r="AI1310" s="35" t="e">
        <f t="shared" si="189"/>
        <v>#N/A</v>
      </c>
      <c r="AJ1310" s="41">
        <v>25696918</v>
      </c>
      <c r="AK1310" s="51">
        <v>2042.88</v>
      </c>
      <c r="AL1310" s="34" t="str">
        <f t="shared" si="190"/>
        <v>Mauricio Alves</v>
      </c>
    </row>
    <row r="1311" spans="1:38" x14ac:dyDescent="0.25">
      <c r="A1311" s="26" t="s">
        <v>38</v>
      </c>
      <c r="B1311" s="26" t="s">
        <v>39</v>
      </c>
      <c r="C1311" s="26" t="s">
        <v>52</v>
      </c>
      <c r="D1311" s="26" t="s">
        <v>40</v>
      </c>
      <c r="E1311" s="27">
        <v>4573</v>
      </c>
      <c r="F1311" s="67">
        <v>208</v>
      </c>
      <c r="G1311" s="67"/>
      <c r="H1311" s="26">
        <v>6000826315</v>
      </c>
      <c r="I1311" s="26" t="s">
        <v>42</v>
      </c>
      <c r="J1311" s="26" t="s">
        <v>42</v>
      </c>
      <c r="K1311" s="30" t="str">
        <f t="shared" si="191"/>
        <v>Custeio</v>
      </c>
      <c r="L1311" s="47" t="s">
        <v>136</v>
      </c>
      <c r="M1311" s="47" t="s">
        <v>99</v>
      </c>
      <c r="N1311" s="26" t="str">
        <f t="shared" si="186"/>
        <v>Realizado</v>
      </c>
      <c r="O1311" s="47" t="s">
        <v>45</v>
      </c>
      <c r="P1311" s="47" t="s">
        <v>70</v>
      </c>
      <c r="Q1311" s="26" t="str">
        <f>IFERROR(IFERROR(VLOOKUP(H1311,[1]STATUS_CAPEX!I:J,2,0),VLOOKUP(H1311,[1]STATUS_OPEX!H:I,2,0)),0)</f>
        <v>LIB //COMS</v>
      </c>
      <c r="R1311" s="31">
        <v>46867</v>
      </c>
      <c r="S1311" s="32" t="s">
        <v>56</v>
      </c>
      <c r="T1311" s="47" t="s">
        <v>72</v>
      </c>
      <c r="U1311" s="33" t="s">
        <v>39</v>
      </c>
      <c r="V1311" s="33" t="str">
        <f t="shared" si="194"/>
        <v>OK</v>
      </c>
      <c r="W1311" s="33" t="s">
        <v>49</v>
      </c>
      <c r="X1311" s="33" t="s">
        <v>49</v>
      </c>
      <c r="Y1311" s="33" t="s">
        <v>39</v>
      </c>
      <c r="Z1311" s="14">
        <f t="shared" si="188"/>
        <v>1</v>
      </c>
      <c r="AA1311" s="48">
        <v>1954.72</v>
      </c>
      <c r="AB1311" s="50" t="s">
        <v>57</v>
      </c>
      <c r="AC1311" s="36" t="s">
        <v>73</v>
      </c>
      <c r="AD1311" s="37" t="s">
        <v>51</v>
      </c>
      <c r="AE1311" s="32" t="str">
        <f t="shared" si="192"/>
        <v>Realizado</v>
      </c>
      <c r="AF1311" s="38" t="s">
        <v>42</v>
      </c>
      <c r="AG1311" s="39">
        <f t="shared" ref="AG1311:AG1318" si="195">IF(AK1311="",AA1311,AK1311)</f>
        <v>2042.88</v>
      </c>
      <c r="AH1311" s="40">
        <v>2548098.5699999998</v>
      </c>
      <c r="AI1311" s="35" t="e">
        <f t="shared" si="189"/>
        <v>#N/A</v>
      </c>
      <c r="AJ1311" s="41">
        <v>25696912</v>
      </c>
      <c r="AK1311" s="51">
        <v>2042.88</v>
      </c>
      <c r="AL1311" s="34" t="str">
        <f t="shared" si="190"/>
        <v>Mauricio Alves</v>
      </c>
    </row>
    <row r="1312" spans="1:38" x14ac:dyDescent="0.25">
      <c r="A1312" s="26" t="s">
        <v>38</v>
      </c>
      <c r="B1312" s="26" t="s">
        <v>39</v>
      </c>
      <c r="C1312" s="26" t="s">
        <v>52</v>
      </c>
      <c r="D1312" s="26" t="s">
        <v>40</v>
      </c>
      <c r="E1312" s="27">
        <v>5034</v>
      </c>
      <c r="F1312" s="67">
        <v>209</v>
      </c>
      <c r="G1312" s="67"/>
      <c r="H1312" s="26">
        <v>6000826314</v>
      </c>
      <c r="I1312" s="26" t="s">
        <v>42</v>
      </c>
      <c r="J1312" s="26" t="s">
        <v>42</v>
      </c>
      <c r="K1312" s="30" t="str">
        <f t="shared" si="191"/>
        <v>Custeio</v>
      </c>
      <c r="L1312" s="47" t="s">
        <v>136</v>
      </c>
      <c r="M1312" s="47" t="s">
        <v>99</v>
      </c>
      <c r="N1312" s="26" t="str">
        <f t="shared" si="186"/>
        <v>Realizado</v>
      </c>
      <c r="O1312" s="47" t="s">
        <v>45</v>
      </c>
      <c r="P1312" s="47" t="s">
        <v>70</v>
      </c>
      <c r="Q1312" s="26" t="str">
        <f>IFERROR(IFERROR(VLOOKUP(H1312,[1]STATUS_CAPEX!I:J,2,0),VLOOKUP(H1312,[1]STATUS_OPEX!H:I,2,0)),0)</f>
        <v>LIB //COMS</v>
      </c>
      <c r="R1312" s="31">
        <v>46868</v>
      </c>
      <c r="S1312" s="32" t="s">
        <v>56</v>
      </c>
      <c r="T1312" s="47" t="s">
        <v>72</v>
      </c>
      <c r="U1312" s="33" t="s">
        <v>39</v>
      </c>
      <c r="V1312" s="33" t="str">
        <f t="shared" si="194"/>
        <v>OK</v>
      </c>
      <c r="W1312" s="33" t="s">
        <v>49</v>
      </c>
      <c r="X1312" s="33" t="s">
        <v>49</v>
      </c>
      <c r="Y1312" s="33" t="s">
        <v>39</v>
      </c>
      <c r="Z1312" s="14">
        <f t="shared" si="188"/>
        <v>1</v>
      </c>
      <c r="AA1312" s="48">
        <v>1954.72</v>
      </c>
      <c r="AB1312" s="50" t="s">
        <v>57</v>
      </c>
      <c r="AC1312" s="36" t="s">
        <v>73</v>
      </c>
      <c r="AD1312" s="37" t="s">
        <v>51</v>
      </c>
      <c r="AE1312" s="32" t="str">
        <f t="shared" si="192"/>
        <v>Realizado</v>
      </c>
      <c r="AF1312" s="38" t="s">
        <v>42</v>
      </c>
      <c r="AG1312" s="39">
        <f t="shared" si="195"/>
        <v>1141.8699999999999</v>
      </c>
      <c r="AH1312" s="40">
        <v>2548098.5699999998</v>
      </c>
      <c r="AI1312" s="35" t="e">
        <f t="shared" si="189"/>
        <v>#N/A</v>
      </c>
      <c r="AJ1312" s="41">
        <v>25696888</v>
      </c>
      <c r="AK1312" s="51">
        <v>1141.8699999999999</v>
      </c>
      <c r="AL1312" s="34" t="str">
        <f t="shared" si="190"/>
        <v>Mauricio Alves</v>
      </c>
    </row>
    <row r="1313" spans="1:38" x14ac:dyDescent="0.25">
      <c r="A1313" s="26" t="s">
        <v>38</v>
      </c>
      <c r="B1313" s="26" t="s">
        <v>39</v>
      </c>
      <c r="C1313" s="26" t="s">
        <v>52</v>
      </c>
      <c r="D1313" s="26" t="s">
        <v>40</v>
      </c>
      <c r="E1313" s="27">
        <v>22401</v>
      </c>
      <c r="F1313" s="67">
        <v>202</v>
      </c>
      <c r="G1313" s="67"/>
      <c r="H1313" s="26" t="s">
        <v>645</v>
      </c>
      <c r="I1313" s="26" t="s">
        <v>42</v>
      </c>
      <c r="J1313" s="26" t="s">
        <v>42</v>
      </c>
      <c r="K1313" s="30" t="str">
        <f t="shared" si="191"/>
        <v>EME</v>
      </c>
      <c r="L1313" s="47" t="s">
        <v>136</v>
      </c>
      <c r="M1313" s="26" t="s">
        <v>54</v>
      </c>
      <c r="N1313" s="26" t="str">
        <f t="shared" si="186"/>
        <v>Realizado</v>
      </c>
      <c r="O1313" s="26" t="s">
        <v>64</v>
      </c>
      <c r="P1313" s="47" t="s">
        <v>101</v>
      </c>
      <c r="Q1313" s="26" t="str">
        <f>IFERROR(IFERROR(VLOOKUP(H1313,[1]STATUS_CAPEX!I:J,2,0),VLOOKUP(H1313,[1]STATUS_OPEX!H:I,2,0)),0)</f>
        <v>LIB //CKCP</v>
      </c>
      <c r="R1313" s="31">
        <v>46869</v>
      </c>
      <c r="S1313" s="32" t="s">
        <v>47</v>
      </c>
      <c r="T1313" s="26" t="s">
        <v>48</v>
      </c>
      <c r="U1313" s="33" t="s">
        <v>39</v>
      </c>
      <c r="V1313" s="33" t="str">
        <f t="shared" si="194"/>
        <v>OK</v>
      </c>
      <c r="W1313" s="33" t="s">
        <v>49</v>
      </c>
      <c r="X1313" s="33" t="s">
        <v>49</v>
      </c>
      <c r="Y1313" s="33" t="s">
        <v>39</v>
      </c>
      <c r="Z1313" s="14">
        <f t="shared" si="188"/>
        <v>1</v>
      </c>
      <c r="AA1313" s="48">
        <v>2637.84</v>
      </c>
      <c r="AB1313" s="69" t="s">
        <v>50</v>
      </c>
      <c r="AC1313" s="36" t="s">
        <v>411</v>
      </c>
      <c r="AD1313" s="37" t="s">
        <v>51</v>
      </c>
      <c r="AE1313" s="32" t="str">
        <f t="shared" si="192"/>
        <v>Realizado</v>
      </c>
      <c r="AF1313" s="38" t="s">
        <v>42</v>
      </c>
      <c r="AG1313" s="39">
        <f t="shared" si="195"/>
        <v>3866.41</v>
      </c>
      <c r="AH1313" s="40">
        <v>2548098.5699999998</v>
      </c>
      <c r="AI1313" s="35" t="e">
        <f t="shared" si="189"/>
        <v>#N/A</v>
      </c>
      <c r="AJ1313" s="92">
        <v>25730017</v>
      </c>
      <c r="AK1313" s="51">
        <v>3866.41</v>
      </c>
      <c r="AL1313" s="34" t="str">
        <f t="shared" si="190"/>
        <v>Mauricio Alves</v>
      </c>
    </row>
    <row r="1314" spans="1:38" x14ac:dyDescent="0.25">
      <c r="A1314" s="26" t="s">
        <v>38</v>
      </c>
      <c r="B1314" s="26" t="s">
        <v>39</v>
      </c>
      <c r="C1314" s="26" t="s">
        <v>52</v>
      </c>
      <c r="D1314" s="26" t="s">
        <v>40</v>
      </c>
      <c r="E1314" s="27">
        <v>44196852</v>
      </c>
      <c r="F1314" s="67">
        <v>203</v>
      </c>
      <c r="G1314" s="67"/>
      <c r="H1314" s="26">
        <v>6000825373</v>
      </c>
      <c r="I1314" s="43" t="s">
        <v>42</v>
      </c>
      <c r="J1314" s="43" t="s">
        <v>42</v>
      </c>
      <c r="K1314" s="30" t="str">
        <f t="shared" si="191"/>
        <v>Custeio</v>
      </c>
      <c r="L1314" s="47" t="s">
        <v>136</v>
      </c>
      <c r="M1314" s="47" t="s">
        <v>99</v>
      </c>
      <c r="N1314" s="26" t="str">
        <f t="shared" si="186"/>
        <v>Realizado</v>
      </c>
      <c r="O1314" s="47" t="s">
        <v>45</v>
      </c>
      <c r="P1314" s="47" t="s">
        <v>81</v>
      </c>
      <c r="Q1314" s="26" t="str">
        <f>IFERROR(IFERROR(VLOOKUP(H1314,[1]STATUS_CAPEX!I:J,2,0),VLOOKUP(H1314,[1]STATUS_OPEX!H:I,2,0)),0)</f>
        <v>LIB //COMS</v>
      </c>
      <c r="R1314" s="31">
        <v>46870</v>
      </c>
      <c r="S1314" s="32" t="s">
        <v>56</v>
      </c>
      <c r="T1314" s="47" t="s">
        <v>72</v>
      </c>
      <c r="U1314" s="33" t="s">
        <v>39</v>
      </c>
      <c r="V1314" s="33" t="str">
        <f t="shared" si="194"/>
        <v>OK</v>
      </c>
      <c r="W1314" s="33" t="s">
        <v>49</v>
      </c>
      <c r="X1314" s="33" t="s">
        <v>49</v>
      </c>
      <c r="Y1314" s="33" t="s">
        <v>39</v>
      </c>
      <c r="Z1314" s="14">
        <f t="shared" si="188"/>
        <v>1</v>
      </c>
      <c r="AA1314" s="48">
        <v>1300.24</v>
      </c>
      <c r="AB1314" s="50" t="s">
        <v>57</v>
      </c>
      <c r="AC1314" s="104" t="s">
        <v>73</v>
      </c>
      <c r="AD1314" s="37" t="s">
        <v>51</v>
      </c>
      <c r="AE1314" s="32" t="str">
        <f t="shared" si="192"/>
        <v>Realizado</v>
      </c>
      <c r="AF1314" s="38" t="s">
        <v>42</v>
      </c>
      <c r="AG1314" s="39">
        <f t="shared" si="195"/>
        <v>963.37</v>
      </c>
      <c r="AH1314" s="40">
        <v>2548098.5699999998</v>
      </c>
      <c r="AI1314" s="35" t="e">
        <f t="shared" si="189"/>
        <v>#N/A</v>
      </c>
      <c r="AJ1314" s="81">
        <v>25679649</v>
      </c>
      <c r="AK1314" s="51">
        <v>963.37</v>
      </c>
      <c r="AL1314" s="34" t="str">
        <f t="shared" si="190"/>
        <v>Mauricio Alves</v>
      </c>
    </row>
    <row r="1315" spans="1:38" ht="28.5" hidden="1" x14ac:dyDescent="0.25">
      <c r="A1315" s="26" t="s">
        <v>183</v>
      </c>
      <c r="B1315" s="30" t="s">
        <v>513</v>
      </c>
      <c r="C1315" s="26" t="s">
        <v>514</v>
      </c>
      <c r="D1315" s="26" t="s">
        <v>61</v>
      </c>
      <c r="E1315" s="27">
        <v>30594</v>
      </c>
      <c r="F1315" s="67">
        <v>205</v>
      </c>
      <c r="G1315" s="67"/>
      <c r="H1315" s="44" t="s">
        <v>514</v>
      </c>
      <c r="I1315" s="45" t="s">
        <v>63</v>
      </c>
      <c r="J1315" s="45" t="s">
        <v>63</v>
      </c>
      <c r="K1315" s="30" t="str">
        <f t="shared" si="191"/>
        <v>Sem Informação</v>
      </c>
      <c r="L1315" s="47" t="s">
        <v>136</v>
      </c>
      <c r="M1315" s="26" t="s">
        <v>54</v>
      </c>
      <c r="N1315" s="26" t="str">
        <f t="shared" si="186"/>
        <v>Pendente</v>
      </c>
      <c r="O1315" s="47" t="s">
        <v>646</v>
      </c>
      <c r="P1315" s="47" t="s">
        <v>101</v>
      </c>
      <c r="Q1315" s="26">
        <f>IFERROR(IFERROR(VLOOKUP(H1315,[1]STATUS_CAPEX!I:J,2,0),VLOOKUP(H1315,[1]STATUS_OPEX!H:I,2,0)),0)</f>
        <v>0</v>
      </c>
      <c r="R1315" s="31">
        <v>46872</v>
      </c>
      <c r="S1315" s="32" t="s">
        <v>66</v>
      </c>
      <c r="T1315" s="26" t="s">
        <v>48</v>
      </c>
      <c r="U1315" s="33" t="s">
        <v>67</v>
      </c>
      <c r="V1315" s="33" t="str">
        <f t="shared" si="194"/>
        <v>OK</v>
      </c>
      <c r="W1315" s="33" t="s">
        <v>148</v>
      </c>
      <c r="X1315" s="33" t="s">
        <v>148</v>
      </c>
      <c r="Y1315" s="33" t="str">
        <f>IF(AK1315&gt;0,"OK","NOK")</f>
        <v>NOK</v>
      </c>
      <c r="Z1315" s="14">
        <f t="shared" si="188"/>
        <v>0.2</v>
      </c>
      <c r="AA1315" s="48">
        <v>3722.79</v>
      </c>
      <c r="AB1315" s="102" t="s">
        <v>50</v>
      </c>
      <c r="AC1315" s="36" t="str">
        <f>IFERROR(VLOOKUP(T1315,[1]STATUS_CAPEX!Q:R,2,0),"SAMUEL OLIVEIRA")</f>
        <v>LUCAS ANDRADE</v>
      </c>
      <c r="AD1315" s="37" t="s">
        <v>51</v>
      </c>
      <c r="AE1315" s="32" t="str">
        <f t="shared" si="192"/>
        <v>Não realizado</v>
      </c>
      <c r="AF1315" s="38" t="s">
        <v>68</v>
      </c>
      <c r="AG1315" s="39">
        <f t="shared" si="195"/>
        <v>0</v>
      </c>
      <c r="AH1315" s="40">
        <v>2548098.5699999998</v>
      </c>
      <c r="AI1315" s="35" t="e">
        <f t="shared" si="189"/>
        <v>#N/A</v>
      </c>
      <c r="AJ1315" s="41">
        <v>0</v>
      </c>
      <c r="AK1315" s="51">
        <v>0</v>
      </c>
      <c r="AL1315" s="34" t="str">
        <f t="shared" si="190"/>
        <v>Erica Fragoso</v>
      </c>
    </row>
    <row r="1316" spans="1:38" x14ac:dyDescent="0.25">
      <c r="A1316" s="26" t="s">
        <v>38</v>
      </c>
      <c r="B1316" s="26" t="s">
        <v>39</v>
      </c>
      <c r="C1316" s="26" t="s">
        <v>52</v>
      </c>
      <c r="D1316" s="26" t="s">
        <v>40</v>
      </c>
      <c r="E1316" s="27">
        <v>3872066</v>
      </c>
      <c r="F1316" s="67">
        <v>206</v>
      </c>
      <c r="G1316" s="67"/>
      <c r="H1316" s="26" t="s">
        <v>647</v>
      </c>
      <c r="I1316" s="29" t="s">
        <v>42</v>
      </c>
      <c r="J1316" s="29" t="s">
        <v>42</v>
      </c>
      <c r="K1316" s="30" t="str">
        <f t="shared" si="191"/>
        <v>EME</v>
      </c>
      <c r="L1316" s="47" t="s">
        <v>75</v>
      </c>
      <c r="M1316" s="26" t="s">
        <v>54</v>
      </c>
      <c r="N1316" s="26" t="str">
        <f t="shared" si="186"/>
        <v>Realizado</v>
      </c>
      <c r="O1316" s="26" t="s">
        <v>64</v>
      </c>
      <c r="P1316" s="47" t="s">
        <v>101</v>
      </c>
      <c r="Q1316" s="26" t="str">
        <f>IFERROR(IFERROR(VLOOKUP(H1316,[1]STATUS_CAPEX!I:J,2,0),VLOOKUP(H1316,[1]STATUS_OPEX!H:I,2,0)),0)</f>
        <v>LIB //CKCP</v>
      </c>
      <c r="R1316" s="31">
        <v>46873</v>
      </c>
      <c r="S1316" s="32" t="s">
        <v>47</v>
      </c>
      <c r="T1316" s="26" t="s">
        <v>48</v>
      </c>
      <c r="U1316" s="33" t="s">
        <v>39</v>
      </c>
      <c r="V1316" s="33" t="str">
        <f t="shared" si="194"/>
        <v>OK</v>
      </c>
      <c r="W1316" s="33" t="s">
        <v>49</v>
      </c>
      <c r="X1316" s="33" t="s">
        <v>49</v>
      </c>
      <c r="Y1316" s="33" t="s">
        <v>39</v>
      </c>
      <c r="Z1316" s="14">
        <f t="shared" si="188"/>
        <v>1</v>
      </c>
      <c r="AA1316" s="48">
        <v>4925.8900000000003</v>
      </c>
      <c r="AB1316" s="69" t="s">
        <v>50</v>
      </c>
      <c r="AC1316" s="103" t="s">
        <v>411</v>
      </c>
      <c r="AD1316" s="37" t="s">
        <v>51</v>
      </c>
      <c r="AE1316" s="32" t="str">
        <f t="shared" si="192"/>
        <v>Realizado</v>
      </c>
      <c r="AF1316" s="38" t="s">
        <v>42</v>
      </c>
      <c r="AG1316" s="39">
        <f t="shared" si="195"/>
        <v>3866.41</v>
      </c>
      <c r="AH1316" s="40">
        <v>2548098.5699999998</v>
      </c>
      <c r="AI1316" s="35" t="e">
        <f t="shared" si="189"/>
        <v>#N/A</v>
      </c>
      <c r="AJ1316" s="41">
        <v>25730040</v>
      </c>
      <c r="AK1316" s="51">
        <v>3866.41</v>
      </c>
      <c r="AL1316" s="34" t="str">
        <f t="shared" si="190"/>
        <v>Mauricio Alves</v>
      </c>
    </row>
    <row r="1317" spans="1:38" x14ac:dyDescent="0.25">
      <c r="A1317" s="26" t="s">
        <v>38</v>
      </c>
      <c r="B1317" s="26" t="s">
        <v>39</v>
      </c>
      <c r="C1317" s="26" t="s">
        <v>52</v>
      </c>
      <c r="D1317" s="26" t="s">
        <v>40</v>
      </c>
      <c r="E1317" s="27">
        <v>45891</v>
      </c>
      <c r="F1317" s="67">
        <v>211</v>
      </c>
      <c r="G1317" s="67"/>
      <c r="H1317" s="26" t="s">
        <v>648</v>
      </c>
      <c r="I1317" s="26" t="s">
        <v>42</v>
      </c>
      <c r="J1317" s="26" t="s">
        <v>42</v>
      </c>
      <c r="K1317" s="30" t="str">
        <f t="shared" si="191"/>
        <v>EME</v>
      </c>
      <c r="L1317" s="47" t="s">
        <v>136</v>
      </c>
      <c r="M1317" s="26" t="s">
        <v>54</v>
      </c>
      <c r="N1317" s="26" t="str">
        <f t="shared" si="186"/>
        <v>Realizado</v>
      </c>
      <c r="O1317" s="47" t="s">
        <v>100</v>
      </c>
      <c r="P1317" s="47" t="s">
        <v>101</v>
      </c>
      <c r="Q1317" s="26" t="str">
        <f>IFERROR(IFERROR(VLOOKUP(H1317,[1]STATUS_CAPEX!I:J,2,0),VLOOKUP(H1317,[1]STATUS_OPEX!H:I,2,0)),0)</f>
        <v>LIB // MED</v>
      </c>
      <c r="R1317" s="31">
        <v>46875</v>
      </c>
      <c r="S1317" s="32" t="s">
        <v>165</v>
      </c>
      <c r="T1317" s="26" t="s">
        <v>48</v>
      </c>
      <c r="U1317" s="33" t="s">
        <v>39</v>
      </c>
      <c r="V1317" s="33" t="str">
        <f t="shared" si="194"/>
        <v>OK</v>
      </c>
      <c r="W1317" s="33" t="s">
        <v>49</v>
      </c>
      <c r="X1317" s="33" t="s">
        <v>49</v>
      </c>
      <c r="Y1317" s="33" t="s">
        <v>39</v>
      </c>
      <c r="Z1317" s="14">
        <f t="shared" si="188"/>
        <v>1</v>
      </c>
      <c r="AA1317" s="48">
        <v>4238.95</v>
      </c>
      <c r="AB1317" s="50" t="s">
        <v>50</v>
      </c>
      <c r="AC1317" s="36" t="s">
        <v>411</v>
      </c>
      <c r="AD1317" s="37" t="s">
        <v>51</v>
      </c>
      <c r="AE1317" s="32" t="str">
        <f t="shared" si="192"/>
        <v>Realizado</v>
      </c>
      <c r="AF1317" s="38" t="s">
        <v>166</v>
      </c>
      <c r="AG1317" s="39">
        <f t="shared" si="195"/>
        <v>3750.34</v>
      </c>
      <c r="AH1317" s="40">
        <v>2548098.5699999998</v>
      </c>
      <c r="AI1317" s="35" t="e">
        <f t="shared" si="189"/>
        <v>#N/A</v>
      </c>
      <c r="AJ1317" s="41">
        <v>25819903</v>
      </c>
      <c r="AK1317" s="51">
        <v>3750.34</v>
      </c>
      <c r="AL1317" s="34" t="str">
        <f t="shared" si="190"/>
        <v>Mauricio Alves</v>
      </c>
    </row>
    <row r="1318" spans="1:38" x14ac:dyDescent="0.25">
      <c r="A1318" s="26" t="s">
        <v>38</v>
      </c>
      <c r="B1318" s="26" t="s">
        <v>39</v>
      </c>
      <c r="C1318" s="26" t="s">
        <v>52</v>
      </c>
      <c r="D1318" s="26" t="s">
        <v>40</v>
      </c>
      <c r="E1318" s="27">
        <v>30680</v>
      </c>
      <c r="F1318" s="67">
        <v>212</v>
      </c>
      <c r="G1318" s="67"/>
      <c r="H1318" s="26" t="s">
        <v>649</v>
      </c>
      <c r="I1318" s="26" t="s">
        <v>42</v>
      </c>
      <c r="J1318" s="26" t="s">
        <v>42</v>
      </c>
      <c r="K1318" s="30" t="str">
        <f t="shared" si="191"/>
        <v>EME</v>
      </c>
      <c r="L1318" s="47" t="s">
        <v>136</v>
      </c>
      <c r="M1318" s="26" t="s">
        <v>54</v>
      </c>
      <c r="N1318" s="26" t="str">
        <f t="shared" si="186"/>
        <v>Realizado</v>
      </c>
      <c r="O1318" s="47" t="s">
        <v>45</v>
      </c>
      <c r="P1318" s="47" t="s">
        <v>101</v>
      </c>
      <c r="Q1318" s="26" t="str">
        <f>IFERROR(IFERROR(VLOOKUP(H1318,[1]STATUS_CAPEX!I:J,2,0),VLOOKUP(H1318,[1]STATUS_OPEX!H:I,2,0)),0)</f>
        <v>LIB // MED</v>
      </c>
      <c r="R1318" s="31">
        <v>46876</v>
      </c>
      <c r="S1318" s="32" t="s">
        <v>165</v>
      </c>
      <c r="T1318" s="26" t="s">
        <v>48</v>
      </c>
      <c r="U1318" s="33" t="s">
        <v>39</v>
      </c>
      <c r="V1318" s="33" t="str">
        <f t="shared" si="194"/>
        <v>OK</v>
      </c>
      <c r="W1318" s="33" t="s">
        <v>49</v>
      </c>
      <c r="X1318" s="33" t="s">
        <v>49</v>
      </c>
      <c r="Y1318" s="33" t="s">
        <v>39</v>
      </c>
      <c r="Z1318" s="14">
        <f t="shared" si="188"/>
        <v>1</v>
      </c>
      <c r="AA1318" s="48">
        <v>5772.3</v>
      </c>
      <c r="AB1318" s="50" t="s">
        <v>50</v>
      </c>
      <c r="AC1318" s="36" t="s">
        <v>411</v>
      </c>
      <c r="AD1318" s="37" t="s">
        <v>51</v>
      </c>
      <c r="AE1318" s="32" t="str">
        <f t="shared" si="192"/>
        <v>Realizado</v>
      </c>
      <c r="AF1318" s="38" t="s">
        <v>166</v>
      </c>
      <c r="AG1318" s="39">
        <f t="shared" si="195"/>
        <v>5940.97</v>
      </c>
      <c r="AH1318" s="40">
        <v>2548098.5699999998</v>
      </c>
      <c r="AI1318" s="35" t="e">
        <f t="shared" si="189"/>
        <v>#N/A</v>
      </c>
      <c r="AJ1318" s="41">
        <v>25819974</v>
      </c>
      <c r="AK1318" s="51">
        <v>5940.97</v>
      </c>
      <c r="AL1318" s="34" t="str">
        <f t="shared" si="190"/>
        <v>Mauricio Alves</v>
      </c>
    </row>
    <row r="1319" spans="1:38" x14ac:dyDescent="0.25">
      <c r="A1319" s="26" t="s">
        <v>38</v>
      </c>
      <c r="B1319" s="26" t="s">
        <v>39</v>
      </c>
      <c r="C1319" s="26" t="s">
        <v>52</v>
      </c>
      <c r="D1319" s="26" t="s">
        <v>40</v>
      </c>
      <c r="E1319" s="27">
        <v>3917</v>
      </c>
      <c r="F1319" s="67">
        <v>213</v>
      </c>
      <c r="G1319" s="67"/>
      <c r="H1319" s="26">
        <v>6000825376</v>
      </c>
      <c r="I1319" s="26" t="s">
        <v>42</v>
      </c>
      <c r="J1319" s="26" t="s">
        <v>42</v>
      </c>
      <c r="K1319" s="30" t="str">
        <f t="shared" si="191"/>
        <v>Custeio</v>
      </c>
      <c r="L1319" s="47" t="s">
        <v>136</v>
      </c>
      <c r="M1319" s="26" t="s">
        <v>54</v>
      </c>
      <c r="N1319" s="26" t="str">
        <f t="shared" si="186"/>
        <v>Realizado</v>
      </c>
      <c r="O1319" s="47" t="s">
        <v>45</v>
      </c>
      <c r="P1319" s="47" t="s">
        <v>70</v>
      </c>
      <c r="Q1319" s="26" t="str">
        <f>IFERROR(IFERROR(VLOOKUP(H1319,[1]STATUS_CAPEX!I:J,2,0),VLOOKUP(H1319,[1]STATUS_OPEX!H:I,2,0)),0)</f>
        <v>LIB //COMS</v>
      </c>
      <c r="R1319" s="31">
        <v>46877</v>
      </c>
      <c r="S1319" s="32" t="s">
        <v>47</v>
      </c>
      <c r="T1319" s="47" t="s">
        <v>72</v>
      </c>
      <c r="U1319" s="33" t="s">
        <v>39</v>
      </c>
      <c r="V1319" s="33" t="str">
        <f t="shared" si="194"/>
        <v>OK</v>
      </c>
      <c r="W1319" s="33" t="s">
        <v>49</v>
      </c>
      <c r="X1319" s="33" t="s">
        <v>49</v>
      </c>
      <c r="Y1319" s="33" t="s">
        <v>39</v>
      </c>
      <c r="Z1319" s="14">
        <f t="shared" si="188"/>
        <v>1</v>
      </c>
      <c r="AA1319" s="48">
        <v>2255.12</v>
      </c>
      <c r="AB1319" s="35" t="s">
        <v>50</v>
      </c>
      <c r="AC1319" s="36" t="s">
        <v>73</v>
      </c>
      <c r="AD1319" s="37" t="s">
        <v>51</v>
      </c>
      <c r="AE1319" s="32" t="str">
        <f t="shared" si="192"/>
        <v>Realizado</v>
      </c>
      <c r="AF1319" s="38" t="s">
        <v>42</v>
      </c>
      <c r="AG1319" s="39" t="s">
        <v>650</v>
      </c>
      <c r="AH1319" s="40">
        <v>2548098.5699999998</v>
      </c>
      <c r="AI1319" s="35" t="e">
        <f t="shared" si="189"/>
        <v>#N/A</v>
      </c>
      <c r="AJ1319" s="113">
        <v>25696299</v>
      </c>
      <c r="AK1319" s="51">
        <v>2356.84</v>
      </c>
      <c r="AL1319" s="34" t="str">
        <f t="shared" si="190"/>
        <v>Mauricio Alves</v>
      </c>
    </row>
    <row r="1320" spans="1:38" x14ac:dyDescent="0.25">
      <c r="A1320" s="26" t="s">
        <v>38</v>
      </c>
      <c r="B1320" s="26" t="s">
        <v>39</v>
      </c>
      <c r="C1320" s="26" t="s">
        <v>52</v>
      </c>
      <c r="D1320" s="26" t="s">
        <v>40</v>
      </c>
      <c r="E1320" s="27">
        <v>3920</v>
      </c>
      <c r="F1320" s="67">
        <v>214</v>
      </c>
      <c r="G1320" s="67"/>
      <c r="H1320" s="26">
        <v>6000825378</v>
      </c>
      <c r="I1320" s="26" t="s">
        <v>42</v>
      </c>
      <c r="J1320" s="26" t="s">
        <v>42</v>
      </c>
      <c r="K1320" s="30" t="str">
        <f t="shared" si="191"/>
        <v>Custeio</v>
      </c>
      <c r="L1320" s="47" t="s">
        <v>136</v>
      </c>
      <c r="M1320" s="47" t="s">
        <v>99</v>
      </c>
      <c r="N1320" s="26" t="str">
        <f t="shared" si="186"/>
        <v>Realizado</v>
      </c>
      <c r="O1320" s="47" t="s">
        <v>45</v>
      </c>
      <c r="P1320" s="47" t="s">
        <v>70</v>
      </c>
      <c r="Q1320" s="26" t="str">
        <f>IFERROR(IFERROR(VLOOKUP(H1320,[1]STATUS_CAPEX!I:J,2,0),VLOOKUP(H1320,[1]STATUS_OPEX!H:I,2,0)),0)</f>
        <v>LIB //COMS</v>
      </c>
      <c r="R1320" s="31">
        <v>46878</v>
      </c>
      <c r="S1320" s="32" t="s">
        <v>56</v>
      </c>
      <c r="T1320" s="47" t="s">
        <v>72</v>
      </c>
      <c r="U1320" s="33" t="s">
        <v>39</v>
      </c>
      <c r="V1320" s="33" t="str">
        <f t="shared" si="194"/>
        <v>OK</v>
      </c>
      <c r="W1320" s="33" t="s">
        <v>49</v>
      </c>
      <c r="X1320" s="33" t="s">
        <v>49</v>
      </c>
      <c r="Y1320" s="33" t="s">
        <v>39</v>
      </c>
      <c r="Z1320" s="14">
        <f t="shared" si="188"/>
        <v>1</v>
      </c>
      <c r="AA1320" s="48">
        <v>1691.34</v>
      </c>
      <c r="AB1320" s="50" t="s">
        <v>57</v>
      </c>
      <c r="AC1320" s="36" t="s">
        <v>73</v>
      </c>
      <c r="AD1320" s="37" t="s">
        <v>51</v>
      </c>
      <c r="AE1320" s="32" t="str">
        <f t="shared" si="192"/>
        <v>Realizado</v>
      </c>
      <c r="AF1320" s="38" t="s">
        <v>42</v>
      </c>
      <c r="AG1320" s="39">
        <f t="shared" ref="AG1320:AG1325" si="196">IF(AK1320="",AA1320,AK1320)</f>
        <v>1767.63</v>
      </c>
      <c r="AH1320" s="40">
        <v>2548098.5699999998</v>
      </c>
      <c r="AI1320" s="35" t="e">
        <f t="shared" si="189"/>
        <v>#N/A</v>
      </c>
      <c r="AJ1320" s="92">
        <v>25696291</v>
      </c>
      <c r="AK1320" s="51">
        <v>1767.63</v>
      </c>
      <c r="AL1320" s="34" t="str">
        <f t="shared" si="190"/>
        <v>Mauricio Alves</v>
      </c>
    </row>
    <row r="1321" spans="1:38" x14ac:dyDescent="0.25">
      <c r="A1321" s="26" t="s">
        <v>38</v>
      </c>
      <c r="B1321" s="26" t="s">
        <v>39</v>
      </c>
      <c r="C1321" s="26" t="s">
        <v>52</v>
      </c>
      <c r="D1321" s="26" t="s">
        <v>40</v>
      </c>
      <c r="E1321" s="27">
        <v>3958</v>
      </c>
      <c r="F1321" s="67">
        <v>215</v>
      </c>
      <c r="G1321" s="67"/>
      <c r="H1321" s="26">
        <v>6000825379</v>
      </c>
      <c r="I1321" s="26" t="s">
        <v>42</v>
      </c>
      <c r="J1321" s="26" t="s">
        <v>42</v>
      </c>
      <c r="K1321" s="30" t="str">
        <f t="shared" si="191"/>
        <v>Custeio</v>
      </c>
      <c r="L1321" s="47" t="s">
        <v>136</v>
      </c>
      <c r="M1321" s="47" t="s">
        <v>99</v>
      </c>
      <c r="N1321" s="26" t="str">
        <f t="shared" si="186"/>
        <v>Realizado</v>
      </c>
      <c r="O1321" s="47" t="s">
        <v>45</v>
      </c>
      <c r="P1321" s="47" t="s">
        <v>70</v>
      </c>
      <c r="Q1321" s="26" t="str">
        <f>IFERROR(IFERROR(VLOOKUP(H1321,[1]STATUS_CAPEX!I:J,2,0),VLOOKUP(H1321,[1]STATUS_OPEX!H:I,2,0)),0)</f>
        <v>LIB //COMS</v>
      </c>
      <c r="R1321" s="31">
        <v>46879</v>
      </c>
      <c r="S1321" s="32" t="s">
        <v>56</v>
      </c>
      <c r="T1321" s="47" t="s">
        <v>72</v>
      </c>
      <c r="U1321" s="33" t="s">
        <v>39</v>
      </c>
      <c r="V1321" s="33" t="str">
        <f t="shared" si="194"/>
        <v>OK</v>
      </c>
      <c r="W1321" s="33" t="s">
        <v>49</v>
      </c>
      <c r="X1321" s="33" t="s">
        <v>49</v>
      </c>
      <c r="Y1321" s="33" t="s">
        <v>39</v>
      </c>
      <c r="Z1321" s="14">
        <f t="shared" si="188"/>
        <v>1</v>
      </c>
      <c r="AA1321" s="48">
        <v>1092.5899999999999</v>
      </c>
      <c r="AB1321" s="50" t="s">
        <v>57</v>
      </c>
      <c r="AC1321" s="36" t="s">
        <v>73</v>
      </c>
      <c r="AD1321" s="37" t="s">
        <v>51</v>
      </c>
      <c r="AE1321" s="32" t="str">
        <f t="shared" si="192"/>
        <v>Realizado</v>
      </c>
      <c r="AF1321" s="38" t="s">
        <v>42</v>
      </c>
      <c r="AG1321" s="39">
        <f t="shared" si="196"/>
        <v>1141.8699999999999</v>
      </c>
      <c r="AH1321" s="40">
        <v>2548098.5699999998</v>
      </c>
      <c r="AI1321" s="35" t="e">
        <f t="shared" si="189"/>
        <v>#N/A</v>
      </c>
      <c r="AJ1321" s="92">
        <v>25696119</v>
      </c>
      <c r="AK1321" s="51">
        <v>1141.8699999999999</v>
      </c>
      <c r="AL1321" s="34" t="str">
        <f t="shared" si="190"/>
        <v>Mauricio Alves</v>
      </c>
    </row>
    <row r="1322" spans="1:38" x14ac:dyDescent="0.25">
      <c r="A1322" s="26" t="s">
        <v>38</v>
      </c>
      <c r="B1322" s="26" t="s">
        <v>39</v>
      </c>
      <c r="C1322" s="26" t="s">
        <v>52</v>
      </c>
      <c r="D1322" s="26" t="s">
        <v>40</v>
      </c>
      <c r="E1322" s="27">
        <v>3946</v>
      </c>
      <c r="F1322" s="67">
        <v>216</v>
      </c>
      <c r="G1322" s="67"/>
      <c r="H1322" s="26">
        <v>6000825381</v>
      </c>
      <c r="I1322" s="26" t="s">
        <v>42</v>
      </c>
      <c r="J1322" s="26" t="s">
        <v>42</v>
      </c>
      <c r="K1322" s="30" t="str">
        <f t="shared" si="191"/>
        <v>Custeio</v>
      </c>
      <c r="L1322" s="47" t="s">
        <v>136</v>
      </c>
      <c r="M1322" s="47" t="s">
        <v>99</v>
      </c>
      <c r="N1322" s="26" t="str">
        <f t="shared" si="186"/>
        <v>Realizado</v>
      </c>
      <c r="O1322" s="47" t="s">
        <v>100</v>
      </c>
      <c r="P1322" s="47" t="s">
        <v>70</v>
      </c>
      <c r="Q1322" s="26" t="str">
        <f>IFERROR(IFERROR(VLOOKUP(H1322,[1]STATUS_CAPEX!I:J,2,0),VLOOKUP(H1322,[1]STATUS_OPEX!H:I,2,0)),0)</f>
        <v>LIB //COMS</v>
      </c>
      <c r="R1322" s="31">
        <v>46880</v>
      </c>
      <c r="S1322" s="32" t="s">
        <v>56</v>
      </c>
      <c r="T1322" s="47" t="s">
        <v>72</v>
      </c>
      <c r="U1322" s="33" t="s">
        <v>39</v>
      </c>
      <c r="V1322" s="33" t="str">
        <f t="shared" si="194"/>
        <v>OK</v>
      </c>
      <c r="W1322" s="33" t="s">
        <v>49</v>
      </c>
      <c r="X1322" s="33" t="s">
        <v>49</v>
      </c>
      <c r="Y1322" s="33" t="s">
        <v>39</v>
      </c>
      <c r="Z1322" s="14">
        <f t="shared" si="188"/>
        <v>1</v>
      </c>
      <c r="AA1322" s="48">
        <v>1954.72</v>
      </c>
      <c r="AB1322" s="50" t="s">
        <v>57</v>
      </c>
      <c r="AC1322" s="36" t="s">
        <v>73</v>
      </c>
      <c r="AD1322" s="37" t="s">
        <v>51</v>
      </c>
      <c r="AE1322" s="32" t="str">
        <f t="shared" si="192"/>
        <v>Realizado</v>
      </c>
      <c r="AF1322" s="38" t="s">
        <v>42</v>
      </c>
      <c r="AG1322" s="39">
        <f t="shared" si="196"/>
        <v>1141.8699999999999</v>
      </c>
      <c r="AH1322" s="40">
        <v>2548098.5699999998</v>
      </c>
      <c r="AI1322" s="35" t="e">
        <f t="shared" si="189"/>
        <v>#N/A</v>
      </c>
      <c r="AJ1322" s="41">
        <v>25695970</v>
      </c>
      <c r="AK1322" s="51">
        <v>1141.8699999999999</v>
      </c>
      <c r="AL1322" s="34" t="str">
        <f t="shared" si="190"/>
        <v>Mauricio Alves</v>
      </c>
    </row>
    <row r="1323" spans="1:38" x14ac:dyDescent="0.25">
      <c r="A1323" s="26" t="s">
        <v>38</v>
      </c>
      <c r="B1323" s="26" t="s">
        <v>39</v>
      </c>
      <c r="C1323" s="26" t="s">
        <v>52</v>
      </c>
      <c r="D1323" s="26" t="s">
        <v>40</v>
      </c>
      <c r="E1323" s="27">
        <v>4015</v>
      </c>
      <c r="F1323" s="67">
        <v>217</v>
      </c>
      <c r="G1323" s="67"/>
      <c r="H1323" s="26">
        <v>6000825382</v>
      </c>
      <c r="I1323" s="26" t="s">
        <v>42</v>
      </c>
      <c r="J1323" s="26" t="s">
        <v>42</v>
      </c>
      <c r="K1323" s="30" t="str">
        <f t="shared" si="191"/>
        <v>Custeio</v>
      </c>
      <c r="L1323" s="47" t="s">
        <v>136</v>
      </c>
      <c r="M1323" s="47" t="s">
        <v>99</v>
      </c>
      <c r="N1323" s="26" t="str">
        <f t="shared" si="186"/>
        <v>Realizado</v>
      </c>
      <c r="O1323" s="47" t="s">
        <v>45</v>
      </c>
      <c r="P1323" s="47" t="s">
        <v>70</v>
      </c>
      <c r="Q1323" s="26" t="str">
        <f>IFERROR(IFERROR(VLOOKUP(H1323,[1]STATUS_CAPEX!I:J,2,0),VLOOKUP(H1323,[1]STATUS_OPEX!H:I,2,0)),0)</f>
        <v>LIB //COMS</v>
      </c>
      <c r="R1323" s="31">
        <v>46881</v>
      </c>
      <c r="S1323" s="32" t="s">
        <v>56</v>
      </c>
      <c r="T1323" s="47" t="s">
        <v>72</v>
      </c>
      <c r="U1323" s="33" t="s">
        <v>39</v>
      </c>
      <c r="V1323" s="33" t="str">
        <f t="shared" si="194"/>
        <v>OK</v>
      </c>
      <c r="W1323" s="33" t="s">
        <v>49</v>
      </c>
      <c r="X1323" s="33" t="s">
        <v>49</v>
      </c>
      <c r="Y1323" s="33" t="s">
        <v>39</v>
      </c>
      <c r="Z1323" s="14">
        <f t="shared" si="188"/>
        <v>1</v>
      </c>
      <c r="AA1323" s="48">
        <v>1127.56</v>
      </c>
      <c r="AB1323" s="50" t="s">
        <v>57</v>
      </c>
      <c r="AC1323" s="36" t="s">
        <v>73</v>
      </c>
      <c r="AD1323" s="37" t="s">
        <v>51</v>
      </c>
      <c r="AE1323" s="32" t="str">
        <f t="shared" si="192"/>
        <v>Realizado</v>
      </c>
      <c r="AF1323" s="38" t="s">
        <v>42</v>
      </c>
      <c r="AG1323" s="39">
        <f t="shared" si="196"/>
        <v>1247.24</v>
      </c>
      <c r="AH1323" s="40">
        <v>2548098.5699999998</v>
      </c>
      <c r="AI1323" s="35" t="e">
        <f t="shared" si="189"/>
        <v>#N/A</v>
      </c>
      <c r="AJ1323" s="41">
        <v>25695918</v>
      </c>
      <c r="AK1323" s="51">
        <v>1247.24</v>
      </c>
      <c r="AL1323" s="34" t="str">
        <f t="shared" si="190"/>
        <v>Mauricio Alves</v>
      </c>
    </row>
    <row r="1324" spans="1:38" x14ac:dyDescent="0.25">
      <c r="A1324" s="26" t="s">
        <v>38</v>
      </c>
      <c r="B1324" s="26" t="s">
        <v>39</v>
      </c>
      <c r="C1324" s="26" t="s">
        <v>52</v>
      </c>
      <c r="D1324" s="26" t="s">
        <v>40</v>
      </c>
      <c r="E1324" s="27">
        <v>4006</v>
      </c>
      <c r="F1324" s="67">
        <v>218</v>
      </c>
      <c r="G1324" s="67"/>
      <c r="H1324" s="26">
        <v>6000825383</v>
      </c>
      <c r="I1324" s="26" t="s">
        <v>42</v>
      </c>
      <c r="J1324" s="26" t="s">
        <v>42</v>
      </c>
      <c r="K1324" s="30" t="str">
        <f t="shared" si="191"/>
        <v>Custeio</v>
      </c>
      <c r="L1324" s="47" t="s">
        <v>136</v>
      </c>
      <c r="M1324" s="47" t="s">
        <v>99</v>
      </c>
      <c r="N1324" s="26" t="str">
        <f t="shared" si="186"/>
        <v>Realizado</v>
      </c>
      <c r="O1324" s="47" t="s">
        <v>45</v>
      </c>
      <c r="P1324" s="47" t="s">
        <v>70</v>
      </c>
      <c r="Q1324" s="26" t="str">
        <f>IFERROR(IFERROR(VLOOKUP(H1324,[1]STATUS_CAPEX!I:J,2,0),VLOOKUP(H1324,[1]STATUS_OPEX!H:I,2,0)),0)</f>
        <v>LIB //COMS</v>
      </c>
      <c r="R1324" s="31">
        <v>46882</v>
      </c>
      <c r="S1324" s="32" t="s">
        <v>56</v>
      </c>
      <c r="T1324" s="47" t="s">
        <v>72</v>
      </c>
      <c r="U1324" s="33" t="s">
        <v>39</v>
      </c>
      <c r="V1324" s="33" t="str">
        <f t="shared" si="194"/>
        <v>OK</v>
      </c>
      <c r="W1324" s="33" t="s">
        <v>49</v>
      </c>
      <c r="X1324" s="33" t="s">
        <v>49</v>
      </c>
      <c r="Y1324" s="33" t="s">
        <v>39</v>
      </c>
      <c r="Z1324" s="14">
        <f t="shared" si="188"/>
        <v>1</v>
      </c>
      <c r="AA1324" s="48">
        <v>1092.5899999999999</v>
      </c>
      <c r="AB1324" s="50" t="s">
        <v>57</v>
      </c>
      <c r="AC1324" s="36" t="s">
        <v>73</v>
      </c>
      <c r="AD1324" s="37" t="s">
        <v>51</v>
      </c>
      <c r="AE1324" s="32" t="str">
        <f t="shared" si="192"/>
        <v>Realizado</v>
      </c>
      <c r="AF1324" s="38" t="s">
        <v>42</v>
      </c>
      <c r="AG1324" s="39">
        <f t="shared" si="196"/>
        <v>1141.8699999999999</v>
      </c>
      <c r="AH1324" s="40">
        <v>2548098.5699999998</v>
      </c>
      <c r="AI1324" s="35" t="e">
        <f t="shared" si="189"/>
        <v>#N/A</v>
      </c>
      <c r="AJ1324" s="41">
        <v>25695880</v>
      </c>
      <c r="AK1324" s="51">
        <v>1141.8699999999999</v>
      </c>
      <c r="AL1324" s="34" t="str">
        <f t="shared" si="190"/>
        <v>Mauricio Alves</v>
      </c>
    </row>
    <row r="1325" spans="1:38" x14ac:dyDescent="0.25">
      <c r="A1325" s="26" t="s">
        <v>38</v>
      </c>
      <c r="B1325" s="26" t="s">
        <v>39</v>
      </c>
      <c r="C1325" s="26" t="s">
        <v>52</v>
      </c>
      <c r="D1325" s="26" t="s">
        <v>40</v>
      </c>
      <c r="E1325" s="27">
        <v>4223</v>
      </c>
      <c r="F1325" s="67">
        <v>219</v>
      </c>
      <c r="G1325" s="67"/>
      <c r="H1325" s="26">
        <v>6000825389</v>
      </c>
      <c r="I1325" s="26" t="s">
        <v>42</v>
      </c>
      <c r="J1325" s="26" t="s">
        <v>42</v>
      </c>
      <c r="K1325" s="30" t="str">
        <f t="shared" si="191"/>
        <v>Custeio</v>
      </c>
      <c r="L1325" s="47" t="s">
        <v>136</v>
      </c>
      <c r="M1325" s="47" t="s">
        <v>99</v>
      </c>
      <c r="N1325" s="26" t="str">
        <f t="shared" ref="N1325:N1388" si="197">IF(Z1325&gt;99%,"Realizado","Pendente")</f>
        <v>Realizado</v>
      </c>
      <c r="O1325" s="47" t="s">
        <v>45</v>
      </c>
      <c r="P1325" s="47" t="s">
        <v>70</v>
      </c>
      <c r="Q1325" s="26" t="str">
        <f>IFERROR(IFERROR(VLOOKUP(H1325,[1]STATUS_CAPEX!I:J,2,0),VLOOKUP(H1325,[1]STATUS_OPEX!H:I,2,0)),0)</f>
        <v>LIB //COMS</v>
      </c>
      <c r="R1325" s="31">
        <v>46883</v>
      </c>
      <c r="S1325" s="32" t="s">
        <v>56</v>
      </c>
      <c r="T1325" s="47" t="s">
        <v>72</v>
      </c>
      <c r="U1325" s="33" t="s">
        <v>39</v>
      </c>
      <c r="V1325" s="33" t="str">
        <f t="shared" si="194"/>
        <v>OK</v>
      </c>
      <c r="W1325" s="33" t="s">
        <v>49</v>
      </c>
      <c r="X1325" s="33" t="s">
        <v>49</v>
      </c>
      <c r="Y1325" s="33" t="s">
        <v>39</v>
      </c>
      <c r="Z1325" s="14">
        <f t="shared" si="188"/>
        <v>1</v>
      </c>
      <c r="AA1325" s="48">
        <v>563.78</v>
      </c>
      <c r="AB1325" s="50" t="s">
        <v>57</v>
      </c>
      <c r="AC1325" s="36" t="s">
        <v>73</v>
      </c>
      <c r="AD1325" s="37" t="s">
        <v>51</v>
      </c>
      <c r="AE1325" s="32" t="str">
        <f t="shared" si="192"/>
        <v>Realizado</v>
      </c>
      <c r="AF1325" s="38" t="s">
        <v>42</v>
      </c>
      <c r="AG1325" s="39">
        <f t="shared" si="196"/>
        <v>245.15</v>
      </c>
      <c r="AH1325" s="40">
        <v>2548098.5699999998</v>
      </c>
      <c r="AI1325" s="35" t="e">
        <f t="shared" si="189"/>
        <v>#N/A</v>
      </c>
      <c r="AJ1325" s="41">
        <v>25695844</v>
      </c>
      <c r="AK1325" s="51">
        <v>245.15</v>
      </c>
      <c r="AL1325" s="34" t="str">
        <f t="shared" si="190"/>
        <v>Mauricio Alves</v>
      </c>
    </row>
    <row r="1326" spans="1:38" x14ac:dyDescent="0.25">
      <c r="A1326" s="26" t="s">
        <v>38</v>
      </c>
      <c r="B1326" s="26" t="s">
        <v>39</v>
      </c>
      <c r="C1326" s="26" t="s">
        <v>52</v>
      </c>
      <c r="D1326" s="26" t="s">
        <v>40</v>
      </c>
      <c r="E1326" s="27">
        <v>4250</v>
      </c>
      <c r="F1326" s="67">
        <v>220</v>
      </c>
      <c r="G1326" s="67"/>
      <c r="H1326" s="26">
        <v>6000825390</v>
      </c>
      <c r="I1326" s="26" t="s">
        <v>42</v>
      </c>
      <c r="J1326" s="26" t="s">
        <v>42</v>
      </c>
      <c r="K1326" s="30" t="str">
        <f t="shared" si="191"/>
        <v>Custeio</v>
      </c>
      <c r="L1326" s="47" t="s">
        <v>136</v>
      </c>
      <c r="M1326" s="26" t="s">
        <v>54</v>
      </c>
      <c r="N1326" s="26" t="str">
        <f t="shared" si="197"/>
        <v>Realizado</v>
      </c>
      <c r="O1326" s="47" t="s">
        <v>45</v>
      </c>
      <c r="P1326" s="47" t="s">
        <v>70</v>
      </c>
      <c r="Q1326" s="26" t="str">
        <f>IFERROR(IFERROR(VLOOKUP(H1326,[1]STATUS_CAPEX!I:J,2,0),VLOOKUP(H1326,[1]STATUS_OPEX!H:I,2,0)),0)</f>
        <v>LIB //COMS</v>
      </c>
      <c r="R1326" s="31">
        <v>46884</v>
      </c>
      <c r="S1326" s="32" t="s">
        <v>47</v>
      </c>
      <c r="T1326" s="47" t="s">
        <v>72</v>
      </c>
      <c r="U1326" s="33" t="s">
        <v>39</v>
      </c>
      <c r="V1326" s="33" t="str">
        <f t="shared" si="194"/>
        <v>OK</v>
      </c>
      <c r="W1326" s="33" t="s">
        <v>49</v>
      </c>
      <c r="X1326" s="33" t="s">
        <v>49</v>
      </c>
      <c r="Y1326" s="33" t="s">
        <v>39</v>
      </c>
      <c r="Z1326" s="14">
        <f t="shared" si="188"/>
        <v>1</v>
      </c>
      <c r="AA1326" s="48">
        <v>234.57</v>
      </c>
      <c r="AB1326" s="35" t="s">
        <v>50</v>
      </c>
      <c r="AC1326" s="36" t="s">
        <v>73</v>
      </c>
      <c r="AD1326" s="37" t="s">
        <v>51</v>
      </c>
      <c r="AE1326" s="32" t="str">
        <f t="shared" si="192"/>
        <v>Realizado</v>
      </c>
      <c r="AF1326" s="38" t="s">
        <v>42</v>
      </c>
      <c r="AG1326" s="39" t="s">
        <v>651</v>
      </c>
      <c r="AH1326" s="40">
        <v>2548098.5699999998</v>
      </c>
      <c r="AI1326" s="35" t="e">
        <f t="shared" si="189"/>
        <v>#N/A</v>
      </c>
      <c r="AJ1326" s="110">
        <v>25679719</v>
      </c>
      <c r="AK1326" s="57">
        <v>2283.7399999999998</v>
      </c>
      <c r="AL1326" s="34" t="str">
        <f t="shared" si="190"/>
        <v>Mauricio Alves</v>
      </c>
    </row>
    <row r="1327" spans="1:38" x14ac:dyDescent="0.25">
      <c r="A1327" s="26" t="s">
        <v>38</v>
      </c>
      <c r="B1327" s="26" t="s">
        <v>39</v>
      </c>
      <c r="C1327" s="26" t="s">
        <v>52</v>
      </c>
      <c r="D1327" s="26" t="s">
        <v>40</v>
      </c>
      <c r="E1327" s="27">
        <v>4250</v>
      </c>
      <c r="F1327" s="67">
        <v>221</v>
      </c>
      <c r="G1327" s="67"/>
      <c r="H1327" s="26">
        <v>6000825391</v>
      </c>
      <c r="I1327" s="26" t="s">
        <v>42</v>
      </c>
      <c r="J1327" s="26" t="s">
        <v>42</v>
      </c>
      <c r="K1327" s="30" t="str">
        <f t="shared" si="191"/>
        <v>Custeio</v>
      </c>
      <c r="L1327" s="47" t="s">
        <v>136</v>
      </c>
      <c r="M1327" s="26" t="s">
        <v>54</v>
      </c>
      <c r="N1327" s="26" t="str">
        <f t="shared" si="197"/>
        <v>Realizado</v>
      </c>
      <c r="O1327" s="47" t="s">
        <v>45</v>
      </c>
      <c r="P1327" s="47" t="s">
        <v>70</v>
      </c>
      <c r="Q1327" s="26" t="str">
        <f>IFERROR(IFERROR(VLOOKUP(H1327,[1]STATUS_CAPEX!I:J,2,0),VLOOKUP(H1327,[1]STATUS_OPEX!H:I,2,0)),0)</f>
        <v>LIB //COMS</v>
      </c>
      <c r="R1327" s="31">
        <v>46885</v>
      </c>
      <c r="S1327" s="32" t="s">
        <v>47</v>
      </c>
      <c r="T1327" s="47" t="s">
        <v>72</v>
      </c>
      <c r="U1327" s="33" t="s">
        <v>39</v>
      </c>
      <c r="V1327" s="33" t="str">
        <f t="shared" si="194"/>
        <v>OK</v>
      </c>
      <c r="W1327" s="33" t="s">
        <v>49</v>
      </c>
      <c r="X1327" s="33" t="s">
        <v>49</v>
      </c>
      <c r="Y1327" s="33" t="s">
        <v>39</v>
      </c>
      <c r="Z1327" s="14">
        <f t="shared" si="188"/>
        <v>1</v>
      </c>
      <c r="AA1327" s="48">
        <v>469.14</v>
      </c>
      <c r="AB1327" s="35" t="s">
        <v>50</v>
      </c>
      <c r="AC1327" s="36" t="s">
        <v>73</v>
      </c>
      <c r="AD1327" s="37" t="s">
        <v>51</v>
      </c>
      <c r="AE1327" s="32" t="str">
        <f t="shared" si="192"/>
        <v>Realizado</v>
      </c>
      <c r="AF1327" s="38" t="s">
        <v>42</v>
      </c>
      <c r="AG1327" s="39" t="s">
        <v>426</v>
      </c>
      <c r="AH1327" s="40">
        <v>2548098.5699999998</v>
      </c>
      <c r="AI1327" s="35" t="e">
        <f t="shared" si="189"/>
        <v>#N/A</v>
      </c>
      <c r="AJ1327" s="110">
        <v>25679680</v>
      </c>
      <c r="AK1327" s="57">
        <v>2283.7399999999998</v>
      </c>
      <c r="AL1327" s="34" t="str">
        <f t="shared" si="190"/>
        <v>Mauricio Alves</v>
      </c>
    </row>
    <row r="1328" spans="1:38" x14ac:dyDescent="0.25">
      <c r="A1328" s="26" t="s">
        <v>38</v>
      </c>
      <c r="B1328" s="26" t="s">
        <v>39</v>
      </c>
      <c r="C1328" s="26" t="s">
        <v>52</v>
      </c>
      <c r="D1328" s="26" t="s">
        <v>40</v>
      </c>
      <c r="E1328" s="27">
        <v>4223</v>
      </c>
      <c r="F1328" s="67">
        <v>222</v>
      </c>
      <c r="G1328" s="67"/>
      <c r="H1328" s="26">
        <v>6000825392</v>
      </c>
      <c r="I1328" s="26" t="s">
        <v>42</v>
      </c>
      <c r="J1328" s="26" t="s">
        <v>42</v>
      </c>
      <c r="K1328" s="30" t="str">
        <f t="shared" si="191"/>
        <v>Custeio</v>
      </c>
      <c r="L1328" s="47" t="s">
        <v>136</v>
      </c>
      <c r="M1328" s="47" t="s">
        <v>99</v>
      </c>
      <c r="N1328" s="26" t="str">
        <f t="shared" si="197"/>
        <v>Realizado</v>
      </c>
      <c r="O1328" s="47" t="s">
        <v>45</v>
      </c>
      <c r="P1328" s="47" t="s">
        <v>70</v>
      </c>
      <c r="Q1328" s="26" t="str">
        <f>IFERROR(IFERROR(VLOOKUP(H1328,[1]STATUS_CAPEX!I:J,2,0),VLOOKUP(H1328,[1]STATUS_OPEX!H:I,2,0)),0)</f>
        <v>LIB //COMS</v>
      </c>
      <c r="R1328" s="31">
        <v>46886</v>
      </c>
      <c r="S1328" s="32" t="s">
        <v>56</v>
      </c>
      <c r="T1328" s="47" t="s">
        <v>72</v>
      </c>
      <c r="U1328" s="33" t="s">
        <v>39</v>
      </c>
      <c r="V1328" s="33" t="str">
        <f t="shared" si="194"/>
        <v>OK</v>
      </c>
      <c r="W1328" s="33" t="s">
        <v>49</v>
      </c>
      <c r="X1328" s="33" t="s">
        <v>49</v>
      </c>
      <c r="Y1328" s="33" t="s">
        <v>39</v>
      </c>
      <c r="Z1328" s="14">
        <f t="shared" si="188"/>
        <v>1</v>
      </c>
      <c r="AA1328" s="48">
        <v>563.78</v>
      </c>
      <c r="AB1328" s="50" t="s">
        <v>57</v>
      </c>
      <c r="AC1328" s="36" t="s">
        <v>73</v>
      </c>
      <c r="AD1328" s="37" t="s">
        <v>51</v>
      </c>
      <c r="AE1328" s="32" t="str">
        <f t="shared" si="192"/>
        <v>Realizado</v>
      </c>
      <c r="AF1328" s="38" t="s">
        <v>42</v>
      </c>
      <c r="AG1328" s="39">
        <f t="shared" ref="AG1328:AG1390" si="198">IF(AK1328="",AA1328,AK1328)</f>
        <v>589.21</v>
      </c>
      <c r="AH1328" s="40">
        <v>2548098.5699999998</v>
      </c>
      <c r="AI1328" s="35" t="e">
        <f t="shared" si="189"/>
        <v>#N/A</v>
      </c>
      <c r="AJ1328" s="41">
        <v>25695808</v>
      </c>
      <c r="AK1328" s="51">
        <v>589.21</v>
      </c>
      <c r="AL1328" s="34" t="str">
        <f t="shared" si="190"/>
        <v>Mauricio Alves</v>
      </c>
    </row>
    <row r="1329" spans="1:38" x14ac:dyDescent="0.25">
      <c r="A1329" s="26" t="s">
        <v>38</v>
      </c>
      <c r="B1329" s="26" t="s">
        <v>39</v>
      </c>
      <c r="C1329" s="26" t="s">
        <v>52</v>
      </c>
      <c r="D1329" s="26" t="s">
        <v>40</v>
      </c>
      <c r="E1329" s="27">
        <v>4223</v>
      </c>
      <c r="F1329" s="67">
        <v>223</v>
      </c>
      <c r="G1329" s="67"/>
      <c r="H1329" s="26">
        <v>6000825393</v>
      </c>
      <c r="I1329" s="26" t="s">
        <v>42</v>
      </c>
      <c r="J1329" s="26" t="s">
        <v>42</v>
      </c>
      <c r="K1329" s="30" t="str">
        <f t="shared" si="191"/>
        <v>Custeio</v>
      </c>
      <c r="L1329" s="47" t="s">
        <v>136</v>
      </c>
      <c r="M1329" s="47" t="s">
        <v>99</v>
      </c>
      <c r="N1329" s="26" t="str">
        <f t="shared" si="197"/>
        <v>Realizado</v>
      </c>
      <c r="O1329" s="47" t="s">
        <v>45</v>
      </c>
      <c r="P1329" s="47" t="s">
        <v>70</v>
      </c>
      <c r="Q1329" s="26" t="str">
        <f>IFERROR(IFERROR(VLOOKUP(H1329,[1]STATUS_CAPEX!I:J,2,0),VLOOKUP(H1329,[1]STATUS_OPEX!H:I,2,0)),0)</f>
        <v>LIB //COMS</v>
      </c>
      <c r="R1329" s="31">
        <v>46887</v>
      </c>
      <c r="S1329" s="32" t="s">
        <v>56</v>
      </c>
      <c r="T1329" s="47" t="s">
        <v>72</v>
      </c>
      <c r="U1329" s="33" t="s">
        <v>39</v>
      </c>
      <c r="V1329" s="33" t="str">
        <f t="shared" si="194"/>
        <v>OK</v>
      </c>
      <c r="W1329" s="33" t="s">
        <v>49</v>
      </c>
      <c r="X1329" s="33" t="s">
        <v>49</v>
      </c>
      <c r="Y1329" s="33" t="s">
        <v>39</v>
      </c>
      <c r="Z1329" s="14">
        <f t="shared" si="188"/>
        <v>1</v>
      </c>
      <c r="AA1329" s="48">
        <v>1092.5899999999999</v>
      </c>
      <c r="AB1329" s="50" t="s">
        <v>57</v>
      </c>
      <c r="AC1329" s="36" t="s">
        <v>73</v>
      </c>
      <c r="AD1329" s="37" t="s">
        <v>51</v>
      </c>
      <c r="AE1329" s="32" t="str">
        <f t="shared" si="192"/>
        <v>Realizado</v>
      </c>
      <c r="AF1329" s="38" t="s">
        <v>42</v>
      </c>
      <c r="AG1329" s="39">
        <f t="shared" si="198"/>
        <v>245.15</v>
      </c>
      <c r="AH1329" s="40">
        <v>2548098.5699999998</v>
      </c>
      <c r="AI1329" s="35" t="e">
        <f t="shared" si="189"/>
        <v>#N/A</v>
      </c>
      <c r="AJ1329" s="41">
        <v>25695802</v>
      </c>
      <c r="AK1329" s="51">
        <v>245.15</v>
      </c>
      <c r="AL1329" s="34" t="str">
        <f t="shared" si="190"/>
        <v>Mauricio Alves</v>
      </c>
    </row>
    <row r="1330" spans="1:38" x14ac:dyDescent="0.25">
      <c r="A1330" s="26" t="s">
        <v>38</v>
      </c>
      <c r="B1330" s="26" t="s">
        <v>39</v>
      </c>
      <c r="C1330" s="26" t="s">
        <v>52</v>
      </c>
      <c r="D1330" s="26" t="s">
        <v>40</v>
      </c>
      <c r="E1330" s="27">
        <v>4223</v>
      </c>
      <c r="F1330" s="67">
        <v>224</v>
      </c>
      <c r="G1330" s="67"/>
      <c r="H1330" s="26">
        <v>6000825394</v>
      </c>
      <c r="I1330" s="26" t="s">
        <v>42</v>
      </c>
      <c r="J1330" s="26" t="s">
        <v>42</v>
      </c>
      <c r="K1330" s="30" t="str">
        <f t="shared" si="191"/>
        <v>Custeio</v>
      </c>
      <c r="L1330" s="47" t="s">
        <v>136</v>
      </c>
      <c r="M1330" s="47" t="s">
        <v>99</v>
      </c>
      <c r="N1330" s="26" t="str">
        <f t="shared" si="197"/>
        <v>Realizado</v>
      </c>
      <c r="O1330" s="47" t="s">
        <v>45</v>
      </c>
      <c r="P1330" s="47" t="s">
        <v>70</v>
      </c>
      <c r="Q1330" s="26" t="str">
        <f>IFERROR(IFERROR(VLOOKUP(H1330,[1]STATUS_CAPEX!I:J,2,0),VLOOKUP(H1330,[1]STATUS_OPEX!H:I,2,0)),0)</f>
        <v>LIB //COMS</v>
      </c>
      <c r="R1330" s="31">
        <v>46888</v>
      </c>
      <c r="S1330" s="32" t="s">
        <v>56</v>
      </c>
      <c r="T1330" s="47" t="s">
        <v>72</v>
      </c>
      <c r="U1330" s="33" t="s">
        <v>39</v>
      </c>
      <c r="V1330" s="33" t="str">
        <f t="shared" si="194"/>
        <v>OK</v>
      </c>
      <c r="W1330" s="33" t="s">
        <v>49</v>
      </c>
      <c r="X1330" s="33" t="s">
        <v>49</v>
      </c>
      <c r="Y1330" s="33" t="s">
        <v>39</v>
      </c>
      <c r="Z1330" s="14">
        <f t="shared" si="188"/>
        <v>1</v>
      </c>
      <c r="AA1330" s="48">
        <v>563.78</v>
      </c>
      <c r="AB1330" s="50" t="s">
        <v>57</v>
      </c>
      <c r="AC1330" s="36" t="s">
        <v>73</v>
      </c>
      <c r="AD1330" s="37" t="s">
        <v>51</v>
      </c>
      <c r="AE1330" s="32" t="str">
        <f t="shared" si="192"/>
        <v>Realizado</v>
      </c>
      <c r="AF1330" s="38" t="s">
        <v>42</v>
      </c>
      <c r="AG1330" s="39">
        <f t="shared" si="198"/>
        <v>245.15</v>
      </c>
      <c r="AH1330" s="40">
        <v>2548098.5699999998</v>
      </c>
      <c r="AI1330" s="35" t="e">
        <f t="shared" si="189"/>
        <v>#N/A</v>
      </c>
      <c r="AJ1330" s="110">
        <v>25679597</v>
      </c>
      <c r="AK1330" s="57">
        <v>245.15</v>
      </c>
      <c r="AL1330" s="34" t="str">
        <f t="shared" si="190"/>
        <v>Mauricio Alves</v>
      </c>
    </row>
    <row r="1331" spans="1:38" x14ac:dyDescent="0.25">
      <c r="A1331" s="26" t="s">
        <v>38</v>
      </c>
      <c r="B1331" s="26" t="s">
        <v>39</v>
      </c>
      <c r="C1331" s="26" t="s">
        <v>52</v>
      </c>
      <c r="D1331" s="26" t="s">
        <v>40</v>
      </c>
      <c r="E1331" s="27">
        <v>4580</v>
      </c>
      <c r="F1331" s="67">
        <v>225</v>
      </c>
      <c r="G1331" s="67"/>
      <c r="H1331" s="26">
        <v>6000825395</v>
      </c>
      <c r="I1331" s="26" t="s">
        <v>42</v>
      </c>
      <c r="J1331" s="26" t="s">
        <v>42</v>
      </c>
      <c r="K1331" s="30" t="str">
        <f t="shared" si="191"/>
        <v>Custeio</v>
      </c>
      <c r="L1331" s="47" t="s">
        <v>136</v>
      </c>
      <c r="M1331" s="47" t="s">
        <v>99</v>
      </c>
      <c r="N1331" s="26" t="str">
        <f t="shared" si="197"/>
        <v>Realizado</v>
      </c>
      <c r="O1331" s="47" t="s">
        <v>45</v>
      </c>
      <c r="P1331" s="47" t="s">
        <v>70</v>
      </c>
      <c r="Q1331" s="26" t="str">
        <f>IFERROR(IFERROR(VLOOKUP(H1331,[1]STATUS_CAPEX!I:J,2,0),VLOOKUP(H1331,[1]STATUS_OPEX!H:I,2,0)),0)</f>
        <v>LIB //COMS</v>
      </c>
      <c r="R1331" s="31">
        <v>46889</v>
      </c>
      <c r="S1331" s="32" t="s">
        <v>56</v>
      </c>
      <c r="T1331" s="47" t="s">
        <v>72</v>
      </c>
      <c r="U1331" s="33" t="s">
        <v>39</v>
      </c>
      <c r="V1331" s="33" t="str">
        <f t="shared" si="194"/>
        <v>OK</v>
      </c>
      <c r="W1331" s="33" t="s">
        <v>49</v>
      </c>
      <c r="X1331" s="33" t="s">
        <v>49</v>
      </c>
      <c r="Y1331" s="33" t="s">
        <v>39</v>
      </c>
      <c r="Z1331" s="14">
        <f t="shared" si="188"/>
        <v>1</v>
      </c>
      <c r="AA1331" s="48">
        <v>1127.56</v>
      </c>
      <c r="AB1331" s="50" t="s">
        <v>57</v>
      </c>
      <c r="AC1331" s="36" t="s">
        <v>73</v>
      </c>
      <c r="AD1331" s="37" t="s">
        <v>51</v>
      </c>
      <c r="AE1331" s="32" t="str">
        <f t="shared" si="192"/>
        <v>Realizado</v>
      </c>
      <c r="AF1331" s="38" t="s">
        <v>42</v>
      </c>
      <c r="AG1331" s="39">
        <f t="shared" si="198"/>
        <v>490.3</v>
      </c>
      <c r="AH1331" s="40">
        <v>2548098.5699999998</v>
      </c>
      <c r="AI1331" s="35" t="e">
        <f t="shared" si="189"/>
        <v>#N/A</v>
      </c>
      <c r="AJ1331" s="110">
        <v>25679567</v>
      </c>
      <c r="AK1331" s="57">
        <v>490.3</v>
      </c>
      <c r="AL1331" s="34" t="str">
        <f t="shared" si="190"/>
        <v>Mauricio Alves</v>
      </c>
    </row>
    <row r="1332" spans="1:38" x14ac:dyDescent="0.25">
      <c r="A1332" s="26" t="s">
        <v>38</v>
      </c>
      <c r="B1332" s="26" t="s">
        <v>39</v>
      </c>
      <c r="C1332" s="26" t="s">
        <v>52</v>
      </c>
      <c r="D1332" s="26" t="s">
        <v>40</v>
      </c>
      <c r="E1332" s="27">
        <v>26554</v>
      </c>
      <c r="F1332" s="67">
        <v>528</v>
      </c>
      <c r="G1332" s="67"/>
      <c r="H1332" s="26">
        <v>6000825938</v>
      </c>
      <c r="I1332" s="26" t="s">
        <v>42</v>
      </c>
      <c r="J1332" s="26" t="s">
        <v>42</v>
      </c>
      <c r="K1332" s="30" t="str">
        <f t="shared" si="191"/>
        <v>Custeio</v>
      </c>
      <c r="L1332" s="47" t="s">
        <v>136</v>
      </c>
      <c r="M1332" s="26" t="s">
        <v>69</v>
      </c>
      <c r="N1332" s="26" t="str">
        <f t="shared" si="197"/>
        <v>Realizado</v>
      </c>
      <c r="O1332" s="47" t="s">
        <v>117</v>
      </c>
      <c r="P1332" s="47" t="s">
        <v>70</v>
      </c>
      <c r="Q1332" s="26" t="str">
        <f>IFERROR(IFERROR(VLOOKUP(H1332,[1]STATUS_CAPEX!I:J,2,0),VLOOKUP(H1332,[1]STATUS_OPEX!H:I,2,0)),0)</f>
        <v>LIB //COMS</v>
      </c>
      <c r="R1332" s="31">
        <v>46542</v>
      </c>
      <c r="S1332" s="32" t="s">
        <v>47</v>
      </c>
      <c r="T1332" s="47" t="s">
        <v>72</v>
      </c>
      <c r="U1332" s="33" t="s">
        <v>39</v>
      </c>
      <c r="V1332" s="33" t="str">
        <f t="shared" si="194"/>
        <v>OK</v>
      </c>
      <c r="W1332" s="33" t="s">
        <v>49</v>
      </c>
      <c r="X1332" s="33" t="s">
        <v>49</v>
      </c>
      <c r="Y1332" s="33" t="s">
        <v>39</v>
      </c>
      <c r="Z1332" s="14">
        <f t="shared" si="188"/>
        <v>1</v>
      </c>
      <c r="AA1332" s="48">
        <v>2309.58</v>
      </c>
      <c r="AB1332" s="35" t="s">
        <v>50</v>
      </c>
      <c r="AC1332" s="36" t="str">
        <f>IFERROR(VLOOKUP(T1332,[1]STATUS_CAPEX!Q:R,2,0),"SAMUEL OLIVEIRA")</f>
        <v>SAMUEL OLIVEIRA</v>
      </c>
      <c r="AD1332" s="37" t="s">
        <v>51</v>
      </c>
      <c r="AE1332" s="32" t="str">
        <f t="shared" si="192"/>
        <v>Realizado</v>
      </c>
      <c r="AF1332" s="38" t="s">
        <v>42</v>
      </c>
      <c r="AG1332" s="39">
        <f t="shared" si="198"/>
        <v>2309.58</v>
      </c>
      <c r="AH1332" s="40">
        <v>2548098.5699999998</v>
      </c>
      <c r="AI1332" s="35" t="e">
        <f t="shared" si="189"/>
        <v>#N/A</v>
      </c>
      <c r="AJ1332" s="41">
        <v>25696823</v>
      </c>
      <c r="AK1332" s="51">
        <v>2309.58</v>
      </c>
      <c r="AL1332" s="34" t="str">
        <f t="shared" si="190"/>
        <v>Mauricio Alves</v>
      </c>
    </row>
    <row r="1333" spans="1:38" x14ac:dyDescent="0.25">
      <c r="A1333" s="26" t="s">
        <v>38</v>
      </c>
      <c r="B1333" s="26" t="s">
        <v>39</v>
      </c>
      <c r="C1333" s="26" t="s">
        <v>52</v>
      </c>
      <c r="D1333" s="26" t="s">
        <v>40</v>
      </c>
      <c r="E1333" s="27">
        <v>2024937</v>
      </c>
      <c r="F1333" s="67">
        <v>534</v>
      </c>
      <c r="G1333" s="67"/>
      <c r="H1333" s="26">
        <v>6000825939</v>
      </c>
      <c r="I1333" s="26" t="s">
        <v>42</v>
      </c>
      <c r="J1333" s="26" t="s">
        <v>42</v>
      </c>
      <c r="K1333" s="30" t="str">
        <f t="shared" si="191"/>
        <v>Custeio</v>
      </c>
      <c r="L1333" s="47" t="s">
        <v>136</v>
      </c>
      <c r="M1333" s="26" t="s">
        <v>69</v>
      </c>
      <c r="N1333" s="26" t="str">
        <f t="shared" si="197"/>
        <v>Realizado</v>
      </c>
      <c r="O1333" s="26" t="s">
        <v>64</v>
      </c>
      <c r="P1333" s="47" t="s">
        <v>70</v>
      </c>
      <c r="Q1333" s="26" t="str">
        <f>IFERROR(IFERROR(VLOOKUP(H1333,[1]STATUS_CAPEX!I:J,2,0),VLOOKUP(H1333,[1]STATUS_OPEX!H:I,2,0)),0)</f>
        <v>LIB //COMS</v>
      </c>
      <c r="R1333" s="31">
        <v>46802</v>
      </c>
      <c r="S1333" s="32" t="s">
        <v>47</v>
      </c>
      <c r="T1333" s="47" t="s">
        <v>72</v>
      </c>
      <c r="U1333" s="33" t="s">
        <v>39</v>
      </c>
      <c r="V1333" s="33" t="str">
        <f t="shared" si="194"/>
        <v>OK</v>
      </c>
      <c r="W1333" s="33" t="s">
        <v>49</v>
      </c>
      <c r="X1333" s="33" t="s">
        <v>49</v>
      </c>
      <c r="Y1333" s="33" t="s">
        <v>39</v>
      </c>
      <c r="Z1333" s="14">
        <f t="shared" si="188"/>
        <v>1</v>
      </c>
      <c r="AA1333" s="48">
        <v>4550.09</v>
      </c>
      <c r="AB1333" s="35" t="s">
        <v>50</v>
      </c>
      <c r="AC1333" s="36" t="str">
        <f>IFERROR(VLOOKUP(T1333,[1]STATUS_CAPEX!Q:R,2,0),"SAMUEL OLIVEIRA")</f>
        <v>SAMUEL OLIVEIRA</v>
      </c>
      <c r="AD1333" s="37" t="s">
        <v>51</v>
      </c>
      <c r="AE1333" s="32" t="str">
        <f t="shared" si="192"/>
        <v>Realizado</v>
      </c>
      <c r="AF1333" s="38" t="s">
        <v>42</v>
      </c>
      <c r="AG1333" s="39">
        <f t="shared" si="198"/>
        <v>4541.8999999999996</v>
      </c>
      <c r="AH1333" s="40">
        <v>2548098.5699999998</v>
      </c>
      <c r="AI1333" s="35" t="e">
        <f t="shared" si="189"/>
        <v>#N/A</v>
      </c>
      <c r="AJ1333" s="41">
        <v>25696853</v>
      </c>
      <c r="AK1333" s="51">
        <v>4541.8999999999996</v>
      </c>
      <c r="AL1333" s="34" t="str">
        <f t="shared" si="190"/>
        <v>Mauricio Alves</v>
      </c>
    </row>
    <row r="1334" spans="1:38" x14ac:dyDescent="0.25">
      <c r="A1334" s="26" t="s">
        <v>38</v>
      </c>
      <c r="B1334" s="26" t="s">
        <v>39</v>
      </c>
      <c r="C1334" s="26" t="s">
        <v>52</v>
      </c>
      <c r="D1334" s="26" t="s">
        <v>40</v>
      </c>
      <c r="E1334" s="27">
        <v>28052</v>
      </c>
      <c r="F1334" s="67">
        <v>530</v>
      </c>
      <c r="G1334" s="67"/>
      <c r="H1334" s="26">
        <v>6000826280</v>
      </c>
      <c r="I1334" s="26" t="s">
        <v>42</v>
      </c>
      <c r="J1334" s="26" t="s">
        <v>42</v>
      </c>
      <c r="K1334" s="30" t="str">
        <f t="shared" si="191"/>
        <v>Custeio</v>
      </c>
      <c r="L1334" s="47" t="s">
        <v>136</v>
      </c>
      <c r="M1334" s="26" t="s">
        <v>69</v>
      </c>
      <c r="N1334" s="26" t="str">
        <f t="shared" si="197"/>
        <v>Realizado</v>
      </c>
      <c r="O1334" s="47" t="s">
        <v>117</v>
      </c>
      <c r="P1334" s="47" t="s">
        <v>70</v>
      </c>
      <c r="Q1334" s="26" t="str">
        <f>IFERROR(IFERROR(VLOOKUP(H1334,[1]STATUS_CAPEX!I:J,2,0),VLOOKUP(H1334,[1]STATUS_OPEX!H:I,2,0)),0)</f>
        <v>LIB //COMS</v>
      </c>
      <c r="R1334" s="31">
        <v>46544</v>
      </c>
      <c r="S1334" s="32" t="s">
        <v>47</v>
      </c>
      <c r="T1334" s="47" t="s">
        <v>652</v>
      </c>
      <c r="U1334" s="33" t="s">
        <v>39</v>
      </c>
      <c r="V1334" s="33" t="str">
        <f t="shared" si="194"/>
        <v>OK</v>
      </c>
      <c r="W1334" s="33" t="s">
        <v>49</v>
      </c>
      <c r="X1334" s="33" t="s">
        <v>49</v>
      </c>
      <c r="Y1334" s="33" t="s">
        <v>39</v>
      </c>
      <c r="Z1334" s="14">
        <f t="shared" si="188"/>
        <v>1</v>
      </c>
      <c r="AA1334" s="48">
        <v>2544.46</v>
      </c>
      <c r="AB1334" s="35" t="s">
        <v>50</v>
      </c>
      <c r="AC1334" s="36" t="str">
        <f>IFERROR(VLOOKUP(T1334,[1]STATUS_CAPEX!Q:R,2,0),"SAMUEL OLIVEIRA")</f>
        <v>SAMUEL OLIVEIRA</v>
      </c>
      <c r="AD1334" s="37" t="s">
        <v>51</v>
      </c>
      <c r="AE1334" s="32" t="str">
        <f t="shared" si="192"/>
        <v>Realizado</v>
      </c>
      <c r="AF1334" s="38" t="s">
        <v>42</v>
      </c>
      <c r="AG1334" s="49">
        <f t="shared" si="198"/>
        <v>1261.1300000000001</v>
      </c>
      <c r="AH1334" s="40">
        <v>2548098.5699999998</v>
      </c>
      <c r="AI1334" s="50" t="e">
        <f t="shared" si="189"/>
        <v>#N/A</v>
      </c>
      <c r="AJ1334" s="41">
        <v>25696829</v>
      </c>
      <c r="AK1334" s="51">
        <v>1261.1300000000001</v>
      </c>
      <c r="AL1334" s="34" t="str">
        <f t="shared" si="190"/>
        <v>Mauricio Alves</v>
      </c>
    </row>
    <row r="1335" spans="1:38" x14ac:dyDescent="0.25">
      <c r="A1335" s="26" t="s">
        <v>38</v>
      </c>
      <c r="B1335" s="26" t="s">
        <v>39</v>
      </c>
      <c r="C1335" s="26" t="s">
        <v>52</v>
      </c>
      <c r="D1335" s="26" t="s">
        <v>40</v>
      </c>
      <c r="E1335" s="27">
        <v>6636</v>
      </c>
      <c r="F1335" s="67">
        <v>583</v>
      </c>
      <c r="G1335" s="67"/>
      <c r="H1335" s="26">
        <v>6000825066</v>
      </c>
      <c r="I1335" s="26" t="s">
        <v>42</v>
      </c>
      <c r="J1335" s="26" t="s">
        <v>42</v>
      </c>
      <c r="K1335" s="30" t="str">
        <f t="shared" si="191"/>
        <v>Custeio</v>
      </c>
      <c r="L1335" s="47" t="s">
        <v>136</v>
      </c>
      <c r="M1335" s="26" t="s">
        <v>69</v>
      </c>
      <c r="N1335" s="26" t="str">
        <f t="shared" si="197"/>
        <v>Realizado</v>
      </c>
      <c r="O1335" s="47" t="s">
        <v>45</v>
      </c>
      <c r="P1335" s="47" t="s">
        <v>70</v>
      </c>
      <c r="Q1335" s="26" t="str">
        <f>IFERROR(IFERROR(VLOOKUP(H1335,[1]STATUS_CAPEX!I:J,2,0),VLOOKUP(H1335,[1]STATUS_OPEX!H:I,2,0)),0)</f>
        <v>LIB //COMS</v>
      </c>
      <c r="R1335" s="31">
        <v>46893</v>
      </c>
      <c r="S1335" s="32" t="s">
        <v>56</v>
      </c>
      <c r="T1335" s="47" t="s">
        <v>72</v>
      </c>
      <c r="U1335" s="33" t="s">
        <v>39</v>
      </c>
      <c r="V1335" s="33" t="str">
        <f t="shared" si="194"/>
        <v>OK</v>
      </c>
      <c r="W1335" s="33" t="s">
        <v>49</v>
      </c>
      <c r="X1335" s="33" t="s">
        <v>49</v>
      </c>
      <c r="Y1335" s="33" t="s">
        <v>39</v>
      </c>
      <c r="Z1335" s="14">
        <f t="shared" si="188"/>
        <v>1</v>
      </c>
      <c r="AA1335" s="48">
        <v>4296.42</v>
      </c>
      <c r="AB1335" s="50" t="s">
        <v>57</v>
      </c>
      <c r="AC1335" s="36" t="s">
        <v>73</v>
      </c>
      <c r="AD1335" s="37" t="s">
        <v>51</v>
      </c>
      <c r="AE1335" s="32" t="str">
        <f t="shared" si="192"/>
        <v>Realizado</v>
      </c>
      <c r="AF1335" s="38" t="s">
        <v>42</v>
      </c>
      <c r="AG1335" s="49">
        <f t="shared" si="198"/>
        <v>6257.44</v>
      </c>
      <c r="AH1335" s="40">
        <v>2548098.5699999998</v>
      </c>
      <c r="AI1335" s="50" t="e">
        <f t="shared" si="189"/>
        <v>#N/A</v>
      </c>
      <c r="AJ1335" s="41">
        <v>25679107</v>
      </c>
      <c r="AK1335" s="65">
        <v>6257.44</v>
      </c>
      <c r="AL1335" s="34" t="str">
        <f t="shared" si="190"/>
        <v>Mauricio Alves</v>
      </c>
    </row>
    <row r="1336" spans="1:38" x14ac:dyDescent="0.25">
      <c r="A1336" s="26" t="s">
        <v>38</v>
      </c>
      <c r="B1336" s="26" t="s">
        <v>39</v>
      </c>
      <c r="C1336" s="26" t="s">
        <v>52</v>
      </c>
      <c r="D1336" s="26" t="s">
        <v>40</v>
      </c>
      <c r="E1336" s="27">
        <v>42007</v>
      </c>
      <c r="F1336" s="67">
        <v>109</v>
      </c>
      <c r="G1336" s="67"/>
      <c r="H1336" s="26">
        <v>6000830829</v>
      </c>
      <c r="I1336" s="26" t="s">
        <v>42</v>
      </c>
      <c r="J1336" s="26" t="s">
        <v>42</v>
      </c>
      <c r="K1336" s="30" t="str">
        <f t="shared" si="191"/>
        <v>Custeio</v>
      </c>
      <c r="L1336" s="47" t="s">
        <v>136</v>
      </c>
      <c r="M1336" s="26" t="s">
        <v>44</v>
      </c>
      <c r="N1336" s="26" t="str">
        <f t="shared" si="197"/>
        <v>Realizado</v>
      </c>
      <c r="O1336" s="26" t="s">
        <v>64</v>
      </c>
      <c r="P1336" s="47" t="s">
        <v>653</v>
      </c>
      <c r="Q1336" s="26" t="str">
        <f>IFERROR(IFERROR(VLOOKUP(H1336,[1]STATUS_CAPEX!I:J,2,0),VLOOKUP(H1336,[1]STATUS_OPEX!H:I,2,0)),0)</f>
        <v>LIB //COMS</v>
      </c>
      <c r="R1336" s="31">
        <v>46894</v>
      </c>
      <c r="S1336" s="32" t="s">
        <v>47</v>
      </c>
      <c r="T1336" s="47" t="s">
        <v>72</v>
      </c>
      <c r="U1336" s="33" t="s">
        <v>39</v>
      </c>
      <c r="V1336" s="33" t="str">
        <f t="shared" si="194"/>
        <v>OK</v>
      </c>
      <c r="W1336" s="33" t="s">
        <v>49</v>
      </c>
      <c r="X1336" s="33" t="s">
        <v>49</v>
      </c>
      <c r="Y1336" s="33" t="s">
        <v>39</v>
      </c>
      <c r="Z1336" s="14">
        <f t="shared" si="188"/>
        <v>1</v>
      </c>
      <c r="AA1336" s="48">
        <v>1686.85</v>
      </c>
      <c r="AB1336" s="50" t="s">
        <v>50</v>
      </c>
      <c r="AC1336" s="36" t="s">
        <v>73</v>
      </c>
      <c r="AD1336" s="37" t="s">
        <v>51</v>
      </c>
      <c r="AE1336" s="32" t="str">
        <f t="shared" si="192"/>
        <v>Realizado</v>
      </c>
      <c r="AF1336" s="38" t="s">
        <v>42</v>
      </c>
      <c r="AG1336" s="39">
        <f t="shared" si="198"/>
        <v>1776.68</v>
      </c>
      <c r="AH1336" s="40">
        <v>2548098.5699999998</v>
      </c>
      <c r="AI1336" s="35" t="e">
        <f t="shared" si="189"/>
        <v>#N/A</v>
      </c>
      <c r="AJ1336" s="113">
        <v>25866736</v>
      </c>
      <c r="AK1336" s="51">
        <v>1776.68</v>
      </c>
      <c r="AL1336" s="34" t="str">
        <f t="shared" si="190"/>
        <v>Mauricio Alves</v>
      </c>
    </row>
    <row r="1337" spans="1:38" x14ac:dyDescent="0.25">
      <c r="A1337" s="26" t="s">
        <v>38</v>
      </c>
      <c r="B1337" s="26" t="s">
        <v>39</v>
      </c>
      <c r="C1337" s="26" t="s">
        <v>52</v>
      </c>
      <c r="D1337" s="26" t="s">
        <v>40</v>
      </c>
      <c r="E1337" s="27">
        <v>33809</v>
      </c>
      <c r="F1337" s="67">
        <v>110</v>
      </c>
      <c r="G1337" s="67"/>
      <c r="H1337" s="26" t="s">
        <v>654</v>
      </c>
      <c r="I1337" s="26" t="s">
        <v>42</v>
      </c>
      <c r="J1337" s="26" t="s">
        <v>42</v>
      </c>
      <c r="K1337" s="30" t="str">
        <f t="shared" si="191"/>
        <v>EME</v>
      </c>
      <c r="L1337" s="47" t="s">
        <v>136</v>
      </c>
      <c r="M1337" s="26" t="s">
        <v>44</v>
      </c>
      <c r="N1337" s="26" t="str">
        <f t="shared" si="197"/>
        <v>Realizado</v>
      </c>
      <c r="O1337" s="47" t="s">
        <v>100</v>
      </c>
      <c r="P1337" s="47" t="s">
        <v>655</v>
      </c>
      <c r="Q1337" s="26" t="str">
        <f>IFERROR(IFERROR(VLOOKUP(H1337,[1]STATUS_CAPEX!I:J,2,0),VLOOKUP(H1337,[1]STATUS_OPEX!H:I,2,0)),0)</f>
        <v>LIB // MED</v>
      </c>
      <c r="R1337" s="31">
        <v>46895</v>
      </c>
      <c r="S1337" s="32" t="s">
        <v>165</v>
      </c>
      <c r="T1337" s="26" t="s">
        <v>48</v>
      </c>
      <c r="U1337" s="33" t="s">
        <v>39</v>
      </c>
      <c r="V1337" s="33" t="str">
        <f t="shared" si="194"/>
        <v>OK</v>
      </c>
      <c r="W1337" s="33" t="s">
        <v>49</v>
      </c>
      <c r="X1337" s="33" t="s">
        <v>49</v>
      </c>
      <c r="Y1337" s="33" t="s">
        <v>39</v>
      </c>
      <c r="Z1337" s="14">
        <f t="shared" si="188"/>
        <v>1</v>
      </c>
      <c r="AA1337" s="48">
        <v>3141.47</v>
      </c>
      <c r="AB1337" s="50" t="s">
        <v>50</v>
      </c>
      <c r="AC1337" s="36" t="s">
        <v>411</v>
      </c>
      <c r="AD1337" s="37" t="s">
        <v>51</v>
      </c>
      <c r="AE1337" s="32" t="str">
        <f t="shared" si="192"/>
        <v>Realizado</v>
      </c>
      <c r="AF1337" s="38" t="s">
        <v>166</v>
      </c>
      <c r="AG1337" s="39">
        <f t="shared" si="198"/>
        <v>6233.51</v>
      </c>
      <c r="AH1337" s="40">
        <v>2548098.5699999998</v>
      </c>
      <c r="AI1337" s="35" t="e">
        <f t="shared" si="189"/>
        <v>#N/A</v>
      </c>
      <c r="AJ1337" s="41">
        <v>25820187</v>
      </c>
      <c r="AK1337" s="116">
        <v>6233.51</v>
      </c>
      <c r="AL1337" s="34" t="str">
        <f t="shared" si="190"/>
        <v>Mauricio Alves</v>
      </c>
    </row>
    <row r="1338" spans="1:38" x14ac:dyDescent="0.25">
      <c r="A1338" s="26" t="s">
        <v>38</v>
      </c>
      <c r="B1338" s="26" t="s">
        <v>39</v>
      </c>
      <c r="C1338" s="26" t="s">
        <v>52</v>
      </c>
      <c r="D1338" s="26" t="s">
        <v>40</v>
      </c>
      <c r="E1338" s="27" t="s">
        <v>656</v>
      </c>
      <c r="F1338" s="67">
        <v>111</v>
      </c>
      <c r="G1338" s="67"/>
      <c r="H1338" s="26">
        <v>6000826749</v>
      </c>
      <c r="I1338" s="26" t="s">
        <v>42</v>
      </c>
      <c r="J1338" s="26" t="s">
        <v>42</v>
      </c>
      <c r="K1338" s="30" t="str">
        <f t="shared" si="191"/>
        <v>Custeio</v>
      </c>
      <c r="L1338" s="47" t="s">
        <v>136</v>
      </c>
      <c r="M1338" s="26" t="s">
        <v>44</v>
      </c>
      <c r="N1338" s="26" t="str">
        <f t="shared" si="197"/>
        <v>Realizado</v>
      </c>
      <c r="O1338" s="47" t="s">
        <v>45</v>
      </c>
      <c r="P1338" s="47" t="s">
        <v>655</v>
      </c>
      <c r="Q1338" s="26" t="str">
        <f>IFERROR(IFERROR(VLOOKUP(H1338,[1]STATUS_CAPEX!I:J,2,0),VLOOKUP(H1338,[1]STATUS_OPEX!H:I,2,0)),0)</f>
        <v>LIB //COMS</v>
      </c>
      <c r="R1338" s="31">
        <v>46896</v>
      </c>
      <c r="S1338" s="32" t="s">
        <v>56</v>
      </c>
      <c r="T1338" s="47" t="s">
        <v>72</v>
      </c>
      <c r="U1338" s="33" t="s">
        <v>39</v>
      </c>
      <c r="V1338" s="33" t="str">
        <f t="shared" si="194"/>
        <v>OK</v>
      </c>
      <c r="W1338" s="33" t="s">
        <v>49</v>
      </c>
      <c r="X1338" s="33" t="s">
        <v>49</v>
      </c>
      <c r="Y1338" s="33" t="s">
        <v>39</v>
      </c>
      <c r="Z1338" s="14">
        <f t="shared" si="188"/>
        <v>1</v>
      </c>
      <c r="AA1338" s="48">
        <v>407.37</v>
      </c>
      <c r="AB1338" s="50" t="s">
        <v>57</v>
      </c>
      <c r="AC1338" s="36" t="s">
        <v>73</v>
      </c>
      <c r="AD1338" s="37" t="s">
        <v>51</v>
      </c>
      <c r="AE1338" s="32" t="str">
        <f t="shared" si="192"/>
        <v>Realizado</v>
      </c>
      <c r="AF1338" s="38" t="s">
        <v>42</v>
      </c>
      <c r="AG1338" s="39">
        <f t="shared" si="198"/>
        <v>425.73</v>
      </c>
      <c r="AH1338" s="40">
        <v>2548098.5699999998</v>
      </c>
      <c r="AI1338" s="35" t="e">
        <f t="shared" si="189"/>
        <v>#N/A</v>
      </c>
      <c r="AJ1338" s="41">
        <v>25729588</v>
      </c>
      <c r="AK1338" s="51">
        <v>425.73</v>
      </c>
      <c r="AL1338" s="34" t="str">
        <f t="shared" si="190"/>
        <v>Mauricio Alves</v>
      </c>
    </row>
    <row r="1339" spans="1:38" x14ac:dyDescent="0.25">
      <c r="A1339" s="26" t="s">
        <v>38</v>
      </c>
      <c r="B1339" s="26" t="s">
        <v>39</v>
      </c>
      <c r="C1339" s="26" t="s">
        <v>52</v>
      </c>
      <c r="D1339" s="26" t="s">
        <v>40</v>
      </c>
      <c r="E1339" s="27">
        <v>46287</v>
      </c>
      <c r="F1339" s="67">
        <v>112</v>
      </c>
      <c r="G1339" s="67"/>
      <c r="H1339" s="26">
        <v>6000830022</v>
      </c>
      <c r="I1339" s="26" t="s">
        <v>42</v>
      </c>
      <c r="J1339" s="26" t="s">
        <v>42</v>
      </c>
      <c r="K1339" s="30" t="str">
        <f t="shared" si="191"/>
        <v>Custeio</v>
      </c>
      <c r="L1339" s="47" t="s">
        <v>136</v>
      </c>
      <c r="M1339" s="26" t="s">
        <v>44</v>
      </c>
      <c r="N1339" s="26" t="str">
        <f t="shared" si="197"/>
        <v>Realizado</v>
      </c>
      <c r="O1339" s="47" t="s">
        <v>45</v>
      </c>
      <c r="P1339" s="47" t="s">
        <v>537</v>
      </c>
      <c r="Q1339" s="26" t="str">
        <f>IFERROR(IFERROR(VLOOKUP(H1339,[1]STATUS_CAPEX!I:J,2,0),VLOOKUP(H1339,[1]STATUS_OPEX!H:I,2,0)),0)</f>
        <v>LIB //COMS</v>
      </c>
      <c r="R1339" s="31">
        <v>46897</v>
      </c>
      <c r="S1339" s="32" t="s">
        <v>165</v>
      </c>
      <c r="T1339" s="47" t="s">
        <v>72</v>
      </c>
      <c r="U1339" s="33" t="s">
        <v>39</v>
      </c>
      <c r="V1339" s="33" t="str">
        <f t="shared" si="194"/>
        <v>OK</v>
      </c>
      <c r="W1339" s="33" t="s">
        <v>49</v>
      </c>
      <c r="X1339" s="33" t="s">
        <v>49</v>
      </c>
      <c r="Y1339" s="33" t="s">
        <v>39</v>
      </c>
      <c r="Z1339" s="14">
        <f t="shared" si="188"/>
        <v>1</v>
      </c>
      <c r="AA1339" s="48">
        <v>579.38</v>
      </c>
      <c r="AB1339" s="50" t="s">
        <v>50</v>
      </c>
      <c r="AC1339" s="36" t="s">
        <v>73</v>
      </c>
      <c r="AD1339" s="37" t="s">
        <v>51</v>
      </c>
      <c r="AE1339" s="32" t="str">
        <f t="shared" si="192"/>
        <v>Realizado</v>
      </c>
      <c r="AF1339" s="38" t="s">
        <v>166</v>
      </c>
      <c r="AG1339" s="39">
        <f t="shared" si="198"/>
        <v>583.44000000000005</v>
      </c>
      <c r="AH1339" s="40">
        <v>2548098.5699999998</v>
      </c>
      <c r="AI1339" s="35" t="e">
        <f t="shared" si="189"/>
        <v>#N/A</v>
      </c>
      <c r="AJ1339" s="92">
        <v>25745230</v>
      </c>
      <c r="AK1339" s="51">
        <v>583.44000000000005</v>
      </c>
      <c r="AL1339" s="34" t="str">
        <f t="shared" si="190"/>
        <v>Mauricio Alves</v>
      </c>
    </row>
    <row r="1340" spans="1:38" x14ac:dyDescent="0.25">
      <c r="A1340" s="26" t="s">
        <v>38</v>
      </c>
      <c r="B1340" s="26" t="s">
        <v>39</v>
      </c>
      <c r="C1340" s="26" t="s">
        <v>52</v>
      </c>
      <c r="D1340" s="26" t="s">
        <v>40</v>
      </c>
      <c r="E1340" s="27" t="s">
        <v>657</v>
      </c>
      <c r="F1340" s="67">
        <v>113</v>
      </c>
      <c r="G1340" s="67"/>
      <c r="H1340" s="26">
        <v>6000830830</v>
      </c>
      <c r="I1340" s="43" t="s">
        <v>42</v>
      </c>
      <c r="J1340" s="43" t="s">
        <v>42</v>
      </c>
      <c r="K1340" s="30" t="str">
        <f t="shared" si="191"/>
        <v>Custeio</v>
      </c>
      <c r="L1340" s="47" t="s">
        <v>136</v>
      </c>
      <c r="M1340" s="26" t="s">
        <v>44</v>
      </c>
      <c r="N1340" s="26" t="str">
        <f t="shared" si="197"/>
        <v>Realizado</v>
      </c>
      <c r="O1340" s="47" t="s">
        <v>45</v>
      </c>
      <c r="P1340" s="47" t="s">
        <v>110</v>
      </c>
      <c r="Q1340" s="26" t="str">
        <f>IFERROR(IFERROR(VLOOKUP(H1340,[1]STATUS_CAPEX!I:J,2,0),VLOOKUP(H1340,[1]STATUS_OPEX!H:I,2,0)),0)</f>
        <v>LIB //COMS</v>
      </c>
      <c r="R1340" s="31">
        <v>46898</v>
      </c>
      <c r="S1340" s="32" t="s">
        <v>47</v>
      </c>
      <c r="T1340" s="47" t="s">
        <v>72</v>
      </c>
      <c r="U1340" s="33" t="s">
        <v>39</v>
      </c>
      <c r="V1340" s="33" t="str">
        <f t="shared" si="194"/>
        <v>OK</v>
      </c>
      <c r="W1340" s="33" t="s">
        <v>49</v>
      </c>
      <c r="X1340" s="33" t="s">
        <v>49</v>
      </c>
      <c r="Y1340" s="33" t="s">
        <v>39</v>
      </c>
      <c r="Z1340" s="14">
        <f t="shared" si="188"/>
        <v>1</v>
      </c>
      <c r="AA1340" s="48">
        <v>929.42</v>
      </c>
      <c r="AB1340" s="50" t="s">
        <v>50</v>
      </c>
      <c r="AC1340" s="36" t="s">
        <v>73</v>
      </c>
      <c r="AD1340" s="37" t="s">
        <v>51</v>
      </c>
      <c r="AE1340" s="32" t="str">
        <f t="shared" si="192"/>
        <v>Realizado</v>
      </c>
      <c r="AF1340" s="38" t="s">
        <v>42</v>
      </c>
      <c r="AG1340" s="39">
        <f t="shared" si="198"/>
        <v>648.09</v>
      </c>
      <c r="AH1340" s="40">
        <v>2548098.5699999998</v>
      </c>
      <c r="AI1340" s="35" t="e">
        <f t="shared" si="189"/>
        <v>#N/A</v>
      </c>
      <c r="AJ1340" s="41">
        <v>25767282</v>
      </c>
      <c r="AK1340" s="51">
        <v>648.09</v>
      </c>
      <c r="AL1340" s="34" t="str">
        <f t="shared" si="190"/>
        <v>Mauricio Alves</v>
      </c>
    </row>
    <row r="1341" spans="1:38" ht="28.5" hidden="1" x14ac:dyDescent="0.25">
      <c r="A1341" s="26" t="s">
        <v>183</v>
      </c>
      <c r="B1341" s="30" t="s">
        <v>513</v>
      </c>
      <c r="C1341" s="26" t="s">
        <v>514</v>
      </c>
      <c r="D1341" s="26" t="s">
        <v>61</v>
      </c>
      <c r="E1341" s="27">
        <v>34338</v>
      </c>
      <c r="F1341" s="67">
        <v>114</v>
      </c>
      <c r="G1341" s="26"/>
      <c r="H1341" s="44" t="s">
        <v>514</v>
      </c>
      <c r="I1341" s="45" t="s">
        <v>63</v>
      </c>
      <c r="J1341" s="45" t="s">
        <v>63</v>
      </c>
      <c r="K1341" s="30" t="str">
        <f t="shared" si="191"/>
        <v>Sem Informação</v>
      </c>
      <c r="L1341" s="47" t="s">
        <v>136</v>
      </c>
      <c r="M1341" s="26" t="s">
        <v>44</v>
      </c>
      <c r="N1341" s="26" t="str">
        <f t="shared" si="197"/>
        <v>Pendente</v>
      </c>
      <c r="O1341" s="47" t="s">
        <v>45</v>
      </c>
      <c r="P1341" s="47" t="s">
        <v>658</v>
      </c>
      <c r="Q1341" s="26">
        <f>IFERROR(IFERROR(VLOOKUP(H1341,[1]STATUS_CAPEX!I:J,2,0),VLOOKUP(H1341,[1]STATUS_OPEX!H:I,2,0)),0)</f>
        <v>0</v>
      </c>
      <c r="R1341" s="31">
        <v>46899</v>
      </c>
      <c r="S1341" s="32" t="s">
        <v>66</v>
      </c>
      <c r="T1341" s="26" t="s">
        <v>48</v>
      </c>
      <c r="U1341" s="33" t="s">
        <v>67</v>
      </c>
      <c r="V1341" s="33" t="str">
        <f t="shared" si="194"/>
        <v>OK</v>
      </c>
      <c r="W1341" s="33" t="s">
        <v>148</v>
      </c>
      <c r="X1341" s="33" t="s">
        <v>148</v>
      </c>
      <c r="Y1341" s="33" t="str">
        <f>IF(AK1341&gt;0,"OK","NOK")</f>
        <v>NOK</v>
      </c>
      <c r="Z1341" s="14">
        <f t="shared" si="188"/>
        <v>0.2</v>
      </c>
      <c r="AA1341" s="48">
        <v>190.11</v>
      </c>
      <c r="AB1341" s="69" t="s">
        <v>50</v>
      </c>
      <c r="AC1341" s="36" t="s">
        <v>411</v>
      </c>
      <c r="AD1341" s="37" t="s">
        <v>51</v>
      </c>
      <c r="AE1341" s="32" t="str">
        <f t="shared" si="192"/>
        <v>Não realizado</v>
      </c>
      <c r="AF1341" s="38" t="s">
        <v>68</v>
      </c>
      <c r="AG1341" s="39">
        <f t="shared" si="198"/>
        <v>0</v>
      </c>
      <c r="AH1341" s="40">
        <v>2548098.5699999998</v>
      </c>
      <c r="AI1341" s="35" t="e">
        <f t="shared" si="189"/>
        <v>#N/A</v>
      </c>
      <c r="AJ1341" s="41">
        <v>0</v>
      </c>
      <c r="AK1341" s="51">
        <v>0</v>
      </c>
      <c r="AL1341" s="34" t="str">
        <f t="shared" si="190"/>
        <v>Erica Fragoso</v>
      </c>
    </row>
    <row r="1342" spans="1:38" x14ac:dyDescent="0.25">
      <c r="A1342" s="26" t="s">
        <v>38</v>
      </c>
      <c r="B1342" s="26" t="s">
        <v>39</v>
      </c>
      <c r="C1342" s="26" t="s">
        <v>52</v>
      </c>
      <c r="D1342" s="26" t="s">
        <v>40</v>
      </c>
      <c r="E1342" s="27">
        <v>1501</v>
      </c>
      <c r="F1342" s="67">
        <v>115</v>
      </c>
      <c r="G1342" s="67"/>
      <c r="H1342" s="26" t="s">
        <v>659</v>
      </c>
      <c r="I1342" s="29" t="s">
        <v>42</v>
      </c>
      <c r="J1342" s="29" t="s">
        <v>42</v>
      </c>
      <c r="K1342" s="30" t="str">
        <f t="shared" si="191"/>
        <v>EME</v>
      </c>
      <c r="L1342" s="47" t="s">
        <v>136</v>
      </c>
      <c r="M1342" s="26" t="s">
        <v>44</v>
      </c>
      <c r="N1342" s="26" t="str">
        <f t="shared" si="197"/>
        <v>Realizado</v>
      </c>
      <c r="O1342" s="47" t="s">
        <v>45</v>
      </c>
      <c r="P1342" s="47" t="s">
        <v>437</v>
      </c>
      <c r="Q1342" s="26" t="str">
        <f>IFERROR(IFERROR(VLOOKUP(H1342,[1]STATUS_CAPEX!I:J,2,0),VLOOKUP(H1342,[1]STATUS_OPEX!H:I,2,0)),0)</f>
        <v>ENTE//CKCP</v>
      </c>
      <c r="R1342" s="31">
        <v>46900</v>
      </c>
      <c r="S1342" s="32" t="s">
        <v>56</v>
      </c>
      <c r="T1342" s="26" t="s">
        <v>48</v>
      </c>
      <c r="U1342" s="33" t="s">
        <v>39</v>
      </c>
      <c r="V1342" s="33" t="str">
        <f t="shared" si="194"/>
        <v>OK</v>
      </c>
      <c r="W1342" s="33" t="s">
        <v>49</v>
      </c>
      <c r="X1342" s="33" t="s">
        <v>49</v>
      </c>
      <c r="Y1342" s="33" t="s">
        <v>39</v>
      </c>
      <c r="Z1342" s="14">
        <f t="shared" si="188"/>
        <v>1</v>
      </c>
      <c r="AA1342" s="48">
        <v>6350.54</v>
      </c>
      <c r="AB1342" s="50" t="s">
        <v>57</v>
      </c>
      <c r="AC1342" s="36" t="str">
        <f>IFERROR(VLOOKUP(T1342,[1]STATUS_CAPEX!Q:R,2,0),"SAMUEL OLIVEIRA")</f>
        <v>LUCAS ANDRADE</v>
      </c>
      <c r="AD1342" s="37" t="s">
        <v>51</v>
      </c>
      <c r="AE1342" s="32" t="str">
        <f t="shared" si="192"/>
        <v>Realizado</v>
      </c>
      <c r="AF1342" s="38" t="s">
        <v>42</v>
      </c>
      <c r="AG1342" s="39">
        <f t="shared" si="198"/>
        <v>3612.48</v>
      </c>
      <c r="AH1342" s="40">
        <v>2548098.5699999998</v>
      </c>
      <c r="AI1342" s="35" t="e">
        <f t="shared" si="189"/>
        <v>#N/A</v>
      </c>
      <c r="AJ1342" s="41">
        <v>25647178</v>
      </c>
      <c r="AK1342" s="51">
        <v>3612.48</v>
      </c>
      <c r="AL1342" s="34" t="str">
        <f t="shared" si="190"/>
        <v>Mauricio Alves</v>
      </c>
    </row>
    <row r="1343" spans="1:38" x14ac:dyDescent="0.25">
      <c r="A1343" s="26" t="s">
        <v>38</v>
      </c>
      <c r="B1343" s="26" t="s">
        <v>39</v>
      </c>
      <c r="C1343" s="26" t="s">
        <v>52</v>
      </c>
      <c r="D1343" s="26" t="s">
        <v>40</v>
      </c>
      <c r="E1343" s="27" t="s">
        <v>660</v>
      </c>
      <c r="F1343" s="67">
        <v>116</v>
      </c>
      <c r="G1343" s="67"/>
      <c r="H1343" s="26">
        <v>6000825418</v>
      </c>
      <c r="I1343" s="26" t="s">
        <v>42</v>
      </c>
      <c r="J1343" s="26" t="s">
        <v>42</v>
      </c>
      <c r="K1343" s="30" t="str">
        <f t="shared" si="191"/>
        <v>Custeio</v>
      </c>
      <c r="L1343" s="47" t="s">
        <v>136</v>
      </c>
      <c r="M1343" s="26" t="s">
        <v>44</v>
      </c>
      <c r="N1343" s="26" t="str">
        <f t="shared" si="197"/>
        <v>Realizado</v>
      </c>
      <c r="O1343" s="47" t="s">
        <v>45</v>
      </c>
      <c r="P1343" s="47" t="s">
        <v>653</v>
      </c>
      <c r="Q1343" s="26" t="str">
        <f>IFERROR(IFERROR(VLOOKUP(H1343,[1]STATUS_CAPEX!I:J,2,0),VLOOKUP(H1343,[1]STATUS_OPEX!H:I,2,0)),0)</f>
        <v>LIB //COMS</v>
      </c>
      <c r="R1343" s="31">
        <v>46901</v>
      </c>
      <c r="S1343" s="32" t="s">
        <v>56</v>
      </c>
      <c r="T1343" s="47" t="s">
        <v>72</v>
      </c>
      <c r="U1343" s="33" t="s">
        <v>39</v>
      </c>
      <c r="V1343" s="33" t="str">
        <f t="shared" si="194"/>
        <v>OK</v>
      </c>
      <c r="W1343" s="33" t="s">
        <v>49</v>
      </c>
      <c r="X1343" s="33" t="s">
        <v>49</v>
      </c>
      <c r="Y1343" s="33" t="s">
        <v>39</v>
      </c>
      <c r="Z1343" s="14">
        <f t="shared" si="188"/>
        <v>1</v>
      </c>
      <c r="AA1343" s="48">
        <v>927.9</v>
      </c>
      <c r="AB1343" s="50" t="s">
        <v>57</v>
      </c>
      <c r="AC1343" s="36" t="s">
        <v>271</v>
      </c>
      <c r="AD1343" s="37" t="s">
        <v>51</v>
      </c>
      <c r="AE1343" s="32" t="str">
        <f t="shared" si="192"/>
        <v>Realizado</v>
      </c>
      <c r="AF1343" s="38" t="s">
        <v>42</v>
      </c>
      <c r="AG1343" s="39">
        <f t="shared" si="198"/>
        <v>969.75</v>
      </c>
      <c r="AH1343" s="40">
        <v>2548098.5699999998</v>
      </c>
      <c r="AI1343" s="35" t="e">
        <f t="shared" si="189"/>
        <v>#N/A</v>
      </c>
      <c r="AJ1343" s="41">
        <v>25696118</v>
      </c>
      <c r="AK1343" s="51">
        <v>969.75</v>
      </c>
      <c r="AL1343" s="34" t="str">
        <f t="shared" si="190"/>
        <v>Mauricio Alves</v>
      </c>
    </row>
    <row r="1344" spans="1:38" x14ac:dyDescent="0.25">
      <c r="A1344" s="26" t="s">
        <v>38</v>
      </c>
      <c r="B1344" s="26" t="s">
        <v>39</v>
      </c>
      <c r="C1344" s="26" t="s">
        <v>52</v>
      </c>
      <c r="D1344" s="26" t="s">
        <v>40</v>
      </c>
      <c r="E1344" s="27">
        <v>7224</v>
      </c>
      <c r="F1344" s="67">
        <v>229</v>
      </c>
      <c r="G1344" s="67"/>
      <c r="H1344" s="26">
        <v>6000830722</v>
      </c>
      <c r="I1344" s="43" t="s">
        <v>42</v>
      </c>
      <c r="J1344" s="43" t="s">
        <v>42</v>
      </c>
      <c r="K1344" s="30" t="str">
        <f t="shared" si="191"/>
        <v>Custeio</v>
      </c>
      <c r="L1344" s="47" t="s">
        <v>136</v>
      </c>
      <c r="M1344" s="26" t="s">
        <v>111</v>
      </c>
      <c r="N1344" s="26" t="str">
        <f t="shared" si="197"/>
        <v>Realizado</v>
      </c>
      <c r="O1344" s="47" t="s">
        <v>45</v>
      </c>
      <c r="P1344" s="47" t="s">
        <v>104</v>
      </c>
      <c r="Q1344" s="26" t="str">
        <f>IFERROR(IFERROR(VLOOKUP(H1344,[1]STATUS_CAPEX!I:J,2,0),VLOOKUP(H1344,[1]STATUS_OPEX!H:I,2,0)),0)</f>
        <v>LIB //COMS</v>
      </c>
      <c r="R1344" s="31">
        <v>46902</v>
      </c>
      <c r="S1344" s="32" t="s">
        <v>165</v>
      </c>
      <c r="T1344" s="47" t="s">
        <v>72</v>
      </c>
      <c r="U1344" s="33" t="s">
        <v>39</v>
      </c>
      <c r="V1344" s="33" t="str">
        <f t="shared" si="194"/>
        <v>OK</v>
      </c>
      <c r="W1344" s="33" t="s">
        <v>49</v>
      </c>
      <c r="X1344" s="33" t="s">
        <v>49</v>
      </c>
      <c r="Y1344" s="33" t="s">
        <v>39</v>
      </c>
      <c r="Z1344" s="14">
        <f t="shared" si="188"/>
        <v>1</v>
      </c>
      <c r="AA1344" s="48">
        <v>513.79999999999995</v>
      </c>
      <c r="AB1344" s="50" t="s">
        <v>661</v>
      </c>
      <c r="AC1344" s="36" t="s">
        <v>73</v>
      </c>
      <c r="AD1344" s="37" t="s">
        <v>51</v>
      </c>
      <c r="AE1344" s="32" t="str">
        <f t="shared" si="192"/>
        <v>Realizado</v>
      </c>
      <c r="AF1344" s="38" t="s">
        <v>166</v>
      </c>
      <c r="AG1344" s="39">
        <f t="shared" si="198"/>
        <v>513.79999999999995</v>
      </c>
      <c r="AH1344" s="40">
        <v>2548098.5699999998</v>
      </c>
      <c r="AI1344" s="35" t="e">
        <f t="shared" si="189"/>
        <v>#N/A</v>
      </c>
      <c r="AJ1344" s="41">
        <v>25766904</v>
      </c>
      <c r="AK1344" s="51">
        <v>513.79999999999995</v>
      </c>
      <c r="AL1344" s="34" t="str">
        <f t="shared" si="190"/>
        <v>Mauricio Alves</v>
      </c>
    </row>
    <row r="1345" spans="1:38" hidden="1" x14ac:dyDescent="0.25">
      <c r="A1345" s="26" t="s">
        <v>183</v>
      </c>
      <c r="B1345" s="26" t="s">
        <v>662</v>
      </c>
      <c r="C1345" s="26" t="s">
        <v>21</v>
      </c>
      <c r="D1345" s="26" t="s">
        <v>286</v>
      </c>
      <c r="E1345" s="27" t="s">
        <v>663</v>
      </c>
      <c r="F1345" s="67">
        <v>230</v>
      </c>
      <c r="G1345" s="67"/>
      <c r="H1345" s="44">
        <v>6000841183</v>
      </c>
      <c r="I1345" s="45">
        <v>149000451</v>
      </c>
      <c r="J1345" s="45" t="s">
        <v>664</v>
      </c>
      <c r="K1345" s="30" t="str">
        <f t="shared" si="191"/>
        <v>Custeio</v>
      </c>
      <c r="L1345" s="47" t="s">
        <v>136</v>
      </c>
      <c r="M1345" s="26" t="s">
        <v>111</v>
      </c>
      <c r="N1345" s="26" t="str">
        <f t="shared" si="197"/>
        <v>Realizado</v>
      </c>
      <c r="O1345" s="47" t="s">
        <v>45</v>
      </c>
      <c r="P1345" s="47" t="s">
        <v>104</v>
      </c>
      <c r="Q1345" s="26" t="str">
        <f>IFERROR(IFERROR(VLOOKUP(H1345,[1]STATUS_CAPEX!I:J,2,0),VLOOKUP(H1345,[1]STATUS_OPEX!H:I,2,0)),0)</f>
        <v>LIB //PEND</v>
      </c>
      <c r="R1345" s="31">
        <v>46903</v>
      </c>
      <c r="S1345" s="32" t="s">
        <v>66</v>
      </c>
      <c r="T1345" s="47" t="s">
        <v>72</v>
      </c>
      <c r="U1345" s="33" t="s">
        <v>39</v>
      </c>
      <c r="V1345" s="33" t="s">
        <v>39</v>
      </c>
      <c r="W1345" s="33" t="s">
        <v>49</v>
      </c>
      <c r="X1345" s="33" t="s">
        <v>49</v>
      </c>
      <c r="Y1345" s="33" t="str">
        <f>IF(AK1345&gt;0,"OK","NOK")</f>
        <v>OK</v>
      </c>
      <c r="Z1345" s="14">
        <f t="shared" si="188"/>
        <v>1</v>
      </c>
      <c r="AA1345" s="48">
        <v>998.24</v>
      </c>
      <c r="AB1345" s="50" t="s">
        <v>50</v>
      </c>
      <c r="AC1345" s="36" t="s">
        <v>271</v>
      </c>
      <c r="AD1345" s="37" t="s">
        <v>51</v>
      </c>
      <c r="AE1345" s="32" t="str">
        <f t="shared" si="192"/>
        <v>Realizado</v>
      </c>
      <c r="AF1345" s="38" t="s">
        <v>68</v>
      </c>
      <c r="AG1345" s="39">
        <f t="shared" si="198"/>
        <v>1000.28</v>
      </c>
      <c r="AH1345" s="40">
        <v>2548098.5699999998</v>
      </c>
      <c r="AI1345" s="35" t="e">
        <f t="shared" si="189"/>
        <v>#N/A</v>
      </c>
      <c r="AJ1345" s="41">
        <v>26045839</v>
      </c>
      <c r="AK1345" s="51">
        <v>1000.28</v>
      </c>
      <c r="AL1345" s="34" t="str">
        <f t="shared" si="190"/>
        <v>Erica Fragoso</v>
      </c>
    </row>
    <row r="1346" spans="1:38" x14ac:dyDescent="0.25">
      <c r="A1346" s="26" t="s">
        <v>38</v>
      </c>
      <c r="B1346" s="26" t="s">
        <v>39</v>
      </c>
      <c r="C1346" s="26" t="s">
        <v>52</v>
      </c>
      <c r="D1346" s="26" t="s">
        <v>40</v>
      </c>
      <c r="E1346" s="27">
        <v>5270</v>
      </c>
      <c r="F1346" s="67">
        <v>231</v>
      </c>
      <c r="G1346" s="67"/>
      <c r="H1346" s="26">
        <v>6000806699</v>
      </c>
      <c r="I1346" s="29" t="s">
        <v>42</v>
      </c>
      <c r="J1346" s="29" t="s">
        <v>42</v>
      </c>
      <c r="K1346" s="30" t="str">
        <f t="shared" si="191"/>
        <v>Custeio</v>
      </c>
      <c r="L1346" s="47" t="s">
        <v>75</v>
      </c>
      <c r="M1346" s="26" t="s">
        <v>111</v>
      </c>
      <c r="N1346" s="26" t="str">
        <f t="shared" si="197"/>
        <v>Realizado</v>
      </c>
      <c r="O1346" s="47" t="s">
        <v>45</v>
      </c>
      <c r="P1346" s="47" t="s">
        <v>104</v>
      </c>
      <c r="Q1346" s="26" t="str">
        <f>IFERROR(IFERROR(VLOOKUP(H1346,[1]STATUS_CAPEX!I:J,2,0),VLOOKUP(H1346,[1]STATUS_OPEX!H:I,2,0)),0)</f>
        <v>LIB //COMS</v>
      </c>
      <c r="R1346" s="31">
        <v>46904</v>
      </c>
      <c r="S1346" s="32" t="s">
        <v>47</v>
      </c>
      <c r="T1346" s="47" t="s">
        <v>72</v>
      </c>
      <c r="U1346" s="33" t="s">
        <v>39</v>
      </c>
      <c r="V1346" s="33" t="str">
        <f t="shared" ref="V1346:V1371" si="199">IF(E1346&gt;0,"OK","NOK")</f>
        <v>OK</v>
      </c>
      <c r="W1346" s="33" t="s">
        <v>49</v>
      </c>
      <c r="X1346" s="33" t="s">
        <v>49</v>
      </c>
      <c r="Y1346" s="33" t="s">
        <v>39</v>
      </c>
      <c r="Z1346" s="14">
        <f t="shared" ref="Z1346:Z1409" si="200">(COUNTIF(U1346:Y1346,"OK")+COUNTIF(V1346:Y1346,"NA")+COUNTIF(U1346:Y1346,"anexado")+COUNTIF(V1346:Y1346,"sem anexo"))/5</f>
        <v>1</v>
      </c>
      <c r="AA1346" s="48">
        <v>332.96</v>
      </c>
      <c r="AB1346" s="50" t="s">
        <v>661</v>
      </c>
      <c r="AC1346" s="36" t="s">
        <v>271</v>
      </c>
      <c r="AD1346" s="37" t="s">
        <v>51</v>
      </c>
      <c r="AE1346" s="32" t="str">
        <f t="shared" si="192"/>
        <v>Realizado</v>
      </c>
      <c r="AF1346" s="38" t="s">
        <v>42</v>
      </c>
      <c r="AG1346" s="39">
        <f t="shared" si="198"/>
        <v>322.95999999999998</v>
      </c>
      <c r="AH1346" s="40">
        <v>2548098.5699999998</v>
      </c>
      <c r="AI1346" s="35" t="e">
        <f t="shared" ref="AI1346:AI1409" si="201">VLOOKUP(T1346,AN:AO,2,0)</f>
        <v>#N/A</v>
      </c>
      <c r="AJ1346" s="41">
        <v>25729961</v>
      </c>
      <c r="AK1346" s="51">
        <v>322.95999999999998</v>
      </c>
      <c r="AL1346" s="34" t="str">
        <f t="shared" ref="AL1346:AL1409" si="202">IF(OR(A1346="pendência planejamento", A1346="pendência construtiva", A1346="logistica equatorial"), "Erica Fragoso", IF(OR(A1346="obras coms", A1346="obras conc", A1346="pendência fechamento", A1346="almoxarifado", A1346="Fechamento", A1346="Disponibilidade Noturna", A1346="Sobre Aviso", A1346="Disponibilidade Contrato", A1346="Disponibilidade"), "Mauricio Alves", ""))</f>
        <v>Mauricio Alves</v>
      </c>
    </row>
    <row r="1347" spans="1:38" x14ac:dyDescent="0.25">
      <c r="A1347" s="26" t="s">
        <v>38</v>
      </c>
      <c r="B1347" s="26" t="s">
        <v>39</v>
      </c>
      <c r="C1347" s="26" t="s">
        <v>52</v>
      </c>
      <c r="D1347" s="26" t="s">
        <v>40</v>
      </c>
      <c r="E1347" s="27">
        <v>49841</v>
      </c>
      <c r="F1347" s="67">
        <v>584</v>
      </c>
      <c r="G1347" s="67"/>
      <c r="H1347" s="26">
        <v>6000826350</v>
      </c>
      <c r="I1347" s="26" t="s">
        <v>42</v>
      </c>
      <c r="J1347" s="26" t="s">
        <v>42</v>
      </c>
      <c r="K1347" s="30" t="str">
        <f t="shared" ref="K1347:K1410" si="203">IF(OR(ISNUMBER( FIND("Criar PEP",H1347)), ISNUMBER( FIND("Criar Ordem",H1347))), "Sem Informação", IFERROR(IF(MID(H1347,11,3)&lt;&gt;"", MID(H1347,11,3), "Custeio"), "Custeio"))</f>
        <v>Custeio</v>
      </c>
      <c r="L1347" s="47" t="s">
        <v>136</v>
      </c>
      <c r="M1347" s="26" t="s">
        <v>69</v>
      </c>
      <c r="N1347" s="26" t="str">
        <f t="shared" si="197"/>
        <v>Realizado</v>
      </c>
      <c r="O1347" s="47" t="s">
        <v>45</v>
      </c>
      <c r="P1347" s="47" t="s">
        <v>70</v>
      </c>
      <c r="Q1347" s="26" t="str">
        <f>IFERROR(IFERROR(VLOOKUP(H1347,[1]STATUS_CAPEX!I:J,2,0),VLOOKUP(H1347,[1]STATUS_OPEX!H:I,2,0)),0)</f>
        <v>LIB //COMS</v>
      </c>
      <c r="R1347" s="31">
        <v>46905</v>
      </c>
      <c r="S1347" s="32" t="s">
        <v>56</v>
      </c>
      <c r="T1347" s="47" t="s">
        <v>72</v>
      </c>
      <c r="U1347" s="33" t="s">
        <v>39</v>
      </c>
      <c r="V1347" s="33" t="str">
        <f t="shared" si="199"/>
        <v>OK</v>
      </c>
      <c r="W1347" s="33" t="s">
        <v>49</v>
      </c>
      <c r="X1347" s="33" t="s">
        <v>49</v>
      </c>
      <c r="Y1347" s="33" t="s">
        <v>39</v>
      </c>
      <c r="Z1347" s="14">
        <f t="shared" si="200"/>
        <v>1</v>
      </c>
      <c r="AA1347" s="48">
        <v>3476.69</v>
      </c>
      <c r="AB1347" s="50" t="s">
        <v>57</v>
      </c>
      <c r="AC1347" s="36" t="str">
        <f>IFERROR(VLOOKUP(T1347,[1]STATUS_CAPEX!Q:R,2,0),"SAMUEL OLIVEIRA")</f>
        <v>SAMUEL OLIVEIRA</v>
      </c>
      <c r="AD1347" s="37" t="s">
        <v>51</v>
      </c>
      <c r="AE1347" s="32" t="str">
        <f t="shared" ref="AE1347:AE1410" si="204">IF(AND(AJ1347&gt;0, AK1347&gt;0), "Realizado", "Não realizado")</f>
        <v>Realizado</v>
      </c>
      <c r="AF1347" s="38" t="s">
        <v>42</v>
      </c>
      <c r="AG1347" s="39">
        <f t="shared" si="198"/>
        <v>3476.69</v>
      </c>
      <c r="AH1347" s="40">
        <v>2548098.5699999998</v>
      </c>
      <c r="AI1347" s="35" t="e">
        <f t="shared" si="201"/>
        <v>#N/A</v>
      </c>
      <c r="AJ1347" s="41">
        <v>25710506</v>
      </c>
      <c r="AK1347" s="51">
        <v>3476.69</v>
      </c>
      <c r="AL1347" s="34" t="str">
        <f t="shared" si="202"/>
        <v>Mauricio Alves</v>
      </c>
    </row>
    <row r="1348" spans="1:38" x14ac:dyDescent="0.25">
      <c r="A1348" s="26" t="s">
        <v>38</v>
      </c>
      <c r="B1348" s="26" t="s">
        <v>39</v>
      </c>
      <c r="C1348" s="26" t="s">
        <v>52</v>
      </c>
      <c r="D1348" s="26" t="s">
        <v>40</v>
      </c>
      <c r="E1348" s="27">
        <v>6667</v>
      </c>
      <c r="F1348" s="67">
        <v>585</v>
      </c>
      <c r="G1348" s="67"/>
      <c r="H1348" s="26">
        <v>6000817681</v>
      </c>
      <c r="I1348" s="43" t="s">
        <v>42</v>
      </c>
      <c r="J1348" s="43" t="s">
        <v>42</v>
      </c>
      <c r="K1348" s="30" t="str">
        <f t="shared" si="203"/>
        <v>Custeio</v>
      </c>
      <c r="L1348" s="47" t="s">
        <v>156</v>
      </c>
      <c r="M1348" s="26" t="s">
        <v>69</v>
      </c>
      <c r="N1348" s="26" t="str">
        <f t="shared" si="197"/>
        <v>Realizado</v>
      </c>
      <c r="O1348" s="47" t="s">
        <v>45</v>
      </c>
      <c r="P1348" s="47" t="s">
        <v>70</v>
      </c>
      <c r="Q1348" s="26" t="str">
        <f>IFERROR(IFERROR(VLOOKUP(H1348,[1]STATUS_CAPEX!I:J,2,0),VLOOKUP(H1348,[1]STATUS_OPEX!H:I,2,0)),0)</f>
        <v>LIB //COMS</v>
      </c>
      <c r="R1348" s="31">
        <v>46906</v>
      </c>
      <c r="S1348" s="32" t="s">
        <v>56</v>
      </c>
      <c r="T1348" s="47" t="s">
        <v>72</v>
      </c>
      <c r="U1348" s="33" t="s">
        <v>39</v>
      </c>
      <c r="V1348" s="33" t="str">
        <f t="shared" si="199"/>
        <v>OK</v>
      </c>
      <c r="W1348" s="33" t="s">
        <v>49</v>
      </c>
      <c r="X1348" s="33" t="s">
        <v>49</v>
      </c>
      <c r="Y1348" s="33" t="s">
        <v>39</v>
      </c>
      <c r="Z1348" s="14">
        <f t="shared" si="200"/>
        <v>1</v>
      </c>
      <c r="AA1348" s="48">
        <v>1539.72</v>
      </c>
      <c r="AB1348" s="50" t="s">
        <v>57</v>
      </c>
      <c r="AC1348" s="36" t="s">
        <v>271</v>
      </c>
      <c r="AD1348" s="37" t="s">
        <v>51</v>
      </c>
      <c r="AE1348" s="32" t="str">
        <f t="shared" si="204"/>
        <v>Realizado</v>
      </c>
      <c r="AF1348" s="38" t="s">
        <v>42</v>
      </c>
      <c r="AG1348" s="39">
        <f t="shared" si="198"/>
        <v>794.5</v>
      </c>
      <c r="AH1348" s="40">
        <v>2548098.5699999998</v>
      </c>
      <c r="AI1348" s="35" t="e">
        <f t="shared" si="201"/>
        <v>#N/A</v>
      </c>
      <c r="AJ1348" s="41">
        <v>25661791</v>
      </c>
      <c r="AK1348" s="51">
        <v>794.5</v>
      </c>
      <c r="AL1348" s="34" t="str">
        <f t="shared" si="202"/>
        <v>Mauricio Alves</v>
      </c>
    </row>
    <row r="1349" spans="1:38" x14ac:dyDescent="0.25">
      <c r="A1349" s="26" t="s">
        <v>38</v>
      </c>
      <c r="B1349" s="26" t="s">
        <v>39</v>
      </c>
      <c r="C1349" s="26" t="s">
        <v>52</v>
      </c>
      <c r="D1349" s="26" t="s">
        <v>40</v>
      </c>
      <c r="E1349" s="27">
        <v>40513</v>
      </c>
      <c r="F1349" s="67">
        <v>226</v>
      </c>
      <c r="G1349" s="67"/>
      <c r="H1349" s="44" t="s">
        <v>665</v>
      </c>
      <c r="I1349" s="45" t="s">
        <v>63</v>
      </c>
      <c r="J1349" s="45" t="s">
        <v>63</v>
      </c>
      <c r="K1349" s="30" t="str">
        <f t="shared" si="203"/>
        <v>EME</v>
      </c>
      <c r="L1349" s="47" t="s">
        <v>136</v>
      </c>
      <c r="M1349" s="26" t="s">
        <v>54</v>
      </c>
      <c r="N1349" s="26" t="str">
        <f t="shared" si="197"/>
        <v>Realizado</v>
      </c>
      <c r="O1349" s="47" t="s">
        <v>45</v>
      </c>
      <c r="P1349" s="47" t="s">
        <v>101</v>
      </c>
      <c r="Q1349" s="26" t="str">
        <f>IFERROR(IFERROR(VLOOKUP(H1349,[1]STATUS_CAPEX!I:J,2,0),VLOOKUP(H1349,[1]STATUS_OPEX!H:I,2,0)),0)</f>
        <v>LIB //COMS</v>
      </c>
      <c r="R1349" s="31">
        <v>46907</v>
      </c>
      <c r="S1349" s="32" t="s">
        <v>66</v>
      </c>
      <c r="T1349" s="26" t="s">
        <v>48</v>
      </c>
      <c r="U1349" s="33" t="s">
        <v>39</v>
      </c>
      <c r="V1349" s="33" t="str">
        <f t="shared" si="199"/>
        <v>OK</v>
      </c>
      <c r="W1349" s="33" t="s">
        <v>49</v>
      </c>
      <c r="X1349" s="33" t="s">
        <v>49</v>
      </c>
      <c r="Y1349" s="33" t="s">
        <v>39</v>
      </c>
      <c r="Z1349" s="14">
        <f t="shared" si="200"/>
        <v>1</v>
      </c>
      <c r="AA1349" s="48">
        <v>3736</v>
      </c>
      <c r="AB1349" s="50" t="s">
        <v>50</v>
      </c>
      <c r="AC1349" s="36" t="s">
        <v>411</v>
      </c>
      <c r="AD1349" s="37" t="s">
        <v>51</v>
      </c>
      <c r="AE1349" s="32" t="str">
        <f t="shared" si="204"/>
        <v>Realizado</v>
      </c>
      <c r="AF1349" s="38" t="s">
        <v>345</v>
      </c>
      <c r="AG1349" s="39">
        <f t="shared" si="198"/>
        <v>5923.53</v>
      </c>
      <c r="AH1349" s="40">
        <v>2548098.5699999998</v>
      </c>
      <c r="AI1349" s="35" t="e">
        <f t="shared" si="201"/>
        <v>#N/A</v>
      </c>
      <c r="AJ1349" s="41">
        <v>25837667</v>
      </c>
      <c r="AK1349" s="51">
        <v>5923.53</v>
      </c>
      <c r="AL1349" s="34" t="str">
        <f t="shared" si="202"/>
        <v>Mauricio Alves</v>
      </c>
    </row>
    <row r="1350" spans="1:38" x14ac:dyDescent="0.25">
      <c r="A1350" s="26" t="s">
        <v>38</v>
      </c>
      <c r="B1350" s="26" t="s">
        <v>39</v>
      </c>
      <c r="C1350" s="26" t="s">
        <v>52</v>
      </c>
      <c r="D1350" s="26" t="s">
        <v>40</v>
      </c>
      <c r="E1350" s="27">
        <v>44270140</v>
      </c>
      <c r="F1350" s="67">
        <v>227</v>
      </c>
      <c r="G1350" s="67"/>
      <c r="H1350" s="26">
        <v>6000825481</v>
      </c>
      <c r="I1350" s="29" t="s">
        <v>42</v>
      </c>
      <c r="J1350" s="29" t="s">
        <v>42</v>
      </c>
      <c r="K1350" s="30" t="str">
        <f t="shared" si="203"/>
        <v>Custeio</v>
      </c>
      <c r="L1350" s="47" t="s">
        <v>136</v>
      </c>
      <c r="M1350" s="47" t="s">
        <v>99</v>
      </c>
      <c r="N1350" s="26" t="str">
        <f t="shared" si="197"/>
        <v>Realizado</v>
      </c>
      <c r="O1350" s="47" t="s">
        <v>117</v>
      </c>
      <c r="P1350" s="47" t="s">
        <v>81</v>
      </c>
      <c r="Q1350" s="26" t="str">
        <f>IFERROR(IFERROR(VLOOKUP(H1350,[1]STATUS_CAPEX!I:J,2,0),VLOOKUP(H1350,[1]STATUS_OPEX!H:I,2,0)),0)</f>
        <v>LIB //COMS</v>
      </c>
      <c r="R1350" s="31">
        <v>46908</v>
      </c>
      <c r="S1350" s="32" t="s">
        <v>56</v>
      </c>
      <c r="T1350" s="47" t="s">
        <v>72</v>
      </c>
      <c r="U1350" s="33" t="s">
        <v>39</v>
      </c>
      <c r="V1350" s="33" t="str">
        <f t="shared" si="199"/>
        <v>OK</v>
      </c>
      <c r="W1350" s="33" t="s">
        <v>49</v>
      </c>
      <c r="X1350" s="33" t="s">
        <v>49</v>
      </c>
      <c r="Y1350" s="33" t="s">
        <v>39</v>
      </c>
      <c r="Z1350" s="14">
        <f t="shared" si="200"/>
        <v>1</v>
      </c>
      <c r="AA1350" s="48">
        <v>1300.24</v>
      </c>
      <c r="AB1350" s="50" t="s">
        <v>57</v>
      </c>
      <c r="AC1350" s="36" t="s">
        <v>271</v>
      </c>
      <c r="AD1350" s="37" t="s">
        <v>51</v>
      </c>
      <c r="AE1350" s="32" t="str">
        <f t="shared" si="204"/>
        <v>Realizado</v>
      </c>
      <c r="AF1350" s="38" t="s">
        <v>42</v>
      </c>
      <c r="AG1350" s="39">
        <f t="shared" si="198"/>
        <v>963.37</v>
      </c>
      <c r="AH1350" s="40">
        <v>2548098.5699999998</v>
      </c>
      <c r="AI1350" s="35" t="e">
        <f t="shared" si="201"/>
        <v>#N/A</v>
      </c>
      <c r="AJ1350" s="41">
        <v>25696144</v>
      </c>
      <c r="AK1350" s="51">
        <v>963.37</v>
      </c>
      <c r="AL1350" s="34" t="str">
        <f t="shared" si="202"/>
        <v>Mauricio Alves</v>
      </c>
    </row>
    <row r="1351" spans="1:38" x14ac:dyDescent="0.25">
      <c r="A1351" s="26" t="s">
        <v>38</v>
      </c>
      <c r="B1351" s="26" t="s">
        <v>39</v>
      </c>
      <c r="C1351" s="26" t="s">
        <v>52</v>
      </c>
      <c r="D1351" s="26" t="s">
        <v>40</v>
      </c>
      <c r="E1351" s="27">
        <v>33457</v>
      </c>
      <c r="F1351" s="67">
        <v>229</v>
      </c>
      <c r="G1351" s="67"/>
      <c r="H1351" s="26">
        <v>6000825480</v>
      </c>
      <c r="I1351" s="26" t="s">
        <v>42</v>
      </c>
      <c r="J1351" s="26" t="s">
        <v>42</v>
      </c>
      <c r="K1351" s="30" t="str">
        <f t="shared" si="203"/>
        <v>Custeio</v>
      </c>
      <c r="L1351" s="47" t="s">
        <v>136</v>
      </c>
      <c r="M1351" s="47" t="s">
        <v>99</v>
      </c>
      <c r="N1351" s="26" t="str">
        <f t="shared" si="197"/>
        <v>Realizado</v>
      </c>
      <c r="O1351" s="47" t="s">
        <v>491</v>
      </c>
      <c r="P1351" s="47" t="s">
        <v>81</v>
      </c>
      <c r="Q1351" s="26" t="str">
        <f>IFERROR(IFERROR(VLOOKUP(H1351,[1]STATUS_CAPEX!I:J,2,0),VLOOKUP(H1351,[1]STATUS_OPEX!H:I,2,0)),0)</f>
        <v>LIB //COMS</v>
      </c>
      <c r="R1351" s="31">
        <v>46910</v>
      </c>
      <c r="S1351" s="32" t="s">
        <v>56</v>
      </c>
      <c r="T1351" s="47" t="s">
        <v>72</v>
      </c>
      <c r="U1351" s="33" t="s">
        <v>39</v>
      </c>
      <c r="V1351" s="33" t="str">
        <f t="shared" si="199"/>
        <v>OK</v>
      </c>
      <c r="W1351" s="33" t="s">
        <v>49</v>
      </c>
      <c r="X1351" s="33" t="s">
        <v>49</v>
      </c>
      <c r="Y1351" s="33" t="s">
        <v>39</v>
      </c>
      <c r="Z1351" s="14">
        <f t="shared" si="200"/>
        <v>1</v>
      </c>
      <c r="AA1351" s="48">
        <v>1300</v>
      </c>
      <c r="AB1351" s="50" t="s">
        <v>57</v>
      </c>
      <c r="AC1351" s="36" t="s">
        <v>271</v>
      </c>
      <c r="AD1351" s="37" t="s">
        <v>51</v>
      </c>
      <c r="AE1351" s="32" t="str">
        <f t="shared" si="204"/>
        <v>Realizado</v>
      </c>
      <c r="AF1351" s="38" t="s">
        <v>42</v>
      </c>
      <c r="AG1351" s="39">
        <f t="shared" si="198"/>
        <v>963.37</v>
      </c>
      <c r="AH1351" s="40">
        <v>2548098.5699999998</v>
      </c>
      <c r="AI1351" s="35" t="e">
        <f t="shared" si="201"/>
        <v>#N/A</v>
      </c>
      <c r="AJ1351" s="41">
        <v>25696145</v>
      </c>
      <c r="AK1351" s="51">
        <v>963.37</v>
      </c>
      <c r="AL1351" s="34" t="str">
        <f t="shared" si="202"/>
        <v>Mauricio Alves</v>
      </c>
    </row>
    <row r="1352" spans="1:38" x14ac:dyDescent="0.25">
      <c r="A1352" s="26" t="s">
        <v>38</v>
      </c>
      <c r="B1352" s="26" t="s">
        <v>39</v>
      </c>
      <c r="C1352" s="26" t="s">
        <v>52</v>
      </c>
      <c r="D1352" s="26" t="s">
        <v>40</v>
      </c>
      <c r="E1352" s="27">
        <v>43228</v>
      </c>
      <c r="F1352" s="67">
        <v>230</v>
      </c>
      <c r="G1352" s="67"/>
      <c r="H1352" s="26" t="s">
        <v>666</v>
      </c>
      <c r="I1352" s="26" t="s">
        <v>42</v>
      </c>
      <c r="J1352" s="26" t="s">
        <v>42</v>
      </c>
      <c r="K1352" s="30" t="str">
        <f t="shared" si="203"/>
        <v>EME</v>
      </c>
      <c r="L1352" s="47" t="s">
        <v>136</v>
      </c>
      <c r="M1352" s="26" t="s">
        <v>54</v>
      </c>
      <c r="N1352" s="26" t="str">
        <f t="shared" si="197"/>
        <v>Realizado</v>
      </c>
      <c r="O1352" s="47" t="s">
        <v>200</v>
      </c>
      <c r="P1352" s="47" t="s">
        <v>101</v>
      </c>
      <c r="Q1352" s="26" t="str">
        <f>IFERROR(IFERROR(VLOOKUP(H1352,[1]STATUS_CAPEX!I:J,2,0),VLOOKUP(H1352,[1]STATUS_OPEX!H:I,2,0)),0)</f>
        <v>LIB // MED</v>
      </c>
      <c r="R1352" s="31">
        <v>46911</v>
      </c>
      <c r="S1352" s="32" t="s">
        <v>165</v>
      </c>
      <c r="T1352" s="26" t="s">
        <v>48</v>
      </c>
      <c r="U1352" s="33" t="s">
        <v>39</v>
      </c>
      <c r="V1352" s="33" t="str">
        <f t="shared" si="199"/>
        <v>OK</v>
      </c>
      <c r="W1352" s="33" t="s">
        <v>49</v>
      </c>
      <c r="X1352" s="33" t="s">
        <v>49</v>
      </c>
      <c r="Y1352" s="33" t="s">
        <v>39</v>
      </c>
      <c r="Z1352" s="14">
        <f t="shared" si="200"/>
        <v>1</v>
      </c>
      <c r="AA1352" s="48">
        <v>3415.61</v>
      </c>
      <c r="AB1352" s="50" t="s">
        <v>50</v>
      </c>
      <c r="AC1352" s="36" t="s">
        <v>411</v>
      </c>
      <c r="AD1352" s="37" t="s">
        <v>51</v>
      </c>
      <c r="AE1352" s="32" t="str">
        <f t="shared" si="204"/>
        <v>Realizado</v>
      </c>
      <c r="AF1352" s="38" t="s">
        <v>166</v>
      </c>
      <c r="AG1352" s="39">
        <f t="shared" si="198"/>
        <v>3647.05</v>
      </c>
      <c r="AH1352" s="40">
        <v>2548098.5699999998</v>
      </c>
      <c r="AI1352" s="35" t="e">
        <f t="shared" si="201"/>
        <v>#N/A</v>
      </c>
      <c r="AJ1352" s="41">
        <v>25837595</v>
      </c>
      <c r="AK1352" s="51">
        <v>3647.05</v>
      </c>
      <c r="AL1352" s="34" t="str">
        <f t="shared" si="202"/>
        <v>Mauricio Alves</v>
      </c>
    </row>
    <row r="1353" spans="1:38" x14ac:dyDescent="0.25">
      <c r="A1353" s="26" t="s">
        <v>38</v>
      </c>
      <c r="B1353" s="26" t="s">
        <v>39</v>
      </c>
      <c r="C1353" s="26" t="s">
        <v>52</v>
      </c>
      <c r="D1353" s="26" t="s">
        <v>40</v>
      </c>
      <c r="E1353" s="27" t="s">
        <v>667</v>
      </c>
      <c r="F1353" s="67">
        <v>232</v>
      </c>
      <c r="G1353" s="67"/>
      <c r="H1353" s="26">
        <v>6000816115</v>
      </c>
      <c r="I1353" s="26" t="s">
        <v>42</v>
      </c>
      <c r="J1353" s="26" t="s">
        <v>42</v>
      </c>
      <c r="K1353" s="30" t="str">
        <f t="shared" si="203"/>
        <v>Custeio</v>
      </c>
      <c r="L1353" s="47" t="s">
        <v>75</v>
      </c>
      <c r="M1353" s="26" t="s">
        <v>111</v>
      </c>
      <c r="N1353" s="26" t="str">
        <f t="shared" si="197"/>
        <v>Realizado</v>
      </c>
      <c r="O1353" s="47" t="s">
        <v>137</v>
      </c>
      <c r="P1353" s="47" t="s">
        <v>104</v>
      </c>
      <c r="Q1353" s="26" t="str">
        <f>IFERROR(IFERROR(VLOOKUP(H1353,[1]STATUS_CAPEX!I:J,2,0),VLOOKUP(H1353,[1]STATUS_OPEX!H:I,2,0)),0)</f>
        <v>LIB //COMS</v>
      </c>
      <c r="R1353" s="31">
        <v>46912</v>
      </c>
      <c r="S1353" s="32" t="s">
        <v>47</v>
      </c>
      <c r="T1353" s="47" t="s">
        <v>72</v>
      </c>
      <c r="U1353" s="33" t="s">
        <v>39</v>
      </c>
      <c r="V1353" s="33" t="str">
        <f t="shared" si="199"/>
        <v>OK</v>
      </c>
      <c r="W1353" s="33" t="s">
        <v>49</v>
      </c>
      <c r="X1353" s="33" t="s">
        <v>49</v>
      </c>
      <c r="Y1353" s="33" t="s">
        <v>39</v>
      </c>
      <c r="Z1353" s="14">
        <f t="shared" si="200"/>
        <v>1</v>
      </c>
      <c r="AA1353" s="48">
        <v>2304.71</v>
      </c>
      <c r="AB1353" s="50" t="s">
        <v>661</v>
      </c>
      <c r="AC1353" s="36" t="s">
        <v>73</v>
      </c>
      <c r="AD1353" s="37" t="s">
        <v>51</v>
      </c>
      <c r="AE1353" s="32" t="str">
        <f t="shared" si="204"/>
        <v>Realizado</v>
      </c>
      <c r="AF1353" s="38" t="s">
        <v>42</v>
      </c>
      <c r="AG1353" s="39">
        <f t="shared" si="198"/>
        <v>1231.8800000000001</v>
      </c>
      <c r="AH1353" s="40">
        <v>2548098.5699999998</v>
      </c>
      <c r="AI1353" s="35" t="e">
        <f t="shared" si="201"/>
        <v>#N/A</v>
      </c>
      <c r="AJ1353" s="110">
        <v>25766972</v>
      </c>
      <c r="AK1353" s="51">
        <v>1231.8800000000001</v>
      </c>
      <c r="AL1353" s="34" t="str">
        <f t="shared" si="202"/>
        <v>Mauricio Alves</v>
      </c>
    </row>
    <row r="1354" spans="1:38" x14ac:dyDescent="0.25">
      <c r="A1354" s="26" t="s">
        <v>38</v>
      </c>
      <c r="B1354" s="26" t="s">
        <v>39</v>
      </c>
      <c r="C1354" s="26" t="s">
        <v>52</v>
      </c>
      <c r="D1354" s="26" t="s">
        <v>40</v>
      </c>
      <c r="E1354" s="27" t="s">
        <v>668</v>
      </c>
      <c r="F1354" s="67">
        <v>233</v>
      </c>
      <c r="G1354" s="67"/>
      <c r="H1354" s="26">
        <v>6000816114</v>
      </c>
      <c r="I1354" s="26" t="s">
        <v>42</v>
      </c>
      <c r="J1354" s="26" t="s">
        <v>42</v>
      </c>
      <c r="K1354" s="30" t="str">
        <f t="shared" si="203"/>
        <v>Custeio</v>
      </c>
      <c r="L1354" s="47" t="s">
        <v>75</v>
      </c>
      <c r="M1354" s="26" t="s">
        <v>111</v>
      </c>
      <c r="N1354" s="26" t="str">
        <f t="shared" si="197"/>
        <v>Realizado</v>
      </c>
      <c r="O1354" s="47" t="s">
        <v>137</v>
      </c>
      <c r="P1354" s="47" t="s">
        <v>104</v>
      </c>
      <c r="Q1354" s="26" t="str">
        <f>IFERROR(IFERROR(VLOOKUP(H1354,[1]STATUS_CAPEX!I:J,2,0),VLOOKUP(H1354,[1]STATUS_OPEX!H:I,2,0)),0)</f>
        <v>LIB //COMS</v>
      </c>
      <c r="R1354" s="31">
        <v>46913</v>
      </c>
      <c r="S1354" s="32" t="s">
        <v>47</v>
      </c>
      <c r="T1354" s="47" t="s">
        <v>72</v>
      </c>
      <c r="U1354" s="33" t="s">
        <v>39</v>
      </c>
      <c r="V1354" s="33" t="str">
        <f t="shared" si="199"/>
        <v>OK</v>
      </c>
      <c r="W1354" s="33" t="s">
        <v>49</v>
      </c>
      <c r="X1354" s="33" t="s">
        <v>49</v>
      </c>
      <c r="Y1354" s="33" t="s">
        <v>39</v>
      </c>
      <c r="Z1354" s="14">
        <f t="shared" si="200"/>
        <v>1</v>
      </c>
      <c r="AA1354" s="48">
        <v>1350.56</v>
      </c>
      <c r="AB1354" s="50" t="s">
        <v>661</v>
      </c>
      <c r="AC1354" s="36" t="s">
        <v>73</v>
      </c>
      <c r="AD1354" s="37" t="s">
        <v>51</v>
      </c>
      <c r="AE1354" s="32" t="str">
        <f t="shared" si="204"/>
        <v>Realizado</v>
      </c>
      <c r="AF1354" s="38" t="s">
        <v>42</v>
      </c>
      <c r="AG1354" s="39">
        <f t="shared" si="198"/>
        <v>1350.56</v>
      </c>
      <c r="AH1354" s="40">
        <v>2548098.5699999998</v>
      </c>
      <c r="AI1354" s="35" t="e">
        <f t="shared" si="201"/>
        <v>#N/A</v>
      </c>
      <c r="AJ1354" s="41">
        <v>25767004</v>
      </c>
      <c r="AK1354" s="51">
        <v>1350.56</v>
      </c>
      <c r="AL1354" s="34" t="str">
        <f t="shared" si="202"/>
        <v>Mauricio Alves</v>
      </c>
    </row>
    <row r="1355" spans="1:38" x14ac:dyDescent="0.25">
      <c r="A1355" s="26" t="s">
        <v>38</v>
      </c>
      <c r="B1355" s="26" t="s">
        <v>39</v>
      </c>
      <c r="C1355" s="26" t="s">
        <v>52</v>
      </c>
      <c r="D1355" s="26" t="s">
        <v>40</v>
      </c>
      <c r="E1355" s="27">
        <v>44201612</v>
      </c>
      <c r="F1355" s="67">
        <v>521</v>
      </c>
      <c r="G1355" s="67"/>
      <c r="H1355" s="26">
        <v>6000826281</v>
      </c>
      <c r="I1355" s="26" t="s">
        <v>42</v>
      </c>
      <c r="J1355" s="26" t="s">
        <v>42</v>
      </c>
      <c r="K1355" s="30" t="str">
        <f t="shared" si="203"/>
        <v>Custeio</v>
      </c>
      <c r="L1355" s="47" t="s">
        <v>136</v>
      </c>
      <c r="M1355" s="26" t="s">
        <v>69</v>
      </c>
      <c r="N1355" s="26" t="str">
        <f t="shared" si="197"/>
        <v>Realizado</v>
      </c>
      <c r="O1355" s="47" t="s">
        <v>100</v>
      </c>
      <c r="P1355" s="47" t="s">
        <v>70</v>
      </c>
      <c r="Q1355" s="26" t="str">
        <f>IFERROR(IFERROR(VLOOKUP(H1355,[1]STATUS_CAPEX!I:J,2,0),VLOOKUP(H1355,[1]STATUS_OPEX!H:I,2,0)),0)</f>
        <v>LIB //COMS</v>
      </c>
      <c r="R1355" s="31">
        <v>46806</v>
      </c>
      <c r="S1355" s="32" t="s">
        <v>47</v>
      </c>
      <c r="T1355" s="47" t="s">
        <v>72</v>
      </c>
      <c r="U1355" s="33" t="s">
        <v>39</v>
      </c>
      <c r="V1355" s="33" t="str">
        <f t="shared" si="199"/>
        <v>OK</v>
      </c>
      <c r="W1355" s="33" t="s">
        <v>49</v>
      </c>
      <c r="X1355" s="33" t="s">
        <v>49</v>
      </c>
      <c r="Y1355" s="33" t="s">
        <v>39</v>
      </c>
      <c r="Z1355" s="14">
        <f t="shared" si="200"/>
        <v>1</v>
      </c>
      <c r="AA1355" s="48">
        <v>186.6</v>
      </c>
      <c r="AB1355" s="35" t="s">
        <v>50</v>
      </c>
      <c r="AC1355" s="36" t="str">
        <f>IFERROR(VLOOKUP(T1355,[1]STATUS_CAPEX!Q:R,2,0),"SAMUEL OLIVEIRA")</f>
        <v>SAMUEL OLIVEIRA</v>
      </c>
      <c r="AD1355" s="37" t="s">
        <v>51</v>
      </c>
      <c r="AE1355" s="32" t="str">
        <f t="shared" si="204"/>
        <v>Realizado</v>
      </c>
      <c r="AF1355" s="38" t="s">
        <v>42</v>
      </c>
      <c r="AG1355" s="39">
        <f t="shared" si="198"/>
        <v>187.92</v>
      </c>
      <c r="AH1355" s="40">
        <v>2548098.5699999998</v>
      </c>
      <c r="AI1355" s="35" t="e">
        <f t="shared" si="201"/>
        <v>#N/A</v>
      </c>
      <c r="AJ1355" s="41">
        <v>25696871</v>
      </c>
      <c r="AK1355" s="51">
        <v>187.92</v>
      </c>
      <c r="AL1355" s="34" t="str">
        <f t="shared" si="202"/>
        <v>Mauricio Alves</v>
      </c>
    </row>
    <row r="1356" spans="1:38" x14ac:dyDescent="0.25">
      <c r="A1356" s="26" t="s">
        <v>38</v>
      </c>
      <c r="B1356" s="26" t="s">
        <v>39</v>
      </c>
      <c r="C1356" s="26" t="s">
        <v>52</v>
      </c>
      <c r="D1356" s="26" t="s">
        <v>40</v>
      </c>
      <c r="E1356" s="27">
        <v>1502</v>
      </c>
      <c r="F1356" s="67">
        <v>586</v>
      </c>
      <c r="G1356" s="67"/>
      <c r="H1356" s="26">
        <v>6000826351</v>
      </c>
      <c r="I1356" s="26" t="s">
        <v>42</v>
      </c>
      <c r="J1356" s="26" t="s">
        <v>42</v>
      </c>
      <c r="K1356" s="30" t="str">
        <f t="shared" si="203"/>
        <v>Custeio</v>
      </c>
      <c r="L1356" s="47" t="s">
        <v>136</v>
      </c>
      <c r="M1356" s="26" t="s">
        <v>69</v>
      </c>
      <c r="N1356" s="26" t="str">
        <f t="shared" si="197"/>
        <v>Realizado</v>
      </c>
      <c r="O1356" s="47" t="s">
        <v>100</v>
      </c>
      <c r="P1356" s="47" t="s">
        <v>70</v>
      </c>
      <c r="Q1356" s="26" t="str">
        <f>IFERROR(IFERROR(VLOOKUP(H1356,[1]STATUS_CAPEX!I:J,2,0),VLOOKUP(H1356,[1]STATUS_OPEX!H:I,2,0)),0)</f>
        <v>LIB //COMS</v>
      </c>
      <c r="R1356" s="31">
        <v>46914</v>
      </c>
      <c r="S1356" s="32" t="s">
        <v>165</v>
      </c>
      <c r="T1356" s="47" t="s">
        <v>72</v>
      </c>
      <c r="U1356" s="33" t="s">
        <v>39</v>
      </c>
      <c r="V1356" s="33" t="str">
        <f t="shared" si="199"/>
        <v>OK</v>
      </c>
      <c r="W1356" s="33" t="s">
        <v>49</v>
      </c>
      <c r="X1356" s="33" t="s">
        <v>49</v>
      </c>
      <c r="Y1356" s="33" t="s">
        <v>39</v>
      </c>
      <c r="Z1356" s="14">
        <f t="shared" si="200"/>
        <v>1</v>
      </c>
      <c r="AA1356" s="48">
        <v>10972.34</v>
      </c>
      <c r="AB1356" s="35" t="s">
        <v>50</v>
      </c>
      <c r="AC1356" s="36" t="s">
        <v>271</v>
      </c>
      <c r="AD1356" s="37" t="s">
        <v>51</v>
      </c>
      <c r="AE1356" s="32" t="str">
        <f t="shared" si="204"/>
        <v>Realizado</v>
      </c>
      <c r="AF1356" s="38" t="s">
        <v>166</v>
      </c>
      <c r="AG1356" s="39">
        <f t="shared" si="198"/>
        <v>7524.06</v>
      </c>
      <c r="AH1356" s="40">
        <v>2548098.5699999998</v>
      </c>
      <c r="AI1356" s="35" t="e">
        <f t="shared" si="201"/>
        <v>#N/A</v>
      </c>
      <c r="AJ1356" s="41">
        <v>25710512</v>
      </c>
      <c r="AK1356" s="51">
        <v>7524.06</v>
      </c>
      <c r="AL1356" s="34" t="str">
        <f t="shared" si="202"/>
        <v>Mauricio Alves</v>
      </c>
    </row>
    <row r="1357" spans="1:38" x14ac:dyDescent="0.25">
      <c r="A1357" s="26" t="s">
        <v>38</v>
      </c>
      <c r="B1357" s="26" t="s">
        <v>39</v>
      </c>
      <c r="C1357" s="26" t="s">
        <v>52</v>
      </c>
      <c r="D1357" s="26" t="s">
        <v>40</v>
      </c>
      <c r="E1357" s="27">
        <v>6667</v>
      </c>
      <c r="F1357" s="67">
        <v>588</v>
      </c>
      <c r="G1357" s="67"/>
      <c r="H1357" s="26">
        <v>6000817681</v>
      </c>
      <c r="I1357" s="26" t="s">
        <v>42</v>
      </c>
      <c r="J1357" s="26" t="s">
        <v>42</v>
      </c>
      <c r="K1357" s="30" t="str">
        <f t="shared" si="203"/>
        <v>Custeio</v>
      </c>
      <c r="L1357" s="47" t="s">
        <v>156</v>
      </c>
      <c r="M1357" s="26" t="s">
        <v>69</v>
      </c>
      <c r="N1357" s="26" t="str">
        <f t="shared" si="197"/>
        <v>Realizado</v>
      </c>
      <c r="O1357" s="47" t="s">
        <v>45</v>
      </c>
      <c r="P1357" s="47" t="s">
        <v>374</v>
      </c>
      <c r="Q1357" s="26" t="str">
        <f>IFERROR(IFERROR(VLOOKUP(H1357,[1]STATUS_CAPEX!I:J,2,0),VLOOKUP(H1357,[1]STATUS_OPEX!H:I,2,0)),0)</f>
        <v>LIB //COMS</v>
      </c>
      <c r="R1357" s="31">
        <v>46916</v>
      </c>
      <c r="S1357" s="32" t="s">
        <v>56</v>
      </c>
      <c r="T1357" s="47" t="s">
        <v>72</v>
      </c>
      <c r="U1357" s="33" t="s">
        <v>39</v>
      </c>
      <c r="V1357" s="33" t="str">
        <f t="shared" si="199"/>
        <v>OK</v>
      </c>
      <c r="W1357" s="33" t="s">
        <v>49</v>
      </c>
      <c r="X1357" s="33" t="s">
        <v>49</v>
      </c>
      <c r="Y1357" s="33" t="s">
        <v>39</v>
      </c>
      <c r="Z1357" s="14">
        <f t="shared" si="200"/>
        <v>1</v>
      </c>
      <c r="AA1357" s="48">
        <v>3079.44</v>
      </c>
      <c r="AB1357" s="50" t="s">
        <v>57</v>
      </c>
      <c r="AC1357" s="36" t="s">
        <v>271</v>
      </c>
      <c r="AD1357" s="37" t="s">
        <v>51</v>
      </c>
      <c r="AE1357" s="32" t="str">
        <f t="shared" si="204"/>
        <v>Realizado</v>
      </c>
      <c r="AF1357" s="38" t="s">
        <v>42</v>
      </c>
      <c r="AG1357" s="39">
        <f t="shared" si="198"/>
        <v>1961.61</v>
      </c>
      <c r="AH1357" s="40">
        <v>2548098.5699999998</v>
      </c>
      <c r="AI1357" s="35" t="e">
        <f t="shared" si="201"/>
        <v>#N/A</v>
      </c>
      <c r="AJ1357" s="41">
        <v>25661791</v>
      </c>
      <c r="AK1357" s="51">
        <v>1961.61</v>
      </c>
      <c r="AL1357" s="34" t="str">
        <f t="shared" si="202"/>
        <v>Mauricio Alves</v>
      </c>
    </row>
    <row r="1358" spans="1:38" x14ac:dyDescent="0.25">
      <c r="A1358" s="26" t="s">
        <v>38</v>
      </c>
      <c r="B1358" s="26" t="s">
        <v>39</v>
      </c>
      <c r="C1358" s="26" t="s">
        <v>52</v>
      </c>
      <c r="D1358" s="26" t="s">
        <v>40</v>
      </c>
      <c r="E1358" s="27">
        <v>6667</v>
      </c>
      <c r="F1358" s="67">
        <v>589</v>
      </c>
      <c r="G1358" s="67"/>
      <c r="H1358" s="26">
        <v>6000817681</v>
      </c>
      <c r="I1358" s="26" t="s">
        <v>42</v>
      </c>
      <c r="J1358" s="26" t="s">
        <v>42</v>
      </c>
      <c r="K1358" s="30" t="str">
        <f t="shared" si="203"/>
        <v>Custeio</v>
      </c>
      <c r="L1358" s="47" t="s">
        <v>156</v>
      </c>
      <c r="M1358" s="26" t="s">
        <v>69</v>
      </c>
      <c r="N1358" s="26" t="str">
        <f t="shared" si="197"/>
        <v>Realizado</v>
      </c>
      <c r="O1358" s="47" t="s">
        <v>45</v>
      </c>
      <c r="P1358" s="47" t="s">
        <v>70</v>
      </c>
      <c r="Q1358" s="26" t="str">
        <f>IFERROR(IFERROR(VLOOKUP(H1358,[1]STATUS_CAPEX!I:J,2,0),VLOOKUP(H1358,[1]STATUS_OPEX!H:I,2,0)),0)</f>
        <v>LIB //COMS</v>
      </c>
      <c r="R1358" s="31">
        <v>46917</v>
      </c>
      <c r="S1358" s="32" t="s">
        <v>56</v>
      </c>
      <c r="T1358" s="47" t="s">
        <v>72</v>
      </c>
      <c r="U1358" s="33" t="s">
        <v>39</v>
      </c>
      <c r="V1358" s="33" t="str">
        <f t="shared" si="199"/>
        <v>OK</v>
      </c>
      <c r="W1358" s="33" t="s">
        <v>49</v>
      </c>
      <c r="X1358" s="33" t="s">
        <v>49</v>
      </c>
      <c r="Y1358" s="33" t="s">
        <v>39</v>
      </c>
      <c r="Z1358" s="14">
        <f t="shared" si="200"/>
        <v>1</v>
      </c>
      <c r="AA1358" s="48">
        <v>3079.44</v>
      </c>
      <c r="AB1358" s="50" t="s">
        <v>57</v>
      </c>
      <c r="AC1358" s="36" t="s">
        <v>271</v>
      </c>
      <c r="AD1358" s="37" t="s">
        <v>51</v>
      </c>
      <c r="AE1358" s="32" t="str">
        <f t="shared" si="204"/>
        <v>Realizado</v>
      </c>
      <c r="AF1358" s="38" t="s">
        <v>42</v>
      </c>
      <c r="AG1358" s="39">
        <f t="shared" si="198"/>
        <v>1961.61</v>
      </c>
      <c r="AH1358" s="40">
        <v>2548098.5699999998</v>
      </c>
      <c r="AI1358" s="35" t="e">
        <f t="shared" si="201"/>
        <v>#N/A</v>
      </c>
      <c r="AJ1358" s="41">
        <v>25661791</v>
      </c>
      <c r="AK1358" s="51">
        <v>1961.61</v>
      </c>
      <c r="AL1358" s="34" t="str">
        <f t="shared" si="202"/>
        <v>Mauricio Alves</v>
      </c>
    </row>
    <row r="1359" spans="1:38" x14ac:dyDescent="0.25">
      <c r="A1359" s="26" t="s">
        <v>38</v>
      </c>
      <c r="B1359" s="26" t="s">
        <v>39</v>
      </c>
      <c r="C1359" s="26" t="s">
        <v>52</v>
      </c>
      <c r="D1359" s="26" t="s">
        <v>40</v>
      </c>
      <c r="E1359" s="27">
        <v>2045</v>
      </c>
      <c r="F1359" s="67">
        <v>590</v>
      </c>
      <c r="G1359" s="67"/>
      <c r="H1359" s="26">
        <v>6000826352</v>
      </c>
      <c r="I1359" s="26" t="s">
        <v>42</v>
      </c>
      <c r="J1359" s="26" t="s">
        <v>42</v>
      </c>
      <c r="K1359" s="30" t="str">
        <f t="shared" si="203"/>
        <v>Custeio</v>
      </c>
      <c r="L1359" s="47" t="s">
        <v>136</v>
      </c>
      <c r="M1359" s="26" t="s">
        <v>69</v>
      </c>
      <c r="N1359" s="26" t="str">
        <f t="shared" si="197"/>
        <v>Realizado</v>
      </c>
      <c r="O1359" s="47" t="s">
        <v>45</v>
      </c>
      <c r="P1359" s="47" t="s">
        <v>70</v>
      </c>
      <c r="Q1359" s="26" t="str">
        <f>IFERROR(IFERROR(VLOOKUP(H1359,[1]STATUS_CAPEX!I:J,2,0),VLOOKUP(H1359,[1]STATUS_OPEX!H:I,2,0)),0)</f>
        <v>LIB //COMS</v>
      </c>
      <c r="R1359" s="31">
        <v>46918</v>
      </c>
      <c r="S1359" s="32" t="s">
        <v>47</v>
      </c>
      <c r="T1359" s="47" t="s">
        <v>72</v>
      </c>
      <c r="U1359" s="33" t="s">
        <v>39</v>
      </c>
      <c r="V1359" s="33" t="str">
        <f t="shared" si="199"/>
        <v>OK</v>
      </c>
      <c r="W1359" s="33" t="s">
        <v>49</v>
      </c>
      <c r="X1359" s="33" t="s">
        <v>49</v>
      </c>
      <c r="Y1359" s="33" t="s">
        <v>39</v>
      </c>
      <c r="Z1359" s="14">
        <f t="shared" si="200"/>
        <v>1</v>
      </c>
      <c r="AA1359" s="48">
        <v>1353.71</v>
      </c>
      <c r="AB1359" s="35" t="s">
        <v>50</v>
      </c>
      <c r="AC1359" s="36" t="str">
        <f>IFERROR(VLOOKUP(T1359,[1]STATUS_CAPEX!Q:R,2,0),"SAMUEL OLIVEIRA")</f>
        <v>SAMUEL OLIVEIRA</v>
      </c>
      <c r="AD1359" s="37" t="s">
        <v>51</v>
      </c>
      <c r="AE1359" s="32" t="str">
        <f t="shared" si="204"/>
        <v>Realizado</v>
      </c>
      <c r="AF1359" s="38" t="s">
        <v>42</v>
      </c>
      <c r="AG1359" s="39">
        <f t="shared" si="198"/>
        <v>1961.61</v>
      </c>
      <c r="AH1359" s="40">
        <v>2548098.5699999998</v>
      </c>
      <c r="AI1359" s="35" t="e">
        <f t="shared" si="201"/>
        <v>#N/A</v>
      </c>
      <c r="AJ1359" s="41">
        <v>25710530</v>
      </c>
      <c r="AK1359" s="51">
        <v>1961.61</v>
      </c>
      <c r="AL1359" s="34" t="str">
        <f t="shared" si="202"/>
        <v>Mauricio Alves</v>
      </c>
    </row>
    <row r="1360" spans="1:38" x14ac:dyDescent="0.25">
      <c r="A1360" s="26" t="s">
        <v>38</v>
      </c>
      <c r="B1360" s="26" t="s">
        <v>39</v>
      </c>
      <c r="C1360" s="26" t="s">
        <v>52</v>
      </c>
      <c r="D1360" s="26" t="s">
        <v>40</v>
      </c>
      <c r="E1360" s="27">
        <v>2151</v>
      </c>
      <c r="F1360" s="67">
        <v>591</v>
      </c>
      <c r="G1360" s="67"/>
      <c r="H1360" s="26">
        <v>6000826353</v>
      </c>
      <c r="I1360" s="26" t="s">
        <v>42</v>
      </c>
      <c r="J1360" s="26" t="s">
        <v>42</v>
      </c>
      <c r="K1360" s="30" t="str">
        <f t="shared" si="203"/>
        <v>Custeio</v>
      </c>
      <c r="L1360" s="47" t="s">
        <v>136</v>
      </c>
      <c r="M1360" s="26" t="s">
        <v>69</v>
      </c>
      <c r="N1360" s="26" t="str">
        <f t="shared" si="197"/>
        <v>Realizado</v>
      </c>
      <c r="O1360" s="47" t="s">
        <v>100</v>
      </c>
      <c r="P1360" s="47" t="s">
        <v>669</v>
      </c>
      <c r="Q1360" s="26" t="str">
        <f>IFERROR(IFERROR(VLOOKUP(H1360,[1]STATUS_CAPEX!I:J,2,0),VLOOKUP(H1360,[1]STATUS_OPEX!H:I,2,0)),0)</f>
        <v>LIB //COMS</v>
      </c>
      <c r="R1360" s="31">
        <v>46919</v>
      </c>
      <c r="S1360" s="32" t="s">
        <v>47</v>
      </c>
      <c r="T1360" s="47" t="s">
        <v>72</v>
      </c>
      <c r="U1360" s="33" t="s">
        <v>39</v>
      </c>
      <c r="V1360" s="33" t="str">
        <f t="shared" si="199"/>
        <v>OK</v>
      </c>
      <c r="W1360" s="33" t="s">
        <v>49</v>
      </c>
      <c r="X1360" s="33" t="s">
        <v>49</v>
      </c>
      <c r="Y1360" s="33" t="s">
        <v>39</v>
      </c>
      <c r="Z1360" s="14">
        <f t="shared" si="200"/>
        <v>1</v>
      </c>
      <c r="AA1360" s="48">
        <v>190.35</v>
      </c>
      <c r="AB1360" s="35" t="s">
        <v>50</v>
      </c>
      <c r="AC1360" s="36" t="str">
        <f>IFERROR(VLOOKUP(T1360,[1]STATUS_CAPEX!Q:R,2,0),"SAMUEL OLIVEIRA")</f>
        <v>SAMUEL OLIVEIRA</v>
      </c>
      <c r="AD1360" s="37" t="s">
        <v>51</v>
      </c>
      <c r="AE1360" s="32" t="str">
        <f t="shared" si="204"/>
        <v>Realizado</v>
      </c>
      <c r="AF1360" s="38" t="s">
        <v>42</v>
      </c>
      <c r="AG1360" s="39">
        <f t="shared" si="198"/>
        <v>493.78</v>
      </c>
      <c r="AH1360" s="40">
        <v>2548098.5699999998</v>
      </c>
      <c r="AI1360" s="35" t="e">
        <f t="shared" si="201"/>
        <v>#N/A</v>
      </c>
      <c r="AJ1360" s="41">
        <v>25710562</v>
      </c>
      <c r="AK1360" s="51">
        <v>493.78</v>
      </c>
      <c r="AL1360" s="34" t="str">
        <f t="shared" si="202"/>
        <v>Mauricio Alves</v>
      </c>
    </row>
    <row r="1361" spans="1:38" x14ac:dyDescent="0.25">
      <c r="A1361" s="26" t="s">
        <v>38</v>
      </c>
      <c r="B1361" s="26" t="s">
        <v>39</v>
      </c>
      <c r="C1361" s="26" t="s">
        <v>52</v>
      </c>
      <c r="D1361" s="26" t="s">
        <v>40</v>
      </c>
      <c r="E1361" s="46">
        <v>6701</v>
      </c>
      <c r="F1361" s="46">
        <v>592</v>
      </c>
      <c r="G1361" s="46">
        <v>3</v>
      </c>
      <c r="H1361" s="26">
        <v>6000819769</v>
      </c>
      <c r="I1361" s="26" t="s">
        <v>42</v>
      </c>
      <c r="J1361" s="26" t="s">
        <v>42</v>
      </c>
      <c r="K1361" s="30" t="str">
        <f t="shared" si="203"/>
        <v>Custeio</v>
      </c>
      <c r="L1361" s="47" t="s">
        <v>75</v>
      </c>
      <c r="M1361" s="26" t="s">
        <v>69</v>
      </c>
      <c r="N1361" s="26" t="str">
        <f t="shared" si="197"/>
        <v>Realizado</v>
      </c>
      <c r="O1361" s="47" t="s">
        <v>245</v>
      </c>
      <c r="P1361" s="47" t="s">
        <v>70</v>
      </c>
      <c r="Q1361" s="26" t="str">
        <f>IFERROR(IFERROR(VLOOKUP(H1361,[1]STATUS_CAPEX!I:J,2,0),VLOOKUP(H1361,[1]STATUS_OPEX!H:I,2,0)),0)</f>
        <v>LIB //COMS</v>
      </c>
      <c r="R1361" s="31">
        <v>46920</v>
      </c>
      <c r="S1361" s="32" t="s">
        <v>47</v>
      </c>
      <c r="T1361" s="47" t="s">
        <v>72</v>
      </c>
      <c r="U1361" s="33" t="s">
        <v>39</v>
      </c>
      <c r="V1361" s="33" t="str">
        <f t="shared" si="199"/>
        <v>OK</v>
      </c>
      <c r="W1361" s="33" t="s">
        <v>49</v>
      </c>
      <c r="X1361" s="33" t="s">
        <v>49</v>
      </c>
      <c r="Y1361" s="33" t="s">
        <v>39</v>
      </c>
      <c r="Z1361" s="14">
        <f t="shared" si="200"/>
        <v>1</v>
      </c>
      <c r="AA1361" s="48">
        <v>2309.67</v>
      </c>
      <c r="AB1361" s="50" t="s">
        <v>661</v>
      </c>
      <c r="AC1361" s="36" t="s">
        <v>73</v>
      </c>
      <c r="AD1361" s="37" t="s">
        <v>51</v>
      </c>
      <c r="AE1361" s="32" t="str">
        <f t="shared" si="204"/>
        <v>Realizado</v>
      </c>
      <c r="AF1361" s="38" t="s">
        <v>42</v>
      </c>
      <c r="AG1361" s="49">
        <f t="shared" si="198"/>
        <v>769.86</v>
      </c>
      <c r="AH1361" s="40">
        <v>2548098.5699999998</v>
      </c>
      <c r="AI1361" s="50" t="e">
        <f t="shared" si="201"/>
        <v>#N/A</v>
      </c>
      <c r="AJ1361" s="110">
        <v>25766861</v>
      </c>
      <c r="AK1361" s="51">
        <v>769.86</v>
      </c>
      <c r="AL1361" s="34" t="str">
        <f t="shared" si="202"/>
        <v>Mauricio Alves</v>
      </c>
    </row>
    <row r="1362" spans="1:38" x14ac:dyDescent="0.25">
      <c r="A1362" s="26" t="s">
        <v>38</v>
      </c>
      <c r="B1362" s="26" t="s">
        <v>39</v>
      </c>
      <c r="C1362" s="26" t="s">
        <v>52</v>
      </c>
      <c r="D1362" s="26" t="s">
        <v>40</v>
      </c>
      <c r="E1362" s="27">
        <v>6701</v>
      </c>
      <c r="F1362" s="67">
        <v>592</v>
      </c>
      <c r="G1362" s="67">
        <v>1</v>
      </c>
      <c r="H1362" s="26">
        <v>6000819768</v>
      </c>
      <c r="I1362" s="43" t="s">
        <v>42</v>
      </c>
      <c r="J1362" s="43" t="s">
        <v>42</v>
      </c>
      <c r="K1362" s="30" t="str">
        <f t="shared" si="203"/>
        <v>Custeio</v>
      </c>
      <c r="L1362" s="47" t="s">
        <v>75</v>
      </c>
      <c r="M1362" s="26" t="s">
        <v>69</v>
      </c>
      <c r="N1362" s="26" t="str">
        <f t="shared" si="197"/>
        <v>Realizado</v>
      </c>
      <c r="O1362" s="47" t="s">
        <v>245</v>
      </c>
      <c r="P1362" s="47" t="s">
        <v>70</v>
      </c>
      <c r="Q1362" s="26" t="str">
        <f>IFERROR(IFERROR(VLOOKUP(H1362,[1]STATUS_CAPEX!I:J,2,0),VLOOKUP(H1362,[1]STATUS_OPEX!H:I,2,0)),0)</f>
        <v>LIB //COMS</v>
      </c>
      <c r="R1362" s="31">
        <v>46921</v>
      </c>
      <c r="S1362" s="32" t="s">
        <v>47</v>
      </c>
      <c r="T1362" s="47" t="s">
        <v>72</v>
      </c>
      <c r="U1362" s="33" t="s">
        <v>39</v>
      </c>
      <c r="V1362" s="33" t="str">
        <f t="shared" si="199"/>
        <v>OK</v>
      </c>
      <c r="W1362" s="33" t="s">
        <v>49</v>
      </c>
      <c r="X1362" s="33" t="s">
        <v>49</v>
      </c>
      <c r="Y1362" s="33" t="s">
        <v>39</v>
      </c>
      <c r="Z1362" s="14">
        <f t="shared" si="200"/>
        <v>1</v>
      </c>
      <c r="AA1362" s="48">
        <v>956.46</v>
      </c>
      <c r="AB1362" s="50" t="s">
        <v>661</v>
      </c>
      <c r="AC1362" s="36" t="s">
        <v>73</v>
      </c>
      <c r="AD1362" s="37" t="s">
        <v>51</v>
      </c>
      <c r="AE1362" s="32" t="str">
        <f t="shared" si="204"/>
        <v>Realizado</v>
      </c>
      <c r="AF1362" s="38" t="s">
        <v>42</v>
      </c>
      <c r="AG1362" s="39">
        <f t="shared" si="198"/>
        <v>1049.76</v>
      </c>
      <c r="AH1362" s="40">
        <v>2548098.5699999998</v>
      </c>
      <c r="AI1362" s="35" t="e">
        <f t="shared" si="201"/>
        <v>#N/A</v>
      </c>
      <c r="AJ1362" s="41">
        <v>25766721</v>
      </c>
      <c r="AK1362" s="51">
        <v>1049.76</v>
      </c>
      <c r="AL1362" s="34" t="str">
        <f t="shared" si="202"/>
        <v>Mauricio Alves</v>
      </c>
    </row>
    <row r="1363" spans="1:38" hidden="1" x14ac:dyDescent="0.25">
      <c r="A1363" s="26" t="s">
        <v>183</v>
      </c>
      <c r="B1363" s="26" t="s">
        <v>360</v>
      </c>
      <c r="C1363" s="26" t="s">
        <v>361</v>
      </c>
      <c r="D1363" s="26" t="s">
        <v>61</v>
      </c>
      <c r="E1363" s="27">
        <v>7391</v>
      </c>
      <c r="F1363" s="67">
        <v>231</v>
      </c>
      <c r="G1363" s="67"/>
      <c r="H1363" s="44" t="s">
        <v>670</v>
      </c>
      <c r="I1363" s="45" t="s">
        <v>63</v>
      </c>
      <c r="J1363" s="45" t="s">
        <v>63</v>
      </c>
      <c r="K1363" s="30" t="str">
        <f t="shared" si="203"/>
        <v>EME</v>
      </c>
      <c r="L1363" s="47" t="s">
        <v>136</v>
      </c>
      <c r="M1363" s="26" t="s">
        <v>54</v>
      </c>
      <c r="N1363" s="26" t="str">
        <f t="shared" si="197"/>
        <v>Pendente</v>
      </c>
      <c r="O1363" s="47" t="s">
        <v>671</v>
      </c>
      <c r="P1363" s="47" t="s">
        <v>101</v>
      </c>
      <c r="Q1363" s="26" t="str">
        <f>IFERROR(IFERROR(VLOOKUP(H1363,[1]STATUS_CAPEX!I:J,2,0),VLOOKUP(H1363,[1]STATUS_OPEX!H:I,2,0)),0)</f>
        <v>LIB //ATEC</v>
      </c>
      <c r="R1363" s="31">
        <v>46922</v>
      </c>
      <c r="S1363" s="32" t="s">
        <v>66</v>
      </c>
      <c r="T1363" s="26" t="s">
        <v>48</v>
      </c>
      <c r="U1363" s="33" t="s">
        <v>67</v>
      </c>
      <c r="V1363" s="33" t="str">
        <f t="shared" si="199"/>
        <v>OK</v>
      </c>
      <c r="W1363" s="33" t="s">
        <v>148</v>
      </c>
      <c r="X1363" s="33" t="s">
        <v>148</v>
      </c>
      <c r="Y1363" s="33" t="str">
        <f>IF(AK1363&gt;0,"OK","NOK")</f>
        <v>NOK</v>
      </c>
      <c r="Z1363" s="14">
        <f t="shared" si="200"/>
        <v>0.2</v>
      </c>
      <c r="AA1363" s="48">
        <v>8767.61</v>
      </c>
      <c r="AB1363" s="50" t="s">
        <v>661</v>
      </c>
      <c r="AC1363" s="36" t="s">
        <v>411</v>
      </c>
      <c r="AD1363" s="37" t="s">
        <v>51</v>
      </c>
      <c r="AE1363" s="32" t="str">
        <f t="shared" si="204"/>
        <v>Não realizado</v>
      </c>
      <c r="AF1363" s="38" t="s">
        <v>68</v>
      </c>
      <c r="AG1363" s="39">
        <f t="shared" si="198"/>
        <v>0</v>
      </c>
      <c r="AH1363" s="40">
        <v>2548098.5699999998</v>
      </c>
      <c r="AI1363" s="35" t="e">
        <f t="shared" si="201"/>
        <v>#N/A</v>
      </c>
      <c r="AJ1363" s="41">
        <v>0</v>
      </c>
      <c r="AK1363" s="51">
        <v>0</v>
      </c>
      <c r="AL1363" s="34" t="str">
        <f t="shared" si="202"/>
        <v>Erica Fragoso</v>
      </c>
    </row>
    <row r="1364" spans="1:38" x14ac:dyDescent="0.25">
      <c r="A1364" s="26" t="s">
        <v>38</v>
      </c>
      <c r="B1364" s="26" t="s">
        <v>39</v>
      </c>
      <c r="C1364" s="26" t="s">
        <v>52</v>
      </c>
      <c r="D1364" s="26" t="s">
        <v>40</v>
      </c>
      <c r="E1364" s="27">
        <v>18143</v>
      </c>
      <c r="F1364" s="67">
        <v>232</v>
      </c>
      <c r="G1364" s="67"/>
      <c r="H1364" s="26" t="s">
        <v>672</v>
      </c>
      <c r="I1364" s="29" t="s">
        <v>42</v>
      </c>
      <c r="J1364" s="29" t="s">
        <v>42</v>
      </c>
      <c r="K1364" s="30" t="str">
        <f t="shared" si="203"/>
        <v>EME</v>
      </c>
      <c r="L1364" s="47" t="s">
        <v>136</v>
      </c>
      <c r="M1364" s="26" t="s">
        <v>54</v>
      </c>
      <c r="N1364" s="26" t="str">
        <f t="shared" si="197"/>
        <v>Realizado</v>
      </c>
      <c r="O1364" s="47" t="s">
        <v>673</v>
      </c>
      <c r="P1364" s="47" t="s">
        <v>101</v>
      </c>
      <c r="Q1364" s="26" t="str">
        <f>IFERROR(IFERROR(VLOOKUP(H1364,[1]STATUS_CAPEX!I:J,2,0),VLOOKUP(H1364,[1]STATUS_OPEX!H:I,2,0)),0)</f>
        <v>LIB // MED</v>
      </c>
      <c r="R1364" s="31">
        <v>46923</v>
      </c>
      <c r="S1364" s="32" t="s">
        <v>165</v>
      </c>
      <c r="T1364" s="26" t="s">
        <v>48</v>
      </c>
      <c r="U1364" s="33" t="s">
        <v>39</v>
      </c>
      <c r="V1364" s="33" t="str">
        <f t="shared" si="199"/>
        <v>OK</v>
      </c>
      <c r="W1364" s="33" t="s">
        <v>49</v>
      </c>
      <c r="X1364" s="33" t="s">
        <v>49</v>
      </c>
      <c r="Y1364" s="33" t="s">
        <v>39</v>
      </c>
      <c r="Z1364" s="14">
        <f t="shared" si="200"/>
        <v>1</v>
      </c>
      <c r="AA1364" s="48">
        <v>8375.27</v>
      </c>
      <c r="AB1364" s="50" t="s">
        <v>661</v>
      </c>
      <c r="AC1364" s="36" t="s">
        <v>411</v>
      </c>
      <c r="AD1364" s="37" t="s">
        <v>51</v>
      </c>
      <c r="AE1364" s="32" t="str">
        <f t="shared" si="204"/>
        <v>Realizado</v>
      </c>
      <c r="AF1364" s="38" t="s">
        <v>166</v>
      </c>
      <c r="AG1364" s="39">
        <f t="shared" si="198"/>
        <v>9527.86</v>
      </c>
      <c r="AH1364" s="40">
        <v>2548098.5699999998</v>
      </c>
      <c r="AI1364" s="35" t="e">
        <f t="shared" si="201"/>
        <v>#N/A</v>
      </c>
      <c r="AJ1364" s="41">
        <v>25838318</v>
      </c>
      <c r="AK1364" s="51">
        <v>9527.86</v>
      </c>
      <c r="AL1364" s="34" t="str">
        <f t="shared" si="202"/>
        <v>Mauricio Alves</v>
      </c>
    </row>
    <row r="1365" spans="1:38" x14ac:dyDescent="0.25">
      <c r="A1365" s="26" t="s">
        <v>38</v>
      </c>
      <c r="B1365" s="26" t="s">
        <v>39</v>
      </c>
      <c r="C1365" s="26" t="s">
        <v>52</v>
      </c>
      <c r="D1365" s="26" t="s">
        <v>40</v>
      </c>
      <c r="E1365" s="27">
        <v>53118</v>
      </c>
      <c r="F1365" s="67">
        <v>233</v>
      </c>
      <c r="G1365" s="67"/>
      <c r="H1365" s="26">
        <v>6000830779</v>
      </c>
      <c r="I1365" s="26" t="s">
        <v>42</v>
      </c>
      <c r="J1365" s="26" t="s">
        <v>42</v>
      </c>
      <c r="K1365" s="30" t="str">
        <f t="shared" si="203"/>
        <v>Custeio</v>
      </c>
      <c r="L1365" s="47" t="s">
        <v>136</v>
      </c>
      <c r="M1365" s="26" t="s">
        <v>54</v>
      </c>
      <c r="N1365" s="26" t="str">
        <f t="shared" si="197"/>
        <v>Realizado</v>
      </c>
      <c r="O1365" s="47" t="s">
        <v>45</v>
      </c>
      <c r="P1365" s="47" t="s">
        <v>81</v>
      </c>
      <c r="Q1365" s="26" t="str">
        <f>IFERROR(IFERROR(VLOOKUP(H1365,[1]STATUS_CAPEX!I:J,2,0),VLOOKUP(H1365,[1]STATUS_OPEX!H:I,2,0)),0)</f>
        <v>LIB //COMS</v>
      </c>
      <c r="R1365" s="31">
        <v>46924</v>
      </c>
      <c r="S1365" s="32" t="s">
        <v>165</v>
      </c>
      <c r="T1365" s="47" t="s">
        <v>72</v>
      </c>
      <c r="U1365" s="33" t="s">
        <v>39</v>
      </c>
      <c r="V1365" s="33" t="str">
        <f t="shared" si="199"/>
        <v>OK</v>
      </c>
      <c r="W1365" s="33" t="s">
        <v>49</v>
      </c>
      <c r="X1365" s="33" t="s">
        <v>49</v>
      </c>
      <c r="Y1365" s="33" t="s">
        <v>39</v>
      </c>
      <c r="Z1365" s="14">
        <f t="shared" si="200"/>
        <v>1</v>
      </c>
      <c r="AA1365" s="48">
        <v>1300.24</v>
      </c>
      <c r="AB1365" s="50" t="s">
        <v>661</v>
      </c>
      <c r="AC1365" s="36" t="s">
        <v>73</v>
      </c>
      <c r="AD1365" s="37" t="s">
        <v>51</v>
      </c>
      <c r="AE1365" s="32" t="str">
        <f t="shared" si="204"/>
        <v>Realizado</v>
      </c>
      <c r="AF1365" s="38" t="s">
        <v>166</v>
      </c>
      <c r="AG1365" s="39">
        <f t="shared" si="198"/>
        <v>963.37</v>
      </c>
      <c r="AH1365" s="40">
        <v>2548098.5699999998</v>
      </c>
      <c r="AI1365" s="35" t="e">
        <f t="shared" si="201"/>
        <v>#N/A</v>
      </c>
      <c r="AJ1365" s="41">
        <v>25767138</v>
      </c>
      <c r="AK1365" s="51">
        <v>963.37</v>
      </c>
      <c r="AL1365" s="34" t="str">
        <f t="shared" si="202"/>
        <v>Mauricio Alves</v>
      </c>
    </row>
    <row r="1366" spans="1:38" x14ac:dyDescent="0.25">
      <c r="A1366" s="26" t="s">
        <v>38</v>
      </c>
      <c r="B1366" s="26" t="s">
        <v>39</v>
      </c>
      <c r="C1366" s="26" t="s">
        <v>52</v>
      </c>
      <c r="D1366" s="26" t="s">
        <v>40</v>
      </c>
      <c r="E1366" s="27">
        <v>41141</v>
      </c>
      <c r="F1366" s="67">
        <v>234</v>
      </c>
      <c r="G1366" s="67"/>
      <c r="H1366" s="26">
        <v>6000830800</v>
      </c>
      <c r="I1366" s="26" t="s">
        <v>42</v>
      </c>
      <c r="J1366" s="26" t="s">
        <v>42</v>
      </c>
      <c r="K1366" s="30" t="str">
        <f t="shared" si="203"/>
        <v>Custeio</v>
      </c>
      <c r="L1366" s="47" t="s">
        <v>136</v>
      </c>
      <c r="M1366" s="26" t="s">
        <v>54</v>
      </c>
      <c r="N1366" s="26" t="str">
        <f t="shared" si="197"/>
        <v>Realizado</v>
      </c>
      <c r="O1366" s="47" t="s">
        <v>45</v>
      </c>
      <c r="P1366" s="47" t="s">
        <v>81</v>
      </c>
      <c r="Q1366" s="26" t="str">
        <f>IFERROR(IFERROR(VLOOKUP(H1366,[1]STATUS_CAPEX!I:J,2,0),VLOOKUP(H1366,[1]STATUS_OPEX!H:I,2,0)),0)</f>
        <v>LIB //COMS</v>
      </c>
      <c r="R1366" s="31">
        <v>46925</v>
      </c>
      <c r="S1366" s="32" t="s">
        <v>165</v>
      </c>
      <c r="T1366" s="47" t="s">
        <v>72</v>
      </c>
      <c r="U1366" s="33" t="s">
        <v>39</v>
      </c>
      <c r="V1366" s="33" t="str">
        <f t="shared" si="199"/>
        <v>OK</v>
      </c>
      <c r="W1366" s="33" t="s">
        <v>49</v>
      </c>
      <c r="X1366" s="33" t="s">
        <v>49</v>
      </c>
      <c r="Y1366" s="33" t="s">
        <v>39</v>
      </c>
      <c r="Z1366" s="14">
        <f t="shared" si="200"/>
        <v>1</v>
      </c>
      <c r="AA1366" s="48">
        <v>1300.24</v>
      </c>
      <c r="AB1366" s="50" t="s">
        <v>661</v>
      </c>
      <c r="AC1366" s="36" t="s">
        <v>73</v>
      </c>
      <c r="AD1366" s="37" t="s">
        <v>51</v>
      </c>
      <c r="AE1366" s="32" t="str">
        <f t="shared" si="204"/>
        <v>Realizado</v>
      </c>
      <c r="AF1366" s="38" t="s">
        <v>166</v>
      </c>
      <c r="AG1366" s="39">
        <f t="shared" si="198"/>
        <v>963.37</v>
      </c>
      <c r="AH1366" s="40">
        <v>2548098.5699999998</v>
      </c>
      <c r="AI1366" s="35" t="e">
        <f t="shared" si="201"/>
        <v>#N/A</v>
      </c>
      <c r="AJ1366" s="92">
        <v>25767240</v>
      </c>
      <c r="AK1366" s="51">
        <v>963.37</v>
      </c>
      <c r="AL1366" s="34" t="str">
        <f t="shared" si="202"/>
        <v>Mauricio Alves</v>
      </c>
    </row>
    <row r="1367" spans="1:38" x14ac:dyDescent="0.25">
      <c r="A1367" s="26" t="s">
        <v>38</v>
      </c>
      <c r="B1367" s="26" t="s">
        <v>39</v>
      </c>
      <c r="C1367" s="26" t="s">
        <v>52</v>
      </c>
      <c r="D1367" s="26" t="s">
        <v>40</v>
      </c>
      <c r="E1367" s="27">
        <v>42393</v>
      </c>
      <c r="F1367" s="67">
        <v>235</v>
      </c>
      <c r="G1367" s="67"/>
      <c r="H1367" s="26">
        <v>6000830801</v>
      </c>
      <c r="I1367" s="43" t="s">
        <v>42</v>
      </c>
      <c r="J1367" s="43" t="s">
        <v>42</v>
      </c>
      <c r="K1367" s="30" t="str">
        <f t="shared" si="203"/>
        <v>Custeio</v>
      </c>
      <c r="L1367" s="47" t="s">
        <v>136</v>
      </c>
      <c r="M1367" s="26" t="s">
        <v>54</v>
      </c>
      <c r="N1367" s="26" t="str">
        <f t="shared" si="197"/>
        <v>Realizado</v>
      </c>
      <c r="O1367" s="47" t="s">
        <v>45</v>
      </c>
      <c r="P1367" s="47" t="s">
        <v>81</v>
      </c>
      <c r="Q1367" s="26" t="str">
        <f>IFERROR(IFERROR(VLOOKUP(H1367,[1]STATUS_CAPEX!I:J,2,0),VLOOKUP(H1367,[1]STATUS_OPEX!H:I,2,0)),0)</f>
        <v>LIB //COMS</v>
      </c>
      <c r="R1367" s="31">
        <v>46926</v>
      </c>
      <c r="S1367" s="32" t="s">
        <v>165</v>
      </c>
      <c r="T1367" s="47" t="s">
        <v>72</v>
      </c>
      <c r="U1367" s="33" t="s">
        <v>39</v>
      </c>
      <c r="V1367" s="33" t="str">
        <f t="shared" si="199"/>
        <v>OK</v>
      </c>
      <c r="W1367" s="33" t="s">
        <v>49</v>
      </c>
      <c r="X1367" s="33" t="s">
        <v>49</v>
      </c>
      <c r="Y1367" s="33" t="s">
        <v>39</v>
      </c>
      <c r="Z1367" s="14">
        <f t="shared" si="200"/>
        <v>1</v>
      </c>
      <c r="AA1367" s="48">
        <v>1300.24</v>
      </c>
      <c r="AB1367" s="50" t="s">
        <v>661</v>
      </c>
      <c r="AC1367" s="36" t="s">
        <v>73</v>
      </c>
      <c r="AD1367" s="37" t="s">
        <v>51</v>
      </c>
      <c r="AE1367" s="32" t="str">
        <f t="shared" si="204"/>
        <v>Realizado</v>
      </c>
      <c r="AF1367" s="38" t="s">
        <v>166</v>
      </c>
      <c r="AG1367" s="39">
        <f t="shared" si="198"/>
        <v>963.37</v>
      </c>
      <c r="AH1367" s="40">
        <v>2548098.5699999998</v>
      </c>
      <c r="AI1367" s="35" t="e">
        <f t="shared" si="201"/>
        <v>#N/A</v>
      </c>
      <c r="AJ1367" s="92">
        <v>25767147</v>
      </c>
      <c r="AK1367" s="51">
        <v>963.37</v>
      </c>
      <c r="AL1367" s="34" t="str">
        <f t="shared" si="202"/>
        <v>Mauricio Alves</v>
      </c>
    </row>
    <row r="1368" spans="1:38" x14ac:dyDescent="0.25">
      <c r="A1368" s="26" t="s">
        <v>38</v>
      </c>
      <c r="B1368" s="26" t="s">
        <v>39</v>
      </c>
      <c r="C1368" s="26" t="s">
        <v>52</v>
      </c>
      <c r="D1368" s="26" t="s">
        <v>40</v>
      </c>
      <c r="E1368" s="27">
        <v>51085</v>
      </c>
      <c r="F1368" s="67">
        <v>236</v>
      </c>
      <c r="G1368" s="67"/>
      <c r="H1368" s="44" t="s">
        <v>674</v>
      </c>
      <c r="I1368" s="45" t="s">
        <v>63</v>
      </c>
      <c r="J1368" s="45" t="s">
        <v>63</v>
      </c>
      <c r="K1368" s="30" t="str">
        <f t="shared" si="203"/>
        <v>EME</v>
      </c>
      <c r="L1368" s="47" t="s">
        <v>136</v>
      </c>
      <c r="M1368" s="26" t="s">
        <v>54</v>
      </c>
      <c r="N1368" s="26" t="str">
        <f t="shared" si="197"/>
        <v>Realizado</v>
      </c>
      <c r="O1368" s="26" t="s">
        <v>64</v>
      </c>
      <c r="P1368" s="47" t="s">
        <v>101</v>
      </c>
      <c r="Q1368" s="26" t="str">
        <f>IFERROR(IFERROR(VLOOKUP(H1368,[1]STATUS_CAPEX!I:J,2,0),VLOOKUP(H1368,[1]STATUS_OPEX!H:I,2,0)),0)</f>
        <v>LIB //COMS</v>
      </c>
      <c r="R1368" s="31">
        <v>46927</v>
      </c>
      <c r="S1368" s="32" t="s">
        <v>66</v>
      </c>
      <c r="T1368" s="26" t="s">
        <v>48</v>
      </c>
      <c r="U1368" s="33" t="s">
        <v>39</v>
      </c>
      <c r="V1368" s="33" t="str">
        <f t="shared" si="199"/>
        <v>OK</v>
      </c>
      <c r="W1368" s="33" t="s">
        <v>49</v>
      </c>
      <c r="X1368" s="33" t="s">
        <v>49</v>
      </c>
      <c r="Y1368" s="33" t="s">
        <v>39</v>
      </c>
      <c r="Z1368" s="14">
        <f t="shared" si="200"/>
        <v>1</v>
      </c>
      <c r="AA1368" s="48">
        <v>3415.61</v>
      </c>
      <c r="AB1368" s="50" t="s">
        <v>50</v>
      </c>
      <c r="AC1368" s="36" t="s">
        <v>411</v>
      </c>
      <c r="AD1368" s="37" t="s">
        <v>51</v>
      </c>
      <c r="AE1368" s="32" t="str">
        <f t="shared" si="204"/>
        <v>Realizado</v>
      </c>
      <c r="AF1368" s="38" t="s">
        <v>345</v>
      </c>
      <c r="AG1368" s="39">
        <f t="shared" si="198"/>
        <v>3866.41</v>
      </c>
      <c r="AH1368" s="40">
        <v>2548098.5699999998</v>
      </c>
      <c r="AI1368" s="35" t="e">
        <f t="shared" si="201"/>
        <v>#N/A</v>
      </c>
      <c r="AJ1368" s="41">
        <v>25837790</v>
      </c>
      <c r="AK1368" s="51">
        <v>3866.41</v>
      </c>
      <c r="AL1368" s="34" t="str">
        <f t="shared" si="202"/>
        <v>Mauricio Alves</v>
      </c>
    </row>
    <row r="1369" spans="1:38" x14ac:dyDescent="0.25">
      <c r="A1369" s="26" t="s">
        <v>38</v>
      </c>
      <c r="B1369" s="26" t="s">
        <v>39</v>
      </c>
      <c r="C1369" s="26" t="s">
        <v>52</v>
      </c>
      <c r="D1369" s="26" t="s">
        <v>40</v>
      </c>
      <c r="E1369" s="27">
        <v>44288036</v>
      </c>
      <c r="F1369" s="67">
        <v>117</v>
      </c>
      <c r="G1369" s="67"/>
      <c r="H1369" s="44" t="s">
        <v>675</v>
      </c>
      <c r="I1369" s="45" t="s">
        <v>63</v>
      </c>
      <c r="J1369" s="45" t="s">
        <v>63</v>
      </c>
      <c r="K1369" s="30" t="str">
        <f t="shared" si="203"/>
        <v>EME</v>
      </c>
      <c r="L1369" s="47" t="s">
        <v>136</v>
      </c>
      <c r="M1369" s="26" t="s">
        <v>44</v>
      </c>
      <c r="N1369" s="26" t="str">
        <f t="shared" si="197"/>
        <v>Realizado</v>
      </c>
      <c r="O1369" s="26" t="s">
        <v>64</v>
      </c>
      <c r="P1369" s="47" t="s">
        <v>46</v>
      </c>
      <c r="Q1369" s="26" t="str">
        <f>IFERROR(IFERROR(VLOOKUP(H1369,[1]STATUS_CAPEX!I:J,2,0),VLOOKUP(H1369,[1]STATUS_OPEX!H:I,2,0)),0)</f>
        <v>LIB //COMS</v>
      </c>
      <c r="R1369" s="31">
        <v>46928</v>
      </c>
      <c r="S1369" s="32" t="s">
        <v>66</v>
      </c>
      <c r="T1369" s="26" t="s">
        <v>48</v>
      </c>
      <c r="U1369" s="33" t="s">
        <v>39</v>
      </c>
      <c r="V1369" s="33" t="str">
        <f t="shared" si="199"/>
        <v>OK</v>
      </c>
      <c r="W1369" s="33" t="s">
        <v>49</v>
      </c>
      <c r="X1369" s="33" t="s">
        <v>49</v>
      </c>
      <c r="Y1369" s="33" t="s">
        <v>39</v>
      </c>
      <c r="Z1369" s="14">
        <f t="shared" si="200"/>
        <v>1</v>
      </c>
      <c r="AA1369" s="48">
        <v>4158.3</v>
      </c>
      <c r="AB1369" s="50" t="s">
        <v>50</v>
      </c>
      <c r="AC1369" s="36" t="s">
        <v>411</v>
      </c>
      <c r="AD1369" s="37" t="s">
        <v>51</v>
      </c>
      <c r="AE1369" s="32" t="str">
        <f t="shared" si="204"/>
        <v>Realizado</v>
      </c>
      <c r="AF1369" s="38" t="s">
        <v>345</v>
      </c>
      <c r="AG1369" s="39">
        <f t="shared" si="198"/>
        <v>215.04</v>
      </c>
      <c r="AH1369" s="40">
        <v>2548098.5699999998</v>
      </c>
      <c r="AI1369" s="35" t="e">
        <f t="shared" si="201"/>
        <v>#N/A</v>
      </c>
      <c r="AJ1369" s="41">
        <v>25852193</v>
      </c>
      <c r="AK1369" s="51">
        <v>215.04</v>
      </c>
      <c r="AL1369" s="34" t="str">
        <f t="shared" si="202"/>
        <v>Mauricio Alves</v>
      </c>
    </row>
    <row r="1370" spans="1:38" x14ac:dyDescent="0.25">
      <c r="A1370" s="26" t="s">
        <v>38</v>
      </c>
      <c r="B1370" s="26" t="s">
        <v>39</v>
      </c>
      <c r="C1370" s="26" t="s">
        <v>52</v>
      </c>
      <c r="D1370" s="26" t="s">
        <v>40</v>
      </c>
      <c r="E1370" s="27">
        <v>44290907</v>
      </c>
      <c r="F1370" s="67">
        <v>118</v>
      </c>
      <c r="G1370" s="67"/>
      <c r="H1370" s="26">
        <v>6000830832</v>
      </c>
      <c r="I1370" s="55" t="s">
        <v>42</v>
      </c>
      <c r="J1370" s="55" t="s">
        <v>42</v>
      </c>
      <c r="K1370" s="30" t="str">
        <f t="shared" si="203"/>
        <v>Custeio</v>
      </c>
      <c r="L1370" s="47" t="s">
        <v>136</v>
      </c>
      <c r="M1370" s="26" t="s">
        <v>44</v>
      </c>
      <c r="N1370" s="26" t="str">
        <f t="shared" si="197"/>
        <v>Realizado</v>
      </c>
      <c r="O1370" s="47" t="s">
        <v>45</v>
      </c>
      <c r="P1370" s="47" t="s">
        <v>676</v>
      </c>
      <c r="Q1370" s="26" t="str">
        <f>IFERROR(IFERROR(VLOOKUP(H1370,[1]STATUS_CAPEX!I:J,2,0),VLOOKUP(H1370,[1]STATUS_OPEX!H:I,2,0)),0)</f>
        <v>LIB //COMS</v>
      </c>
      <c r="R1370" s="31">
        <v>46929</v>
      </c>
      <c r="S1370" s="32" t="s">
        <v>165</v>
      </c>
      <c r="T1370" s="47" t="s">
        <v>72</v>
      </c>
      <c r="U1370" s="33" t="s">
        <v>39</v>
      </c>
      <c r="V1370" s="33" t="str">
        <f t="shared" si="199"/>
        <v>OK</v>
      </c>
      <c r="W1370" s="33" t="s">
        <v>49</v>
      </c>
      <c r="X1370" s="33" t="s">
        <v>49</v>
      </c>
      <c r="Y1370" s="33" t="s">
        <v>39</v>
      </c>
      <c r="Z1370" s="14">
        <f t="shared" si="200"/>
        <v>1</v>
      </c>
      <c r="AA1370" s="48">
        <v>1587.24</v>
      </c>
      <c r="AB1370" s="50" t="s">
        <v>661</v>
      </c>
      <c r="AC1370" s="36" t="s">
        <v>73</v>
      </c>
      <c r="AD1370" s="37" t="s">
        <v>51</v>
      </c>
      <c r="AE1370" s="32" t="str">
        <f t="shared" si="204"/>
        <v>Realizado</v>
      </c>
      <c r="AF1370" s="38" t="s">
        <v>166</v>
      </c>
      <c r="AG1370" s="39">
        <f t="shared" si="198"/>
        <v>1658.79</v>
      </c>
      <c r="AH1370" s="40">
        <v>2548098.5699999998</v>
      </c>
      <c r="AI1370" s="35" t="e">
        <f t="shared" si="201"/>
        <v>#N/A</v>
      </c>
      <c r="AJ1370" s="41">
        <v>25767430</v>
      </c>
      <c r="AK1370" s="51">
        <v>1658.79</v>
      </c>
      <c r="AL1370" s="34" t="str">
        <f t="shared" si="202"/>
        <v>Mauricio Alves</v>
      </c>
    </row>
    <row r="1371" spans="1:38" hidden="1" x14ac:dyDescent="0.25">
      <c r="A1371" s="26" t="s">
        <v>183</v>
      </c>
      <c r="B1371" s="26" t="s">
        <v>334</v>
      </c>
      <c r="C1371" s="26" t="s">
        <v>677</v>
      </c>
      <c r="D1371" s="26" t="s">
        <v>40</v>
      </c>
      <c r="E1371" s="27">
        <v>6822</v>
      </c>
      <c r="F1371" s="67">
        <v>119</v>
      </c>
      <c r="G1371" s="67"/>
      <c r="H1371" s="44" t="s">
        <v>678</v>
      </c>
      <c r="I1371" s="45" t="s">
        <v>679</v>
      </c>
      <c r="J1371" s="45" t="s">
        <v>679</v>
      </c>
      <c r="K1371" s="30" t="str">
        <f t="shared" si="203"/>
        <v>EME</v>
      </c>
      <c r="L1371" s="47" t="s">
        <v>136</v>
      </c>
      <c r="M1371" s="26" t="s">
        <v>44</v>
      </c>
      <c r="N1371" s="26" t="str">
        <f t="shared" si="197"/>
        <v>Pendente</v>
      </c>
      <c r="O1371" s="47" t="s">
        <v>45</v>
      </c>
      <c r="P1371" s="47" t="s">
        <v>214</v>
      </c>
      <c r="Q1371" s="26">
        <f>IFERROR(IFERROR(VLOOKUP(H1371,[1]STATUS_CAPEX!I:J,2,0),VLOOKUP(H1371,[1]STATUS_OPEX!H:I,2,0)),0)</f>
        <v>0</v>
      </c>
      <c r="R1371" s="31">
        <v>46930</v>
      </c>
      <c r="S1371" s="32" t="s">
        <v>66</v>
      </c>
      <c r="T1371" s="26" t="s">
        <v>72</v>
      </c>
      <c r="U1371" s="33" t="s">
        <v>67</v>
      </c>
      <c r="V1371" s="33" t="str">
        <f t="shared" si="199"/>
        <v>OK</v>
      </c>
      <c r="W1371" s="33" t="s">
        <v>49</v>
      </c>
      <c r="X1371" s="33" t="s">
        <v>49</v>
      </c>
      <c r="Y1371" s="33" t="str">
        <f t="shared" ref="Y1371:Y1376" si="205">IF(AK1371&gt;0,"OK","NOK")</f>
        <v>NOK</v>
      </c>
      <c r="Z1371" s="14">
        <f t="shared" si="200"/>
        <v>0.6</v>
      </c>
      <c r="AA1371" s="48">
        <v>4288.32</v>
      </c>
      <c r="AB1371" s="50" t="s">
        <v>661</v>
      </c>
      <c r="AC1371" s="36" t="str">
        <f>IFERROR(VLOOKUP(T1371,[1]STATUS_CAPEX!Q:R,2,0),"SAMUEL OLIVEIRA")</f>
        <v>SAMUEL OLIVEIRA</v>
      </c>
      <c r="AD1371" s="37" t="s">
        <v>51</v>
      </c>
      <c r="AE1371" s="32" t="str">
        <f t="shared" si="204"/>
        <v>Não realizado</v>
      </c>
      <c r="AF1371" s="38" t="s">
        <v>68</v>
      </c>
      <c r="AG1371" s="39">
        <f t="shared" si="198"/>
        <v>0</v>
      </c>
      <c r="AH1371" s="40">
        <v>2548098.5699999998</v>
      </c>
      <c r="AI1371" s="35" t="e">
        <f t="shared" si="201"/>
        <v>#N/A</v>
      </c>
      <c r="AJ1371" s="41">
        <v>0</v>
      </c>
      <c r="AK1371" s="51">
        <v>0</v>
      </c>
      <c r="AL1371" s="34" t="str">
        <f t="shared" si="202"/>
        <v>Erica Fragoso</v>
      </c>
    </row>
    <row r="1372" spans="1:38" x14ac:dyDescent="0.25">
      <c r="A1372" s="26" t="s">
        <v>440</v>
      </c>
      <c r="B1372" s="26" t="s">
        <v>39</v>
      </c>
      <c r="C1372" s="26" t="s">
        <v>52</v>
      </c>
      <c r="D1372" s="26" t="s">
        <v>40</v>
      </c>
      <c r="E1372" s="117" t="s">
        <v>441</v>
      </c>
      <c r="F1372" s="118">
        <v>1</v>
      </c>
      <c r="G1372" s="118"/>
      <c r="H1372" s="26">
        <v>6000826065</v>
      </c>
      <c r="I1372" s="29" t="s">
        <v>42</v>
      </c>
      <c r="J1372" s="29" t="s">
        <v>42</v>
      </c>
      <c r="K1372" s="30" t="str">
        <f t="shared" si="203"/>
        <v>Custeio</v>
      </c>
      <c r="L1372" s="119" t="s">
        <v>403</v>
      </c>
      <c r="M1372" s="119" t="s">
        <v>680</v>
      </c>
      <c r="N1372" s="43" t="str">
        <f t="shared" si="197"/>
        <v>Realizado</v>
      </c>
      <c r="O1372" s="119" t="s">
        <v>45</v>
      </c>
      <c r="P1372" s="119" t="s">
        <v>440</v>
      </c>
      <c r="Q1372" s="26" t="str">
        <f>IFERROR(IFERROR(VLOOKUP(H1372,[1]STATUS_CAPEX!I:J,2,0),VLOOKUP(H1372,[1]STATUS_OPEX!H:I,2,0)),0)</f>
        <v>LIB //COMS</v>
      </c>
      <c r="R1372" s="31">
        <v>46935</v>
      </c>
      <c r="S1372" s="32" t="s">
        <v>56</v>
      </c>
      <c r="T1372" s="119" t="s">
        <v>72</v>
      </c>
      <c r="U1372" s="33" t="s">
        <v>39</v>
      </c>
      <c r="V1372" s="120" t="s">
        <v>39</v>
      </c>
      <c r="W1372" s="33" t="s">
        <v>49</v>
      </c>
      <c r="X1372" s="33" t="s">
        <v>49</v>
      </c>
      <c r="Y1372" s="120" t="str">
        <f t="shared" si="205"/>
        <v>OK</v>
      </c>
      <c r="Z1372" s="14">
        <f t="shared" si="200"/>
        <v>1</v>
      </c>
      <c r="AA1372" s="121">
        <v>88235.79</v>
      </c>
      <c r="AB1372" s="50" t="s">
        <v>57</v>
      </c>
      <c r="AC1372" s="104" t="s">
        <v>404</v>
      </c>
      <c r="AD1372" s="37" t="s">
        <v>51</v>
      </c>
      <c r="AE1372" s="32" t="str">
        <f t="shared" si="204"/>
        <v>Realizado</v>
      </c>
      <c r="AF1372" s="38" t="s">
        <v>42</v>
      </c>
      <c r="AG1372" s="122">
        <f t="shared" si="198"/>
        <v>88838.88</v>
      </c>
      <c r="AH1372" s="40">
        <v>2548098.5699999998</v>
      </c>
      <c r="AI1372" s="123" t="e">
        <f t="shared" si="201"/>
        <v>#N/A</v>
      </c>
      <c r="AJ1372" s="124">
        <v>25725290</v>
      </c>
      <c r="AK1372" s="125">
        <v>88838.88</v>
      </c>
      <c r="AL1372" s="34" t="str">
        <f t="shared" si="202"/>
        <v>Mauricio Alves</v>
      </c>
    </row>
    <row r="1373" spans="1:38" x14ac:dyDescent="0.25">
      <c r="A1373" s="26" t="s">
        <v>440</v>
      </c>
      <c r="B1373" s="26" t="s">
        <v>39</v>
      </c>
      <c r="C1373" s="26" t="s">
        <v>52</v>
      </c>
      <c r="D1373" s="26" t="s">
        <v>40</v>
      </c>
      <c r="E1373" s="117" t="s">
        <v>442</v>
      </c>
      <c r="F1373" s="118">
        <v>1</v>
      </c>
      <c r="G1373" s="118"/>
      <c r="H1373" s="26">
        <v>6000826073</v>
      </c>
      <c r="I1373" s="26" t="s">
        <v>42</v>
      </c>
      <c r="J1373" s="26" t="s">
        <v>42</v>
      </c>
      <c r="K1373" s="30" t="str">
        <f t="shared" si="203"/>
        <v>Custeio</v>
      </c>
      <c r="L1373" s="119" t="s">
        <v>403</v>
      </c>
      <c r="M1373" s="119" t="s">
        <v>681</v>
      </c>
      <c r="N1373" s="43" t="str">
        <f t="shared" si="197"/>
        <v>Realizado</v>
      </c>
      <c r="O1373" s="119" t="s">
        <v>45</v>
      </c>
      <c r="P1373" s="119" t="s">
        <v>440</v>
      </c>
      <c r="Q1373" s="26" t="str">
        <f>IFERROR(IFERROR(VLOOKUP(H1373,[1]STATUS_CAPEX!I:J,2,0),VLOOKUP(H1373,[1]STATUS_OPEX!H:I,2,0)),0)</f>
        <v>LIB //COMS</v>
      </c>
      <c r="R1373" s="31">
        <v>46936</v>
      </c>
      <c r="S1373" s="32" t="s">
        <v>56</v>
      </c>
      <c r="T1373" s="119" t="s">
        <v>72</v>
      </c>
      <c r="U1373" s="33" t="s">
        <v>39</v>
      </c>
      <c r="V1373" s="120" t="s">
        <v>39</v>
      </c>
      <c r="W1373" s="33" t="s">
        <v>49</v>
      </c>
      <c r="X1373" s="33" t="s">
        <v>49</v>
      </c>
      <c r="Y1373" s="120" t="str">
        <f t="shared" si="205"/>
        <v>OK</v>
      </c>
      <c r="Z1373" s="14">
        <f t="shared" si="200"/>
        <v>1</v>
      </c>
      <c r="AA1373" s="121">
        <v>35596.99</v>
      </c>
      <c r="AB1373" s="50" t="s">
        <v>57</v>
      </c>
      <c r="AC1373" s="104" t="s">
        <v>404</v>
      </c>
      <c r="AD1373" s="37" t="s">
        <v>51</v>
      </c>
      <c r="AE1373" s="32" t="str">
        <f t="shared" si="204"/>
        <v>Realizado</v>
      </c>
      <c r="AF1373" s="38" t="s">
        <v>42</v>
      </c>
      <c r="AG1373" s="122">
        <f t="shared" si="198"/>
        <v>38956</v>
      </c>
      <c r="AH1373" s="40">
        <v>2548098.5699999998</v>
      </c>
      <c r="AI1373" s="123" t="e">
        <f t="shared" si="201"/>
        <v>#N/A</v>
      </c>
      <c r="AJ1373" s="124">
        <v>25725289</v>
      </c>
      <c r="AK1373" s="125">
        <v>38956</v>
      </c>
      <c r="AL1373" s="34" t="str">
        <f t="shared" si="202"/>
        <v>Mauricio Alves</v>
      </c>
    </row>
    <row r="1374" spans="1:38" x14ac:dyDescent="0.25">
      <c r="A1374" s="26" t="s">
        <v>440</v>
      </c>
      <c r="B1374" s="26" t="s">
        <v>39</v>
      </c>
      <c r="C1374" s="26" t="s">
        <v>52</v>
      </c>
      <c r="D1374" s="26" t="s">
        <v>40</v>
      </c>
      <c r="E1374" s="117" t="s">
        <v>443</v>
      </c>
      <c r="F1374" s="118">
        <v>1</v>
      </c>
      <c r="G1374" s="118"/>
      <c r="H1374" s="26">
        <v>6000826067</v>
      </c>
      <c r="I1374" s="26" t="s">
        <v>42</v>
      </c>
      <c r="J1374" s="26" t="s">
        <v>42</v>
      </c>
      <c r="K1374" s="30" t="str">
        <f t="shared" si="203"/>
        <v>Custeio</v>
      </c>
      <c r="L1374" s="119" t="s">
        <v>403</v>
      </c>
      <c r="M1374" s="119" t="s">
        <v>682</v>
      </c>
      <c r="N1374" s="43" t="str">
        <f t="shared" si="197"/>
        <v>Realizado</v>
      </c>
      <c r="O1374" s="119" t="s">
        <v>45</v>
      </c>
      <c r="P1374" s="119" t="s">
        <v>440</v>
      </c>
      <c r="Q1374" s="26" t="str">
        <f>IFERROR(IFERROR(VLOOKUP(H1374,[1]STATUS_CAPEX!I:J,2,0),VLOOKUP(H1374,[1]STATUS_OPEX!H:I,2,0)),0)</f>
        <v>LIB //COMS</v>
      </c>
      <c r="R1374" s="31">
        <v>46937</v>
      </c>
      <c r="S1374" s="32" t="s">
        <v>56</v>
      </c>
      <c r="T1374" s="119" t="s">
        <v>72</v>
      </c>
      <c r="U1374" s="33" t="s">
        <v>39</v>
      </c>
      <c r="V1374" s="120" t="s">
        <v>39</v>
      </c>
      <c r="W1374" s="33" t="s">
        <v>49</v>
      </c>
      <c r="X1374" s="33" t="s">
        <v>49</v>
      </c>
      <c r="Y1374" s="120" t="str">
        <f t="shared" si="205"/>
        <v>OK</v>
      </c>
      <c r="Z1374" s="14">
        <f t="shared" si="200"/>
        <v>1</v>
      </c>
      <c r="AA1374" s="121">
        <v>158265.79999999999</v>
      </c>
      <c r="AB1374" s="50" t="s">
        <v>57</v>
      </c>
      <c r="AC1374" s="104" t="s">
        <v>404</v>
      </c>
      <c r="AD1374" s="37" t="s">
        <v>51</v>
      </c>
      <c r="AE1374" s="32" t="str">
        <f t="shared" si="204"/>
        <v>Realizado</v>
      </c>
      <c r="AF1374" s="38" t="s">
        <v>42</v>
      </c>
      <c r="AG1374" s="122">
        <f t="shared" si="198"/>
        <v>155872.79999999999</v>
      </c>
      <c r="AH1374" s="40">
        <v>2548098.5699999998</v>
      </c>
      <c r="AI1374" s="123" t="e">
        <f t="shared" si="201"/>
        <v>#N/A</v>
      </c>
      <c r="AJ1374" s="124">
        <v>25725288</v>
      </c>
      <c r="AK1374" s="125">
        <v>155872.79999999999</v>
      </c>
      <c r="AL1374" s="34" t="str">
        <f t="shared" si="202"/>
        <v>Mauricio Alves</v>
      </c>
    </row>
    <row r="1375" spans="1:38" x14ac:dyDescent="0.25">
      <c r="A1375" s="26" t="s">
        <v>395</v>
      </c>
      <c r="B1375" s="26" t="s">
        <v>39</v>
      </c>
      <c r="C1375" s="26" t="s">
        <v>52</v>
      </c>
      <c r="D1375" s="26" t="s">
        <v>40</v>
      </c>
      <c r="E1375" s="117" t="s">
        <v>683</v>
      </c>
      <c r="F1375" s="118">
        <v>1</v>
      </c>
      <c r="G1375" s="118"/>
      <c r="H1375" s="26">
        <v>6000826689</v>
      </c>
      <c r="I1375" s="26" t="s">
        <v>42</v>
      </c>
      <c r="J1375" s="26" t="s">
        <v>42</v>
      </c>
      <c r="K1375" s="30" t="str">
        <f t="shared" si="203"/>
        <v>Custeio</v>
      </c>
      <c r="L1375" s="119" t="s">
        <v>397</v>
      </c>
      <c r="M1375" s="119" t="s">
        <v>99</v>
      </c>
      <c r="N1375" s="43" t="str">
        <f t="shared" si="197"/>
        <v>Realizado</v>
      </c>
      <c r="O1375" s="119" t="s">
        <v>45</v>
      </c>
      <c r="P1375" s="119" t="s">
        <v>395</v>
      </c>
      <c r="Q1375" s="26" t="str">
        <f>IFERROR(IFERROR(VLOOKUP(H1375,[1]STATUS_CAPEX!I:J,2,0),VLOOKUP(H1375,[1]STATUS_OPEX!H:I,2,0)),0)</f>
        <v>LIB //COMS</v>
      </c>
      <c r="R1375" s="31">
        <v>46938</v>
      </c>
      <c r="S1375" s="32" t="s">
        <v>56</v>
      </c>
      <c r="T1375" s="119" t="s">
        <v>72</v>
      </c>
      <c r="U1375" s="33" t="s">
        <v>39</v>
      </c>
      <c r="V1375" s="120" t="s">
        <v>39</v>
      </c>
      <c r="W1375" s="33" t="s">
        <v>49</v>
      </c>
      <c r="X1375" s="33" t="s">
        <v>49</v>
      </c>
      <c r="Y1375" s="120" t="str">
        <f t="shared" si="205"/>
        <v>OK</v>
      </c>
      <c r="Z1375" s="14">
        <f t="shared" si="200"/>
        <v>1</v>
      </c>
      <c r="AA1375" s="121">
        <v>29305.8</v>
      </c>
      <c r="AB1375" s="50" t="s">
        <v>57</v>
      </c>
      <c r="AC1375" s="104" t="s">
        <v>404</v>
      </c>
      <c r="AD1375" s="37" t="s">
        <v>51</v>
      </c>
      <c r="AE1375" s="32" t="str">
        <f t="shared" si="204"/>
        <v>Realizado</v>
      </c>
      <c r="AF1375" s="38" t="s">
        <v>42</v>
      </c>
      <c r="AG1375" s="126">
        <f t="shared" si="198"/>
        <v>20011.05</v>
      </c>
      <c r="AH1375" s="40">
        <v>2548098.5699999998</v>
      </c>
      <c r="AI1375" s="127" t="e">
        <f t="shared" si="201"/>
        <v>#N/A</v>
      </c>
      <c r="AJ1375" s="124">
        <v>25725253</v>
      </c>
      <c r="AK1375" s="125">
        <v>20011.05</v>
      </c>
      <c r="AL1375" s="34" t="str">
        <f t="shared" si="202"/>
        <v>Mauricio Alves</v>
      </c>
    </row>
    <row r="1376" spans="1:38" x14ac:dyDescent="0.25">
      <c r="A1376" s="26" t="s">
        <v>395</v>
      </c>
      <c r="B1376" s="26" t="s">
        <v>39</v>
      </c>
      <c r="C1376" s="26" t="s">
        <v>52</v>
      </c>
      <c r="D1376" s="26" t="s">
        <v>40</v>
      </c>
      <c r="E1376" s="117" t="s">
        <v>684</v>
      </c>
      <c r="F1376" s="118">
        <v>1</v>
      </c>
      <c r="G1376" s="118"/>
      <c r="H1376" s="26">
        <v>6000826690</v>
      </c>
      <c r="I1376" s="26" t="s">
        <v>42</v>
      </c>
      <c r="J1376" s="26" t="s">
        <v>42</v>
      </c>
      <c r="K1376" s="30" t="str">
        <f t="shared" si="203"/>
        <v>Custeio</v>
      </c>
      <c r="L1376" s="119" t="s">
        <v>397</v>
      </c>
      <c r="M1376" s="26" t="s">
        <v>44</v>
      </c>
      <c r="N1376" s="43" t="str">
        <f t="shared" si="197"/>
        <v>Realizado</v>
      </c>
      <c r="O1376" s="119" t="s">
        <v>45</v>
      </c>
      <c r="P1376" s="119" t="s">
        <v>395</v>
      </c>
      <c r="Q1376" s="26" t="str">
        <f>IFERROR(IFERROR(VLOOKUP(H1376,[1]STATUS_CAPEX!I:J,2,0),VLOOKUP(H1376,[1]STATUS_OPEX!H:I,2,0)),0)</f>
        <v>LIB //COMS</v>
      </c>
      <c r="R1376" s="31">
        <v>46939</v>
      </c>
      <c r="S1376" s="32" t="s">
        <v>56</v>
      </c>
      <c r="T1376" s="119" t="s">
        <v>72</v>
      </c>
      <c r="U1376" s="33" t="s">
        <v>39</v>
      </c>
      <c r="V1376" s="120" t="s">
        <v>39</v>
      </c>
      <c r="W1376" s="33" t="s">
        <v>49</v>
      </c>
      <c r="X1376" s="33" t="s">
        <v>49</v>
      </c>
      <c r="Y1376" s="120" t="str">
        <f t="shared" si="205"/>
        <v>OK</v>
      </c>
      <c r="Z1376" s="14">
        <f t="shared" si="200"/>
        <v>1</v>
      </c>
      <c r="AA1376" s="121">
        <v>15440.88</v>
      </c>
      <c r="AB1376" s="50" t="s">
        <v>57</v>
      </c>
      <c r="AC1376" s="104" t="s">
        <v>404</v>
      </c>
      <c r="AD1376" s="37" t="s">
        <v>51</v>
      </c>
      <c r="AE1376" s="32" t="str">
        <f t="shared" si="204"/>
        <v>Realizado</v>
      </c>
      <c r="AF1376" s="38" t="s">
        <v>42</v>
      </c>
      <c r="AG1376" s="122">
        <f t="shared" si="198"/>
        <v>10265.64</v>
      </c>
      <c r="AH1376" s="40">
        <v>2548098.5699999998</v>
      </c>
      <c r="AI1376" s="123" t="e">
        <f t="shared" si="201"/>
        <v>#N/A</v>
      </c>
      <c r="AJ1376" s="124">
        <v>25725254</v>
      </c>
      <c r="AK1376" s="125">
        <v>10265.64</v>
      </c>
      <c r="AL1376" s="34" t="str">
        <f t="shared" si="202"/>
        <v>Mauricio Alves</v>
      </c>
    </row>
    <row r="1377" spans="1:38" x14ac:dyDescent="0.25">
      <c r="A1377" s="26" t="s">
        <v>38</v>
      </c>
      <c r="B1377" s="26" t="s">
        <v>39</v>
      </c>
      <c r="C1377" s="26" t="s">
        <v>52</v>
      </c>
      <c r="D1377" s="26" t="s">
        <v>40</v>
      </c>
      <c r="E1377" s="79" t="s">
        <v>685</v>
      </c>
      <c r="F1377" s="128">
        <v>234</v>
      </c>
      <c r="G1377" s="128">
        <v>1</v>
      </c>
      <c r="H1377" s="26">
        <v>6000830461</v>
      </c>
      <c r="I1377" s="26" t="s">
        <v>42</v>
      </c>
      <c r="J1377" s="26" t="s">
        <v>42</v>
      </c>
      <c r="K1377" s="30" t="str">
        <f t="shared" si="203"/>
        <v>Custeio</v>
      </c>
      <c r="L1377" s="129" t="s">
        <v>75</v>
      </c>
      <c r="M1377" s="26" t="s">
        <v>111</v>
      </c>
      <c r="N1377" s="98" t="str">
        <f t="shared" si="197"/>
        <v>Realizado</v>
      </c>
      <c r="O1377" s="129" t="s">
        <v>100</v>
      </c>
      <c r="P1377" s="129" t="s">
        <v>686</v>
      </c>
      <c r="Q1377" s="26" t="str">
        <f>IFERROR(IFERROR(VLOOKUP(H1377,[1]STATUS_CAPEX!I:J,2,0),VLOOKUP(H1377,[1]STATUS_OPEX!H:I,2,0)),0)</f>
        <v>LIB //COMS</v>
      </c>
      <c r="R1377" s="130">
        <v>45558</v>
      </c>
      <c r="S1377" s="32" t="s">
        <v>47</v>
      </c>
      <c r="T1377" s="131" t="s">
        <v>72</v>
      </c>
      <c r="U1377" s="33" t="s">
        <v>39</v>
      </c>
      <c r="V1377" s="33" t="str">
        <f t="shared" ref="V1377:V1440" si="206">IF(E1377&gt;0,"OK","NOK")</f>
        <v>OK</v>
      </c>
      <c r="W1377" s="33" t="s">
        <v>49</v>
      </c>
      <c r="X1377" s="33" t="s">
        <v>49</v>
      </c>
      <c r="Y1377" s="33" t="s">
        <v>39</v>
      </c>
      <c r="Z1377" s="14">
        <f t="shared" si="200"/>
        <v>1</v>
      </c>
      <c r="AA1377" s="132">
        <v>1776.28</v>
      </c>
      <c r="AB1377" s="50" t="s">
        <v>661</v>
      </c>
      <c r="AC1377" s="36" t="s">
        <v>73</v>
      </c>
      <c r="AD1377" s="37" t="s">
        <v>51</v>
      </c>
      <c r="AE1377" s="32" t="str">
        <f t="shared" si="204"/>
        <v>Realizado</v>
      </c>
      <c r="AF1377" s="114" t="s">
        <v>42</v>
      </c>
      <c r="AG1377" s="133">
        <f t="shared" si="198"/>
        <v>1776.28</v>
      </c>
      <c r="AH1377" s="40">
        <v>2548098.5699999998</v>
      </c>
      <c r="AI1377" s="134" t="e">
        <f t="shared" si="201"/>
        <v>#N/A</v>
      </c>
      <c r="AJ1377" s="41">
        <v>25819353</v>
      </c>
      <c r="AK1377" s="51">
        <v>1776.28</v>
      </c>
      <c r="AL1377" s="34" t="str">
        <f t="shared" si="202"/>
        <v>Mauricio Alves</v>
      </c>
    </row>
    <row r="1378" spans="1:38" x14ac:dyDescent="0.25">
      <c r="A1378" s="26" t="s">
        <v>38</v>
      </c>
      <c r="B1378" s="26" t="s">
        <v>39</v>
      </c>
      <c r="C1378" s="26" t="s">
        <v>52</v>
      </c>
      <c r="D1378" s="26" t="s">
        <v>40</v>
      </c>
      <c r="E1378" s="27">
        <v>118</v>
      </c>
      <c r="F1378" s="67">
        <v>235</v>
      </c>
      <c r="G1378" s="67"/>
      <c r="H1378" s="26">
        <v>6000841184</v>
      </c>
      <c r="I1378" s="26" t="s">
        <v>42</v>
      </c>
      <c r="J1378" s="26" t="s">
        <v>42</v>
      </c>
      <c r="K1378" s="30" t="str">
        <f t="shared" si="203"/>
        <v>Custeio</v>
      </c>
      <c r="L1378" s="129" t="s">
        <v>136</v>
      </c>
      <c r="M1378" s="26" t="s">
        <v>111</v>
      </c>
      <c r="N1378" s="26" t="str">
        <f t="shared" si="197"/>
        <v>Realizado</v>
      </c>
      <c r="O1378" s="47" t="s">
        <v>137</v>
      </c>
      <c r="P1378" s="47" t="s">
        <v>686</v>
      </c>
      <c r="Q1378" s="26" t="str">
        <f>IFERROR(IFERROR(VLOOKUP(H1378,[1]STATUS_CAPEX!I:J,2,0),VLOOKUP(H1378,[1]STATUS_OPEX!H:I,2,0)),0)</f>
        <v>LIB //COMS</v>
      </c>
      <c r="R1378" s="31">
        <v>45558</v>
      </c>
      <c r="S1378" s="32" t="s">
        <v>47</v>
      </c>
      <c r="T1378" s="119" t="s">
        <v>72</v>
      </c>
      <c r="U1378" s="33" t="s">
        <v>39</v>
      </c>
      <c r="V1378" s="33" t="str">
        <f t="shared" si="206"/>
        <v>OK</v>
      </c>
      <c r="W1378" s="33" t="s">
        <v>49</v>
      </c>
      <c r="X1378" s="33" t="s">
        <v>49</v>
      </c>
      <c r="Y1378" s="33" t="s">
        <v>39</v>
      </c>
      <c r="Z1378" s="14">
        <f t="shared" si="200"/>
        <v>1</v>
      </c>
      <c r="AA1378" s="48">
        <v>2200.11</v>
      </c>
      <c r="AB1378" s="50" t="s">
        <v>661</v>
      </c>
      <c r="AC1378" s="36" t="s">
        <v>271</v>
      </c>
      <c r="AD1378" s="37" t="s">
        <v>51</v>
      </c>
      <c r="AE1378" s="32" t="str">
        <f t="shared" si="204"/>
        <v>Realizado</v>
      </c>
      <c r="AF1378" s="38" t="s">
        <v>42</v>
      </c>
      <c r="AG1378" s="39">
        <f t="shared" si="198"/>
        <v>671.07</v>
      </c>
      <c r="AH1378" s="40">
        <v>2548098.5699999998</v>
      </c>
      <c r="AI1378" s="35" t="e">
        <f t="shared" si="201"/>
        <v>#N/A</v>
      </c>
      <c r="AJ1378" s="41">
        <v>26045864</v>
      </c>
      <c r="AK1378" s="51">
        <v>671.07</v>
      </c>
      <c r="AL1378" s="34" t="str">
        <f t="shared" si="202"/>
        <v>Mauricio Alves</v>
      </c>
    </row>
    <row r="1379" spans="1:38" x14ac:dyDescent="0.25">
      <c r="A1379" s="26" t="s">
        <v>38</v>
      </c>
      <c r="B1379" s="26" t="s">
        <v>39</v>
      </c>
      <c r="C1379" s="26" t="s">
        <v>52</v>
      </c>
      <c r="D1379" s="26" t="s">
        <v>40</v>
      </c>
      <c r="E1379" s="27">
        <v>118</v>
      </c>
      <c r="F1379" s="67">
        <v>236</v>
      </c>
      <c r="G1379" s="67"/>
      <c r="H1379" s="26">
        <v>6000841186</v>
      </c>
      <c r="I1379" s="26" t="s">
        <v>42</v>
      </c>
      <c r="J1379" s="26" t="s">
        <v>42</v>
      </c>
      <c r="K1379" s="30" t="str">
        <f t="shared" si="203"/>
        <v>Custeio</v>
      </c>
      <c r="L1379" s="129" t="s">
        <v>136</v>
      </c>
      <c r="M1379" s="26" t="s">
        <v>111</v>
      </c>
      <c r="N1379" s="26" t="str">
        <f t="shared" si="197"/>
        <v>Realizado</v>
      </c>
      <c r="O1379" s="47" t="s">
        <v>137</v>
      </c>
      <c r="P1379" s="47" t="s">
        <v>686</v>
      </c>
      <c r="Q1379" s="26" t="str">
        <f>IFERROR(IFERROR(VLOOKUP(H1379,[1]STATUS_CAPEX!I:J,2,0),VLOOKUP(H1379,[1]STATUS_OPEX!H:I,2,0)),0)</f>
        <v>LIB //COMS</v>
      </c>
      <c r="R1379" s="31">
        <v>45558</v>
      </c>
      <c r="S1379" s="32" t="s">
        <v>47</v>
      </c>
      <c r="T1379" s="119" t="s">
        <v>72</v>
      </c>
      <c r="U1379" s="33" t="s">
        <v>39</v>
      </c>
      <c r="V1379" s="33" t="str">
        <f t="shared" si="206"/>
        <v>OK</v>
      </c>
      <c r="W1379" s="33" t="s">
        <v>49</v>
      </c>
      <c r="X1379" s="33" t="s">
        <v>49</v>
      </c>
      <c r="Y1379" s="33" t="s">
        <v>39</v>
      </c>
      <c r="Z1379" s="14">
        <f t="shared" si="200"/>
        <v>1</v>
      </c>
      <c r="AA1379" s="48">
        <v>51.39</v>
      </c>
      <c r="AB1379" s="50" t="s">
        <v>661</v>
      </c>
      <c r="AC1379" s="36" t="s">
        <v>271</v>
      </c>
      <c r="AD1379" s="37" t="s">
        <v>51</v>
      </c>
      <c r="AE1379" s="32" t="str">
        <f t="shared" si="204"/>
        <v>Realizado</v>
      </c>
      <c r="AF1379" s="38" t="s">
        <v>42</v>
      </c>
      <c r="AG1379" s="39">
        <f t="shared" si="198"/>
        <v>71.709999999999994</v>
      </c>
      <c r="AH1379" s="40">
        <v>2548098.5699999998</v>
      </c>
      <c r="AI1379" s="35" t="e">
        <f t="shared" si="201"/>
        <v>#N/A</v>
      </c>
      <c r="AJ1379" s="41">
        <v>26045911</v>
      </c>
      <c r="AK1379" s="51">
        <v>71.709999999999994</v>
      </c>
      <c r="AL1379" s="34" t="str">
        <f t="shared" si="202"/>
        <v>Mauricio Alves</v>
      </c>
    </row>
    <row r="1380" spans="1:38" x14ac:dyDescent="0.25">
      <c r="A1380" s="26" t="s">
        <v>38</v>
      </c>
      <c r="B1380" s="26" t="s">
        <v>39</v>
      </c>
      <c r="C1380" s="26" t="s">
        <v>52</v>
      </c>
      <c r="D1380" s="26" t="s">
        <v>40</v>
      </c>
      <c r="E1380" s="27">
        <v>125</v>
      </c>
      <c r="F1380" s="67">
        <v>237</v>
      </c>
      <c r="G1380" s="67">
        <v>1</v>
      </c>
      <c r="H1380" s="26">
        <v>6000830195</v>
      </c>
      <c r="I1380" s="26" t="s">
        <v>42</v>
      </c>
      <c r="J1380" s="26" t="s">
        <v>42</v>
      </c>
      <c r="K1380" s="30" t="str">
        <f t="shared" si="203"/>
        <v>Custeio</v>
      </c>
      <c r="L1380" s="129" t="s">
        <v>75</v>
      </c>
      <c r="M1380" s="26" t="s">
        <v>111</v>
      </c>
      <c r="N1380" s="26" t="str">
        <f t="shared" si="197"/>
        <v>Realizado</v>
      </c>
      <c r="O1380" s="47" t="s">
        <v>137</v>
      </c>
      <c r="P1380" s="47" t="s">
        <v>686</v>
      </c>
      <c r="Q1380" s="26" t="str">
        <f>IFERROR(IFERROR(VLOOKUP(H1380,[1]STATUS_CAPEX!I:J,2,0),VLOOKUP(H1380,[1]STATUS_OPEX!H:I,2,0)),0)</f>
        <v>LIB //COMS</v>
      </c>
      <c r="R1380" s="31">
        <v>45558</v>
      </c>
      <c r="S1380" s="32" t="s">
        <v>47</v>
      </c>
      <c r="T1380" s="119" t="s">
        <v>72</v>
      </c>
      <c r="U1380" s="33" t="s">
        <v>39</v>
      </c>
      <c r="V1380" s="33" t="str">
        <f t="shared" si="206"/>
        <v>OK</v>
      </c>
      <c r="W1380" s="33" t="s">
        <v>49</v>
      </c>
      <c r="X1380" s="33" t="s">
        <v>49</v>
      </c>
      <c r="Y1380" s="33" t="s">
        <v>39</v>
      </c>
      <c r="Z1380" s="14">
        <f t="shared" si="200"/>
        <v>1</v>
      </c>
      <c r="AA1380" s="48">
        <v>807.4</v>
      </c>
      <c r="AB1380" s="50" t="s">
        <v>661</v>
      </c>
      <c r="AC1380" s="36" t="str">
        <f>IFERROR(VLOOKUP(T1380,[1]STATUS_CAPEX!Q:R,2,0),"SAMUEL OLIVEIRA")</f>
        <v>SAMUEL OLIVEIRA</v>
      </c>
      <c r="AD1380" s="37" t="s">
        <v>51</v>
      </c>
      <c r="AE1380" s="32" t="str">
        <f t="shared" si="204"/>
        <v>Realizado</v>
      </c>
      <c r="AF1380" s="38" t="s">
        <v>42</v>
      </c>
      <c r="AG1380" s="39">
        <f t="shared" si="198"/>
        <v>2422.1999999999998</v>
      </c>
      <c r="AH1380" s="40">
        <v>2548098.5699999998</v>
      </c>
      <c r="AI1380" s="35" t="e">
        <f t="shared" si="201"/>
        <v>#N/A</v>
      </c>
      <c r="AJ1380" s="110">
        <v>25805045</v>
      </c>
      <c r="AK1380" s="51">
        <v>2422.1999999999998</v>
      </c>
      <c r="AL1380" s="34" t="str">
        <f t="shared" si="202"/>
        <v>Mauricio Alves</v>
      </c>
    </row>
    <row r="1381" spans="1:38" x14ac:dyDescent="0.25">
      <c r="A1381" s="26" t="s">
        <v>38</v>
      </c>
      <c r="B1381" s="26" t="s">
        <v>39</v>
      </c>
      <c r="C1381" s="26" t="s">
        <v>52</v>
      </c>
      <c r="D1381" s="26" t="s">
        <v>40</v>
      </c>
      <c r="E1381" s="27">
        <v>198</v>
      </c>
      <c r="F1381" s="67">
        <v>241</v>
      </c>
      <c r="G1381" s="67"/>
      <c r="H1381" s="26">
        <v>6000832369</v>
      </c>
      <c r="I1381" s="26" t="s">
        <v>42</v>
      </c>
      <c r="J1381" s="26" t="s">
        <v>42</v>
      </c>
      <c r="K1381" s="30" t="str">
        <f t="shared" si="203"/>
        <v>Custeio</v>
      </c>
      <c r="L1381" s="47" t="s">
        <v>136</v>
      </c>
      <c r="M1381" s="26" t="s">
        <v>111</v>
      </c>
      <c r="N1381" s="26" t="str">
        <f t="shared" si="197"/>
        <v>Realizado</v>
      </c>
      <c r="O1381" s="47" t="s">
        <v>45</v>
      </c>
      <c r="P1381" s="47" t="s">
        <v>687</v>
      </c>
      <c r="Q1381" s="26" t="str">
        <f>IFERROR(IFERROR(VLOOKUP(H1381,[1]STATUS_CAPEX!I:J,2,0),VLOOKUP(H1381,[1]STATUS_OPEX!H:I,2,0)),0)</f>
        <v>LIB //COMS</v>
      </c>
      <c r="R1381" s="135">
        <v>45560</v>
      </c>
      <c r="S1381" s="32" t="s">
        <v>47</v>
      </c>
      <c r="T1381" s="119" t="s">
        <v>72</v>
      </c>
      <c r="U1381" s="33" t="s">
        <v>39</v>
      </c>
      <c r="V1381" s="33" t="str">
        <f t="shared" si="206"/>
        <v>OK</v>
      </c>
      <c r="W1381" s="33" t="s">
        <v>49</v>
      </c>
      <c r="X1381" s="33" t="s">
        <v>49</v>
      </c>
      <c r="Y1381" s="33" t="s">
        <v>39</v>
      </c>
      <c r="Z1381" s="14">
        <f t="shared" si="200"/>
        <v>1</v>
      </c>
      <c r="AA1381" s="48">
        <v>529.39</v>
      </c>
      <c r="AB1381" s="50" t="s">
        <v>661</v>
      </c>
      <c r="AC1381" s="36" t="s">
        <v>271</v>
      </c>
      <c r="AD1381" s="37" t="s">
        <v>51</v>
      </c>
      <c r="AE1381" s="32" t="str">
        <f t="shared" si="204"/>
        <v>Realizado</v>
      </c>
      <c r="AF1381" s="38" t="s">
        <v>42</v>
      </c>
      <c r="AG1381" s="39">
        <f t="shared" si="198"/>
        <v>104.6</v>
      </c>
      <c r="AH1381" s="40">
        <v>2548098.5699999998</v>
      </c>
      <c r="AI1381" s="35" t="e">
        <f t="shared" si="201"/>
        <v>#N/A</v>
      </c>
      <c r="AJ1381" s="110">
        <v>25805200</v>
      </c>
      <c r="AK1381" s="51">
        <v>104.6</v>
      </c>
      <c r="AL1381" s="34" t="str">
        <f t="shared" si="202"/>
        <v>Mauricio Alves</v>
      </c>
    </row>
    <row r="1382" spans="1:38" x14ac:dyDescent="0.25">
      <c r="A1382" s="26" t="s">
        <v>38</v>
      </c>
      <c r="B1382" s="26" t="s">
        <v>39</v>
      </c>
      <c r="C1382" s="26" t="s">
        <v>52</v>
      </c>
      <c r="D1382" s="26" t="s">
        <v>40</v>
      </c>
      <c r="E1382" s="27">
        <v>89461</v>
      </c>
      <c r="F1382" s="67">
        <v>242</v>
      </c>
      <c r="G1382" s="67"/>
      <c r="H1382" s="26">
        <v>6000832368</v>
      </c>
      <c r="I1382" s="26" t="s">
        <v>42</v>
      </c>
      <c r="J1382" s="26" t="s">
        <v>42</v>
      </c>
      <c r="K1382" s="30" t="str">
        <f t="shared" si="203"/>
        <v>Custeio</v>
      </c>
      <c r="L1382" s="47" t="s">
        <v>136</v>
      </c>
      <c r="M1382" s="26" t="s">
        <v>111</v>
      </c>
      <c r="N1382" s="26" t="str">
        <f t="shared" si="197"/>
        <v>Realizado</v>
      </c>
      <c r="O1382" s="47" t="s">
        <v>117</v>
      </c>
      <c r="P1382" s="47" t="s">
        <v>653</v>
      </c>
      <c r="Q1382" s="26" t="str">
        <f>IFERROR(IFERROR(VLOOKUP(H1382,[1]STATUS_CAPEX!I:J,2,0),VLOOKUP(H1382,[1]STATUS_OPEX!H:I,2,0)),0)</f>
        <v>LIB //COMS</v>
      </c>
      <c r="R1382" s="135">
        <v>45560</v>
      </c>
      <c r="S1382" s="32" t="s">
        <v>165</v>
      </c>
      <c r="T1382" s="119" t="s">
        <v>72</v>
      </c>
      <c r="U1382" s="33" t="s">
        <v>39</v>
      </c>
      <c r="V1382" s="33" t="str">
        <f t="shared" si="206"/>
        <v>OK</v>
      </c>
      <c r="W1382" s="33" t="s">
        <v>49</v>
      </c>
      <c r="X1382" s="33" t="s">
        <v>49</v>
      </c>
      <c r="Y1382" s="33" t="s">
        <v>39</v>
      </c>
      <c r="Z1382" s="14">
        <f t="shared" si="200"/>
        <v>1</v>
      </c>
      <c r="AA1382" s="48">
        <v>42.21</v>
      </c>
      <c r="AB1382" s="50" t="s">
        <v>661</v>
      </c>
      <c r="AC1382" s="36" t="s">
        <v>271</v>
      </c>
      <c r="AD1382" s="37" t="s">
        <v>51</v>
      </c>
      <c r="AE1382" s="32" t="str">
        <f t="shared" si="204"/>
        <v>Realizado</v>
      </c>
      <c r="AF1382" s="38" t="s">
        <v>166</v>
      </c>
      <c r="AG1382" s="39">
        <f t="shared" si="198"/>
        <v>42.21</v>
      </c>
      <c r="AH1382" s="40">
        <v>2548098.5699999998</v>
      </c>
      <c r="AI1382" s="35" t="e">
        <f t="shared" si="201"/>
        <v>#N/A</v>
      </c>
      <c r="AJ1382" s="110">
        <v>25819351</v>
      </c>
      <c r="AK1382" s="51">
        <v>42.21</v>
      </c>
      <c r="AL1382" s="34" t="str">
        <f t="shared" si="202"/>
        <v>Mauricio Alves</v>
      </c>
    </row>
    <row r="1383" spans="1:38" x14ac:dyDescent="0.25">
      <c r="A1383" s="26" t="s">
        <v>38</v>
      </c>
      <c r="B1383" s="26" t="s">
        <v>39</v>
      </c>
      <c r="C1383" s="26" t="s">
        <v>52</v>
      </c>
      <c r="D1383" s="26" t="s">
        <v>40</v>
      </c>
      <c r="E1383" s="27">
        <v>5897</v>
      </c>
      <c r="F1383" s="67">
        <v>243</v>
      </c>
      <c r="G1383" s="67"/>
      <c r="H1383" s="26">
        <v>6000841341</v>
      </c>
      <c r="I1383" s="26" t="s">
        <v>42</v>
      </c>
      <c r="J1383" s="26" t="s">
        <v>42</v>
      </c>
      <c r="K1383" s="30" t="str">
        <f t="shared" si="203"/>
        <v>Custeio</v>
      </c>
      <c r="L1383" s="129" t="s">
        <v>75</v>
      </c>
      <c r="M1383" s="26" t="s">
        <v>111</v>
      </c>
      <c r="N1383" s="26" t="str">
        <f t="shared" si="197"/>
        <v>Realizado</v>
      </c>
      <c r="O1383" s="26" t="s">
        <v>64</v>
      </c>
      <c r="P1383" s="47" t="s">
        <v>76</v>
      </c>
      <c r="Q1383" s="26" t="str">
        <f>IFERROR(IFERROR(VLOOKUP(H1383,[1]STATUS_CAPEX!I:J,2,0),VLOOKUP(H1383,[1]STATUS_OPEX!H:I,2,0)),0)</f>
        <v>LIB //COMS</v>
      </c>
      <c r="R1383" s="135">
        <v>45560</v>
      </c>
      <c r="S1383" s="32" t="s">
        <v>47</v>
      </c>
      <c r="T1383" s="119" t="s">
        <v>72</v>
      </c>
      <c r="U1383" s="33" t="s">
        <v>39</v>
      </c>
      <c r="V1383" s="33" t="str">
        <f t="shared" si="206"/>
        <v>OK</v>
      </c>
      <c r="W1383" s="33" t="s">
        <v>49</v>
      </c>
      <c r="X1383" s="33" t="s">
        <v>49</v>
      </c>
      <c r="Y1383" s="33" t="s">
        <v>39</v>
      </c>
      <c r="Z1383" s="14">
        <f t="shared" si="200"/>
        <v>1</v>
      </c>
      <c r="AA1383" s="48">
        <v>487.18</v>
      </c>
      <c r="AB1383" s="50" t="s">
        <v>661</v>
      </c>
      <c r="AC1383" s="36" t="s">
        <v>271</v>
      </c>
      <c r="AD1383" s="37" t="s">
        <v>51</v>
      </c>
      <c r="AE1383" s="32" t="str">
        <f t="shared" si="204"/>
        <v>Realizado</v>
      </c>
      <c r="AF1383" s="38" t="s">
        <v>42</v>
      </c>
      <c r="AG1383" s="39">
        <f t="shared" si="198"/>
        <v>251.87</v>
      </c>
      <c r="AH1383" s="40">
        <v>2548098.5699999998</v>
      </c>
      <c r="AI1383" s="35" t="e">
        <f t="shared" si="201"/>
        <v>#N/A</v>
      </c>
      <c r="AJ1383" s="41">
        <v>26046036</v>
      </c>
      <c r="AK1383" s="51">
        <v>251.87</v>
      </c>
      <c r="AL1383" s="34" t="str">
        <f t="shared" si="202"/>
        <v>Mauricio Alves</v>
      </c>
    </row>
    <row r="1384" spans="1:38" x14ac:dyDescent="0.25">
      <c r="A1384" s="26" t="s">
        <v>38</v>
      </c>
      <c r="B1384" s="26" t="s">
        <v>39</v>
      </c>
      <c r="C1384" s="26" t="s">
        <v>52</v>
      </c>
      <c r="D1384" s="26" t="s">
        <v>40</v>
      </c>
      <c r="E1384" s="27">
        <v>6060</v>
      </c>
      <c r="F1384" s="67">
        <v>244</v>
      </c>
      <c r="G1384" s="67"/>
      <c r="H1384" s="26">
        <v>6000841187</v>
      </c>
      <c r="I1384" s="26" t="s">
        <v>42</v>
      </c>
      <c r="J1384" s="26" t="s">
        <v>42</v>
      </c>
      <c r="K1384" s="30" t="str">
        <f t="shared" si="203"/>
        <v>Custeio</v>
      </c>
      <c r="L1384" s="129" t="s">
        <v>136</v>
      </c>
      <c r="M1384" s="26" t="s">
        <v>111</v>
      </c>
      <c r="N1384" s="26" t="str">
        <f t="shared" si="197"/>
        <v>Realizado</v>
      </c>
      <c r="O1384" s="47" t="s">
        <v>245</v>
      </c>
      <c r="P1384" s="47" t="s">
        <v>76</v>
      </c>
      <c r="Q1384" s="26" t="str">
        <f>IFERROR(IFERROR(VLOOKUP(H1384,[1]STATUS_CAPEX!I:J,2,0),VLOOKUP(H1384,[1]STATUS_OPEX!H:I,2,0)),0)</f>
        <v>LIB //COMS</v>
      </c>
      <c r="R1384" s="135">
        <v>45560</v>
      </c>
      <c r="S1384" s="32" t="s">
        <v>47</v>
      </c>
      <c r="T1384" s="119" t="s">
        <v>72</v>
      </c>
      <c r="U1384" s="33" t="s">
        <v>39</v>
      </c>
      <c r="V1384" s="33" t="str">
        <f t="shared" si="206"/>
        <v>OK</v>
      </c>
      <c r="W1384" s="33" t="s">
        <v>49</v>
      </c>
      <c r="X1384" s="33" t="s">
        <v>49</v>
      </c>
      <c r="Y1384" s="33" t="s">
        <v>39</v>
      </c>
      <c r="Z1384" s="14">
        <f t="shared" si="200"/>
        <v>1</v>
      </c>
      <c r="AA1384" s="48">
        <v>251.39</v>
      </c>
      <c r="AB1384" s="50" t="s">
        <v>661</v>
      </c>
      <c r="AC1384" s="36" t="s">
        <v>271</v>
      </c>
      <c r="AD1384" s="37" t="s">
        <v>51</v>
      </c>
      <c r="AE1384" s="32" t="str">
        <f t="shared" si="204"/>
        <v>Realizado</v>
      </c>
      <c r="AF1384" s="38" t="s">
        <v>42</v>
      </c>
      <c r="AG1384" s="39">
        <f t="shared" si="198"/>
        <v>104.8</v>
      </c>
      <c r="AH1384" s="40">
        <v>2548098.5699999998</v>
      </c>
      <c r="AI1384" s="35" t="e">
        <f t="shared" si="201"/>
        <v>#N/A</v>
      </c>
      <c r="AJ1384" s="41">
        <v>26045916</v>
      </c>
      <c r="AK1384" s="51">
        <v>104.8</v>
      </c>
      <c r="AL1384" s="34" t="str">
        <f t="shared" si="202"/>
        <v>Mauricio Alves</v>
      </c>
    </row>
    <row r="1385" spans="1:38" x14ac:dyDescent="0.25">
      <c r="A1385" s="26" t="s">
        <v>38</v>
      </c>
      <c r="B1385" s="26" t="s">
        <v>39</v>
      </c>
      <c r="C1385" s="26" t="s">
        <v>52</v>
      </c>
      <c r="D1385" s="26" t="s">
        <v>40</v>
      </c>
      <c r="E1385" s="27" t="s">
        <v>688</v>
      </c>
      <c r="F1385" s="67">
        <v>245</v>
      </c>
      <c r="G1385" s="67"/>
      <c r="H1385" s="26">
        <v>6000832367</v>
      </c>
      <c r="I1385" s="26" t="s">
        <v>42</v>
      </c>
      <c r="J1385" s="26" t="s">
        <v>42</v>
      </c>
      <c r="K1385" s="30" t="str">
        <f t="shared" si="203"/>
        <v>Custeio</v>
      </c>
      <c r="L1385" s="47" t="s">
        <v>136</v>
      </c>
      <c r="M1385" s="26" t="s">
        <v>111</v>
      </c>
      <c r="N1385" s="26" t="str">
        <f t="shared" si="197"/>
        <v>Realizado</v>
      </c>
      <c r="O1385" s="47" t="s">
        <v>100</v>
      </c>
      <c r="P1385" s="47" t="s">
        <v>537</v>
      </c>
      <c r="Q1385" s="26" t="str">
        <f>IFERROR(IFERROR(VLOOKUP(H1385,[1]STATUS_CAPEX!I:J,2,0),VLOOKUP(H1385,[1]STATUS_OPEX!H:I,2,0)),0)</f>
        <v>LIB //COMS</v>
      </c>
      <c r="R1385" s="135">
        <v>45560</v>
      </c>
      <c r="S1385" s="32" t="s">
        <v>47</v>
      </c>
      <c r="T1385" s="119" t="s">
        <v>72</v>
      </c>
      <c r="U1385" s="33" t="s">
        <v>39</v>
      </c>
      <c r="V1385" s="33" t="str">
        <f t="shared" si="206"/>
        <v>OK</v>
      </c>
      <c r="W1385" s="33" t="s">
        <v>49</v>
      </c>
      <c r="X1385" s="33" t="s">
        <v>49</v>
      </c>
      <c r="Y1385" s="33" t="s">
        <v>39</v>
      </c>
      <c r="Z1385" s="14">
        <f t="shared" si="200"/>
        <v>1</v>
      </c>
      <c r="AA1385" s="48">
        <v>594.54999999999995</v>
      </c>
      <c r="AB1385" s="50" t="s">
        <v>661</v>
      </c>
      <c r="AC1385" s="36" t="s">
        <v>271</v>
      </c>
      <c r="AD1385" s="37" t="s">
        <v>51</v>
      </c>
      <c r="AE1385" s="32" t="str">
        <f t="shared" si="204"/>
        <v>Realizado</v>
      </c>
      <c r="AF1385" s="38" t="s">
        <v>42</v>
      </c>
      <c r="AG1385" s="39">
        <f t="shared" si="198"/>
        <v>328.49</v>
      </c>
      <c r="AH1385" s="40">
        <v>2548098.5699999998</v>
      </c>
      <c r="AI1385" s="35" t="e">
        <f t="shared" si="201"/>
        <v>#N/A</v>
      </c>
      <c r="AJ1385" s="110">
        <v>25805136</v>
      </c>
      <c r="AK1385" s="51">
        <v>328.49</v>
      </c>
      <c r="AL1385" s="34" t="str">
        <f t="shared" si="202"/>
        <v>Mauricio Alves</v>
      </c>
    </row>
    <row r="1386" spans="1:38" x14ac:dyDescent="0.25">
      <c r="A1386" s="26" t="s">
        <v>38</v>
      </c>
      <c r="B1386" s="26" t="s">
        <v>39</v>
      </c>
      <c r="C1386" s="26" t="s">
        <v>52</v>
      </c>
      <c r="D1386" s="26" t="s">
        <v>40</v>
      </c>
      <c r="E1386" s="117">
        <v>6669</v>
      </c>
      <c r="F1386" s="118">
        <v>593</v>
      </c>
      <c r="G1386" s="118"/>
      <c r="H1386" s="26">
        <v>6000836008</v>
      </c>
      <c r="I1386" s="26" t="s">
        <v>42</v>
      </c>
      <c r="J1386" s="26" t="s">
        <v>42</v>
      </c>
      <c r="K1386" s="30" t="str">
        <f t="shared" si="203"/>
        <v>Custeio</v>
      </c>
      <c r="L1386" s="129" t="s">
        <v>156</v>
      </c>
      <c r="M1386" s="26" t="s">
        <v>69</v>
      </c>
      <c r="N1386" s="43" t="str">
        <f t="shared" si="197"/>
        <v>Realizado</v>
      </c>
      <c r="O1386" s="119" t="s">
        <v>45</v>
      </c>
      <c r="P1386" s="119" t="s">
        <v>374</v>
      </c>
      <c r="Q1386" s="26" t="str">
        <f>IFERROR(IFERROR(VLOOKUP(H1386,[1]STATUS_CAPEX!I:J,2,0),VLOOKUP(H1386,[1]STATUS_OPEX!H:I,2,0)),0)</f>
        <v>LIB //COMS</v>
      </c>
      <c r="R1386" s="31">
        <v>45558</v>
      </c>
      <c r="S1386" s="32" t="s">
        <v>47</v>
      </c>
      <c r="T1386" s="119" t="s">
        <v>72</v>
      </c>
      <c r="U1386" s="33" t="s">
        <v>39</v>
      </c>
      <c r="V1386" s="33" t="str">
        <f t="shared" si="206"/>
        <v>OK</v>
      </c>
      <c r="W1386" s="33" t="s">
        <v>49</v>
      </c>
      <c r="X1386" s="33" t="s">
        <v>49</v>
      </c>
      <c r="Y1386" s="33" t="s">
        <v>39</v>
      </c>
      <c r="Z1386" s="14">
        <f t="shared" si="200"/>
        <v>1</v>
      </c>
      <c r="AA1386" s="121">
        <v>3619.86</v>
      </c>
      <c r="AB1386" s="50" t="s">
        <v>661</v>
      </c>
      <c r="AC1386" s="36" t="s">
        <v>271</v>
      </c>
      <c r="AD1386" s="37" t="s">
        <v>51</v>
      </c>
      <c r="AE1386" s="32" t="str">
        <f t="shared" si="204"/>
        <v>Realizado</v>
      </c>
      <c r="AF1386" s="114" t="s">
        <v>42</v>
      </c>
      <c r="AG1386" s="122">
        <f t="shared" si="198"/>
        <v>1718.14</v>
      </c>
      <c r="AH1386" s="40">
        <v>2548098.5699999998</v>
      </c>
      <c r="AI1386" s="123" t="e">
        <f t="shared" si="201"/>
        <v>#N/A</v>
      </c>
      <c r="AJ1386" s="41">
        <v>26045548</v>
      </c>
      <c r="AK1386" s="51">
        <v>1718.14</v>
      </c>
      <c r="AL1386" s="34" t="str">
        <f t="shared" si="202"/>
        <v>Mauricio Alves</v>
      </c>
    </row>
    <row r="1387" spans="1:38" x14ac:dyDescent="0.25">
      <c r="A1387" s="26" t="s">
        <v>38</v>
      </c>
      <c r="B1387" s="26" t="s">
        <v>39</v>
      </c>
      <c r="C1387" s="26" t="s">
        <v>52</v>
      </c>
      <c r="D1387" s="26" t="s">
        <v>40</v>
      </c>
      <c r="E1387" s="27">
        <v>42328</v>
      </c>
      <c r="F1387" s="67">
        <v>238</v>
      </c>
      <c r="G1387" s="67"/>
      <c r="H1387" s="26">
        <v>6000831842</v>
      </c>
      <c r="I1387" s="26" t="s">
        <v>42</v>
      </c>
      <c r="J1387" s="26" t="s">
        <v>42</v>
      </c>
      <c r="K1387" s="30" t="str">
        <f t="shared" si="203"/>
        <v>Custeio</v>
      </c>
      <c r="L1387" s="47" t="s">
        <v>136</v>
      </c>
      <c r="M1387" s="26" t="s">
        <v>54</v>
      </c>
      <c r="N1387" s="26" t="str">
        <f t="shared" si="197"/>
        <v>Realizado</v>
      </c>
      <c r="O1387" s="47" t="s">
        <v>45</v>
      </c>
      <c r="P1387" s="47" t="s">
        <v>81</v>
      </c>
      <c r="Q1387" s="26" t="str">
        <f>IFERROR(IFERROR(VLOOKUP(H1387,[1]STATUS_CAPEX!I:J,2,0),VLOOKUP(H1387,[1]STATUS_OPEX!H:I,2,0)),0)</f>
        <v>LIB //COMS</v>
      </c>
      <c r="R1387" s="31">
        <v>45558</v>
      </c>
      <c r="S1387" s="32" t="s">
        <v>165</v>
      </c>
      <c r="T1387" s="47" t="s">
        <v>72</v>
      </c>
      <c r="U1387" s="33" t="s">
        <v>39</v>
      </c>
      <c r="V1387" s="33" t="str">
        <f t="shared" si="206"/>
        <v>OK</v>
      </c>
      <c r="W1387" s="33" t="s">
        <v>49</v>
      </c>
      <c r="X1387" s="33" t="s">
        <v>49</v>
      </c>
      <c r="Y1387" s="33" t="s">
        <v>39</v>
      </c>
      <c r="Z1387" s="14">
        <f t="shared" si="200"/>
        <v>1</v>
      </c>
      <c r="AA1387" s="48">
        <v>1300.24</v>
      </c>
      <c r="AB1387" s="50" t="s">
        <v>661</v>
      </c>
      <c r="AC1387" s="36" t="str">
        <f>IFERROR(VLOOKUP(T1387,[1]STATUS_CAPEX!Q:R,2,0),"SAMUEL OLIVEIRA")</f>
        <v>SAMUEL OLIVEIRA</v>
      </c>
      <c r="AD1387" s="37" t="s">
        <v>51</v>
      </c>
      <c r="AE1387" s="32" t="str">
        <f t="shared" si="204"/>
        <v>Realizado</v>
      </c>
      <c r="AF1387" s="38" t="s">
        <v>166</v>
      </c>
      <c r="AG1387" s="39">
        <f t="shared" si="198"/>
        <v>963.37</v>
      </c>
      <c r="AH1387" s="40">
        <v>2548098.5699999998</v>
      </c>
      <c r="AI1387" s="35" t="e">
        <f t="shared" si="201"/>
        <v>#N/A</v>
      </c>
      <c r="AJ1387" s="110">
        <v>25781501</v>
      </c>
      <c r="AK1387" s="51">
        <v>963.37</v>
      </c>
      <c r="AL1387" s="34" t="str">
        <f t="shared" si="202"/>
        <v>Mauricio Alves</v>
      </c>
    </row>
    <row r="1388" spans="1:38" x14ac:dyDescent="0.25">
      <c r="A1388" s="26" t="s">
        <v>38</v>
      </c>
      <c r="B1388" s="26" t="s">
        <v>39</v>
      </c>
      <c r="C1388" s="26" t="s">
        <v>52</v>
      </c>
      <c r="D1388" s="26" t="s">
        <v>40</v>
      </c>
      <c r="E1388" s="27">
        <v>1826</v>
      </c>
      <c r="F1388" s="67">
        <v>239</v>
      </c>
      <c r="G1388" s="67"/>
      <c r="H1388" s="26">
        <v>6000831843</v>
      </c>
      <c r="I1388" s="26" t="s">
        <v>42</v>
      </c>
      <c r="J1388" s="26" t="s">
        <v>42</v>
      </c>
      <c r="K1388" s="30" t="str">
        <f t="shared" si="203"/>
        <v>Custeio</v>
      </c>
      <c r="L1388" s="47" t="s">
        <v>136</v>
      </c>
      <c r="M1388" s="26" t="s">
        <v>54</v>
      </c>
      <c r="N1388" s="26" t="str">
        <f t="shared" si="197"/>
        <v>Realizado</v>
      </c>
      <c r="O1388" s="47" t="s">
        <v>45</v>
      </c>
      <c r="P1388" s="47" t="s">
        <v>81</v>
      </c>
      <c r="Q1388" s="26" t="str">
        <f>IFERROR(IFERROR(VLOOKUP(H1388,[1]STATUS_CAPEX!I:J,2,0),VLOOKUP(H1388,[1]STATUS_OPEX!H:I,2,0)),0)</f>
        <v>LIB //COMS</v>
      </c>
      <c r="R1388" s="31">
        <v>45558</v>
      </c>
      <c r="S1388" s="32" t="s">
        <v>165</v>
      </c>
      <c r="T1388" s="47" t="s">
        <v>72</v>
      </c>
      <c r="U1388" s="33" t="s">
        <v>39</v>
      </c>
      <c r="V1388" s="33" t="str">
        <f t="shared" si="206"/>
        <v>OK</v>
      </c>
      <c r="W1388" s="33" t="s">
        <v>49</v>
      </c>
      <c r="X1388" s="33" t="s">
        <v>49</v>
      </c>
      <c r="Y1388" s="33" t="s">
        <v>39</v>
      </c>
      <c r="Z1388" s="14">
        <f t="shared" si="200"/>
        <v>1</v>
      </c>
      <c r="AA1388" s="48">
        <v>1300.24</v>
      </c>
      <c r="AB1388" s="50" t="s">
        <v>661</v>
      </c>
      <c r="AC1388" s="36" t="str">
        <f>IFERROR(VLOOKUP(T1388,[1]STATUS_CAPEX!Q:R,2,0),"SAMUEL OLIVEIRA")</f>
        <v>SAMUEL OLIVEIRA</v>
      </c>
      <c r="AD1388" s="37" t="s">
        <v>51</v>
      </c>
      <c r="AE1388" s="32" t="str">
        <f t="shared" si="204"/>
        <v>Realizado</v>
      </c>
      <c r="AF1388" s="38" t="s">
        <v>166</v>
      </c>
      <c r="AG1388" s="39">
        <f t="shared" si="198"/>
        <v>963.37</v>
      </c>
      <c r="AH1388" s="40">
        <v>2548098.5699999998</v>
      </c>
      <c r="AI1388" s="35" t="e">
        <f t="shared" si="201"/>
        <v>#N/A</v>
      </c>
      <c r="AJ1388" s="110">
        <v>25781502</v>
      </c>
      <c r="AK1388" s="51">
        <v>963.37</v>
      </c>
      <c r="AL1388" s="34" t="str">
        <f t="shared" si="202"/>
        <v>Mauricio Alves</v>
      </c>
    </row>
    <row r="1389" spans="1:38" x14ac:dyDescent="0.25">
      <c r="A1389" s="26" t="s">
        <v>38</v>
      </c>
      <c r="B1389" s="26" t="s">
        <v>39</v>
      </c>
      <c r="C1389" s="26" t="s">
        <v>52</v>
      </c>
      <c r="D1389" s="26" t="s">
        <v>40</v>
      </c>
      <c r="E1389" s="27">
        <v>49788</v>
      </c>
      <c r="F1389" s="67">
        <v>240</v>
      </c>
      <c r="G1389" s="67"/>
      <c r="H1389" s="26">
        <v>6000831844</v>
      </c>
      <c r="I1389" s="26" t="s">
        <v>42</v>
      </c>
      <c r="J1389" s="26" t="s">
        <v>42</v>
      </c>
      <c r="K1389" s="30" t="str">
        <f t="shared" si="203"/>
        <v>Custeio</v>
      </c>
      <c r="L1389" s="47" t="s">
        <v>136</v>
      </c>
      <c r="M1389" s="26" t="s">
        <v>54</v>
      </c>
      <c r="N1389" s="26" t="str">
        <f t="shared" ref="N1389:N1452" si="207">IF(Z1389&gt;99%,"Realizado","Pendente")</f>
        <v>Realizado</v>
      </c>
      <c r="O1389" s="47" t="s">
        <v>45</v>
      </c>
      <c r="P1389" s="47" t="s">
        <v>81</v>
      </c>
      <c r="Q1389" s="26" t="str">
        <f>IFERROR(IFERROR(VLOOKUP(H1389,[1]STATUS_CAPEX!I:J,2,0),VLOOKUP(H1389,[1]STATUS_OPEX!H:I,2,0)),0)</f>
        <v>LIB //COMS</v>
      </c>
      <c r="R1389" s="31">
        <v>45558</v>
      </c>
      <c r="S1389" s="32" t="s">
        <v>165</v>
      </c>
      <c r="T1389" s="47" t="s">
        <v>72</v>
      </c>
      <c r="U1389" s="33" t="s">
        <v>39</v>
      </c>
      <c r="V1389" s="33" t="str">
        <f t="shared" si="206"/>
        <v>OK</v>
      </c>
      <c r="W1389" s="33" t="s">
        <v>49</v>
      </c>
      <c r="X1389" s="33" t="s">
        <v>49</v>
      </c>
      <c r="Y1389" s="33" t="s">
        <v>39</v>
      </c>
      <c r="Z1389" s="14">
        <f t="shared" si="200"/>
        <v>1</v>
      </c>
      <c r="AA1389" s="48">
        <v>1300.24</v>
      </c>
      <c r="AB1389" s="50" t="s">
        <v>661</v>
      </c>
      <c r="AC1389" s="36" t="str">
        <f>IFERROR(VLOOKUP(T1389,[1]STATUS_CAPEX!Q:R,2,0),"SAMUEL OLIVEIRA")</f>
        <v>SAMUEL OLIVEIRA</v>
      </c>
      <c r="AD1389" s="37" t="s">
        <v>51</v>
      </c>
      <c r="AE1389" s="32" t="str">
        <f t="shared" si="204"/>
        <v>Realizado</v>
      </c>
      <c r="AF1389" s="38" t="s">
        <v>166</v>
      </c>
      <c r="AG1389" s="39">
        <f t="shared" si="198"/>
        <v>963.37</v>
      </c>
      <c r="AH1389" s="40">
        <v>2548098.5699999998</v>
      </c>
      <c r="AI1389" s="35" t="e">
        <f t="shared" si="201"/>
        <v>#N/A</v>
      </c>
      <c r="AJ1389" s="110">
        <v>25805089</v>
      </c>
      <c r="AK1389" s="51">
        <v>963.37</v>
      </c>
      <c r="AL1389" s="34" t="str">
        <f t="shared" si="202"/>
        <v>Mauricio Alves</v>
      </c>
    </row>
    <row r="1390" spans="1:38" x14ac:dyDescent="0.25">
      <c r="A1390" s="26" t="s">
        <v>38</v>
      </c>
      <c r="B1390" s="26" t="s">
        <v>39</v>
      </c>
      <c r="C1390" s="26" t="s">
        <v>52</v>
      </c>
      <c r="D1390" s="26" t="s">
        <v>40</v>
      </c>
      <c r="E1390" s="27">
        <v>50241</v>
      </c>
      <c r="F1390" s="67">
        <v>241</v>
      </c>
      <c r="G1390" s="67"/>
      <c r="H1390" s="26">
        <v>6000831846</v>
      </c>
      <c r="I1390" s="26" t="s">
        <v>42</v>
      </c>
      <c r="J1390" s="26" t="s">
        <v>42</v>
      </c>
      <c r="K1390" s="30" t="str">
        <f t="shared" si="203"/>
        <v>Custeio</v>
      </c>
      <c r="L1390" s="47" t="s">
        <v>136</v>
      </c>
      <c r="M1390" s="26" t="s">
        <v>54</v>
      </c>
      <c r="N1390" s="26" t="str">
        <f t="shared" si="207"/>
        <v>Realizado</v>
      </c>
      <c r="O1390" s="26" t="s">
        <v>64</v>
      </c>
      <c r="P1390" s="47" t="s">
        <v>81</v>
      </c>
      <c r="Q1390" s="26" t="str">
        <f>IFERROR(IFERROR(VLOOKUP(H1390,[1]STATUS_CAPEX!I:J,2,0),VLOOKUP(H1390,[1]STATUS_OPEX!H:I,2,0)),0)</f>
        <v>LIB //COMS</v>
      </c>
      <c r="R1390" s="31">
        <v>45558</v>
      </c>
      <c r="S1390" s="32" t="s">
        <v>165</v>
      </c>
      <c r="T1390" s="47" t="s">
        <v>72</v>
      </c>
      <c r="U1390" s="33" t="s">
        <v>39</v>
      </c>
      <c r="V1390" s="33" t="str">
        <f t="shared" si="206"/>
        <v>OK</v>
      </c>
      <c r="W1390" s="33" t="s">
        <v>49</v>
      </c>
      <c r="X1390" s="33" t="s">
        <v>49</v>
      </c>
      <c r="Y1390" s="33" t="s">
        <v>39</v>
      </c>
      <c r="Z1390" s="14">
        <f t="shared" si="200"/>
        <v>1</v>
      </c>
      <c r="AA1390" s="48">
        <v>2747.32</v>
      </c>
      <c r="AB1390" s="50" t="s">
        <v>661</v>
      </c>
      <c r="AC1390" s="36" t="str">
        <f>IFERROR(VLOOKUP(T1390,[1]STATUS_CAPEX!Q:R,2,0),"SAMUEL OLIVEIRA")</f>
        <v>SAMUEL OLIVEIRA</v>
      </c>
      <c r="AD1390" s="37" t="s">
        <v>51</v>
      </c>
      <c r="AE1390" s="32" t="str">
        <f t="shared" si="204"/>
        <v>Realizado</v>
      </c>
      <c r="AF1390" s="38" t="s">
        <v>166</v>
      </c>
      <c r="AG1390" s="39">
        <f t="shared" si="198"/>
        <v>963.37</v>
      </c>
      <c r="AH1390" s="40">
        <v>2548098.5699999998</v>
      </c>
      <c r="AI1390" s="35" t="e">
        <f t="shared" si="201"/>
        <v>#N/A</v>
      </c>
      <c r="AJ1390" s="110">
        <v>25819354</v>
      </c>
      <c r="AK1390" s="51">
        <v>963.37</v>
      </c>
      <c r="AL1390" s="34" t="str">
        <f t="shared" si="202"/>
        <v>Mauricio Alves</v>
      </c>
    </row>
    <row r="1391" spans="1:38" x14ac:dyDescent="0.25">
      <c r="A1391" s="26" t="s">
        <v>38</v>
      </c>
      <c r="B1391" s="26" t="s">
        <v>39</v>
      </c>
      <c r="C1391" s="26" t="s">
        <v>52</v>
      </c>
      <c r="D1391" s="26" t="s">
        <v>40</v>
      </c>
      <c r="E1391" s="27">
        <v>52573</v>
      </c>
      <c r="F1391" s="67">
        <v>242</v>
      </c>
      <c r="G1391" s="67"/>
      <c r="H1391" s="26">
        <v>6000831848</v>
      </c>
      <c r="I1391" s="26" t="s">
        <v>42</v>
      </c>
      <c r="J1391" s="26" t="s">
        <v>42</v>
      </c>
      <c r="K1391" s="30" t="str">
        <f t="shared" si="203"/>
        <v>Custeio</v>
      </c>
      <c r="L1391" s="47" t="s">
        <v>136</v>
      </c>
      <c r="M1391" s="26" t="s">
        <v>54</v>
      </c>
      <c r="N1391" s="26" t="str">
        <f t="shared" si="207"/>
        <v>Realizado</v>
      </c>
      <c r="O1391" s="47" t="s">
        <v>45</v>
      </c>
      <c r="P1391" s="47" t="s">
        <v>81</v>
      </c>
      <c r="Q1391" s="26" t="str">
        <f>IFERROR(IFERROR(VLOOKUP(H1391,[1]STATUS_CAPEX!I:J,2,0),VLOOKUP(H1391,[1]STATUS_OPEX!H:I,2,0)),0)</f>
        <v>LIB //COMS</v>
      </c>
      <c r="R1391" s="31">
        <v>45558</v>
      </c>
      <c r="S1391" s="32" t="s">
        <v>165</v>
      </c>
      <c r="T1391" s="47" t="s">
        <v>72</v>
      </c>
      <c r="U1391" s="33" t="s">
        <v>39</v>
      </c>
      <c r="V1391" s="33" t="str">
        <f t="shared" si="206"/>
        <v>OK</v>
      </c>
      <c r="W1391" s="33" t="s">
        <v>49</v>
      </c>
      <c r="X1391" s="33" t="s">
        <v>49</v>
      </c>
      <c r="Y1391" s="33" t="s">
        <v>39</v>
      </c>
      <c r="Z1391" s="14">
        <f t="shared" si="200"/>
        <v>1</v>
      </c>
      <c r="AA1391" s="48">
        <v>1300.24</v>
      </c>
      <c r="AB1391" s="50" t="s">
        <v>661</v>
      </c>
      <c r="AC1391" s="36" t="str">
        <f>IFERROR(VLOOKUP(T1391,[1]STATUS_CAPEX!Q:R,2,0),"SAMUEL OLIVEIRA")</f>
        <v>SAMUEL OLIVEIRA</v>
      </c>
      <c r="AD1391" s="37" t="s">
        <v>51</v>
      </c>
      <c r="AE1391" s="32" t="str">
        <f t="shared" si="204"/>
        <v>Realizado</v>
      </c>
      <c r="AF1391" s="38" t="s">
        <v>166</v>
      </c>
      <c r="AG1391" s="39">
        <v>963.37</v>
      </c>
      <c r="AH1391" s="40">
        <v>2548098.5699999998</v>
      </c>
      <c r="AI1391" s="35" t="e">
        <f t="shared" si="201"/>
        <v>#N/A</v>
      </c>
      <c r="AJ1391" s="110">
        <v>25819401</v>
      </c>
      <c r="AK1391" s="57">
        <v>963.37</v>
      </c>
      <c r="AL1391" s="34" t="str">
        <f t="shared" si="202"/>
        <v>Mauricio Alves</v>
      </c>
    </row>
    <row r="1392" spans="1:38" x14ac:dyDescent="0.25">
      <c r="A1392" s="26" t="s">
        <v>38</v>
      </c>
      <c r="B1392" s="26" t="s">
        <v>39</v>
      </c>
      <c r="C1392" s="26" t="s">
        <v>52</v>
      </c>
      <c r="D1392" s="26" t="s">
        <v>40</v>
      </c>
      <c r="E1392" s="27">
        <v>53474</v>
      </c>
      <c r="F1392" s="67">
        <v>243</v>
      </c>
      <c r="G1392" s="67"/>
      <c r="H1392" s="26">
        <v>6000831849</v>
      </c>
      <c r="I1392" s="26" t="s">
        <v>42</v>
      </c>
      <c r="J1392" s="26" t="s">
        <v>42</v>
      </c>
      <c r="K1392" s="30" t="str">
        <f t="shared" si="203"/>
        <v>Custeio</v>
      </c>
      <c r="L1392" s="47" t="s">
        <v>136</v>
      </c>
      <c r="M1392" s="26" t="s">
        <v>54</v>
      </c>
      <c r="N1392" s="26" t="str">
        <f t="shared" si="207"/>
        <v>Realizado</v>
      </c>
      <c r="O1392" s="47" t="s">
        <v>100</v>
      </c>
      <c r="P1392" s="47" t="s">
        <v>78</v>
      </c>
      <c r="Q1392" s="26" t="str">
        <f>IFERROR(IFERROR(VLOOKUP(H1392,[1]STATUS_CAPEX!I:J,2,0),VLOOKUP(H1392,[1]STATUS_OPEX!H:I,2,0)),0)</f>
        <v>LIB //COMS</v>
      </c>
      <c r="R1392" s="31">
        <v>45558</v>
      </c>
      <c r="S1392" s="32" t="s">
        <v>47</v>
      </c>
      <c r="T1392" s="47" t="s">
        <v>72</v>
      </c>
      <c r="U1392" s="33" t="s">
        <v>39</v>
      </c>
      <c r="V1392" s="33" t="str">
        <f t="shared" si="206"/>
        <v>OK</v>
      </c>
      <c r="W1392" s="33" t="s">
        <v>49</v>
      </c>
      <c r="X1392" s="33" t="s">
        <v>49</v>
      </c>
      <c r="Y1392" s="33" t="s">
        <v>39</v>
      </c>
      <c r="Z1392" s="14">
        <f t="shared" si="200"/>
        <v>1</v>
      </c>
      <c r="AA1392" s="48">
        <v>800.25</v>
      </c>
      <c r="AB1392" s="50" t="s">
        <v>661</v>
      </c>
      <c r="AC1392" s="36" t="str">
        <f>IFERROR(VLOOKUP(T1392,[1]STATUS_CAPEX!Q:R,2,0),"SAMUEL OLIVEIRA")</f>
        <v>SAMUEL OLIVEIRA</v>
      </c>
      <c r="AD1392" s="37" t="s">
        <v>51</v>
      </c>
      <c r="AE1392" s="32" t="str">
        <f t="shared" si="204"/>
        <v>Realizado</v>
      </c>
      <c r="AF1392" s="38" t="s">
        <v>42</v>
      </c>
      <c r="AG1392" s="39">
        <f t="shared" ref="AG1392:AG1436" si="208">IF(AK1392="",AA1392,AK1392)</f>
        <v>402.12</v>
      </c>
      <c r="AH1392" s="40">
        <v>2548098.5699999998</v>
      </c>
      <c r="AI1392" s="35" t="e">
        <f t="shared" si="201"/>
        <v>#N/A</v>
      </c>
      <c r="AJ1392" s="110">
        <v>25819404</v>
      </c>
      <c r="AK1392" s="51">
        <v>402.12</v>
      </c>
      <c r="AL1392" s="34" t="str">
        <f t="shared" si="202"/>
        <v>Mauricio Alves</v>
      </c>
    </row>
    <row r="1393" spans="1:38" x14ac:dyDescent="0.25">
      <c r="A1393" s="26" t="s">
        <v>38</v>
      </c>
      <c r="B1393" s="26" t="s">
        <v>39</v>
      </c>
      <c r="C1393" s="26" t="s">
        <v>52</v>
      </c>
      <c r="D1393" s="26" t="s">
        <v>40</v>
      </c>
      <c r="E1393" s="117">
        <v>64168</v>
      </c>
      <c r="F1393" s="118">
        <v>244</v>
      </c>
      <c r="G1393" s="118"/>
      <c r="H1393" s="26" t="s">
        <v>689</v>
      </c>
      <c r="I1393" s="26" t="s">
        <v>42</v>
      </c>
      <c r="J1393" s="26" t="s">
        <v>42</v>
      </c>
      <c r="K1393" s="30" t="str">
        <f t="shared" si="203"/>
        <v>EME</v>
      </c>
      <c r="L1393" s="47" t="s">
        <v>136</v>
      </c>
      <c r="M1393" s="26" t="s">
        <v>54</v>
      </c>
      <c r="N1393" s="43" t="str">
        <f t="shared" si="207"/>
        <v>Realizado</v>
      </c>
      <c r="O1393" s="119" t="s">
        <v>422</v>
      </c>
      <c r="P1393" s="119" t="s">
        <v>101</v>
      </c>
      <c r="Q1393" s="26" t="str">
        <f>IFERROR(IFERROR(VLOOKUP(H1393,[1]STATUS_CAPEX!I:J,2,0),VLOOKUP(H1393,[1]STATUS_OPEX!H:I,2,0)),0)</f>
        <v>LIB //CKCP</v>
      </c>
      <c r="R1393" s="31">
        <v>45558</v>
      </c>
      <c r="S1393" s="32" t="s">
        <v>47</v>
      </c>
      <c r="T1393" s="26" t="s">
        <v>48</v>
      </c>
      <c r="U1393" s="33" t="s">
        <v>39</v>
      </c>
      <c r="V1393" s="33" t="str">
        <f t="shared" si="206"/>
        <v>OK</v>
      </c>
      <c r="W1393" s="33" t="s">
        <v>49</v>
      </c>
      <c r="X1393" s="33" t="s">
        <v>49</v>
      </c>
      <c r="Y1393" s="33" t="s">
        <v>39</v>
      </c>
      <c r="Z1393" s="14">
        <f t="shared" si="200"/>
        <v>1</v>
      </c>
      <c r="AA1393" s="121">
        <v>7734.01</v>
      </c>
      <c r="AB1393" s="50" t="s">
        <v>661</v>
      </c>
      <c r="AC1393" s="36" t="s">
        <v>411</v>
      </c>
      <c r="AD1393" s="37" t="s">
        <v>51</v>
      </c>
      <c r="AE1393" s="32" t="str">
        <f t="shared" si="204"/>
        <v>Realizado</v>
      </c>
      <c r="AF1393" s="114" t="s">
        <v>42</v>
      </c>
      <c r="AG1393" s="122">
        <f t="shared" si="208"/>
        <v>9269.6299999999992</v>
      </c>
      <c r="AH1393" s="40">
        <v>2548098.5699999998</v>
      </c>
      <c r="AI1393" s="123" t="e">
        <f t="shared" si="201"/>
        <v>#N/A</v>
      </c>
      <c r="AJ1393" s="41">
        <v>25865987</v>
      </c>
      <c r="AK1393" s="51">
        <v>9269.6299999999992</v>
      </c>
      <c r="AL1393" s="34" t="str">
        <f t="shared" si="202"/>
        <v>Mauricio Alves</v>
      </c>
    </row>
    <row r="1394" spans="1:38" x14ac:dyDescent="0.25">
      <c r="A1394" s="26" t="s">
        <v>38</v>
      </c>
      <c r="B1394" s="26" t="s">
        <v>39</v>
      </c>
      <c r="C1394" s="26" t="s">
        <v>52</v>
      </c>
      <c r="D1394" s="26" t="s">
        <v>40</v>
      </c>
      <c r="E1394" s="27">
        <v>6599</v>
      </c>
      <c r="F1394" s="67">
        <v>120</v>
      </c>
      <c r="G1394" s="67"/>
      <c r="H1394" s="26" t="s">
        <v>690</v>
      </c>
      <c r="I1394" s="26" t="s">
        <v>42</v>
      </c>
      <c r="J1394" s="26" t="s">
        <v>42</v>
      </c>
      <c r="K1394" s="30" t="str">
        <f t="shared" si="203"/>
        <v>ERD</v>
      </c>
      <c r="L1394" s="47" t="s">
        <v>136</v>
      </c>
      <c r="M1394" s="26" t="s">
        <v>44</v>
      </c>
      <c r="N1394" s="26" t="str">
        <f t="shared" si="207"/>
        <v>Realizado</v>
      </c>
      <c r="O1394" s="47" t="s">
        <v>45</v>
      </c>
      <c r="P1394" s="47" t="s">
        <v>108</v>
      </c>
      <c r="Q1394" s="26" t="str">
        <f>IFERROR(IFERROR(VLOOKUP(H1394,[1]STATUS_CAPEX!I:J,2,0),VLOOKUP(H1394,[1]STATUS_OPEX!H:I,2,0)),0)</f>
        <v>LIB //CKCP</v>
      </c>
      <c r="R1394" s="31">
        <v>45558</v>
      </c>
      <c r="S1394" s="32" t="s">
        <v>47</v>
      </c>
      <c r="T1394" s="26" t="s">
        <v>48</v>
      </c>
      <c r="U1394" s="33" t="s">
        <v>39</v>
      </c>
      <c r="V1394" s="33" t="str">
        <f t="shared" si="206"/>
        <v>OK</v>
      </c>
      <c r="W1394" s="33" t="s">
        <v>49</v>
      </c>
      <c r="X1394" s="33" t="s">
        <v>49</v>
      </c>
      <c r="Y1394" s="33" t="s">
        <v>39</v>
      </c>
      <c r="Z1394" s="14">
        <f t="shared" si="200"/>
        <v>1</v>
      </c>
      <c r="AA1394" s="48">
        <v>5125.41</v>
      </c>
      <c r="AB1394" s="50" t="s">
        <v>661</v>
      </c>
      <c r="AC1394" s="36" t="s">
        <v>411</v>
      </c>
      <c r="AD1394" s="37" t="s">
        <v>51</v>
      </c>
      <c r="AE1394" s="32" t="str">
        <f t="shared" si="204"/>
        <v>Realizado</v>
      </c>
      <c r="AF1394" s="38" t="s">
        <v>42</v>
      </c>
      <c r="AG1394" s="39">
        <f t="shared" si="208"/>
        <v>6065.22</v>
      </c>
      <c r="AH1394" s="40">
        <v>2548098.5699999998</v>
      </c>
      <c r="AI1394" s="35" t="e">
        <f t="shared" si="201"/>
        <v>#N/A</v>
      </c>
      <c r="AJ1394" s="41">
        <v>25882489</v>
      </c>
      <c r="AK1394" s="51">
        <v>6065.22</v>
      </c>
      <c r="AL1394" s="34" t="str">
        <f t="shared" si="202"/>
        <v>Mauricio Alves</v>
      </c>
    </row>
    <row r="1395" spans="1:38" x14ac:dyDescent="0.25">
      <c r="A1395" s="26" t="s">
        <v>38</v>
      </c>
      <c r="B1395" s="26" t="s">
        <v>39</v>
      </c>
      <c r="C1395" s="26" t="s">
        <v>52</v>
      </c>
      <c r="D1395" s="26" t="s">
        <v>40</v>
      </c>
      <c r="E1395" s="27">
        <v>6599</v>
      </c>
      <c r="F1395" s="67">
        <v>121</v>
      </c>
      <c r="G1395" s="67"/>
      <c r="H1395" s="26" t="s">
        <v>691</v>
      </c>
      <c r="I1395" s="26" t="s">
        <v>42</v>
      </c>
      <c r="J1395" s="26" t="s">
        <v>42</v>
      </c>
      <c r="K1395" s="30" t="str">
        <f t="shared" si="203"/>
        <v>ERD</v>
      </c>
      <c r="L1395" s="47" t="s">
        <v>136</v>
      </c>
      <c r="M1395" s="26" t="s">
        <v>44</v>
      </c>
      <c r="N1395" s="26" t="str">
        <f t="shared" si="207"/>
        <v>Realizado</v>
      </c>
      <c r="O1395" s="47" t="s">
        <v>45</v>
      </c>
      <c r="P1395" s="47" t="s">
        <v>108</v>
      </c>
      <c r="Q1395" s="26" t="str">
        <f>IFERROR(IFERROR(VLOOKUP(H1395,[1]STATUS_CAPEX!I:J,2,0),VLOOKUP(H1395,[1]STATUS_OPEX!H:I,2,0)),0)</f>
        <v>LIB //CKCP</v>
      </c>
      <c r="R1395" s="31">
        <v>45558</v>
      </c>
      <c r="S1395" s="32" t="s">
        <v>47</v>
      </c>
      <c r="T1395" s="26" t="s">
        <v>48</v>
      </c>
      <c r="U1395" s="33" t="s">
        <v>39</v>
      </c>
      <c r="V1395" s="33" t="str">
        <f t="shared" si="206"/>
        <v>OK</v>
      </c>
      <c r="W1395" s="33" t="s">
        <v>49</v>
      </c>
      <c r="X1395" s="33" t="s">
        <v>49</v>
      </c>
      <c r="Y1395" s="33" t="s">
        <v>39</v>
      </c>
      <c r="Z1395" s="14">
        <f t="shared" si="200"/>
        <v>1</v>
      </c>
      <c r="AA1395" s="48">
        <v>3230.37</v>
      </c>
      <c r="AB1395" s="50" t="s">
        <v>661</v>
      </c>
      <c r="AC1395" s="36" t="s">
        <v>411</v>
      </c>
      <c r="AD1395" s="37" t="s">
        <v>51</v>
      </c>
      <c r="AE1395" s="32" t="str">
        <f t="shared" si="204"/>
        <v>Realizado</v>
      </c>
      <c r="AF1395" s="38" t="s">
        <v>42</v>
      </c>
      <c r="AG1395" s="39">
        <f t="shared" si="208"/>
        <v>5474.02</v>
      </c>
      <c r="AH1395" s="40">
        <v>2548098.5699999998</v>
      </c>
      <c r="AI1395" s="35" t="e">
        <f t="shared" si="201"/>
        <v>#N/A</v>
      </c>
      <c r="AJ1395" s="41">
        <v>25882839</v>
      </c>
      <c r="AK1395" s="51">
        <v>5474.02</v>
      </c>
      <c r="AL1395" s="34" t="str">
        <f t="shared" si="202"/>
        <v>Mauricio Alves</v>
      </c>
    </row>
    <row r="1396" spans="1:38" x14ac:dyDescent="0.25">
      <c r="A1396" s="26" t="s">
        <v>38</v>
      </c>
      <c r="B1396" s="26" t="s">
        <v>39</v>
      </c>
      <c r="C1396" s="26" t="s">
        <v>52</v>
      </c>
      <c r="D1396" s="26" t="s">
        <v>40</v>
      </c>
      <c r="E1396" s="27">
        <v>53118</v>
      </c>
      <c r="F1396" s="67">
        <v>122</v>
      </c>
      <c r="G1396" s="67"/>
      <c r="H1396" s="26">
        <v>6000833035</v>
      </c>
      <c r="I1396" s="26" t="s">
        <v>42</v>
      </c>
      <c r="J1396" s="26" t="s">
        <v>42</v>
      </c>
      <c r="K1396" s="30" t="str">
        <f t="shared" si="203"/>
        <v>Custeio</v>
      </c>
      <c r="L1396" s="47" t="s">
        <v>136</v>
      </c>
      <c r="M1396" s="26" t="s">
        <v>44</v>
      </c>
      <c r="N1396" s="26" t="str">
        <f t="shared" si="207"/>
        <v>Realizado</v>
      </c>
      <c r="O1396" s="47" t="s">
        <v>45</v>
      </c>
      <c r="P1396" s="47" t="s">
        <v>537</v>
      </c>
      <c r="Q1396" s="26" t="str">
        <f>IFERROR(IFERROR(VLOOKUP(H1396,[1]STATUS_CAPEX!I:J,2,0),VLOOKUP(H1396,[1]STATUS_OPEX!H:I,2,0)),0)</f>
        <v>LIB //COMS</v>
      </c>
      <c r="R1396" s="31">
        <v>45558</v>
      </c>
      <c r="S1396" s="32" t="s">
        <v>47</v>
      </c>
      <c r="T1396" s="47" t="s">
        <v>72</v>
      </c>
      <c r="U1396" s="33" t="s">
        <v>39</v>
      </c>
      <c r="V1396" s="33" t="str">
        <f t="shared" si="206"/>
        <v>OK</v>
      </c>
      <c r="W1396" s="33" t="s">
        <v>49</v>
      </c>
      <c r="X1396" s="33" t="s">
        <v>49</v>
      </c>
      <c r="Y1396" s="33" t="s">
        <v>39</v>
      </c>
      <c r="Z1396" s="14">
        <f t="shared" si="200"/>
        <v>1</v>
      </c>
      <c r="AA1396" s="48">
        <v>1694.38</v>
      </c>
      <c r="AB1396" s="50" t="s">
        <v>661</v>
      </c>
      <c r="AC1396" s="36" t="s">
        <v>73</v>
      </c>
      <c r="AD1396" s="37" t="s">
        <v>51</v>
      </c>
      <c r="AE1396" s="32" t="str">
        <f t="shared" si="204"/>
        <v>Realizado</v>
      </c>
      <c r="AF1396" s="38" t="s">
        <v>42</v>
      </c>
      <c r="AG1396" s="39">
        <f t="shared" si="208"/>
        <v>1741.71</v>
      </c>
      <c r="AH1396" s="40">
        <v>2548098.5699999998</v>
      </c>
      <c r="AI1396" s="35" t="e">
        <f t="shared" si="201"/>
        <v>#N/A</v>
      </c>
      <c r="AJ1396" s="41">
        <v>25866507</v>
      </c>
      <c r="AK1396" s="51">
        <v>1741.71</v>
      </c>
      <c r="AL1396" s="34" t="str">
        <f t="shared" si="202"/>
        <v>Mauricio Alves</v>
      </c>
    </row>
    <row r="1397" spans="1:38" x14ac:dyDescent="0.25">
      <c r="A1397" s="26" t="s">
        <v>38</v>
      </c>
      <c r="B1397" s="26" t="s">
        <v>39</v>
      </c>
      <c r="C1397" s="26" t="s">
        <v>52</v>
      </c>
      <c r="D1397" s="26" t="s">
        <v>40</v>
      </c>
      <c r="E1397" s="27">
        <v>52589</v>
      </c>
      <c r="F1397" s="67">
        <v>123</v>
      </c>
      <c r="G1397" s="67"/>
      <c r="H1397" s="26" t="s">
        <v>692</v>
      </c>
      <c r="I1397" s="26" t="s">
        <v>42</v>
      </c>
      <c r="J1397" s="26" t="s">
        <v>42</v>
      </c>
      <c r="K1397" s="30" t="str">
        <f t="shared" si="203"/>
        <v>EME</v>
      </c>
      <c r="L1397" s="47" t="s">
        <v>136</v>
      </c>
      <c r="M1397" s="26" t="s">
        <v>44</v>
      </c>
      <c r="N1397" s="26" t="str">
        <f t="shared" si="207"/>
        <v>Realizado</v>
      </c>
      <c r="O1397" s="47" t="s">
        <v>100</v>
      </c>
      <c r="P1397" s="47" t="s">
        <v>693</v>
      </c>
      <c r="Q1397" s="26" t="str">
        <f>IFERROR(IFERROR(VLOOKUP(H1397,[1]STATUS_CAPEX!I:J,2,0),VLOOKUP(H1397,[1]STATUS_OPEX!H:I,2,0)),0)</f>
        <v>LIB // MED</v>
      </c>
      <c r="R1397" s="31">
        <v>45558</v>
      </c>
      <c r="S1397" s="32" t="s">
        <v>165</v>
      </c>
      <c r="T1397" s="26" t="s">
        <v>48</v>
      </c>
      <c r="U1397" s="33" t="s">
        <v>39</v>
      </c>
      <c r="V1397" s="33" t="str">
        <f t="shared" si="206"/>
        <v>OK</v>
      </c>
      <c r="W1397" s="33" t="s">
        <v>49</v>
      </c>
      <c r="X1397" s="33" t="s">
        <v>49</v>
      </c>
      <c r="Y1397" s="33" t="s">
        <v>39</v>
      </c>
      <c r="Z1397" s="14">
        <f t="shared" si="200"/>
        <v>1</v>
      </c>
      <c r="AA1397" s="48">
        <v>3296.72</v>
      </c>
      <c r="AB1397" s="50" t="s">
        <v>661</v>
      </c>
      <c r="AC1397" s="36" t="s">
        <v>411</v>
      </c>
      <c r="AD1397" s="37" t="s">
        <v>51</v>
      </c>
      <c r="AE1397" s="32" t="str">
        <f t="shared" si="204"/>
        <v>Realizado</v>
      </c>
      <c r="AF1397" s="38" t="s">
        <v>166</v>
      </c>
      <c r="AG1397" s="39">
        <f t="shared" si="208"/>
        <v>4957.72</v>
      </c>
      <c r="AH1397" s="40">
        <v>2548098.5699999998</v>
      </c>
      <c r="AI1397" s="35" t="e">
        <f t="shared" si="201"/>
        <v>#N/A</v>
      </c>
      <c r="AJ1397" s="41">
        <v>25866211</v>
      </c>
      <c r="AK1397" s="51">
        <v>4957.72</v>
      </c>
      <c r="AL1397" s="34" t="str">
        <f t="shared" si="202"/>
        <v>Mauricio Alves</v>
      </c>
    </row>
    <row r="1398" spans="1:38" x14ac:dyDescent="0.25">
      <c r="A1398" s="26" t="s">
        <v>38</v>
      </c>
      <c r="B1398" s="26" t="s">
        <v>39</v>
      </c>
      <c r="C1398" s="26" t="s">
        <v>52</v>
      </c>
      <c r="D1398" s="26" t="s">
        <v>40</v>
      </c>
      <c r="E1398" s="27" t="s">
        <v>694</v>
      </c>
      <c r="F1398" s="67">
        <v>124</v>
      </c>
      <c r="G1398" s="67"/>
      <c r="H1398" s="26">
        <v>6000833034</v>
      </c>
      <c r="I1398" s="26" t="s">
        <v>42</v>
      </c>
      <c r="J1398" s="26" t="s">
        <v>42</v>
      </c>
      <c r="K1398" s="30" t="str">
        <f t="shared" si="203"/>
        <v>Custeio</v>
      </c>
      <c r="L1398" s="47" t="s">
        <v>136</v>
      </c>
      <c r="M1398" s="26" t="s">
        <v>44</v>
      </c>
      <c r="N1398" s="26" t="str">
        <f t="shared" si="207"/>
        <v>Realizado</v>
      </c>
      <c r="O1398" s="47" t="s">
        <v>45</v>
      </c>
      <c r="P1398" s="47" t="s">
        <v>638</v>
      </c>
      <c r="Q1398" s="26" t="str">
        <f>IFERROR(IFERROR(VLOOKUP(H1398,[1]STATUS_CAPEX!I:J,2,0),VLOOKUP(H1398,[1]STATUS_OPEX!H:I,2,0)),0)</f>
        <v>LIB //COMS</v>
      </c>
      <c r="R1398" s="31">
        <v>45558</v>
      </c>
      <c r="S1398" s="32" t="s">
        <v>165</v>
      </c>
      <c r="T1398" s="47" t="s">
        <v>72</v>
      </c>
      <c r="U1398" s="33" t="s">
        <v>39</v>
      </c>
      <c r="V1398" s="33" t="str">
        <f t="shared" si="206"/>
        <v>OK</v>
      </c>
      <c r="W1398" s="33" t="s">
        <v>49</v>
      </c>
      <c r="X1398" s="33" t="s">
        <v>49</v>
      </c>
      <c r="Y1398" s="33" t="s">
        <v>39</v>
      </c>
      <c r="Z1398" s="14">
        <f t="shared" si="200"/>
        <v>1</v>
      </c>
      <c r="AA1398" s="48">
        <v>2003.68</v>
      </c>
      <c r="AB1398" s="50" t="s">
        <v>661</v>
      </c>
      <c r="AC1398" s="36" t="s">
        <v>73</v>
      </c>
      <c r="AD1398" s="37" t="s">
        <v>51</v>
      </c>
      <c r="AE1398" s="32" t="str">
        <f t="shared" si="204"/>
        <v>Realizado</v>
      </c>
      <c r="AF1398" s="38" t="s">
        <v>166</v>
      </c>
      <c r="AG1398" s="39">
        <f t="shared" si="208"/>
        <v>1619.41</v>
      </c>
      <c r="AH1398" s="40">
        <v>2548098.5699999998</v>
      </c>
      <c r="AI1398" s="35" t="e">
        <f t="shared" si="201"/>
        <v>#N/A</v>
      </c>
      <c r="AJ1398" s="110">
        <v>25820130</v>
      </c>
      <c r="AK1398" s="51">
        <v>1619.41</v>
      </c>
      <c r="AL1398" s="34" t="str">
        <f t="shared" si="202"/>
        <v>Mauricio Alves</v>
      </c>
    </row>
    <row r="1399" spans="1:38" x14ac:dyDescent="0.25">
      <c r="A1399" s="26" t="s">
        <v>38</v>
      </c>
      <c r="B1399" s="26" t="s">
        <v>39</v>
      </c>
      <c r="C1399" s="26" t="s">
        <v>52</v>
      </c>
      <c r="D1399" s="26" t="s">
        <v>40</v>
      </c>
      <c r="E1399" s="27">
        <v>52943</v>
      </c>
      <c r="F1399" s="67">
        <v>125</v>
      </c>
      <c r="G1399" s="67"/>
      <c r="H1399" s="26">
        <v>6000833033</v>
      </c>
      <c r="I1399" s="43" t="s">
        <v>42</v>
      </c>
      <c r="J1399" s="43" t="s">
        <v>42</v>
      </c>
      <c r="K1399" s="30" t="str">
        <f t="shared" si="203"/>
        <v>Custeio</v>
      </c>
      <c r="L1399" s="47" t="s">
        <v>136</v>
      </c>
      <c r="M1399" s="26" t="s">
        <v>44</v>
      </c>
      <c r="N1399" s="26" t="str">
        <f t="shared" si="207"/>
        <v>Realizado</v>
      </c>
      <c r="O1399" s="47" t="s">
        <v>45</v>
      </c>
      <c r="P1399" s="47" t="s">
        <v>695</v>
      </c>
      <c r="Q1399" s="26" t="str">
        <f>IFERROR(IFERROR(VLOOKUP(H1399,[1]STATUS_CAPEX!I:J,2,0),VLOOKUP(H1399,[1]STATUS_OPEX!H:I,2,0)),0)</f>
        <v>LIB //COMS</v>
      </c>
      <c r="R1399" s="31">
        <v>45558</v>
      </c>
      <c r="S1399" s="32" t="s">
        <v>47</v>
      </c>
      <c r="T1399" s="47" t="s">
        <v>72</v>
      </c>
      <c r="U1399" s="33" t="s">
        <v>39</v>
      </c>
      <c r="V1399" s="33" t="str">
        <f t="shared" si="206"/>
        <v>OK</v>
      </c>
      <c r="W1399" s="33" t="s">
        <v>49</v>
      </c>
      <c r="X1399" s="33" t="s">
        <v>49</v>
      </c>
      <c r="Y1399" s="33" t="s">
        <v>39</v>
      </c>
      <c r="Z1399" s="14">
        <f t="shared" si="200"/>
        <v>1</v>
      </c>
      <c r="AA1399" s="48">
        <v>1095.4000000000001</v>
      </c>
      <c r="AB1399" s="50" t="s">
        <v>661</v>
      </c>
      <c r="AC1399" s="36" t="s">
        <v>73</v>
      </c>
      <c r="AD1399" s="37" t="s">
        <v>51</v>
      </c>
      <c r="AE1399" s="32" t="str">
        <f t="shared" si="204"/>
        <v>Realizado</v>
      </c>
      <c r="AF1399" s="38" t="s">
        <v>42</v>
      </c>
      <c r="AG1399" s="39">
        <f t="shared" si="208"/>
        <v>2510.34</v>
      </c>
      <c r="AH1399" s="40">
        <v>2548098.5699999998</v>
      </c>
      <c r="AI1399" s="35" t="e">
        <f t="shared" si="201"/>
        <v>#N/A</v>
      </c>
      <c r="AJ1399" s="110">
        <v>25820060</v>
      </c>
      <c r="AK1399" s="51">
        <v>2510.34</v>
      </c>
      <c r="AL1399" s="34" t="str">
        <f t="shared" si="202"/>
        <v>Mauricio Alves</v>
      </c>
    </row>
    <row r="1400" spans="1:38" hidden="1" x14ac:dyDescent="0.25">
      <c r="A1400" s="26" t="s">
        <v>0</v>
      </c>
      <c r="B1400" s="26" t="s">
        <v>180</v>
      </c>
      <c r="C1400" s="26" t="s">
        <v>180</v>
      </c>
      <c r="D1400" s="26" t="s">
        <v>40</v>
      </c>
      <c r="E1400" s="117">
        <v>44305297</v>
      </c>
      <c r="F1400" s="118">
        <v>126</v>
      </c>
      <c r="G1400" s="118"/>
      <c r="H1400" s="44" t="s">
        <v>696</v>
      </c>
      <c r="I1400" s="45" t="s">
        <v>63</v>
      </c>
      <c r="J1400" s="45" t="s">
        <v>63</v>
      </c>
      <c r="K1400" s="30" t="str">
        <f t="shared" si="203"/>
        <v>EME</v>
      </c>
      <c r="L1400" s="47" t="s">
        <v>136</v>
      </c>
      <c r="M1400" s="26" t="s">
        <v>44</v>
      </c>
      <c r="N1400" s="43" t="str">
        <f t="shared" si="207"/>
        <v>Pendente</v>
      </c>
      <c r="O1400" s="119" t="s">
        <v>45</v>
      </c>
      <c r="P1400" s="119" t="s">
        <v>697</v>
      </c>
      <c r="Q1400" s="26">
        <f>IFERROR(IFERROR(VLOOKUP(H1400,[1]STATUS_CAPEX!I:J,2,0),VLOOKUP(H1400,[1]STATUS_OPEX!H:I,2,0)),0)</f>
        <v>0</v>
      </c>
      <c r="R1400" s="31">
        <v>45558</v>
      </c>
      <c r="S1400" s="32" t="s">
        <v>66</v>
      </c>
      <c r="T1400" s="26" t="s">
        <v>48</v>
      </c>
      <c r="U1400" s="33" t="s">
        <v>67</v>
      </c>
      <c r="V1400" s="120" t="str">
        <f t="shared" si="206"/>
        <v>OK</v>
      </c>
      <c r="W1400" s="33" t="s">
        <v>49</v>
      </c>
      <c r="X1400" s="33" t="s">
        <v>148</v>
      </c>
      <c r="Y1400" s="120" t="str">
        <f>IF(AK1400&gt;0,"OK","NOK")</f>
        <v>NOK</v>
      </c>
      <c r="Z1400" s="14">
        <f t="shared" si="200"/>
        <v>0.4</v>
      </c>
      <c r="AA1400" s="121">
        <v>5941.63</v>
      </c>
      <c r="AB1400" s="50" t="s">
        <v>661</v>
      </c>
      <c r="AC1400" s="36" t="s">
        <v>182</v>
      </c>
      <c r="AD1400" s="70">
        <v>45642</v>
      </c>
      <c r="AE1400" s="32" t="str">
        <f t="shared" si="204"/>
        <v>Não realizado</v>
      </c>
      <c r="AF1400" s="38" t="s">
        <v>68</v>
      </c>
      <c r="AG1400" s="122">
        <f t="shared" si="208"/>
        <v>0</v>
      </c>
      <c r="AH1400" s="40">
        <v>2548098.5699999998</v>
      </c>
      <c r="AI1400" s="123" t="e">
        <f t="shared" si="201"/>
        <v>#N/A</v>
      </c>
      <c r="AJ1400" s="41">
        <v>0</v>
      </c>
      <c r="AK1400" s="51">
        <v>0</v>
      </c>
      <c r="AL1400" s="34" t="str">
        <f t="shared" si="202"/>
        <v>Mauricio Alves</v>
      </c>
    </row>
    <row r="1401" spans="1:38" x14ac:dyDescent="0.25">
      <c r="A1401" s="26" t="s">
        <v>38</v>
      </c>
      <c r="B1401" s="26" t="s">
        <v>39</v>
      </c>
      <c r="C1401" s="26" t="s">
        <v>52</v>
      </c>
      <c r="D1401" s="26" t="s">
        <v>40</v>
      </c>
      <c r="E1401" s="117">
        <v>120</v>
      </c>
      <c r="F1401" s="118">
        <v>238</v>
      </c>
      <c r="G1401" s="118"/>
      <c r="H1401" s="26">
        <v>6000830966</v>
      </c>
      <c r="I1401" s="29" t="s">
        <v>42</v>
      </c>
      <c r="J1401" s="29" t="s">
        <v>42</v>
      </c>
      <c r="K1401" s="30" t="str">
        <f t="shared" si="203"/>
        <v>Custeio</v>
      </c>
      <c r="L1401" s="119" t="s">
        <v>136</v>
      </c>
      <c r="M1401" s="26" t="s">
        <v>111</v>
      </c>
      <c r="N1401" s="43" t="str">
        <f t="shared" si="207"/>
        <v>Realizado</v>
      </c>
      <c r="O1401" s="119" t="s">
        <v>137</v>
      </c>
      <c r="P1401" s="119" t="s">
        <v>70</v>
      </c>
      <c r="Q1401" s="26" t="str">
        <f>IFERROR(IFERROR(VLOOKUP(H1401,[1]STATUS_CAPEX!I:J,2,0),VLOOKUP(H1401,[1]STATUS_OPEX!H:I,2,0)),0)</f>
        <v>LIB //COMS</v>
      </c>
      <c r="R1401" s="136">
        <v>45558</v>
      </c>
      <c r="S1401" s="32" t="s">
        <v>47</v>
      </c>
      <c r="T1401" s="119" t="s">
        <v>72</v>
      </c>
      <c r="U1401" s="33" t="s">
        <v>39</v>
      </c>
      <c r="V1401" s="33" t="str">
        <f t="shared" si="206"/>
        <v>OK</v>
      </c>
      <c r="W1401" s="33" t="s">
        <v>49</v>
      </c>
      <c r="X1401" s="33" t="s">
        <v>49</v>
      </c>
      <c r="Y1401" s="33" t="s">
        <v>39</v>
      </c>
      <c r="Z1401" s="14">
        <f t="shared" si="200"/>
        <v>1</v>
      </c>
      <c r="AA1401" s="121">
        <v>1566.14</v>
      </c>
      <c r="AB1401" s="50" t="s">
        <v>661</v>
      </c>
      <c r="AC1401" s="104" t="s">
        <v>271</v>
      </c>
      <c r="AD1401" s="37" t="s">
        <v>51</v>
      </c>
      <c r="AE1401" s="32" t="str">
        <f t="shared" si="204"/>
        <v>Realizado</v>
      </c>
      <c r="AF1401" s="114" t="s">
        <v>42</v>
      </c>
      <c r="AG1401" s="122">
        <f t="shared" si="208"/>
        <v>524</v>
      </c>
      <c r="AH1401" s="40">
        <v>2548098.5699999998</v>
      </c>
      <c r="AI1401" s="123" t="e">
        <f t="shared" si="201"/>
        <v>#N/A</v>
      </c>
      <c r="AJ1401" s="124">
        <v>25767379</v>
      </c>
      <c r="AK1401" s="51">
        <v>524</v>
      </c>
      <c r="AL1401" s="34" t="str">
        <f t="shared" si="202"/>
        <v>Mauricio Alves</v>
      </c>
    </row>
    <row r="1402" spans="1:38" x14ac:dyDescent="0.25">
      <c r="A1402" s="26" t="s">
        <v>38</v>
      </c>
      <c r="B1402" s="26" t="s">
        <v>39</v>
      </c>
      <c r="C1402" s="26" t="s">
        <v>52</v>
      </c>
      <c r="D1402" s="26" t="s">
        <v>40</v>
      </c>
      <c r="E1402" s="27">
        <v>6667</v>
      </c>
      <c r="F1402" s="67">
        <v>594</v>
      </c>
      <c r="G1402" s="67"/>
      <c r="H1402" s="26">
        <v>6000833416</v>
      </c>
      <c r="I1402" s="26" t="s">
        <v>42</v>
      </c>
      <c r="J1402" s="26" t="s">
        <v>42</v>
      </c>
      <c r="K1402" s="30" t="str">
        <f t="shared" si="203"/>
        <v>Custeio</v>
      </c>
      <c r="L1402" s="129" t="s">
        <v>156</v>
      </c>
      <c r="M1402" s="26" t="s">
        <v>69</v>
      </c>
      <c r="N1402" s="26" t="str">
        <f t="shared" si="207"/>
        <v>Realizado</v>
      </c>
      <c r="O1402" s="47" t="s">
        <v>45</v>
      </c>
      <c r="P1402" s="119" t="s">
        <v>374</v>
      </c>
      <c r="Q1402" s="26" t="str">
        <f>IFERROR(IFERROR(VLOOKUP(H1402,[1]STATUS_CAPEX!I:J,2,0),VLOOKUP(H1402,[1]STATUS_OPEX!H:I,2,0)),0)</f>
        <v>LIB //COMS</v>
      </c>
      <c r="R1402" s="137">
        <v>45558</v>
      </c>
      <c r="S1402" s="32" t="s">
        <v>47</v>
      </c>
      <c r="T1402" s="119" t="s">
        <v>72</v>
      </c>
      <c r="U1402" s="33" t="s">
        <v>39</v>
      </c>
      <c r="V1402" s="33" t="str">
        <f t="shared" si="206"/>
        <v>OK</v>
      </c>
      <c r="W1402" s="33" t="s">
        <v>49</v>
      </c>
      <c r="X1402" s="33" t="s">
        <v>49</v>
      </c>
      <c r="Y1402" s="33" t="s">
        <v>39</v>
      </c>
      <c r="Z1402" s="14">
        <f t="shared" si="200"/>
        <v>1</v>
      </c>
      <c r="AA1402" s="48">
        <v>1726.32</v>
      </c>
      <c r="AB1402" s="50" t="s">
        <v>661</v>
      </c>
      <c r="AC1402" s="36" t="s">
        <v>73</v>
      </c>
      <c r="AD1402" s="37" t="s">
        <v>51</v>
      </c>
      <c r="AE1402" s="32" t="str">
        <f t="shared" si="204"/>
        <v>Realizado</v>
      </c>
      <c r="AF1402" s="38" t="s">
        <v>42</v>
      </c>
      <c r="AG1402" s="39">
        <f t="shared" si="208"/>
        <v>375.84</v>
      </c>
      <c r="AH1402" s="40">
        <v>2548098.5699999998</v>
      </c>
      <c r="AI1402" s="35" t="e">
        <f t="shared" si="201"/>
        <v>#N/A</v>
      </c>
      <c r="AJ1402" s="41">
        <v>26028851</v>
      </c>
      <c r="AK1402" s="51">
        <v>375.84</v>
      </c>
      <c r="AL1402" s="34" t="str">
        <f t="shared" si="202"/>
        <v>Mauricio Alves</v>
      </c>
    </row>
    <row r="1403" spans="1:38" x14ac:dyDescent="0.25">
      <c r="A1403" s="26" t="s">
        <v>38</v>
      </c>
      <c r="B1403" s="26" t="s">
        <v>39</v>
      </c>
      <c r="C1403" s="26" t="s">
        <v>52</v>
      </c>
      <c r="D1403" s="26" t="s">
        <v>40</v>
      </c>
      <c r="E1403" s="27">
        <v>6669</v>
      </c>
      <c r="F1403" s="67">
        <v>595</v>
      </c>
      <c r="G1403" s="67"/>
      <c r="H1403" s="26">
        <v>6000836008</v>
      </c>
      <c r="I1403" s="26" t="s">
        <v>42</v>
      </c>
      <c r="J1403" s="26" t="s">
        <v>42</v>
      </c>
      <c r="K1403" s="30" t="str">
        <f t="shared" si="203"/>
        <v>Custeio</v>
      </c>
      <c r="L1403" s="129" t="s">
        <v>156</v>
      </c>
      <c r="M1403" s="26" t="s">
        <v>69</v>
      </c>
      <c r="N1403" s="26" t="str">
        <f t="shared" si="207"/>
        <v>Realizado</v>
      </c>
      <c r="O1403" s="47" t="s">
        <v>45</v>
      </c>
      <c r="P1403" s="119" t="s">
        <v>374</v>
      </c>
      <c r="Q1403" s="26" t="str">
        <f>IFERROR(IFERROR(VLOOKUP(H1403,[1]STATUS_CAPEX!I:J,2,0),VLOOKUP(H1403,[1]STATUS_OPEX!H:I,2,0)),0)</f>
        <v>LIB //COMS</v>
      </c>
      <c r="R1403" s="137">
        <v>45558</v>
      </c>
      <c r="S1403" s="32" t="s">
        <v>47</v>
      </c>
      <c r="T1403" s="119" t="s">
        <v>72</v>
      </c>
      <c r="U1403" s="33" t="s">
        <v>39</v>
      </c>
      <c r="V1403" s="33" t="str">
        <f t="shared" si="206"/>
        <v>OK</v>
      </c>
      <c r="W1403" s="33" t="s">
        <v>49</v>
      </c>
      <c r="X1403" s="33" t="s">
        <v>49</v>
      </c>
      <c r="Y1403" s="33" t="s">
        <v>39</v>
      </c>
      <c r="Z1403" s="14">
        <f t="shared" si="200"/>
        <v>1</v>
      </c>
      <c r="AA1403" s="48">
        <v>2402.88</v>
      </c>
      <c r="AB1403" s="50" t="s">
        <v>661</v>
      </c>
      <c r="AC1403" s="36" t="s">
        <v>271</v>
      </c>
      <c r="AD1403" s="37" t="s">
        <v>51</v>
      </c>
      <c r="AE1403" s="32" t="str">
        <f t="shared" si="204"/>
        <v>Realizado</v>
      </c>
      <c r="AF1403" s="38" t="s">
        <v>42</v>
      </c>
      <c r="AG1403" s="39">
        <f t="shared" si="208"/>
        <v>657.2</v>
      </c>
      <c r="AH1403" s="40">
        <v>2548098.5699999998</v>
      </c>
      <c r="AI1403" s="35" t="e">
        <f t="shared" si="201"/>
        <v>#N/A</v>
      </c>
      <c r="AJ1403" s="41">
        <v>26045548</v>
      </c>
      <c r="AK1403" s="51">
        <v>657.2</v>
      </c>
      <c r="AL1403" s="34" t="str">
        <f t="shared" si="202"/>
        <v>Mauricio Alves</v>
      </c>
    </row>
    <row r="1404" spans="1:38" x14ac:dyDescent="0.25">
      <c r="A1404" s="26" t="s">
        <v>38</v>
      </c>
      <c r="B1404" s="26" t="s">
        <v>39</v>
      </c>
      <c r="C1404" s="26" t="s">
        <v>52</v>
      </c>
      <c r="D1404" s="26" t="s">
        <v>40</v>
      </c>
      <c r="E1404" s="27">
        <v>6667</v>
      </c>
      <c r="F1404" s="67">
        <v>596</v>
      </c>
      <c r="G1404" s="67"/>
      <c r="H1404" s="26">
        <v>6000833416</v>
      </c>
      <c r="I1404" s="26" t="s">
        <v>42</v>
      </c>
      <c r="J1404" s="26" t="s">
        <v>42</v>
      </c>
      <c r="K1404" s="30" t="str">
        <f t="shared" si="203"/>
        <v>Custeio</v>
      </c>
      <c r="L1404" s="129" t="s">
        <v>156</v>
      </c>
      <c r="M1404" s="26" t="s">
        <v>69</v>
      </c>
      <c r="N1404" s="26" t="str">
        <f t="shared" si="207"/>
        <v>Realizado</v>
      </c>
      <c r="O1404" s="47" t="s">
        <v>45</v>
      </c>
      <c r="P1404" s="119" t="s">
        <v>374</v>
      </c>
      <c r="Q1404" s="26" t="str">
        <f>IFERROR(IFERROR(VLOOKUP(H1404,[1]STATUS_CAPEX!I:J,2,0),VLOOKUP(H1404,[1]STATUS_OPEX!H:I,2,0)),0)</f>
        <v>LIB //COMS</v>
      </c>
      <c r="R1404" s="137">
        <v>45558</v>
      </c>
      <c r="S1404" s="32" t="s">
        <v>47</v>
      </c>
      <c r="T1404" s="119" t="s">
        <v>72</v>
      </c>
      <c r="U1404" s="33" t="s">
        <v>39</v>
      </c>
      <c r="V1404" s="33" t="str">
        <f t="shared" si="206"/>
        <v>OK</v>
      </c>
      <c r="W1404" s="33" t="s">
        <v>49</v>
      </c>
      <c r="X1404" s="33" t="s">
        <v>49</v>
      </c>
      <c r="Y1404" s="33" t="s">
        <v>39</v>
      </c>
      <c r="Z1404" s="14">
        <f t="shared" si="200"/>
        <v>1</v>
      </c>
      <c r="AA1404" s="48">
        <v>6158.88</v>
      </c>
      <c r="AB1404" s="50" t="s">
        <v>661</v>
      </c>
      <c r="AC1404" s="36" t="s">
        <v>73</v>
      </c>
      <c r="AD1404" s="37" t="s">
        <v>51</v>
      </c>
      <c r="AE1404" s="32" t="str">
        <f t="shared" si="204"/>
        <v>Realizado</v>
      </c>
      <c r="AF1404" s="38" t="s">
        <v>42</v>
      </c>
      <c r="AG1404" s="39">
        <f t="shared" si="208"/>
        <v>751.68</v>
      </c>
      <c r="AH1404" s="40">
        <v>2548098.5699999998</v>
      </c>
      <c r="AI1404" s="35" t="e">
        <f t="shared" si="201"/>
        <v>#N/A</v>
      </c>
      <c r="AJ1404" s="41">
        <v>26028851</v>
      </c>
      <c r="AK1404" s="51">
        <v>751.68</v>
      </c>
      <c r="AL1404" s="34" t="str">
        <f t="shared" si="202"/>
        <v>Mauricio Alves</v>
      </c>
    </row>
    <row r="1405" spans="1:38" x14ac:dyDescent="0.25">
      <c r="A1405" s="26" t="s">
        <v>38</v>
      </c>
      <c r="B1405" s="26" t="s">
        <v>39</v>
      </c>
      <c r="C1405" s="26" t="s">
        <v>52</v>
      </c>
      <c r="D1405" s="26" t="s">
        <v>40</v>
      </c>
      <c r="E1405" s="27">
        <v>6667</v>
      </c>
      <c r="F1405" s="67">
        <v>597</v>
      </c>
      <c r="G1405" s="67"/>
      <c r="H1405" s="26">
        <v>6000833416</v>
      </c>
      <c r="I1405" s="26" t="s">
        <v>42</v>
      </c>
      <c r="J1405" s="26" t="s">
        <v>42</v>
      </c>
      <c r="K1405" s="30" t="str">
        <f t="shared" si="203"/>
        <v>Custeio</v>
      </c>
      <c r="L1405" s="129" t="s">
        <v>156</v>
      </c>
      <c r="M1405" s="26" t="s">
        <v>69</v>
      </c>
      <c r="N1405" s="26" t="str">
        <f t="shared" si="207"/>
        <v>Realizado</v>
      </c>
      <c r="O1405" s="47" t="s">
        <v>45</v>
      </c>
      <c r="P1405" s="119" t="s">
        <v>374</v>
      </c>
      <c r="Q1405" s="26" t="str">
        <f>IFERROR(IFERROR(VLOOKUP(H1405,[1]STATUS_CAPEX!I:J,2,0),VLOOKUP(H1405,[1]STATUS_OPEX!H:I,2,0)),0)</f>
        <v>LIB //COMS</v>
      </c>
      <c r="R1405" s="137">
        <v>45558</v>
      </c>
      <c r="S1405" s="32" t="s">
        <v>47</v>
      </c>
      <c r="T1405" s="119" t="s">
        <v>72</v>
      </c>
      <c r="U1405" s="33" t="s">
        <v>39</v>
      </c>
      <c r="V1405" s="33" t="str">
        <f t="shared" si="206"/>
        <v>OK</v>
      </c>
      <c r="W1405" s="33" t="s">
        <v>49</v>
      </c>
      <c r="X1405" s="33" t="s">
        <v>49</v>
      </c>
      <c r="Y1405" s="33" t="s">
        <v>39</v>
      </c>
      <c r="Z1405" s="14">
        <f t="shared" si="200"/>
        <v>1</v>
      </c>
      <c r="AA1405" s="48">
        <v>4246.55</v>
      </c>
      <c r="AB1405" s="50" t="s">
        <v>661</v>
      </c>
      <c r="AC1405" s="36" t="s">
        <v>73</v>
      </c>
      <c r="AD1405" s="37" t="s">
        <v>51</v>
      </c>
      <c r="AE1405" s="32" t="str">
        <f t="shared" si="204"/>
        <v>Realizado</v>
      </c>
      <c r="AF1405" s="38" t="s">
        <v>42</v>
      </c>
      <c r="AG1405" s="39">
        <f t="shared" si="208"/>
        <v>869.87</v>
      </c>
      <c r="AH1405" s="40">
        <v>2548098.5699999998</v>
      </c>
      <c r="AI1405" s="35" t="e">
        <f t="shared" si="201"/>
        <v>#N/A</v>
      </c>
      <c r="AJ1405" s="41">
        <v>26028851</v>
      </c>
      <c r="AK1405" s="51">
        <v>869.87</v>
      </c>
      <c r="AL1405" s="34" t="str">
        <f t="shared" si="202"/>
        <v>Mauricio Alves</v>
      </c>
    </row>
    <row r="1406" spans="1:38" x14ac:dyDescent="0.25">
      <c r="A1406" s="26" t="s">
        <v>38</v>
      </c>
      <c r="B1406" s="26" t="s">
        <v>39</v>
      </c>
      <c r="C1406" s="26" t="s">
        <v>52</v>
      </c>
      <c r="D1406" s="26" t="s">
        <v>40</v>
      </c>
      <c r="E1406" s="117">
        <v>6701</v>
      </c>
      <c r="F1406" s="118">
        <v>598</v>
      </c>
      <c r="G1406" s="118">
        <v>3</v>
      </c>
      <c r="H1406" s="26">
        <v>6000819769</v>
      </c>
      <c r="I1406" s="26" t="s">
        <v>42</v>
      </c>
      <c r="J1406" s="26" t="s">
        <v>42</v>
      </c>
      <c r="K1406" s="30" t="str">
        <f t="shared" si="203"/>
        <v>Custeio</v>
      </c>
      <c r="L1406" s="131" t="s">
        <v>75</v>
      </c>
      <c r="M1406" s="26" t="s">
        <v>69</v>
      </c>
      <c r="N1406" s="43" t="str">
        <f t="shared" si="207"/>
        <v>Realizado</v>
      </c>
      <c r="O1406" s="119" t="s">
        <v>245</v>
      </c>
      <c r="P1406" s="119" t="s">
        <v>374</v>
      </c>
      <c r="Q1406" s="26" t="str">
        <f>IFERROR(IFERROR(VLOOKUP(H1406,[1]STATUS_CAPEX!I:J,2,0),VLOOKUP(H1406,[1]STATUS_OPEX!H:I,2,0)),0)</f>
        <v>LIB //COMS</v>
      </c>
      <c r="R1406" s="137">
        <v>45558</v>
      </c>
      <c r="S1406" s="32" t="s">
        <v>47</v>
      </c>
      <c r="T1406" s="119" t="s">
        <v>72</v>
      </c>
      <c r="U1406" s="33" t="s">
        <v>39</v>
      </c>
      <c r="V1406" s="33" t="str">
        <f t="shared" si="206"/>
        <v>OK</v>
      </c>
      <c r="W1406" s="33" t="s">
        <v>49</v>
      </c>
      <c r="X1406" s="33" t="s">
        <v>49</v>
      </c>
      <c r="Y1406" s="33" t="s">
        <v>39</v>
      </c>
      <c r="Z1406" s="14">
        <f t="shared" si="200"/>
        <v>1</v>
      </c>
      <c r="AA1406" s="121">
        <v>4712.46</v>
      </c>
      <c r="AB1406" s="50" t="s">
        <v>661</v>
      </c>
      <c r="AC1406" s="36" t="s">
        <v>271</v>
      </c>
      <c r="AD1406" s="37" t="s">
        <v>51</v>
      </c>
      <c r="AE1406" s="32" t="str">
        <f t="shared" si="204"/>
        <v>Realizado</v>
      </c>
      <c r="AF1406" s="114" t="s">
        <v>42</v>
      </c>
      <c r="AG1406" s="122">
        <f t="shared" si="208"/>
        <v>1228.69</v>
      </c>
      <c r="AH1406" s="40">
        <v>2548098.5699999998</v>
      </c>
      <c r="AI1406" s="123" t="e">
        <f t="shared" si="201"/>
        <v>#N/A</v>
      </c>
      <c r="AJ1406" s="110">
        <v>25766861</v>
      </c>
      <c r="AK1406" s="51">
        <v>1228.69</v>
      </c>
      <c r="AL1406" s="34" t="str">
        <f t="shared" si="202"/>
        <v>Mauricio Alves</v>
      </c>
    </row>
    <row r="1407" spans="1:38" x14ac:dyDescent="0.25">
      <c r="A1407" s="26" t="s">
        <v>38</v>
      </c>
      <c r="B1407" s="26" t="s">
        <v>39</v>
      </c>
      <c r="C1407" s="26" t="s">
        <v>52</v>
      </c>
      <c r="D1407" s="26" t="s">
        <v>40</v>
      </c>
      <c r="E1407" s="117">
        <v>5602</v>
      </c>
      <c r="F1407" s="118">
        <v>599</v>
      </c>
      <c r="G1407" s="118"/>
      <c r="H1407" s="26">
        <v>6000840791</v>
      </c>
      <c r="I1407" s="43" t="s">
        <v>42</v>
      </c>
      <c r="J1407" s="43" t="s">
        <v>42</v>
      </c>
      <c r="K1407" s="30" t="str">
        <f t="shared" si="203"/>
        <v>Custeio</v>
      </c>
      <c r="L1407" s="131" t="s">
        <v>75</v>
      </c>
      <c r="M1407" s="26" t="s">
        <v>69</v>
      </c>
      <c r="N1407" s="43" t="str">
        <f t="shared" si="207"/>
        <v>Realizado</v>
      </c>
      <c r="O1407" s="119" t="s">
        <v>45</v>
      </c>
      <c r="P1407" s="119" t="s">
        <v>70</v>
      </c>
      <c r="Q1407" s="26" t="str">
        <f>IFERROR(IFERROR(VLOOKUP(H1407,[1]STATUS_CAPEX!I:J,2,0),VLOOKUP(H1407,[1]STATUS_OPEX!H:I,2,0)),0)</f>
        <v>LIB //COMS</v>
      </c>
      <c r="R1407" s="136">
        <v>45558</v>
      </c>
      <c r="S1407" s="32" t="s">
        <v>47</v>
      </c>
      <c r="T1407" s="119" t="s">
        <v>72</v>
      </c>
      <c r="U1407" s="33" t="s">
        <v>39</v>
      </c>
      <c r="V1407" s="33" t="str">
        <f t="shared" si="206"/>
        <v>OK</v>
      </c>
      <c r="W1407" s="33" t="s">
        <v>49</v>
      </c>
      <c r="X1407" s="33" t="s">
        <v>49</v>
      </c>
      <c r="Y1407" s="33" t="s">
        <v>39</v>
      </c>
      <c r="Z1407" s="14">
        <f t="shared" si="200"/>
        <v>1</v>
      </c>
      <c r="AA1407" s="121">
        <v>863.16</v>
      </c>
      <c r="AB1407" s="50" t="s">
        <v>661</v>
      </c>
      <c r="AC1407" s="36" t="s">
        <v>271</v>
      </c>
      <c r="AD1407" s="37" t="s">
        <v>51</v>
      </c>
      <c r="AE1407" s="32" t="str">
        <f t="shared" si="204"/>
        <v>Realizado</v>
      </c>
      <c r="AF1407" s="114" t="s">
        <v>42</v>
      </c>
      <c r="AG1407" s="126">
        <f t="shared" si="208"/>
        <v>171.42</v>
      </c>
      <c r="AH1407" s="40">
        <v>2548098.5699999998</v>
      </c>
      <c r="AI1407" s="123" t="e">
        <f t="shared" si="201"/>
        <v>#N/A</v>
      </c>
      <c r="AJ1407" s="41">
        <v>26059231</v>
      </c>
      <c r="AK1407" s="51">
        <v>171.42</v>
      </c>
      <c r="AL1407" s="34" t="str">
        <f t="shared" si="202"/>
        <v>Mauricio Alves</v>
      </c>
    </row>
    <row r="1408" spans="1:38" hidden="1" x14ac:dyDescent="0.25">
      <c r="A1408" s="43" t="s">
        <v>0</v>
      </c>
      <c r="B1408" s="26" t="s">
        <v>180</v>
      </c>
      <c r="C1408" s="26" t="s">
        <v>180</v>
      </c>
      <c r="D1408" s="26" t="s">
        <v>40</v>
      </c>
      <c r="E1408" s="27">
        <v>44405299</v>
      </c>
      <c r="F1408" s="67">
        <v>127</v>
      </c>
      <c r="G1408" s="67"/>
      <c r="H1408" s="44" t="s">
        <v>698</v>
      </c>
      <c r="I1408" s="45" t="s">
        <v>63</v>
      </c>
      <c r="J1408" s="45" t="s">
        <v>63</v>
      </c>
      <c r="K1408" s="30" t="str">
        <f t="shared" si="203"/>
        <v>EME</v>
      </c>
      <c r="L1408" s="47" t="s">
        <v>136</v>
      </c>
      <c r="M1408" s="26" t="s">
        <v>44</v>
      </c>
      <c r="N1408" s="26" t="str">
        <f t="shared" si="207"/>
        <v>Pendente</v>
      </c>
      <c r="O1408" s="47" t="s">
        <v>45</v>
      </c>
      <c r="P1408" s="47" t="s">
        <v>46</v>
      </c>
      <c r="Q1408" s="26" t="str">
        <f>IFERROR(IFERROR(VLOOKUP(H1408,[1]STATUS_CAPEX!I:J,2,0),VLOOKUP(H1408,[1]STATUS_OPEX!H:I,2,0)),0)</f>
        <v>LIB //ATEC</v>
      </c>
      <c r="R1408" s="135">
        <v>45558</v>
      </c>
      <c r="S1408" s="32" t="s">
        <v>66</v>
      </c>
      <c r="T1408" s="26" t="s">
        <v>48</v>
      </c>
      <c r="U1408" s="33" t="s">
        <v>67</v>
      </c>
      <c r="V1408" s="33" t="str">
        <f t="shared" si="206"/>
        <v>OK</v>
      </c>
      <c r="W1408" s="33" t="s">
        <v>49</v>
      </c>
      <c r="X1408" s="33" t="s">
        <v>148</v>
      </c>
      <c r="Y1408" s="33" t="str">
        <f>IF(AK1408&gt;0,"OK","NOK")</f>
        <v>OK</v>
      </c>
      <c r="Z1408" s="14">
        <f t="shared" si="200"/>
        <v>0.6</v>
      </c>
      <c r="AA1408" s="48">
        <v>6641.74</v>
      </c>
      <c r="AB1408" s="50" t="s">
        <v>661</v>
      </c>
      <c r="AC1408" s="36" t="s">
        <v>182</v>
      </c>
      <c r="AD1408" s="70">
        <v>45642</v>
      </c>
      <c r="AE1408" s="32" t="str">
        <f t="shared" si="204"/>
        <v>Realizado</v>
      </c>
      <c r="AF1408" s="38" t="s">
        <v>68</v>
      </c>
      <c r="AG1408" s="49">
        <f t="shared" si="208"/>
        <v>1262.19</v>
      </c>
      <c r="AH1408" s="40">
        <v>2548098.5699999998</v>
      </c>
      <c r="AI1408" s="50" t="e">
        <f t="shared" si="201"/>
        <v>#N/A</v>
      </c>
      <c r="AJ1408" s="41">
        <v>1</v>
      </c>
      <c r="AK1408" s="51">
        <v>1262.19</v>
      </c>
      <c r="AL1408" s="34" t="str">
        <f t="shared" si="202"/>
        <v>Mauricio Alves</v>
      </c>
    </row>
    <row r="1409" spans="1:38" x14ac:dyDescent="0.25">
      <c r="A1409" s="26" t="s">
        <v>38</v>
      </c>
      <c r="B1409" s="26" t="s">
        <v>39</v>
      </c>
      <c r="C1409" s="26" t="s">
        <v>52</v>
      </c>
      <c r="D1409" s="26" t="s">
        <v>40</v>
      </c>
      <c r="E1409" s="27">
        <v>65329</v>
      </c>
      <c r="F1409" s="67">
        <v>128</v>
      </c>
      <c r="G1409" s="67"/>
      <c r="H1409" s="26">
        <v>6000833032</v>
      </c>
      <c r="I1409" s="29" t="s">
        <v>42</v>
      </c>
      <c r="J1409" s="29" t="s">
        <v>42</v>
      </c>
      <c r="K1409" s="30" t="str">
        <f t="shared" si="203"/>
        <v>Custeio</v>
      </c>
      <c r="L1409" s="47" t="s">
        <v>136</v>
      </c>
      <c r="M1409" s="26" t="s">
        <v>44</v>
      </c>
      <c r="N1409" s="26" t="str">
        <f t="shared" si="207"/>
        <v>Realizado</v>
      </c>
      <c r="O1409" s="47" t="s">
        <v>45</v>
      </c>
      <c r="P1409" s="47" t="s">
        <v>653</v>
      </c>
      <c r="Q1409" s="26" t="str">
        <f>IFERROR(IFERROR(VLOOKUP(H1409,[1]STATUS_CAPEX!I:J,2,0),VLOOKUP(H1409,[1]STATUS_OPEX!H:I,2,0)),0)</f>
        <v>LIB //COMS</v>
      </c>
      <c r="R1409" s="135">
        <v>45558</v>
      </c>
      <c r="S1409" s="32" t="s">
        <v>47</v>
      </c>
      <c r="T1409" s="47" t="s">
        <v>72</v>
      </c>
      <c r="U1409" s="33" t="s">
        <v>39</v>
      </c>
      <c r="V1409" s="33" t="str">
        <f t="shared" si="206"/>
        <v>OK</v>
      </c>
      <c r="W1409" s="33" t="s">
        <v>49</v>
      </c>
      <c r="X1409" s="33" t="s">
        <v>49</v>
      </c>
      <c r="Y1409" s="33" t="s">
        <v>39</v>
      </c>
      <c r="Z1409" s="14">
        <f t="shared" si="200"/>
        <v>1</v>
      </c>
      <c r="AA1409" s="48">
        <v>660.85</v>
      </c>
      <c r="AB1409" s="50" t="s">
        <v>661</v>
      </c>
      <c r="AC1409" s="36" t="s">
        <v>73</v>
      </c>
      <c r="AD1409" s="37" t="s">
        <v>51</v>
      </c>
      <c r="AE1409" s="32" t="str">
        <f t="shared" si="204"/>
        <v>Realizado</v>
      </c>
      <c r="AF1409" s="114" t="s">
        <v>42</v>
      </c>
      <c r="AG1409" s="49">
        <f t="shared" si="208"/>
        <v>583.44000000000005</v>
      </c>
      <c r="AH1409" s="40">
        <v>2548098.5699999998</v>
      </c>
      <c r="AI1409" s="50" t="e">
        <f t="shared" si="201"/>
        <v>#N/A</v>
      </c>
      <c r="AJ1409" s="110">
        <v>25820200</v>
      </c>
      <c r="AK1409" s="51">
        <v>583.44000000000005</v>
      </c>
      <c r="AL1409" s="34" t="str">
        <f t="shared" si="202"/>
        <v>Mauricio Alves</v>
      </c>
    </row>
    <row r="1410" spans="1:38" x14ac:dyDescent="0.25">
      <c r="A1410" s="26" t="s">
        <v>38</v>
      </c>
      <c r="B1410" s="26" t="s">
        <v>39</v>
      </c>
      <c r="C1410" s="26" t="s">
        <v>52</v>
      </c>
      <c r="D1410" s="26" t="s">
        <v>40</v>
      </c>
      <c r="E1410" s="27">
        <v>63174</v>
      </c>
      <c r="F1410" s="67">
        <v>245</v>
      </c>
      <c r="G1410" s="67"/>
      <c r="H1410" s="26" t="s">
        <v>699</v>
      </c>
      <c r="I1410" s="26" t="s">
        <v>42</v>
      </c>
      <c r="J1410" s="26" t="s">
        <v>42</v>
      </c>
      <c r="K1410" s="30" t="str">
        <f t="shared" si="203"/>
        <v>EME</v>
      </c>
      <c r="L1410" s="47" t="s">
        <v>136</v>
      </c>
      <c r="M1410" s="26" t="s">
        <v>54</v>
      </c>
      <c r="N1410" s="26" t="str">
        <f t="shared" si="207"/>
        <v>Realizado</v>
      </c>
      <c r="O1410" s="47" t="s">
        <v>45</v>
      </c>
      <c r="P1410" s="47" t="s">
        <v>700</v>
      </c>
      <c r="Q1410" s="26" t="str">
        <f>IFERROR(IFERROR(VLOOKUP(H1410,[1]STATUS_CAPEX!I:J,2,0),VLOOKUP(H1410,[1]STATUS_OPEX!H:I,2,0)),0)</f>
        <v>LIB //CKCP</v>
      </c>
      <c r="R1410" s="135">
        <v>45559</v>
      </c>
      <c r="S1410" s="32" t="s">
        <v>47</v>
      </c>
      <c r="T1410" s="26" t="s">
        <v>48</v>
      </c>
      <c r="U1410" s="33" t="s">
        <v>39</v>
      </c>
      <c r="V1410" s="33" t="str">
        <f t="shared" si="206"/>
        <v>OK</v>
      </c>
      <c r="W1410" s="33" t="s">
        <v>49</v>
      </c>
      <c r="X1410" s="33" t="s">
        <v>49</v>
      </c>
      <c r="Y1410" s="33" t="s">
        <v>39</v>
      </c>
      <c r="Z1410" s="14">
        <f t="shared" ref="Z1410:Z1473" si="209">(COUNTIF(U1410:Y1410,"OK")+COUNTIF(V1410:Y1410,"NA")+COUNTIF(U1410:Y1410,"anexado")+COUNTIF(V1410:Y1410,"sem anexo"))/5</f>
        <v>1</v>
      </c>
      <c r="AA1410" s="48">
        <v>3415.61</v>
      </c>
      <c r="AB1410" s="50" t="s">
        <v>661</v>
      </c>
      <c r="AC1410" s="36" t="s">
        <v>411</v>
      </c>
      <c r="AD1410" s="37" t="s">
        <v>51</v>
      </c>
      <c r="AE1410" s="32" t="str">
        <f t="shared" si="204"/>
        <v>Realizado</v>
      </c>
      <c r="AF1410" s="114" t="s">
        <v>42</v>
      </c>
      <c r="AG1410" s="49">
        <f t="shared" si="208"/>
        <v>3866.41</v>
      </c>
      <c r="AH1410" s="40">
        <v>2548098.5699999998</v>
      </c>
      <c r="AI1410" s="50" t="e">
        <f t="shared" ref="AI1410:AI1436" si="210">VLOOKUP(T1410,AN:AO,2,0)</f>
        <v>#N/A</v>
      </c>
      <c r="AJ1410" s="41">
        <v>25899011</v>
      </c>
      <c r="AK1410" s="51">
        <v>3866.41</v>
      </c>
      <c r="AL1410" s="34" t="str">
        <f t="shared" ref="AL1410:AL1473" si="211">IF(OR(A1410="pendência planejamento", A1410="pendência construtiva", A1410="logistica equatorial"), "Erica Fragoso", IF(OR(A1410="obras coms", A1410="obras conc", A1410="pendência fechamento", A1410="almoxarifado", A1410="Fechamento", A1410="Disponibilidade Noturna", A1410="Sobre Aviso", A1410="Disponibilidade Contrato", A1410="Disponibilidade"), "Mauricio Alves", ""))</f>
        <v>Mauricio Alves</v>
      </c>
    </row>
    <row r="1411" spans="1:38" x14ac:dyDescent="0.25">
      <c r="A1411" s="26" t="s">
        <v>38</v>
      </c>
      <c r="B1411" s="26" t="s">
        <v>39</v>
      </c>
      <c r="C1411" s="26" t="s">
        <v>52</v>
      </c>
      <c r="D1411" s="26" t="s">
        <v>40</v>
      </c>
      <c r="E1411" s="27">
        <v>75786</v>
      </c>
      <c r="F1411" s="67">
        <v>246</v>
      </c>
      <c r="G1411" s="67"/>
      <c r="H1411" s="26">
        <v>6000832915</v>
      </c>
      <c r="I1411" s="43" t="s">
        <v>42</v>
      </c>
      <c r="J1411" s="43" t="s">
        <v>42</v>
      </c>
      <c r="K1411" s="30" t="str">
        <f t="shared" ref="K1411:K1474" si="212">IF(OR(ISNUMBER( FIND("Criar PEP",H1411)), ISNUMBER( FIND("Criar Ordem",H1411))), "Sem Informação", IFERROR(IF(MID(H1411,11,3)&lt;&gt;"", MID(H1411,11,3), "Custeio"), "Custeio"))</f>
        <v>Custeio</v>
      </c>
      <c r="L1411" s="47" t="s">
        <v>136</v>
      </c>
      <c r="M1411" s="26" t="s">
        <v>54</v>
      </c>
      <c r="N1411" s="26" t="str">
        <f t="shared" si="207"/>
        <v>Realizado</v>
      </c>
      <c r="O1411" s="47" t="s">
        <v>45</v>
      </c>
      <c r="P1411" s="47" t="s">
        <v>81</v>
      </c>
      <c r="Q1411" s="26" t="str">
        <f>IFERROR(IFERROR(VLOOKUP(H1411,[1]STATUS_CAPEX!I:J,2,0),VLOOKUP(H1411,[1]STATUS_OPEX!H:I,2,0)),0)</f>
        <v>LIB //COMS</v>
      </c>
      <c r="R1411" s="135">
        <v>45559</v>
      </c>
      <c r="S1411" s="32" t="s">
        <v>165</v>
      </c>
      <c r="T1411" s="47" t="s">
        <v>72</v>
      </c>
      <c r="U1411" s="33" t="s">
        <v>39</v>
      </c>
      <c r="V1411" s="33" t="str">
        <f t="shared" si="206"/>
        <v>OK</v>
      </c>
      <c r="W1411" s="33" t="s">
        <v>49</v>
      </c>
      <c r="X1411" s="33" t="s">
        <v>49</v>
      </c>
      <c r="Y1411" s="33" t="s">
        <v>39</v>
      </c>
      <c r="Z1411" s="14">
        <f t="shared" si="209"/>
        <v>1</v>
      </c>
      <c r="AA1411" s="48">
        <v>1300.24</v>
      </c>
      <c r="AB1411" s="50" t="s">
        <v>661</v>
      </c>
      <c r="AC1411" s="36" t="str">
        <f>IFERROR(VLOOKUP(T1411,[1]STATUS_CAPEX!Q:R,2,0),"SAMUEL OLIVEIRA")</f>
        <v>SAMUEL OLIVEIRA</v>
      </c>
      <c r="AD1411" s="37" t="s">
        <v>51</v>
      </c>
      <c r="AE1411" s="32" t="str">
        <f t="shared" ref="AE1411:AE1474" si="213">IF(AND(AJ1411&gt;0, AK1411&gt;0), "Realizado", "Não realizado")</f>
        <v>Realizado</v>
      </c>
      <c r="AF1411" s="38" t="s">
        <v>166</v>
      </c>
      <c r="AG1411" s="49">
        <f t="shared" si="208"/>
        <v>963.37</v>
      </c>
      <c r="AH1411" s="40">
        <v>2548098.5699999998</v>
      </c>
      <c r="AI1411" s="50" t="e">
        <f t="shared" si="210"/>
        <v>#N/A</v>
      </c>
      <c r="AJ1411" s="110">
        <v>25819712</v>
      </c>
      <c r="AK1411" s="51">
        <v>963.37</v>
      </c>
      <c r="AL1411" s="34" t="str">
        <f t="shared" si="211"/>
        <v>Mauricio Alves</v>
      </c>
    </row>
    <row r="1412" spans="1:38" hidden="1" x14ac:dyDescent="0.25">
      <c r="A1412" s="43" t="s">
        <v>183</v>
      </c>
      <c r="B1412" s="26" t="s">
        <v>701</v>
      </c>
      <c r="C1412" s="26" t="s">
        <v>185</v>
      </c>
      <c r="D1412" s="26" t="s">
        <v>40</v>
      </c>
      <c r="E1412" s="27">
        <v>62099</v>
      </c>
      <c r="F1412" s="67">
        <v>247</v>
      </c>
      <c r="G1412" s="67"/>
      <c r="H1412" s="44" t="s">
        <v>702</v>
      </c>
      <c r="I1412" s="45" t="s">
        <v>63</v>
      </c>
      <c r="J1412" s="45" t="s">
        <v>63</v>
      </c>
      <c r="K1412" s="30" t="str">
        <f t="shared" si="212"/>
        <v>EME</v>
      </c>
      <c r="L1412" s="47" t="s">
        <v>136</v>
      </c>
      <c r="M1412" s="26" t="s">
        <v>54</v>
      </c>
      <c r="N1412" s="26" t="str">
        <f t="shared" si="207"/>
        <v>Pendente</v>
      </c>
      <c r="O1412" s="47" t="s">
        <v>45</v>
      </c>
      <c r="P1412" s="47" t="s">
        <v>700</v>
      </c>
      <c r="Q1412" s="26" t="str">
        <f>IFERROR(IFERROR(VLOOKUP(H1412,[1]STATUS_CAPEX!I:J,2,0),VLOOKUP(H1412,[1]STATUS_OPEX!H:I,2,0)),0)</f>
        <v>LIB //ATEC</v>
      </c>
      <c r="R1412" s="135">
        <v>45559</v>
      </c>
      <c r="S1412" s="32" t="s">
        <v>66</v>
      </c>
      <c r="T1412" s="26" t="s">
        <v>48</v>
      </c>
      <c r="U1412" s="33" t="s">
        <v>67</v>
      </c>
      <c r="V1412" s="33" t="str">
        <f t="shared" si="206"/>
        <v>OK</v>
      </c>
      <c r="W1412" s="33" t="s">
        <v>148</v>
      </c>
      <c r="X1412" s="33" t="s">
        <v>148</v>
      </c>
      <c r="Y1412" s="33" t="str">
        <f>IF(AK1412&gt;0,"OK","NOK")</f>
        <v>NOK</v>
      </c>
      <c r="Z1412" s="14">
        <f t="shared" si="209"/>
        <v>0.2</v>
      </c>
      <c r="AA1412" s="48">
        <v>3415.61</v>
      </c>
      <c r="AB1412" s="50" t="s">
        <v>661</v>
      </c>
      <c r="AC1412" s="36" t="s">
        <v>182</v>
      </c>
      <c r="AD1412" s="37" t="s">
        <v>51</v>
      </c>
      <c r="AE1412" s="32" t="str">
        <f t="shared" si="213"/>
        <v>Não realizado</v>
      </c>
      <c r="AF1412" s="38" t="s">
        <v>68</v>
      </c>
      <c r="AG1412" s="49">
        <f t="shared" si="208"/>
        <v>0</v>
      </c>
      <c r="AH1412" s="40">
        <v>2548098.5699999998</v>
      </c>
      <c r="AI1412" s="50" t="e">
        <f t="shared" si="210"/>
        <v>#N/A</v>
      </c>
      <c r="AJ1412" s="41">
        <v>0</v>
      </c>
      <c r="AK1412" s="51">
        <v>0</v>
      </c>
      <c r="AL1412" s="34" t="str">
        <f t="shared" si="211"/>
        <v>Erica Fragoso</v>
      </c>
    </row>
    <row r="1413" spans="1:38" hidden="1" x14ac:dyDescent="0.25">
      <c r="A1413" s="26" t="s">
        <v>143</v>
      </c>
      <c r="B1413" s="26" t="s">
        <v>39</v>
      </c>
      <c r="C1413" s="26" t="s">
        <v>52</v>
      </c>
      <c r="D1413" s="26" t="s">
        <v>40</v>
      </c>
      <c r="E1413" s="27">
        <v>71380</v>
      </c>
      <c r="F1413" s="67">
        <v>249</v>
      </c>
      <c r="G1413" s="67"/>
      <c r="H1413" s="44" t="s">
        <v>703</v>
      </c>
      <c r="I1413" s="45" t="s">
        <v>63</v>
      </c>
      <c r="J1413" s="45" t="s">
        <v>63</v>
      </c>
      <c r="K1413" s="30" t="str">
        <f t="shared" si="212"/>
        <v>EME</v>
      </c>
      <c r="L1413" s="47" t="s">
        <v>136</v>
      </c>
      <c r="M1413" s="26" t="s">
        <v>54</v>
      </c>
      <c r="N1413" s="26" t="str">
        <f t="shared" si="207"/>
        <v>Pendente</v>
      </c>
      <c r="O1413" s="47" t="s">
        <v>704</v>
      </c>
      <c r="P1413" s="47" t="s">
        <v>705</v>
      </c>
      <c r="Q1413" s="26" t="str">
        <f>IFERROR(IFERROR(VLOOKUP(H1413,[1]STATUS_CAPEX!I:J,2,0),VLOOKUP(H1413,[1]STATUS_OPEX!H:I,2,0)),0)</f>
        <v>LIB //PEND</v>
      </c>
      <c r="R1413" s="135">
        <v>45559</v>
      </c>
      <c r="S1413" s="32" t="s">
        <v>66</v>
      </c>
      <c r="T1413" s="26" t="s">
        <v>48</v>
      </c>
      <c r="U1413" s="33" t="s">
        <v>39</v>
      </c>
      <c r="V1413" s="33" t="str">
        <f t="shared" si="206"/>
        <v>OK</v>
      </c>
      <c r="W1413" s="33" t="s">
        <v>148</v>
      </c>
      <c r="X1413" s="33" t="s">
        <v>148</v>
      </c>
      <c r="Y1413" s="33" t="s">
        <v>39</v>
      </c>
      <c r="Z1413" s="14">
        <f t="shared" si="209"/>
        <v>0.6</v>
      </c>
      <c r="AA1413" s="48">
        <v>5922.64</v>
      </c>
      <c r="AB1413" s="50" t="s">
        <v>50</v>
      </c>
      <c r="AC1413" s="36" t="s">
        <v>347</v>
      </c>
      <c r="AD1413" s="37">
        <v>45642</v>
      </c>
      <c r="AE1413" s="32" t="str">
        <f t="shared" si="213"/>
        <v>Realizado</v>
      </c>
      <c r="AF1413" s="38" t="s">
        <v>68</v>
      </c>
      <c r="AG1413" s="49">
        <f t="shared" si="208"/>
        <v>7861.96</v>
      </c>
      <c r="AH1413" s="40">
        <v>2548098.5699999998</v>
      </c>
      <c r="AI1413" s="50" t="e">
        <f t="shared" si="210"/>
        <v>#N/A</v>
      </c>
      <c r="AJ1413" s="41">
        <v>25899734</v>
      </c>
      <c r="AK1413" s="51">
        <v>7861.96</v>
      </c>
      <c r="AL1413" s="34" t="str">
        <f t="shared" si="211"/>
        <v>Mauricio Alves</v>
      </c>
    </row>
    <row r="1414" spans="1:38" x14ac:dyDescent="0.25">
      <c r="A1414" s="26" t="s">
        <v>38</v>
      </c>
      <c r="B1414" s="26" t="s">
        <v>39</v>
      </c>
      <c r="C1414" s="26" t="s">
        <v>52</v>
      </c>
      <c r="D1414" s="26" t="s">
        <v>40</v>
      </c>
      <c r="E1414" s="27">
        <v>44313503</v>
      </c>
      <c r="F1414" s="67">
        <v>250</v>
      </c>
      <c r="G1414" s="67"/>
      <c r="H1414" s="26">
        <v>6000832917</v>
      </c>
      <c r="I1414" s="29" t="s">
        <v>42</v>
      </c>
      <c r="J1414" s="29" t="s">
        <v>42</v>
      </c>
      <c r="K1414" s="30" t="str">
        <f t="shared" si="212"/>
        <v>Custeio</v>
      </c>
      <c r="L1414" s="47" t="s">
        <v>136</v>
      </c>
      <c r="M1414" s="26" t="s">
        <v>54</v>
      </c>
      <c r="N1414" s="26" t="str">
        <f t="shared" si="207"/>
        <v>Realizado</v>
      </c>
      <c r="O1414" s="47" t="s">
        <v>45</v>
      </c>
      <c r="P1414" s="47" t="s">
        <v>81</v>
      </c>
      <c r="Q1414" s="26" t="str">
        <f>IFERROR(IFERROR(VLOOKUP(H1414,[1]STATUS_CAPEX!I:J,2,0),VLOOKUP(H1414,[1]STATUS_OPEX!H:I,2,0)),0)</f>
        <v>LIB //COMS</v>
      </c>
      <c r="R1414" s="135">
        <v>45559</v>
      </c>
      <c r="S1414" s="32" t="s">
        <v>165</v>
      </c>
      <c r="T1414" s="47" t="s">
        <v>72</v>
      </c>
      <c r="U1414" s="33" t="s">
        <v>39</v>
      </c>
      <c r="V1414" s="33" t="str">
        <f t="shared" si="206"/>
        <v>OK</v>
      </c>
      <c r="W1414" s="33" t="s">
        <v>49</v>
      </c>
      <c r="X1414" s="33" t="s">
        <v>49</v>
      </c>
      <c r="Y1414" s="33" t="s">
        <v>39</v>
      </c>
      <c r="Z1414" s="14">
        <f t="shared" si="209"/>
        <v>1</v>
      </c>
      <c r="AA1414" s="48">
        <v>1300.24</v>
      </c>
      <c r="AB1414" s="50" t="s">
        <v>661</v>
      </c>
      <c r="AC1414" s="36" t="str">
        <f>IFERROR(VLOOKUP(T1414,[1]STATUS_CAPEX!Q:R,2,0),"SAMUEL OLIVEIRA")</f>
        <v>SAMUEL OLIVEIRA</v>
      </c>
      <c r="AD1414" s="37" t="s">
        <v>51</v>
      </c>
      <c r="AE1414" s="32" t="str">
        <f t="shared" si="213"/>
        <v>Realizado</v>
      </c>
      <c r="AF1414" s="38" t="s">
        <v>166</v>
      </c>
      <c r="AG1414" s="49">
        <f t="shared" si="208"/>
        <v>963.37</v>
      </c>
      <c r="AH1414" s="40">
        <v>2548098.5699999998</v>
      </c>
      <c r="AI1414" s="50" t="e">
        <f t="shared" si="210"/>
        <v>#N/A</v>
      </c>
      <c r="AJ1414" s="110">
        <v>25819718</v>
      </c>
      <c r="AK1414" s="51">
        <v>963.37</v>
      </c>
      <c r="AL1414" s="34" t="str">
        <f t="shared" si="211"/>
        <v>Mauricio Alves</v>
      </c>
    </row>
    <row r="1415" spans="1:38" x14ac:dyDescent="0.25">
      <c r="A1415" s="26" t="s">
        <v>38</v>
      </c>
      <c r="B1415" s="26" t="s">
        <v>39</v>
      </c>
      <c r="C1415" s="26" t="s">
        <v>52</v>
      </c>
      <c r="D1415" s="26" t="s">
        <v>40</v>
      </c>
      <c r="E1415" s="27">
        <v>44344820</v>
      </c>
      <c r="F1415" s="67">
        <v>251</v>
      </c>
      <c r="G1415" s="67"/>
      <c r="H1415" s="26">
        <v>6000832930</v>
      </c>
      <c r="I1415" s="26" t="s">
        <v>42</v>
      </c>
      <c r="J1415" s="26" t="s">
        <v>42</v>
      </c>
      <c r="K1415" s="30" t="str">
        <f t="shared" si="212"/>
        <v>Custeio</v>
      </c>
      <c r="L1415" s="47" t="s">
        <v>136</v>
      </c>
      <c r="M1415" s="26" t="s">
        <v>54</v>
      </c>
      <c r="N1415" s="26" t="str">
        <f t="shared" si="207"/>
        <v>Realizado</v>
      </c>
      <c r="O1415" s="47" t="s">
        <v>45</v>
      </c>
      <c r="P1415" s="47" t="s">
        <v>81</v>
      </c>
      <c r="Q1415" s="26" t="str">
        <f>IFERROR(IFERROR(VLOOKUP(H1415,[1]STATUS_CAPEX!I:J,2,0),VLOOKUP(H1415,[1]STATUS_OPEX!H:I,2,0)),0)</f>
        <v>LIB //COMS</v>
      </c>
      <c r="R1415" s="135">
        <v>45559</v>
      </c>
      <c r="S1415" s="32" t="s">
        <v>165</v>
      </c>
      <c r="T1415" s="47" t="s">
        <v>72</v>
      </c>
      <c r="U1415" s="33" t="s">
        <v>39</v>
      </c>
      <c r="V1415" s="33" t="str">
        <f t="shared" si="206"/>
        <v>OK</v>
      </c>
      <c r="W1415" s="33" t="s">
        <v>49</v>
      </c>
      <c r="X1415" s="33" t="s">
        <v>49</v>
      </c>
      <c r="Y1415" s="33" t="s">
        <v>39</v>
      </c>
      <c r="Z1415" s="14">
        <f t="shared" si="209"/>
        <v>1</v>
      </c>
      <c r="AA1415" s="48">
        <v>1300.24</v>
      </c>
      <c r="AB1415" s="50" t="s">
        <v>661</v>
      </c>
      <c r="AC1415" s="36" t="str">
        <f>IFERROR(VLOOKUP(T1415,[1]STATUS_CAPEX!Q:R,2,0),"SAMUEL OLIVEIRA")</f>
        <v>SAMUEL OLIVEIRA</v>
      </c>
      <c r="AD1415" s="37" t="s">
        <v>51</v>
      </c>
      <c r="AE1415" s="32" t="str">
        <f t="shared" si="213"/>
        <v>Realizado</v>
      </c>
      <c r="AF1415" s="38" t="s">
        <v>166</v>
      </c>
      <c r="AG1415" s="49">
        <f t="shared" si="208"/>
        <v>963.37</v>
      </c>
      <c r="AH1415" s="40">
        <v>2548098.5699999998</v>
      </c>
      <c r="AI1415" s="50" t="e">
        <f t="shared" si="210"/>
        <v>#N/A</v>
      </c>
      <c r="AJ1415" s="110">
        <v>25819733</v>
      </c>
      <c r="AK1415" s="51">
        <v>963.37</v>
      </c>
      <c r="AL1415" s="34" t="str">
        <f t="shared" si="211"/>
        <v>Mauricio Alves</v>
      </c>
    </row>
    <row r="1416" spans="1:38" x14ac:dyDescent="0.25">
      <c r="A1416" s="26" t="s">
        <v>38</v>
      </c>
      <c r="B1416" s="26" t="s">
        <v>39</v>
      </c>
      <c r="C1416" s="26" t="s">
        <v>52</v>
      </c>
      <c r="D1416" s="26" t="s">
        <v>40</v>
      </c>
      <c r="E1416" s="27">
        <v>74156</v>
      </c>
      <c r="F1416" s="67">
        <v>252</v>
      </c>
      <c r="G1416" s="67"/>
      <c r="H1416" s="26">
        <v>6000832931</v>
      </c>
      <c r="I1416" s="26" t="s">
        <v>42</v>
      </c>
      <c r="J1416" s="26" t="s">
        <v>42</v>
      </c>
      <c r="K1416" s="30" t="str">
        <f t="shared" si="212"/>
        <v>Custeio</v>
      </c>
      <c r="L1416" s="47" t="s">
        <v>136</v>
      </c>
      <c r="M1416" s="26" t="s">
        <v>54</v>
      </c>
      <c r="N1416" s="26" t="str">
        <f t="shared" si="207"/>
        <v>Realizado</v>
      </c>
      <c r="O1416" s="47" t="s">
        <v>45</v>
      </c>
      <c r="P1416" s="47" t="s">
        <v>81</v>
      </c>
      <c r="Q1416" s="26" t="str">
        <f>IFERROR(IFERROR(VLOOKUP(H1416,[1]STATUS_CAPEX!I:J,2,0),VLOOKUP(H1416,[1]STATUS_OPEX!H:I,2,0)),0)</f>
        <v>LIB //COMS</v>
      </c>
      <c r="R1416" s="135">
        <v>45559</v>
      </c>
      <c r="S1416" s="32" t="s">
        <v>165</v>
      </c>
      <c r="T1416" s="47" t="s">
        <v>72</v>
      </c>
      <c r="U1416" s="33" t="s">
        <v>39</v>
      </c>
      <c r="V1416" s="33" t="str">
        <f t="shared" si="206"/>
        <v>OK</v>
      </c>
      <c r="W1416" s="33" t="s">
        <v>49</v>
      </c>
      <c r="X1416" s="33" t="s">
        <v>49</v>
      </c>
      <c r="Y1416" s="33" t="s">
        <v>39</v>
      </c>
      <c r="Z1416" s="14">
        <f t="shared" si="209"/>
        <v>1</v>
      </c>
      <c r="AA1416" s="48">
        <v>1300.24</v>
      </c>
      <c r="AB1416" s="50" t="s">
        <v>661</v>
      </c>
      <c r="AC1416" s="36" t="s">
        <v>73</v>
      </c>
      <c r="AD1416" s="37" t="s">
        <v>51</v>
      </c>
      <c r="AE1416" s="32" t="str">
        <f t="shared" si="213"/>
        <v>Realizado</v>
      </c>
      <c r="AF1416" s="38" t="s">
        <v>166</v>
      </c>
      <c r="AG1416" s="49">
        <f t="shared" si="208"/>
        <v>963.37</v>
      </c>
      <c r="AH1416" s="40">
        <v>2548098.5699999998</v>
      </c>
      <c r="AI1416" s="50" t="e">
        <f t="shared" si="210"/>
        <v>#N/A</v>
      </c>
      <c r="AJ1416" s="110">
        <v>25819862</v>
      </c>
      <c r="AK1416" s="51">
        <v>963.37</v>
      </c>
      <c r="AL1416" s="34" t="str">
        <f t="shared" si="211"/>
        <v>Mauricio Alves</v>
      </c>
    </row>
    <row r="1417" spans="1:38" x14ac:dyDescent="0.25">
      <c r="A1417" s="26" t="s">
        <v>38</v>
      </c>
      <c r="B1417" s="26" t="s">
        <v>39</v>
      </c>
      <c r="C1417" s="26" t="s">
        <v>52</v>
      </c>
      <c r="D1417" s="26" t="s">
        <v>40</v>
      </c>
      <c r="E1417" s="117">
        <v>65500</v>
      </c>
      <c r="F1417" s="118">
        <v>129</v>
      </c>
      <c r="G1417" s="118"/>
      <c r="H1417" s="26">
        <v>6000833031</v>
      </c>
      <c r="I1417" s="26" t="s">
        <v>42</v>
      </c>
      <c r="J1417" s="26" t="s">
        <v>42</v>
      </c>
      <c r="K1417" s="30" t="str">
        <f t="shared" si="212"/>
        <v>Custeio</v>
      </c>
      <c r="L1417" s="47" t="s">
        <v>136</v>
      </c>
      <c r="M1417" s="26" t="s">
        <v>44</v>
      </c>
      <c r="N1417" s="43" t="str">
        <f t="shared" si="207"/>
        <v>Realizado</v>
      </c>
      <c r="O1417" s="119" t="s">
        <v>45</v>
      </c>
      <c r="P1417" s="119" t="s">
        <v>706</v>
      </c>
      <c r="Q1417" s="26" t="str">
        <f>IFERROR(IFERROR(VLOOKUP(H1417,[1]STATUS_CAPEX!I:J,2,0),VLOOKUP(H1417,[1]STATUS_OPEX!H:I,2,0)),0)</f>
        <v>LIB //COMS</v>
      </c>
      <c r="R1417" s="136">
        <v>45559</v>
      </c>
      <c r="S1417" s="32" t="s">
        <v>47</v>
      </c>
      <c r="T1417" s="119" t="s">
        <v>72</v>
      </c>
      <c r="U1417" s="33" t="s">
        <v>39</v>
      </c>
      <c r="V1417" s="33" t="str">
        <f t="shared" si="206"/>
        <v>OK</v>
      </c>
      <c r="W1417" s="33" t="s">
        <v>49</v>
      </c>
      <c r="X1417" s="33" t="s">
        <v>49</v>
      </c>
      <c r="Y1417" s="33" t="s">
        <v>39</v>
      </c>
      <c r="Z1417" s="14">
        <f t="shared" si="209"/>
        <v>1</v>
      </c>
      <c r="AA1417" s="121">
        <v>1185.92</v>
      </c>
      <c r="AB1417" s="50" t="s">
        <v>661</v>
      </c>
      <c r="AC1417" s="36" t="s">
        <v>73</v>
      </c>
      <c r="AD1417" s="37" t="s">
        <v>51</v>
      </c>
      <c r="AE1417" s="32" t="str">
        <f t="shared" si="213"/>
        <v>Realizado</v>
      </c>
      <c r="AF1417" s="114" t="s">
        <v>42</v>
      </c>
      <c r="AG1417" s="122">
        <f t="shared" si="208"/>
        <v>1914.28</v>
      </c>
      <c r="AH1417" s="40">
        <v>2548098.5699999998</v>
      </c>
      <c r="AI1417" s="123" t="e">
        <f t="shared" si="210"/>
        <v>#N/A</v>
      </c>
      <c r="AJ1417" s="110">
        <v>25819992</v>
      </c>
      <c r="AK1417" s="51">
        <v>1914.28</v>
      </c>
      <c r="AL1417" s="34" t="str">
        <f t="shared" si="211"/>
        <v>Mauricio Alves</v>
      </c>
    </row>
    <row r="1418" spans="1:38" x14ac:dyDescent="0.25">
      <c r="A1418" s="26" t="s">
        <v>38</v>
      </c>
      <c r="B1418" s="26" t="s">
        <v>39</v>
      </c>
      <c r="C1418" s="26" t="s">
        <v>52</v>
      </c>
      <c r="D1418" s="26" t="s">
        <v>40</v>
      </c>
      <c r="E1418" s="27">
        <v>7763</v>
      </c>
      <c r="F1418" s="67">
        <v>239</v>
      </c>
      <c r="G1418" s="67"/>
      <c r="H1418" s="26">
        <v>6000833030</v>
      </c>
      <c r="I1418" s="26" t="s">
        <v>42</v>
      </c>
      <c r="J1418" s="26" t="s">
        <v>42</v>
      </c>
      <c r="K1418" s="30" t="str">
        <f t="shared" si="212"/>
        <v>Custeio</v>
      </c>
      <c r="L1418" s="47" t="s">
        <v>136</v>
      </c>
      <c r="M1418" s="26" t="s">
        <v>111</v>
      </c>
      <c r="N1418" s="26" t="str">
        <f t="shared" si="207"/>
        <v>Realizado</v>
      </c>
      <c r="O1418" s="47" t="s">
        <v>491</v>
      </c>
      <c r="P1418" s="47" t="s">
        <v>76</v>
      </c>
      <c r="Q1418" s="26" t="str">
        <f>IFERROR(IFERROR(VLOOKUP(H1418,[1]STATUS_CAPEX!I:J,2,0),VLOOKUP(H1418,[1]STATUS_OPEX!H:I,2,0)),0)</f>
        <v>LIB //COMS</v>
      </c>
      <c r="R1418" s="136">
        <v>45559</v>
      </c>
      <c r="S1418" s="32" t="s">
        <v>47</v>
      </c>
      <c r="T1418" s="119" t="s">
        <v>72</v>
      </c>
      <c r="U1418" s="33" t="s">
        <v>39</v>
      </c>
      <c r="V1418" s="33" t="str">
        <f t="shared" si="206"/>
        <v>OK</v>
      </c>
      <c r="W1418" s="33" t="s">
        <v>49</v>
      </c>
      <c r="X1418" s="33" t="s">
        <v>49</v>
      </c>
      <c r="Y1418" s="33" t="s">
        <v>39</v>
      </c>
      <c r="Z1418" s="14">
        <f t="shared" si="209"/>
        <v>1</v>
      </c>
      <c r="AA1418" s="48">
        <v>5201.1899999999996</v>
      </c>
      <c r="AB1418" s="50" t="s">
        <v>661</v>
      </c>
      <c r="AC1418" s="36" t="s">
        <v>73</v>
      </c>
      <c r="AD1418" s="37" t="s">
        <v>51</v>
      </c>
      <c r="AE1418" s="32" t="str">
        <f t="shared" si="213"/>
        <v>Realizado</v>
      </c>
      <c r="AF1418" s="38" t="s">
        <v>42</v>
      </c>
      <c r="AG1418" s="39">
        <f t="shared" si="208"/>
        <v>732.2</v>
      </c>
      <c r="AH1418" s="40">
        <v>2548098.5699999998</v>
      </c>
      <c r="AI1418" s="35" t="e">
        <f t="shared" si="210"/>
        <v>#N/A</v>
      </c>
      <c r="AJ1418" s="124">
        <v>25819838</v>
      </c>
      <c r="AK1418" s="51">
        <v>732.2</v>
      </c>
      <c r="AL1418" s="34" t="str">
        <f t="shared" si="211"/>
        <v>Mauricio Alves</v>
      </c>
    </row>
    <row r="1419" spans="1:38" x14ac:dyDescent="0.25">
      <c r="A1419" s="26" t="s">
        <v>38</v>
      </c>
      <c r="B1419" s="26" t="s">
        <v>39</v>
      </c>
      <c r="C1419" s="26" t="s">
        <v>52</v>
      </c>
      <c r="D1419" s="26" t="s">
        <v>40</v>
      </c>
      <c r="E1419" s="117">
        <v>7766</v>
      </c>
      <c r="F1419" s="118">
        <v>240</v>
      </c>
      <c r="G1419" s="118"/>
      <c r="H1419" s="26">
        <v>6000832968</v>
      </c>
      <c r="I1419" s="26" t="s">
        <v>42</v>
      </c>
      <c r="J1419" s="26" t="s">
        <v>42</v>
      </c>
      <c r="K1419" s="30" t="str">
        <f t="shared" si="212"/>
        <v>Custeio</v>
      </c>
      <c r="L1419" s="47" t="s">
        <v>136</v>
      </c>
      <c r="M1419" s="26" t="s">
        <v>111</v>
      </c>
      <c r="N1419" s="43" t="str">
        <f t="shared" si="207"/>
        <v>Realizado</v>
      </c>
      <c r="O1419" s="119" t="s">
        <v>200</v>
      </c>
      <c r="P1419" s="119" t="s">
        <v>707</v>
      </c>
      <c r="Q1419" s="26" t="str">
        <f>IFERROR(IFERROR(VLOOKUP(H1419,[1]STATUS_CAPEX!I:J,2,0),VLOOKUP(H1419,[1]STATUS_OPEX!H:I,2,0)),0)</f>
        <v>LIB //COMS</v>
      </c>
      <c r="R1419" s="136">
        <v>45559</v>
      </c>
      <c r="S1419" s="32" t="s">
        <v>165</v>
      </c>
      <c r="T1419" s="119" t="s">
        <v>72</v>
      </c>
      <c r="U1419" s="33" t="s">
        <v>39</v>
      </c>
      <c r="V1419" s="33" t="str">
        <f t="shared" si="206"/>
        <v>OK</v>
      </c>
      <c r="W1419" s="33" t="s">
        <v>49</v>
      </c>
      <c r="X1419" s="33" t="s">
        <v>49</v>
      </c>
      <c r="Y1419" s="33" t="s">
        <v>39</v>
      </c>
      <c r="Z1419" s="14">
        <f t="shared" si="209"/>
        <v>1</v>
      </c>
      <c r="AA1419" s="121">
        <v>1912.07</v>
      </c>
      <c r="AB1419" s="50" t="s">
        <v>661</v>
      </c>
      <c r="AC1419" s="36" t="str">
        <f>IFERROR(VLOOKUP(T1419,[1]STATUS_CAPEX!Q:R,2,0),"SAMUEL OLIVEIRA")</f>
        <v>SAMUEL OLIVEIRA</v>
      </c>
      <c r="AD1419" s="37" t="s">
        <v>51</v>
      </c>
      <c r="AE1419" s="32" t="str">
        <f t="shared" si="213"/>
        <v>Realizado</v>
      </c>
      <c r="AF1419" s="38" t="s">
        <v>166</v>
      </c>
      <c r="AG1419" s="122">
        <f t="shared" si="208"/>
        <v>939.52</v>
      </c>
      <c r="AH1419" s="40">
        <v>2548098.5699999998</v>
      </c>
      <c r="AI1419" s="123" t="e">
        <f t="shared" si="210"/>
        <v>#N/A</v>
      </c>
      <c r="AJ1419" s="124">
        <v>25819955</v>
      </c>
      <c r="AK1419" s="51">
        <v>939.52</v>
      </c>
      <c r="AL1419" s="34" t="str">
        <f t="shared" si="211"/>
        <v>Mauricio Alves</v>
      </c>
    </row>
    <row r="1420" spans="1:38" x14ac:dyDescent="0.25">
      <c r="A1420" s="26" t="s">
        <v>38</v>
      </c>
      <c r="B1420" s="26" t="s">
        <v>39</v>
      </c>
      <c r="C1420" s="26" t="s">
        <v>52</v>
      </c>
      <c r="D1420" s="26" t="s">
        <v>40</v>
      </c>
      <c r="E1420" s="27">
        <v>5602</v>
      </c>
      <c r="F1420" s="67">
        <v>600</v>
      </c>
      <c r="G1420" s="67"/>
      <c r="H1420" s="26">
        <v>6000840791</v>
      </c>
      <c r="I1420" s="26" t="s">
        <v>42</v>
      </c>
      <c r="J1420" s="26" t="s">
        <v>42</v>
      </c>
      <c r="K1420" s="30" t="str">
        <f t="shared" si="212"/>
        <v>Custeio</v>
      </c>
      <c r="L1420" s="131" t="s">
        <v>75</v>
      </c>
      <c r="M1420" s="26" t="s">
        <v>69</v>
      </c>
      <c r="N1420" s="26" t="str">
        <f t="shared" si="207"/>
        <v>Realizado</v>
      </c>
      <c r="O1420" s="47" t="s">
        <v>45</v>
      </c>
      <c r="P1420" s="47" t="s">
        <v>70</v>
      </c>
      <c r="Q1420" s="26" t="str">
        <f>IFERROR(IFERROR(VLOOKUP(H1420,[1]STATUS_CAPEX!I:J,2,0),VLOOKUP(H1420,[1]STATUS_OPEX!H:I,2,0)),0)</f>
        <v>LIB //COMS</v>
      </c>
      <c r="R1420" s="135">
        <v>45558</v>
      </c>
      <c r="S1420" s="32" t="s">
        <v>47</v>
      </c>
      <c r="T1420" s="119" t="s">
        <v>72</v>
      </c>
      <c r="U1420" s="33" t="s">
        <v>39</v>
      </c>
      <c r="V1420" s="33" t="str">
        <f t="shared" si="206"/>
        <v>OK</v>
      </c>
      <c r="W1420" s="33" t="s">
        <v>49</v>
      </c>
      <c r="X1420" s="33" t="s">
        <v>49</v>
      </c>
      <c r="Y1420" s="33" t="s">
        <v>39</v>
      </c>
      <c r="Z1420" s="14">
        <f t="shared" si="209"/>
        <v>1</v>
      </c>
      <c r="AA1420" s="48">
        <v>769.86</v>
      </c>
      <c r="AB1420" s="50" t="s">
        <v>661</v>
      </c>
      <c r="AC1420" s="36" t="s">
        <v>271</v>
      </c>
      <c r="AD1420" s="37" t="s">
        <v>51</v>
      </c>
      <c r="AE1420" s="32" t="str">
        <f t="shared" si="213"/>
        <v>Realizado</v>
      </c>
      <c r="AF1420" s="114" t="s">
        <v>42</v>
      </c>
      <c r="AG1420" s="49">
        <f t="shared" si="208"/>
        <v>400.07</v>
      </c>
      <c r="AH1420" s="40">
        <v>2548098.5699999998</v>
      </c>
      <c r="AI1420" s="35" t="e">
        <f t="shared" si="210"/>
        <v>#N/A</v>
      </c>
      <c r="AJ1420" s="41">
        <v>26059231</v>
      </c>
      <c r="AK1420" s="51">
        <v>400.07</v>
      </c>
      <c r="AL1420" s="34" t="str">
        <f t="shared" si="211"/>
        <v>Mauricio Alves</v>
      </c>
    </row>
    <row r="1421" spans="1:38" x14ac:dyDescent="0.25">
      <c r="A1421" s="26" t="s">
        <v>38</v>
      </c>
      <c r="B1421" s="26" t="s">
        <v>39</v>
      </c>
      <c r="C1421" s="26" t="s">
        <v>52</v>
      </c>
      <c r="D1421" s="26" t="s">
        <v>40</v>
      </c>
      <c r="E1421" s="27">
        <v>6675</v>
      </c>
      <c r="F1421" s="67">
        <v>601</v>
      </c>
      <c r="G1421" s="67">
        <v>2</v>
      </c>
      <c r="H1421" s="26">
        <v>6000701295</v>
      </c>
      <c r="I1421" s="26" t="s">
        <v>42</v>
      </c>
      <c r="J1421" s="26" t="s">
        <v>42</v>
      </c>
      <c r="K1421" s="30" t="str">
        <f t="shared" si="212"/>
        <v>Custeio</v>
      </c>
      <c r="L1421" s="131" t="s">
        <v>75</v>
      </c>
      <c r="M1421" s="26" t="s">
        <v>69</v>
      </c>
      <c r="N1421" s="26" t="str">
        <f t="shared" si="207"/>
        <v>Realizado</v>
      </c>
      <c r="O1421" s="47" t="s">
        <v>45</v>
      </c>
      <c r="P1421" s="47" t="s">
        <v>70</v>
      </c>
      <c r="Q1421" s="26" t="str">
        <f>IFERROR(IFERROR(VLOOKUP(H1421,[1]STATUS_CAPEX!I:J,2,0),VLOOKUP(H1421,[1]STATUS_OPEX!H:I,2,0)),0)</f>
        <v>LIB //COMS</v>
      </c>
      <c r="R1421" s="135">
        <v>45558</v>
      </c>
      <c r="S1421" s="32" t="s">
        <v>47</v>
      </c>
      <c r="T1421" s="119" t="s">
        <v>72</v>
      </c>
      <c r="U1421" s="33" t="s">
        <v>39</v>
      </c>
      <c r="V1421" s="33" t="str">
        <f t="shared" si="206"/>
        <v>OK</v>
      </c>
      <c r="W1421" s="33" t="s">
        <v>49</v>
      </c>
      <c r="X1421" s="33" t="s">
        <v>49</v>
      </c>
      <c r="Y1421" s="33" t="s">
        <v>39</v>
      </c>
      <c r="Z1421" s="14">
        <f t="shared" si="209"/>
        <v>1</v>
      </c>
      <c r="AA1421" s="48">
        <v>8493.1</v>
      </c>
      <c r="AB1421" s="50" t="s">
        <v>661</v>
      </c>
      <c r="AC1421" s="36" t="s">
        <v>271</v>
      </c>
      <c r="AD1421" s="37" t="s">
        <v>51</v>
      </c>
      <c r="AE1421" s="32" t="str">
        <f t="shared" si="213"/>
        <v>Realizado</v>
      </c>
      <c r="AF1421" s="114" t="s">
        <v>42</v>
      </c>
      <c r="AG1421" s="49">
        <f t="shared" si="208"/>
        <v>3350.84</v>
      </c>
      <c r="AH1421" s="40">
        <v>2548098.5699999998</v>
      </c>
      <c r="AI1421" s="35" t="e">
        <f t="shared" si="210"/>
        <v>#N/A</v>
      </c>
      <c r="AJ1421" s="41">
        <v>26028915</v>
      </c>
      <c r="AK1421" s="51">
        <v>3350.84</v>
      </c>
      <c r="AL1421" s="34" t="str">
        <f t="shared" si="211"/>
        <v>Mauricio Alves</v>
      </c>
    </row>
    <row r="1422" spans="1:38" x14ac:dyDescent="0.25">
      <c r="A1422" s="26" t="s">
        <v>38</v>
      </c>
      <c r="B1422" s="26" t="s">
        <v>39</v>
      </c>
      <c r="C1422" s="26" t="s">
        <v>52</v>
      </c>
      <c r="D1422" s="26" t="s">
        <v>40</v>
      </c>
      <c r="E1422" s="27">
        <v>6701</v>
      </c>
      <c r="F1422" s="67">
        <v>602</v>
      </c>
      <c r="G1422" s="67">
        <v>1</v>
      </c>
      <c r="H1422" s="26">
        <v>6000819768</v>
      </c>
      <c r="I1422" s="26" t="s">
        <v>42</v>
      </c>
      <c r="J1422" s="26" t="s">
        <v>42</v>
      </c>
      <c r="K1422" s="30" t="str">
        <f t="shared" si="212"/>
        <v>Custeio</v>
      </c>
      <c r="L1422" s="131" t="s">
        <v>75</v>
      </c>
      <c r="M1422" s="26" t="s">
        <v>69</v>
      </c>
      <c r="N1422" s="26" t="str">
        <f t="shared" si="207"/>
        <v>Realizado</v>
      </c>
      <c r="O1422" s="47" t="s">
        <v>245</v>
      </c>
      <c r="P1422" s="47" t="s">
        <v>70</v>
      </c>
      <c r="Q1422" s="26" t="str">
        <f>IFERROR(IFERROR(VLOOKUP(H1422,[1]STATUS_CAPEX!I:J,2,0),VLOOKUP(H1422,[1]STATUS_OPEX!H:I,2,0)),0)</f>
        <v>LIB //COMS</v>
      </c>
      <c r="R1422" s="135">
        <v>45558</v>
      </c>
      <c r="S1422" s="32" t="s">
        <v>47</v>
      </c>
      <c r="T1422" s="119" t="s">
        <v>72</v>
      </c>
      <c r="U1422" s="33" t="s">
        <v>39</v>
      </c>
      <c r="V1422" s="33" t="str">
        <f t="shared" si="206"/>
        <v>OK</v>
      </c>
      <c r="W1422" s="33" t="s">
        <v>49</v>
      </c>
      <c r="X1422" s="33" t="s">
        <v>49</v>
      </c>
      <c r="Y1422" s="33" t="s">
        <v>39</v>
      </c>
      <c r="Z1422" s="14">
        <f t="shared" si="209"/>
        <v>1</v>
      </c>
      <c r="AA1422" s="48">
        <v>3079.44</v>
      </c>
      <c r="AB1422" s="50" t="s">
        <v>661</v>
      </c>
      <c r="AC1422" s="93" t="s">
        <v>271</v>
      </c>
      <c r="AD1422" s="37" t="s">
        <v>51</v>
      </c>
      <c r="AE1422" s="32" t="str">
        <f t="shared" si="213"/>
        <v>Realizado</v>
      </c>
      <c r="AF1422" s="114" t="s">
        <v>42</v>
      </c>
      <c r="AG1422" s="49">
        <f t="shared" si="208"/>
        <v>1661.18</v>
      </c>
      <c r="AH1422" s="40">
        <v>2548098.5699999998</v>
      </c>
      <c r="AI1422" s="35" t="e">
        <f t="shared" si="210"/>
        <v>#N/A</v>
      </c>
      <c r="AJ1422" s="41">
        <v>25766721</v>
      </c>
      <c r="AK1422" s="51">
        <v>1661.18</v>
      </c>
      <c r="AL1422" s="34" t="str">
        <f t="shared" si="211"/>
        <v>Mauricio Alves</v>
      </c>
    </row>
    <row r="1423" spans="1:38" x14ac:dyDescent="0.25">
      <c r="A1423" s="26" t="s">
        <v>38</v>
      </c>
      <c r="B1423" s="26" t="s">
        <v>39</v>
      </c>
      <c r="C1423" s="26" t="s">
        <v>52</v>
      </c>
      <c r="D1423" s="26" t="s">
        <v>40</v>
      </c>
      <c r="E1423" s="27">
        <v>6675</v>
      </c>
      <c r="F1423" s="67">
        <v>603</v>
      </c>
      <c r="G1423" s="67">
        <v>2</v>
      </c>
      <c r="H1423" s="26">
        <v>6000701295</v>
      </c>
      <c r="I1423" s="26" t="s">
        <v>42</v>
      </c>
      <c r="J1423" s="26" t="s">
        <v>42</v>
      </c>
      <c r="K1423" s="30" t="str">
        <f t="shared" si="212"/>
        <v>Custeio</v>
      </c>
      <c r="L1423" s="131" t="s">
        <v>75</v>
      </c>
      <c r="M1423" s="26" t="s">
        <v>69</v>
      </c>
      <c r="N1423" s="26" t="str">
        <f t="shared" si="207"/>
        <v>Realizado</v>
      </c>
      <c r="O1423" s="47" t="s">
        <v>245</v>
      </c>
      <c r="P1423" s="47" t="s">
        <v>70</v>
      </c>
      <c r="Q1423" s="26" t="str">
        <f>IFERROR(IFERROR(VLOOKUP(H1423,[1]STATUS_CAPEX!I:J,2,0),VLOOKUP(H1423,[1]STATUS_OPEX!H:I,2,0)),0)</f>
        <v>LIB //COMS</v>
      </c>
      <c r="R1423" s="135">
        <v>45558</v>
      </c>
      <c r="S1423" s="32" t="s">
        <v>47</v>
      </c>
      <c r="T1423" s="119" t="s">
        <v>72</v>
      </c>
      <c r="U1423" s="33" t="s">
        <v>39</v>
      </c>
      <c r="V1423" s="33" t="str">
        <f t="shared" si="206"/>
        <v>OK</v>
      </c>
      <c r="W1423" s="33" t="s">
        <v>49</v>
      </c>
      <c r="X1423" s="33" t="s">
        <v>49</v>
      </c>
      <c r="Y1423" s="33" t="s">
        <v>39</v>
      </c>
      <c r="Z1423" s="14">
        <f t="shared" si="209"/>
        <v>1</v>
      </c>
      <c r="AA1423" s="48">
        <v>4526.45</v>
      </c>
      <c r="AB1423" s="50" t="s">
        <v>661</v>
      </c>
      <c r="AC1423" s="36" t="s">
        <v>271</v>
      </c>
      <c r="AD1423" s="37" t="s">
        <v>51</v>
      </c>
      <c r="AE1423" s="32" t="str">
        <f t="shared" si="213"/>
        <v>Realizado</v>
      </c>
      <c r="AF1423" s="114" t="s">
        <v>42</v>
      </c>
      <c r="AG1423" s="49">
        <f t="shared" si="208"/>
        <v>1085.75</v>
      </c>
      <c r="AH1423" s="40">
        <v>2548098.5699999998</v>
      </c>
      <c r="AI1423" s="35" t="e">
        <f t="shared" si="210"/>
        <v>#N/A</v>
      </c>
      <c r="AJ1423" s="41">
        <v>26028915</v>
      </c>
      <c r="AK1423" s="51">
        <v>1085.75</v>
      </c>
      <c r="AL1423" s="34" t="str">
        <f t="shared" si="211"/>
        <v>Mauricio Alves</v>
      </c>
    </row>
    <row r="1424" spans="1:38" x14ac:dyDescent="0.25">
      <c r="A1424" s="26" t="s">
        <v>38</v>
      </c>
      <c r="B1424" s="26" t="s">
        <v>39</v>
      </c>
      <c r="C1424" s="26" t="s">
        <v>52</v>
      </c>
      <c r="D1424" s="26" t="s">
        <v>40</v>
      </c>
      <c r="E1424" s="27">
        <v>6675</v>
      </c>
      <c r="F1424" s="67">
        <v>604</v>
      </c>
      <c r="G1424" s="67">
        <v>3</v>
      </c>
      <c r="H1424" s="26">
        <v>6000701293</v>
      </c>
      <c r="I1424" s="26" t="s">
        <v>42</v>
      </c>
      <c r="J1424" s="26" t="s">
        <v>42</v>
      </c>
      <c r="K1424" s="30" t="str">
        <f t="shared" si="212"/>
        <v>Custeio</v>
      </c>
      <c r="L1424" s="131" t="s">
        <v>75</v>
      </c>
      <c r="M1424" s="26" t="s">
        <v>69</v>
      </c>
      <c r="N1424" s="26" t="str">
        <f t="shared" si="207"/>
        <v>Realizado</v>
      </c>
      <c r="O1424" s="47" t="s">
        <v>45</v>
      </c>
      <c r="P1424" s="47" t="s">
        <v>70</v>
      </c>
      <c r="Q1424" s="26" t="str">
        <f>IFERROR(IFERROR(VLOOKUP(H1424,[1]STATUS_CAPEX!I:J,2,0),VLOOKUP(H1424,[1]STATUS_OPEX!H:I,2,0)),0)</f>
        <v>LIB //COMS</v>
      </c>
      <c r="R1424" s="135">
        <v>45558</v>
      </c>
      <c r="S1424" s="32" t="s">
        <v>47</v>
      </c>
      <c r="T1424" s="119" t="s">
        <v>72</v>
      </c>
      <c r="U1424" s="33" t="s">
        <v>39</v>
      </c>
      <c r="V1424" s="33" t="str">
        <f t="shared" si="206"/>
        <v>OK</v>
      </c>
      <c r="W1424" s="33" t="s">
        <v>49</v>
      </c>
      <c r="X1424" s="33" t="s">
        <v>49</v>
      </c>
      <c r="Y1424" s="33" t="s">
        <v>39</v>
      </c>
      <c r="Z1424" s="14">
        <f t="shared" si="209"/>
        <v>1</v>
      </c>
      <c r="AA1424" s="48">
        <v>5786.27</v>
      </c>
      <c r="AB1424" s="50" t="s">
        <v>661</v>
      </c>
      <c r="AC1424" s="36" t="s">
        <v>271</v>
      </c>
      <c r="AD1424" s="37" t="s">
        <v>51</v>
      </c>
      <c r="AE1424" s="32" t="str">
        <f t="shared" si="213"/>
        <v>Realizado</v>
      </c>
      <c r="AF1424" s="114" t="s">
        <v>42</v>
      </c>
      <c r="AG1424" s="49">
        <f t="shared" si="208"/>
        <v>1000.04</v>
      </c>
      <c r="AH1424" s="40">
        <v>2548098.5699999998</v>
      </c>
      <c r="AI1424" s="35" t="e">
        <f t="shared" si="210"/>
        <v>#N/A</v>
      </c>
      <c r="AJ1424" s="41">
        <v>26029175</v>
      </c>
      <c r="AK1424" s="51">
        <v>1000.04</v>
      </c>
      <c r="AL1424" s="34" t="str">
        <f t="shared" si="211"/>
        <v>Mauricio Alves</v>
      </c>
    </row>
    <row r="1425" spans="1:38" x14ac:dyDescent="0.25">
      <c r="A1425" s="26" t="s">
        <v>38</v>
      </c>
      <c r="B1425" s="26" t="s">
        <v>39</v>
      </c>
      <c r="C1425" s="26" t="s">
        <v>52</v>
      </c>
      <c r="D1425" s="26" t="s">
        <v>40</v>
      </c>
      <c r="E1425" s="27">
        <v>7844</v>
      </c>
      <c r="F1425" s="67">
        <v>605</v>
      </c>
      <c r="G1425" s="67"/>
      <c r="H1425" s="26">
        <v>6000832225</v>
      </c>
      <c r="I1425" s="26" t="s">
        <v>42</v>
      </c>
      <c r="J1425" s="26" t="s">
        <v>42</v>
      </c>
      <c r="K1425" s="30" t="str">
        <f t="shared" si="212"/>
        <v>Custeio</v>
      </c>
      <c r="L1425" s="47" t="s">
        <v>136</v>
      </c>
      <c r="M1425" s="26" t="s">
        <v>69</v>
      </c>
      <c r="N1425" s="26" t="str">
        <f t="shared" si="207"/>
        <v>Realizado</v>
      </c>
      <c r="O1425" s="47" t="s">
        <v>45</v>
      </c>
      <c r="P1425" s="47" t="s">
        <v>76</v>
      </c>
      <c r="Q1425" s="26" t="str">
        <f>IFERROR(IFERROR(VLOOKUP(H1425,[1]STATUS_CAPEX!I:J,2,0),VLOOKUP(H1425,[1]STATUS_OPEX!H:I,2,0)),0)</f>
        <v>LIB //COMS</v>
      </c>
      <c r="R1425" s="135">
        <v>45560</v>
      </c>
      <c r="S1425" s="32" t="s">
        <v>47</v>
      </c>
      <c r="T1425" s="119" t="s">
        <v>72</v>
      </c>
      <c r="U1425" s="33" t="s">
        <v>39</v>
      </c>
      <c r="V1425" s="33" t="str">
        <f t="shared" si="206"/>
        <v>OK</v>
      </c>
      <c r="W1425" s="33" t="s">
        <v>49</v>
      </c>
      <c r="X1425" s="33" t="s">
        <v>49</v>
      </c>
      <c r="Y1425" s="33" t="s">
        <v>39</v>
      </c>
      <c r="Z1425" s="14">
        <f t="shared" si="209"/>
        <v>1</v>
      </c>
      <c r="AA1425" s="48">
        <v>2590.0700000000002</v>
      </c>
      <c r="AB1425" s="50" t="s">
        <v>661</v>
      </c>
      <c r="AC1425" s="36" t="str">
        <f>IFERROR(VLOOKUP(T1425,[1]STATUS_CAPEX!Q:R,2,0),"SAMUEL OLIVEIRA")</f>
        <v>SAMUEL OLIVEIRA</v>
      </c>
      <c r="AD1425" s="37" t="s">
        <v>51</v>
      </c>
      <c r="AE1425" s="32" t="str">
        <f t="shared" si="213"/>
        <v>Realizado</v>
      </c>
      <c r="AF1425" s="38" t="s">
        <v>42</v>
      </c>
      <c r="AG1425" s="39">
        <f t="shared" si="208"/>
        <v>1021.32</v>
      </c>
      <c r="AH1425" s="40">
        <v>2548098.5699999998</v>
      </c>
      <c r="AI1425" s="35" t="e">
        <f t="shared" si="210"/>
        <v>#N/A</v>
      </c>
      <c r="AJ1425" s="110">
        <v>25804461</v>
      </c>
      <c r="AK1425" s="51">
        <v>1021.32</v>
      </c>
      <c r="AL1425" s="34" t="str">
        <f t="shared" si="211"/>
        <v>Mauricio Alves</v>
      </c>
    </row>
    <row r="1426" spans="1:38" x14ac:dyDescent="0.25">
      <c r="A1426" s="26" t="s">
        <v>38</v>
      </c>
      <c r="B1426" s="26" t="s">
        <v>39</v>
      </c>
      <c r="C1426" s="26" t="s">
        <v>52</v>
      </c>
      <c r="D1426" s="26" t="s">
        <v>40</v>
      </c>
      <c r="E1426" s="27">
        <v>7854</v>
      </c>
      <c r="F1426" s="67">
        <v>606</v>
      </c>
      <c r="G1426" s="67"/>
      <c r="H1426" s="26">
        <v>6000832230</v>
      </c>
      <c r="I1426" s="26" t="s">
        <v>42</v>
      </c>
      <c r="J1426" s="26" t="s">
        <v>42</v>
      </c>
      <c r="K1426" s="30" t="str">
        <f t="shared" si="212"/>
        <v>Custeio</v>
      </c>
      <c r="L1426" s="47" t="s">
        <v>136</v>
      </c>
      <c r="M1426" s="26" t="s">
        <v>69</v>
      </c>
      <c r="N1426" s="26" t="str">
        <f t="shared" si="207"/>
        <v>Realizado</v>
      </c>
      <c r="O1426" s="47" t="s">
        <v>45</v>
      </c>
      <c r="P1426" s="47" t="s">
        <v>76</v>
      </c>
      <c r="Q1426" s="26" t="str">
        <f>IFERROR(IFERROR(VLOOKUP(H1426,[1]STATUS_CAPEX!I:J,2,0),VLOOKUP(H1426,[1]STATUS_OPEX!H:I,2,0)),0)</f>
        <v>LIB //COMS</v>
      </c>
      <c r="R1426" s="135">
        <v>45560</v>
      </c>
      <c r="S1426" s="32" t="s">
        <v>47</v>
      </c>
      <c r="T1426" s="119" t="s">
        <v>72</v>
      </c>
      <c r="U1426" s="33" t="s">
        <v>39</v>
      </c>
      <c r="V1426" s="33" t="str">
        <f t="shared" si="206"/>
        <v>OK</v>
      </c>
      <c r="W1426" s="33" t="s">
        <v>49</v>
      </c>
      <c r="X1426" s="33" t="s">
        <v>49</v>
      </c>
      <c r="Y1426" s="33" t="s">
        <v>39</v>
      </c>
      <c r="Z1426" s="14">
        <f t="shared" si="209"/>
        <v>1</v>
      </c>
      <c r="AA1426" s="48">
        <v>1726.32</v>
      </c>
      <c r="AB1426" s="50" t="s">
        <v>661</v>
      </c>
      <c r="AC1426" s="36" t="str">
        <f>IFERROR(VLOOKUP(T1426,[1]STATUS_CAPEX!Q:R,2,0),"SAMUEL OLIVEIRA")</f>
        <v>SAMUEL OLIVEIRA</v>
      </c>
      <c r="AD1426" s="37" t="s">
        <v>51</v>
      </c>
      <c r="AE1426" s="32" t="str">
        <f t="shared" si="213"/>
        <v>Realizado</v>
      </c>
      <c r="AF1426" s="38" t="s">
        <v>42</v>
      </c>
      <c r="AG1426" s="39">
        <f t="shared" si="208"/>
        <v>964.72</v>
      </c>
      <c r="AH1426" s="40">
        <v>2548098.5699999998</v>
      </c>
      <c r="AI1426" s="35" t="e">
        <f t="shared" si="210"/>
        <v>#N/A</v>
      </c>
      <c r="AJ1426" s="110">
        <v>25804510</v>
      </c>
      <c r="AK1426" s="51">
        <v>964.72</v>
      </c>
      <c r="AL1426" s="34" t="str">
        <f t="shared" si="211"/>
        <v>Mauricio Alves</v>
      </c>
    </row>
    <row r="1427" spans="1:38" x14ac:dyDescent="0.25">
      <c r="A1427" s="26" t="s">
        <v>38</v>
      </c>
      <c r="B1427" s="26" t="s">
        <v>39</v>
      </c>
      <c r="C1427" s="26" t="s">
        <v>52</v>
      </c>
      <c r="D1427" s="26" t="s">
        <v>40</v>
      </c>
      <c r="E1427" s="27">
        <v>7852</v>
      </c>
      <c r="F1427" s="67">
        <v>607</v>
      </c>
      <c r="G1427" s="67"/>
      <c r="H1427" s="26">
        <v>6000832231</v>
      </c>
      <c r="I1427" s="26" t="s">
        <v>42</v>
      </c>
      <c r="J1427" s="26" t="s">
        <v>42</v>
      </c>
      <c r="K1427" s="30" t="str">
        <f t="shared" si="212"/>
        <v>Custeio</v>
      </c>
      <c r="L1427" s="47" t="s">
        <v>136</v>
      </c>
      <c r="M1427" s="26" t="s">
        <v>69</v>
      </c>
      <c r="N1427" s="26" t="str">
        <f t="shared" si="207"/>
        <v>Realizado</v>
      </c>
      <c r="O1427" s="47" t="s">
        <v>45</v>
      </c>
      <c r="P1427" s="47" t="s">
        <v>76</v>
      </c>
      <c r="Q1427" s="26" t="str">
        <f>IFERROR(IFERROR(VLOOKUP(H1427,[1]STATUS_CAPEX!I:J,2,0),VLOOKUP(H1427,[1]STATUS_OPEX!H:I,2,0)),0)</f>
        <v>LIB //COMS</v>
      </c>
      <c r="R1427" s="135">
        <v>45560</v>
      </c>
      <c r="S1427" s="32" t="s">
        <v>47</v>
      </c>
      <c r="T1427" s="119" t="s">
        <v>72</v>
      </c>
      <c r="U1427" s="33" t="s">
        <v>39</v>
      </c>
      <c r="V1427" s="33" t="str">
        <f t="shared" si="206"/>
        <v>OK</v>
      </c>
      <c r="W1427" s="33" t="s">
        <v>49</v>
      </c>
      <c r="X1427" s="33" t="s">
        <v>49</v>
      </c>
      <c r="Y1427" s="33" t="s">
        <v>39</v>
      </c>
      <c r="Z1427" s="14">
        <f t="shared" si="209"/>
        <v>1</v>
      </c>
      <c r="AA1427" s="48">
        <v>2682.78</v>
      </c>
      <c r="AB1427" s="50" t="s">
        <v>661</v>
      </c>
      <c r="AC1427" s="36" t="str">
        <f>IFERROR(VLOOKUP(T1427,[1]STATUS_CAPEX!Q:R,2,0),"SAMUEL OLIVEIRA")</f>
        <v>SAMUEL OLIVEIRA</v>
      </c>
      <c r="AD1427" s="37" t="s">
        <v>51</v>
      </c>
      <c r="AE1427" s="32" t="str">
        <f t="shared" si="213"/>
        <v>Realizado</v>
      </c>
      <c r="AF1427" s="38" t="s">
        <v>42</v>
      </c>
      <c r="AG1427" s="39">
        <f t="shared" si="208"/>
        <v>1532.19</v>
      </c>
      <c r="AH1427" s="40">
        <v>2548098.5699999998</v>
      </c>
      <c r="AI1427" s="35" t="e">
        <f t="shared" si="210"/>
        <v>#N/A</v>
      </c>
      <c r="AJ1427" s="110">
        <v>25804533</v>
      </c>
      <c r="AK1427" s="51">
        <v>1532.19</v>
      </c>
      <c r="AL1427" s="34" t="str">
        <f t="shared" si="211"/>
        <v>Mauricio Alves</v>
      </c>
    </row>
    <row r="1428" spans="1:38" x14ac:dyDescent="0.25">
      <c r="A1428" s="26" t="s">
        <v>38</v>
      </c>
      <c r="B1428" s="26" t="s">
        <v>39</v>
      </c>
      <c r="C1428" s="26" t="s">
        <v>52</v>
      </c>
      <c r="D1428" s="26" t="s">
        <v>40</v>
      </c>
      <c r="E1428" s="27">
        <v>7844</v>
      </c>
      <c r="F1428" s="67">
        <v>608</v>
      </c>
      <c r="G1428" s="67"/>
      <c r="H1428" s="26">
        <v>6000832225</v>
      </c>
      <c r="I1428" s="26" t="s">
        <v>42</v>
      </c>
      <c r="J1428" s="26" t="s">
        <v>42</v>
      </c>
      <c r="K1428" s="30" t="str">
        <f t="shared" si="212"/>
        <v>Custeio</v>
      </c>
      <c r="L1428" s="47" t="s">
        <v>136</v>
      </c>
      <c r="M1428" s="26" t="s">
        <v>69</v>
      </c>
      <c r="N1428" s="26" t="str">
        <f t="shared" si="207"/>
        <v>Realizado</v>
      </c>
      <c r="O1428" s="26" t="s">
        <v>64</v>
      </c>
      <c r="P1428" s="47" t="s">
        <v>76</v>
      </c>
      <c r="Q1428" s="26" t="str">
        <f>IFERROR(IFERROR(VLOOKUP(H1428,[1]STATUS_CAPEX!I:J,2,0),VLOOKUP(H1428,[1]STATUS_OPEX!H:I,2,0)),0)</f>
        <v>LIB //COMS</v>
      </c>
      <c r="R1428" s="135">
        <v>45560</v>
      </c>
      <c r="S1428" s="32" t="s">
        <v>47</v>
      </c>
      <c r="T1428" s="119" t="s">
        <v>72</v>
      </c>
      <c r="U1428" s="33" t="s">
        <v>39</v>
      </c>
      <c r="V1428" s="33" t="str">
        <f t="shared" si="206"/>
        <v>OK</v>
      </c>
      <c r="W1428" s="33" t="s">
        <v>49</v>
      </c>
      <c r="X1428" s="33" t="s">
        <v>49</v>
      </c>
      <c r="Y1428" s="33" t="s">
        <v>39</v>
      </c>
      <c r="Z1428" s="14">
        <f t="shared" si="209"/>
        <v>1</v>
      </c>
      <c r="AA1428" s="48">
        <v>1399.5</v>
      </c>
      <c r="AB1428" s="50" t="s">
        <v>661</v>
      </c>
      <c r="AC1428" s="36" t="str">
        <f>IFERROR(VLOOKUP(T1428,[1]STATUS_CAPEX!Q:R,2,0),"SAMUEL OLIVEIRA")</f>
        <v>SAMUEL OLIVEIRA</v>
      </c>
      <c r="AD1428" s="37" t="s">
        <v>51</v>
      </c>
      <c r="AE1428" s="32" t="str">
        <f t="shared" si="213"/>
        <v>Realizado</v>
      </c>
      <c r="AF1428" s="38" t="s">
        <v>42</v>
      </c>
      <c r="AG1428" s="39">
        <f t="shared" si="208"/>
        <v>1276.6500000000001</v>
      </c>
      <c r="AH1428" s="40">
        <v>2548098.5699999998</v>
      </c>
      <c r="AI1428" s="35" t="e">
        <f t="shared" si="210"/>
        <v>#N/A</v>
      </c>
      <c r="AJ1428" s="110">
        <v>25804568</v>
      </c>
      <c r="AK1428" s="51">
        <v>1276.6500000000001</v>
      </c>
      <c r="AL1428" s="34" t="str">
        <f t="shared" si="211"/>
        <v>Mauricio Alves</v>
      </c>
    </row>
    <row r="1429" spans="1:38" x14ac:dyDescent="0.25">
      <c r="A1429" s="26" t="s">
        <v>38</v>
      </c>
      <c r="B1429" s="26" t="s">
        <v>39</v>
      </c>
      <c r="C1429" s="26" t="s">
        <v>52</v>
      </c>
      <c r="D1429" s="26" t="s">
        <v>40</v>
      </c>
      <c r="E1429" s="27">
        <v>7854</v>
      </c>
      <c r="F1429" s="67">
        <v>609</v>
      </c>
      <c r="G1429" s="67"/>
      <c r="H1429" s="26">
        <v>6000832236</v>
      </c>
      <c r="I1429" s="26" t="s">
        <v>42</v>
      </c>
      <c r="J1429" s="26" t="s">
        <v>42</v>
      </c>
      <c r="K1429" s="30" t="str">
        <f t="shared" si="212"/>
        <v>Custeio</v>
      </c>
      <c r="L1429" s="47" t="s">
        <v>136</v>
      </c>
      <c r="M1429" s="26" t="s">
        <v>69</v>
      </c>
      <c r="N1429" s="26" t="str">
        <f t="shared" si="207"/>
        <v>Realizado</v>
      </c>
      <c r="O1429" s="47" t="s">
        <v>45</v>
      </c>
      <c r="P1429" s="47" t="s">
        <v>76</v>
      </c>
      <c r="Q1429" s="26" t="str">
        <f>IFERROR(IFERROR(VLOOKUP(H1429,[1]STATUS_CAPEX!I:J,2,0),VLOOKUP(H1429,[1]STATUS_OPEX!H:I,2,0)),0)</f>
        <v>LIB //COMS</v>
      </c>
      <c r="R1429" s="135">
        <v>45560</v>
      </c>
      <c r="S1429" s="32" t="s">
        <v>47</v>
      </c>
      <c r="T1429" s="119" t="s">
        <v>72</v>
      </c>
      <c r="U1429" s="33" t="s">
        <v>39</v>
      </c>
      <c r="V1429" s="33" t="str">
        <f t="shared" si="206"/>
        <v>OK</v>
      </c>
      <c r="W1429" s="33" t="s">
        <v>49</v>
      </c>
      <c r="X1429" s="33" t="s">
        <v>49</v>
      </c>
      <c r="Y1429" s="33" t="s">
        <v>39</v>
      </c>
      <c r="Z1429" s="14">
        <f t="shared" si="209"/>
        <v>1</v>
      </c>
      <c r="AA1429" s="48">
        <v>1422.96</v>
      </c>
      <c r="AB1429" s="50" t="s">
        <v>661</v>
      </c>
      <c r="AC1429" s="36" t="str">
        <f>IFERROR(VLOOKUP(T1429,[1]STATUS_CAPEX!Q:R,2,0),"SAMUEL OLIVEIRA")</f>
        <v>SAMUEL OLIVEIRA</v>
      </c>
      <c r="AD1429" s="37" t="s">
        <v>51</v>
      </c>
      <c r="AE1429" s="32" t="str">
        <f t="shared" si="213"/>
        <v>Realizado</v>
      </c>
      <c r="AF1429" s="38" t="s">
        <v>42</v>
      </c>
      <c r="AG1429" s="39">
        <f t="shared" si="208"/>
        <v>680.88</v>
      </c>
      <c r="AH1429" s="40">
        <v>2548098.5699999998</v>
      </c>
      <c r="AI1429" s="35" t="e">
        <f t="shared" si="210"/>
        <v>#N/A</v>
      </c>
      <c r="AJ1429" s="110">
        <v>25804626</v>
      </c>
      <c r="AK1429" s="51">
        <v>680.88</v>
      </c>
      <c r="AL1429" s="34" t="str">
        <f t="shared" si="211"/>
        <v>Mauricio Alves</v>
      </c>
    </row>
    <row r="1430" spans="1:38" x14ac:dyDescent="0.25">
      <c r="A1430" s="26" t="s">
        <v>38</v>
      </c>
      <c r="B1430" s="26" t="s">
        <v>39</v>
      </c>
      <c r="C1430" s="26" t="s">
        <v>52</v>
      </c>
      <c r="D1430" s="26" t="s">
        <v>40</v>
      </c>
      <c r="E1430" s="27">
        <v>7689</v>
      </c>
      <c r="F1430" s="67">
        <v>610</v>
      </c>
      <c r="G1430" s="67"/>
      <c r="H1430" s="26">
        <v>6000841300</v>
      </c>
      <c r="I1430" s="26" t="s">
        <v>42</v>
      </c>
      <c r="J1430" s="26" t="s">
        <v>42</v>
      </c>
      <c r="K1430" s="30" t="str">
        <f t="shared" si="212"/>
        <v>Custeio</v>
      </c>
      <c r="L1430" s="131" t="s">
        <v>136</v>
      </c>
      <c r="M1430" s="26" t="s">
        <v>69</v>
      </c>
      <c r="N1430" s="26" t="str">
        <f t="shared" si="207"/>
        <v>Realizado</v>
      </c>
      <c r="O1430" s="47" t="s">
        <v>245</v>
      </c>
      <c r="P1430" s="47" t="s">
        <v>76</v>
      </c>
      <c r="Q1430" s="26" t="str">
        <f>IFERROR(IFERROR(VLOOKUP(H1430,[1]STATUS_CAPEX!I:J,2,0),VLOOKUP(H1430,[1]STATUS_OPEX!H:I,2,0)),0)</f>
        <v>LIB //COMS</v>
      </c>
      <c r="R1430" s="135">
        <v>45560</v>
      </c>
      <c r="S1430" s="32" t="s">
        <v>47</v>
      </c>
      <c r="T1430" s="119" t="s">
        <v>72</v>
      </c>
      <c r="U1430" s="33" t="s">
        <v>39</v>
      </c>
      <c r="V1430" s="33" t="str">
        <f t="shared" si="206"/>
        <v>OK</v>
      </c>
      <c r="W1430" s="33" t="s">
        <v>49</v>
      </c>
      <c r="X1430" s="33" t="s">
        <v>49</v>
      </c>
      <c r="Y1430" s="33" t="s">
        <v>39</v>
      </c>
      <c r="Z1430" s="14">
        <f t="shared" si="209"/>
        <v>1</v>
      </c>
      <c r="AA1430" s="48">
        <v>3452.64</v>
      </c>
      <c r="AB1430" s="50" t="s">
        <v>661</v>
      </c>
      <c r="AC1430" s="36" t="s">
        <v>271</v>
      </c>
      <c r="AD1430" s="37" t="s">
        <v>51</v>
      </c>
      <c r="AE1430" s="32" t="str">
        <f t="shared" si="213"/>
        <v>Realizado</v>
      </c>
      <c r="AF1430" s="38" t="s">
        <v>42</v>
      </c>
      <c r="AG1430" s="39">
        <f t="shared" si="208"/>
        <v>685.68</v>
      </c>
      <c r="AH1430" s="40">
        <v>2548098.5699999998</v>
      </c>
      <c r="AI1430" s="35" t="e">
        <f t="shared" si="210"/>
        <v>#N/A</v>
      </c>
      <c r="AJ1430" s="41">
        <v>26045996</v>
      </c>
      <c r="AK1430" s="51">
        <v>685.68</v>
      </c>
      <c r="AL1430" s="34" t="str">
        <f t="shared" si="211"/>
        <v>Mauricio Alves</v>
      </c>
    </row>
    <row r="1431" spans="1:38" x14ac:dyDescent="0.25">
      <c r="A1431" s="26" t="s">
        <v>38</v>
      </c>
      <c r="B1431" s="26" t="s">
        <v>39</v>
      </c>
      <c r="C1431" s="26" t="s">
        <v>52</v>
      </c>
      <c r="D1431" s="26" t="s">
        <v>40</v>
      </c>
      <c r="E1431" s="27">
        <v>7844</v>
      </c>
      <c r="F1431" s="67">
        <v>611</v>
      </c>
      <c r="G1431" s="67"/>
      <c r="H1431" s="26">
        <v>6000832013</v>
      </c>
      <c r="I1431" s="26" t="s">
        <v>42</v>
      </c>
      <c r="J1431" s="26" t="s">
        <v>42</v>
      </c>
      <c r="K1431" s="30" t="str">
        <f t="shared" si="212"/>
        <v>Custeio</v>
      </c>
      <c r="L1431" s="47" t="s">
        <v>136</v>
      </c>
      <c r="M1431" s="26" t="s">
        <v>69</v>
      </c>
      <c r="N1431" s="26" t="str">
        <f t="shared" si="207"/>
        <v>Realizado</v>
      </c>
      <c r="O1431" s="26" t="s">
        <v>64</v>
      </c>
      <c r="P1431" s="47" t="s">
        <v>76</v>
      </c>
      <c r="Q1431" s="26" t="str">
        <f>IFERROR(IFERROR(VLOOKUP(H1431,[1]STATUS_CAPEX!I:J,2,0),VLOOKUP(H1431,[1]STATUS_OPEX!H:I,2,0)),0)</f>
        <v>LIB //COMS</v>
      </c>
      <c r="R1431" s="135">
        <v>45560</v>
      </c>
      <c r="S1431" s="32" t="s">
        <v>165</v>
      </c>
      <c r="T1431" s="119" t="s">
        <v>72</v>
      </c>
      <c r="U1431" s="33" t="s">
        <v>39</v>
      </c>
      <c r="V1431" s="33" t="str">
        <f t="shared" si="206"/>
        <v>OK</v>
      </c>
      <c r="W1431" s="33" t="s">
        <v>49</v>
      </c>
      <c r="X1431" s="33" t="s">
        <v>49</v>
      </c>
      <c r="Y1431" s="33" t="s">
        <v>39</v>
      </c>
      <c r="Z1431" s="14">
        <f t="shared" si="209"/>
        <v>1</v>
      </c>
      <c r="AA1431" s="48">
        <v>18056.52</v>
      </c>
      <c r="AB1431" s="50" t="s">
        <v>661</v>
      </c>
      <c r="AC1431" s="36" t="s">
        <v>271</v>
      </c>
      <c r="AD1431" s="37" t="s">
        <v>51</v>
      </c>
      <c r="AE1431" s="32" t="str">
        <f t="shared" si="213"/>
        <v>Realizado</v>
      </c>
      <c r="AF1431" s="38" t="s">
        <v>166</v>
      </c>
      <c r="AG1431" s="39">
        <f t="shared" si="208"/>
        <v>6029.26</v>
      </c>
      <c r="AH1431" s="40">
        <v>2548098.5699999998</v>
      </c>
      <c r="AI1431" s="35" t="e">
        <f t="shared" si="210"/>
        <v>#N/A</v>
      </c>
      <c r="AJ1431" s="110">
        <v>25804369</v>
      </c>
      <c r="AK1431" s="51">
        <v>6029.26</v>
      </c>
      <c r="AL1431" s="34" t="str">
        <f t="shared" si="211"/>
        <v>Mauricio Alves</v>
      </c>
    </row>
    <row r="1432" spans="1:38" x14ac:dyDescent="0.25">
      <c r="A1432" s="26" t="s">
        <v>38</v>
      </c>
      <c r="B1432" s="26" t="s">
        <v>39</v>
      </c>
      <c r="C1432" s="26" t="s">
        <v>52</v>
      </c>
      <c r="D1432" s="26" t="s">
        <v>40</v>
      </c>
      <c r="E1432" s="27">
        <v>20249194</v>
      </c>
      <c r="F1432" s="67">
        <v>612</v>
      </c>
      <c r="G1432" s="67"/>
      <c r="H1432" s="26">
        <v>6000832014</v>
      </c>
      <c r="I1432" s="26" t="s">
        <v>42</v>
      </c>
      <c r="J1432" s="26" t="s">
        <v>42</v>
      </c>
      <c r="K1432" s="30" t="str">
        <f t="shared" si="212"/>
        <v>Custeio</v>
      </c>
      <c r="L1432" s="47" t="s">
        <v>136</v>
      </c>
      <c r="M1432" s="26" t="s">
        <v>69</v>
      </c>
      <c r="N1432" s="26" t="str">
        <f t="shared" si="207"/>
        <v>Realizado</v>
      </c>
      <c r="O1432" s="47" t="s">
        <v>45</v>
      </c>
      <c r="P1432" s="47" t="s">
        <v>708</v>
      </c>
      <c r="Q1432" s="26" t="str">
        <f>IFERROR(IFERROR(VLOOKUP(H1432,[1]STATUS_CAPEX!I:J,2,0),VLOOKUP(H1432,[1]STATUS_OPEX!H:I,2,0)),0)</f>
        <v>LIB //COMS</v>
      </c>
      <c r="R1432" s="135">
        <v>45560</v>
      </c>
      <c r="S1432" s="32" t="s">
        <v>47</v>
      </c>
      <c r="T1432" s="119" t="s">
        <v>72</v>
      </c>
      <c r="U1432" s="33" t="s">
        <v>39</v>
      </c>
      <c r="V1432" s="33" t="str">
        <f t="shared" si="206"/>
        <v>OK</v>
      </c>
      <c r="W1432" s="33" t="s">
        <v>49</v>
      </c>
      <c r="X1432" s="33" t="s">
        <v>49</v>
      </c>
      <c r="Y1432" s="33" t="s">
        <v>39</v>
      </c>
      <c r="Z1432" s="14">
        <f t="shared" si="209"/>
        <v>1</v>
      </c>
      <c r="AA1432" s="48">
        <v>2382.08</v>
      </c>
      <c r="AB1432" s="50" t="s">
        <v>661</v>
      </c>
      <c r="AC1432" s="36" t="s">
        <v>271</v>
      </c>
      <c r="AD1432" s="37" t="s">
        <v>51</v>
      </c>
      <c r="AE1432" s="32" t="str">
        <f t="shared" si="213"/>
        <v>Realizado</v>
      </c>
      <c r="AF1432" s="38" t="s">
        <v>42</v>
      </c>
      <c r="AG1432" s="39">
        <f t="shared" si="208"/>
        <v>1377.35</v>
      </c>
      <c r="AH1432" s="40">
        <v>2548098.5699999998</v>
      </c>
      <c r="AI1432" s="35" t="e">
        <f t="shared" si="210"/>
        <v>#N/A</v>
      </c>
      <c r="AJ1432" s="110">
        <v>25804384</v>
      </c>
      <c r="AK1432" s="51">
        <v>1377.35</v>
      </c>
      <c r="AL1432" s="34" t="str">
        <f t="shared" si="211"/>
        <v>Mauricio Alves</v>
      </c>
    </row>
    <row r="1433" spans="1:38" x14ac:dyDescent="0.25">
      <c r="A1433" s="26" t="s">
        <v>38</v>
      </c>
      <c r="B1433" s="26" t="s">
        <v>39</v>
      </c>
      <c r="C1433" s="26" t="s">
        <v>52</v>
      </c>
      <c r="D1433" s="26" t="s">
        <v>40</v>
      </c>
      <c r="E1433" s="27">
        <v>44406866</v>
      </c>
      <c r="F1433" s="67">
        <v>613</v>
      </c>
      <c r="G1433" s="67"/>
      <c r="H1433" s="26">
        <v>6000832015</v>
      </c>
      <c r="I1433" s="26" t="s">
        <v>42</v>
      </c>
      <c r="J1433" s="26" t="s">
        <v>42</v>
      </c>
      <c r="K1433" s="30" t="str">
        <f t="shared" si="212"/>
        <v>Custeio</v>
      </c>
      <c r="L1433" s="47" t="s">
        <v>136</v>
      </c>
      <c r="M1433" s="26" t="s">
        <v>69</v>
      </c>
      <c r="N1433" s="26" t="str">
        <f t="shared" si="207"/>
        <v>Realizado</v>
      </c>
      <c r="O1433" s="47" t="s">
        <v>137</v>
      </c>
      <c r="P1433" s="47" t="s">
        <v>76</v>
      </c>
      <c r="Q1433" s="26" t="str">
        <f>IFERROR(IFERROR(VLOOKUP(H1433,[1]STATUS_CAPEX!I:J,2,0),VLOOKUP(H1433,[1]STATUS_OPEX!H:I,2,0)),0)</f>
        <v>LIB //COMS</v>
      </c>
      <c r="R1433" s="135">
        <v>45560</v>
      </c>
      <c r="S1433" s="32" t="s">
        <v>165</v>
      </c>
      <c r="T1433" s="119" t="s">
        <v>72</v>
      </c>
      <c r="U1433" s="33" t="s">
        <v>39</v>
      </c>
      <c r="V1433" s="33" t="str">
        <f t="shared" si="206"/>
        <v>OK</v>
      </c>
      <c r="W1433" s="33" t="s">
        <v>49</v>
      </c>
      <c r="X1433" s="33" t="s">
        <v>49</v>
      </c>
      <c r="Y1433" s="33" t="s">
        <v>39</v>
      </c>
      <c r="Z1433" s="14">
        <f t="shared" si="209"/>
        <v>1</v>
      </c>
      <c r="AA1433" s="48">
        <v>11323.13</v>
      </c>
      <c r="AB1433" s="50" t="s">
        <v>661</v>
      </c>
      <c r="AC1433" s="36" t="s">
        <v>271</v>
      </c>
      <c r="AD1433" s="37" t="s">
        <v>51</v>
      </c>
      <c r="AE1433" s="32" t="str">
        <f t="shared" si="213"/>
        <v>Realizado</v>
      </c>
      <c r="AF1433" s="38" t="s">
        <v>166</v>
      </c>
      <c r="AG1433" s="39">
        <f t="shared" si="208"/>
        <v>7204.84</v>
      </c>
      <c r="AH1433" s="40">
        <v>2548098.5699999998</v>
      </c>
      <c r="AI1433" s="35" t="e">
        <f t="shared" si="210"/>
        <v>#N/A</v>
      </c>
      <c r="AJ1433" s="110">
        <v>25804449</v>
      </c>
      <c r="AK1433" s="51">
        <v>7204.84</v>
      </c>
      <c r="AL1433" s="34" t="str">
        <f t="shared" si="211"/>
        <v>Mauricio Alves</v>
      </c>
    </row>
    <row r="1434" spans="1:38" x14ac:dyDescent="0.25">
      <c r="A1434" s="26" t="s">
        <v>38</v>
      </c>
      <c r="B1434" s="26" t="s">
        <v>39</v>
      </c>
      <c r="C1434" s="26" t="s">
        <v>52</v>
      </c>
      <c r="D1434" s="26" t="s">
        <v>40</v>
      </c>
      <c r="E1434" s="27">
        <v>44416869</v>
      </c>
      <c r="F1434" s="67">
        <v>614</v>
      </c>
      <c r="G1434" s="67"/>
      <c r="H1434" s="26">
        <v>6000832016</v>
      </c>
      <c r="I1434" s="26" t="s">
        <v>42</v>
      </c>
      <c r="J1434" s="26" t="s">
        <v>42</v>
      </c>
      <c r="K1434" s="30" t="str">
        <f t="shared" si="212"/>
        <v>Custeio</v>
      </c>
      <c r="L1434" s="47" t="s">
        <v>136</v>
      </c>
      <c r="M1434" s="26" t="s">
        <v>69</v>
      </c>
      <c r="N1434" s="26" t="str">
        <f t="shared" si="207"/>
        <v>Realizado</v>
      </c>
      <c r="O1434" s="47" t="s">
        <v>137</v>
      </c>
      <c r="P1434" s="47" t="s">
        <v>76</v>
      </c>
      <c r="Q1434" s="26" t="str">
        <f>IFERROR(IFERROR(VLOOKUP(H1434,[1]STATUS_CAPEX!I:J,2,0),VLOOKUP(H1434,[1]STATUS_OPEX!H:I,2,0)),0)</f>
        <v>LIB //COMS</v>
      </c>
      <c r="R1434" s="135">
        <v>45560</v>
      </c>
      <c r="S1434" s="32" t="s">
        <v>47</v>
      </c>
      <c r="T1434" s="119" t="s">
        <v>72</v>
      </c>
      <c r="U1434" s="33" t="s">
        <v>39</v>
      </c>
      <c r="V1434" s="33" t="str">
        <f t="shared" si="206"/>
        <v>OK</v>
      </c>
      <c r="W1434" s="33" t="s">
        <v>49</v>
      </c>
      <c r="X1434" s="33" t="s">
        <v>49</v>
      </c>
      <c r="Y1434" s="33" t="s">
        <v>39</v>
      </c>
      <c r="Z1434" s="14">
        <f t="shared" si="209"/>
        <v>1</v>
      </c>
      <c r="AA1434" s="48">
        <v>1306.2</v>
      </c>
      <c r="AB1434" s="50" t="s">
        <v>661</v>
      </c>
      <c r="AC1434" s="36" t="s">
        <v>271</v>
      </c>
      <c r="AD1434" s="37" t="s">
        <v>51</v>
      </c>
      <c r="AE1434" s="32" t="str">
        <f t="shared" si="213"/>
        <v>Realizado</v>
      </c>
      <c r="AF1434" s="38" t="s">
        <v>42</v>
      </c>
      <c r="AG1434" s="39">
        <f t="shared" si="208"/>
        <v>1191.54</v>
      </c>
      <c r="AH1434" s="40">
        <v>2548098.5699999998</v>
      </c>
      <c r="AI1434" s="35" t="e">
        <f t="shared" si="210"/>
        <v>#N/A</v>
      </c>
      <c r="AJ1434" s="110">
        <v>25804478</v>
      </c>
      <c r="AK1434" s="51">
        <v>1191.54</v>
      </c>
      <c r="AL1434" s="34" t="str">
        <f t="shared" si="211"/>
        <v>Mauricio Alves</v>
      </c>
    </row>
    <row r="1435" spans="1:38" x14ac:dyDescent="0.25">
      <c r="A1435" s="26" t="s">
        <v>38</v>
      </c>
      <c r="B1435" s="26" t="s">
        <v>39</v>
      </c>
      <c r="C1435" s="26" t="s">
        <v>52</v>
      </c>
      <c r="D1435" s="26" t="s">
        <v>40</v>
      </c>
      <c r="E1435" s="27">
        <v>2024998025</v>
      </c>
      <c r="F1435" s="67">
        <v>615</v>
      </c>
      <c r="G1435" s="67"/>
      <c r="H1435" s="26">
        <v>6000832018</v>
      </c>
      <c r="I1435" s="26" t="s">
        <v>42</v>
      </c>
      <c r="J1435" s="26" t="s">
        <v>42</v>
      </c>
      <c r="K1435" s="30" t="str">
        <f t="shared" si="212"/>
        <v>Custeio</v>
      </c>
      <c r="L1435" s="47" t="s">
        <v>136</v>
      </c>
      <c r="M1435" s="26" t="s">
        <v>69</v>
      </c>
      <c r="N1435" s="26" t="str">
        <f t="shared" si="207"/>
        <v>Realizado</v>
      </c>
      <c r="O1435" s="47" t="s">
        <v>117</v>
      </c>
      <c r="P1435" s="47" t="s">
        <v>709</v>
      </c>
      <c r="Q1435" s="26" t="str">
        <f>IFERROR(IFERROR(VLOOKUP(H1435,[1]STATUS_CAPEX!I:J,2,0),VLOOKUP(H1435,[1]STATUS_OPEX!H:I,2,0)),0)</f>
        <v>LIB //COMS</v>
      </c>
      <c r="R1435" s="135">
        <v>45560</v>
      </c>
      <c r="S1435" s="32" t="s">
        <v>47</v>
      </c>
      <c r="T1435" s="119" t="s">
        <v>72</v>
      </c>
      <c r="U1435" s="33" t="s">
        <v>39</v>
      </c>
      <c r="V1435" s="33" t="str">
        <f t="shared" si="206"/>
        <v>OK</v>
      </c>
      <c r="W1435" s="33" t="s">
        <v>49</v>
      </c>
      <c r="X1435" s="33" t="s">
        <v>49</v>
      </c>
      <c r="Y1435" s="33" t="s">
        <v>39</v>
      </c>
      <c r="Z1435" s="14">
        <f t="shared" si="209"/>
        <v>1</v>
      </c>
      <c r="AA1435" s="48">
        <v>27.58</v>
      </c>
      <c r="AB1435" s="50" t="s">
        <v>661</v>
      </c>
      <c r="AC1435" s="36" t="s">
        <v>271</v>
      </c>
      <c r="AD1435" s="37" t="s">
        <v>51</v>
      </c>
      <c r="AE1435" s="32" t="str">
        <f t="shared" si="213"/>
        <v>Realizado</v>
      </c>
      <c r="AF1435" s="38" t="s">
        <v>42</v>
      </c>
      <c r="AG1435" s="39">
        <f t="shared" si="208"/>
        <v>27.58</v>
      </c>
      <c r="AH1435" s="40">
        <v>2548098.5699999998</v>
      </c>
      <c r="AI1435" s="35" t="e">
        <f t="shared" si="210"/>
        <v>#N/A</v>
      </c>
      <c r="AJ1435" s="110">
        <v>25804491</v>
      </c>
      <c r="AK1435" s="51">
        <v>27.58</v>
      </c>
      <c r="AL1435" s="34" t="str">
        <f t="shared" si="211"/>
        <v>Mauricio Alves</v>
      </c>
    </row>
    <row r="1436" spans="1:38" x14ac:dyDescent="0.25">
      <c r="A1436" s="26" t="s">
        <v>38</v>
      </c>
      <c r="B1436" s="26" t="s">
        <v>39</v>
      </c>
      <c r="C1436" s="26" t="s">
        <v>52</v>
      </c>
      <c r="D1436" s="26" t="s">
        <v>40</v>
      </c>
      <c r="E1436" s="117">
        <v>44415883</v>
      </c>
      <c r="F1436" s="118">
        <v>616</v>
      </c>
      <c r="G1436" s="118"/>
      <c r="H1436" s="26">
        <v>6000832019</v>
      </c>
      <c r="I1436" s="26" t="s">
        <v>42</v>
      </c>
      <c r="J1436" s="26" t="s">
        <v>42</v>
      </c>
      <c r="K1436" s="30" t="str">
        <f t="shared" si="212"/>
        <v>Custeio</v>
      </c>
      <c r="L1436" s="47" t="s">
        <v>136</v>
      </c>
      <c r="M1436" s="26" t="s">
        <v>69</v>
      </c>
      <c r="N1436" s="43" t="str">
        <f t="shared" si="207"/>
        <v>Realizado</v>
      </c>
      <c r="O1436" s="119" t="s">
        <v>137</v>
      </c>
      <c r="P1436" s="119" t="s">
        <v>76</v>
      </c>
      <c r="Q1436" s="26" t="str">
        <f>IFERROR(IFERROR(VLOOKUP(H1436,[1]STATUS_CAPEX!I:J,2,0),VLOOKUP(H1436,[1]STATUS_OPEX!H:I,2,0)),0)</f>
        <v>LIB //COMS</v>
      </c>
      <c r="R1436" s="135">
        <v>45560</v>
      </c>
      <c r="S1436" s="32" t="s">
        <v>165</v>
      </c>
      <c r="T1436" s="119" t="s">
        <v>72</v>
      </c>
      <c r="U1436" s="33" t="s">
        <v>39</v>
      </c>
      <c r="V1436" s="33" t="str">
        <f t="shared" si="206"/>
        <v>OK</v>
      </c>
      <c r="W1436" s="33" t="s">
        <v>49</v>
      </c>
      <c r="X1436" s="33" t="s">
        <v>49</v>
      </c>
      <c r="Y1436" s="33" t="s">
        <v>39</v>
      </c>
      <c r="Z1436" s="14">
        <f t="shared" si="209"/>
        <v>1</v>
      </c>
      <c r="AA1436" s="121">
        <v>18128.669999999998</v>
      </c>
      <c r="AB1436" s="50" t="s">
        <v>661</v>
      </c>
      <c r="AC1436" s="36" t="s">
        <v>271</v>
      </c>
      <c r="AD1436" s="37" t="s">
        <v>51</v>
      </c>
      <c r="AE1436" s="32" t="str">
        <f t="shared" si="213"/>
        <v>Realizado</v>
      </c>
      <c r="AF1436" s="38" t="s">
        <v>166</v>
      </c>
      <c r="AG1436" s="122">
        <f t="shared" si="208"/>
        <v>10671.65</v>
      </c>
      <c r="AH1436" s="40">
        <v>2548098.5699999998</v>
      </c>
      <c r="AI1436" s="123" t="e">
        <f t="shared" si="210"/>
        <v>#N/A</v>
      </c>
      <c r="AJ1436" s="124">
        <v>25804563</v>
      </c>
      <c r="AK1436" s="51">
        <v>10671.65</v>
      </c>
      <c r="AL1436" s="34" t="str">
        <f t="shared" si="211"/>
        <v>Mauricio Alves</v>
      </c>
    </row>
    <row r="1437" spans="1:38" x14ac:dyDescent="0.25">
      <c r="A1437" s="26" t="s">
        <v>38</v>
      </c>
      <c r="B1437" s="26" t="s">
        <v>39</v>
      </c>
      <c r="C1437" s="26" t="s">
        <v>52</v>
      </c>
      <c r="D1437" s="26" t="s">
        <v>40</v>
      </c>
      <c r="E1437" s="27">
        <v>6165</v>
      </c>
      <c r="F1437" s="67">
        <v>617</v>
      </c>
      <c r="G1437" s="67"/>
      <c r="H1437" s="26">
        <v>6000830674</v>
      </c>
      <c r="I1437" s="26" t="s">
        <v>42</v>
      </c>
      <c r="J1437" s="26" t="s">
        <v>42</v>
      </c>
      <c r="K1437" s="30" t="str">
        <f t="shared" si="212"/>
        <v>Custeio</v>
      </c>
      <c r="L1437" s="47" t="s">
        <v>136</v>
      </c>
      <c r="M1437" s="26" t="s">
        <v>69</v>
      </c>
      <c r="N1437" s="43" t="str">
        <f t="shared" si="207"/>
        <v>Realizado</v>
      </c>
      <c r="O1437" s="47" t="s">
        <v>245</v>
      </c>
      <c r="P1437" s="47" t="s">
        <v>76</v>
      </c>
      <c r="Q1437" s="26" t="str">
        <f>IFERROR(IFERROR(VLOOKUP(H1437,[1]STATUS_CAPEX!I:J,2,0),VLOOKUP(H1437,[1]STATUS_OPEX!H:I,2,0)),0)</f>
        <v>LIB //COMS</v>
      </c>
      <c r="R1437" s="135">
        <v>45560</v>
      </c>
      <c r="S1437" s="32" t="s">
        <v>47</v>
      </c>
      <c r="T1437" s="119" t="s">
        <v>72</v>
      </c>
      <c r="U1437" s="33" t="s">
        <v>39</v>
      </c>
      <c r="V1437" s="33" t="str">
        <f t="shared" si="206"/>
        <v>OK</v>
      </c>
      <c r="W1437" s="33" t="s">
        <v>49</v>
      </c>
      <c r="X1437" s="33" t="s">
        <v>49</v>
      </c>
      <c r="Y1437" s="33" t="s">
        <v>39</v>
      </c>
      <c r="Z1437" s="14">
        <f t="shared" si="209"/>
        <v>1</v>
      </c>
      <c r="AA1437" s="48">
        <v>769.86</v>
      </c>
      <c r="AB1437" s="50" t="s">
        <v>661</v>
      </c>
      <c r="AC1437" s="36" t="s">
        <v>271</v>
      </c>
      <c r="AD1437" s="37" t="s">
        <v>51</v>
      </c>
      <c r="AE1437" s="32" t="str">
        <f t="shared" si="213"/>
        <v>Realizado</v>
      </c>
      <c r="AF1437" s="38" t="s">
        <v>42</v>
      </c>
      <c r="AG1437" s="39"/>
      <c r="AH1437" s="40">
        <v>2548098.5699999998</v>
      </c>
      <c r="AI1437" s="35"/>
      <c r="AJ1437" s="110">
        <v>25766834</v>
      </c>
      <c r="AK1437" s="51">
        <v>397.25</v>
      </c>
      <c r="AL1437" s="34" t="str">
        <f t="shared" si="211"/>
        <v>Mauricio Alves</v>
      </c>
    </row>
    <row r="1438" spans="1:38" x14ac:dyDescent="0.25">
      <c r="A1438" s="26" t="s">
        <v>38</v>
      </c>
      <c r="B1438" s="26" t="s">
        <v>39</v>
      </c>
      <c r="C1438" s="26" t="s">
        <v>52</v>
      </c>
      <c r="D1438" s="26" t="s">
        <v>40</v>
      </c>
      <c r="E1438" s="27">
        <v>6165</v>
      </c>
      <c r="F1438" s="67">
        <v>618</v>
      </c>
      <c r="G1438" s="67"/>
      <c r="H1438" s="26">
        <v>6000830675</v>
      </c>
      <c r="I1438" s="26" t="s">
        <v>42</v>
      </c>
      <c r="J1438" s="26" t="s">
        <v>42</v>
      </c>
      <c r="K1438" s="30" t="str">
        <f t="shared" si="212"/>
        <v>Custeio</v>
      </c>
      <c r="L1438" s="47" t="s">
        <v>136</v>
      </c>
      <c r="M1438" s="26" t="s">
        <v>69</v>
      </c>
      <c r="N1438" s="43" t="str">
        <f t="shared" si="207"/>
        <v>Realizado</v>
      </c>
      <c r="O1438" s="47" t="s">
        <v>245</v>
      </c>
      <c r="P1438" s="47" t="s">
        <v>76</v>
      </c>
      <c r="Q1438" s="26" t="str">
        <f>IFERROR(IFERROR(VLOOKUP(H1438,[1]STATUS_CAPEX!I:J,2,0),VLOOKUP(H1438,[1]STATUS_OPEX!H:I,2,0)),0)</f>
        <v>LIB //COMS</v>
      </c>
      <c r="R1438" s="135">
        <v>45560</v>
      </c>
      <c r="S1438" s="32" t="s">
        <v>47</v>
      </c>
      <c r="T1438" s="119" t="s">
        <v>72</v>
      </c>
      <c r="U1438" s="33" t="s">
        <v>39</v>
      </c>
      <c r="V1438" s="33" t="str">
        <f t="shared" si="206"/>
        <v>OK</v>
      </c>
      <c r="W1438" s="33" t="s">
        <v>49</v>
      </c>
      <c r="X1438" s="33" t="s">
        <v>49</v>
      </c>
      <c r="Y1438" s="33" t="s">
        <v>39</v>
      </c>
      <c r="Z1438" s="14">
        <f t="shared" si="209"/>
        <v>1</v>
      </c>
      <c r="AA1438" s="48">
        <v>769.86</v>
      </c>
      <c r="AB1438" s="50" t="s">
        <v>661</v>
      </c>
      <c r="AC1438" s="36" t="s">
        <v>271</v>
      </c>
      <c r="AD1438" s="37" t="s">
        <v>51</v>
      </c>
      <c r="AE1438" s="32" t="str">
        <f t="shared" si="213"/>
        <v>Realizado</v>
      </c>
      <c r="AF1438" s="38" t="s">
        <v>42</v>
      </c>
      <c r="AG1438" s="39"/>
      <c r="AH1438" s="40">
        <v>2548098.5699999998</v>
      </c>
      <c r="AI1438" s="35"/>
      <c r="AJ1438" s="110">
        <v>25766835</v>
      </c>
      <c r="AK1438" s="51">
        <v>397.25</v>
      </c>
      <c r="AL1438" s="34" t="str">
        <f t="shared" si="211"/>
        <v>Mauricio Alves</v>
      </c>
    </row>
    <row r="1439" spans="1:38" x14ac:dyDescent="0.25">
      <c r="A1439" s="26" t="s">
        <v>38</v>
      </c>
      <c r="B1439" s="26" t="s">
        <v>39</v>
      </c>
      <c r="C1439" s="26" t="s">
        <v>52</v>
      </c>
      <c r="D1439" s="26" t="s">
        <v>40</v>
      </c>
      <c r="E1439" s="27">
        <v>6165</v>
      </c>
      <c r="F1439" s="67">
        <v>619</v>
      </c>
      <c r="G1439" s="67"/>
      <c r="H1439" s="26">
        <v>6000830676</v>
      </c>
      <c r="I1439" s="26" t="s">
        <v>42</v>
      </c>
      <c r="J1439" s="26" t="s">
        <v>42</v>
      </c>
      <c r="K1439" s="30" t="str">
        <f t="shared" si="212"/>
        <v>Custeio</v>
      </c>
      <c r="L1439" s="47" t="s">
        <v>136</v>
      </c>
      <c r="M1439" s="26" t="s">
        <v>69</v>
      </c>
      <c r="N1439" s="26" t="str">
        <f t="shared" si="207"/>
        <v>Realizado</v>
      </c>
      <c r="O1439" s="47" t="s">
        <v>245</v>
      </c>
      <c r="P1439" s="47" t="s">
        <v>524</v>
      </c>
      <c r="Q1439" s="26" t="str">
        <f>IFERROR(IFERROR(VLOOKUP(H1439,[1]STATUS_CAPEX!I:J,2,0),VLOOKUP(H1439,[1]STATUS_OPEX!H:I,2,0)),0)</f>
        <v>LIB //COMS</v>
      </c>
      <c r="R1439" s="135">
        <v>45560</v>
      </c>
      <c r="S1439" s="32" t="s">
        <v>47</v>
      </c>
      <c r="T1439" s="119" t="s">
        <v>72</v>
      </c>
      <c r="U1439" s="33" t="s">
        <v>39</v>
      </c>
      <c r="V1439" s="33" t="str">
        <f t="shared" si="206"/>
        <v>OK</v>
      </c>
      <c r="W1439" s="33" t="s">
        <v>49</v>
      </c>
      <c r="X1439" s="33" t="s">
        <v>49</v>
      </c>
      <c r="Y1439" s="33" t="s">
        <v>39</v>
      </c>
      <c r="Z1439" s="14">
        <f t="shared" si="209"/>
        <v>1</v>
      </c>
      <c r="AA1439" s="48">
        <v>220.4</v>
      </c>
      <c r="AB1439" s="50" t="s">
        <v>661</v>
      </c>
      <c r="AC1439" s="36" t="s">
        <v>271</v>
      </c>
      <c r="AD1439" s="37" t="s">
        <v>51</v>
      </c>
      <c r="AE1439" s="32" t="str">
        <f t="shared" si="213"/>
        <v>Realizado</v>
      </c>
      <c r="AF1439" s="114" t="s">
        <v>42</v>
      </c>
      <c r="AG1439" s="49">
        <f t="shared" ref="AG1439:AG1502" si="214">IF(AK1439="",AA1439,AK1439)</f>
        <v>220.7</v>
      </c>
      <c r="AH1439" s="40">
        <v>2548098.5699999998</v>
      </c>
      <c r="AI1439" s="50" t="e">
        <f t="shared" ref="AI1439:AI1502" si="215">VLOOKUP(T1439,AN:AO,2,0)</f>
        <v>#N/A</v>
      </c>
      <c r="AJ1439" s="110">
        <v>25766838</v>
      </c>
      <c r="AK1439" s="51">
        <v>220.7</v>
      </c>
      <c r="AL1439" s="34" t="str">
        <f t="shared" si="211"/>
        <v>Mauricio Alves</v>
      </c>
    </row>
    <row r="1440" spans="1:38" x14ac:dyDescent="0.25">
      <c r="A1440" s="26" t="s">
        <v>38</v>
      </c>
      <c r="B1440" s="26" t="s">
        <v>39</v>
      </c>
      <c r="C1440" s="26" t="s">
        <v>52</v>
      </c>
      <c r="D1440" s="26" t="s">
        <v>40</v>
      </c>
      <c r="E1440" s="27">
        <v>5894</v>
      </c>
      <c r="F1440" s="67">
        <v>620</v>
      </c>
      <c r="G1440" s="67"/>
      <c r="H1440" s="26">
        <v>6000830677</v>
      </c>
      <c r="I1440" s="26" t="s">
        <v>42</v>
      </c>
      <c r="J1440" s="26" t="s">
        <v>42</v>
      </c>
      <c r="K1440" s="30" t="str">
        <f t="shared" si="212"/>
        <v>Custeio</v>
      </c>
      <c r="L1440" s="47" t="s">
        <v>136</v>
      </c>
      <c r="M1440" s="26" t="s">
        <v>69</v>
      </c>
      <c r="N1440" s="26" t="str">
        <f t="shared" si="207"/>
        <v>Realizado</v>
      </c>
      <c r="O1440" s="26" t="s">
        <v>64</v>
      </c>
      <c r="P1440" s="47" t="s">
        <v>524</v>
      </c>
      <c r="Q1440" s="26" t="str">
        <f>IFERROR(IFERROR(VLOOKUP(H1440,[1]STATUS_CAPEX!I:J,2,0),VLOOKUP(H1440,[1]STATUS_OPEX!H:I,2,0)),0)</f>
        <v>LIB //COMS</v>
      </c>
      <c r="R1440" s="135">
        <v>45560</v>
      </c>
      <c r="S1440" s="32" t="s">
        <v>47</v>
      </c>
      <c r="T1440" s="119" t="s">
        <v>72</v>
      </c>
      <c r="U1440" s="33" t="s">
        <v>39</v>
      </c>
      <c r="V1440" s="33" t="str">
        <f t="shared" si="206"/>
        <v>OK</v>
      </c>
      <c r="W1440" s="33" t="s">
        <v>49</v>
      </c>
      <c r="X1440" s="33" t="s">
        <v>49</v>
      </c>
      <c r="Y1440" s="33" t="s">
        <v>39</v>
      </c>
      <c r="Z1440" s="14">
        <f t="shared" si="209"/>
        <v>1</v>
      </c>
      <c r="AA1440" s="48">
        <v>88.28</v>
      </c>
      <c r="AB1440" s="50" t="s">
        <v>661</v>
      </c>
      <c r="AC1440" s="36" t="s">
        <v>271</v>
      </c>
      <c r="AD1440" s="37" t="s">
        <v>51</v>
      </c>
      <c r="AE1440" s="32" t="str">
        <f t="shared" si="213"/>
        <v>Realizado</v>
      </c>
      <c r="AF1440" s="114" t="s">
        <v>42</v>
      </c>
      <c r="AG1440" s="49">
        <f t="shared" si="214"/>
        <v>88.28</v>
      </c>
      <c r="AH1440" s="40">
        <v>2548098.5699999998</v>
      </c>
      <c r="AI1440" s="50" t="e">
        <f t="shared" si="215"/>
        <v>#N/A</v>
      </c>
      <c r="AJ1440" s="110">
        <v>25766852</v>
      </c>
      <c r="AK1440" s="51">
        <v>88.28</v>
      </c>
      <c r="AL1440" s="34" t="str">
        <f t="shared" si="211"/>
        <v>Mauricio Alves</v>
      </c>
    </row>
    <row r="1441" spans="1:38" x14ac:dyDescent="0.25">
      <c r="A1441" s="26" t="s">
        <v>38</v>
      </c>
      <c r="B1441" s="26" t="s">
        <v>39</v>
      </c>
      <c r="C1441" s="26" t="s">
        <v>52</v>
      </c>
      <c r="D1441" s="26" t="s">
        <v>40</v>
      </c>
      <c r="E1441" s="27">
        <v>5894</v>
      </c>
      <c r="F1441" s="67">
        <v>621</v>
      </c>
      <c r="G1441" s="67"/>
      <c r="H1441" s="26">
        <v>6000830678</v>
      </c>
      <c r="I1441" s="26" t="s">
        <v>42</v>
      </c>
      <c r="J1441" s="26" t="s">
        <v>42</v>
      </c>
      <c r="K1441" s="30" t="str">
        <f t="shared" si="212"/>
        <v>Custeio</v>
      </c>
      <c r="L1441" s="47" t="s">
        <v>136</v>
      </c>
      <c r="M1441" s="26" t="s">
        <v>69</v>
      </c>
      <c r="N1441" s="26" t="str">
        <f t="shared" si="207"/>
        <v>Realizado</v>
      </c>
      <c r="O1441" s="26" t="s">
        <v>64</v>
      </c>
      <c r="P1441" s="47" t="s">
        <v>76</v>
      </c>
      <c r="Q1441" s="26" t="str">
        <f>IFERROR(IFERROR(VLOOKUP(H1441,[1]STATUS_CAPEX!I:J,2,0),VLOOKUP(H1441,[1]STATUS_OPEX!H:I,2,0)),0)</f>
        <v>LIB //COMS</v>
      </c>
      <c r="R1441" s="135">
        <v>45560</v>
      </c>
      <c r="S1441" s="32" t="s">
        <v>47</v>
      </c>
      <c r="T1441" s="119" t="s">
        <v>72</v>
      </c>
      <c r="U1441" s="33" t="s">
        <v>39</v>
      </c>
      <c r="V1441" s="33" t="str">
        <f t="shared" ref="V1441:V1442" si="216">IF(E1441&gt;0,"OK","NOK")</f>
        <v>OK</v>
      </c>
      <c r="W1441" s="33" t="s">
        <v>49</v>
      </c>
      <c r="X1441" s="33" t="s">
        <v>49</v>
      </c>
      <c r="Y1441" s="33" t="s">
        <v>39</v>
      </c>
      <c r="Z1441" s="14">
        <f t="shared" si="209"/>
        <v>1</v>
      </c>
      <c r="AA1441" s="48">
        <v>769.86</v>
      </c>
      <c r="AB1441" s="50" t="s">
        <v>661</v>
      </c>
      <c r="AC1441" s="36" t="s">
        <v>271</v>
      </c>
      <c r="AD1441" s="37" t="s">
        <v>51</v>
      </c>
      <c r="AE1441" s="32" t="str">
        <f t="shared" si="213"/>
        <v>Realizado</v>
      </c>
      <c r="AF1441" s="114" t="s">
        <v>42</v>
      </c>
      <c r="AG1441" s="49">
        <f t="shared" si="214"/>
        <v>397.25</v>
      </c>
      <c r="AH1441" s="40">
        <v>2548098.5699999998</v>
      </c>
      <c r="AI1441" s="50" t="e">
        <f t="shared" si="215"/>
        <v>#N/A</v>
      </c>
      <c r="AJ1441" s="110">
        <v>25766854</v>
      </c>
      <c r="AK1441" s="51">
        <v>397.25</v>
      </c>
      <c r="AL1441" s="34" t="str">
        <f t="shared" si="211"/>
        <v>Mauricio Alves</v>
      </c>
    </row>
    <row r="1442" spans="1:38" x14ac:dyDescent="0.25">
      <c r="A1442" s="26" t="s">
        <v>38</v>
      </c>
      <c r="B1442" s="26" t="s">
        <v>39</v>
      </c>
      <c r="C1442" s="26" t="s">
        <v>52</v>
      </c>
      <c r="D1442" s="26" t="s">
        <v>40</v>
      </c>
      <c r="E1442" s="27">
        <v>5894</v>
      </c>
      <c r="F1442" s="67">
        <v>622</v>
      </c>
      <c r="G1442" s="67"/>
      <c r="H1442" s="26">
        <v>6000830679</v>
      </c>
      <c r="I1442" s="43" t="s">
        <v>42</v>
      </c>
      <c r="J1442" s="43" t="s">
        <v>42</v>
      </c>
      <c r="K1442" s="30" t="str">
        <f t="shared" si="212"/>
        <v>Custeio</v>
      </c>
      <c r="L1442" s="47" t="s">
        <v>136</v>
      </c>
      <c r="M1442" s="26" t="s">
        <v>69</v>
      </c>
      <c r="N1442" s="26" t="str">
        <f t="shared" si="207"/>
        <v>Realizado</v>
      </c>
      <c r="O1442" s="26" t="s">
        <v>64</v>
      </c>
      <c r="P1442" s="47" t="s">
        <v>76</v>
      </c>
      <c r="Q1442" s="26" t="str">
        <f>IFERROR(IFERROR(VLOOKUP(H1442,[1]STATUS_CAPEX!I:J,2,0),VLOOKUP(H1442,[1]STATUS_OPEX!H:I,2,0)),0)</f>
        <v>LIB //COMS</v>
      </c>
      <c r="R1442" s="135">
        <v>45560</v>
      </c>
      <c r="S1442" s="32" t="s">
        <v>47</v>
      </c>
      <c r="T1442" s="119" t="s">
        <v>72</v>
      </c>
      <c r="U1442" s="33" t="s">
        <v>39</v>
      </c>
      <c r="V1442" s="33" t="str">
        <f t="shared" si="216"/>
        <v>OK</v>
      </c>
      <c r="W1442" s="33" t="s">
        <v>49</v>
      </c>
      <c r="X1442" s="33" t="s">
        <v>49</v>
      </c>
      <c r="Y1442" s="33" t="s">
        <v>39</v>
      </c>
      <c r="Z1442" s="14">
        <f t="shared" si="209"/>
        <v>1</v>
      </c>
      <c r="AA1442" s="48">
        <v>769.86</v>
      </c>
      <c r="AB1442" s="50" t="s">
        <v>661</v>
      </c>
      <c r="AC1442" s="36" t="s">
        <v>271</v>
      </c>
      <c r="AD1442" s="37" t="s">
        <v>51</v>
      </c>
      <c r="AE1442" s="32" t="str">
        <f t="shared" si="213"/>
        <v>Realizado</v>
      </c>
      <c r="AF1442" s="114" t="s">
        <v>42</v>
      </c>
      <c r="AG1442" s="49">
        <f t="shared" si="214"/>
        <v>397.25</v>
      </c>
      <c r="AH1442" s="40">
        <v>2548098.5699999998</v>
      </c>
      <c r="AI1442" s="50" t="e">
        <f t="shared" si="215"/>
        <v>#N/A</v>
      </c>
      <c r="AJ1442" s="110">
        <v>25766859</v>
      </c>
      <c r="AK1442" s="51">
        <v>397.25</v>
      </c>
      <c r="AL1442" s="34" t="str">
        <f t="shared" si="211"/>
        <v>Mauricio Alves</v>
      </c>
    </row>
    <row r="1443" spans="1:38" hidden="1" x14ac:dyDescent="0.25">
      <c r="A1443" s="26" t="s">
        <v>183</v>
      </c>
      <c r="B1443" s="26" t="s">
        <v>662</v>
      </c>
      <c r="C1443" s="26" t="s">
        <v>21</v>
      </c>
      <c r="D1443" s="26" t="s">
        <v>286</v>
      </c>
      <c r="E1443" s="27">
        <v>5894</v>
      </c>
      <c r="F1443" s="67">
        <v>623</v>
      </c>
      <c r="G1443" s="67"/>
      <c r="H1443" s="44">
        <v>6000830680</v>
      </c>
      <c r="I1443" s="45">
        <v>230000792</v>
      </c>
      <c r="J1443" s="45" t="s">
        <v>710</v>
      </c>
      <c r="K1443" s="30" t="str">
        <f t="shared" si="212"/>
        <v>Custeio</v>
      </c>
      <c r="L1443" s="47" t="s">
        <v>136</v>
      </c>
      <c r="M1443" s="26" t="s">
        <v>69</v>
      </c>
      <c r="N1443" s="26" t="str">
        <f t="shared" si="207"/>
        <v>Realizado</v>
      </c>
      <c r="O1443" s="26" t="s">
        <v>64</v>
      </c>
      <c r="P1443" s="47" t="s">
        <v>711</v>
      </c>
      <c r="Q1443" s="26" t="str">
        <f>IFERROR(IFERROR(VLOOKUP(H1443,[1]STATUS_CAPEX!I:J,2,0),VLOOKUP(H1443,[1]STATUS_OPEX!H:I,2,0)),0)</f>
        <v>LIB //PEND</v>
      </c>
      <c r="R1443" s="135">
        <v>45560</v>
      </c>
      <c r="S1443" s="32" t="s">
        <v>66</v>
      </c>
      <c r="T1443" s="119" t="s">
        <v>72</v>
      </c>
      <c r="U1443" s="33" t="s">
        <v>39</v>
      </c>
      <c r="V1443" s="33" t="s">
        <v>39</v>
      </c>
      <c r="W1443" s="33" t="s">
        <v>49</v>
      </c>
      <c r="X1443" s="33" t="s">
        <v>49</v>
      </c>
      <c r="Y1443" s="33" t="str">
        <f>IF(AK1443&gt;0,"OK","NOK")</f>
        <v>OK</v>
      </c>
      <c r="Z1443" s="14">
        <f t="shared" si="209"/>
        <v>1</v>
      </c>
      <c r="AA1443" s="48">
        <v>463.46</v>
      </c>
      <c r="AB1443" s="50" t="s">
        <v>50</v>
      </c>
      <c r="AC1443" s="36" t="s">
        <v>271</v>
      </c>
      <c r="AD1443" s="37" t="s">
        <v>51</v>
      </c>
      <c r="AE1443" s="32" t="str">
        <f t="shared" si="213"/>
        <v>Realizado</v>
      </c>
      <c r="AF1443" s="38" t="s">
        <v>68</v>
      </c>
      <c r="AG1443" s="49">
        <f t="shared" si="214"/>
        <v>463.46</v>
      </c>
      <c r="AH1443" s="40">
        <v>2548098.5699999998</v>
      </c>
      <c r="AI1443" s="50" t="e">
        <f t="shared" si="215"/>
        <v>#N/A</v>
      </c>
      <c r="AJ1443" s="110">
        <v>25766884</v>
      </c>
      <c r="AK1443" s="51">
        <v>463.46</v>
      </c>
      <c r="AL1443" s="34" t="str">
        <f t="shared" si="211"/>
        <v>Erica Fragoso</v>
      </c>
    </row>
    <row r="1444" spans="1:38" x14ac:dyDescent="0.25">
      <c r="A1444" s="26" t="s">
        <v>38</v>
      </c>
      <c r="B1444" s="26" t="s">
        <v>39</v>
      </c>
      <c r="C1444" s="26" t="s">
        <v>52</v>
      </c>
      <c r="D1444" s="26" t="s">
        <v>40</v>
      </c>
      <c r="E1444" s="27">
        <v>5902</v>
      </c>
      <c r="F1444" s="67">
        <v>624</v>
      </c>
      <c r="G1444" s="67"/>
      <c r="H1444" s="26">
        <v>6000830682</v>
      </c>
      <c r="I1444" s="29" t="s">
        <v>42</v>
      </c>
      <c r="J1444" s="29" t="s">
        <v>42</v>
      </c>
      <c r="K1444" s="30" t="str">
        <f t="shared" si="212"/>
        <v>Custeio</v>
      </c>
      <c r="L1444" s="47" t="s">
        <v>136</v>
      </c>
      <c r="M1444" s="26" t="s">
        <v>69</v>
      </c>
      <c r="N1444" s="26" t="str">
        <f t="shared" si="207"/>
        <v>Realizado</v>
      </c>
      <c r="O1444" s="26" t="s">
        <v>64</v>
      </c>
      <c r="P1444" s="47" t="s">
        <v>711</v>
      </c>
      <c r="Q1444" s="26" t="str">
        <f>IFERROR(IFERROR(VLOOKUP(H1444,[1]STATUS_CAPEX!I:J,2,0),VLOOKUP(H1444,[1]STATUS_OPEX!H:I,2,0)),0)</f>
        <v>LIB //COMS</v>
      </c>
      <c r="R1444" s="135">
        <v>45560</v>
      </c>
      <c r="S1444" s="32" t="s">
        <v>165</v>
      </c>
      <c r="T1444" s="119" t="s">
        <v>72</v>
      </c>
      <c r="U1444" s="33" t="s">
        <v>39</v>
      </c>
      <c r="V1444" s="33" t="str">
        <f>IF(E1444&gt;0,"OK","NOK")</f>
        <v>OK</v>
      </c>
      <c r="W1444" s="33" t="s">
        <v>49</v>
      </c>
      <c r="X1444" s="33" t="s">
        <v>49</v>
      </c>
      <c r="Y1444" s="33" t="s">
        <v>39</v>
      </c>
      <c r="Z1444" s="14">
        <f t="shared" si="209"/>
        <v>1</v>
      </c>
      <c r="AA1444" s="48">
        <v>441.39</v>
      </c>
      <c r="AB1444" s="50" t="s">
        <v>661</v>
      </c>
      <c r="AC1444" s="36" t="s">
        <v>271</v>
      </c>
      <c r="AD1444" s="37" t="s">
        <v>51</v>
      </c>
      <c r="AE1444" s="32" t="str">
        <f t="shared" si="213"/>
        <v>Realizado</v>
      </c>
      <c r="AF1444" s="38" t="s">
        <v>166</v>
      </c>
      <c r="AG1444" s="49">
        <f t="shared" si="214"/>
        <v>129.25</v>
      </c>
      <c r="AH1444" s="40">
        <v>2548098.5699999998</v>
      </c>
      <c r="AI1444" s="50" t="e">
        <f t="shared" si="215"/>
        <v>#N/A</v>
      </c>
      <c r="AJ1444" s="110">
        <v>25766885</v>
      </c>
      <c r="AK1444" s="51">
        <v>129.25</v>
      </c>
      <c r="AL1444" s="34" t="str">
        <f t="shared" si="211"/>
        <v>Mauricio Alves</v>
      </c>
    </row>
    <row r="1445" spans="1:38" x14ac:dyDescent="0.25">
      <c r="A1445" s="26" t="s">
        <v>38</v>
      </c>
      <c r="B1445" s="26" t="s">
        <v>39</v>
      </c>
      <c r="C1445" s="26" t="s">
        <v>52</v>
      </c>
      <c r="D1445" s="26" t="s">
        <v>40</v>
      </c>
      <c r="E1445" s="27">
        <v>5902</v>
      </c>
      <c r="F1445" s="67">
        <v>625</v>
      </c>
      <c r="G1445" s="67"/>
      <c r="H1445" s="26">
        <v>6000830683</v>
      </c>
      <c r="I1445" s="26" t="s">
        <v>42</v>
      </c>
      <c r="J1445" s="26" t="s">
        <v>42</v>
      </c>
      <c r="K1445" s="30" t="str">
        <f t="shared" si="212"/>
        <v>Custeio</v>
      </c>
      <c r="L1445" s="47" t="s">
        <v>136</v>
      </c>
      <c r="M1445" s="26" t="s">
        <v>69</v>
      </c>
      <c r="N1445" s="26" t="str">
        <f t="shared" si="207"/>
        <v>Realizado</v>
      </c>
      <c r="O1445" s="26" t="s">
        <v>64</v>
      </c>
      <c r="P1445" s="47" t="s">
        <v>76</v>
      </c>
      <c r="Q1445" s="26" t="str">
        <f>IFERROR(IFERROR(VLOOKUP(H1445,[1]STATUS_CAPEX!I:J,2,0),VLOOKUP(H1445,[1]STATUS_OPEX!H:I,2,0)),0)</f>
        <v>LIB //COMS</v>
      </c>
      <c r="R1445" s="135">
        <v>45560</v>
      </c>
      <c r="S1445" s="32" t="s">
        <v>47</v>
      </c>
      <c r="T1445" s="119" t="s">
        <v>72</v>
      </c>
      <c r="U1445" s="33" t="s">
        <v>39</v>
      </c>
      <c r="V1445" s="33" t="str">
        <f>IF(E1445&gt;0,"OK","NOK")</f>
        <v>OK</v>
      </c>
      <c r="W1445" s="33" t="s">
        <v>49</v>
      </c>
      <c r="X1445" s="33" t="s">
        <v>49</v>
      </c>
      <c r="Y1445" s="33" t="s">
        <v>39</v>
      </c>
      <c r="Z1445" s="14">
        <f t="shared" si="209"/>
        <v>1</v>
      </c>
      <c r="AA1445" s="48">
        <v>769.86</v>
      </c>
      <c r="AB1445" s="50" t="s">
        <v>661</v>
      </c>
      <c r="AC1445" s="36" t="s">
        <v>271</v>
      </c>
      <c r="AD1445" s="37" t="s">
        <v>51</v>
      </c>
      <c r="AE1445" s="32" t="str">
        <f t="shared" si="213"/>
        <v>Realizado</v>
      </c>
      <c r="AF1445" s="114" t="s">
        <v>42</v>
      </c>
      <c r="AG1445" s="49">
        <f t="shared" si="214"/>
        <v>85.11</v>
      </c>
      <c r="AH1445" s="40">
        <v>2548098.5699999998</v>
      </c>
      <c r="AI1445" s="50" t="e">
        <f t="shared" si="215"/>
        <v>#N/A</v>
      </c>
      <c r="AJ1445" s="110">
        <v>25766963</v>
      </c>
      <c r="AK1445" s="51">
        <v>85.11</v>
      </c>
      <c r="AL1445" s="34" t="str">
        <f t="shared" si="211"/>
        <v>Mauricio Alves</v>
      </c>
    </row>
    <row r="1446" spans="1:38" x14ac:dyDescent="0.25">
      <c r="A1446" s="26" t="s">
        <v>38</v>
      </c>
      <c r="B1446" s="26" t="s">
        <v>39</v>
      </c>
      <c r="C1446" s="26" t="s">
        <v>52</v>
      </c>
      <c r="D1446" s="26" t="s">
        <v>40</v>
      </c>
      <c r="E1446" s="27">
        <v>5902</v>
      </c>
      <c r="F1446" s="67">
        <v>626</v>
      </c>
      <c r="G1446" s="67"/>
      <c r="H1446" s="26">
        <v>6000830684</v>
      </c>
      <c r="I1446" s="43" t="s">
        <v>42</v>
      </c>
      <c r="J1446" s="43" t="s">
        <v>42</v>
      </c>
      <c r="K1446" s="30" t="str">
        <f t="shared" si="212"/>
        <v>Custeio</v>
      </c>
      <c r="L1446" s="47" t="s">
        <v>136</v>
      </c>
      <c r="M1446" s="26" t="s">
        <v>69</v>
      </c>
      <c r="N1446" s="26" t="str">
        <f t="shared" si="207"/>
        <v>Realizado</v>
      </c>
      <c r="O1446" s="26" t="s">
        <v>64</v>
      </c>
      <c r="P1446" s="47" t="s">
        <v>104</v>
      </c>
      <c r="Q1446" s="26" t="str">
        <f>IFERROR(IFERROR(VLOOKUP(H1446,[1]STATUS_CAPEX!I:J,2,0),VLOOKUP(H1446,[1]STATUS_OPEX!H:I,2,0)),0)</f>
        <v>LIB //COMS</v>
      </c>
      <c r="R1446" s="135">
        <v>45560</v>
      </c>
      <c r="S1446" s="32" t="s">
        <v>165</v>
      </c>
      <c r="T1446" s="119" t="s">
        <v>72</v>
      </c>
      <c r="U1446" s="33" t="s">
        <v>39</v>
      </c>
      <c r="V1446" s="33" t="str">
        <f>IF(E1446&gt;0,"OK","NOK")</f>
        <v>OK</v>
      </c>
      <c r="W1446" s="33" t="s">
        <v>49</v>
      </c>
      <c r="X1446" s="33" t="s">
        <v>49</v>
      </c>
      <c r="Y1446" s="33" t="s">
        <v>39</v>
      </c>
      <c r="Z1446" s="14">
        <f t="shared" si="209"/>
        <v>1</v>
      </c>
      <c r="AA1446" s="48">
        <v>110.35</v>
      </c>
      <c r="AB1446" s="50" t="s">
        <v>661</v>
      </c>
      <c r="AC1446" s="36" t="s">
        <v>271</v>
      </c>
      <c r="AD1446" s="37" t="s">
        <v>51</v>
      </c>
      <c r="AE1446" s="32" t="str">
        <f t="shared" si="213"/>
        <v>Realizado</v>
      </c>
      <c r="AF1446" s="38" t="s">
        <v>166</v>
      </c>
      <c r="AG1446" s="49">
        <f t="shared" si="214"/>
        <v>110.35</v>
      </c>
      <c r="AH1446" s="40">
        <v>2548098.5699999998</v>
      </c>
      <c r="AI1446" s="50" t="e">
        <f t="shared" si="215"/>
        <v>#N/A</v>
      </c>
      <c r="AJ1446" s="110">
        <v>25766968</v>
      </c>
      <c r="AK1446" s="51">
        <v>110.35</v>
      </c>
      <c r="AL1446" s="34" t="str">
        <f t="shared" si="211"/>
        <v>Mauricio Alves</v>
      </c>
    </row>
    <row r="1447" spans="1:38" hidden="1" x14ac:dyDescent="0.25">
      <c r="A1447" s="26" t="s">
        <v>183</v>
      </c>
      <c r="B1447" s="26" t="s">
        <v>662</v>
      </c>
      <c r="C1447" s="26" t="s">
        <v>21</v>
      </c>
      <c r="D1447" s="26" t="s">
        <v>286</v>
      </c>
      <c r="E1447" s="27">
        <v>5902</v>
      </c>
      <c r="F1447" s="67">
        <v>627</v>
      </c>
      <c r="G1447" s="67"/>
      <c r="H1447" s="44">
        <v>6000830685</v>
      </c>
      <c r="I1447" s="138" t="s">
        <v>712</v>
      </c>
      <c r="J1447" s="45" t="s">
        <v>713</v>
      </c>
      <c r="K1447" s="30" t="str">
        <f t="shared" si="212"/>
        <v>Custeio</v>
      </c>
      <c r="L1447" s="47" t="s">
        <v>136</v>
      </c>
      <c r="M1447" s="26" t="s">
        <v>69</v>
      </c>
      <c r="N1447" s="26" t="str">
        <f t="shared" si="207"/>
        <v>Realizado</v>
      </c>
      <c r="O1447" s="26" t="s">
        <v>64</v>
      </c>
      <c r="P1447" s="47" t="s">
        <v>524</v>
      </c>
      <c r="Q1447" s="26" t="str">
        <f>IFERROR(IFERROR(VLOOKUP(H1447,[1]STATUS_CAPEX!I:J,2,0),VLOOKUP(H1447,[1]STATUS_OPEX!H:I,2,0)),0)</f>
        <v>LIB //PEND</v>
      </c>
      <c r="R1447" s="135">
        <v>45560</v>
      </c>
      <c r="S1447" s="32" t="s">
        <v>66</v>
      </c>
      <c r="T1447" s="119" t="s">
        <v>72</v>
      </c>
      <c r="U1447" s="33" t="s">
        <v>39</v>
      </c>
      <c r="V1447" s="33" t="s">
        <v>39</v>
      </c>
      <c r="W1447" s="33" t="s">
        <v>49</v>
      </c>
      <c r="X1447" s="33" t="s">
        <v>49</v>
      </c>
      <c r="Y1447" s="33" t="str">
        <f>IF(AK1447&gt;0,"OK","NOK")</f>
        <v>OK</v>
      </c>
      <c r="Z1447" s="14">
        <f t="shared" si="209"/>
        <v>1</v>
      </c>
      <c r="AA1447" s="48">
        <v>88.28</v>
      </c>
      <c r="AB1447" s="50" t="s">
        <v>50</v>
      </c>
      <c r="AC1447" s="36" t="s">
        <v>271</v>
      </c>
      <c r="AD1447" s="37" t="s">
        <v>51</v>
      </c>
      <c r="AE1447" s="32" t="str">
        <f t="shared" si="213"/>
        <v>Realizado</v>
      </c>
      <c r="AF1447" s="38" t="s">
        <v>68</v>
      </c>
      <c r="AG1447" s="49">
        <f t="shared" si="214"/>
        <v>88.28</v>
      </c>
      <c r="AH1447" s="40">
        <v>2548098.5699999998</v>
      </c>
      <c r="AI1447" s="50" t="e">
        <f t="shared" si="215"/>
        <v>#N/A</v>
      </c>
      <c r="AJ1447" s="110">
        <v>25766990</v>
      </c>
      <c r="AK1447" s="51">
        <v>88.28</v>
      </c>
      <c r="AL1447" s="34" t="str">
        <f t="shared" si="211"/>
        <v>Erica Fragoso</v>
      </c>
    </row>
    <row r="1448" spans="1:38" hidden="1" x14ac:dyDescent="0.25">
      <c r="A1448" s="26" t="s">
        <v>183</v>
      </c>
      <c r="B1448" s="26" t="s">
        <v>662</v>
      </c>
      <c r="C1448" s="26" t="s">
        <v>714</v>
      </c>
      <c r="D1448" s="26" t="s">
        <v>715</v>
      </c>
      <c r="E1448" s="27">
        <v>5902</v>
      </c>
      <c r="F1448" s="67">
        <v>628</v>
      </c>
      <c r="G1448" s="67"/>
      <c r="H1448" s="44">
        <v>6000830686</v>
      </c>
      <c r="I1448" s="138" t="s">
        <v>712</v>
      </c>
      <c r="J1448" s="45" t="s">
        <v>713</v>
      </c>
      <c r="K1448" s="30" t="str">
        <f t="shared" si="212"/>
        <v>Custeio</v>
      </c>
      <c r="L1448" s="47" t="s">
        <v>136</v>
      </c>
      <c r="M1448" s="26" t="s">
        <v>69</v>
      </c>
      <c r="N1448" s="26" t="str">
        <f t="shared" si="207"/>
        <v>Realizado</v>
      </c>
      <c r="O1448" s="26" t="s">
        <v>64</v>
      </c>
      <c r="P1448" s="47" t="s">
        <v>524</v>
      </c>
      <c r="Q1448" s="26" t="str">
        <f>IFERROR(IFERROR(VLOOKUP(H1448,[1]STATUS_CAPEX!I:J,2,0),VLOOKUP(H1448,[1]STATUS_OPEX!H:I,2,0)),0)</f>
        <v>LIB //PEND</v>
      </c>
      <c r="R1448" s="135">
        <v>45560</v>
      </c>
      <c r="S1448" s="32" t="s">
        <v>66</v>
      </c>
      <c r="T1448" s="119" t="s">
        <v>72</v>
      </c>
      <c r="U1448" s="33" t="s">
        <v>39</v>
      </c>
      <c r="V1448" s="33" t="s">
        <v>39</v>
      </c>
      <c r="W1448" s="33" t="s">
        <v>49</v>
      </c>
      <c r="X1448" s="33" t="s">
        <v>49</v>
      </c>
      <c r="Y1448" s="33" t="str">
        <f>IF(AK1448&gt;0,"OK","NOK")</f>
        <v>OK</v>
      </c>
      <c r="Z1448" s="14">
        <f t="shared" si="209"/>
        <v>1</v>
      </c>
      <c r="AA1448" s="48">
        <v>66.209999999999994</v>
      </c>
      <c r="AB1448" s="50" t="s">
        <v>50</v>
      </c>
      <c r="AC1448" s="36" t="s">
        <v>271</v>
      </c>
      <c r="AD1448" s="37" t="s">
        <v>51</v>
      </c>
      <c r="AE1448" s="32" t="str">
        <f t="shared" si="213"/>
        <v>Realizado</v>
      </c>
      <c r="AF1448" s="38" t="s">
        <v>68</v>
      </c>
      <c r="AG1448" s="49">
        <f t="shared" si="214"/>
        <v>66.209999999999994</v>
      </c>
      <c r="AH1448" s="40">
        <v>2548098.5699999998</v>
      </c>
      <c r="AI1448" s="50" t="e">
        <f t="shared" si="215"/>
        <v>#N/A</v>
      </c>
      <c r="AJ1448" s="110">
        <v>25766995</v>
      </c>
      <c r="AK1448" s="51">
        <v>66.209999999999994</v>
      </c>
      <c r="AL1448" s="34" t="str">
        <f t="shared" si="211"/>
        <v>Erica Fragoso</v>
      </c>
    </row>
    <row r="1449" spans="1:38" x14ac:dyDescent="0.25">
      <c r="A1449" s="26" t="s">
        <v>38</v>
      </c>
      <c r="B1449" s="26" t="s">
        <v>39</v>
      </c>
      <c r="C1449" s="26" t="s">
        <v>52</v>
      </c>
      <c r="D1449" s="26" t="s">
        <v>40</v>
      </c>
      <c r="E1449" s="27">
        <v>6060</v>
      </c>
      <c r="F1449" s="67">
        <v>629</v>
      </c>
      <c r="G1449" s="67"/>
      <c r="H1449" s="26">
        <v>6000830688</v>
      </c>
      <c r="I1449" s="29" t="s">
        <v>42</v>
      </c>
      <c r="J1449" s="29" t="s">
        <v>42</v>
      </c>
      <c r="K1449" s="30" t="str">
        <f t="shared" si="212"/>
        <v>Custeio</v>
      </c>
      <c r="L1449" s="47" t="s">
        <v>136</v>
      </c>
      <c r="M1449" s="26" t="s">
        <v>69</v>
      </c>
      <c r="N1449" s="26" t="str">
        <f t="shared" si="207"/>
        <v>Realizado</v>
      </c>
      <c r="O1449" s="26" t="s">
        <v>64</v>
      </c>
      <c r="P1449" s="47" t="s">
        <v>711</v>
      </c>
      <c r="Q1449" s="26" t="str">
        <f>IFERROR(IFERROR(VLOOKUP(H1449,[1]STATUS_CAPEX!I:J,2,0),VLOOKUP(H1449,[1]STATUS_OPEX!H:I,2,0)),0)</f>
        <v>LIB //COMS</v>
      </c>
      <c r="R1449" s="135">
        <v>45560</v>
      </c>
      <c r="S1449" s="32" t="s">
        <v>47</v>
      </c>
      <c r="T1449" s="119" t="s">
        <v>72</v>
      </c>
      <c r="U1449" s="33" t="s">
        <v>39</v>
      </c>
      <c r="V1449" s="33" t="str">
        <f t="shared" ref="V1449:V1458" si="217">IF(E1449&gt;0,"OK","NOK")</f>
        <v>OK</v>
      </c>
      <c r="W1449" s="33" t="s">
        <v>49</v>
      </c>
      <c r="X1449" s="33" t="s">
        <v>49</v>
      </c>
      <c r="Y1449" s="33" t="s">
        <v>39</v>
      </c>
      <c r="Z1449" s="14">
        <f t="shared" si="209"/>
        <v>1</v>
      </c>
      <c r="AA1449" s="48">
        <v>419.32</v>
      </c>
      <c r="AB1449" s="50" t="s">
        <v>661</v>
      </c>
      <c r="AC1449" s="36" t="s">
        <v>271</v>
      </c>
      <c r="AD1449" s="37" t="s">
        <v>51</v>
      </c>
      <c r="AE1449" s="32" t="str">
        <f t="shared" si="213"/>
        <v>Realizado</v>
      </c>
      <c r="AF1449" s="114" t="s">
        <v>42</v>
      </c>
      <c r="AG1449" s="49">
        <f t="shared" si="214"/>
        <v>107.18</v>
      </c>
      <c r="AH1449" s="40">
        <v>2548098.5699999998</v>
      </c>
      <c r="AI1449" s="50" t="e">
        <f t="shared" si="215"/>
        <v>#N/A</v>
      </c>
      <c r="AJ1449" s="110">
        <v>25767033</v>
      </c>
      <c r="AK1449" s="51">
        <v>107.18</v>
      </c>
      <c r="AL1449" s="34" t="str">
        <f t="shared" si="211"/>
        <v>Mauricio Alves</v>
      </c>
    </row>
    <row r="1450" spans="1:38" x14ac:dyDescent="0.25">
      <c r="A1450" s="26" t="s">
        <v>38</v>
      </c>
      <c r="B1450" s="26" t="s">
        <v>39</v>
      </c>
      <c r="C1450" s="26" t="s">
        <v>52</v>
      </c>
      <c r="D1450" s="26" t="s">
        <v>40</v>
      </c>
      <c r="E1450" s="27">
        <v>6060</v>
      </c>
      <c r="F1450" s="67">
        <v>630</v>
      </c>
      <c r="G1450" s="67"/>
      <c r="H1450" s="26">
        <v>6000830689</v>
      </c>
      <c r="I1450" s="26" t="s">
        <v>42</v>
      </c>
      <c r="J1450" s="26" t="s">
        <v>42</v>
      </c>
      <c r="K1450" s="30" t="str">
        <f t="shared" si="212"/>
        <v>Custeio</v>
      </c>
      <c r="L1450" s="47" t="s">
        <v>136</v>
      </c>
      <c r="M1450" s="26" t="s">
        <v>69</v>
      </c>
      <c r="N1450" s="26" t="str">
        <f t="shared" si="207"/>
        <v>Realizado</v>
      </c>
      <c r="O1450" s="26" t="s">
        <v>64</v>
      </c>
      <c r="P1450" s="47" t="s">
        <v>76</v>
      </c>
      <c r="Q1450" s="26" t="str">
        <f>IFERROR(IFERROR(VLOOKUP(H1450,[1]STATUS_CAPEX!I:J,2,0),VLOOKUP(H1450,[1]STATUS_OPEX!H:I,2,0)),0)</f>
        <v>LIB //COMS</v>
      </c>
      <c r="R1450" s="135">
        <v>45560</v>
      </c>
      <c r="S1450" s="32" t="s">
        <v>47</v>
      </c>
      <c r="T1450" s="119" t="s">
        <v>72</v>
      </c>
      <c r="U1450" s="33" t="s">
        <v>39</v>
      </c>
      <c r="V1450" s="33" t="str">
        <f t="shared" si="217"/>
        <v>OK</v>
      </c>
      <c r="W1450" s="33" t="s">
        <v>49</v>
      </c>
      <c r="X1450" s="33" t="s">
        <v>49</v>
      </c>
      <c r="Y1450" s="33" t="s">
        <v>39</v>
      </c>
      <c r="Z1450" s="14">
        <f t="shared" si="209"/>
        <v>1</v>
      </c>
      <c r="AA1450" s="48">
        <v>794.5</v>
      </c>
      <c r="AB1450" s="50" t="s">
        <v>661</v>
      </c>
      <c r="AC1450" s="36" t="s">
        <v>271</v>
      </c>
      <c r="AD1450" s="37" t="s">
        <v>51</v>
      </c>
      <c r="AE1450" s="32" t="str">
        <f t="shared" si="213"/>
        <v>Realizado</v>
      </c>
      <c r="AF1450" s="114" t="s">
        <v>42</v>
      </c>
      <c r="AG1450" s="49">
        <f t="shared" si="214"/>
        <v>794.5</v>
      </c>
      <c r="AH1450" s="40">
        <v>2548098.5699999998</v>
      </c>
      <c r="AI1450" s="50" t="e">
        <f t="shared" si="215"/>
        <v>#N/A</v>
      </c>
      <c r="AJ1450" s="110">
        <v>25767038</v>
      </c>
      <c r="AK1450" s="51">
        <v>794.5</v>
      </c>
      <c r="AL1450" s="34" t="str">
        <f t="shared" si="211"/>
        <v>Mauricio Alves</v>
      </c>
    </row>
    <row r="1451" spans="1:38" x14ac:dyDescent="0.25">
      <c r="A1451" s="26" t="s">
        <v>38</v>
      </c>
      <c r="B1451" s="26" t="s">
        <v>39</v>
      </c>
      <c r="C1451" s="26" t="s">
        <v>52</v>
      </c>
      <c r="D1451" s="26" t="s">
        <v>40</v>
      </c>
      <c r="E1451" s="117">
        <v>88721</v>
      </c>
      <c r="F1451" s="118">
        <v>631</v>
      </c>
      <c r="G1451" s="118"/>
      <c r="H1451" s="26">
        <v>6000830690</v>
      </c>
      <c r="I1451" s="26" t="s">
        <v>42</v>
      </c>
      <c r="J1451" s="26" t="s">
        <v>42</v>
      </c>
      <c r="K1451" s="30" t="str">
        <f t="shared" si="212"/>
        <v>Custeio</v>
      </c>
      <c r="L1451" s="119" t="s">
        <v>136</v>
      </c>
      <c r="M1451" s="26" t="s">
        <v>69</v>
      </c>
      <c r="N1451" s="43" t="str">
        <f t="shared" si="207"/>
        <v>Realizado</v>
      </c>
      <c r="O1451" s="119" t="s">
        <v>45</v>
      </c>
      <c r="P1451" s="119" t="s">
        <v>70</v>
      </c>
      <c r="Q1451" s="26" t="str">
        <f>IFERROR(IFERROR(VLOOKUP(H1451,[1]STATUS_CAPEX!I:J,2,0),VLOOKUP(H1451,[1]STATUS_OPEX!H:I,2,0)),0)</f>
        <v>LIB //COMS</v>
      </c>
      <c r="R1451" s="136">
        <v>45560</v>
      </c>
      <c r="S1451" s="32" t="s">
        <v>47</v>
      </c>
      <c r="T1451" s="119" t="s">
        <v>72</v>
      </c>
      <c r="U1451" s="33" t="s">
        <v>39</v>
      </c>
      <c r="V1451" s="33" t="str">
        <f t="shared" si="217"/>
        <v>OK</v>
      </c>
      <c r="W1451" s="33" t="s">
        <v>49</v>
      </c>
      <c r="X1451" s="33" t="s">
        <v>49</v>
      </c>
      <c r="Y1451" s="33" t="s">
        <v>39</v>
      </c>
      <c r="Z1451" s="14">
        <f t="shared" si="209"/>
        <v>1</v>
      </c>
      <c r="AA1451" s="121">
        <v>1377.35</v>
      </c>
      <c r="AB1451" s="139" t="str">
        <f>IFERROR(VLOOKUP(H1451,[1]!Tabela11[[#All],[PEP/ORDEM]:[Mês_Acompanhamento]],8,0),"GIRO")</f>
        <v>GIRO</v>
      </c>
      <c r="AC1451" s="36" t="s">
        <v>271</v>
      </c>
      <c r="AD1451" s="37" t="s">
        <v>51</v>
      </c>
      <c r="AE1451" s="32" t="str">
        <f t="shared" si="213"/>
        <v>Realizado</v>
      </c>
      <c r="AF1451" s="114" t="s">
        <v>42</v>
      </c>
      <c r="AG1451" s="122">
        <f t="shared" si="214"/>
        <v>775.33</v>
      </c>
      <c r="AH1451" s="40">
        <v>2548098.5699999998</v>
      </c>
      <c r="AI1451" s="123" t="e">
        <f t="shared" si="215"/>
        <v>#N/A</v>
      </c>
      <c r="AJ1451" s="124">
        <v>25767055</v>
      </c>
      <c r="AK1451" s="51">
        <v>775.33</v>
      </c>
      <c r="AL1451" s="34" t="str">
        <f t="shared" si="211"/>
        <v>Mauricio Alves</v>
      </c>
    </row>
    <row r="1452" spans="1:38" x14ac:dyDescent="0.25">
      <c r="A1452" s="26" t="s">
        <v>38</v>
      </c>
      <c r="B1452" s="26" t="s">
        <v>39</v>
      </c>
      <c r="C1452" s="26" t="s">
        <v>52</v>
      </c>
      <c r="D1452" s="26" t="s">
        <v>40</v>
      </c>
      <c r="E1452" s="27">
        <v>5570</v>
      </c>
      <c r="F1452" s="67">
        <v>246</v>
      </c>
      <c r="G1452" s="67"/>
      <c r="H1452" s="26">
        <v>6000830811</v>
      </c>
      <c r="I1452" s="26" t="s">
        <v>42</v>
      </c>
      <c r="J1452" s="26" t="s">
        <v>42</v>
      </c>
      <c r="K1452" s="30" t="str">
        <f t="shared" si="212"/>
        <v>Custeio</v>
      </c>
      <c r="L1452" s="119" t="s">
        <v>136</v>
      </c>
      <c r="M1452" s="26" t="s">
        <v>111</v>
      </c>
      <c r="N1452" s="26" t="str">
        <f t="shared" si="207"/>
        <v>Realizado</v>
      </c>
      <c r="O1452" s="47" t="s">
        <v>45</v>
      </c>
      <c r="P1452" s="47" t="s">
        <v>716</v>
      </c>
      <c r="Q1452" s="26" t="str">
        <f>IFERROR(IFERROR(VLOOKUP(H1452,[1]STATUS_CAPEX!I:J,2,0),VLOOKUP(H1452,[1]STATUS_OPEX!H:I,2,0)),0)</f>
        <v>LIB //COMS</v>
      </c>
      <c r="R1452" s="135">
        <v>45560</v>
      </c>
      <c r="S1452" s="32" t="s">
        <v>165</v>
      </c>
      <c r="T1452" s="47" t="s">
        <v>72</v>
      </c>
      <c r="U1452" s="33" t="s">
        <v>39</v>
      </c>
      <c r="V1452" s="33" t="str">
        <f t="shared" si="217"/>
        <v>OK</v>
      </c>
      <c r="W1452" s="33" t="s">
        <v>49</v>
      </c>
      <c r="X1452" s="33" t="s">
        <v>49</v>
      </c>
      <c r="Y1452" s="33" t="s">
        <v>39</v>
      </c>
      <c r="Z1452" s="14">
        <f t="shared" si="209"/>
        <v>1</v>
      </c>
      <c r="AA1452" s="48">
        <v>1507.44</v>
      </c>
      <c r="AB1452" s="76" t="str">
        <f>IFERROR(VLOOKUP(H1452,[1]!Tabela11[[#All],[PEP/ORDEM]:[Mês_Acompanhamento]],8,0),"GIRO")</f>
        <v>GIRO</v>
      </c>
      <c r="AC1452" s="36" t="s">
        <v>271</v>
      </c>
      <c r="AD1452" s="37" t="s">
        <v>51</v>
      </c>
      <c r="AE1452" s="32" t="str">
        <f t="shared" si="213"/>
        <v>Realizado</v>
      </c>
      <c r="AF1452" s="38" t="s">
        <v>166</v>
      </c>
      <c r="AG1452" s="39">
        <f t="shared" si="214"/>
        <v>104.8</v>
      </c>
      <c r="AH1452" s="40">
        <v>2548098.5699999998</v>
      </c>
      <c r="AI1452" s="35" t="e">
        <f t="shared" si="215"/>
        <v>#N/A</v>
      </c>
      <c r="AJ1452" s="110">
        <v>25767159</v>
      </c>
      <c r="AK1452" s="51">
        <v>104.8</v>
      </c>
      <c r="AL1452" s="34" t="str">
        <f t="shared" si="211"/>
        <v>Mauricio Alves</v>
      </c>
    </row>
    <row r="1453" spans="1:38" x14ac:dyDescent="0.25">
      <c r="A1453" s="26" t="s">
        <v>38</v>
      </c>
      <c r="B1453" s="26" t="s">
        <v>39</v>
      </c>
      <c r="C1453" s="26" t="s">
        <v>52</v>
      </c>
      <c r="D1453" s="26" t="s">
        <v>40</v>
      </c>
      <c r="E1453" s="27">
        <v>76975</v>
      </c>
      <c r="F1453" s="67">
        <v>253</v>
      </c>
      <c r="G1453" s="67"/>
      <c r="H1453" s="26" t="s">
        <v>717</v>
      </c>
      <c r="I1453" s="26" t="s">
        <v>42</v>
      </c>
      <c r="J1453" s="26" t="s">
        <v>42</v>
      </c>
      <c r="K1453" s="30" t="str">
        <f t="shared" si="212"/>
        <v>EME</v>
      </c>
      <c r="L1453" s="119" t="s">
        <v>136</v>
      </c>
      <c r="M1453" s="26" t="s">
        <v>54</v>
      </c>
      <c r="N1453" s="26" t="str">
        <f t="shared" ref="N1453:N1516" si="218">IF(Z1453&gt;99%,"Realizado","Pendente")</f>
        <v>Realizado</v>
      </c>
      <c r="O1453" s="47" t="s">
        <v>45</v>
      </c>
      <c r="P1453" s="47" t="s">
        <v>700</v>
      </c>
      <c r="Q1453" s="26" t="str">
        <f>IFERROR(IFERROR(VLOOKUP(H1453,[1]STATUS_CAPEX!I:J,2,0),VLOOKUP(H1453,[1]STATUS_OPEX!H:I,2,0)),0)</f>
        <v>LIB // MED</v>
      </c>
      <c r="R1453" s="135">
        <v>45560</v>
      </c>
      <c r="S1453" s="32" t="s">
        <v>165</v>
      </c>
      <c r="T1453" s="26" t="s">
        <v>48</v>
      </c>
      <c r="U1453" s="33" t="s">
        <v>39</v>
      </c>
      <c r="V1453" s="33" t="str">
        <f t="shared" si="217"/>
        <v>OK</v>
      </c>
      <c r="W1453" s="33" t="s">
        <v>49</v>
      </c>
      <c r="X1453" s="33" t="s">
        <v>49</v>
      </c>
      <c r="Y1453" s="33" t="s">
        <v>39</v>
      </c>
      <c r="Z1453" s="14">
        <f t="shared" si="209"/>
        <v>1</v>
      </c>
      <c r="AA1453" s="48">
        <v>3415.61</v>
      </c>
      <c r="AB1453" s="76" t="str">
        <f>IFERROR(VLOOKUP(H1453,[1]!Tabela11[[#All],[PEP/ORDEM]:[Mês_Acompanhamento]],8,0),"GIRO")</f>
        <v>GIRO</v>
      </c>
      <c r="AC1453" s="36" t="s">
        <v>411</v>
      </c>
      <c r="AD1453" s="37" t="s">
        <v>51</v>
      </c>
      <c r="AE1453" s="32" t="str">
        <f t="shared" si="213"/>
        <v>Realizado</v>
      </c>
      <c r="AF1453" s="38" t="s">
        <v>166</v>
      </c>
      <c r="AG1453" s="39">
        <f t="shared" si="214"/>
        <v>3690.81</v>
      </c>
      <c r="AH1453" s="40">
        <v>2548098.5699999998</v>
      </c>
      <c r="AI1453" s="35" t="e">
        <f t="shared" si="215"/>
        <v>#N/A</v>
      </c>
      <c r="AJ1453" s="41">
        <v>25900218</v>
      </c>
      <c r="AK1453" s="51">
        <v>3690.81</v>
      </c>
      <c r="AL1453" s="34" t="str">
        <f t="shared" si="211"/>
        <v>Mauricio Alves</v>
      </c>
    </row>
    <row r="1454" spans="1:38" x14ac:dyDescent="0.25">
      <c r="A1454" s="26" t="s">
        <v>38</v>
      </c>
      <c r="B1454" s="26" t="s">
        <v>39</v>
      </c>
      <c r="C1454" s="26" t="s">
        <v>52</v>
      </c>
      <c r="D1454" s="26" t="s">
        <v>40</v>
      </c>
      <c r="E1454" s="27">
        <v>80989</v>
      </c>
      <c r="F1454" s="67">
        <v>254</v>
      </c>
      <c r="G1454" s="67"/>
      <c r="H1454" s="26" t="s">
        <v>718</v>
      </c>
      <c r="I1454" s="26" t="s">
        <v>42</v>
      </c>
      <c r="J1454" s="26" t="s">
        <v>42</v>
      </c>
      <c r="K1454" s="30" t="str">
        <f t="shared" si="212"/>
        <v>EME</v>
      </c>
      <c r="L1454" s="119" t="s">
        <v>136</v>
      </c>
      <c r="M1454" s="26" t="s">
        <v>54</v>
      </c>
      <c r="N1454" s="26" t="str">
        <f t="shared" si="218"/>
        <v>Realizado</v>
      </c>
      <c r="O1454" s="47" t="s">
        <v>200</v>
      </c>
      <c r="P1454" s="47" t="s">
        <v>700</v>
      </c>
      <c r="Q1454" s="26" t="str">
        <f>IFERROR(IFERROR(VLOOKUP(H1454,[1]STATUS_CAPEX!I:J,2,0),VLOOKUP(H1454,[1]STATUS_OPEX!H:I,2,0)),0)</f>
        <v>LIB //CKCP</v>
      </c>
      <c r="R1454" s="135">
        <v>45560</v>
      </c>
      <c r="S1454" s="32" t="s">
        <v>47</v>
      </c>
      <c r="T1454" s="26" t="s">
        <v>48</v>
      </c>
      <c r="U1454" s="33" t="s">
        <v>39</v>
      </c>
      <c r="V1454" s="33" t="str">
        <f t="shared" si="217"/>
        <v>OK</v>
      </c>
      <c r="W1454" s="33" t="s">
        <v>49</v>
      </c>
      <c r="X1454" s="33" t="s">
        <v>49</v>
      </c>
      <c r="Y1454" s="33" t="s">
        <v>39</v>
      </c>
      <c r="Z1454" s="14">
        <f t="shared" si="209"/>
        <v>1</v>
      </c>
      <c r="AA1454" s="48">
        <v>3415.61</v>
      </c>
      <c r="AB1454" s="76" t="str">
        <f>IFERROR(VLOOKUP(H1454,[1]!Tabela11[[#All],[PEP/ORDEM]:[Mês_Acompanhamento]],8,0),"GIRO")</f>
        <v>GIRO</v>
      </c>
      <c r="AC1454" s="36" t="s">
        <v>411</v>
      </c>
      <c r="AD1454" s="37" t="s">
        <v>51</v>
      </c>
      <c r="AE1454" s="32" t="str">
        <f t="shared" si="213"/>
        <v>Realizado</v>
      </c>
      <c r="AF1454" s="38" t="s">
        <v>42</v>
      </c>
      <c r="AG1454" s="39">
        <f t="shared" si="214"/>
        <v>4513.4399999999996</v>
      </c>
      <c r="AH1454" s="40">
        <v>2548098.5699999998</v>
      </c>
      <c r="AI1454" s="35" t="e">
        <f t="shared" si="215"/>
        <v>#N/A</v>
      </c>
      <c r="AJ1454" s="41">
        <v>25952007</v>
      </c>
      <c r="AK1454" s="51">
        <v>4513.4399999999996</v>
      </c>
      <c r="AL1454" s="34" t="str">
        <f t="shared" si="211"/>
        <v>Mauricio Alves</v>
      </c>
    </row>
    <row r="1455" spans="1:38" x14ac:dyDescent="0.25">
      <c r="A1455" s="26" t="s">
        <v>38</v>
      </c>
      <c r="B1455" s="26" t="s">
        <v>39</v>
      </c>
      <c r="C1455" s="26" t="s">
        <v>52</v>
      </c>
      <c r="D1455" s="26" t="s">
        <v>40</v>
      </c>
      <c r="E1455" s="27">
        <v>80834</v>
      </c>
      <c r="F1455" s="67">
        <v>255</v>
      </c>
      <c r="G1455" s="67"/>
      <c r="H1455" s="26">
        <v>6000830819</v>
      </c>
      <c r="I1455" s="26" t="s">
        <v>42</v>
      </c>
      <c r="J1455" s="26" t="s">
        <v>42</v>
      </c>
      <c r="K1455" s="30" t="str">
        <f t="shared" si="212"/>
        <v>Custeio</v>
      </c>
      <c r="L1455" s="119" t="s">
        <v>136</v>
      </c>
      <c r="M1455" s="26" t="s">
        <v>54</v>
      </c>
      <c r="N1455" s="26" t="str">
        <f t="shared" si="218"/>
        <v>Realizado</v>
      </c>
      <c r="O1455" s="47" t="s">
        <v>45</v>
      </c>
      <c r="P1455" s="47" t="s">
        <v>81</v>
      </c>
      <c r="Q1455" s="26" t="str">
        <f>IFERROR(IFERROR(VLOOKUP(H1455,[1]STATUS_CAPEX!I:J,2,0),VLOOKUP(H1455,[1]STATUS_OPEX!H:I,2,0)),0)</f>
        <v>LIB //COMS</v>
      </c>
      <c r="R1455" s="135">
        <v>45560</v>
      </c>
      <c r="S1455" s="32" t="s">
        <v>165</v>
      </c>
      <c r="T1455" s="47" t="s">
        <v>72</v>
      </c>
      <c r="U1455" s="33" t="s">
        <v>39</v>
      </c>
      <c r="V1455" s="33" t="str">
        <f t="shared" si="217"/>
        <v>OK</v>
      </c>
      <c r="W1455" s="33" t="s">
        <v>49</v>
      </c>
      <c r="X1455" s="33" t="s">
        <v>49</v>
      </c>
      <c r="Y1455" s="33" t="s">
        <v>39</v>
      </c>
      <c r="Z1455" s="14">
        <f t="shared" si="209"/>
        <v>1</v>
      </c>
      <c r="AA1455" s="48">
        <v>1300.24</v>
      </c>
      <c r="AB1455" s="76" t="str">
        <f>IFERROR(VLOOKUP(H1455,[1]!Tabela11[[#All],[PEP/ORDEM]:[Mês_Acompanhamento]],8,0),"GIRO")</f>
        <v>GIRO</v>
      </c>
      <c r="AC1455" s="36" t="s">
        <v>271</v>
      </c>
      <c r="AD1455" s="37" t="s">
        <v>51</v>
      </c>
      <c r="AE1455" s="32" t="str">
        <f t="shared" si="213"/>
        <v>Realizado</v>
      </c>
      <c r="AF1455" s="38" t="s">
        <v>166</v>
      </c>
      <c r="AG1455" s="39">
        <f t="shared" si="214"/>
        <v>963.37</v>
      </c>
      <c r="AH1455" s="40">
        <v>2548098.5699999998</v>
      </c>
      <c r="AI1455" s="35" t="e">
        <f t="shared" si="215"/>
        <v>#N/A</v>
      </c>
      <c r="AJ1455" s="110">
        <v>25767313</v>
      </c>
      <c r="AK1455" s="51">
        <v>963.37</v>
      </c>
      <c r="AL1455" s="34" t="str">
        <f t="shared" si="211"/>
        <v>Mauricio Alves</v>
      </c>
    </row>
    <row r="1456" spans="1:38" x14ac:dyDescent="0.25">
      <c r="A1456" s="26" t="s">
        <v>38</v>
      </c>
      <c r="B1456" s="26" t="s">
        <v>39</v>
      </c>
      <c r="C1456" s="26" t="s">
        <v>52</v>
      </c>
      <c r="D1456" s="26" t="s">
        <v>40</v>
      </c>
      <c r="E1456" s="27">
        <v>95922</v>
      </c>
      <c r="F1456" s="67">
        <v>256</v>
      </c>
      <c r="G1456" s="67"/>
      <c r="H1456" s="26" t="s">
        <v>719</v>
      </c>
      <c r="I1456" s="43" t="s">
        <v>42</v>
      </c>
      <c r="J1456" s="43" t="s">
        <v>42</v>
      </c>
      <c r="K1456" s="30" t="str">
        <f t="shared" si="212"/>
        <v>EME</v>
      </c>
      <c r="L1456" s="119" t="s">
        <v>136</v>
      </c>
      <c r="M1456" s="26" t="s">
        <v>54</v>
      </c>
      <c r="N1456" s="26" t="str">
        <f t="shared" si="218"/>
        <v>Realizado</v>
      </c>
      <c r="O1456" s="47" t="s">
        <v>45</v>
      </c>
      <c r="P1456" s="47" t="s">
        <v>720</v>
      </c>
      <c r="Q1456" s="26" t="str">
        <f>IFERROR(IFERROR(VLOOKUP(H1456,[1]STATUS_CAPEX!I:J,2,0),VLOOKUP(H1456,[1]STATUS_OPEX!H:I,2,0)),0)</f>
        <v>LIB // MED</v>
      </c>
      <c r="R1456" s="135">
        <v>45560</v>
      </c>
      <c r="S1456" s="32" t="s">
        <v>165</v>
      </c>
      <c r="T1456" s="26" t="s">
        <v>48</v>
      </c>
      <c r="U1456" s="33" t="s">
        <v>39</v>
      </c>
      <c r="V1456" s="33" t="str">
        <f t="shared" si="217"/>
        <v>OK</v>
      </c>
      <c r="W1456" s="33" t="s">
        <v>49</v>
      </c>
      <c r="X1456" s="33" t="s">
        <v>49</v>
      </c>
      <c r="Y1456" s="33" t="s">
        <v>39</v>
      </c>
      <c r="Z1456" s="14">
        <f t="shared" si="209"/>
        <v>1</v>
      </c>
      <c r="AA1456" s="48">
        <v>3448.53</v>
      </c>
      <c r="AB1456" s="76" t="str">
        <f>IFERROR(VLOOKUP(H1456,[1]!Tabela11[[#All],[PEP/ORDEM]:[Mês_Acompanhamento]],8,0),"GIRO")</f>
        <v>GIRO</v>
      </c>
      <c r="AC1456" s="36" t="s">
        <v>411</v>
      </c>
      <c r="AD1456" s="37" t="s">
        <v>51</v>
      </c>
      <c r="AE1456" s="32" t="str">
        <f t="shared" si="213"/>
        <v>Realizado</v>
      </c>
      <c r="AF1456" s="38" t="s">
        <v>166</v>
      </c>
      <c r="AG1456" s="39">
        <f t="shared" si="214"/>
        <v>3912.81</v>
      </c>
      <c r="AH1456" s="40">
        <v>2548098.5699999998</v>
      </c>
      <c r="AI1456" s="35" t="e">
        <f t="shared" si="215"/>
        <v>#N/A</v>
      </c>
      <c r="AJ1456" s="41">
        <v>25953255</v>
      </c>
      <c r="AK1456" s="51">
        <v>3912.81</v>
      </c>
      <c r="AL1456" s="34" t="str">
        <f t="shared" si="211"/>
        <v>Mauricio Alves</v>
      </c>
    </row>
    <row r="1457" spans="1:38" x14ac:dyDescent="0.25">
      <c r="A1457" s="26" t="s">
        <v>38</v>
      </c>
      <c r="B1457" s="26" t="s">
        <v>39</v>
      </c>
      <c r="C1457" s="26" t="s">
        <v>52</v>
      </c>
      <c r="D1457" s="26" t="s">
        <v>40</v>
      </c>
      <c r="E1457" s="27">
        <v>79093</v>
      </c>
      <c r="F1457" s="67">
        <v>257</v>
      </c>
      <c r="G1457" s="67"/>
      <c r="H1457" s="44" t="s">
        <v>721</v>
      </c>
      <c r="I1457" s="45" t="s">
        <v>63</v>
      </c>
      <c r="J1457" s="45" t="s">
        <v>63</v>
      </c>
      <c r="K1457" s="30" t="str">
        <f t="shared" si="212"/>
        <v>EME</v>
      </c>
      <c r="L1457" s="119" t="s">
        <v>136</v>
      </c>
      <c r="M1457" s="26" t="s">
        <v>54</v>
      </c>
      <c r="N1457" s="26" t="str">
        <f t="shared" si="218"/>
        <v>Realizado</v>
      </c>
      <c r="O1457" s="47" t="s">
        <v>147</v>
      </c>
      <c r="P1457" s="47" t="s">
        <v>705</v>
      </c>
      <c r="Q1457" s="26" t="str">
        <f>IFERROR(IFERROR(VLOOKUP(H1457,[1]STATUS_CAPEX!I:J,2,0),VLOOKUP(H1457,[1]STATUS_OPEX!H:I,2,0)),0)</f>
        <v>LIB //COMS</v>
      </c>
      <c r="R1457" s="135">
        <v>45560</v>
      </c>
      <c r="S1457" s="32" t="s">
        <v>66</v>
      </c>
      <c r="T1457" s="26" t="s">
        <v>48</v>
      </c>
      <c r="U1457" s="33" t="s">
        <v>39</v>
      </c>
      <c r="V1457" s="33" t="str">
        <f t="shared" si="217"/>
        <v>OK</v>
      </c>
      <c r="W1457" s="33" t="s">
        <v>49</v>
      </c>
      <c r="X1457" s="33" t="s">
        <v>49</v>
      </c>
      <c r="Y1457" s="33" t="s">
        <v>39</v>
      </c>
      <c r="Z1457" s="14">
        <f t="shared" si="209"/>
        <v>1</v>
      </c>
      <c r="AA1457" s="48">
        <v>5464.36</v>
      </c>
      <c r="AB1457" s="50" t="s">
        <v>50</v>
      </c>
      <c r="AC1457" s="36" t="s">
        <v>411</v>
      </c>
      <c r="AD1457" s="37" t="s">
        <v>51</v>
      </c>
      <c r="AE1457" s="32" t="str">
        <f t="shared" si="213"/>
        <v>Realizado</v>
      </c>
      <c r="AF1457" s="38" t="s">
        <v>345</v>
      </c>
      <c r="AG1457" s="39">
        <f t="shared" si="214"/>
        <v>5540.52</v>
      </c>
      <c r="AH1457" s="40">
        <v>2548098.5699999998</v>
      </c>
      <c r="AI1457" s="35" t="e">
        <f t="shared" si="215"/>
        <v>#N/A</v>
      </c>
      <c r="AJ1457" s="41">
        <v>26013411</v>
      </c>
      <c r="AK1457" s="51">
        <v>5540.52</v>
      </c>
      <c r="AL1457" s="34" t="str">
        <f t="shared" si="211"/>
        <v>Mauricio Alves</v>
      </c>
    </row>
    <row r="1458" spans="1:38" x14ac:dyDescent="0.25">
      <c r="A1458" s="26" t="s">
        <v>38</v>
      </c>
      <c r="B1458" s="26" t="s">
        <v>39</v>
      </c>
      <c r="C1458" s="26" t="s">
        <v>52</v>
      </c>
      <c r="D1458" s="26" t="s">
        <v>40</v>
      </c>
      <c r="E1458" s="27">
        <v>70643</v>
      </c>
      <c r="F1458" s="67">
        <v>258</v>
      </c>
      <c r="G1458" s="67"/>
      <c r="H1458" s="26">
        <v>6000830818</v>
      </c>
      <c r="I1458" s="55" t="s">
        <v>42</v>
      </c>
      <c r="J1458" s="55" t="s">
        <v>42</v>
      </c>
      <c r="K1458" s="30" t="str">
        <f t="shared" si="212"/>
        <v>Custeio</v>
      </c>
      <c r="L1458" s="119" t="s">
        <v>136</v>
      </c>
      <c r="M1458" s="26" t="s">
        <v>54</v>
      </c>
      <c r="N1458" s="26" t="str">
        <f t="shared" si="218"/>
        <v>Realizado</v>
      </c>
      <c r="O1458" s="47" t="s">
        <v>491</v>
      </c>
      <c r="P1458" s="47" t="s">
        <v>722</v>
      </c>
      <c r="Q1458" s="26" t="str">
        <f>IFERROR(IFERROR(VLOOKUP(H1458,[1]STATUS_CAPEX!I:J,2,0),VLOOKUP(H1458,[1]STATUS_OPEX!H:I,2,0)),0)</f>
        <v>LIB //COMS</v>
      </c>
      <c r="R1458" s="135">
        <v>45560</v>
      </c>
      <c r="S1458" s="32" t="s">
        <v>47</v>
      </c>
      <c r="T1458" s="47" t="s">
        <v>72</v>
      </c>
      <c r="U1458" s="33" t="s">
        <v>39</v>
      </c>
      <c r="V1458" s="33" t="str">
        <f t="shared" si="217"/>
        <v>OK</v>
      </c>
      <c r="W1458" s="33" t="s">
        <v>49</v>
      </c>
      <c r="X1458" s="33" t="s">
        <v>49</v>
      </c>
      <c r="Y1458" s="33" t="s">
        <v>39</v>
      </c>
      <c r="Z1458" s="14">
        <f t="shared" si="209"/>
        <v>1</v>
      </c>
      <c r="AA1458" s="48">
        <v>2377.9</v>
      </c>
      <c r="AB1458" s="76" t="str">
        <f>IFERROR(VLOOKUP(H1458,[1]!Tabela11[[#All],[PEP/ORDEM]:[Mês_Acompanhamento]],8,0),"GIRO")</f>
        <v>GIRO</v>
      </c>
      <c r="AC1458" s="36" t="s">
        <v>271</v>
      </c>
      <c r="AD1458" s="37" t="s">
        <v>51</v>
      </c>
      <c r="AE1458" s="32" t="str">
        <f t="shared" si="213"/>
        <v>Realizado</v>
      </c>
      <c r="AF1458" s="38" t="s">
        <v>42</v>
      </c>
      <c r="AG1458" s="39">
        <f t="shared" si="214"/>
        <v>997.77</v>
      </c>
      <c r="AH1458" s="40">
        <v>2548098.5699999998</v>
      </c>
      <c r="AI1458" s="35" t="e">
        <f t="shared" si="215"/>
        <v>#N/A</v>
      </c>
      <c r="AJ1458" s="110">
        <v>25819763</v>
      </c>
      <c r="AK1458" s="51">
        <v>997.77</v>
      </c>
      <c r="AL1458" s="34" t="str">
        <f t="shared" si="211"/>
        <v>Mauricio Alves</v>
      </c>
    </row>
    <row r="1459" spans="1:38" hidden="1" x14ac:dyDescent="0.25">
      <c r="A1459" s="43" t="s">
        <v>106</v>
      </c>
      <c r="B1459" s="26" t="s">
        <v>180</v>
      </c>
      <c r="C1459" s="26" t="s">
        <v>180</v>
      </c>
      <c r="D1459" s="26" t="s">
        <v>61</v>
      </c>
      <c r="E1459" s="27">
        <v>72833</v>
      </c>
      <c r="F1459" s="67">
        <v>259</v>
      </c>
      <c r="G1459" s="67"/>
      <c r="H1459" s="44" t="s">
        <v>723</v>
      </c>
      <c r="I1459" s="45" t="s">
        <v>63</v>
      </c>
      <c r="J1459" s="45" t="s">
        <v>63</v>
      </c>
      <c r="K1459" s="30" t="str">
        <f t="shared" si="212"/>
        <v>EME</v>
      </c>
      <c r="L1459" s="119" t="s">
        <v>136</v>
      </c>
      <c r="M1459" s="26" t="s">
        <v>54</v>
      </c>
      <c r="N1459" s="26" t="str">
        <f t="shared" si="218"/>
        <v>Pendente</v>
      </c>
      <c r="O1459" s="26" t="s">
        <v>64</v>
      </c>
      <c r="P1459" s="47" t="s">
        <v>705</v>
      </c>
      <c r="Q1459" s="26" t="str">
        <f>IFERROR(IFERROR(VLOOKUP(H1459,[1]STATUS_CAPEX!I:J,2,0),VLOOKUP(H1459,[1]STATUS_OPEX!H:I,2,0)),0)</f>
        <v>LIB //ATEC</v>
      </c>
      <c r="R1459" s="135">
        <v>45560</v>
      </c>
      <c r="S1459" s="32" t="s">
        <v>66</v>
      </c>
      <c r="T1459" s="26" t="s">
        <v>48</v>
      </c>
      <c r="U1459" s="33" t="s">
        <v>67</v>
      </c>
      <c r="V1459" s="33" t="s">
        <v>39</v>
      </c>
      <c r="W1459" s="33" t="s">
        <v>49</v>
      </c>
      <c r="X1459" s="33" t="s">
        <v>49</v>
      </c>
      <c r="Y1459" s="33" t="str">
        <f>IF(AK1459&gt;0,"OK","NOK")</f>
        <v>OK</v>
      </c>
      <c r="Z1459" s="14">
        <f t="shared" si="209"/>
        <v>0.8</v>
      </c>
      <c r="AA1459" s="60">
        <v>0</v>
      </c>
      <c r="AB1459" s="76" t="str">
        <f>IFERROR(VLOOKUP(H1459,[1]!Tabela11[[#All],[PEP/ORDEM]:[Mês_Acompanhamento]],8,0),"GIRO")</f>
        <v>GIRO</v>
      </c>
      <c r="AC1459" s="36" t="s">
        <v>182</v>
      </c>
      <c r="AD1459" s="70">
        <v>45642</v>
      </c>
      <c r="AE1459" s="32" t="str">
        <f t="shared" si="213"/>
        <v>Realizado</v>
      </c>
      <c r="AF1459" s="38" t="s">
        <v>68</v>
      </c>
      <c r="AG1459" s="39">
        <f t="shared" si="214"/>
        <v>7050.22</v>
      </c>
      <c r="AH1459" s="40">
        <v>2548098.5699999998</v>
      </c>
      <c r="AI1459" s="35" t="e">
        <f t="shared" si="215"/>
        <v>#N/A</v>
      </c>
      <c r="AJ1459" s="41">
        <v>26786570</v>
      </c>
      <c r="AK1459" s="51">
        <v>7050.22</v>
      </c>
      <c r="AL1459" s="34" t="str">
        <f t="shared" si="211"/>
        <v>Mauricio Alves</v>
      </c>
    </row>
    <row r="1460" spans="1:38" x14ac:dyDescent="0.25">
      <c r="A1460" s="26" t="s">
        <v>38</v>
      </c>
      <c r="B1460" s="26" t="s">
        <v>39</v>
      </c>
      <c r="C1460" s="26" t="s">
        <v>52</v>
      </c>
      <c r="D1460" s="26" t="s">
        <v>40</v>
      </c>
      <c r="E1460" s="27">
        <v>90796</v>
      </c>
      <c r="F1460" s="67">
        <v>260</v>
      </c>
      <c r="G1460" s="67"/>
      <c r="H1460" s="26">
        <v>6000830840</v>
      </c>
      <c r="I1460" s="29" t="s">
        <v>42</v>
      </c>
      <c r="J1460" s="29" t="s">
        <v>42</v>
      </c>
      <c r="K1460" s="30" t="str">
        <f t="shared" si="212"/>
        <v>Custeio</v>
      </c>
      <c r="L1460" s="119" t="s">
        <v>136</v>
      </c>
      <c r="M1460" s="26" t="s">
        <v>54</v>
      </c>
      <c r="N1460" s="26" t="str">
        <f t="shared" si="218"/>
        <v>Realizado</v>
      </c>
      <c r="O1460" s="47" t="s">
        <v>45</v>
      </c>
      <c r="P1460" s="47" t="s">
        <v>81</v>
      </c>
      <c r="Q1460" s="26" t="str">
        <f>IFERROR(IFERROR(VLOOKUP(H1460,[1]STATUS_CAPEX!I:J,2,0),VLOOKUP(H1460,[1]STATUS_OPEX!H:I,2,0)),0)</f>
        <v>LIB //COMS</v>
      </c>
      <c r="R1460" s="135">
        <v>45560</v>
      </c>
      <c r="S1460" s="32" t="s">
        <v>165</v>
      </c>
      <c r="T1460" s="47" t="s">
        <v>72</v>
      </c>
      <c r="U1460" s="33" t="s">
        <v>39</v>
      </c>
      <c r="V1460" s="33" t="str">
        <f t="shared" ref="V1460:V1523" si="219">IF(E1460&gt;0,"OK","NOK")</f>
        <v>OK</v>
      </c>
      <c r="W1460" s="33" t="s">
        <v>49</v>
      </c>
      <c r="X1460" s="33" t="s">
        <v>49</v>
      </c>
      <c r="Y1460" s="33" t="s">
        <v>39</v>
      </c>
      <c r="Z1460" s="14">
        <f t="shared" si="209"/>
        <v>1</v>
      </c>
      <c r="AA1460" s="48">
        <v>1300.24</v>
      </c>
      <c r="AB1460" s="76" t="str">
        <f>IFERROR(VLOOKUP(H1460,[1]!Tabela11[[#All],[PEP/ORDEM]:[Mês_Acompanhamento]],8,0),"GIRO")</f>
        <v>GIRO</v>
      </c>
      <c r="AC1460" s="36" t="s">
        <v>271</v>
      </c>
      <c r="AD1460" s="37" t="s">
        <v>51</v>
      </c>
      <c r="AE1460" s="32" t="str">
        <f t="shared" si="213"/>
        <v>Realizado</v>
      </c>
      <c r="AF1460" s="38" t="s">
        <v>166</v>
      </c>
      <c r="AG1460" s="39">
        <f t="shared" si="214"/>
        <v>963.37</v>
      </c>
      <c r="AH1460" s="40">
        <v>2548098.5699999998</v>
      </c>
      <c r="AI1460" s="35" t="e">
        <f t="shared" si="215"/>
        <v>#N/A</v>
      </c>
      <c r="AJ1460" s="110">
        <v>25767330</v>
      </c>
      <c r="AK1460" s="51">
        <v>963.37</v>
      </c>
      <c r="AL1460" s="34" t="str">
        <f t="shared" si="211"/>
        <v>Mauricio Alves</v>
      </c>
    </row>
    <row r="1461" spans="1:38" x14ac:dyDescent="0.25">
      <c r="A1461" s="26" t="s">
        <v>38</v>
      </c>
      <c r="B1461" s="26" t="s">
        <v>39</v>
      </c>
      <c r="C1461" s="26" t="s">
        <v>52</v>
      </c>
      <c r="D1461" s="26" t="s">
        <v>40</v>
      </c>
      <c r="E1461" s="140">
        <v>6667</v>
      </c>
      <c r="F1461" s="67">
        <v>261</v>
      </c>
      <c r="G1461" s="67"/>
      <c r="H1461" s="26">
        <v>6000830813</v>
      </c>
      <c r="I1461" s="26" t="s">
        <v>42</v>
      </c>
      <c r="J1461" s="26" t="s">
        <v>42</v>
      </c>
      <c r="K1461" s="30" t="str">
        <f t="shared" si="212"/>
        <v>Custeio</v>
      </c>
      <c r="L1461" s="119" t="s">
        <v>136</v>
      </c>
      <c r="M1461" s="26" t="s">
        <v>54</v>
      </c>
      <c r="N1461" s="26" t="str">
        <f t="shared" si="218"/>
        <v>Realizado</v>
      </c>
      <c r="O1461" s="47" t="s">
        <v>45</v>
      </c>
      <c r="P1461" s="47" t="s">
        <v>70</v>
      </c>
      <c r="Q1461" s="26" t="str">
        <f>IFERROR(IFERROR(VLOOKUP(H1461,[1]STATUS_CAPEX!I:J,2,0),VLOOKUP(H1461,[1]STATUS_OPEX!H:I,2,0)),0)</f>
        <v>LIB //COMS</v>
      </c>
      <c r="R1461" s="135">
        <v>45560</v>
      </c>
      <c r="S1461" s="32" t="s">
        <v>47</v>
      </c>
      <c r="T1461" s="47" t="s">
        <v>72</v>
      </c>
      <c r="U1461" s="33" t="s">
        <v>39</v>
      </c>
      <c r="V1461" s="33" t="str">
        <f t="shared" si="219"/>
        <v>OK</v>
      </c>
      <c r="W1461" s="33" t="s">
        <v>49</v>
      </c>
      <c r="X1461" s="33" t="s">
        <v>49</v>
      </c>
      <c r="Y1461" s="33" t="s">
        <v>39</v>
      </c>
      <c r="Z1461" s="14">
        <f t="shared" si="209"/>
        <v>1</v>
      </c>
      <c r="AA1461" s="48">
        <v>1092.5899999999999</v>
      </c>
      <c r="AB1461" s="76" t="str">
        <f>IFERROR(VLOOKUP(H1461,[1]!Tabela11[[#All],[PEP/ORDEM]:[Mês_Acompanhamento]],8,0),"GIRO")</f>
        <v>GIRO</v>
      </c>
      <c r="AC1461" s="36" t="s">
        <v>271</v>
      </c>
      <c r="AD1461" s="37" t="s">
        <v>51</v>
      </c>
      <c r="AE1461" s="32" t="str">
        <f t="shared" si="213"/>
        <v>Realizado</v>
      </c>
      <c r="AF1461" s="38" t="s">
        <v>42</v>
      </c>
      <c r="AG1461" s="39">
        <f t="shared" si="214"/>
        <v>589.21</v>
      </c>
      <c r="AH1461" s="40">
        <v>2548098.5699999998</v>
      </c>
      <c r="AI1461" s="35" t="e">
        <f t="shared" si="215"/>
        <v>#N/A</v>
      </c>
      <c r="AJ1461" s="110">
        <v>25767164</v>
      </c>
      <c r="AK1461" s="51">
        <v>589.21</v>
      </c>
      <c r="AL1461" s="34" t="str">
        <f t="shared" si="211"/>
        <v>Mauricio Alves</v>
      </c>
    </row>
    <row r="1462" spans="1:38" x14ac:dyDescent="0.25">
      <c r="A1462" s="26" t="s">
        <v>38</v>
      </c>
      <c r="B1462" s="26" t="s">
        <v>39</v>
      </c>
      <c r="C1462" s="26" t="s">
        <v>52</v>
      </c>
      <c r="D1462" s="26" t="s">
        <v>40</v>
      </c>
      <c r="E1462" s="140">
        <v>6667</v>
      </c>
      <c r="F1462" s="67">
        <v>262</v>
      </c>
      <c r="G1462" s="67"/>
      <c r="H1462" s="26">
        <v>6000830814</v>
      </c>
      <c r="I1462" s="26" t="s">
        <v>42</v>
      </c>
      <c r="J1462" s="26" t="s">
        <v>42</v>
      </c>
      <c r="K1462" s="30" t="str">
        <f t="shared" si="212"/>
        <v>Custeio</v>
      </c>
      <c r="L1462" s="119" t="s">
        <v>136</v>
      </c>
      <c r="M1462" s="26" t="s">
        <v>54</v>
      </c>
      <c r="N1462" s="26" t="str">
        <f t="shared" si="218"/>
        <v>Realizado</v>
      </c>
      <c r="O1462" s="47" t="s">
        <v>45</v>
      </c>
      <c r="P1462" s="47" t="s">
        <v>76</v>
      </c>
      <c r="Q1462" s="26" t="str">
        <f>IFERROR(IFERROR(VLOOKUP(H1462,[1]STATUS_CAPEX!I:J,2,0),VLOOKUP(H1462,[1]STATUS_OPEX!H:I,2,0)),0)</f>
        <v>LIB //COMS</v>
      </c>
      <c r="R1462" s="135">
        <v>45560</v>
      </c>
      <c r="S1462" s="32" t="s">
        <v>47</v>
      </c>
      <c r="T1462" s="47" t="s">
        <v>72</v>
      </c>
      <c r="U1462" s="33" t="s">
        <v>39</v>
      </c>
      <c r="V1462" s="33" t="str">
        <f t="shared" si="219"/>
        <v>OK</v>
      </c>
      <c r="W1462" s="33" t="s">
        <v>49</v>
      </c>
      <c r="X1462" s="33" t="s">
        <v>49</v>
      </c>
      <c r="Y1462" s="33" t="s">
        <v>39</v>
      </c>
      <c r="Z1462" s="14">
        <f t="shared" si="209"/>
        <v>1</v>
      </c>
      <c r="AA1462" s="48">
        <v>1092.5899999999999</v>
      </c>
      <c r="AB1462" s="76" t="str">
        <f>IFERROR(VLOOKUP(H1462,[1]!Tabela11[[#All],[PEP/ORDEM]:[Mês_Acompanhamento]],8,0),"GIRO")</f>
        <v>GIRO</v>
      </c>
      <c r="AC1462" s="36" t="s">
        <v>271</v>
      </c>
      <c r="AD1462" s="37" t="s">
        <v>51</v>
      </c>
      <c r="AE1462" s="32" t="str">
        <f t="shared" si="213"/>
        <v>Realizado</v>
      </c>
      <c r="AF1462" s="38" t="s">
        <v>42</v>
      </c>
      <c r="AG1462" s="39">
        <f t="shared" si="214"/>
        <v>589.21</v>
      </c>
      <c r="AH1462" s="40">
        <v>2548098.5699999998</v>
      </c>
      <c r="AI1462" s="35" t="e">
        <f t="shared" si="215"/>
        <v>#N/A</v>
      </c>
      <c r="AJ1462" s="110">
        <v>25767262</v>
      </c>
      <c r="AK1462" s="51">
        <v>589.21</v>
      </c>
      <c r="AL1462" s="34" t="str">
        <f t="shared" si="211"/>
        <v>Mauricio Alves</v>
      </c>
    </row>
    <row r="1463" spans="1:38" x14ac:dyDescent="0.25">
      <c r="A1463" s="26" t="s">
        <v>38</v>
      </c>
      <c r="B1463" s="26" t="s">
        <v>39</v>
      </c>
      <c r="C1463" s="26" t="s">
        <v>52</v>
      </c>
      <c r="D1463" s="26" t="s">
        <v>40</v>
      </c>
      <c r="E1463" s="140">
        <v>6669</v>
      </c>
      <c r="F1463" s="67">
        <v>263</v>
      </c>
      <c r="G1463" s="67"/>
      <c r="H1463" s="26">
        <v>6000830815</v>
      </c>
      <c r="I1463" s="26" t="s">
        <v>42</v>
      </c>
      <c r="J1463" s="26" t="s">
        <v>42</v>
      </c>
      <c r="K1463" s="30" t="str">
        <f t="shared" si="212"/>
        <v>Custeio</v>
      </c>
      <c r="L1463" s="119" t="s">
        <v>136</v>
      </c>
      <c r="M1463" s="26" t="s">
        <v>54</v>
      </c>
      <c r="N1463" s="26" t="str">
        <f t="shared" si="218"/>
        <v>Realizado</v>
      </c>
      <c r="O1463" s="47" t="s">
        <v>45</v>
      </c>
      <c r="P1463" s="47" t="s">
        <v>70</v>
      </c>
      <c r="Q1463" s="26" t="str">
        <f>IFERROR(IFERROR(VLOOKUP(H1463,[1]STATUS_CAPEX!I:J,2,0),VLOOKUP(H1463,[1]STATUS_OPEX!H:I,2,0)),0)</f>
        <v>LIB //COMS</v>
      </c>
      <c r="R1463" s="135">
        <v>45560</v>
      </c>
      <c r="S1463" s="32" t="s">
        <v>47</v>
      </c>
      <c r="T1463" s="47" t="s">
        <v>72</v>
      </c>
      <c r="U1463" s="33" t="s">
        <v>39</v>
      </c>
      <c r="V1463" s="33" t="str">
        <f t="shared" si="219"/>
        <v>OK</v>
      </c>
      <c r="W1463" s="33" t="s">
        <v>49</v>
      </c>
      <c r="X1463" s="33" t="s">
        <v>49</v>
      </c>
      <c r="Y1463" s="33" t="s">
        <v>39</v>
      </c>
      <c r="Z1463" s="14">
        <f t="shared" si="209"/>
        <v>1</v>
      </c>
      <c r="AA1463" s="48">
        <v>1092.5899999999999</v>
      </c>
      <c r="AB1463" s="76" t="str">
        <f>IFERROR(VLOOKUP(H1463,[1]!Tabela11[[#All],[PEP/ORDEM]:[Mês_Acompanhamento]],8,0),"GIRO")</f>
        <v>GIRO</v>
      </c>
      <c r="AC1463" s="36" t="s">
        <v>271</v>
      </c>
      <c r="AD1463" s="37" t="s">
        <v>51</v>
      </c>
      <c r="AE1463" s="32" t="str">
        <f t="shared" si="213"/>
        <v>Realizado</v>
      </c>
      <c r="AF1463" s="38" t="s">
        <v>42</v>
      </c>
      <c r="AG1463" s="39">
        <f t="shared" si="214"/>
        <v>589.21</v>
      </c>
      <c r="AH1463" s="40">
        <v>2548098.5699999998</v>
      </c>
      <c r="AI1463" s="35" t="e">
        <f t="shared" si="215"/>
        <v>#N/A</v>
      </c>
      <c r="AJ1463" s="110">
        <v>25767266</v>
      </c>
      <c r="AK1463" s="51">
        <v>589.21</v>
      </c>
      <c r="AL1463" s="34" t="str">
        <f t="shared" si="211"/>
        <v>Mauricio Alves</v>
      </c>
    </row>
    <row r="1464" spans="1:38" x14ac:dyDescent="0.25">
      <c r="A1464" s="26" t="s">
        <v>38</v>
      </c>
      <c r="B1464" s="26" t="s">
        <v>39</v>
      </c>
      <c r="C1464" s="26" t="s">
        <v>52</v>
      </c>
      <c r="D1464" s="26" t="s">
        <v>40</v>
      </c>
      <c r="E1464" s="141">
        <v>6669</v>
      </c>
      <c r="F1464" s="118">
        <v>264</v>
      </c>
      <c r="G1464" s="118"/>
      <c r="H1464" s="26">
        <v>6000830816</v>
      </c>
      <c r="I1464" s="26" t="s">
        <v>42</v>
      </c>
      <c r="J1464" s="26" t="s">
        <v>42</v>
      </c>
      <c r="K1464" s="30" t="str">
        <f t="shared" si="212"/>
        <v>Custeio</v>
      </c>
      <c r="L1464" s="119" t="s">
        <v>136</v>
      </c>
      <c r="M1464" s="26" t="s">
        <v>54</v>
      </c>
      <c r="N1464" s="43" t="str">
        <f t="shared" si="218"/>
        <v>Realizado</v>
      </c>
      <c r="O1464" s="119" t="s">
        <v>45</v>
      </c>
      <c r="P1464" s="119" t="s">
        <v>76</v>
      </c>
      <c r="Q1464" s="26" t="str">
        <f>IFERROR(IFERROR(VLOOKUP(H1464,[1]STATUS_CAPEX!I:J,2,0),VLOOKUP(H1464,[1]STATUS_OPEX!H:I,2,0)),0)</f>
        <v>LIB //COMS</v>
      </c>
      <c r="R1464" s="135">
        <v>45560</v>
      </c>
      <c r="S1464" s="32" t="s">
        <v>47</v>
      </c>
      <c r="T1464" s="47" t="s">
        <v>72</v>
      </c>
      <c r="U1464" s="33" t="s">
        <v>39</v>
      </c>
      <c r="V1464" s="33" t="str">
        <f t="shared" si="219"/>
        <v>OK</v>
      </c>
      <c r="W1464" s="33" t="s">
        <v>49</v>
      </c>
      <c r="X1464" s="33" t="s">
        <v>49</v>
      </c>
      <c r="Y1464" s="33" t="s">
        <v>39</v>
      </c>
      <c r="Z1464" s="14">
        <f t="shared" si="209"/>
        <v>1</v>
      </c>
      <c r="AA1464" s="121">
        <v>1092.5899999999999</v>
      </c>
      <c r="AB1464" s="139" t="str">
        <f>IFERROR(VLOOKUP(H1464,[1]!Tabela11[[#All],[PEP/ORDEM]:[Mês_Acompanhamento]],8,0),"GIRO")</f>
        <v>GIRO</v>
      </c>
      <c r="AC1464" s="36" t="s">
        <v>271</v>
      </c>
      <c r="AD1464" s="37" t="s">
        <v>51</v>
      </c>
      <c r="AE1464" s="32" t="str">
        <f t="shared" si="213"/>
        <v>Realizado</v>
      </c>
      <c r="AF1464" s="114" t="s">
        <v>42</v>
      </c>
      <c r="AG1464" s="122">
        <f t="shared" si="214"/>
        <v>245.15</v>
      </c>
      <c r="AH1464" s="40">
        <v>2548098.5699999998</v>
      </c>
      <c r="AI1464" s="123" t="e">
        <f t="shared" si="215"/>
        <v>#N/A</v>
      </c>
      <c r="AJ1464" s="124">
        <v>25767280</v>
      </c>
      <c r="AK1464" s="51">
        <v>245.15</v>
      </c>
      <c r="AL1464" s="34" t="str">
        <f t="shared" si="211"/>
        <v>Mauricio Alves</v>
      </c>
    </row>
    <row r="1465" spans="1:38" x14ac:dyDescent="0.25">
      <c r="A1465" s="26" t="s">
        <v>38</v>
      </c>
      <c r="B1465" s="26" t="s">
        <v>39</v>
      </c>
      <c r="C1465" s="26" t="s">
        <v>52</v>
      </c>
      <c r="D1465" s="26" t="s">
        <v>40</v>
      </c>
      <c r="E1465" s="27">
        <v>92818</v>
      </c>
      <c r="F1465" s="67">
        <v>247</v>
      </c>
      <c r="G1465" s="67">
        <v>4</v>
      </c>
      <c r="H1465" s="26">
        <v>6000831075</v>
      </c>
      <c r="I1465" s="26" t="s">
        <v>42</v>
      </c>
      <c r="J1465" s="26" t="s">
        <v>42</v>
      </c>
      <c r="K1465" s="30" t="str">
        <f t="shared" si="212"/>
        <v>Custeio</v>
      </c>
      <c r="L1465" s="47" t="s">
        <v>136</v>
      </c>
      <c r="M1465" s="26" t="s">
        <v>111</v>
      </c>
      <c r="N1465" s="26" t="str">
        <f t="shared" si="218"/>
        <v>Realizado</v>
      </c>
      <c r="O1465" s="47" t="s">
        <v>45</v>
      </c>
      <c r="P1465" s="47" t="s">
        <v>70</v>
      </c>
      <c r="Q1465" s="26" t="str">
        <f>IFERROR(IFERROR(VLOOKUP(H1465,[1]STATUS_CAPEX!I:J,2,0),VLOOKUP(H1465,[1]STATUS_OPEX!H:I,2,0)),0)</f>
        <v>LIB //COMS</v>
      </c>
      <c r="R1465" s="135">
        <v>45561</v>
      </c>
      <c r="S1465" s="32" t="s">
        <v>47</v>
      </c>
      <c r="T1465" s="47" t="s">
        <v>72</v>
      </c>
      <c r="U1465" s="33" t="s">
        <v>39</v>
      </c>
      <c r="V1465" s="33" t="str">
        <f t="shared" si="219"/>
        <v>OK</v>
      </c>
      <c r="W1465" s="33" t="s">
        <v>49</v>
      </c>
      <c r="X1465" s="33" t="s">
        <v>49</v>
      </c>
      <c r="Y1465" s="33" t="s">
        <v>39</v>
      </c>
      <c r="Z1465" s="14">
        <f t="shared" si="209"/>
        <v>1</v>
      </c>
      <c r="AA1465" s="48">
        <v>1948.72</v>
      </c>
      <c r="AB1465" s="76" t="str">
        <f>IFERROR(VLOOKUP(H1465,[1]!Tabela11[[#All],[PEP/ORDEM]:[Mês_Acompanhamento]],8,0),"GIRO")</f>
        <v>GIRO</v>
      </c>
      <c r="AC1465" s="36" t="s">
        <v>73</v>
      </c>
      <c r="AD1465" s="37" t="s">
        <v>51</v>
      </c>
      <c r="AE1465" s="32" t="str">
        <f t="shared" si="213"/>
        <v>Realizado</v>
      </c>
      <c r="AF1465" s="38" t="s">
        <v>42</v>
      </c>
      <c r="AG1465" s="39">
        <f t="shared" si="214"/>
        <v>419.2</v>
      </c>
      <c r="AH1465" s="40">
        <v>2548098.5699999998</v>
      </c>
      <c r="AI1465" s="35" t="e">
        <f t="shared" si="215"/>
        <v>#N/A</v>
      </c>
      <c r="AJ1465" s="110">
        <v>25780600</v>
      </c>
      <c r="AK1465" s="57">
        <v>419.2</v>
      </c>
      <c r="AL1465" s="34" t="str">
        <f t="shared" si="211"/>
        <v>Mauricio Alves</v>
      </c>
    </row>
    <row r="1466" spans="1:38" x14ac:dyDescent="0.25">
      <c r="A1466" s="26" t="s">
        <v>38</v>
      </c>
      <c r="B1466" s="26" t="s">
        <v>39</v>
      </c>
      <c r="C1466" s="26" t="s">
        <v>52</v>
      </c>
      <c r="D1466" s="26" t="s">
        <v>40</v>
      </c>
      <c r="E1466" s="27">
        <v>92818</v>
      </c>
      <c r="F1466" s="67" t="s">
        <v>724</v>
      </c>
      <c r="G1466" s="67">
        <v>37</v>
      </c>
      <c r="H1466" s="26">
        <v>6000831076</v>
      </c>
      <c r="I1466" s="26" t="s">
        <v>42</v>
      </c>
      <c r="J1466" s="26" t="s">
        <v>42</v>
      </c>
      <c r="K1466" s="30" t="str">
        <f t="shared" si="212"/>
        <v>Custeio</v>
      </c>
      <c r="L1466" s="47" t="s">
        <v>136</v>
      </c>
      <c r="M1466" s="26" t="s">
        <v>111</v>
      </c>
      <c r="N1466" s="26" t="str">
        <f t="shared" si="218"/>
        <v>Realizado</v>
      </c>
      <c r="O1466" s="47" t="s">
        <v>45</v>
      </c>
      <c r="P1466" s="47" t="s">
        <v>104</v>
      </c>
      <c r="Q1466" s="26" t="str">
        <f>IFERROR(IFERROR(VLOOKUP(H1466,[1]STATUS_CAPEX!I:J,2,0),VLOOKUP(H1466,[1]STATUS_OPEX!H:I,2,0)),0)</f>
        <v>LIB //COMS</v>
      </c>
      <c r="R1466" s="135">
        <v>45561</v>
      </c>
      <c r="S1466" s="32" t="s">
        <v>165</v>
      </c>
      <c r="T1466" s="47" t="s">
        <v>72</v>
      </c>
      <c r="U1466" s="33" t="s">
        <v>39</v>
      </c>
      <c r="V1466" s="33" t="str">
        <f t="shared" si="219"/>
        <v>OK</v>
      </c>
      <c r="W1466" s="33" t="s">
        <v>49</v>
      </c>
      <c r="X1466" s="33" t="s">
        <v>49</v>
      </c>
      <c r="Y1466" s="33" t="s">
        <v>39</v>
      </c>
      <c r="Z1466" s="14">
        <f t="shared" si="209"/>
        <v>1</v>
      </c>
      <c r="AA1466" s="48">
        <v>543.16</v>
      </c>
      <c r="AB1466" s="76" t="str">
        <f>IFERROR(VLOOKUP(H1466,[1]!Tabela11[[#All],[PEP/ORDEM]:[Mês_Acompanhamento]],8,0),"GIRO")</f>
        <v>GIRO</v>
      </c>
      <c r="AC1466" s="36" t="s">
        <v>73</v>
      </c>
      <c r="AD1466" s="37" t="s">
        <v>51</v>
      </c>
      <c r="AE1466" s="32" t="str">
        <f t="shared" si="213"/>
        <v>Realizado</v>
      </c>
      <c r="AF1466" s="38" t="s">
        <v>166</v>
      </c>
      <c r="AG1466" s="39">
        <f t="shared" si="214"/>
        <v>469.76</v>
      </c>
      <c r="AH1466" s="40">
        <v>2548098.5699999998</v>
      </c>
      <c r="AI1466" s="35" t="e">
        <f t="shared" si="215"/>
        <v>#N/A</v>
      </c>
      <c r="AJ1466" s="110">
        <v>25780671</v>
      </c>
      <c r="AK1466" s="57">
        <v>469.76</v>
      </c>
      <c r="AL1466" s="34" t="str">
        <f t="shared" si="211"/>
        <v>Mauricio Alves</v>
      </c>
    </row>
    <row r="1467" spans="1:38" x14ac:dyDescent="0.25">
      <c r="A1467" s="26" t="s">
        <v>38</v>
      </c>
      <c r="B1467" s="26" t="s">
        <v>39</v>
      </c>
      <c r="C1467" s="26" t="s">
        <v>52</v>
      </c>
      <c r="D1467" s="26" t="s">
        <v>40</v>
      </c>
      <c r="E1467" s="27">
        <v>99199</v>
      </c>
      <c r="F1467" s="67">
        <v>248</v>
      </c>
      <c r="G1467" s="67">
        <v>1</v>
      </c>
      <c r="H1467" s="26">
        <v>6000831077</v>
      </c>
      <c r="I1467" s="43" t="s">
        <v>42</v>
      </c>
      <c r="J1467" s="43" t="s">
        <v>42</v>
      </c>
      <c r="K1467" s="30" t="str">
        <f t="shared" si="212"/>
        <v>Custeio</v>
      </c>
      <c r="L1467" s="47" t="s">
        <v>136</v>
      </c>
      <c r="M1467" s="26" t="s">
        <v>111</v>
      </c>
      <c r="N1467" s="26" t="str">
        <f t="shared" si="218"/>
        <v>Realizado</v>
      </c>
      <c r="O1467" s="47" t="s">
        <v>137</v>
      </c>
      <c r="P1467" s="47" t="s">
        <v>76</v>
      </c>
      <c r="Q1467" s="26" t="str">
        <f>IFERROR(IFERROR(VLOOKUP(H1467,[1]STATUS_CAPEX!I:J,2,0),VLOOKUP(H1467,[1]STATUS_OPEX!H:I,2,0)),0)</f>
        <v>LIB //COMS</v>
      </c>
      <c r="R1467" s="135">
        <v>45561</v>
      </c>
      <c r="S1467" s="32" t="s">
        <v>47</v>
      </c>
      <c r="T1467" s="47" t="s">
        <v>72</v>
      </c>
      <c r="U1467" s="33" t="s">
        <v>39</v>
      </c>
      <c r="V1467" s="33" t="str">
        <f t="shared" si="219"/>
        <v>OK</v>
      </c>
      <c r="W1467" s="33" t="s">
        <v>49</v>
      </c>
      <c r="X1467" s="33" t="s">
        <v>49</v>
      </c>
      <c r="Y1467" s="33" t="s">
        <v>39</v>
      </c>
      <c r="Z1467" s="14">
        <f t="shared" si="209"/>
        <v>1</v>
      </c>
      <c r="AA1467" s="48">
        <v>251.39</v>
      </c>
      <c r="AB1467" s="76" t="str">
        <f>IFERROR(VLOOKUP(H1467,[1]!Tabela11[[#All],[PEP/ORDEM]:[Mês_Acompanhamento]],8,0),"GIRO")</f>
        <v>GIRO</v>
      </c>
      <c r="AC1467" s="36" t="s">
        <v>73</v>
      </c>
      <c r="AD1467" s="37" t="s">
        <v>51</v>
      </c>
      <c r="AE1467" s="32" t="str">
        <f t="shared" si="213"/>
        <v>Realizado</v>
      </c>
      <c r="AF1467" s="38" t="s">
        <v>42</v>
      </c>
      <c r="AG1467" s="39">
        <f t="shared" si="214"/>
        <v>104.8</v>
      </c>
      <c r="AH1467" s="40">
        <v>2548098.5699999998</v>
      </c>
      <c r="AI1467" s="35" t="e">
        <f t="shared" si="215"/>
        <v>#N/A</v>
      </c>
      <c r="AJ1467" s="110">
        <v>25780552</v>
      </c>
      <c r="AK1467" s="57">
        <v>104.8</v>
      </c>
      <c r="AL1467" s="34" t="str">
        <f t="shared" si="211"/>
        <v>Mauricio Alves</v>
      </c>
    </row>
    <row r="1468" spans="1:38" hidden="1" x14ac:dyDescent="0.25">
      <c r="A1468" s="43" t="s">
        <v>0</v>
      </c>
      <c r="B1468" s="26" t="s">
        <v>180</v>
      </c>
      <c r="C1468" s="26" t="s">
        <v>180</v>
      </c>
      <c r="D1468" s="26" t="s">
        <v>354</v>
      </c>
      <c r="E1468" s="27">
        <v>61689</v>
      </c>
      <c r="F1468" s="67">
        <v>130</v>
      </c>
      <c r="G1468" s="67"/>
      <c r="H1468" s="44" t="s">
        <v>725</v>
      </c>
      <c r="I1468" s="45" t="s">
        <v>63</v>
      </c>
      <c r="J1468" s="45" t="s">
        <v>63</v>
      </c>
      <c r="K1468" s="30" t="str">
        <f t="shared" si="212"/>
        <v>EME</v>
      </c>
      <c r="L1468" s="47" t="s">
        <v>136</v>
      </c>
      <c r="M1468" s="47">
        <v>1</v>
      </c>
      <c r="N1468" s="26" t="str">
        <f t="shared" si="218"/>
        <v>Pendente</v>
      </c>
      <c r="O1468" s="47" t="s">
        <v>45</v>
      </c>
      <c r="P1468" s="47" t="s">
        <v>726</v>
      </c>
      <c r="Q1468" s="26" t="str">
        <f>IFERROR(IFERROR(VLOOKUP(H1468,[1]STATUS_CAPEX!I:J,2,0),VLOOKUP(H1468,[1]STATUS_OPEX!H:I,2,0)),0)</f>
        <v>LIB //ATEC</v>
      </c>
      <c r="R1468" s="135">
        <v>45561</v>
      </c>
      <c r="S1468" s="32" t="s">
        <v>66</v>
      </c>
      <c r="T1468" s="26" t="s">
        <v>48</v>
      </c>
      <c r="U1468" s="33" t="s">
        <v>67</v>
      </c>
      <c r="V1468" s="33" t="str">
        <f t="shared" si="219"/>
        <v>OK</v>
      </c>
      <c r="W1468" s="33" t="s">
        <v>49</v>
      </c>
      <c r="X1468" s="33" t="s">
        <v>148</v>
      </c>
      <c r="Y1468" s="33" t="str">
        <f>IF(AK1468&gt;0,"OK","NOK")</f>
        <v>NOK</v>
      </c>
      <c r="Z1468" s="14">
        <f t="shared" si="209"/>
        <v>0.4</v>
      </c>
      <c r="AA1468" s="48">
        <v>8238.1</v>
      </c>
      <c r="AB1468" s="76" t="str">
        <f>IFERROR(VLOOKUP(H1468,[1]!Tabela11[[#All],[PEP/ORDEM]:[Mês_Acompanhamento]],8,0),"GIRO")</f>
        <v>GIRO</v>
      </c>
      <c r="AC1468" s="36" t="s">
        <v>182</v>
      </c>
      <c r="AD1468" s="70">
        <v>45643</v>
      </c>
      <c r="AE1468" s="32" t="str">
        <f t="shared" si="213"/>
        <v>Não realizado</v>
      </c>
      <c r="AF1468" s="38" t="s">
        <v>68</v>
      </c>
      <c r="AG1468" s="39">
        <f t="shared" si="214"/>
        <v>0</v>
      </c>
      <c r="AH1468" s="40">
        <v>2548098.5699999998</v>
      </c>
      <c r="AI1468" s="35" t="e">
        <f t="shared" si="215"/>
        <v>#N/A</v>
      </c>
      <c r="AJ1468" s="41">
        <v>0</v>
      </c>
      <c r="AK1468" s="51">
        <v>0</v>
      </c>
      <c r="AL1468" s="34" t="str">
        <f t="shared" si="211"/>
        <v>Mauricio Alves</v>
      </c>
    </row>
    <row r="1469" spans="1:38" hidden="1" x14ac:dyDescent="0.25">
      <c r="A1469" s="43" t="s">
        <v>183</v>
      </c>
      <c r="B1469" s="26" t="s">
        <v>360</v>
      </c>
      <c r="C1469" s="26" t="s">
        <v>361</v>
      </c>
      <c r="D1469" s="26" t="s">
        <v>61</v>
      </c>
      <c r="E1469" s="27">
        <v>7213</v>
      </c>
      <c r="F1469" s="67">
        <v>131</v>
      </c>
      <c r="G1469" s="67"/>
      <c r="H1469" s="44" t="s">
        <v>727</v>
      </c>
      <c r="I1469" s="45" t="s">
        <v>63</v>
      </c>
      <c r="J1469" s="45" t="s">
        <v>63</v>
      </c>
      <c r="K1469" s="30" t="str">
        <f t="shared" si="212"/>
        <v>EME</v>
      </c>
      <c r="L1469" s="47" t="s">
        <v>728</v>
      </c>
      <c r="M1469" s="47" t="s">
        <v>44</v>
      </c>
      <c r="N1469" s="26" t="str">
        <f t="shared" si="218"/>
        <v>Pendente</v>
      </c>
      <c r="O1469" s="47" t="s">
        <v>45</v>
      </c>
      <c r="P1469" s="47" t="s">
        <v>437</v>
      </c>
      <c r="Q1469" s="26" t="str">
        <f>IFERROR(IFERROR(VLOOKUP(H1469,[1]STATUS_CAPEX!I:J,2,0),VLOOKUP(H1469,[1]STATUS_OPEX!H:I,2,0)),0)</f>
        <v>LIB //ATEC</v>
      </c>
      <c r="R1469" s="135">
        <v>45561</v>
      </c>
      <c r="S1469" s="32" t="s">
        <v>66</v>
      </c>
      <c r="T1469" s="26" t="s">
        <v>48</v>
      </c>
      <c r="U1469" s="33" t="s">
        <v>67</v>
      </c>
      <c r="V1469" s="33" t="str">
        <f t="shared" si="219"/>
        <v>OK</v>
      </c>
      <c r="W1469" s="33" t="s">
        <v>148</v>
      </c>
      <c r="X1469" s="33" t="s">
        <v>148</v>
      </c>
      <c r="Y1469" s="33" t="str">
        <f>IF(AK1469&gt;0,"OK","NOK")</f>
        <v>NOK</v>
      </c>
      <c r="Z1469" s="14">
        <f t="shared" si="209"/>
        <v>0.2</v>
      </c>
      <c r="AA1469" s="48">
        <v>1694.38</v>
      </c>
      <c r="AB1469" s="76" t="str">
        <f>IFERROR(VLOOKUP(H1469,[1]!Tabela11[[#All],[PEP/ORDEM]:[Mês_Acompanhamento]],8,0),"GIRO")</f>
        <v>GIRO</v>
      </c>
      <c r="AC1469" s="36" t="s">
        <v>411</v>
      </c>
      <c r="AD1469" s="37" t="s">
        <v>51</v>
      </c>
      <c r="AE1469" s="32" t="str">
        <f t="shared" si="213"/>
        <v>Não realizado</v>
      </c>
      <c r="AF1469" s="38" t="s">
        <v>68</v>
      </c>
      <c r="AG1469" s="39">
        <f t="shared" si="214"/>
        <v>0</v>
      </c>
      <c r="AH1469" s="40">
        <v>2548098.5699999998</v>
      </c>
      <c r="AI1469" s="35" t="e">
        <f t="shared" si="215"/>
        <v>#N/A</v>
      </c>
      <c r="AJ1469" s="41">
        <v>0</v>
      </c>
      <c r="AK1469" s="51">
        <v>0</v>
      </c>
      <c r="AL1469" s="34" t="str">
        <f t="shared" si="211"/>
        <v>Erica Fragoso</v>
      </c>
    </row>
    <row r="1470" spans="1:38" x14ac:dyDescent="0.25">
      <c r="A1470" s="26" t="s">
        <v>38</v>
      </c>
      <c r="B1470" s="26" t="s">
        <v>39</v>
      </c>
      <c r="C1470" s="26" t="s">
        <v>52</v>
      </c>
      <c r="D1470" s="26" t="s">
        <v>40</v>
      </c>
      <c r="E1470" s="27">
        <v>1721</v>
      </c>
      <c r="F1470" s="67">
        <v>132</v>
      </c>
      <c r="G1470" s="67"/>
      <c r="H1470" s="26">
        <v>6000831130</v>
      </c>
      <c r="I1470" s="55" t="s">
        <v>42</v>
      </c>
      <c r="J1470" s="55" t="s">
        <v>42</v>
      </c>
      <c r="K1470" s="30" t="str">
        <f t="shared" si="212"/>
        <v>Custeio</v>
      </c>
      <c r="L1470" s="47" t="s">
        <v>136</v>
      </c>
      <c r="M1470" s="47" t="s">
        <v>44</v>
      </c>
      <c r="N1470" s="26" t="str">
        <f t="shared" si="218"/>
        <v>Realizado</v>
      </c>
      <c r="O1470" s="47" t="s">
        <v>45</v>
      </c>
      <c r="P1470" s="47" t="s">
        <v>706</v>
      </c>
      <c r="Q1470" s="26" t="str">
        <f>IFERROR(IFERROR(VLOOKUP(H1470,[1]STATUS_CAPEX!I:J,2,0),VLOOKUP(H1470,[1]STATUS_OPEX!H:I,2,0)),0)</f>
        <v>LIB //COMS</v>
      </c>
      <c r="R1470" s="135">
        <v>45561</v>
      </c>
      <c r="S1470" s="32" t="s">
        <v>47</v>
      </c>
      <c r="T1470" s="47" t="s">
        <v>72</v>
      </c>
      <c r="U1470" s="33" t="s">
        <v>39</v>
      </c>
      <c r="V1470" s="33" t="str">
        <f t="shared" si="219"/>
        <v>OK</v>
      </c>
      <c r="W1470" s="33" t="s">
        <v>49</v>
      </c>
      <c r="X1470" s="33" t="s">
        <v>49</v>
      </c>
      <c r="Y1470" s="33" t="s">
        <v>39</v>
      </c>
      <c r="Z1470" s="14">
        <f t="shared" si="209"/>
        <v>1</v>
      </c>
      <c r="AA1470" s="48">
        <v>1569.17</v>
      </c>
      <c r="AB1470" s="76" t="str">
        <f>IFERROR(VLOOKUP(H1470,[1]!Tabela11[[#All],[PEP/ORDEM]:[Mês_Acompanhamento]],8,0),"GIRO")</f>
        <v>GIRO</v>
      </c>
      <c r="AC1470" s="36" t="s">
        <v>73</v>
      </c>
      <c r="AD1470" s="37" t="s">
        <v>51</v>
      </c>
      <c r="AE1470" s="32" t="str">
        <f t="shared" si="213"/>
        <v>Realizado</v>
      </c>
      <c r="AF1470" s="38" t="s">
        <v>42</v>
      </c>
      <c r="AG1470" s="39">
        <f t="shared" si="214"/>
        <v>286.97000000000003</v>
      </c>
      <c r="AH1470" s="40">
        <v>2548098.5699999998</v>
      </c>
      <c r="AI1470" s="35" t="e">
        <f t="shared" si="215"/>
        <v>#N/A</v>
      </c>
      <c r="AJ1470" s="41">
        <v>25819402</v>
      </c>
      <c r="AK1470" s="57">
        <v>286.97000000000003</v>
      </c>
      <c r="AL1470" s="34" t="str">
        <f t="shared" si="211"/>
        <v>Mauricio Alves</v>
      </c>
    </row>
    <row r="1471" spans="1:38" hidden="1" x14ac:dyDescent="0.25">
      <c r="A1471" s="26" t="s">
        <v>143</v>
      </c>
      <c r="B1471" s="26" t="s">
        <v>496</v>
      </c>
      <c r="C1471" s="26" t="s">
        <v>497</v>
      </c>
      <c r="D1471" s="26" t="s">
        <v>354</v>
      </c>
      <c r="E1471" s="27">
        <v>1722</v>
      </c>
      <c r="F1471" s="67">
        <v>133</v>
      </c>
      <c r="G1471" s="67"/>
      <c r="H1471" s="44" t="s">
        <v>729</v>
      </c>
      <c r="I1471" s="45" t="s">
        <v>63</v>
      </c>
      <c r="J1471" s="45" t="s">
        <v>63</v>
      </c>
      <c r="K1471" s="30" t="str">
        <f t="shared" si="212"/>
        <v>EME</v>
      </c>
      <c r="L1471" s="47" t="s">
        <v>728</v>
      </c>
      <c r="M1471" s="47" t="s">
        <v>44</v>
      </c>
      <c r="N1471" s="26" t="str">
        <f t="shared" si="218"/>
        <v>Pendente</v>
      </c>
      <c r="O1471" s="47" t="s">
        <v>45</v>
      </c>
      <c r="P1471" s="47" t="s">
        <v>730</v>
      </c>
      <c r="Q1471" s="26" t="str">
        <f>IFERROR(IFERROR(VLOOKUP(H1471,[1]STATUS_CAPEX!I:J,2,0),VLOOKUP(H1471,[1]STATUS_OPEX!H:I,2,0)),0)</f>
        <v>LIB //PEND</v>
      </c>
      <c r="R1471" s="135">
        <v>45561</v>
      </c>
      <c r="S1471" s="32" t="s">
        <v>66</v>
      </c>
      <c r="T1471" s="26" t="s">
        <v>48</v>
      </c>
      <c r="U1471" s="33" t="s">
        <v>39</v>
      </c>
      <c r="V1471" s="33" t="str">
        <f t="shared" si="219"/>
        <v>OK</v>
      </c>
      <c r="W1471" s="33" t="s">
        <v>148</v>
      </c>
      <c r="X1471" s="33" t="s">
        <v>148</v>
      </c>
      <c r="Y1471" s="33" t="s">
        <v>39</v>
      </c>
      <c r="Z1471" s="14">
        <f t="shared" si="209"/>
        <v>0.6</v>
      </c>
      <c r="AA1471" s="48">
        <v>5265.71</v>
      </c>
      <c r="AB1471" s="50" t="s">
        <v>50</v>
      </c>
      <c r="AC1471" s="36" t="s">
        <v>347</v>
      </c>
      <c r="AD1471" s="37">
        <v>45642</v>
      </c>
      <c r="AE1471" s="32" t="str">
        <f t="shared" si="213"/>
        <v>Realizado</v>
      </c>
      <c r="AF1471" s="38" t="s">
        <v>345</v>
      </c>
      <c r="AG1471" s="39">
        <f t="shared" si="214"/>
        <v>3631.21</v>
      </c>
      <c r="AH1471" s="40">
        <v>2548098.5699999998</v>
      </c>
      <c r="AI1471" s="35" t="e">
        <f t="shared" si="215"/>
        <v>#N/A</v>
      </c>
      <c r="AJ1471" s="41">
        <v>26013412</v>
      </c>
      <c r="AK1471" s="51">
        <v>3631.21</v>
      </c>
      <c r="AL1471" s="34" t="str">
        <f t="shared" si="211"/>
        <v>Mauricio Alves</v>
      </c>
    </row>
    <row r="1472" spans="1:38" x14ac:dyDescent="0.25">
      <c r="A1472" s="26" t="s">
        <v>38</v>
      </c>
      <c r="B1472" s="26" t="s">
        <v>39</v>
      </c>
      <c r="C1472" s="26" t="s">
        <v>52</v>
      </c>
      <c r="D1472" s="26" t="s">
        <v>40</v>
      </c>
      <c r="E1472" s="27">
        <v>1728</v>
      </c>
      <c r="F1472" s="67">
        <v>135</v>
      </c>
      <c r="G1472" s="67"/>
      <c r="H1472" s="44" t="s">
        <v>731</v>
      </c>
      <c r="I1472" s="45" t="s">
        <v>63</v>
      </c>
      <c r="J1472" s="45" t="s">
        <v>63</v>
      </c>
      <c r="K1472" s="30" t="str">
        <f t="shared" si="212"/>
        <v>EME</v>
      </c>
      <c r="L1472" s="47" t="s">
        <v>136</v>
      </c>
      <c r="M1472" s="47" t="s">
        <v>44</v>
      </c>
      <c r="N1472" s="26" t="str">
        <f t="shared" si="218"/>
        <v>Realizado</v>
      </c>
      <c r="O1472" s="47" t="s">
        <v>45</v>
      </c>
      <c r="P1472" s="47" t="s">
        <v>437</v>
      </c>
      <c r="Q1472" s="26" t="str">
        <f>IFERROR(IFERROR(VLOOKUP(H1472,[1]STATUS_CAPEX!I:J,2,0),VLOOKUP(H1472,[1]STATUS_OPEX!H:I,2,0)),0)</f>
        <v>LIB //COMS</v>
      </c>
      <c r="R1472" s="135">
        <v>45561</v>
      </c>
      <c r="S1472" s="32" t="s">
        <v>66</v>
      </c>
      <c r="T1472" s="26" t="s">
        <v>48</v>
      </c>
      <c r="U1472" s="33" t="s">
        <v>39</v>
      </c>
      <c r="V1472" s="33" t="str">
        <f t="shared" si="219"/>
        <v>OK</v>
      </c>
      <c r="W1472" s="33" t="s">
        <v>49</v>
      </c>
      <c r="X1472" s="33" t="s">
        <v>49</v>
      </c>
      <c r="Y1472" s="33" t="s">
        <v>39</v>
      </c>
      <c r="Z1472" s="14">
        <f t="shared" si="209"/>
        <v>1</v>
      </c>
      <c r="AA1472" s="48">
        <v>5071.08</v>
      </c>
      <c r="AB1472" s="50" t="s">
        <v>50</v>
      </c>
      <c r="AC1472" s="36" t="s">
        <v>411</v>
      </c>
      <c r="AD1472" s="37" t="s">
        <v>51</v>
      </c>
      <c r="AE1472" s="32" t="str">
        <f t="shared" si="213"/>
        <v>Realizado</v>
      </c>
      <c r="AF1472" s="38" t="s">
        <v>345</v>
      </c>
      <c r="AG1472" s="39">
        <f t="shared" si="214"/>
        <v>3240.93</v>
      </c>
      <c r="AH1472" s="40">
        <v>2548098.5699999998</v>
      </c>
      <c r="AI1472" s="35" t="e">
        <f t="shared" si="215"/>
        <v>#N/A</v>
      </c>
      <c r="AJ1472" s="41">
        <v>26013414</v>
      </c>
      <c r="AK1472" s="51">
        <v>3240.93</v>
      </c>
      <c r="AL1472" s="34" t="str">
        <f t="shared" si="211"/>
        <v>Mauricio Alves</v>
      </c>
    </row>
    <row r="1473" spans="1:38" x14ac:dyDescent="0.25">
      <c r="A1473" s="26" t="s">
        <v>38</v>
      </c>
      <c r="B1473" s="26" t="s">
        <v>39</v>
      </c>
      <c r="C1473" s="26" t="s">
        <v>52</v>
      </c>
      <c r="D1473" s="26" t="s">
        <v>40</v>
      </c>
      <c r="E1473" s="27">
        <v>71190</v>
      </c>
      <c r="F1473" s="67">
        <v>136</v>
      </c>
      <c r="G1473" s="67"/>
      <c r="H1473" s="26">
        <v>6000831128</v>
      </c>
      <c r="I1473" s="29" t="s">
        <v>42</v>
      </c>
      <c r="J1473" s="29" t="s">
        <v>42</v>
      </c>
      <c r="K1473" s="30" t="str">
        <f t="shared" si="212"/>
        <v>Custeio</v>
      </c>
      <c r="L1473" s="47" t="s">
        <v>136</v>
      </c>
      <c r="M1473" s="47" t="s">
        <v>44</v>
      </c>
      <c r="N1473" s="26" t="str">
        <f t="shared" si="218"/>
        <v>Realizado</v>
      </c>
      <c r="O1473" s="47" t="s">
        <v>45</v>
      </c>
      <c r="P1473" s="47" t="s">
        <v>732</v>
      </c>
      <c r="Q1473" s="26" t="str">
        <f>IFERROR(IFERROR(VLOOKUP(H1473,[1]STATUS_CAPEX!I:J,2,0),VLOOKUP(H1473,[1]STATUS_OPEX!H:I,2,0)),0)</f>
        <v>LIB //COMS</v>
      </c>
      <c r="R1473" s="135">
        <v>45561</v>
      </c>
      <c r="S1473" s="32" t="s">
        <v>165</v>
      </c>
      <c r="T1473" s="47" t="s">
        <v>72</v>
      </c>
      <c r="U1473" s="33" t="s">
        <v>39</v>
      </c>
      <c r="V1473" s="33" t="str">
        <f t="shared" si="219"/>
        <v>OK</v>
      </c>
      <c r="W1473" s="33" t="s">
        <v>49</v>
      </c>
      <c r="X1473" s="33" t="s">
        <v>49</v>
      </c>
      <c r="Y1473" s="33" t="s">
        <v>39</v>
      </c>
      <c r="Z1473" s="14">
        <f t="shared" si="209"/>
        <v>1</v>
      </c>
      <c r="AA1473" s="48">
        <v>805.17</v>
      </c>
      <c r="AB1473" s="76" t="str">
        <f>IFERROR(VLOOKUP(H1473,[1]!Tabela11[[#All],[PEP/ORDEM]:[Mês_Acompanhamento]],8,0),"GIRO")</f>
        <v>GIRO</v>
      </c>
      <c r="AC1473" s="36" t="s">
        <v>73</v>
      </c>
      <c r="AD1473" s="37" t="s">
        <v>51</v>
      </c>
      <c r="AE1473" s="32" t="str">
        <f t="shared" si="213"/>
        <v>Realizado</v>
      </c>
      <c r="AF1473" s="38" t="s">
        <v>166</v>
      </c>
      <c r="AG1473" s="39">
        <f t="shared" si="214"/>
        <v>1382.16</v>
      </c>
      <c r="AH1473" s="40">
        <v>2548098.5699999998</v>
      </c>
      <c r="AI1473" s="35" t="e">
        <f t="shared" si="215"/>
        <v>#N/A</v>
      </c>
      <c r="AJ1473" s="41">
        <v>25780936</v>
      </c>
      <c r="AK1473" s="57">
        <v>1382.16</v>
      </c>
      <c r="AL1473" s="34" t="str">
        <f t="shared" si="211"/>
        <v>Mauricio Alves</v>
      </c>
    </row>
    <row r="1474" spans="1:38" x14ac:dyDescent="0.25">
      <c r="A1474" s="26" t="s">
        <v>38</v>
      </c>
      <c r="B1474" s="26" t="s">
        <v>39</v>
      </c>
      <c r="C1474" s="26" t="s">
        <v>52</v>
      </c>
      <c r="D1474" s="26" t="s">
        <v>40</v>
      </c>
      <c r="E1474" s="117">
        <v>44345316</v>
      </c>
      <c r="F1474" s="118">
        <v>137</v>
      </c>
      <c r="G1474" s="118"/>
      <c r="H1474" s="26">
        <v>6000831127</v>
      </c>
      <c r="I1474" s="26" t="s">
        <v>42</v>
      </c>
      <c r="J1474" s="26" t="s">
        <v>42</v>
      </c>
      <c r="K1474" s="30" t="str">
        <f t="shared" si="212"/>
        <v>Custeio</v>
      </c>
      <c r="L1474" s="119" t="s">
        <v>136</v>
      </c>
      <c r="M1474" s="47" t="s">
        <v>44</v>
      </c>
      <c r="N1474" s="43" t="str">
        <f t="shared" si="218"/>
        <v>Realizado</v>
      </c>
      <c r="O1474" s="119" t="s">
        <v>45</v>
      </c>
      <c r="P1474" s="119" t="s">
        <v>537</v>
      </c>
      <c r="Q1474" s="26" t="str">
        <f>IFERROR(IFERROR(VLOOKUP(H1474,[1]STATUS_CAPEX!I:J,2,0),VLOOKUP(H1474,[1]STATUS_OPEX!H:I,2,0)),0)</f>
        <v>LIB //COMS</v>
      </c>
      <c r="R1474" s="135">
        <v>45561</v>
      </c>
      <c r="S1474" s="32" t="s">
        <v>165</v>
      </c>
      <c r="T1474" s="119" t="s">
        <v>72</v>
      </c>
      <c r="U1474" s="33" t="s">
        <v>39</v>
      </c>
      <c r="V1474" s="33" t="str">
        <f t="shared" si="219"/>
        <v>OK</v>
      </c>
      <c r="W1474" s="33" t="s">
        <v>49</v>
      </c>
      <c r="X1474" s="33" t="s">
        <v>49</v>
      </c>
      <c r="Y1474" s="33" t="s">
        <v>39</v>
      </c>
      <c r="Z1474" s="14">
        <f t="shared" ref="Z1474:Z1537" si="220">(COUNTIF(U1474:Y1474,"OK")+COUNTIF(V1474:Y1474,"NA")+COUNTIF(U1474:Y1474,"anexado")+COUNTIF(V1474:Y1474,"sem anexo"))/5</f>
        <v>1</v>
      </c>
      <c r="AA1474" s="121">
        <v>10066.73</v>
      </c>
      <c r="AB1474" s="139" t="str">
        <f>IFERROR(VLOOKUP(H1474,[1]!Tabela11[[#All],[PEP/ORDEM]:[Mês_Acompanhamento]],8,0),"GIRO")</f>
        <v>GIRO</v>
      </c>
      <c r="AC1474" s="36" t="s">
        <v>73</v>
      </c>
      <c r="AD1474" s="37" t="s">
        <v>51</v>
      </c>
      <c r="AE1474" s="32" t="str">
        <f t="shared" si="213"/>
        <v>Realizado</v>
      </c>
      <c r="AF1474" s="38" t="s">
        <v>166</v>
      </c>
      <c r="AG1474" s="122">
        <f t="shared" si="214"/>
        <v>7832.16</v>
      </c>
      <c r="AH1474" s="40">
        <v>2548098.5699999998</v>
      </c>
      <c r="AI1474" s="123" t="e">
        <f t="shared" si="215"/>
        <v>#N/A</v>
      </c>
      <c r="AJ1474" s="41">
        <v>25781300</v>
      </c>
      <c r="AK1474" s="142">
        <v>7832.16</v>
      </c>
      <c r="AL1474" s="34" t="str">
        <f t="shared" ref="AL1474:AL1537" si="221">IF(OR(A1474="pendência planejamento", A1474="pendência construtiva", A1474="logistica equatorial"), "Erica Fragoso", IF(OR(A1474="obras coms", A1474="obras conc", A1474="pendência fechamento", A1474="almoxarifado", A1474="Fechamento", A1474="Disponibilidade Noturna", A1474="Sobre Aviso", A1474="Disponibilidade Contrato", A1474="Disponibilidade"), "Mauricio Alves", ""))</f>
        <v>Mauricio Alves</v>
      </c>
    </row>
    <row r="1475" spans="1:38" x14ac:dyDescent="0.25">
      <c r="A1475" s="26" t="s">
        <v>38</v>
      </c>
      <c r="B1475" s="26" t="s">
        <v>39</v>
      </c>
      <c r="C1475" s="26" t="s">
        <v>52</v>
      </c>
      <c r="D1475" s="26" t="s">
        <v>40</v>
      </c>
      <c r="E1475" s="117">
        <v>1761</v>
      </c>
      <c r="F1475" s="118">
        <v>138</v>
      </c>
      <c r="G1475" s="118"/>
      <c r="H1475" s="26">
        <v>6000831113</v>
      </c>
      <c r="I1475" s="26" t="s">
        <v>42</v>
      </c>
      <c r="J1475" s="26" t="s">
        <v>42</v>
      </c>
      <c r="K1475" s="30" t="str">
        <f t="shared" ref="K1475:K1538" si="222">IF(OR(ISNUMBER( FIND("Criar PEP",H1475)), ISNUMBER( FIND("Criar Ordem",H1475))), "Sem Informação", IFERROR(IF(MID(H1475,11,3)&lt;&gt;"", MID(H1475,11,3), "Custeio"), "Custeio"))</f>
        <v>Custeio</v>
      </c>
      <c r="L1475" s="119" t="s">
        <v>136</v>
      </c>
      <c r="M1475" s="119" t="s">
        <v>44</v>
      </c>
      <c r="N1475" s="43" t="str">
        <f t="shared" si="218"/>
        <v>Realizado</v>
      </c>
      <c r="O1475" s="119" t="s">
        <v>45</v>
      </c>
      <c r="P1475" s="119" t="s">
        <v>104</v>
      </c>
      <c r="Q1475" s="26" t="str">
        <f>IFERROR(IFERROR(VLOOKUP(H1475,[1]STATUS_CAPEX!I:J,2,0),VLOOKUP(H1475,[1]STATUS_OPEX!H:I,2,0)),0)</f>
        <v>LIB //COMS</v>
      </c>
      <c r="R1475" s="136">
        <v>45561</v>
      </c>
      <c r="S1475" s="32" t="s">
        <v>47</v>
      </c>
      <c r="T1475" s="119" t="s">
        <v>72</v>
      </c>
      <c r="U1475" s="33" t="s">
        <v>39</v>
      </c>
      <c r="V1475" s="33" t="str">
        <f t="shared" si="219"/>
        <v>OK</v>
      </c>
      <c r="W1475" s="33" t="s">
        <v>49</v>
      </c>
      <c r="X1475" s="33" t="s">
        <v>49</v>
      </c>
      <c r="Y1475" s="33" t="s">
        <v>39</v>
      </c>
      <c r="Z1475" s="14">
        <f t="shared" si="220"/>
        <v>1</v>
      </c>
      <c r="AA1475" s="121">
        <v>404.36</v>
      </c>
      <c r="AB1475" s="139" t="str">
        <f>IFERROR(VLOOKUP(H1475,[1]!Tabela11[[#All],[PEP/ORDEM]:[Mês_Acompanhamento]],8,0),"GIRO")</f>
        <v>GIRO</v>
      </c>
      <c r="AC1475" s="104" t="s">
        <v>271</v>
      </c>
      <c r="AD1475" s="37" t="s">
        <v>51</v>
      </c>
      <c r="AE1475" s="32" t="str">
        <f t="shared" ref="AE1475:AE1538" si="223">IF(AND(AJ1475&gt;0, AK1475&gt;0), "Realizado", "Não realizado")</f>
        <v>Realizado</v>
      </c>
      <c r="AF1475" s="114" t="s">
        <v>42</v>
      </c>
      <c r="AG1475" s="122">
        <f t="shared" si="214"/>
        <v>422.6</v>
      </c>
      <c r="AH1475" s="40">
        <v>2548098.5699999998</v>
      </c>
      <c r="AI1475" s="123" t="e">
        <f t="shared" si="215"/>
        <v>#N/A</v>
      </c>
      <c r="AJ1475" s="124">
        <v>25781278</v>
      </c>
      <c r="AK1475" s="142">
        <v>422.6</v>
      </c>
      <c r="AL1475" s="34" t="str">
        <f t="shared" si="221"/>
        <v>Mauricio Alves</v>
      </c>
    </row>
    <row r="1476" spans="1:38" x14ac:dyDescent="0.25">
      <c r="A1476" s="26" t="s">
        <v>38</v>
      </c>
      <c r="B1476" s="26" t="s">
        <v>39</v>
      </c>
      <c r="C1476" s="26" t="s">
        <v>52</v>
      </c>
      <c r="D1476" s="26" t="s">
        <v>40</v>
      </c>
      <c r="E1476" s="27">
        <v>89435</v>
      </c>
      <c r="F1476" s="67">
        <v>632</v>
      </c>
      <c r="G1476" s="67"/>
      <c r="H1476" s="26">
        <v>6000831084</v>
      </c>
      <c r="I1476" s="26" t="s">
        <v>42</v>
      </c>
      <c r="J1476" s="26" t="s">
        <v>42</v>
      </c>
      <c r="K1476" s="30" t="str">
        <f t="shared" si="222"/>
        <v>Custeio</v>
      </c>
      <c r="L1476" s="119" t="s">
        <v>136</v>
      </c>
      <c r="M1476" s="26" t="s">
        <v>69</v>
      </c>
      <c r="N1476" s="26" t="str">
        <f t="shared" si="218"/>
        <v>Realizado</v>
      </c>
      <c r="O1476" s="47" t="s">
        <v>45</v>
      </c>
      <c r="P1476" s="47" t="s">
        <v>76</v>
      </c>
      <c r="Q1476" s="26" t="str">
        <f>IFERROR(IFERROR(VLOOKUP(H1476,[1]STATUS_CAPEX!I:J,2,0),VLOOKUP(H1476,[1]STATUS_OPEX!H:I,2,0)),0)</f>
        <v>LIB //COMS</v>
      </c>
      <c r="R1476" s="136">
        <v>45561</v>
      </c>
      <c r="S1476" s="32" t="s">
        <v>47</v>
      </c>
      <c r="T1476" s="119" t="s">
        <v>72</v>
      </c>
      <c r="U1476" s="33" t="s">
        <v>39</v>
      </c>
      <c r="V1476" s="33" t="str">
        <f t="shared" si="219"/>
        <v>OK</v>
      </c>
      <c r="W1476" s="33" t="s">
        <v>49</v>
      </c>
      <c r="X1476" s="33" t="s">
        <v>49</v>
      </c>
      <c r="Y1476" s="33" t="s">
        <v>39</v>
      </c>
      <c r="Z1476" s="14">
        <f t="shared" si="220"/>
        <v>1</v>
      </c>
      <c r="AA1476" s="48">
        <v>2754.7</v>
      </c>
      <c r="AB1476" s="76" t="str">
        <f>IFERROR(VLOOKUP(H1476,[1]!Tabela11[[#All],[PEP/ORDEM]:[Mês_Acompanhamento]],8,0),"GIRO")</f>
        <v>GIRO</v>
      </c>
      <c r="AC1476" s="104" t="s">
        <v>271</v>
      </c>
      <c r="AD1476" s="37" t="s">
        <v>51</v>
      </c>
      <c r="AE1476" s="32" t="str">
        <f t="shared" si="223"/>
        <v>Realizado</v>
      </c>
      <c r="AF1476" s="38" t="s">
        <v>42</v>
      </c>
      <c r="AG1476" s="39">
        <f t="shared" si="214"/>
        <v>794.5</v>
      </c>
      <c r="AH1476" s="40">
        <v>2548098.5699999998</v>
      </c>
      <c r="AI1476" s="35" t="e">
        <f t="shared" si="215"/>
        <v>#N/A</v>
      </c>
      <c r="AJ1476" s="110">
        <v>25780514</v>
      </c>
      <c r="AK1476" s="57">
        <v>794.5</v>
      </c>
      <c r="AL1476" s="34" t="str">
        <f t="shared" si="221"/>
        <v>Mauricio Alves</v>
      </c>
    </row>
    <row r="1477" spans="1:38" x14ac:dyDescent="0.25">
      <c r="A1477" s="26" t="s">
        <v>38</v>
      </c>
      <c r="B1477" s="26" t="s">
        <v>39</v>
      </c>
      <c r="C1477" s="26" t="s">
        <v>52</v>
      </c>
      <c r="D1477" s="26" t="s">
        <v>40</v>
      </c>
      <c r="E1477" s="27">
        <v>104488</v>
      </c>
      <c r="F1477" s="67">
        <v>633</v>
      </c>
      <c r="G1477" s="67"/>
      <c r="H1477" s="26">
        <v>6000831085</v>
      </c>
      <c r="I1477" s="26" t="s">
        <v>42</v>
      </c>
      <c r="J1477" s="26" t="s">
        <v>42</v>
      </c>
      <c r="K1477" s="30" t="str">
        <f t="shared" si="222"/>
        <v>Custeio</v>
      </c>
      <c r="L1477" s="119" t="s">
        <v>136</v>
      </c>
      <c r="M1477" s="26" t="s">
        <v>69</v>
      </c>
      <c r="N1477" s="26" t="str">
        <f t="shared" si="218"/>
        <v>Realizado</v>
      </c>
      <c r="O1477" s="47" t="s">
        <v>45</v>
      </c>
      <c r="P1477" s="47" t="s">
        <v>733</v>
      </c>
      <c r="Q1477" s="26" t="str">
        <f>IFERROR(IFERROR(VLOOKUP(H1477,[1]STATUS_CAPEX!I:J,2,0),VLOOKUP(H1477,[1]STATUS_OPEX!H:I,2,0)),0)</f>
        <v>LIB //COMS</v>
      </c>
      <c r="R1477" s="136">
        <v>45561</v>
      </c>
      <c r="S1477" s="32" t="s">
        <v>165</v>
      </c>
      <c r="T1477" s="119" t="s">
        <v>72</v>
      </c>
      <c r="U1477" s="33" t="s">
        <v>39</v>
      </c>
      <c r="V1477" s="33" t="str">
        <f t="shared" si="219"/>
        <v>OK</v>
      </c>
      <c r="W1477" s="33" t="s">
        <v>49</v>
      </c>
      <c r="X1477" s="33" t="s">
        <v>49</v>
      </c>
      <c r="Y1477" s="33" t="s">
        <v>39</v>
      </c>
      <c r="Z1477" s="14">
        <f t="shared" si="220"/>
        <v>1</v>
      </c>
      <c r="AA1477" s="48">
        <v>171.04</v>
      </c>
      <c r="AB1477" s="76" t="str">
        <f>IFERROR(VLOOKUP(H1477,[1]!Tabela11[[#All],[PEP/ORDEM]:[Mês_Acompanhamento]],8,0),"GIRO")</f>
        <v>GIRO</v>
      </c>
      <c r="AC1477" s="104" t="s">
        <v>271</v>
      </c>
      <c r="AD1477" s="37" t="s">
        <v>51</v>
      </c>
      <c r="AE1477" s="32" t="str">
        <f t="shared" si="223"/>
        <v>Realizado</v>
      </c>
      <c r="AF1477" s="38" t="s">
        <v>166</v>
      </c>
      <c r="AG1477" s="39">
        <f t="shared" si="214"/>
        <v>177.93</v>
      </c>
      <c r="AH1477" s="40">
        <v>2548098.5699999998</v>
      </c>
      <c r="AI1477" s="35" t="e">
        <f t="shared" si="215"/>
        <v>#N/A</v>
      </c>
      <c r="AJ1477" s="110">
        <v>25780870</v>
      </c>
      <c r="AK1477" s="57">
        <v>177.93</v>
      </c>
      <c r="AL1477" s="34" t="str">
        <f t="shared" si="221"/>
        <v>Mauricio Alves</v>
      </c>
    </row>
    <row r="1478" spans="1:38" x14ac:dyDescent="0.25">
      <c r="A1478" s="26" t="s">
        <v>38</v>
      </c>
      <c r="B1478" s="26" t="s">
        <v>39</v>
      </c>
      <c r="C1478" s="26" t="s">
        <v>52</v>
      </c>
      <c r="D1478" s="26" t="s">
        <v>40</v>
      </c>
      <c r="E1478" s="117">
        <v>107236</v>
      </c>
      <c r="F1478" s="118">
        <v>634</v>
      </c>
      <c r="G1478" s="118"/>
      <c r="H1478" s="26">
        <v>6000831086</v>
      </c>
      <c r="I1478" s="26" t="s">
        <v>42</v>
      </c>
      <c r="J1478" s="26" t="s">
        <v>42</v>
      </c>
      <c r="K1478" s="30" t="str">
        <f t="shared" si="222"/>
        <v>Custeio</v>
      </c>
      <c r="L1478" s="119" t="s">
        <v>136</v>
      </c>
      <c r="M1478" s="26" t="s">
        <v>69</v>
      </c>
      <c r="N1478" s="43" t="str">
        <f t="shared" si="218"/>
        <v>Realizado</v>
      </c>
      <c r="O1478" s="26" t="s">
        <v>64</v>
      </c>
      <c r="P1478" s="119" t="s">
        <v>76</v>
      </c>
      <c r="Q1478" s="26" t="str">
        <f>IFERROR(IFERROR(VLOOKUP(H1478,[1]STATUS_CAPEX!I:J,2,0),VLOOKUP(H1478,[1]STATUS_OPEX!H:I,2,0)),0)</f>
        <v>LIB //COMS</v>
      </c>
      <c r="R1478" s="136">
        <v>45561</v>
      </c>
      <c r="S1478" s="32" t="s">
        <v>47</v>
      </c>
      <c r="T1478" s="119" t="s">
        <v>72</v>
      </c>
      <c r="U1478" s="33" t="s">
        <v>39</v>
      </c>
      <c r="V1478" s="33" t="str">
        <f t="shared" si="219"/>
        <v>OK</v>
      </c>
      <c r="W1478" s="33" t="s">
        <v>49</v>
      </c>
      <c r="X1478" s="33" t="s">
        <v>49</v>
      </c>
      <c r="Y1478" s="33" t="s">
        <v>39</v>
      </c>
      <c r="Z1478" s="14">
        <f t="shared" si="220"/>
        <v>1</v>
      </c>
      <c r="AA1478" s="121">
        <v>1377.35</v>
      </c>
      <c r="AB1478" s="139" t="str">
        <f>IFERROR(VLOOKUP(H1478,[1]!Tabela11[[#All],[PEP/ORDEM]:[Mês_Acompanhamento]],8,0),"GIRO")</f>
        <v>GIRO</v>
      </c>
      <c r="AC1478" s="104" t="s">
        <v>271</v>
      </c>
      <c r="AD1478" s="37" t="s">
        <v>51</v>
      </c>
      <c r="AE1478" s="32" t="str">
        <f t="shared" si="223"/>
        <v>Realizado</v>
      </c>
      <c r="AF1478" s="114" t="s">
        <v>42</v>
      </c>
      <c r="AG1478" s="122">
        <f t="shared" si="214"/>
        <v>769.86</v>
      </c>
      <c r="AH1478" s="40">
        <v>2548098.5699999998</v>
      </c>
      <c r="AI1478" s="123" t="e">
        <f t="shared" si="215"/>
        <v>#N/A</v>
      </c>
      <c r="AJ1478" s="124">
        <v>25780526</v>
      </c>
      <c r="AK1478" s="142">
        <v>769.86</v>
      </c>
      <c r="AL1478" s="34" t="str">
        <f t="shared" si="221"/>
        <v>Mauricio Alves</v>
      </c>
    </row>
    <row r="1479" spans="1:38" x14ac:dyDescent="0.25">
      <c r="A1479" s="26" t="s">
        <v>38</v>
      </c>
      <c r="B1479" s="26" t="s">
        <v>39</v>
      </c>
      <c r="C1479" s="26" t="s">
        <v>52</v>
      </c>
      <c r="D1479" s="26" t="s">
        <v>40</v>
      </c>
      <c r="E1479" s="117">
        <v>109528</v>
      </c>
      <c r="F1479" s="118">
        <v>635</v>
      </c>
      <c r="G1479" s="118"/>
      <c r="H1479" s="26">
        <v>6000831087</v>
      </c>
      <c r="I1479" s="26" t="s">
        <v>42</v>
      </c>
      <c r="J1479" s="26" t="s">
        <v>42</v>
      </c>
      <c r="K1479" s="30" t="str">
        <f t="shared" si="222"/>
        <v>Custeio</v>
      </c>
      <c r="L1479" s="119" t="s">
        <v>136</v>
      </c>
      <c r="M1479" s="26" t="s">
        <v>69</v>
      </c>
      <c r="N1479" s="43" t="str">
        <f t="shared" si="218"/>
        <v>Realizado</v>
      </c>
      <c r="O1479" s="119" t="s">
        <v>339</v>
      </c>
      <c r="P1479" s="119" t="s">
        <v>70</v>
      </c>
      <c r="Q1479" s="26" t="str">
        <f>IFERROR(IFERROR(VLOOKUP(H1479,[1]STATUS_CAPEX!I:J,2,0),VLOOKUP(H1479,[1]STATUS_OPEX!H:I,2,0)),0)</f>
        <v>LIB //COMS</v>
      </c>
      <c r="R1479" s="136">
        <v>45561</v>
      </c>
      <c r="S1479" s="32" t="s">
        <v>47</v>
      </c>
      <c r="T1479" s="119" t="s">
        <v>72</v>
      </c>
      <c r="U1479" s="33" t="s">
        <v>39</v>
      </c>
      <c r="V1479" s="33" t="str">
        <f t="shared" si="219"/>
        <v>OK</v>
      </c>
      <c r="W1479" s="33" t="s">
        <v>49</v>
      </c>
      <c r="X1479" s="33" t="s">
        <v>49</v>
      </c>
      <c r="Y1479" s="33" t="s">
        <v>39</v>
      </c>
      <c r="Z1479" s="14">
        <f t="shared" si="220"/>
        <v>1</v>
      </c>
      <c r="AA1479" s="121">
        <v>11320.29</v>
      </c>
      <c r="AB1479" s="139" t="str">
        <f>IFERROR(VLOOKUP(H1479,[1]!Tabela11[[#All],[PEP/ORDEM]:[Mês_Acompanhamento]],8,0),"GIRO")</f>
        <v>GIRO</v>
      </c>
      <c r="AC1479" s="104" t="s">
        <v>271</v>
      </c>
      <c r="AD1479" s="37" t="s">
        <v>51</v>
      </c>
      <c r="AE1479" s="32" t="str">
        <f t="shared" si="223"/>
        <v>Realizado</v>
      </c>
      <c r="AF1479" s="114" t="s">
        <v>42</v>
      </c>
      <c r="AG1479" s="122">
        <f t="shared" si="214"/>
        <v>5883.73</v>
      </c>
      <c r="AH1479" s="40">
        <v>2548098.5699999998</v>
      </c>
      <c r="AI1479" s="123" t="e">
        <f t="shared" si="215"/>
        <v>#N/A</v>
      </c>
      <c r="AJ1479" s="124">
        <v>25780547</v>
      </c>
      <c r="AK1479" s="142">
        <v>5883.73</v>
      </c>
      <c r="AL1479" s="34" t="str">
        <f t="shared" si="221"/>
        <v>Mauricio Alves</v>
      </c>
    </row>
    <row r="1480" spans="1:38" x14ac:dyDescent="0.25">
      <c r="A1480" s="26" t="s">
        <v>38</v>
      </c>
      <c r="B1480" s="26" t="s">
        <v>39</v>
      </c>
      <c r="C1480" s="26" t="s">
        <v>52</v>
      </c>
      <c r="D1480" s="26" t="s">
        <v>40</v>
      </c>
      <c r="E1480" s="143">
        <v>123014</v>
      </c>
      <c r="F1480" s="118">
        <v>249</v>
      </c>
      <c r="G1480" s="118"/>
      <c r="H1480" s="26">
        <v>6000831116</v>
      </c>
      <c r="I1480" s="26" t="s">
        <v>42</v>
      </c>
      <c r="J1480" s="26" t="s">
        <v>42</v>
      </c>
      <c r="K1480" s="30" t="str">
        <f t="shared" si="222"/>
        <v>Custeio</v>
      </c>
      <c r="L1480" s="119" t="s">
        <v>136</v>
      </c>
      <c r="M1480" s="26" t="s">
        <v>111</v>
      </c>
      <c r="N1480" s="43" t="str">
        <f t="shared" si="218"/>
        <v>Realizado</v>
      </c>
      <c r="O1480" s="119" t="s">
        <v>45</v>
      </c>
      <c r="P1480" s="119" t="s">
        <v>112</v>
      </c>
      <c r="Q1480" s="26" t="str">
        <f>IFERROR(IFERROR(VLOOKUP(H1480,[1]STATUS_CAPEX!I:J,2,0),VLOOKUP(H1480,[1]STATUS_OPEX!H:I,2,0)),0)</f>
        <v>LIB //COMS</v>
      </c>
      <c r="R1480" s="136">
        <v>45561</v>
      </c>
      <c r="S1480" s="32" t="s">
        <v>47</v>
      </c>
      <c r="T1480" s="119" t="s">
        <v>72</v>
      </c>
      <c r="U1480" s="33" t="s">
        <v>39</v>
      </c>
      <c r="V1480" s="33" t="str">
        <f t="shared" si="219"/>
        <v>OK</v>
      </c>
      <c r="W1480" s="33" t="s">
        <v>49</v>
      </c>
      <c r="X1480" s="33" t="s">
        <v>49</v>
      </c>
      <c r="Y1480" s="33" t="s">
        <v>39</v>
      </c>
      <c r="Z1480" s="14">
        <f t="shared" si="220"/>
        <v>1</v>
      </c>
      <c r="AA1480" s="121">
        <v>91.75</v>
      </c>
      <c r="AB1480" s="139" t="str">
        <f>IFERROR(VLOOKUP(H1480,[1]!Tabela11[[#All],[PEP/ORDEM]:[Mês_Acompanhamento]],8,0),"GIRO")</f>
        <v>GIRO</v>
      </c>
      <c r="AC1480" s="104" t="s">
        <v>271</v>
      </c>
      <c r="AD1480" s="37" t="s">
        <v>51</v>
      </c>
      <c r="AE1480" s="32" t="str">
        <f t="shared" si="223"/>
        <v>Realizado</v>
      </c>
      <c r="AF1480" s="114" t="s">
        <v>42</v>
      </c>
      <c r="AG1480" s="126">
        <f t="shared" si="214"/>
        <v>42.22</v>
      </c>
      <c r="AH1480" s="40">
        <v>2548098.5699999998</v>
      </c>
      <c r="AI1480" s="123" t="e">
        <f t="shared" si="215"/>
        <v>#N/A</v>
      </c>
      <c r="AJ1480" s="124">
        <v>25780603</v>
      </c>
      <c r="AK1480" s="142">
        <v>42.22</v>
      </c>
      <c r="AL1480" s="34" t="str">
        <f t="shared" si="221"/>
        <v>Mauricio Alves</v>
      </c>
    </row>
    <row r="1481" spans="1:38" x14ac:dyDescent="0.25">
      <c r="A1481" s="26" t="s">
        <v>38</v>
      </c>
      <c r="B1481" s="26" t="s">
        <v>39</v>
      </c>
      <c r="C1481" s="26" t="s">
        <v>52</v>
      </c>
      <c r="D1481" s="26" t="s">
        <v>40</v>
      </c>
      <c r="E1481" s="27">
        <v>94423</v>
      </c>
      <c r="F1481" s="67">
        <v>636</v>
      </c>
      <c r="G1481" s="67"/>
      <c r="H1481" s="26">
        <v>6000832238</v>
      </c>
      <c r="I1481" s="26" t="s">
        <v>42</v>
      </c>
      <c r="J1481" s="26" t="s">
        <v>42</v>
      </c>
      <c r="K1481" s="30" t="str">
        <f t="shared" si="222"/>
        <v>Custeio</v>
      </c>
      <c r="L1481" s="119" t="s">
        <v>136</v>
      </c>
      <c r="M1481" s="26" t="s">
        <v>69</v>
      </c>
      <c r="N1481" s="26" t="str">
        <f t="shared" si="218"/>
        <v>Realizado</v>
      </c>
      <c r="O1481" s="47" t="s">
        <v>64</v>
      </c>
      <c r="P1481" s="47" t="s">
        <v>76</v>
      </c>
      <c r="Q1481" s="26" t="str">
        <f>IFERROR(IFERROR(VLOOKUP(H1481,[1]STATUS_CAPEX!I:J,2,0),VLOOKUP(H1481,[1]STATUS_OPEX!H:I,2,0)),0)</f>
        <v>LIB //COMS</v>
      </c>
      <c r="R1481" s="135">
        <v>45562</v>
      </c>
      <c r="S1481" s="32" t="s">
        <v>47</v>
      </c>
      <c r="T1481" s="47" t="s">
        <v>72</v>
      </c>
      <c r="U1481" s="33" t="s">
        <v>39</v>
      </c>
      <c r="V1481" s="33" t="str">
        <f t="shared" si="219"/>
        <v>OK</v>
      </c>
      <c r="W1481" s="33" t="s">
        <v>49</v>
      </c>
      <c r="X1481" s="33" t="s">
        <v>49</v>
      </c>
      <c r="Y1481" s="33" t="s">
        <v>39</v>
      </c>
      <c r="Z1481" s="14">
        <f t="shared" si="220"/>
        <v>1</v>
      </c>
      <c r="AA1481" s="48">
        <v>3966.83</v>
      </c>
      <c r="AB1481" s="76" t="str">
        <f>IFERROR(VLOOKUP(H1481,[1]!Tabela11[[#All],[PEP/ORDEM]:[Mês_Acompanhamento]],8,0),"GIRO")</f>
        <v>GIRO</v>
      </c>
      <c r="AC1481" s="36" t="str">
        <f>IFERROR(VLOOKUP(T1481,[1]STATUS_CAPEX!Q:R,2,0),"SAMUEL OLIVEIRA")</f>
        <v>SAMUEL OLIVEIRA</v>
      </c>
      <c r="AD1481" s="37" t="s">
        <v>51</v>
      </c>
      <c r="AE1481" s="32" t="str">
        <f t="shared" si="223"/>
        <v>Realizado</v>
      </c>
      <c r="AF1481" s="38" t="s">
        <v>42</v>
      </c>
      <c r="AG1481" s="39">
        <f t="shared" si="214"/>
        <v>3257.51</v>
      </c>
      <c r="AH1481" s="40">
        <v>2548098.5699999998</v>
      </c>
      <c r="AI1481" s="35" t="e">
        <f t="shared" si="215"/>
        <v>#N/A</v>
      </c>
      <c r="AJ1481" s="110">
        <v>25804730</v>
      </c>
      <c r="AK1481" s="57">
        <v>3257.51</v>
      </c>
      <c r="AL1481" s="34" t="str">
        <f t="shared" si="221"/>
        <v>Mauricio Alves</v>
      </c>
    </row>
    <row r="1482" spans="1:38" x14ac:dyDescent="0.25">
      <c r="A1482" s="26" t="s">
        <v>38</v>
      </c>
      <c r="B1482" s="26" t="s">
        <v>39</v>
      </c>
      <c r="C1482" s="26" t="s">
        <v>52</v>
      </c>
      <c r="D1482" s="26" t="s">
        <v>40</v>
      </c>
      <c r="E1482" s="27">
        <v>44368951</v>
      </c>
      <c r="F1482" s="67">
        <v>250</v>
      </c>
      <c r="G1482" s="67"/>
      <c r="H1482" s="26">
        <v>6000832969</v>
      </c>
      <c r="I1482" s="26" t="s">
        <v>42</v>
      </c>
      <c r="J1482" s="26" t="s">
        <v>42</v>
      </c>
      <c r="K1482" s="30" t="str">
        <f t="shared" si="222"/>
        <v>Custeio</v>
      </c>
      <c r="L1482" s="119" t="s">
        <v>136</v>
      </c>
      <c r="M1482" s="26" t="s">
        <v>111</v>
      </c>
      <c r="N1482" s="26" t="str">
        <f t="shared" si="218"/>
        <v>Realizado</v>
      </c>
      <c r="O1482" s="47" t="s">
        <v>45</v>
      </c>
      <c r="P1482" s="47" t="s">
        <v>524</v>
      </c>
      <c r="Q1482" s="26" t="str">
        <f>IFERROR(IFERROR(VLOOKUP(H1482,[1]STATUS_CAPEX!I:J,2,0),VLOOKUP(H1482,[1]STATUS_OPEX!H:I,2,0)),0)</f>
        <v>LIB //COMS</v>
      </c>
      <c r="R1482" s="135">
        <v>45562</v>
      </c>
      <c r="S1482" s="32" t="s">
        <v>165</v>
      </c>
      <c r="T1482" s="47" t="s">
        <v>72</v>
      </c>
      <c r="U1482" s="33" t="s">
        <v>39</v>
      </c>
      <c r="V1482" s="33" t="str">
        <f t="shared" si="219"/>
        <v>OK</v>
      </c>
      <c r="W1482" s="33" t="s">
        <v>49</v>
      </c>
      <c r="X1482" s="33" t="s">
        <v>49</v>
      </c>
      <c r="Y1482" s="33" t="s">
        <v>39</v>
      </c>
      <c r="Z1482" s="14">
        <f t="shared" si="220"/>
        <v>1</v>
      </c>
      <c r="AA1482" s="48">
        <v>322.95999999999998</v>
      </c>
      <c r="AB1482" s="76" t="str">
        <f>IFERROR(VLOOKUP(H1482,[1]!Tabela11[[#All],[PEP/ORDEM]:[Mês_Acompanhamento]],8,0),"GIRO")</f>
        <v>GIRO</v>
      </c>
      <c r="AC1482" s="36" t="str">
        <f>IFERROR(VLOOKUP(T1482,[1]STATUS_CAPEX!Q:R,2,0),"SAMUEL OLIVEIRA")</f>
        <v>SAMUEL OLIVEIRA</v>
      </c>
      <c r="AD1482" s="37" t="s">
        <v>51</v>
      </c>
      <c r="AE1482" s="32" t="str">
        <f t="shared" si="223"/>
        <v>Realizado</v>
      </c>
      <c r="AF1482" s="38" t="s">
        <v>166</v>
      </c>
      <c r="AG1482" s="39">
        <f t="shared" si="214"/>
        <v>322.95999999999998</v>
      </c>
      <c r="AH1482" s="40">
        <v>2548098.5699999998</v>
      </c>
      <c r="AI1482" s="35" t="e">
        <f t="shared" si="215"/>
        <v>#N/A</v>
      </c>
      <c r="AJ1482" s="110">
        <v>25819959</v>
      </c>
      <c r="AK1482" s="57">
        <v>322.95999999999998</v>
      </c>
      <c r="AL1482" s="34" t="str">
        <f t="shared" si="221"/>
        <v>Mauricio Alves</v>
      </c>
    </row>
    <row r="1483" spans="1:38" x14ac:dyDescent="0.25">
      <c r="A1483" s="26" t="s">
        <v>38</v>
      </c>
      <c r="B1483" s="26" t="s">
        <v>39</v>
      </c>
      <c r="C1483" s="26" t="s">
        <v>52</v>
      </c>
      <c r="D1483" s="26" t="s">
        <v>40</v>
      </c>
      <c r="E1483" s="27">
        <v>123448</v>
      </c>
      <c r="F1483" s="67">
        <v>251</v>
      </c>
      <c r="G1483" s="67"/>
      <c r="H1483" s="26">
        <v>6000832970</v>
      </c>
      <c r="I1483" s="26" t="s">
        <v>42</v>
      </c>
      <c r="J1483" s="26" t="s">
        <v>42</v>
      </c>
      <c r="K1483" s="30" t="str">
        <f t="shared" si="222"/>
        <v>Custeio</v>
      </c>
      <c r="L1483" s="119" t="s">
        <v>136</v>
      </c>
      <c r="M1483" s="26" t="s">
        <v>111</v>
      </c>
      <c r="N1483" s="26" t="str">
        <f t="shared" si="218"/>
        <v>Realizado</v>
      </c>
      <c r="O1483" s="47" t="s">
        <v>117</v>
      </c>
      <c r="P1483" s="47" t="s">
        <v>734</v>
      </c>
      <c r="Q1483" s="26" t="str">
        <f>IFERROR(IFERROR(VLOOKUP(H1483,[1]STATUS_CAPEX!I:J,2,0),VLOOKUP(H1483,[1]STATUS_OPEX!H:I,2,0)),0)</f>
        <v>LIB //COMS</v>
      </c>
      <c r="R1483" s="135">
        <v>45562</v>
      </c>
      <c r="S1483" s="32" t="s">
        <v>165</v>
      </c>
      <c r="T1483" s="47" t="s">
        <v>72</v>
      </c>
      <c r="U1483" s="33" t="s">
        <v>39</v>
      </c>
      <c r="V1483" s="33" t="str">
        <f t="shared" si="219"/>
        <v>OK</v>
      </c>
      <c r="W1483" s="33" t="s">
        <v>49</v>
      </c>
      <c r="X1483" s="33" t="s">
        <v>49</v>
      </c>
      <c r="Y1483" s="33" t="s">
        <v>39</v>
      </c>
      <c r="Z1483" s="14">
        <f t="shared" si="220"/>
        <v>1</v>
      </c>
      <c r="AA1483" s="48">
        <v>806.47</v>
      </c>
      <c r="AB1483" s="76" t="str">
        <f>IFERROR(VLOOKUP(H1483,[1]!Tabela11[[#All],[PEP/ORDEM]:[Mês_Acompanhamento]],8,0),"GIRO")</f>
        <v>GIRO</v>
      </c>
      <c r="AC1483" s="36" t="str">
        <f>IFERROR(VLOOKUP(T1483,[1]STATUS_CAPEX!Q:R,2,0),"SAMUEL OLIVEIRA")</f>
        <v>SAMUEL OLIVEIRA</v>
      </c>
      <c r="AD1483" s="37" t="s">
        <v>51</v>
      </c>
      <c r="AE1483" s="32" t="str">
        <f t="shared" si="223"/>
        <v>Realizado</v>
      </c>
      <c r="AF1483" s="38" t="s">
        <v>166</v>
      </c>
      <c r="AG1483" s="39">
        <f t="shared" si="214"/>
        <v>148.93</v>
      </c>
      <c r="AH1483" s="40">
        <v>2548098.5699999998</v>
      </c>
      <c r="AI1483" s="35" t="e">
        <f t="shared" si="215"/>
        <v>#N/A</v>
      </c>
      <c r="AJ1483" s="110">
        <v>25820015</v>
      </c>
      <c r="AK1483" s="57">
        <v>148.93</v>
      </c>
      <c r="AL1483" s="34" t="str">
        <f t="shared" si="221"/>
        <v>Mauricio Alves</v>
      </c>
    </row>
    <row r="1484" spans="1:38" x14ac:dyDescent="0.25">
      <c r="A1484" s="26" t="s">
        <v>38</v>
      </c>
      <c r="B1484" s="26" t="s">
        <v>39</v>
      </c>
      <c r="C1484" s="26" t="s">
        <v>52</v>
      </c>
      <c r="D1484" s="26" t="s">
        <v>40</v>
      </c>
      <c r="E1484" s="27">
        <v>120869</v>
      </c>
      <c r="F1484" s="67">
        <v>252</v>
      </c>
      <c r="G1484" s="67"/>
      <c r="H1484" s="26">
        <v>6000832971</v>
      </c>
      <c r="I1484" s="26" t="s">
        <v>42</v>
      </c>
      <c r="J1484" s="26" t="s">
        <v>42</v>
      </c>
      <c r="K1484" s="30" t="str">
        <f t="shared" si="222"/>
        <v>Custeio</v>
      </c>
      <c r="L1484" s="119" t="s">
        <v>136</v>
      </c>
      <c r="M1484" s="26" t="s">
        <v>111</v>
      </c>
      <c r="N1484" s="26" t="str">
        <f t="shared" si="218"/>
        <v>Realizado</v>
      </c>
      <c r="O1484" s="47" t="s">
        <v>117</v>
      </c>
      <c r="P1484" s="47" t="s">
        <v>735</v>
      </c>
      <c r="Q1484" s="26" t="str">
        <f>IFERROR(IFERROR(VLOOKUP(H1484,[1]STATUS_CAPEX!I:J,2,0),VLOOKUP(H1484,[1]STATUS_OPEX!H:I,2,0)),0)</f>
        <v>LIB //COMS</v>
      </c>
      <c r="R1484" s="135">
        <v>45562</v>
      </c>
      <c r="S1484" s="32" t="s">
        <v>47</v>
      </c>
      <c r="T1484" s="47" t="s">
        <v>72</v>
      </c>
      <c r="U1484" s="33" t="s">
        <v>39</v>
      </c>
      <c r="V1484" s="33" t="str">
        <f t="shared" si="219"/>
        <v>OK</v>
      </c>
      <c r="W1484" s="33" t="s">
        <v>49</v>
      </c>
      <c r="X1484" s="33" t="s">
        <v>49</v>
      </c>
      <c r="Y1484" s="33" t="s">
        <v>39</v>
      </c>
      <c r="Z1484" s="14">
        <f t="shared" si="220"/>
        <v>1</v>
      </c>
      <c r="AA1484" s="48">
        <v>91.75</v>
      </c>
      <c r="AB1484" s="76" t="str">
        <f>IFERROR(VLOOKUP(H1484,[1]!Tabela11[[#All],[PEP/ORDEM]:[Mês_Acompanhamento]],8,0),"GIRO")</f>
        <v>GIRO</v>
      </c>
      <c r="AC1484" s="36" t="str">
        <f>IFERROR(VLOOKUP(T1484,[1]STATUS_CAPEX!Q:R,2,0),"SAMUEL OLIVEIRA")</f>
        <v>SAMUEL OLIVEIRA</v>
      </c>
      <c r="AD1484" s="37" t="s">
        <v>51</v>
      </c>
      <c r="AE1484" s="32" t="str">
        <f t="shared" si="223"/>
        <v>Realizado</v>
      </c>
      <c r="AF1484" s="38" t="s">
        <v>42</v>
      </c>
      <c r="AG1484" s="39">
        <f t="shared" si="214"/>
        <v>42.22</v>
      </c>
      <c r="AH1484" s="40">
        <v>2548098.5699999998</v>
      </c>
      <c r="AI1484" s="35" t="e">
        <f t="shared" si="215"/>
        <v>#N/A</v>
      </c>
      <c r="AJ1484" s="110">
        <v>25820047</v>
      </c>
      <c r="AK1484" s="57">
        <v>42.22</v>
      </c>
      <c r="AL1484" s="34" t="str">
        <f t="shared" si="221"/>
        <v>Mauricio Alves</v>
      </c>
    </row>
    <row r="1485" spans="1:38" x14ac:dyDescent="0.25">
      <c r="A1485" s="26" t="s">
        <v>38</v>
      </c>
      <c r="B1485" s="26" t="s">
        <v>39</v>
      </c>
      <c r="C1485" s="26" t="s">
        <v>52</v>
      </c>
      <c r="D1485" s="26" t="s">
        <v>40</v>
      </c>
      <c r="E1485" s="27">
        <v>1187879</v>
      </c>
      <c r="F1485" s="67">
        <v>253</v>
      </c>
      <c r="G1485" s="67"/>
      <c r="H1485" s="26">
        <v>6000832972</v>
      </c>
      <c r="I1485" s="26" t="s">
        <v>42</v>
      </c>
      <c r="J1485" s="26" t="s">
        <v>42</v>
      </c>
      <c r="K1485" s="30" t="str">
        <f t="shared" si="222"/>
        <v>Custeio</v>
      </c>
      <c r="L1485" s="119" t="s">
        <v>136</v>
      </c>
      <c r="M1485" s="26" t="s">
        <v>111</v>
      </c>
      <c r="N1485" s="26" t="str">
        <f t="shared" si="218"/>
        <v>Realizado</v>
      </c>
      <c r="O1485" s="47" t="s">
        <v>117</v>
      </c>
      <c r="P1485" s="47" t="s">
        <v>735</v>
      </c>
      <c r="Q1485" s="26" t="str">
        <f>IFERROR(IFERROR(VLOOKUP(H1485,[1]STATUS_CAPEX!I:J,2,0),VLOOKUP(H1485,[1]STATUS_OPEX!H:I,2,0)),0)</f>
        <v>LIB //COMS</v>
      </c>
      <c r="R1485" s="135">
        <v>45562</v>
      </c>
      <c r="S1485" s="32" t="s">
        <v>47</v>
      </c>
      <c r="T1485" s="47" t="s">
        <v>72</v>
      </c>
      <c r="U1485" s="33" t="s">
        <v>39</v>
      </c>
      <c r="V1485" s="33" t="str">
        <f t="shared" si="219"/>
        <v>OK</v>
      </c>
      <c r="W1485" s="33" t="s">
        <v>49</v>
      </c>
      <c r="X1485" s="33" t="s">
        <v>49</v>
      </c>
      <c r="Y1485" s="33" t="s">
        <v>39</v>
      </c>
      <c r="Z1485" s="14">
        <f t="shared" si="220"/>
        <v>1</v>
      </c>
      <c r="AA1485" s="48">
        <v>183.5</v>
      </c>
      <c r="AB1485" s="76" t="str">
        <f>IFERROR(VLOOKUP(H1485,[1]!Tabela11[[#All],[PEP/ORDEM]:[Mês_Acompanhamento]],8,0),"GIRO")</f>
        <v>GIRO</v>
      </c>
      <c r="AC1485" s="36" t="str">
        <f>IFERROR(VLOOKUP(T1485,[1]STATUS_CAPEX!Q:R,2,0),"SAMUEL OLIVEIRA")</f>
        <v>SAMUEL OLIVEIRA</v>
      </c>
      <c r="AD1485" s="37" t="s">
        <v>51</v>
      </c>
      <c r="AE1485" s="32" t="str">
        <f t="shared" si="223"/>
        <v>Realizado</v>
      </c>
      <c r="AF1485" s="38" t="s">
        <v>42</v>
      </c>
      <c r="AG1485" s="39">
        <f t="shared" si="214"/>
        <v>84.44</v>
      </c>
      <c r="AH1485" s="40">
        <v>2548098.5699999998</v>
      </c>
      <c r="AI1485" s="35" t="e">
        <f t="shared" si="215"/>
        <v>#N/A</v>
      </c>
      <c r="AJ1485" s="110">
        <v>25820090</v>
      </c>
      <c r="AK1485" s="57">
        <v>84.44</v>
      </c>
      <c r="AL1485" s="34" t="str">
        <f t="shared" si="221"/>
        <v>Mauricio Alves</v>
      </c>
    </row>
    <row r="1486" spans="1:38" x14ac:dyDescent="0.25">
      <c r="A1486" s="26" t="s">
        <v>38</v>
      </c>
      <c r="B1486" s="26" t="s">
        <v>39</v>
      </c>
      <c r="C1486" s="26" t="s">
        <v>52</v>
      </c>
      <c r="D1486" s="26" t="s">
        <v>40</v>
      </c>
      <c r="E1486" s="27">
        <v>44497587</v>
      </c>
      <c r="F1486" s="67">
        <v>254</v>
      </c>
      <c r="G1486" s="67"/>
      <c r="H1486" s="26">
        <v>6000832973</v>
      </c>
      <c r="I1486" s="26" t="s">
        <v>42</v>
      </c>
      <c r="J1486" s="26" t="s">
        <v>42</v>
      </c>
      <c r="K1486" s="30" t="str">
        <f t="shared" si="222"/>
        <v>Custeio</v>
      </c>
      <c r="L1486" s="119" t="s">
        <v>136</v>
      </c>
      <c r="M1486" s="26" t="s">
        <v>111</v>
      </c>
      <c r="N1486" s="26" t="str">
        <f t="shared" si="218"/>
        <v>Realizado</v>
      </c>
      <c r="O1486" s="47" t="s">
        <v>117</v>
      </c>
      <c r="P1486" s="47" t="s">
        <v>735</v>
      </c>
      <c r="Q1486" s="26" t="str">
        <f>IFERROR(IFERROR(VLOOKUP(H1486,[1]STATUS_CAPEX!I:J,2,0),VLOOKUP(H1486,[1]STATUS_OPEX!H:I,2,0)),0)</f>
        <v>LIB //COMS</v>
      </c>
      <c r="R1486" s="135">
        <v>45562</v>
      </c>
      <c r="S1486" s="32" t="s">
        <v>47</v>
      </c>
      <c r="T1486" s="47" t="s">
        <v>72</v>
      </c>
      <c r="U1486" s="33" t="s">
        <v>39</v>
      </c>
      <c r="V1486" s="33" t="str">
        <f t="shared" si="219"/>
        <v>OK</v>
      </c>
      <c r="W1486" s="33" t="s">
        <v>49</v>
      </c>
      <c r="X1486" s="33" t="s">
        <v>49</v>
      </c>
      <c r="Y1486" s="33" t="s">
        <v>39</v>
      </c>
      <c r="Z1486" s="14">
        <f t="shared" si="220"/>
        <v>1</v>
      </c>
      <c r="AA1486" s="48">
        <v>91.75</v>
      </c>
      <c r="AB1486" s="76" t="str">
        <f>IFERROR(VLOOKUP(H1486,[1]!Tabela11[[#All],[PEP/ORDEM]:[Mês_Acompanhamento]],8,0),"GIRO")</f>
        <v>GIRO</v>
      </c>
      <c r="AC1486" s="36" t="str">
        <f>IFERROR(VLOOKUP(T1486,[1]STATUS_CAPEX!Q:R,2,0),"SAMUEL OLIVEIRA")</f>
        <v>SAMUEL OLIVEIRA</v>
      </c>
      <c r="AD1486" s="37" t="s">
        <v>51</v>
      </c>
      <c r="AE1486" s="32" t="str">
        <f t="shared" si="223"/>
        <v>Realizado</v>
      </c>
      <c r="AF1486" s="38" t="s">
        <v>42</v>
      </c>
      <c r="AG1486" s="39">
        <f t="shared" si="214"/>
        <v>42.22</v>
      </c>
      <c r="AH1486" s="40">
        <v>2548098.5699999998</v>
      </c>
      <c r="AI1486" s="35" t="e">
        <f t="shared" si="215"/>
        <v>#N/A</v>
      </c>
      <c r="AJ1486" s="110">
        <v>25820098</v>
      </c>
      <c r="AK1486" s="57">
        <v>42.22</v>
      </c>
      <c r="AL1486" s="34" t="str">
        <f t="shared" si="221"/>
        <v>Mauricio Alves</v>
      </c>
    </row>
    <row r="1487" spans="1:38" x14ac:dyDescent="0.25">
      <c r="A1487" s="26" t="s">
        <v>38</v>
      </c>
      <c r="B1487" s="26" t="s">
        <v>39</v>
      </c>
      <c r="C1487" s="26" t="s">
        <v>52</v>
      </c>
      <c r="D1487" s="26" t="s">
        <v>40</v>
      </c>
      <c r="E1487" s="27">
        <v>99029</v>
      </c>
      <c r="F1487" s="67">
        <v>265</v>
      </c>
      <c r="G1487" s="67"/>
      <c r="H1487" s="26">
        <v>6000833076</v>
      </c>
      <c r="I1487" s="26" t="s">
        <v>42</v>
      </c>
      <c r="J1487" s="26" t="s">
        <v>42</v>
      </c>
      <c r="K1487" s="30" t="str">
        <f t="shared" si="222"/>
        <v>Custeio</v>
      </c>
      <c r="L1487" s="119" t="s">
        <v>136</v>
      </c>
      <c r="M1487" s="26" t="s">
        <v>54</v>
      </c>
      <c r="N1487" s="26" t="str">
        <f t="shared" si="218"/>
        <v>Realizado</v>
      </c>
      <c r="O1487" s="47" t="s">
        <v>137</v>
      </c>
      <c r="P1487" s="47" t="s">
        <v>81</v>
      </c>
      <c r="Q1487" s="26" t="str">
        <f>IFERROR(IFERROR(VLOOKUP(H1487,[1]STATUS_CAPEX!I:J,2,0),VLOOKUP(H1487,[1]STATUS_OPEX!H:I,2,0)),0)</f>
        <v>LIB //COMS</v>
      </c>
      <c r="R1487" s="135">
        <v>45562</v>
      </c>
      <c r="S1487" s="32" t="s">
        <v>165</v>
      </c>
      <c r="T1487" s="47" t="s">
        <v>72</v>
      </c>
      <c r="U1487" s="33" t="s">
        <v>39</v>
      </c>
      <c r="V1487" s="33" t="str">
        <f t="shared" si="219"/>
        <v>OK</v>
      </c>
      <c r="W1487" s="33" t="s">
        <v>49</v>
      </c>
      <c r="X1487" s="33" t="s">
        <v>49</v>
      </c>
      <c r="Y1487" s="33" t="s">
        <v>39</v>
      </c>
      <c r="Z1487" s="14">
        <f t="shared" si="220"/>
        <v>1</v>
      </c>
      <c r="AA1487" s="48">
        <v>1722.05</v>
      </c>
      <c r="AB1487" s="76" t="str">
        <f>IFERROR(VLOOKUP(H1487,[1]!Tabela11[[#All],[PEP/ORDEM]:[Mês_Acompanhamento]],8,0),"GIRO")</f>
        <v>GIRO</v>
      </c>
      <c r="AC1487" s="36" t="str">
        <f>IFERROR(VLOOKUP(T1487,[1]STATUS_CAPEX!Q:R,2,0),"SAMUEL OLIVEIRA")</f>
        <v>SAMUEL OLIVEIRA</v>
      </c>
      <c r="AD1487" s="37" t="s">
        <v>51</v>
      </c>
      <c r="AE1487" s="32" t="str">
        <f t="shared" si="223"/>
        <v>Realizado</v>
      </c>
      <c r="AF1487" s="38" t="s">
        <v>166</v>
      </c>
      <c r="AG1487" s="39">
        <f t="shared" si="214"/>
        <v>963.37</v>
      </c>
      <c r="AH1487" s="40">
        <v>2548098.5699999998</v>
      </c>
      <c r="AI1487" s="35" t="e">
        <f t="shared" si="215"/>
        <v>#N/A</v>
      </c>
      <c r="AJ1487" s="110">
        <v>25820160</v>
      </c>
      <c r="AK1487" s="57">
        <v>963.37</v>
      </c>
      <c r="AL1487" s="34" t="str">
        <f t="shared" si="221"/>
        <v>Mauricio Alves</v>
      </c>
    </row>
    <row r="1488" spans="1:38" x14ac:dyDescent="0.25">
      <c r="A1488" s="26" t="s">
        <v>38</v>
      </c>
      <c r="B1488" s="26" t="s">
        <v>39</v>
      </c>
      <c r="C1488" s="26" t="s">
        <v>52</v>
      </c>
      <c r="D1488" s="26" t="s">
        <v>40</v>
      </c>
      <c r="E1488" s="27">
        <v>111443</v>
      </c>
      <c r="F1488" s="67">
        <v>266</v>
      </c>
      <c r="G1488" s="67"/>
      <c r="H1488" s="26" t="s">
        <v>736</v>
      </c>
      <c r="I1488" s="43" t="s">
        <v>42</v>
      </c>
      <c r="J1488" s="43" t="s">
        <v>42</v>
      </c>
      <c r="K1488" s="30" t="str">
        <f t="shared" si="222"/>
        <v>EME</v>
      </c>
      <c r="L1488" s="119" t="s">
        <v>136</v>
      </c>
      <c r="M1488" s="26" t="s">
        <v>54</v>
      </c>
      <c r="N1488" s="26" t="str">
        <f t="shared" si="218"/>
        <v>Realizado</v>
      </c>
      <c r="O1488" s="47" t="s">
        <v>45</v>
      </c>
      <c r="P1488" s="47" t="s">
        <v>705</v>
      </c>
      <c r="Q1488" s="26" t="str">
        <f>IFERROR(IFERROR(VLOOKUP(H1488,[1]STATUS_CAPEX!I:J,2,0),VLOOKUP(H1488,[1]STATUS_OPEX!H:I,2,0)),0)</f>
        <v>LIB //CKCP</v>
      </c>
      <c r="R1488" s="135">
        <v>45562</v>
      </c>
      <c r="S1488" s="32" t="s">
        <v>47</v>
      </c>
      <c r="T1488" s="26" t="s">
        <v>48</v>
      </c>
      <c r="U1488" s="33" t="s">
        <v>39</v>
      </c>
      <c r="V1488" s="33" t="str">
        <f t="shared" si="219"/>
        <v>OK</v>
      </c>
      <c r="W1488" s="33" t="s">
        <v>49</v>
      </c>
      <c r="X1488" s="33" t="s">
        <v>49</v>
      </c>
      <c r="Y1488" s="33" t="s">
        <v>39</v>
      </c>
      <c r="Z1488" s="14">
        <f t="shared" si="220"/>
        <v>1</v>
      </c>
      <c r="AA1488" s="48">
        <v>5689.68</v>
      </c>
      <c r="AB1488" s="76" t="str">
        <f>IFERROR(VLOOKUP(H1488,[1]!Tabela11[[#All],[PEP/ORDEM]:[Mês_Acompanhamento]],8,0),"GIRO")</f>
        <v>GIRO</v>
      </c>
      <c r="AC1488" s="36" t="s">
        <v>411</v>
      </c>
      <c r="AD1488" s="37" t="s">
        <v>51</v>
      </c>
      <c r="AE1488" s="32" t="str">
        <f t="shared" si="223"/>
        <v>Realizado</v>
      </c>
      <c r="AF1488" s="38" t="s">
        <v>42</v>
      </c>
      <c r="AG1488" s="39">
        <f t="shared" si="214"/>
        <v>3967.57</v>
      </c>
      <c r="AH1488" s="40">
        <v>2548098.5699999998</v>
      </c>
      <c r="AI1488" s="35" t="e">
        <f t="shared" si="215"/>
        <v>#N/A</v>
      </c>
      <c r="AJ1488" s="41">
        <v>26059069</v>
      </c>
      <c r="AK1488" s="51">
        <v>3967.57</v>
      </c>
      <c r="AL1488" s="34" t="str">
        <f t="shared" si="221"/>
        <v>Mauricio Alves</v>
      </c>
    </row>
    <row r="1489" spans="1:38" hidden="1" x14ac:dyDescent="0.25">
      <c r="A1489" s="26" t="s">
        <v>183</v>
      </c>
      <c r="B1489" s="26" t="s">
        <v>613</v>
      </c>
      <c r="C1489" s="26" t="s">
        <v>189</v>
      </c>
      <c r="D1489" s="26" t="s">
        <v>61</v>
      </c>
      <c r="E1489" s="27">
        <v>44490264</v>
      </c>
      <c r="F1489" s="67">
        <v>268</v>
      </c>
      <c r="G1489" s="67"/>
      <c r="H1489" s="44" t="s">
        <v>737</v>
      </c>
      <c r="I1489" s="45" t="s">
        <v>63</v>
      </c>
      <c r="J1489" s="45" t="s">
        <v>63</v>
      </c>
      <c r="K1489" s="30" t="str">
        <f t="shared" si="222"/>
        <v>EME</v>
      </c>
      <c r="L1489" s="119" t="s">
        <v>136</v>
      </c>
      <c r="M1489" s="26" t="s">
        <v>54</v>
      </c>
      <c r="N1489" s="26" t="str">
        <f t="shared" si="218"/>
        <v>Pendente</v>
      </c>
      <c r="O1489" s="47" t="s">
        <v>105</v>
      </c>
      <c r="P1489" s="47" t="s">
        <v>705</v>
      </c>
      <c r="Q1489" s="26" t="str">
        <f>IFERROR(IFERROR(VLOOKUP(H1489,[1]STATUS_CAPEX!I:J,2,0),VLOOKUP(H1489,[1]STATUS_OPEX!H:I,2,0)),0)</f>
        <v>LIB //ATEC</v>
      </c>
      <c r="R1489" s="135">
        <v>45562</v>
      </c>
      <c r="S1489" s="32" t="s">
        <v>66</v>
      </c>
      <c r="T1489" s="26" t="s">
        <v>48</v>
      </c>
      <c r="U1489" s="33" t="s">
        <v>67</v>
      </c>
      <c r="V1489" s="33" t="str">
        <f t="shared" si="219"/>
        <v>OK</v>
      </c>
      <c r="W1489" s="33" t="s">
        <v>148</v>
      </c>
      <c r="X1489" s="33" t="s">
        <v>148</v>
      </c>
      <c r="Y1489" s="33" t="str">
        <f>IF(AK1489&gt;0,"OK","NOK")</f>
        <v>NOK</v>
      </c>
      <c r="Z1489" s="14">
        <f t="shared" si="220"/>
        <v>0.2</v>
      </c>
      <c r="AA1489" s="48">
        <v>4852.2299999999996</v>
      </c>
      <c r="AB1489" s="76" t="str">
        <f>IFERROR(VLOOKUP(H1489,[1]!Tabela11[[#All],[PEP/ORDEM]:[Mês_Acompanhamento]],8,0),"GIRO")</f>
        <v>GIRO</v>
      </c>
      <c r="AC1489" s="36" t="s">
        <v>411</v>
      </c>
      <c r="AD1489" s="37" t="s">
        <v>51</v>
      </c>
      <c r="AE1489" s="32" t="str">
        <f t="shared" si="223"/>
        <v>Não realizado</v>
      </c>
      <c r="AF1489" s="38" t="s">
        <v>68</v>
      </c>
      <c r="AG1489" s="39">
        <f t="shared" si="214"/>
        <v>0</v>
      </c>
      <c r="AH1489" s="40">
        <v>2548098.5699999998</v>
      </c>
      <c r="AI1489" s="35" t="e">
        <f t="shared" si="215"/>
        <v>#N/A</v>
      </c>
      <c r="AJ1489" s="41">
        <v>0</v>
      </c>
      <c r="AK1489" s="51">
        <v>0</v>
      </c>
      <c r="AL1489" s="34" t="str">
        <f t="shared" si="221"/>
        <v>Erica Fragoso</v>
      </c>
    </row>
    <row r="1490" spans="1:38" hidden="1" x14ac:dyDescent="0.25">
      <c r="A1490" s="26" t="s">
        <v>183</v>
      </c>
      <c r="B1490" s="26" t="s">
        <v>613</v>
      </c>
      <c r="C1490" s="26" t="s">
        <v>189</v>
      </c>
      <c r="D1490" s="26" t="s">
        <v>61</v>
      </c>
      <c r="E1490" s="27">
        <v>95110</v>
      </c>
      <c r="F1490" s="67">
        <v>269</v>
      </c>
      <c r="G1490" s="67"/>
      <c r="H1490" s="44" t="s">
        <v>738</v>
      </c>
      <c r="I1490" s="45" t="s">
        <v>63</v>
      </c>
      <c r="J1490" s="45" t="s">
        <v>63</v>
      </c>
      <c r="K1490" s="30" t="str">
        <f t="shared" si="222"/>
        <v>EME</v>
      </c>
      <c r="L1490" s="119" t="s">
        <v>136</v>
      </c>
      <c r="M1490" s="26" t="s">
        <v>54</v>
      </c>
      <c r="N1490" s="26" t="str">
        <f t="shared" si="218"/>
        <v>Pendente</v>
      </c>
      <c r="O1490" s="47" t="s">
        <v>137</v>
      </c>
      <c r="P1490" s="47" t="s">
        <v>705</v>
      </c>
      <c r="Q1490" s="26" t="str">
        <f>IFERROR(IFERROR(VLOOKUP(H1490,[1]STATUS_CAPEX!I:J,2,0),VLOOKUP(H1490,[1]STATUS_OPEX!H:I,2,0)),0)</f>
        <v>LIB //ATEC</v>
      </c>
      <c r="R1490" s="135">
        <v>45562</v>
      </c>
      <c r="S1490" s="32" t="s">
        <v>66</v>
      </c>
      <c r="T1490" s="26" t="s">
        <v>48</v>
      </c>
      <c r="U1490" s="33" t="s">
        <v>67</v>
      </c>
      <c r="V1490" s="33" t="str">
        <f t="shared" si="219"/>
        <v>OK</v>
      </c>
      <c r="W1490" s="33" t="s">
        <v>148</v>
      </c>
      <c r="X1490" s="33" t="s">
        <v>148</v>
      </c>
      <c r="Y1490" s="33" t="str">
        <f>IF(AK1490&gt;0,"OK","NOK")</f>
        <v>NOK</v>
      </c>
      <c r="Z1490" s="14">
        <f t="shared" si="220"/>
        <v>0.2</v>
      </c>
      <c r="AA1490" s="48">
        <v>14816.37</v>
      </c>
      <c r="AB1490" s="76" t="str">
        <f>IFERROR(VLOOKUP(H1490,[1]!Tabela11[[#All],[PEP/ORDEM]:[Mês_Acompanhamento]],8,0),"GIRO")</f>
        <v>GIRO</v>
      </c>
      <c r="AC1490" s="36" t="s">
        <v>411</v>
      </c>
      <c r="AD1490" s="37" t="s">
        <v>51</v>
      </c>
      <c r="AE1490" s="32" t="str">
        <f t="shared" si="223"/>
        <v>Não realizado</v>
      </c>
      <c r="AF1490" s="38" t="s">
        <v>68</v>
      </c>
      <c r="AG1490" s="39">
        <f t="shared" si="214"/>
        <v>0</v>
      </c>
      <c r="AH1490" s="40">
        <v>2548098.5699999998</v>
      </c>
      <c r="AI1490" s="35" t="e">
        <f t="shared" si="215"/>
        <v>#N/A</v>
      </c>
      <c r="AJ1490" s="41">
        <v>0</v>
      </c>
      <c r="AK1490" s="51">
        <v>0</v>
      </c>
      <c r="AL1490" s="34" t="str">
        <f t="shared" si="221"/>
        <v>Erica Fragoso</v>
      </c>
    </row>
    <row r="1491" spans="1:38" x14ac:dyDescent="0.25">
      <c r="A1491" s="26" t="s">
        <v>38</v>
      </c>
      <c r="B1491" s="26" t="s">
        <v>39</v>
      </c>
      <c r="C1491" s="26" t="s">
        <v>52</v>
      </c>
      <c r="D1491" s="26" t="s">
        <v>40</v>
      </c>
      <c r="E1491" s="27">
        <v>94728</v>
      </c>
      <c r="F1491" s="67">
        <v>270</v>
      </c>
      <c r="G1491" s="67"/>
      <c r="H1491" s="26" t="s">
        <v>739</v>
      </c>
      <c r="I1491" s="55" t="s">
        <v>42</v>
      </c>
      <c r="J1491" s="55" t="s">
        <v>42</v>
      </c>
      <c r="K1491" s="30" t="str">
        <f t="shared" si="222"/>
        <v>EME</v>
      </c>
      <c r="L1491" s="119" t="s">
        <v>136</v>
      </c>
      <c r="M1491" s="26" t="s">
        <v>54</v>
      </c>
      <c r="N1491" s="26" t="str">
        <f t="shared" si="218"/>
        <v>Realizado</v>
      </c>
      <c r="O1491" s="47" t="s">
        <v>45</v>
      </c>
      <c r="P1491" s="47" t="s">
        <v>705</v>
      </c>
      <c r="Q1491" s="26" t="str">
        <f>IFERROR(IFERROR(VLOOKUP(H1491,[1]STATUS_CAPEX!I:J,2,0),VLOOKUP(H1491,[1]STATUS_OPEX!H:I,2,0)),0)</f>
        <v>LIB // MED</v>
      </c>
      <c r="R1491" s="135">
        <v>45562</v>
      </c>
      <c r="S1491" s="32" t="s">
        <v>165</v>
      </c>
      <c r="T1491" s="26" t="s">
        <v>48</v>
      </c>
      <c r="U1491" s="33" t="s">
        <v>39</v>
      </c>
      <c r="V1491" s="33" t="str">
        <f t="shared" si="219"/>
        <v>OK</v>
      </c>
      <c r="W1491" s="33" t="s">
        <v>49</v>
      </c>
      <c r="X1491" s="33" t="s">
        <v>49</v>
      </c>
      <c r="Y1491" s="33" t="s">
        <v>39</v>
      </c>
      <c r="Z1491" s="14">
        <f t="shared" si="220"/>
        <v>1</v>
      </c>
      <c r="AA1491" s="48">
        <v>2877.86</v>
      </c>
      <c r="AB1491" s="76" t="str">
        <f>IFERROR(VLOOKUP(H1491,[1]!Tabela11[[#All],[PEP/ORDEM]:[Mês_Acompanhamento]],8,0),"GIRO")</f>
        <v>GIRO</v>
      </c>
      <c r="AC1491" s="36" t="s">
        <v>411</v>
      </c>
      <c r="AD1491" s="37" t="s">
        <v>51</v>
      </c>
      <c r="AE1491" s="32" t="str">
        <f t="shared" si="223"/>
        <v>Realizado</v>
      </c>
      <c r="AF1491" s="38" t="s">
        <v>166</v>
      </c>
      <c r="AG1491" s="39">
        <f t="shared" si="214"/>
        <v>5045.09</v>
      </c>
      <c r="AH1491" s="40">
        <v>2548098.5699999998</v>
      </c>
      <c r="AI1491" s="35" t="e">
        <f t="shared" si="215"/>
        <v>#N/A</v>
      </c>
      <c r="AJ1491" s="41">
        <v>26013268</v>
      </c>
      <c r="AK1491" s="51">
        <v>5045.09</v>
      </c>
      <c r="AL1491" s="34" t="str">
        <f t="shared" si="221"/>
        <v>Mauricio Alves</v>
      </c>
    </row>
    <row r="1492" spans="1:38" hidden="1" x14ac:dyDescent="0.25">
      <c r="A1492" s="26" t="s">
        <v>365</v>
      </c>
      <c r="B1492" s="26" t="s">
        <v>39</v>
      </c>
      <c r="C1492" s="26" t="s">
        <v>52</v>
      </c>
      <c r="D1492" s="26" t="s">
        <v>40</v>
      </c>
      <c r="E1492" s="27">
        <v>88257</v>
      </c>
      <c r="F1492" s="67">
        <v>139</v>
      </c>
      <c r="G1492" s="67"/>
      <c r="H1492" s="44" t="s">
        <v>740</v>
      </c>
      <c r="I1492" s="45" t="s">
        <v>63</v>
      </c>
      <c r="J1492" s="45" t="s">
        <v>63</v>
      </c>
      <c r="K1492" s="30" t="str">
        <f t="shared" si="222"/>
        <v>EME</v>
      </c>
      <c r="L1492" s="119" t="s">
        <v>136</v>
      </c>
      <c r="M1492" s="47" t="s">
        <v>44</v>
      </c>
      <c r="N1492" s="26" t="str">
        <f t="shared" si="218"/>
        <v>Realizado</v>
      </c>
      <c r="O1492" s="47" t="s">
        <v>45</v>
      </c>
      <c r="P1492" s="47" t="s">
        <v>437</v>
      </c>
      <c r="Q1492" s="26" t="str">
        <f>IFERROR(IFERROR(VLOOKUP(H1492,[1]STATUS_CAPEX!I:J,2,0),VLOOKUP(H1492,[1]STATUS_OPEX!H:I,2,0)),0)</f>
        <v>LIB //COMS</v>
      </c>
      <c r="R1492" s="135">
        <v>45562</v>
      </c>
      <c r="S1492" s="32" t="s">
        <v>66</v>
      </c>
      <c r="T1492" s="26" t="s">
        <v>48</v>
      </c>
      <c r="U1492" s="33" t="s">
        <v>39</v>
      </c>
      <c r="V1492" s="33" t="str">
        <f t="shared" si="219"/>
        <v>OK</v>
      </c>
      <c r="W1492" s="33" t="s">
        <v>49</v>
      </c>
      <c r="X1492" s="33" t="s">
        <v>49</v>
      </c>
      <c r="Y1492" s="33" t="s">
        <v>39</v>
      </c>
      <c r="Z1492" s="14">
        <f t="shared" si="220"/>
        <v>1</v>
      </c>
      <c r="AA1492" s="48">
        <v>6169.47</v>
      </c>
      <c r="AB1492" s="50" t="s">
        <v>50</v>
      </c>
      <c r="AC1492" s="36" t="s">
        <v>411</v>
      </c>
      <c r="AD1492" s="37" t="s">
        <v>51</v>
      </c>
      <c r="AE1492" s="32" t="str">
        <f t="shared" si="223"/>
        <v>Realizado</v>
      </c>
      <c r="AF1492" s="38" t="s">
        <v>68</v>
      </c>
      <c r="AG1492" s="39">
        <f t="shared" si="214"/>
        <v>2074.61</v>
      </c>
      <c r="AH1492" s="40">
        <v>2548098.5699999998</v>
      </c>
      <c r="AI1492" s="35" t="e">
        <f t="shared" si="215"/>
        <v>#N/A</v>
      </c>
      <c r="AJ1492" s="41">
        <v>26059094</v>
      </c>
      <c r="AK1492" s="51">
        <v>2074.61</v>
      </c>
      <c r="AL1492" s="34" t="str">
        <f t="shared" si="221"/>
        <v>Mauricio Alves</v>
      </c>
    </row>
    <row r="1493" spans="1:38" x14ac:dyDescent="0.25">
      <c r="A1493" s="26" t="s">
        <v>38</v>
      </c>
      <c r="B1493" s="26" t="s">
        <v>39</v>
      </c>
      <c r="C1493" s="26" t="s">
        <v>52</v>
      </c>
      <c r="D1493" s="26" t="s">
        <v>40</v>
      </c>
      <c r="E1493" s="27">
        <v>1781</v>
      </c>
      <c r="F1493" s="67">
        <v>140</v>
      </c>
      <c r="G1493" s="67"/>
      <c r="H1493" s="26">
        <v>6000833078</v>
      </c>
      <c r="I1493" s="29" t="s">
        <v>42</v>
      </c>
      <c r="J1493" s="29" t="s">
        <v>42</v>
      </c>
      <c r="K1493" s="30" t="str">
        <f t="shared" si="222"/>
        <v>Custeio</v>
      </c>
      <c r="L1493" s="119" t="s">
        <v>136</v>
      </c>
      <c r="M1493" s="47" t="s">
        <v>44</v>
      </c>
      <c r="N1493" s="26" t="str">
        <f t="shared" si="218"/>
        <v>Realizado</v>
      </c>
      <c r="O1493" s="47" t="s">
        <v>137</v>
      </c>
      <c r="P1493" s="47" t="s">
        <v>640</v>
      </c>
      <c r="Q1493" s="26" t="str">
        <f>IFERROR(IFERROR(VLOOKUP(H1493,[1]STATUS_CAPEX!I:J,2,0),VLOOKUP(H1493,[1]STATUS_OPEX!H:I,2,0)),0)</f>
        <v>LIB //COMS</v>
      </c>
      <c r="R1493" s="135">
        <v>45562</v>
      </c>
      <c r="S1493" s="32" t="s">
        <v>47</v>
      </c>
      <c r="T1493" s="47" t="s">
        <v>72</v>
      </c>
      <c r="U1493" s="33" t="s">
        <v>39</v>
      </c>
      <c r="V1493" s="33" t="str">
        <f t="shared" si="219"/>
        <v>OK</v>
      </c>
      <c r="W1493" s="33" t="s">
        <v>49</v>
      </c>
      <c r="X1493" s="33" t="s">
        <v>49</v>
      </c>
      <c r="Y1493" s="33" t="s">
        <v>39</v>
      </c>
      <c r="Z1493" s="14">
        <f t="shared" si="220"/>
        <v>1</v>
      </c>
      <c r="AA1493" s="48">
        <v>473.76</v>
      </c>
      <c r="AB1493" s="76" t="str">
        <f>IFERROR(VLOOKUP(H1493,[1]!Tabela11[[#All],[PEP/ORDEM]:[Mês_Acompanhamento]],8,0),"GIRO")</f>
        <v>GIRO</v>
      </c>
      <c r="AC1493" s="36" t="str">
        <f>IFERROR(VLOOKUP(T1493,[1]STATUS_CAPEX!Q:R,2,0),"SAMUEL OLIVEIRA")</f>
        <v>SAMUEL OLIVEIRA</v>
      </c>
      <c r="AD1493" s="37" t="s">
        <v>51</v>
      </c>
      <c r="AE1493" s="32" t="str">
        <f t="shared" si="223"/>
        <v>Realizado</v>
      </c>
      <c r="AF1493" s="38" t="s">
        <v>42</v>
      </c>
      <c r="AG1493" s="39">
        <f t="shared" si="214"/>
        <v>157.69</v>
      </c>
      <c r="AH1493" s="40">
        <v>2548098.5699999998</v>
      </c>
      <c r="AI1493" s="35" t="e">
        <f t="shared" si="215"/>
        <v>#N/A</v>
      </c>
      <c r="AJ1493" s="41">
        <v>25837384</v>
      </c>
      <c r="AK1493" s="51">
        <v>157.69</v>
      </c>
      <c r="AL1493" s="34" t="str">
        <f t="shared" si="221"/>
        <v>Mauricio Alves</v>
      </c>
    </row>
    <row r="1494" spans="1:38" x14ac:dyDescent="0.25">
      <c r="A1494" s="26" t="s">
        <v>38</v>
      </c>
      <c r="B1494" s="26" t="s">
        <v>39</v>
      </c>
      <c r="C1494" s="26" t="s">
        <v>52</v>
      </c>
      <c r="D1494" s="26" t="s">
        <v>40</v>
      </c>
      <c r="E1494" s="27">
        <v>87656</v>
      </c>
      <c r="F1494" s="67">
        <v>141</v>
      </c>
      <c r="G1494" s="67"/>
      <c r="H1494" s="26">
        <v>6000832150</v>
      </c>
      <c r="I1494" s="26" t="s">
        <v>42</v>
      </c>
      <c r="J1494" s="26" t="s">
        <v>42</v>
      </c>
      <c r="K1494" s="30" t="str">
        <f t="shared" si="222"/>
        <v>Custeio</v>
      </c>
      <c r="L1494" s="119" t="s">
        <v>136</v>
      </c>
      <c r="M1494" s="47" t="s">
        <v>44</v>
      </c>
      <c r="N1494" s="26" t="str">
        <f t="shared" si="218"/>
        <v>Realizado</v>
      </c>
      <c r="O1494" s="47" t="s">
        <v>100</v>
      </c>
      <c r="P1494" s="47" t="s">
        <v>537</v>
      </c>
      <c r="Q1494" s="26" t="str">
        <f>IFERROR(IFERROR(VLOOKUP(H1494,[1]STATUS_CAPEX!I:J,2,0),VLOOKUP(H1494,[1]STATUS_OPEX!H:I,2,0)),0)</f>
        <v>LIB //COMS</v>
      </c>
      <c r="R1494" s="135">
        <v>45562</v>
      </c>
      <c r="S1494" s="32" t="s">
        <v>47</v>
      </c>
      <c r="T1494" s="47" t="s">
        <v>72</v>
      </c>
      <c r="U1494" s="33" t="s">
        <v>39</v>
      </c>
      <c r="V1494" s="33" t="str">
        <f t="shared" si="219"/>
        <v>OK</v>
      </c>
      <c r="W1494" s="33" t="s">
        <v>49</v>
      </c>
      <c r="X1494" s="33" t="s">
        <v>49</v>
      </c>
      <c r="Y1494" s="33" t="s">
        <v>39</v>
      </c>
      <c r="Z1494" s="14">
        <f t="shared" si="220"/>
        <v>1</v>
      </c>
      <c r="AA1494" s="48">
        <v>3388.76</v>
      </c>
      <c r="AB1494" s="76" t="str">
        <f>IFERROR(VLOOKUP(H1494,[1]!Tabela11[[#All],[PEP/ORDEM]:[Mês_Acompanhamento]],8,0),"GIRO")</f>
        <v>GIRO</v>
      </c>
      <c r="AC1494" s="36" t="s">
        <v>73</v>
      </c>
      <c r="AD1494" s="37" t="s">
        <v>51</v>
      </c>
      <c r="AE1494" s="32" t="str">
        <f t="shared" si="223"/>
        <v>Realizado</v>
      </c>
      <c r="AF1494" s="38" t="s">
        <v>42</v>
      </c>
      <c r="AG1494" s="39">
        <f t="shared" si="214"/>
        <v>2641.21</v>
      </c>
      <c r="AH1494" s="40">
        <v>2548098.5699999998</v>
      </c>
      <c r="AI1494" s="35" t="e">
        <f t="shared" si="215"/>
        <v>#N/A</v>
      </c>
      <c r="AJ1494" s="41">
        <v>25805114</v>
      </c>
      <c r="AK1494" s="57">
        <v>2641.21</v>
      </c>
      <c r="AL1494" s="34" t="str">
        <f t="shared" si="221"/>
        <v>Mauricio Alves</v>
      </c>
    </row>
    <row r="1495" spans="1:38" x14ac:dyDescent="0.25">
      <c r="A1495" s="26" t="s">
        <v>38</v>
      </c>
      <c r="B1495" s="26" t="s">
        <v>39</v>
      </c>
      <c r="C1495" s="26" t="s">
        <v>52</v>
      </c>
      <c r="D1495" s="26" t="s">
        <v>40</v>
      </c>
      <c r="E1495" s="27">
        <v>19553</v>
      </c>
      <c r="F1495" s="67">
        <v>142</v>
      </c>
      <c r="G1495" s="67"/>
      <c r="H1495" s="26">
        <v>6000832149</v>
      </c>
      <c r="I1495" s="26" t="s">
        <v>42</v>
      </c>
      <c r="J1495" s="26" t="s">
        <v>42</v>
      </c>
      <c r="K1495" s="30" t="str">
        <f t="shared" si="222"/>
        <v>Custeio</v>
      </c>
      <c r="L1495" s="119" t="s">
        <v>136</v>
      </c>
      <c r="M1495" s="47" t="s">
        <v>44</v>
      </c>
      <c r="N1495" s="26" t="str">
        <f t="shared" si="218"/>
        <v>Realizado</v>
      </c>
      <c r="O1495" s="47" t="s">
        <v>45</v>
      </c>
      <c r="P1495" s="47" t="s">
        <v>741</v>
      </c>
      <c r="Q1495" s="26" t="str">
        <f>IFERROR(IFERROR(VLOOKUP(H1495,[1]STATUS_CAPEX!I:J,2,0),VLOOKUP(H1495,[1]STATUS_OPEX!H:I,2,0)),0)</f>
        <v>LIB //COMS</v>
      </c>
      <c r="R1495" s="135">
        <v>45562</v>
      </c>
      <c r="S1495" s="32" t="s">
        <v>47</v>
      </c>
      <c r="T1495" s="47" t="s">
        <v>72</v>
      </c>
      <c r="U1495" s="33" t="s">
        <v>39</v>
      </c>
      <c r="V1495" s="33" t="str">
        <f t="shared" si="219"/>
        <v>OK</v>
      </c>
      <c r="W1495" s="33" t="s">
        <v>49</v>
      </c>
      <c r="X1495" s="33" t="s">
        <v>49</v>
      </c>
      <c r="Y1495" s="33" t="s">
        <v>39</v>
      </c>
      <c r="Z1495" s="14">
        <f t="shared" si="220"/>
        <v>1</v>
      </c>
      <c r="AA1495" s="48">
        <v>3338.98</v>
      </c>
      <c r="AB1495" s="76" t="str">
        <f>IFERROR(VLOOKUP(H1495,[1]!Tabela11[[#All],[PEP/ORDEM]:[Mês_Acompanhamento]],8,0),"GIRO")</f>
        <v>GIRO</v>
      </c>
      <c r="AC1495" s="36" t="s">
        <v>73</v>
      </c>
      <c r="AD1495" s="37" t="s">
        <v>51</v>
      </c>
      <c r="AE1495" s="32" t="str">
        <f t="shared" si="223"/>
        <v>Realizado</v>
      </c>
      <c r="AF1495" s="38" t="s">
        <v>42</v>
      </c>
      <c r="AG1495" s="39">
        <f t="shared" si="214"/>
        <v>3617.3</v>
      </c>
      <c r="AH1495" s="40">
        <v>2548098.5699999998</v>
      </c>
      <c r="AI1495" s="35" t="e">
        <f t="shared" si="215"/>
        <v>#N/A</v>
      </c>
      <c r="AJ1495" s="144">
        <v>25804906</v>
      </c>
      <c r="AK1495" s="57">
        <v>3617.3</v>
      </c>
      <c r="AL1495" s="34" t="str">
        <f t="shared" si="221"/>
        <v>Mauricio Alves</v>
      </c>
    </row>
    <row r="1496" spans="1:38" x14ac:dyDescent="0.25">
      <c r="A1496" s="26" t="s">
        <v>38</v>
      </c>
      <c r="B1496" s="26" t="s">
        <v>39</v>
      </c>
      <c r="C1496" s="26" t="s">
        <v>52</v>
      </c>
      <c r="D1496" s="26" t="s">
        <v>40</v>
      </c>
      <c r="E1496" s="27">
        <v>108042</v>
      </c>
      <c r="F1496" s="67">
        <v>143</v>
      </c>
      <c r="G1496" s="67"/>
      <c r="H1496" s="26">
        <v>6000832148</v>
      </c>
      <c r="I1496" s="26" t="s">
        <v>42</v>
      </c>
      <c r="J1496" s="26" t="s">
        <v>42</v>
      </c>
      <c r="K1496" s="30" t="str">
        <f t="shared" si="222"/>
        <v>Custeio</v>
      </c>
      <c r="L1496" s="119" t="s">
        <v>136</v>
      </c>
      <c r="M1496" s="47" t="s">
        <v>44</v>
      </c>
      <c r="N1496" s="26" t="str">
        <f t="shared" si="218"/>
        <v>Realizado</v>
      </c>
      <c r="O1496" s="47" t="s">
        <v>45</v>
      </c>
      <c r="P1496" s="47" t="s">
        <v>639</v>
      </c>
      <c r="Q1496" s="26" t="str">
        <f>IFERROR(IFERROR(VLOOKUP(H1496,[1]STATUS_CAPEX!I:J,2,0),VLOOKUP(H1496,[1]STATUS_OPEX!H:I,2,0)),0)</f>
        <v>LIB //COMS</v>
      </c>
      <c r="R1496" s="135">
        <v>45562</v>
      </c>
      <c r="S1496" s="32" t="s">
        <v>47</v>
      </c>
      <c r="T1496" s="47" t="s">
        <v>72</v>
      </c>
      <c r="U1496" s="33" t="s">
        <v>39</v>
      </c>
      <c r="V1496" s="33" t="str">
        <f t="shared" si="219"/>
        <v>OK</v>
      </c>
      <c r="W1496" s="33" t="s">
        <v>49</v>
      </c>
      <c r="X1496" s="33" t="s">
        <v>49</v>
      </c>
      <c r="Y1496" s="33" t="s">
        <v>39</v>
      </c>
      <c r="Z1496" s="14">
        <f t="shared" si="220"/>
        <v>1</v>
      </c>
      <c r="AA1496" s="48">
        <v>1261.3499999999999</v>
      </c>
      <c r="AB1496" s="76" t="str">
        <f>IFERROR(VLOOKUP(H1496,[1]!Tabela11[[#All],[PEP/ORDEM]:[Mês_Acompanhamento]],8,0),"GIRO")</f>
        <v>GIRO</v>
      </c>
      <c r="AC1496" s="36" t="s">
        <v>73</v>
      </c>
      <c r="AD1496" s="37" t="s">
        <v>51</v>
      </c>
      <c r="AE1496" s="32" t="str">
        <f t="shared" si="223"/>
        <v>Realizado</v>
      </c>
      <c r="AF1496" s="38" t="s">
        <v>42</v>
      </c>
      <c r="AG1496" s="39">
        <f t="shared" si="214"/>
        <v>1233.06</v>
      </c>
      <c r="AH1496" s="40">
        <v>2548098.5699999998</v>
      </c>
      <c r="AI1496" s="35" t="e">
        <f t="shared" si="215"/>
        <v>#N/A</v>
      </c>
      <c r="AJ1496" s="144">
        <v>25804636</v>
      </c>
      <c r="AK1496" s="57">
        <v>1233.06</v>
      </c>
      <c r="AL1496" s="34" t="str">
        <f t="shared" si="221"/>
        <v>Mauricio Alves</v>
      </c>
    </row>
    <row r="1497" spans="1:38" x14ac:dyDescent="0.25">
      <c r="A1497" s="26" t="s">
        <v>38</v>
      </c>
      <c r="B1497" s="26" t="s">
        <v>39</v>
      </c>
      <c r="C1497" s="26" t="s">
        <v>52</v>
      </c>
      <c r="D1497" s="26" t="s">
        <v>40</v>
      </c>
      <c r="E1497" s="27">
        <v>108367</v>
      </c>
      <c r="F1497" s="67">
        <v>637</v>
      </c>
      <c r="G1497" s="67"/>
      <c r="H1497" s="26">
        <v>6000832147</v>
      </c>
      <c r="I1497" s="26" t="s">
        <v>42</v>
      </c>
      <c r="J1497" s="26" t="s">
        <v>42</v>
      </c>
      <c r="K1497" s="30" t="str">
        <f t="shared" si="222"/>
        <v>Custeio</v>
      </c>
      <c r="L1497" s="119" t="s">
        <v>136</v>
      </c>
      <c r="M1497" s="26" t="s">
        <v>69</v>
      </c>
      <c r="N1497" s="26" t="str">
        <f t="shared" si="218"/>
        <v>Realizado</v>
      </c>
      <c r="O1497" s="47" t="s">
        <v>45</v>
      </c>
      <c r="P1497" s="47" t="s">
        <v>742</v>
      </c>
      <c r="Q1497" s="26" t="str">
        <f>IFERROR(IFERROR(VLOOKUP(H1497,[1]STATUS_CAPEX!I:J,2,0),VLOOKUP(H1497,[1]STATUS_OPEX!H:I,2,0)),0)</f>
        <v>LIB //COMS</v>
      </c>
      <c r="R1497" s="135">
        <v>45562</v>
      </c>
      <c r="S1497" s="32" t="s">
        <v>165</v>
      </c>
      <c r="T1497" s="47" t="s">
        <v>72</v>
      </c>
      <c r="U1497" s="33" t="s">
        <v>39</v>
      </c>
      <c r="V1497" s="33" t="str">
        <f t="shared" si="219"/>
        <v>OK</v>
      </c>
      <c r="W1497" s="33" t="s">
        <v>49</v>
      </c>
      <c r="X1497" s="33" t="s">
        <v>49</v>
      </c>
      <c r="Y1497" s="33" t="s">
        <v>39</v>
      </c>
      <c r="Z1497" s="14">
        <f t="shared" si="220"/>
        <v>1</v>
      </c>
      <c r="AA1497" s="48">
        <v>2004.95</v>
      </c>
      <c r="AB1497" s="76" t="str">
        <f>IFERROR(VLOOKUP(H1497,[1]!Tabela11[[#All],[PEP/ORDEM]:[Mês_Acompanhamento]],8,0),"GIRO")</f>
        <v>GIRO</v>
      </c>
      <c r="AC1497" s="36" t="s">
        <v>73</v>
      </c>
      <c r="AD1497" s="37" t="s">
        <v>51</v>
      </c>
      <c r="AE1497" s="32" t="str">
        <f t="shared" si="223"/>
        <v>Realizado</v>
      </c>
      <c r="AF1497" s="38" t="s">
        <v>166</v>
      </c>
      <c r="AG1497" s="39">
        <f t="shared" si="214"/>
        <v>2475.2600000000002</v>
      </c>
      <c r="AH1497" s="40">
        <v>2548098.5699999998</v>
      </c>
      <c r="AI1497" s="35" t="e">
        <f t="shared" si="215"/>
        <v>#N/A</v>
      </c>
      <c r="AJ1497" s="110">
        <v>25804542</v>
      </c>
      <c r="AK1497" s="57">
        <v>2475.2600000000002</v>
      </c>
      <c r="AL1497" s="34" t="str">
        <f t="shared" si="221"/>
        <v>Mauricio Alves</v>
      </c>
    </row>
    <row r="1498" spans="1:38" x14ac:dyDescent="0.25">
      <c r="A1498" s="26" t="s">
        <v>38</v>
      </c>
      <c r="B1498" s="26" t="s">
        <v>39</v>
      </c>
      <c r="C1498" s="26" t="s">
        <v>52</v>
      </c>
      <c r="D1498" s="26" t="s">
        <v>40</v>
      </c>
      <c r="E1498" s="27">
        <v>122129</v>
      </c>
      <c r="F1498" s="67">
        <v>638</v>
      </c>
      <c r="G1498" s="67"/>
      <c r="H1498" s="26">
        <v>6000832146</v>
      </c>
      <c r="I1498" s="26" t="s">
        <v>42</v>
      </c>
      <c r="J1498" s="26" t="s">
        <v>42</v>
      </c>
      <c r="K1498" s="30" t="str">
        <f t="shared" si="222"/>
        <v>Custeio</v>
      </c>
      <c r="L1498" s="119" t="s">
        <v>136</v>
      </c>
      <c r="M1498" s="26" t="s">
        <v>69</v>
      </c>
      <c r="N1498" s="26" t="str">
        <f t="shared" si="218"/>
        <v>Realizado</v>
      </c>
      <c r="O1498" s="47" t="s">
        <v>45</v>
      </c>
      <c r="P1498" s="47" t="s">
        <v>743</v>
      </c>
      <c r="Q1498" s="26" t="str">
        <f>IFERROR(IFERROR(VLOOKUP(H1498,[1]STATUS_CAPEX!I:J,2,0),VLOOKUP(H1498,[1]STATUS_OPEX!H:I,2,0)),0)</f>
        <v>LIB //COMS</v>
      </c>
      <c r="R1498" s="135">
        <v>45562</v>
      </c>
      <c r="S1498" s="32" t="s">
        <v>165</v>
      </c>
      <c r="T1498" s="47" t="s">
        <v>72</v>
      </c>
      <c r="U1498" s="33" t="s">
        <v>39</v>
      </c>
      <c r="V1498" s="33" t="str">
        <f t="shared" si="219"/>
        <v>OK</v>
      </c>
      <c r="W1498" s="33" t="s">
        <v>49</v>
      </c>
      <c r="X1498" s="33" t="s">
        <v>49</v>
      </c>
      <c r="Y1498" s="33" t="s">
        <v>39</v>
      </c>
      <c r="Z1498" s="14">
        <f t="shared" si="220"/>
        <v>1</v>
      </c>
      <c r="AA1498" s="48">
        <v>88.28</v>
      </c>
      <c r="AB1498" s="76" t="str">
        <f>IFERROR(VLOOKUP(H1498,[1]!Tabela11[[#All],[PEP/ORDEM]:[Mês_Acompanhamento]],8,0),"GIRO")</f>
        <v>GIRO</v>
      </c>
      <c r="AC1498" s="36" t="s">
        <v>73</v>
      </c>
      <c r="AD1498" s="37" t="s">
        <v>51</v>
      </c>
      <c r="AE1498" s="32" t="str">
        <f t="shared" si="223"/>
        <v>Realizado</v>
      </c>
      <c r="AF1498" s="38" t="s">
        <v>166</v>
      </c>
      <c r="AG1498" s="39">
        <f t="shared" si="214"/>
        <v>44.14</v>
      </c>
      <c r="AH1498" s="40">
        <v>2548098.5699999998</v>
      </c>
      <c r="AI1498" s="35" t="e">
        <f t="shared" si="215"/>
        <v>#N/A</v>
      </c>
      <c r="AJ1498" s="110">
        <v>25804433</v>
      </c>
      <c r="AK1498" s="57">
        <v>44.14</v>
      </c>
      <c r="AL1498" s="34" t="str">
        <f t="shared" si="221"/>
        <v>Mauricio Alves</v>
      </c>
    </row>
    <row r="1499" spans="1:38" x14ac:dyDescent="0.25">
      <c r="A1499" s="26" t="s">
        <v>38</v>
      </c>
      <c r="B1499" s="26" t="s">
        <v>39</v>
      </c>
      <c r="C1499" s="26" t="s">
        <v>52</v>
      </c>
      <c r="D1499" s="26" t="s">
        <v>40</v>
      </c>
      <c r="E1499" s="27">
        <v>113676</v>
      </c>
      <c r="F1499" s="67">
        <v>639</v>
      </c>
      <c r="G1499" s="67"/>
      <c r="H1499" s="26">
        <v>6000832145</v>
      </c>
      <c r="I1499" s="26" t="s">
        <v>42</v>
      </c>
      <c r="J1499" s="26" t="s">
        <v>42</v>
      </c>
      <c r="K1499" s="30" t="str">
        <f t="shared" si="222"/>
        <v>Custeio</v>
      </c>
      <c r="L1499" s="119" t="s">
        <v>136</v>
      </c>
      <c r="M1499" s="26" t="s">
        <v>69</v>
      </c>
      <c r="N1499" s="26" t="str">
        <f t="shared" si="218"/>
        <v>Realizado</v>
      </c>
      <c r="O1499" s="47" t="s">
        <v>422</v>
      </c>
      <c r="P1499" s="47" t="s">
        <v>76</v>
      </c>
      <c r="Q1499" s="26" t="str">
        <f>IFERROR(IFERROR(VLOOKUP(H1499,[1]STATUS_CAPEX!I:J,2,0),VLOOKUP(H1499,[1]STATUS_OPEX!H:I,2,0)),0)</f>
        <v>LIB //COMS</v>
      </c>
      <c r="R1499" s="135">
        <v>45562</v>
      </c>
      <c r="S1499" s="32" t="s">
        <v>47</v>
      </c>
      <c r="T1499" s="47" t="s">
        <v>72</v>
      </c>
      <c r="U1499" s="33" t="s">
        <v>39</v>
      </c>
      <c r="V1499" s="33" t="str">
        <f t="shared" si="219"/>
        <v>OK</v>
      </c>
      <c r="W1499" s="33" t="s">
        <v>49</v>
      </c>
      <c r="X1499" s="33" t="s">
        <v>49</v>
      </c>
      <c r="Y1499" s="33" t="s">
        <v>39</v>
      </c>
      <c r="Z1499" s="14">
        <f t="shared" si="220"/>
        <v>1</v>
      </c>
      <c r="AA1499" s="48">
        <v>8724.9</v>
      </c>
      <c r="AB1499" s="76" t="str">
        <f>IFERROR(VLOOKUP(H1499,[1]!Tabela11[[#All],[PEP/ORDEM]:[Mês_Acompanhamento]],8,0),"GIRO")</f>
        <v>GIRO</v>
      </c>
      <c r="AC1499" s="36" t="s">
        <v>73</v>
      </c>
      <c r="AD1499" s="37" t="s">
        <v>51</v>
      </c>
      <c r="AE1499" s="32" t="str">
        <f t="shared" si="223"/>
        <v>Realizado</v>
      </c>
      <c r="AF1499" s="38" t="s">
        <v>42</v>
      </c>
      <c r="AG1499" s="39">
        <f t="shared" si="214"/>
        <v>1959.3</v>
      </c>
      <c r="AH1499" s="40">
        <v>2548098.5699999998</v>
      </c>
      <c r="AI1499" s="35" t="e">
        <f t="shared" si="215"/>
        <v>#N/A</v>
      </c>
      <c r="AJ1499" s="110">
        <v>25804382</v>
      </c>
      <c r="AK1499" s="57">
        <v>1959.3</v>
      </c>
      <c r="AL1499" s="34" t="str">
        <f t="shared" si="221"/>
        <v>Mauricio Alves</v>
      </c>
    </row>
    <row r="1500" spans="1:38" x14ac:dyDescent="0.25">
      <c r="A1500" s="26" t="s">
        <v>38</v>
      </c>
      <c r="B1500" s="26" t="s">
        <v>39</v>
      </c>
      <c r="C1500" s="26" t="s">
        <v>52</v>
      </c>
      <c r="D1500" s="26" t="s">
        <v>40</v>
      </c>
      <c r="E1500" s="27">
        <v>119539</v>
      </c>
      <c r="F1500" s="67">
        <v>640</v>
      </c>
      <c r="G1500" s="67"/>
      <c r="H1500" s="26">
        <v>6000832200</v>
      </c>
      <c r="I1500" s="26" t="s">
        <v>42</v>
      </c>
      <c r="J1500" s="26" t="s">
        <v>42</v>
      </c>
      <c r="K1500" s="30" t="str">
        <f t="shared" si="222"/>
        <v>Custeio</v>
      </c>
      <c r="L1500" s="119" t="s">
        <v>136</v>
      </c>
      <c r="M1500" s="26" t="s">
        <v>69</v>
      </c>
      <c r="N1500" s="26" t="str">
        <f t="shared" si="218"/>
        <v>Realizado</v>
      </c>
      <c r="O1500" s="47" t="s">
        <v>117</v>
      </c>
      <c r="P1500" s="47" t="s">
        <v>76</v>
      </c>
      <c r="Q1500" s="26" t="str">
        <f>IFERROR(IFERROR(VLOOKUP(H1500,[1]STATUS_CAPEX!I:J,2,0),VLOOKUP(H1500,[1]STATUS_OPEX!H:I,2,0)),0)</f>
        <v>LIB //COMS</v>
      </c>
      <c r="R1500" s="135">
        <v>45562</v>
      </c>
      <c r="S1500" s="32" t="s">
        <v>47</v>
      </c>
      <c r="T1500" s="47" t="s">
        <v>72</v>
      </c>
      <c r="U1500" s="33" t="s">
        <v>39</v>
      </c>
      <c r="V1500" s="33" t="str">
        <f t="shared" si="219"/>
        <v>OK</v>
      </c>
      <c r="W1500" s="33" t="s">
        <v>49</v>
      </c>
      <c r="X1500" s="33" t="s">
        <v>49</v>
      </c>
      <c r="Y1500" s="33" t="s">
        <v>39</v>
      </c>
      <c r="Z1500" s="14">
        <f t="shared" si="220"/>
        <v>1</v>
      </c>
      <c r="AA1500" s="48">
        <v>863.16</v>
      </c>
      <c r="AB1500" s="76" t="str">
        <f>IFERROR(VLOOKUP(H1500,[1]!Tabela11[[#All],[PEP/ORDEM]:[Mês_Acompanhamento]],8,0),"GIRO")</f>
        <v>GIRO</v>
      </c>
      <c r="AC1500" s="36" t="s">
        <v>271</v>
      </c>
      <c r="AD1500" s="37" t="s">
        <v>51</v>
      </c>
      <c r="AE1500" s="32" t="str">
        <f t="shared" si="223"/>
        <v>Realizado</v>
      </c>
      <c r="AF1500" s="38" t="s">
        <v>42</v>
      </c>
      <c r="AG1500" s="39">
        <f t="shared" si="214"/>
        <v>879.61</v>
      </c>
      <c r="AH1500" s="40">
        <v>2548098.5699999998</v>
      </c>
      <c r="AI1500" s="35" t="e">
        <f t="shared" si="215"/>
        <v>#N/A</v>
      </c>
      <c r="AJ1500" s="110">
        <v>25804593</v>
      </c>
      <c r="AK1500" s="57">
        <v>879.61</v>
      </c>
      <c r="AL1500" s="34" t="str">
        <f t="shared" si="221"/>
        <v>Mauricio Alves</v>
      </c>
    </row>
    <row r="1501" spans="1:38" x14ac:dyDescent="0.25">
      <c r="A1501" s="26" t="s">
        <v>38</v>
      </c>
      <c r="B1501" s="26" t="s">
        <v>39</v>
      </c>
      <c r="C1501" s="26" t="s">
        <v>52</v>
      </c>
      <c r="D1501" s="26" t="s">
        <v>40</v>
      </c>
      <c r="E1501" s="27">
        <v>92995</v>
      </c>
      <c r="F1501" s="67">
        <v>641</v>
      </c>
      <c r="G1501" s="67"/>
      <c r="H1501" s="26">
        <v>6000832201</v>
      </c>
      <c r="I1501" s="26" t="s">
        <v>42</v>
      </c>
      <c r="J1501" s="26" t="s">
        <v>42</v>
      </c>
      <c r="K1501" s="30" t="str">
        <f t="shared" si="222"/>
        <v>Custeio</v>
      </c>
      <c r="L1501" s="119" t="s">
        <v>136</v>
      </c>
      <c r="M1501" s="26" t="s">
        <v>69</v>
      </c>
      <c r="N1501" s="26" t="str">
        <f t="shared" si="218"/>
        <v>Realizado</v>
      </c>
      <c r="O1501" s="47" t="s">
        <v>45</v>
      </c>
      <c r="P1501" s="47" t="s">
        <v>653</v>
      </c>
      <c r="Q1501" s="26" t="str">
        <f>IFERROR(IFERROR(VLOOKUP(H1501,[1]STATUS_CAPEX!I:J,2,0),VLOOKUP(H1501,[1]STATUS_OPEX!H:I,2,0)),0)</f>
        <v>LIB //COMS</v>
      </c>
      <c r="R1501" s="135">
        <v>45562</v>
      </c>
      <c r="S1501" s="32" t="s">
        <v>47</v>
      </c>
      <c r="T1501" s="47" t="s">
        <v>72</v>
      </c>
      <c r="U1501" s="33" t="s">
        <v>39</v>
      </c>
      <c r="V1501" s="33" t="str">
        <f t="shared" si="219"/>
        <v>OK</v>
      </c>
      <c r="W1501" s="33" t="s">
        <v>49</v>
      </c>
      <c r="X1501" s="33" t="s">
        <v>49</v>
      </c>
      <c r="Y1501" s="33" t="s">
        <v>39</v>
      </c>
      <c r="Z1501" s="14">
        <f t="shared" si="220"/>
        <v>1</v>
      </c>
      <c r="AA1501" s="48">
        <v>317.25</v>
      </c>
      <c r="AB1501" s="76" t="str">
        <f>IFERROR(VLOOKUP(H1501,[1]!Tabela11[[#All],[PEP/ORDEM]:[Mês_Acompanhamento]],8,0),"GIRO")</f>
        <v>GIRO</v>
      </c>
      <c r="AC1501" s="36" t="s">
        <v>271</v>
      </c>
      <c r="AD1501" s="37" t="s">
        <v>51</v>
      </c>
      <c r="AE1501" s="32" t="str">
        <f t="shared" si="223"/>
        <v>Realizado</v>
      </c>
      <c r="AF1501" s="38" t="s">
        <v>42</v>
      </c>
      <c r="AG1501" s="39">
        <f t="shared" si="214"/>
        <v>1220.81</v>
      </c>
      <c r="AH1501" s="40">
        <v>2548098.5699999998</v>
      </c>
      <c r="AI1501" s="35" t="e">
        <f t="shared" si="215"/>
        <v>#N/A</v>
      </c>
      <c r="AJ1501" s="110">
        <v>25819391</v>
      </c>
      <c r="AK1501" s="57">
        <v>1220.81</v>
      </c>
      <c r="AL1501" s="34" t="str">
        <f t="shared" si="221"/>
        <v>Mauricio Alves</v>
      </c>
    </row>
    <row r="1502" spans="1:38" x14ac:dyDescent="0.25">
      <c r="A1502" s="26" t="s">
        <v>38</v>
      </c>
      <c r="B1502" s="26" t="s">
        <v>39</v>
      </c>
      <c r="C1502" s="26" t="s">
        <v>52</v>
      </c>
      <c r="D1502" s="26" t="s">
        <v>40</v>
      </c>
      <c r="E1502" s="27">
        <v>93929</v>
      </c>
      <c r="F1502" s="67">
        <v>642</v>
      </c>
      <c r="G1502" s="67"/>
      <c r="H1502" s="26">
        <v>6000832202</v>
      </c>
      <c r="I1502" s="26" t="s">
        <v>42</v>
      </c>
      <c r="J1502" s="26" t="s">
        <v>42</v>
      </c>
      <c r="K1502" s="30" t="str">
        <f t="shared" si="222"/>
        <v>Custeio</v>
      </c>
      <c r="L1502" s="119" t="s">
        <v>136</v>
      </c>
      <c r="M1502" s="26" t="s">
        <v>69</v>
      </c>
      <c r="N1502" s="26" t="str">
        <f t="shared" si="218"/>
        <v>Realizado</v>
      </c>
      <c r="O1502" s="47" t="s">
        <v>45</v>
      </c>
      <c r="P1502" s="47" t="s">
        <v>653</v>
      </c>
      <c r="Q1502" s="26" t="str">
        <f>IFERROR(IFERROR(VLOOKUP(H1502,[1]STATUS_CAPEX!I:J,2,0),VLOOKUP(H1502,[1]STATUS_OPEX!H:I,2,0)),0)</f>
        <v>LIB //COMS</v>
      </c>
      <c r="R1502" s="135">
        <v>45562</v>
      </c>
      <c r="S1502" s="32" t="s">
        <v>47</v>
      </c>
      <c r="T1502" s="47" t="s">
        <v>72</v>
      </c>
      <c r="U1502" s="33" t="s">
        <v>39</v>
      </c>
      <c r="V1502" s="33" t="str">
        <f t="shared" si="219"/>
        <v>OK</v>
      </c>
      <c r="W1502" s="33" t="s">
        <v>49</v>
      </c>
      <c r="X1502" s="33" t="s">
        <v>49</v>
      </c>
      <c r="Y1502" s="33" t="s">
        <v>39</v>
      </c>
      <c r="Z1502" s="14">
        <f t="shared" si="220"/>
        <v>1</v>
      </c>
      <c r="AA1502" s="48">
        <v>190.35</v>
      </c>
      <c r="AB1502" s="76" t="str">
        <f>IFERROR(VLOOKUP(H1502,[1]!Tabela11[[#All],[PEP/ORDEM]:[Mês_Acompanhamento]],8,0),"GIRO")</f>
        <v>GIRO</v>
      </c>
      <c r="AC1502" s="36" t="s">
        <v>271</v>
      </c>
      <c r="AD1502" s="37" t="s">
        <v>51</v>
      </c>
      <c r="AE1502" s="32" t="str">
        <f t="shared" si="223"/>
        <v>Realizado</v>
      </c>
      <c r="AF1502" s="38" t="s">
        <v>42</v>
      </c>
      <c r="AG1502" s="39">
        <f t="shared" si="214"/>
        <v>315.37</v>
      </c>
      <c r="AH1502" s="40">
        <v>2548098.5699999998</v>
      </c>
      <c r="AI1502" s="35" t="e">
        <f t="shared" si="215"/>
        <v>#N/A</v>
      </c>
      <c r="AJ1502" s="110">
        <v>25804735</v>
      </c>
      <c r="AK1502" s="57">
        <v>315.37</v>
      </c>
      <c r="AL1502" s="34" t="str">
        <f t="shared" si="221"/>
        <v>Mauricio Alves</v>
      </c>
    </row>
    <row r="1503" spans="1:38" x14ac:dyDescent="0.25">
      <c r="A1503" s="26" t="s">
        <v>38</v>
      </c>
      <c r="B1503" s="26" t="s">
        <v>39</v>
      </c>
      <c r="C1503" s="26" t="s">
        <v>52</v>
      </c>
      <c r="D1503" s="26" t="s">
        <v>40</v>
      </c>
      <c r="E1503" s="27">
        <v>126277</v>
      </c>
      <c r="F1503" s="67">
        <v>643</v>
      </c>
      <c r="G1503" s="67"/>
      <c r="H1503" s="26">
        <v>6000832203</v>
      </c>
      <c r="I1503" s="26" t="s">
        <v>42</v>
      </c>
      <c r="J1503" s="26" t="s">
        <v>42</v>
      </c>
      <c r="K1503" s="30" t="str">
        <f t="shared" si="222"/>
        <v>Custeio</v>
      </c>
      <c r="L1503" s="119" t="s">
        <v>136</v>
      </c>
      <c r="M1503" s="26" t="s">
        <v>69</v>
      </c>
      <c r="N1503" s="26" t="str">
        <f t="shared" si="218"/>
        <v>Realizado</v>
      </c>
      <c r="O1503" s="47" t="s">
        <v>100</v>
      </c>
      <c r="P1503" s="47" t="s">
        <v>76</v>
      </c>
      <c r="Q1503" s="26" t="str">
        <f>IFERROR(IFERROR(VLOOKUP(H1503,[1]STATUS_CAPEX!I:J,2,0),VLOOKUP(H1503,[1]STATUS_OPEX!H:I,2,0)),0)</f>
        <v>LIB //COMS</v>
      </c>
      <c r="R1503" s="135">
        <v>45562</v>
      </c>
      <c r="S1503" s="32" t="s">
        <v>47</v>
      </c>
      <c r="T1503" s="47" t="s">
        <v>72</v>
      </c>
      <c r="U1503" s="33" t="s">
        <v>39</v>
      </c>
      <c r="V1503" s="33" t="str">
        <f t="shared" si="219"/>
        <v>OK</v>
      </c>
      <c r="W1503" s="33" t="s">
        <v>49</v>
      </c>
      <c r="X1503" s="33" t="s">
        <v>49</v>
      </c>
      <c r="Y1503" s="33" t="s">
        <v>39</v>
      </c>
      <c r="Z1503" s="14">
        <f t="shared" si="220"/>
        <v>1</v>
      </c>
      <c r="AA1503" s="48">
        <v>8095.85</v>
      </c>
      <c r="AB1503" s="76" t="str">
        <f>IFERROR(VLOOKUP(H1503,[1]!Tabela11[[#All],[PEP/ORDEM]:[Mês_Acompanhamento]],8,0),"GIRO")</f>
        <v>GIRO</v>
      </c>
      <c r="AC1503" s="36" t="s">
        <v>271</v>
      </c>
      <c r="AD1503" s="37" t="s">
        <v>51</v>
      </c>
      <c r="AE1503" s="32" t="str">
        <f t="shared" si="223"/>
        <v>Realizado</v>
      </c>
      <c r="AF1503" s="38" t="s">
        <v>42</v>
      </c>
      <c r="AG1503" s="39">
        <f t="shared" ref="AG1503:AG1560" si="224">IF(AK1503="",AA1503,AK1503)</f>
        <v>4863.3</v>
      </c>
      <c r="AH1503" s="40">
        <v>2548098.5699999998</v>
      </c>
      <c r="AI1503" s="35" t="e">
        <f t="shared" ref="AI1503:AI1566" si="225">VLOOKUP(T1503,AN:AO,2,0)</f>
        <v>#N/A</v>
      </c>
      <c r="AJ1503" s="110">
        <v>25804623</v>
      </c>
      <c r="AK1503" s="57">
        <v>4863.3</v>
      </c>
      <c r="AL1503" s="34" t="str">
        <f t="shared" si="221"/>
        <v>Mauricio Alves</v>
      </c>
    </row>
    <row r="1504" spans="1:38" x14ac:dyDescent="0.25">
      <c r="A1504" s="26" t="s">
        <v>38</v>
      </c>
      <c r="B1504" s="26" t="s">
        <v>39</v>
      </c>
      <c r="C1504" s="26" t="s">
        <v>52</v>
      </c>
      <c r="D1504" s="26" t="s">
        <v>40</v>
      </c>
      <c r="E1504" s="27" t="s">
        <v>744</v>
      </c>
      <c r="F1504" s="67">
        <v>644</v>
      </c>
      <c r="G1504" s="67"/>
      <c r="H1504" s="26">
        <v>6000832204</v>
      </c>
      <c r="I1504" s="26" t="s">
        <v>42</v>
      </c>
      <c r="J1504" s="26" t="s">
        <v>42</v>
      </c>
      <c r="K1504" s="30" t="str">
        <f t="shared" si="222"/>
        <v>Custeio</v>
      </c>
      <c r="L1504" s="119" t="s">
        <v>136</v>
      </c>
      <c r="M1504" s="26" t="s">
        <v>69</v>
      </c>
      <c r="N1504" s="26" t="str">
        <f t="shared" si="218"/>
        <v>Realizado</v>
      </c>
      <c r="O1504" s="47" t="s">
        <v>117</v>
      </c>
      <c r="P1504" s="47" t="s">
        <v>112</v>
      </c>
      <c r="Q1504" s="26" t="str">
        <f>IFERROR(IFERROR(VLOOKUP(H1504,[1]STATUS_CAPEX!I:J,2,0),VLOOKUP(H1504,[1]STATUS_OPEX!H:I,2,0)),0)</f>
        <v>LIB //COMS</v>
      </c>
      <c r="R1504" s="135">
        <v>45562</v>
      </c>
      <c r="S1504" s="32" t="s">
        <v>165</v>
      </c>
      <c r="T1504" s="47" t="s">
        <v>72</v>
      </c>
      <c r="U1504" s="33" t="s">
        <v>39</v>
      </c>
      <c r="V1504" s="33" t="str">
        <f t="shared" si="219"/>
        <v>OK</v>
      </c>
      <c r="W1504" s="33" t="s">
        <v>49</v>
      </c>
      <c r="X1504" s="33" t="s">
        <v>49</v>
      </c>
      <c r="Y1504" s="33" t="s">
        <v>39</v>
      </c>
      <c r="Z1504" s="14">
        <f t="shared" si="220"/>
        <v>1</v>
      </c>
      <c r="AA1504" s="48">
        <v>137.91999999999999</v>
      </c>
      <c r="AB1504" s="76" t="str">
        <f>IFERROR(VLOOKUP(H1504,[1]!Tabela11[[#All],[PEP/ORDEM]:[Mês_Acompanhamento]],8,0),"GIRO")</f>
        <v>GIRO</v>
      </c>
      <c r="AC1504" s="36" t="s">
        <v>271</v>
      </c>
      <c r="AD1504" s="37" t="s">
        <v>51</v>
      </c>
      <c r="AE1504" s="32" t="str">
        <f t="shared" si="223"/>
        <v>Realizado</v>
      </c>
      <c r="AF1504" s="38" t="s">
        <v>166</v>
      </c>
      <c r="AG1504" s="39">
        <f t="shared" si="224"/>
        <v>157.63</v>
      </c>
      <c r="AH1504" s="40">
        <v>2548098.5699999998</v>
      </c>
      <c r="AI1504" s="35" t="e">
        <f t="shared" si="225"/>
        <v>#N/A</v>
      </c>
      <c r="AJ1504" s="41">
        <v>25882244</v>
      </c>
      <c r="AK1504" s="51">
        <v>157.63</v>
      </c>
      <c r="AL1504" s="34" t="str">
        <f t="shared" si="221"/>
        <v>Mauricio Alves</v>
      </c>
    </row>
    <row r="1505" spans="1:38" x14ac:dyDescent="0.25">
      <c r="A1505" s="26" t="s">
        <v>38</v>
      </c>
      <c r="B1505" s="26" t="s">
        <v>39</v>
      </c>
      <c r="C1505" s="26" t="s">
        <v>52</v>
      </c>
      <c r="D1505" s="26" t="s">
        <v>40</v>
      </c>
      <c r="E1505" s="27">
        <v>45456488</v>
      </c>
      <c r="F1505" s="67">
        <v>255</v>
      </c>
      <c r="G1505" s="67"/>
      <c r="H1505" s="26">
        <v>6000832884</v>
      </c>
      <c r="I1505" s="26" t="s">
        <v>42</v>
      </c>
      <c r="J1505" s="26" t="s">
        <v>42</v>
      </c>
      <c r="K1505" s="30" t="str">
        <f t="shared" si="222"/>
        <v>Custeio</v>
      </c>
      <c r="L1505" s="119" t="s">
        <v>136</v>
      </c>
      <c r="M1505" s="26" t="s">
        <v>111</v>
      </c>
      <c r="N1505" s="26" t="str">
        <f t="shared" si="218"/>
        <v>Realizado</v>
      </c>
      <c r="O1505" s="47" t="s">
        <v>84</v>
      </c>
      <c r="P1505" s="47" t="s">
        <v>112</v>
      </c>
      <c r="Q1505" s="26" t="str">
        <f>IFERROR(IFERROR(VLOOKUP(H1505,[1]STATUS_CAPEX!I:J,2,0),VLOOKUP(H1505,[1]STATUS_OPEX!H:I,2,0)),0)</f>
        <v>LIB //COMS</v>
      </c>
      <c r="R1505" s="135">
        <v>45562</v>
      </c>
      <c r="S1505" s="32" t="s">
        <v>47</v>
      </c>
      <c r="T1505" s="47" t="s">
        <v>72</v>
      </c>
      <c r="U1505" s="33" t="s">
        <v>39</v>
      </c>
      <c r="V1505" s="33" t="str">
        <f t="shared" si="219"/>
        <v>OK</v>
      </c>
      <c r="W1505" s="33" t="s">
        <v>49</v>
      </c>
      <c r="X1505" s="33" t="s">
        <v>49</v>
      </c>
      <c r="Y1505" s="33" t="s">
        <v>39</v>
      </c>
      <c r="Z1505" s="14">
        <f t="shared" si="220"/>
        <v>1</v>
      </c>
      <c r="AA1505" s="48">
        <v>183.5</v>
      </c>
      <c r="AB1505" s="76" t="str">
        <f>IFERROR(VLOOKUP(H1505,[1]!Tabela11[[#All],[PEP/ORDEM]:[Mês_Acompanhamento]],8,0),"GIRO")</f>
        <v>GIRO</v>
      </c>
      <c r="AC1505" s="36" t="s">
        <v>271</v>
      </c>
      <c r="AD1505" s="37" t="s">
        <v>51</v>
      </c>
      <c r="AE1505" s="32" t="str">
        <f t="shared" si="223"/>
        <v>Realizado</v>
      </c>
      <c r="AF1505" s="38" t="s">
        <v>42</v>
      </c>
      <c r="AG1505" s="39">
        <f t="shared" si="224"/>
        <v>42.22</v>
      </c>
      <c r="AH1505" s="40">
        <v>2548098.5699999998</v>
      </c>
      <c r="AI1505" s="35" t="e">
        <f t="shared" si="225"/>
        <v>#N/A</v>
      </c>
      <c r="AJ1505" s="110">
        <v>25819442</v>
      </c>
      <c r="AK1505" s="57">
        <v>42.22</v>
      </c>
      <c r="AL1505" s="34" t="str">
        <f t="shared" si="221"/>
        <v>Mauricio Alves</v>
      </c>
    </row>
    <row r="1506" spans="1:38" x14ac:dyDescent="0.25">
      <c r="A1506" s="26" t="s">
        <v>38</v>
      </c>
      <c r="B1506" s="26" t="s">
        <v>39</v>
      </c>
      <c r="C1506" s="26" t="s">
        <v>52</v>
      </c>
      <c r="D1506" s="26" t="s">
        <v>40</v>
      </c>
      <c r="E1506" s="27">
        <v>123861</v>
      </c>
      <c r="F1506" s="67">
        <v>256</v>
      </c>
      <c r="G1506" s="67"/>
      <c r="H1506" s="26">
        <v>6000832886</v>
      </c>
      <c r="I1506" s="43" t="s">
        <v>42</v>
      </c>
      <c r="J1506" s="43" t="s">
        <v>42</v>
      </c>
      <c r="K1506" s="30" t="str">
        <f t="shared" si="222"/>
        <v>Custeio</v>
      </c>
      <c r="L1506" s="119" t="s">
        <v>136</v>
      </c>
      <c r="M1506" s="26" t="s">
        <v>111</v>
      </c>
      <c r="N1506" s="26" t="str">
        <f t="shared" si="218"/>
        <v>Realizado</v>
      </c>
      <c r="O1506" s="47" t="s">
        <v>745</v>
      </c>
      <c r="P1506" s="47" t="s">
        <v>112</v>
      </c>
      <c r="Q1506" s="26" t="str">
        <f>IFERROR(IFERROR(VLOOKUP(H1506,[1]STATUS_CAPEX!I:J,2,0),VLOOKUP(H1506,[1]STATUS_OPEX!H:I,2,0)),0)</f>
        <v>LIB //COMS</v>
      </c>
      <c r="R1506" s="135">
        <v>45562</v>
      </c>
      <c r="S1506" s="32" t="s">
        <v>47</v>
      </c>
      <c r="T1506" s="47" t="s">
        <v>72</v>
      </c>
      <c r="U1506" s="33" t="s">
        <v>39</v>
      </c>
      <c r="V1506" s="33" t="str">
        <f t="shared" si="219"/>
        <v>OK</v>
      </c>
      <c r="W1506" s="33" t="s">
        <v>49</v>
      </c>
      <c r="X1506" s="33" t="s">
        <v>49</v>
      </c>
      <c r="Y1506" s="33" t="s">
        <v>39</v>
      </c>
      <c r="Z1506" s="14">
        <f t="shared" si="220"/>
        <v>1</v>
      </c>
      <c r="AA1506" s="48">
        <v>91.75</v>
      </c>
      <c r="AB1506" s="76" t="str">
        <f>IFERROR(VLOOKUP(H1506,[1]!Tabela11[[#All],[PEP/ORDEM]:[Mês_Acompanhamento]],8,0),"GIRO")</f>
        <v>GIRO</v>
      </c>
      <c r="AC1506" s="36" t="s">
        <v>271</v>
      </c>
      <c r="AD1506" s="37" t="s">
        <v>51</v>
      </c>
      <c r="AE1506" s="32" t="str">
        <f t="shared" si="223"/>
        <v>Realizado</v>
      </c>
      <c r="AF1506" s="38" t="s">
        <v>42</v>
      </c>
      <c r="AG1506" s="39">
        <f t="shared" si="224"/>
        <v>42.22</v>
      </c>
      <c r="AH1506" s="40">
        <v>2548098.5699999998</v>
      </c>
      <c r="AI1506" s="35" t="e">
        <f t="shared" si="225"/>
        <v>#N/A</v>
      </c>
      <c r="AJ1506" s="110">
        <v>25819684</v>
      </c>
      <c r="AK1506" s="57">
        <v>42.22</v>
      </c>
      <c r="AL1506" s="34" t="str">
        <f t="shared" si="221"/>
        <v>Mauricio Alves</v>
      </c>
    </row>
    <row r="1507" spans="1:38" hidden="1" x14ac:dyDescent="0.25">
      <c r="A1507" s="26" t="s">
        <v>365</v>
      </c>
      <c r="B1507" s="26" t="s">
        <v>39</v>
      </c>
      <c r="C1507" s="26" t="s">
        <v>52</v>
      </c>
      <c r="D1507" s="26" t="s">
        <v>40</v>
      </c>
      <c r="E1507" s="27">
        <v>88052</v>
      </c>
      <c r="F1507" s="67">
        <v>271</v>
      </c>
      <c r="G1507" s="67"/>
      <c r="H1507" s="44" t="s">
        <v>746</v>
      </c>
      <c r="I1507" s="45" t="s">
        <v>63</v>
      </c>
      <c r="J1507" s="45" t="s">
        <v>63</v>
      </c>
      <c r="K1507" s="30" t="str">
        <f t="shared" si="222"/>
        <v>EME</v>
      </c>
      <c r="L1507" s="119" t="s">
        <v>136</v>
      </c>
      <c r="M1507" s="26" t="s">
        <v>54</v>
      </c>
      <c r="N1507" s="26" t="str">
        <f t="shared" si="218"/>
        <v>Realizado</v>
      </c>
      <c r="O1507" s="47" t="s">
        <v>45</v>
      </c>
      <c r="P1507" s="47" t="s">
        <v>705</v>
      </c>
      <c r="Q1507" s="26" t="str">
        <f>IFERROR(IFERROR(VLOOKUP(H1507,[1]STATUS_CAPEX!I:J,2,0),VLOOKUP(H1507,[1]STATUS_OPEX!H:I,2,0)),0)</f>
        <v>LIB //COMS</v>
      </c>
      <c r="R1507" s="135">
        <v>45562</v>
      </c>
      <c r="S1507" s="32" t="s">
        <v>66</v>
      </c>
      <c r="T1507" s="26" t="s">
        <v>48</v>
      </c>
      <c r="U1507" s="33" t="s">
        <v>39</v>
      </c>
      <c r="V1507" s="33" t="str">
        <f t="shared" si="219"/>
        <v>OK</v>
      </c>
      <c r="W1507" s="33" t="s">
        <v>49</v>
      </c>
      <c r="X1507" s="33" t="s">
        <v>49</v>
      </c>
      <c r="Y1507" s="33" t="s">
        <v>39</v>
      </c>
      <c r="Z1507" s="14">
        <f t="shared" si="220"/>
        <v>1</v>
      </c>
      <c r="AA1507" s="48">
        <v>9172.1299999999992</v>
      </c>
      <c r="AB1507" s="50" t="s">
        <v>50</v>
      </c>
      <c r="AC1507" s="36" t="s">
        <v>411</v>
      </c>
      <c r="AD1507" s="37" t="s">
        <v>51</v>
      </c>
      <c r="AE1507" s="32" t="str">
        <f t="shared" si="223"/>
        <v>Realizado</v>
      </c>
      <c r="AF1507" s="38" t="s">
        <v>345</v>
      </c>
      <c r="AG1507" s="39">
        <f t="shared" si="224"/>
        <v>7236.51</v>
      </c>
      <c r="AH1507" s="40">
        <v>2548098.5699999998</v>
      </c>
      <c r="AI1507" s="35" t="e">
        <f t="shared" si="225"/>
        <v>#N/A</v>
      </c>
      <c r="AJ1507" s="41">
        <v>26173808</v>
      </c>
      <c r="AK1507" s="51">
        <v>7236.51</v>
      </c>
      <c r="AL1507" s="34" t="str">
        <f t="shared" si="221"/>
        <v>Mauricio Alves</v>
      </c>
    </row>
    <row r="1508" spans="1:38" x14ac:dyDescent="0.25">
      <c r="A1508" s="26" t="s">
        <v>38</v>
      </c>
      <c r="B1508" s="26" t="s">
        <v>39</v>
      </c>
      <c r="C1508" s="26" t="s">
        <v>52</v>
      </c>
      <c r="D1508" s="26" t="s">
        <v>40</v>
      </c>
      <c r="E1508" s="117">
        <v>112070</v>
      </c>
      <c r="F1508" s="143">
        <v>272</v>
      </c>
      <c r="G1508" s="118"/>
      <c r="H1508" s="44" t="s">
        <v>747</v>
      </c>
      <c r="I1508" s="45" t="s">
        <v>63</v>
      </c>
      <c r="J1508" s="45" t="s">
        <v>63</v>
      </c>
      <c r="K1508" s="30" t="str">
        <f t="shared" si="222"/>
        <v>EME</v>
      </c>
      <c r="L1508" s="119" t="s">
        <v>136</v>
      </c>
      <c r="M1508" s="26" t="s">
        <v>54</v>
      </c>
      <c r="N1508" s="43" t="str">
        <f t="shared" si="218"/>
        <v>Realizado</v>
      </c>
      <c r="O1508" s="119" t="s">
        <v>704</v>
      </c>
      <c r="P1508" s="119" t="s">
        <v>700</v>
      </c>
      <c r="Q1508" s="26" t="str">
        <f>IFERROR(IFERROR(VLOOKUP(H1508,[1]STATUS_CAPEX!I:J,2,0),VLOOKUP(H1508,[1]STATUS_OPEX!H:I,2,0)),0)</f>
        <v>LIB //COMS</v>
      </c>
      <c r="R1508" s="135">
        <v>45562</v>
      </c>
      <c r="S1508" s="32" t="s">
        <v>66</v>
      </c>
      <c r="T1508" s="26" t="s">
        <v>48</v>
      </c>
      <c r="U1508" s="33" t="s">
        <v>39</v>
      </c>
      <c r="V1508" s="33" t="str">
        <f t="shared" si="219"/>
        <v>OK</v>
      </c>
      <c r="W1508" s="33" t="s">
        <v>49</v>
      </c>
      <c r="X1508" s="33" t="s">
        <v>49</v>
      </c>
      <c r="Y1508" s="33" t="s">
        <v>39</v>
      </c>
      <c r="Z1508" s="14">
        <f t="shared" si="220"/>
        <v>1</v>
      </c>
      <c r="AA1508" s="121">
        <v>3415.61</v>
      </c>
      <c r="AB1508" s="50" t="s">
        <v>50</v>
      </c>
      <c r="AC1508" s="36" t="s">
        <v>411</v>
      </c>
      <c r="AD1508" s="37" t="s">
        <v>51</v>
      </c>
      <c r="AE1508" s="32" t="str">
        <f t="shared" si="223"/>
        <v>Realizado</v>
      </c>
      <c r="AF1508" s="38" t="s">
        <v>345</v>
      </c>
      <c r="AG1508" s="122">
        <f t="shared" si="224"/>
        <v>3690.81</v>
      </c>
      <c r="AH1508" s="40">
        <v>2548098.5699999998</v>
      </c>
      <c r="AI1508" s="123" t="e">
        <f t="shared" si="225"/>
        <v>#N/A</v>
      </c>
      <c r="AJ1508" s="41">
        <v>26059096</v>
      </c>
      <c r="AK1508" s="51">
        <v>3690.81</v>
      </c>
      <c r="AL1508" s="34" t="str">
        <f t="shared" si="221"/>
        <v>Mauricio Alves</v>
      </c>
    </row>
    <row r="1509" spans="1:38" x14ac:dyDescent="0.25">
      <c r="A1509" s="26" t="s">
        <v>38</v>
      </c>
      <c r="B1509" s="26" t="s">
        <v>39</v>
      </c>
      <c r="C1509" s="26" t="s">
        <v>52</v>
      </c>
      <c r="D1509" s="26" t="s">
        <v>40</v>
      </c>
      <c r="E1509" s="27" t="s">
        <v>748</v>
      </c>
      <c r="F1509" s="67">
        <v>645</v>
      </c>
      <c r="G1509" s="67"/>
      <c r="H1509" s="26">
        <v>6000832965</v>
      </c>
      <c r="I1509" s="29" t="s">
        <v>42</v>
      </c>
      <c r="J1509" s="29" t="s">
        <v>42</v>
      </c>
      <c r="K1509" s="30" t="str">
        <f t="shared" si="222"/>
        <v>Custeio</v>
      </c>
      <c r="L1509" s="119" t="s">
        <v>136</v>
      </c>
      <c r="M1509" s="26" t="s">
        <v>69</v>
      </c>
      <c r="N1509" s="26" t="str">
        <f t="shared" si="218"/>
        <v>Realizado</v>
      </c>
      <c r="O1509" s="47" t="s">
        <v>100</v>
      </c>
      <c r="P1509" s="47" t="s">
        <v>112</v>
      </c>
      <c r="Q1509" s="26" t="str">
        <f>IFERROR(IFERROR(VLOOKUP(H1509,[1]STATUS_CAPEX!I:J,2,0),VLOOKUP(H1509,[1]STATUS_OPEX!H:I,2,0)),0)</f>
        <v>LIB //COMS</v>
      </c>
      <c r="R1509" s="135">
        <v>45565</v>
      </c>
      <c r="S1509" s="32" t="s">
        <v>47</v>
      </c>
      <c r="T1509" s="47" t="s">
        <v>72</v>
      </c>
      <c r="U1509" s="33" t="s">
        <v>39</v>
      </c>
      <c r="V1509" s="33" t="str">
        <f t="shared" si="219"/>
        <v>OK</v>
      </c>
      <c r="W1509" s="33" t="s">
        <v>49</v>
      </c>
      <c r="X1509" s="33" t="s">
        <v>49</v>
      </c>
      <c r="Y1509" s="33" t="s">
        <v>39</v>
      </c>
      <c r="Z1509" s="14">
        <f t="shared" si="220"/>
        <v>1</v>
      </c>
      <c r="AA1509" s="48">
        <v>2482.56</v>
      </c>
      <c r="AB1509" s="76" t="str">
        <f>IFERROR(VLOOKUP(H1509,[1]!Tabela11[[#All],[PEP/ORDEM]:[Mês_Acompanhamento]],8,0),"GIRO")</f>
        <v>GIRO</v>
      </c>
      <c r="AC1509" s="36" t="str">
        <f>IFERROR(VLOOKUP(T1509,[1]STATUS_CAPEX!Q:R,2,0),"SAMUEL OLIVEIRA")</f>
        <v>SAMUEL OLIVEIRA</v>
      </c>
      <c r="AD1509" s="37" t="s">
        <v>51</v>
      </c>
      <c r="AE1509" s="32" t="str">
        <f t="shared" si="223"/>
        <v>Realizado</v>
      </c>
      <c r="AF1509" s="38" t="s">
        <v>42</v>
      </c>
      <c r="AG1509" s="39">
        <f t="shared" si="224"/>
        <v>1141.92</v>
      </c>
      <c r="AH1509" s="40">
        <v>2548098.5699999998</v>
      </c>
      <c r="AI1509" s="35" t="e">
        <f t="shared" si="225"/>
        <v>#N/A</v>
      </c>
      <c r="AJ1509" s="110">
        <v>25819909</v>
      </c>
      <c r="AK1509" s="57">
        <v>1141.92</v>
      </c>
      <c r="AL1509" s="34" t="str">
        <f t="shared" si="221"/>
        <v>Mauricio Alves</v>
      </c>
    </row>
    <row r="1510" spans="1:38" x14ac:dyDescent="0.25">
      <c r="A1510" s="26" t="s">
        <v>38</v>
      </c>
      <c r="B1510" s="26" t="s">
        <v>39</v>
      </c>
      <c r="C1510" s="26" t="s">
        <v>52</v>
      </c>
      <c r="D1510" s="26" t="s">
        <v>40</v>
      </c>
      <c r="E1510" s="117">
        <v>111781</v>
      </c>
      <c r="F1510" s="118">
        <v>646</v>
      </c>
      <c r="G1510" s="118"/>
      <c r="H1510" s="26">
        <v>6000832966</v>
      </c>
      <c r="I1510" s="26" t="s">
        <v>42</v>
      </c>
      <c r="J1510" s="26" t="s">
        <v>42</v>
      </c>
      <c r="K1510" s="30" t="str">
        <f t="shared" si="222"/>
        <v>Custeio</v>
      </c>
      <c r="L1510" s="119" t="s">
        <v>136</v>
      </c>
      <c r="M1510" s="26" t="s">
        <v>69</v>
      </c>
      <c r="N1510" s="43" t="str">
        <f t="shared" si="218"/>
        <v>Realizado</v>
      </c>
      <c r="O1510" s="119" t="s">
        <v>45</v>
      </c>
      <c r="P1510" s="119" t="s">
        <v>749</v>
      </c>
      <c r="Q1510" s="26" t="str">
        <f>IFERROR(IFERROR(VLOOKUP(H1510,[1]STATUS_CAPEX!I:J,2,0),VLOOKUP(H1510,[1]STATUS_OPEX!H:I,2,0)),0)</f>
        <v>LIB //COMS</v>
      </c>
      <c r="R1510" s="136">
        <v>45565</v>
      </c>
      <c r="S1510" s="32" t="s">
        <v>47</v>
      </c>
      <c r="T1510" s="119" t="s">
        <v>72</v>
      </c>
      <c r="U1510" s="33" t="s">
        <v>39</v>
      </c>
      <c r="V1510" s="33" t="str">
        <f t="shared" si="219"/>
        <v>OK</v>
      </c>
      <c r="W1510" s="33" t="s">
        <v>49</v>
      </c>
      <c r="X1510" s="33" t="s">
        <v>49</v>
      </c>
      <c r="Y1510" s="33" t="s">
        <v>39</v>
      </c>
      <c r="Z1510" s="14">
        <f t="shared" si="220"/>
        <v>1</v>
      </c>
      <c r="AA1510" s="121">
        <v>143.44</v>
      </c>
      <c r="AB1510" s="139" t="str">
        <f>IFERROR(VLOOKUP(H1510,[1]!Tabela11[[#All],[PEP/ORDEM]:[Mês_Acompanhamento]],8,0),"GIRO")</f>
        <v>GIRO</v>
      </c>
      <c r="AC1510" s="36" t="str">
        <f>IFERROR(VLOOKUP(T1510,[1]STATUS_CAPEX!Q:R,2,0),"SAMUEL OLIVEIRA")</f>
        <v>SAMUEL OLIVEIRA</v>
      </c>
      <c r="AD1510" s="37" t="s">
        <v>51</v>
      </c>
      <c r="AE1510" s="32" t="str">
        <f t="shared" si="223"/>
        <v>Realizado</v>
      </c>
      <c r="AF1510" s="114" t="s">
        <v>42</v>
      </c>
      <c r="AG1510" s="122">
        <f t="shared" si="224"/>
        <v>2419.21</v>
      </c>
      <c r="AH1510" s="40">
        <v>2548098.5699999998</v>
      </c>
      <c r="AI1510" s="123" t="e">
        <f t="shared" si="225"/>
        <v>#N/A</v>
      </c>
      <c r="AJ1510" s="124">
        <v>25819902</v>
      </c>
      <c r="AK1510" s="142">
        <v>2419.21</v>
      </c>
      <c r="AL1510" s="34" t="str">
        <f t="shared" si="221"/>
        <v>Mauricio Alves</v>
      </c>
    </row>
    <row r="1511" spans="1:38" x14ac:dyDescent="0.25">
      <c r="A1511" s="26" t="s">
        <v>38</v>
      </c>
      <c r="B1511" s="26" t="s">
        <v>39</v>
      </c>
      <c r="C1511" s="26" t="s">
        <v>52</v>
      </c>
      <c r="D1511" s="26" t="s">
        <v>40</v>
      </c>
      <c r="E1511" s="27">
        <v>5894</v>
      </c>
      <c r="F1511" s="67">
        <v>257</v>
      </c>
      <c r="G1511" s="67"/>
      <c r="H1511" s="26">
        <v>6000832975</v>
      </c>
      <c r="I1511" s="43" t="s">
        <v>42</v>
      </c>
      <c r="J1511" s="43" t="s">
        <v>42</v>
      </c>
      <c r="K1511" s="30" t="str">
        <f t="shared" si="222"/>
        <v>Custeio</v>
      </c>
      <c r="L1511" s="119" t="s">
        <v>136</v>
      </c>
      <c r="M1511" s="26" t="s">
        <v>111</v>
      </c>
      <c r="N1511" s="26" t="str">
        <f t="shared" si="218"/>
        <v>Realizado</v>
      </c>
      <c r="O1511" s="47" t="s">
        <v>750</v>
      </c>
      <c r="P1511" s="47" t="s">
        <v>76</v>
      </c>
      <c r="Q1511" s="26" t="str">
        <f>IFERROR(IFERROR(VLOOKUP(H1511,[1]STATUS_CAPEX!I:J,2,0),VLOOKUP(H1511,[1]STATUS_OPEX!H:I,2,0)),0)</f>
        <v>LIB //COMS</v>
      </c>
      <c r="R1511" s="135">
        <v>45565</v>
      </c>
      <c r="S1511" s="32" t="s">
        <v>47</v>
      </c>
      <c r="T1511" s="47" t="s">
        <v>72</v>
      </c>
      <c r="U1511" s="33" t="s">
        <v>39</v>
      </c>
      <c r="V1511" s="33" t="str">
        <f t="shared" si="219"/>
        <v>OK</v>
      </c>
      <c r="W1511" s="33" t="s">
        <v>49</v>
      </c>
      <c r="X1511" s="33" t="s">
        <v>49</v>
      </c>
      <c r="Y1511" s="33" t="s">
        <v>39</v>
      </c>
      <c r="Z1511" s="14">
        <f t="shared" si="220"/>
        <v>1</v>
      </c>
      <c r="AA1511" s="48">
        <v>487.18</v>
      </c>
      <c r="AB1511" s="76" t="str">
        <f>IFERROR(VLOOKUP(H1511,[1]!Tabela11[[#All],[PEP/ORDEM]:[Mês_Acompanhamento]],8,0),"GIRO")</f>
        <v>GIRO</v>
      </c>
      <c r="AC1511" s="36" t="str">
        <f>IFERROR(VLOOKUP(T1511,[1]STATUS_CAPEX!Q:R,2,0),"SAMUEL OLIVEIRA")</f>
        <v>SAMUEL OLIVEIRA</v>
      </c>
      <c r="AD1511" s="37" t="s">
        <v>51</v>
      </c>
      <c r="AE1511" s="32" t="str">
        <f t="shared" si="223"/>
        <v>Realizado</v>
      </c>
      <c r="AF1511" s="38" t="s">
        <v>42</v>
      </c>
      <c r="AG1511" s="39">
        <f t="shared" si="224"/>
        <v>104.6</v>
      </c>
      <c r="AH1511" s="40">
        <v>2548098.5699999998</v>
      </c>
      <c r="AI1511" s="35" t="e">
        <f t="shared" si="225"/>
        <v>#N/A</v>
      </c>
      <c r="AJ1511" s="110">
        <v>25819841</v>
      </c>
      <c r="AK1511" s="57">
        <v>104.6</v>
      </c>
      <c r="AL1511" s="34" t="str">
        <f t="shared" si="221"/>
        <v>Mauricio Alves</v>
      </c>
    </row>
    <row r="1512" spans="1:38" hidden="1" x14ac:dyDescent="0.25">
      <c r="A1512" s="26" t="s">
        <v>183</v>
      </c>
      <c r="B1512" s="26" t="s">
        <v>662</v>
      </c>
      <c r="C1512" s="26" t="s">
        <v>21</v>
      </c>
      <c r="D1512" s="26" t="s">
        <v>286</v>
      </c>
      <c r="E1512" s="27">
        <v>5891</v>
      </c>
      <c r="F1512" s="67">
        <v>258</v>
      </c>
      <c r="G1512" s="67"/>
      <c r="H1512" s="44">
        <v>6000833005</v>
      </c>
      <c r="I1512" s="45">
        <v>230000763</v>
      </c>
      <c r="J1512" s="45" t="s">
        <v>751</v>
      </c>
      <c r="K1512" s="30" t="str">
        <f t="shared" si="222"/>
        <v>Custeio</v>
      </c>
      <c r="L1512" s="119" t="s">
        <v>136</v>
      </c>
      <c r="M1512" s="26" t="s">
        <v>111</v>
      </c>
      <c r="N1512" s="26" t="str">
        <f t="shared" si="218"/>
        <v>Realizado</v>
      </c>
      <c r="O1512" s="47" t="s">
        <v>752</v>
      </c>
      <c r="P1512" s="47" t="s">
        <v>753</v>
      </c>
      <c r="Q1512" s="26" t="str">
        <f>IFERROR(IFERROR(VLOOKUP(H1512,[1]STATUS_CAPEX!I:J,2,0),VLOOKUP(H1512,[1]STATUS_OPEX!H:I,2,0)),0)</f>
        <v>LIB //PEND</v>
      </c>
      <c r="R1512" s="135">
        <v>45565</v>
      </c>
      <c r="S1512" s="32" t="s">
        <v>66</v>
      </c>
      <c r="T1512" s="47" t="s">
        <v>72</v>
      </c>
      <c r="U1512" s="33" t="s">
        <v>39</v>
      </c>
      <c r="V1512" s="33" t="str">
        <f t="shared" si="219"/>
        <v>OK</v>
      </c>
      <c r="W1512" s="33" t="s">
        <v>49</v>
      </c>
      <c r="X1512" s="33" t="s">
        <v>49</v>
      </c>
      <c r="Y1512" s="33" t="str">
        <f>IF(AK1512&gt;0,"OK","NOK")</f>
        <v>OK</v>
      </c>
      <c r="Z1512" s="14">
        <f t="shared" si="220"/>
        <v>1</v>
      </c>
      <c r="AA1512" s="48">
        <v>73.400000000000006</v>
      </c>
      <c r="AB1512" s="50" t="s">
        <v>50</v>
      </c>
      <c r="AC1512" s="36" t="s">
        <v>271</v>
      </c>
      <c r="AD1512" s="37" t="s">
        <v>51</v>
      </c>
      <c r="AE1512" s="32" t="str">
        <f t="shared" si="223"/>
        <v>Realizado</v>
      </c>
      <c r="AF1512" s="38" t="s">
        <v>68</v>
      </c>
      <c r="AG1512" s="39">
        <f t="shared" si="224"/>
        <v>73.400000000000006</v>
      </c>
      <c r="AH1512" s="40">
        <v>2548098.5699999998</v>
      </c>
      <c r="AI1512" s="35" t="e">
        <f t="shared" si="225"/>
        <v>#N/A</v>
      </c>
      <c r="AJ1512" s="110">
        <v>25819789</v>
      </c>
      <c r="AK1512" s="57">
        <v>73.400000000000006</v>
      </c>
      <c r="AL1512" s="34" t="str">
        <f t="shared" si="221"/>
        <v>Erica Fragoso</v>
      </c>
    </row>
    <row r="1513" spans="1:38" hidden="1" x14ac:dyDescent="0.25">
      <c r="A1513" s="26" t="s">
        <v>183</v>
      </c>
      <c r="B1513" s="26" t="s">
        <v>662</v>
      </c>
      <c r="C1513" s="26" t="s">
        <v>714</v>
      </c>
      <c r="D1513" s="26" t="s">
        <v>286</v>
      </c>
      <c r="E1513" s="27">
        <v>5060</v>
      </c>
      <c r="F1513" s="67">
        <v>259</v>
      </c>
      <c r="G1513" s="67"/>
      <c r="H1513" s="44">
        <v>6000833006</v>
      </c>
      <c r="I1513" s="45" t="s">
        <v>754</v>
      </c>
      <c r="J1513" s="45" t="s">
        <v>754</v>
      </c>
      <c r="K1513" s="30" t="str">
        <f t="shared" si="222"/>
        <v>Custeio</v>
      </c>
      <c r="L1513" s="119" t="s">
        <v>136</v>
      </c>
      <c r="M1513" s="26" t="s">
        <v>111</v>
      </c>
      <c r="N1513" s="26" t="str">
        <f t="shared" si="218"/>
        <v>Realizado</v>
      </c>
      <c r="O1513" s="47" t="s">
        <v>245</v>
      </c>
      <c r="P1513" s="47" t="s">
        <v>753</v>
      </c>
      <c r="Q1513" s="26" t="str">
        <f>IFERROR(IFERROR(VLOOKUP(H1513,[1]STATUS_CAPEX!I:J,2,0),VLOOKUP(H1513,[1]STATUS_OPEX!H:I,2,0)),0)</f>
        <v>LIB //PEND</v>
      </c>
      <c r="R1513" s="135">
        <v>45565</v>
      </c>
      <c r="S1513" s="32" t="s">
        <v>66</v>
      </c>
      <c r="T1513" s="47" t="s">
        <v>72</v>
      </c>
      <c r="U1513" s="33" t="s">
        <v>39</v>
      </c>
      <c r="V1513" s="33" t="str">
        <f t="shared" si="219"/>
        <v>OK</v>
      </c>
      <c r="W1513" s="33" t="s">
        <v>49</v>
      </c>
      <c r="X1513" s="33" t="s">
        <v>49</v>
      </c>
      <c r="Y1513" s="33" t="str">
        <f>IF(AK1513&gt;0,"OK","NOK")</f>
        <v>OK</v>
      </c>
      <c r="Z1513" s="14">
        <f t="shared" si="220"/>
        <v>1</v>
      </c>
      <c r="AA1513" s="48">
        <v>58.72</v>
      </c>
      <c r="AB1513" s="50" t="s">
        <v>50</v>
      </c>
      <c r="AC1513" s="36" t="s">
        <v>271</v>
      </c>
      <c r="AD1513" s="37" t="s">
        <v>51</v>
      </c>
      <c r="AE1513" s="32" t="str">
        <f t="shared" si="223"/>
        <v>Realizado</v>
      </c>
      <c r="AF1513" s="38" t="s">
        <v>68</v>
      </c>
      <c r="AG1513" s="39">
        <f t="shared" si="224"/>
        <v>58.72</v>
      </c>
      <c r="AH1513" s="40">
        <v>2548098.5699999998</v>
      </c>
      <c r="AI1513" s="35" t="e">
        <f t="shared" si="225"/>
        <v>#N/A</v>
      </c>
      <c r="AJ1513" s="110">
        <v>25819858</v>
      </c>
      <c r="AK1513" s="57">
        <v>58.72</v>
      </c>
      <c r="AL1513" s="34" t="str">
        <f t="shared" si="221"/>
        <v>Erica Fragoso</v>
      </c>
    </row>
    <row r="1514" spans="1:38" x14ac:dyDescent="0.25">
      <c r="A1514" s="26" t="s">
        <v>38</v>
      </c>
      <c r="B1514" s="26" t="s">
        <v>39</v>
      </c>
      <c r="C1514" s="26" t="s">
        <v>52</v>
      </c>
      <c r="D1514" s="26" t="s">
        <v>40</v>
      </c>
      <c r="E1514" s="27">
        <v>128644</v>
      </c>
      <c r="F1514" s="67">
        <v>273</v>
      </c>
      <c r="G1514" s="67"/>
      <c r="H1514" s="44" t="s">
        <v>755</v>
      </c>
      <c r="I1514" s="45" t="s">
        <v>63</v>
      </c>
      <c r="J1514" s="45" t="s">
        <v>63</v>
      </c>
      <c r="K1514" s="30" t="str">
        <f t="shared" si="222"/>
        <v>EME</v>
      </c>
      <c r="L1514" s="119" t="s">
        <v>136</v>
      </c>
      <c r="M1514" s="26" t="s">
        <v>54</v>
      </c>
      <c r="N1514" s="26" t="str">
        <f t="shared" si="218"/>
        <v>Realizado</v>
      </c>
      <c r="O1514" s="47" t="s">
        <v>45</v>
      </c>
      <c r="P1514" s="47" t="s">
        <v>700</v>
      </c>
      <c r="Q1514" s="26" t="str">
        <f>IFERROR(IFERROR(VLOOKUP(H1514,[1]STATUS_CAPEX!I:J,2,0),VLOOKUP(H1514,[1]STATUS_OPEX!H:I,2,0)),0)</f>
        <v>LIB //COMS</v>
      </c>
      <c r="R1514" s="135">
        <v>45565</v>
      </c>
      <c r="S1514" s="32" t="s">
        <v>66</v>
      </c>
      <c r="T1514" s="26" t="s">
        <v>48</v>
      </c>
      <c r="U1514" s="33" t="s">
        <v>39</v>
      </c>
      <c r="V1514" s="33" t="str">
        <f t="shared" si="219"/>
        <v>OK</v>
      </c>
      <c r="W1514" s="33" t="s">
        <v>49</v>
      </c>
      <c r="X1514" s="33" t="s">
        <v>49</v>
      </c>
      <c r="Y1514" s="33" t="s">
        <v>39</v>
      </c>
      <c r="Z1514" s="14">
        <f t="shared" si="220"/>
        <v>1</v>
      </c>
      <c r="AA1514" s="48">
        <v>4691.95</v>
      </c>
      <c r="AB1514" s="50" t="s">
        <v>50</v>
      </c>
      <c r="AC1514" s="36" t="s">
        <v>411</v>
      </c>
      <c r="AD1514" s="37" t="s">
        <v>51</v>
      </c>
      <c r="AE1514" s="32" t="str">
        <f t="shared" si="223"/>
        <v>Realizado</v>
      </c>
      <c r="AF1514" s="38" t="s">
        <v>345</v>
      </c>
      <c r="AG1514" s="39">
        <f t="shared" si="224"/>
        <v>4571.43</v>
      </c>
      <c r="AH1514" s="40">
        <v>2548098.5699999998</v>
      </c>
      <c r="AI1514" s="35" t="e">
        <f t="shared" si="225"/>
        <v>#N/A</v>
      </c>
      <c r="AJ1514" s="41">
        <v>26187939</v>
      </c>
      <c r="AK1514" s="51">
        <v>4571.43</v>
      </c>
      <c r="AL1514" s="34" t="str">
        <f t="shared" si="221"/>
        <v>Mauricio Alves</v>
      </c>
    </row>
    <row r="1515" spans="1:38" x14ac:dyDescent="0.25">
      <c r="A1515" s="26" t="s">
        <v>38</v>
      </c>
      <c r="B1515" s="26" t="s">
        <v>39</v>
      </c>
      <c r="C1515" s="26" t="s">
        <v>52</v>
      </c>
      <c r="D1515" s="26" t="s">
        <v>40</v>
      </c>
      <c r="E1515" s="27">
        <v>84912</v>
      </c>
      <c r="F1515" s="67">
        <v>274</v>
      </c>
      <c r="G1515" s="67"/>
      <c r="H1515" s="44" t="s">
        <v>756</v>
      </c>
      <c r="I1515" s="45" t="s">
        <v>63</v>
      </c>
      <c r="J1515" s="45" t="s">
        <v>63</v>
      </c>
      <c r="K1515" s="30" t="str">
        <f t="shared" si="222"/>
        <v>EME</v>
      </c>
      <c r="L1515" s="119" t="s">
        <v>136</v>
      </c>
      <c r="M1515" s="26" t="s">
        <v>54</v>
      </c>
      <c r="N1515" s="26" t="str">
        <f t="shared" si="218"/>
        <v>Realizado</v>
      </c>
      <c r="O1515" s="47" t="s">
        <v>45</v>
      </c>
      <c r="P1515" s="47" t="s">
        <v>705</v>
      </c>
      <c r="Q1515" s="26" t="str">
        <f>IFERROR(IFERROR(VLOOKUP(H1515,[1]STATUS_CAPEX!I:J,2,0),VLOOKUP(H1515,[1]STATUS_OPEX!H:I,2,0)),0)</f>
        <v>LIB //COMS</v>
      </c>
      <c r="R1515" s="135">
        <v>45565</v>
      </c>
      <c r="S1515" s="32" t="s">
        <v>66</v>
      </c>
      <c r="T1515" s="26" t="s">
        <v>48</v>
      </c>
      <c r="U1515" s="33" t="s">
        <v>39</v>
      </c>
      <c r="V1515" s="33" t="str">
        <f t="shared" si="219"/>
        <v>OK</v>
      </c>
      <c r="W1515" s="33" t="s">
        <v>49</v>
      </c>
      <c r="X1515" s="33" t="s">
        <v>49</v>
      </c>
      <c r="Y1515" s="33" t="s">
        <v>39</v>
      </c>
      <c r="Z1515" s="14">
        <f t="shared" si="220"/>
        <v>1</v>
      </c>
      <c r="AA1515" s="48">
        <v>4029.7</v>
      </c>
      <c r="AB1515" s="50" t="s">
        <v>50</v>
      </c>
      <c r="AC1515" s="36" t="s">
        <v>411</v>
      </c>
      <c r="AD1515" s="37" t="s">
        <v>51</v>
      </c>
      <c r="AE1515" s="32" t="str">
        <f t="shared" si="223"/>
        <v>Realizado</v>
      </c>
      <c r="AF1515" s="38" t="s">
        <v>345</v>
      </c>
      <c r="AG1515" s="39">
        <f t="shared" si="224"/>
        <v>5828.43</v>
      </c>
      <c r="AH1515" s="40">
        <v>2548098.5699999998</v>
      </c>
      <c r="AI1515" s="35" t="e">
        <f t="shared" si="225"/>
        <v>#N/A</v>
      </c>
      <c r="AJ1515" s="41">
        <v>26059123</v>
      </c>
      <c r="AK1515" s="51">
        <v>5828.43</v>
      </c>
      <c r="AL1515" s="34" t="str">
        <f t="shared" si="221"/>
        <v>Mauricio Alves</v>
      </c>
    </row>
    <row r="1516" spans="1:38" x14ac:dyDescent="0.25">
      <c r="A1516" s="26" t="s">
        <v>38</v>
      </c>
      <c r="B1516" s="26" t="s">
        <v>39</v>
      </c>
      <c r="C1516" s="26" t="s">
        <v>52</v>
      </c>
      <c r="D1516" s="26" t="s">
        <v>40</v>
      </c>
      <c r="E1516" s="27">
        <v>109092</v>
      </c>
      <c r="F1516" s="67">
        <v>275</v>
      </c>
      <c r="G1516" s="67"/>
      <c r="H1516" s="26">
        <v>6000833103</v>
      </c>
      <c r="I1516" s="55" t="s">
        <v>42</v>
      </c>
      <c r="J1516" s="55" t="s">
        <v>42</v>
      </c>
      <c r="K1516" s="30" t="str">
        <f t="shared" si="222"/>
        <v>Custeio</v>
      </c>
      <c r="L1516" s="119" t="s">
        <v>136</v>
      </c>
      <c r="M1516" s="26" t="s">
        <v>54</v>
      </c>
      <c r="N1516" s="26" t="str">
        <f t="shared" si="218"/>
        <v>Realizado</v>
      </c>
      <c r="O1516" s="47" t="s">
        <v>100</v>
      </c>
      <c r="P1516" s="47" t="s">
        <v>81</v>
      </c>
      <c r="Q1516" s="26" t="str">
        <f>IFERROR(IFERROR(VLOOKUP(H1516,[1]STATUS_CAPEX!I:J,2,0),VLOOKUP(H1516,[1]STATUS_OPEX!H:I,2,0)),0)</f>
        <v>LIB //COMS</v>
      </c>
      <c r="R1516" s="135">
        <v>45565</v>
      </c>
      <c r="S1516" s="32" t="s">
        <v>165</v>
      </c>
      <c r="T1516" s="47" t="s">
        <v>72</v>
      </c>
      <c r="U1516" s="33" t="s">
        <v>39</v>
      </c>
      <c r="V1516" s="33" t="str">
        <f t="shared" si="219"/>
        <v>OK</v>
      </c>
      <c r="W1516" s="33" t="s">
        <v>49</v>
      </c>
      <c r="X1516" s="33" t="s">
        <v>49</v>
      </c>
      <c r="Y1516" s="33" t="s">
        <v>39</v>
      </c>
      <c r="Z1516" s="14">
        <f t="shared" si="220"/>
        <v>1</v>
      </c>
      <c r="AA1516" s="48">
        <v>1300.24</v>
      </c>
      <c r="AB1516" s="76" t="str">
        <f>IFERROR(VLOOKUP(H1516,[1]!Tabela11[[#All],[PEP/ORDEM]:[Mês_Acompanhamento]],8,0),"GIRO")</f>
        <v>GIRO</v>
      </c>
      <c r="AC1516" s="36" t="s">
        <v>271</v>
      </c>
      <c r="AD1516" s="37" t="s">
        <v>51</v>
      </c>
      <c r="AE1516" s="32" t="str">
        <f t="shared" si="223"/>
        <v>Realizado</v>
      </c>
      <c r="AF1516" s="38" t="s">
        <v>166</v>
      </c>
      <c r="AG1516" s="39">
        <f t="shared" si="224"/>
        <v>963.37</v>
      </c>
      <c r="AH1516" s="40">
        <v>2548098.5699999998</v>
      </c>
      <c r="AI1516" s="35" t="e">
        <f t="shared" si="225"/>
        <v>#N/A</v>
      </c>
      <c r="AJ1516" s="110">
        <v>25820009</v>
      </c>
      <c r="AK1516" s="57">
        <v>963.37</v>
      </c>
      <c r="AL1516" s="34" t="str">
        <f t="shared" si="221"/>
        <v>Mauricio Alves</v>
      </c>
    </row>
    <row r="1517" spans="1:38" hidden="1" x14ac:dyDescent="0.25">
      <c r="A1517" s="26" t="s">
        <v>0</v>
      </c>
      <c r="B1517" s="26" t="s">
        <v>180</v>
      </c>
      <c r="C1517" s="26" t="s">
        <v>180</v>
      </c>
      <c r="D1517" s="26" t="s">
        <v>40</v>
      </c>
      <c r="E1517" s="27">
        <v>141886</v>
      </c>
      <c r="F1517" s="67">
        <v>276</v>
      </c>
      <c r="G1517" s="67"/>
      <c r="H1517" s="44" t="s">
        <v>757</v>
      </c>
      <c r="I1517" s="45" t="s">
        <v>63</v>
      </c>
      <c r="J1517" s="45" t="s">
        <v>63</v>
      </c>
      <c r="K1517" s="30" t="str">
        <f t="shared" si="222"/>
        <v>EME</v>
      </c>
      <c r="L1517" s="119" t="s">
        <v>136</v>
      </c>
      <c r="M1517" s="26" t="s">
        <v>54</v>
      </c>
      <c r="N1517" s="26" t="str">
        <f t="shared" ref="N1517:N1580" si="226">IF(Z1517&gt;99%,"Realizado","Pendente")</f>
        <v>Pendente</v>
      </c>
      <c r="O1517" s="47" t="s">
        <v>117</v>
      </c>
      <c r="P1517" s="47" t="s">
        <v>700</v>
      </c>
      <c r="Q1517" s="26" t="str">
        <f>IFERROR(IFERROR(VLOOKUP(H1517,[1]STATUS_CAPEX!I:J,2,0),VLOOKUP(H1517,[1]STATUS_OPEX!H:I,2,0)),0)</f>
        <v>LIB //ATEC</v>
      </c>
      <c r="R1517" s="135">
        <v>45565</v>
      </c>
      <c r="S1517" s="32" t="s">
        <v>66</v>
      </c>
      <c r="T1517" s="26" t="s">
        <v>48</v>
      </c>
      <c r="U1517" s="33" t="s">
        <v>67</v>
      </c>
      <c r="V1517" s="33" t="str">
        <f t="shared" si="219"/>
        <v>OK</v>
      </c>
      <c r="W1517" s="33" t="s">
        <v>49</v>
      </c>
      <c r="X1517" s="33" t="s">
        <v>148</v>
      </c>
      <c r="Y1517" s="33" t="str">
        <f>IF(AK1517&gt;0,"OK","NOK")</f>
        <v>NOK</v>
      </c>
      <c r="Z1517" s="14">
        <f t="shared" si="220"/>
        <v>0.4</v>
      </c>
      <c r="AA1517" s="48">
        <v>3415.61</v>
      </c>
      <c r="AB1517" s="76" t="str">
        <f>IFERROR(VLOOKUP(H1517,[1]!Tabela11[[#All],[PEP/ORDEM]:[Mês_Acompanhamento]],8,0),"GIRO")</f>
        <v>GIRO</v>
      </c>
      <c r="AC1517" s="36" t="s">
        <v>182</v>
      </c>
      <c r="AD1517" s="70">
        <v>45644</v>
      </c>
      <c r="AE1517" s="32" t="str">
        <f t="shared" si="223"/>
        <v>Não realizado</v>
      </c>
      <c r="AF1517" s="38" t="s">
        <v>68</v>
      </c>
      <c r="AG1517" s="39">
        <f t="shared" si="224"/>
        <v>0</v>
      </c>
      <c r="AH1517" s="40">
        <v>2548098.5699999998</v>
      </c>
      <c r="AI1517" s="35" t="e">
        <f t="shared" si="225"/>
        <v>#N/A</v>
      </c>
      <c r="AJ1517" s="41">
        <v>0</v>
      </c>
      <c r="AK1517" s="51">
        <v>0</v>
      </c>
      <c r="AL1517" s="34" t="str">
        <f t="shared" si="221"/>
        <v>Mauricio Alves</v>
      </c>
    </row>
    <row r="1518" spans="1:38" x14ac:dyDescent="0.25">
      <c r="A1518" s="26" t="s">
        <v>38</v>
      </c>
      <c r="B1518" s="26" t="s">
        <v>39</v>
      </c>
      <c r="C1518" s="26" t="s">
        <v>52</v>
      </c>
      <c r="D1518" s="26" t="s">
        <v>40</v>
      </c>
      <c r="E1518" s="27">
        <v>136065</v>
      </c>
      <c r="F1518" s="67">
        <v>277</v>
      </c>
      <c r="G1518" s="67"/>
      <c r="H1518" s="26" t="s">
        <v>758</v>
      </c>
      <c r="I1518" s="29" t="s">
        <v>42</v>
      </c>
      <c r="J1518" s="29" t="s">
        <v>42</v>
      </c>
      <c r="K1518" s="30" t="str">
        <f t="shared" si="222"/>
        <v>EME</v>
      </c>
      <c r="L1518" s="119" t="s">
        <v>136</v>
      </c>
      <c r="M1518" s="26" t="s">
        <v>54</v>
      </c>
      <c r="N1518" s="26" t="str">
        <f t="shared" si="226"/>
        <v>Realizado</v>
      </c>
      <c r="O1518" s="47" t="s">
        <v>45</v>
      </c>
      <c r="P1518" s="47" t="s">
        <v>700</v>
      </c>
      <c r="Q1518" s="26" t="str">
        <f>IFERROR(IFERROR(VLOOKUP(H1518,[1]STATUS_CAPEX!I:J,2,0),VLOOKUP(H1518,[1]STATUS_OPEX!H:I,2,0)),0)</f>
        <v>LIB // MED</v>
      </c>
      <c r="R1518" s="135">
        <v>45565</v>
      </c>
      <c r="S1518" s="32" t="s">
        <v>165</v>
      </c>
      <c r="T1518" s="26" t="s">
        <v>48</v>
      </c>
      <c r="U1518" s="33" t="s">
        <v>39</v>
      </c>
      <c r="V1518" s="33" t="str">
        <f t="shared" si="219"/>
        <v>OK</v>
      </c>
      <c r="W1518" s="33" t="s">
        <v>49</v>
      </c>
      <c r="X1518" s="33" t="s">
        <v>49</v>
      </c>
      <c r="Y1518" s="33" t="s">
        <v>39</v>
      </c>
      <c r="Z1518" s="14">
        <f t="shared" si="220"/>
        <v>1</v>
      </c>
      <c r="AA1518" s="48">
        <v>3415.61</v>
      </c>
      <c r="AB1518" s="76" t="str">
        <f>IFERROR(VLOOKUP(H1518,[1]!Tabela11[[#All],[PEP/ORDEM]:[Mês_Acompanhamento]],8,0),"GIRO")</f>
        <v>GIRO</v>
      </c>
      <c r="AC1518" s="36" t="s">
        <v>411</v>
      </c>
      <c r="AD1518" s="37" t="s">
        <v>51</v>
      </c>
      <c r="AE1518" s="32" t="str">
        <f t="shared" si="223"/>
        <v>Realizado</v>
      </c>
      <c r="AF1518" s="38" t="s">
        <v>166</v>
      </c>
      <c r="AG1518" s="39">
        <f t="shared" si="224"/>
        <v>3690.81</v>
      </c>
      <c r="AH1518" s="40">
        <v>2548098.5699999998</v>
      </c>
      <c r="AI1518" s="35" t="e">
        <f t="shared" si="225"/>
        <v>#N/A</v>
      </c>
      <c r="AJ1518" s="41">
        <v>26059125</v>
      </c>
      <c r="AK1518" s="51">
        <v>3690.81</v>
      </c>
      <c r="AL1518" s="34" t="str">
        <f t="shared" si="221"/>
        <v>Mauricio Alves</v>
      </c>
    </row>
    <row r="1519" spans="1:38" x14ac:dyDescent="0.25">
      <c r="A1519" s="26" t="s">
        <v>38</v>
      </c>
      <c r="B1519" s="26" t="s">
        <v>39</v>
      </c>
      <c r="C1519" s="26" t="s">
        <v>52</v>
      </c>
      <c r="D1519" s="26" t="s">
        <v>40</v>
      </c>
      <c r="E1519" s="82">
        <v>144064</v>
      </c>
      <c r="F1519" s="67">
        <v>260</v>
      </c>
      <c r="G1519" s="67"/>
      <c r="H1519" s="26">
        <v>6000833007</v>
      </c>
      <c r="I1519" s="26" t="s">
        <v>42</v>
      </c>
      <c r="J1519" s="26" t="s">
        <v>42</v>
      </c>
      <c r="K1519" s="30" t="str">
        <f t="shared" si="222"/>
        <v>Custeio</v>
      </c>
      <c r="L1519" s="119" t="s">
        <v>136</v>
      </c>
      <c r="M1519" s="26" t="s">
        <v>111</v>
      </c>
      <c r="N1519" s="26" t="str">
        <f t="shared" si="226"/>
        <v>Realizado</v>
      </c>
      <c r="O1519" s="47" t="s">
        <v>105</v>
      </c>
      <c r="P1519" s="47" t="s">
        <v>759</v>
      </c>
      <c r="Q1519" s="26" t="str">
        <f>IFERROR(IFERROR(VLOOKUP(H1519,[1]STATUS_CAPEX!I:J,2,0),VLOOKUP(H1519,[1]STATUS_OPEX!H:I,2,0)),0)</f>
        <v>LIB //COMS</v>
      </c>
      <c r="R1519" s="135">
        <v>45565</v>
      </c>
      <c r="S1519" s="32" t="s">
        <v>47</v>
      </c>
      <c r="T1519" s="47" t="s">
        <v>72</v>
      </c>
      <c r="U1519" s="33" t="s">
        <v>39</v>
      </c>
      <c r="V1519" s="33" t="str">
        <f t="shared" si="219"/>
        <v>OK</v>
      </c>
      <c r="W1519" s="33" t="s">
        <v>49</v>
      </c>
      <c r="X1519" s="33" t="s">
        <v>49</v>
      </c>
      <c r="Y1519" s="33" t="s">
        <v>39</v>
      </c>
      <c r="Z1519" s="14">
        <f t="shared" si="220"/>
        <v>1</v>
      </c>
      <c r="AA1519" s="48">
        <v>1645.04</v>
      </c>
      <c r="AB1519" s="76" t="str">
        <f>IFERROR(VLOOKUP(H1519,[1]!Tabela11[[#All],[PEP/ORDEM]:[Mês_Acompanhamento]],8,0),"GIRO")</f>
        <v>GIRO</v>
      </c>
      <c r="AC1519" s="36" t="s">
        <v>271</v>
      </c>
      <c r="AD1519" s="37" t="s">
        <v>51</v>
      </c>
      <c r="AE1519" s="32" t="str">
        <f t="shared" si="223"/>
        <v>Realizado</v>
      </c>
      <c r="AF1519" s="38" t="s">
        <v>42</v>
      </c>
      <c r="AG1519" s="39">
        <f t="shared" si="224"/>
        <v>314.39999999999998</v>
      </c>
      <c r="AH1519" s="40">
        <v>2548098.5699999998</v>
      </c>
      <c r="AI1519" s="35" t="e">
        <f t="shared" si="225"/>
        <v>#N/A</v>
      </c>
      <c r="AJ1519" s="110">
        <v>25819870</v>
      </c>
      <c r="AK1519" s="57">
        <v>314.39999999999998</v>
      </c>
      <c r="AL1519" s="34" t="str">
        <f t="shared" si="221"/>
        <v>Mauricio Alves</v>
      </c>
    </row>
    <row r="1520" spans="1:38" x14ac:dyDescent="0.25">
      <c r="A1520" s="26" t="s">
        <v>38</v>
      </c>
      <c r="B1520" s="26" t="s">
        <v>39</v>
      </c>
      <c r="C1520" s="26" t="s">
        <v>52</v>
      </c>
      <c r="D1520" s="26" t="s">
        <v>40</v>
      </c>
      <c r="E1520" s="27">
        <v>1333009</v>
      </c>
      <c r="F1520" s="67">
        <v>261</v>
      </c>
      <c r="G1520" s="67"/>
      <c r="H1520" s="26">
        <v>6000833008</v>
      </c>
      <c r="I1520" s="26" t="s">
        <v>42</v>
      </c>
      <c r="J1520" s="26" t="s">
        <v>42</v>
      </c>
      <c r="K1520" s="30" t="str">
        <f t="shared" si="222"/>
        <v>Custeio</v>
      </c>
      <c r="L1520" s="119" t="s">
        <v>136</v>
      </c>
      <c r="M1520" s="26" t="s">
        <v>111</v>
      </c>
      <c r="N1520" s="26" t="str">
        <f t="shared" si="226"/>
        <v>Realizado</v>
      </c>
      <c r="O1520" s="47" t="s">
        <v>105</v>
      </c>
      <c r="P1520" s="47" t="s">
        <v>760</v>
      </c>
      <c r="Q1520" s="26" t="str">
        <f>IFERROR(IFERROR(VLOOKUP(H1520,[1]STATUS_CAPEX!I:J,2,0),VLOOKUP(H1520,[1]STATUS_OPEX!H:I,2,0)),0)</f>
        <v>LIB //COMS</v>
      </c>
      <c r="R1520" s="135">
        <v>45565</v>
      </c>
      <c r="S1520" s="32" t="s">
        <v>47</v>
      </c>
      <c r="T1520" s="47" t="s">
        <v>72</v>
      </c>
      <c r="U1520" s="33" t="s">
        <v>39</v>
      </c>
      <c r="V1520" s="33" t="str">
        <f t="shared" si="219"/>
        <v>OK</v>
      </c>
      <c r="W1520" s="33" t="s">
        <v>49</v>
      </c>
      <c r="X1520" s="33" t="s">
        <v>49</v>
      </c>
      <c r="Y1520" s="33" t="s">
        <v>39</v>
      </c>
      <c r="Z1520" s="14">
        <f t="shared" si="220"/>
        <v>1</v>
      </c>
      <c r="AA1520" s="48">
        <v>102.77</v>
      </c>
      <c r="AB1520" s="76" t="str">
        <f>IFERROR(VLOOKUP(H1520,[1]!Tabela11[[#All],[PEP/ORDEM]:[Mês_Acompanhamento]],8,0),"GIRO")</f>
        <v>GIRO</v>
      </c>
      <c r="AC1520" s="36" t="s">
        <v>271</v>
      </c>
      <c r="AD1520" s="37" t="s">
        <v>51</v>
      </c>
      <c r="AE1520" s="32" t="str">
        <f t="shared" si="223"/>
        <v>Realizado</v>
      </c>
      <c r="AF1520" s="38" t="s">
        <v>42</v>
      </c>
      <c r="AG1520" s="39">
        <f t="shared" si="224"/>
        <v>42.22</v>
      </c>
      <c r="AH1520" s="40">
        <v>2548098.5699999998</v>
      </c>
      <c r="AI1520" s="35" t="e">
        <f t="shared" si="225"/>
        <v>#N/A</v>
      </c>
      <c r="AJ1520" s="110">
        <v>25819893</v>
      </c>
      <c r="AK1520" s="57">
        <v>42.22</v>
      </c>
      <c r="AL1520" s="34" t="str">
        <f t="shared" si="221"/>
        <v>Mauricio Alves</v>
      </c>
    </row>
    <row r="1521" spans="1:38" x14ac:dyDescent="0.25">
      <c r="A1521" s="26" t="s">
        <v>38</v>
      </c>
      <c r="B1521" s="26" t="s">
        <v>39</v>
      </c>
      <c r="C1521" s="26" t="s">
        <v>52</v>
      </c>
      <c r="D1521" s="26" t="s">
        <v>40</v>
      </c>
      <c r="E1521" s="27">
        <v>1405079</v>
      </c>
      <c r="F1521" s="67">
        <v>262</v>
      </c>
      <c r="G1521" s="67"/>
      <c r="H1521" s="26">
        <v>6000833009</v>
      </c>
      <c r="I1521" s="26" t="s">
        <v>42</v>
      </c>
      <c r="J1521" s="26" t="s">
        <v>42</v>
      </c>
      <c r="K1521" s="30" t="str">
        <f t="shared" si="222"/>
        <v>Custeio</v>
      </c>
      <c r="L1521" s="119" t="s">
        <v>136</v>
      </c>
      <c r="M1521" s="26" t="s">
        <v>111</v>
      </c>
      <c r="N1521" s="26" t="str">
        <f t="shared" si="226"/>
        <v>Realizado</v>
      </c>
      <c r="O1521" s="47" t="s">
        <v>105</v>
      </c>
      <c r="P1521" s="47" t="s">
        <v>112</v>
      </c>
      <c r="Q1521" s="26" t="str">
        <f>IFERROR(IFERROR(VLOOKUP(H1521,[1]STATUS_CAPEX!I:J,2,0),VLOOKUP(H1521,[1]STATUS_OPEX!H:I,2,0)),0)</f>
        <v>LIB //COMS</v>
      </c>
      <c r="R1521" s="135">
        <v>45565</v>
      </c>
      <c r="S1521" s="32" t="s">
        <v>47</v>
      </c>
      <c r="T1521" s="47" t="s">
        <v>72</v>
      </c>
      <c r="U1521" s="33" t="s">
        <v>39</v>
      </c>
      <c r="V1521" s="33" t="str">
        <f t="shared" si="219"/>
        <v>OK</v>
      </c>
      <c r="W1521" s="33" t="s">
        <v>49</v>
      </c>
      <c r="X1521" s="33" t="s">
        <v>49</v>
      </c>
      <c r="Y1521" s="33" t="s">
        <v>39</v>
      </c>
      <c r="Z1521" s="14">
        <f t="shared" si="220"/>
        <v>1</v>
      </c>
      <c r="AA1521" s="48">
        <v>91.75</v>
      </c>
      <c r="AB1521" s="76" t="str">
        <f>IFERROR(VLOOKUP(H1521,[1]!Tabela11[[#All],[PEP/ORDEM]:[Mês_Acompanhamento]],8,0),"GIRO")</f>
        <v>GIRO</v>
      </c>
      <c r="AC1521" s="36" t="s">
        <v>271</v>
      </c>
      <c r="AD1521" s="37" t="s">
        <v>51</v>
      </c>
      <c r="AE1521" s="32" t="str">
        <f t="shared" si="223"/>
        <v>Realizado</v>
      </c>
      <c r="AF1521" s="38" t="s">
        <v>42</v>
      </c>
      <c r="AG1521" s="39">
        <f t="shared" si="224"/>
        <v>42.22</v>
      </c>
      <c r="AH1521" s="40">
        <v>2548098.5699999998</v>
      </c>
      <c r="AI1521" s="35" t="e">
        <f t="shared" si="225"/>
        <v>#N/A</v>
      </c>
      <c r="AJ1521" s="110">
        <v>25819965</v>
      </c>
      <c r="AK1521" s="57">
        <v>42.22</v>
      </c>
      <c r="AL1521" s="34" t="str">
        <f t="shared" si="221"/>
        <v>Mauricio Alves</v>
      </c>
    </row>
    <row r="1522" spans="1:38" x14ac:dyDescent="0.25">
      <c r="A1522" s="26" t="s">
        <v>38</v>
      </c>
      <c r="B1522" s="26" t="s">
        <v>39</v>
      </c>
      <c r="C1522" s="26" t="s">
        <v>52</v>
      </c>
      <c r="D1522" s="26" t="s">
        <v>40</v>
      </c>
      <c r="E1522" s="27" t="s">
        <v>761</v>
      </c>
      <c r="F1522" s="67">
        <v>263</v>
      </c>
      <c r="G1522" s="67"/>
      <c r="H1522" s="26">
        <v>6000833010</v>
      </c>
      <c r="I1522" s="26" t="s">
        <v>42</v>
      </c>
      <c r="J1522" s="26" t="s">
        <v>42</v>
      </c>
      <c r="K1522" s="30" t="str">
        <f t="shared" si="222"/>
        <v>Custeio</v>
      </c>
      <c r="L1522" s="119" t="s">
        <v>136</v>
      </c>
      <c r="M1522" s="26" t="s">
        <v>111</v>
      </c>
      <c r="N1522" s="26" t="str">
        <f t="shared" si="226"/>
        <v>Realizado</v>
      </c>
      <c r="O1522" s="47" t="s">
        <v>105</v>
      </c>
      <c r="P1522" s="47" t="s">
        <v>112</v>
      </c>
      <c r="Q1522" s="26" t="str">
        <f>IFERROR(IFERROR(VLOOKUP(H1522,[1]STATUS_CAPEX!I:J,2,0),VLOOKUP(H1522,[1]STATUS_OPEX!H:I,2,0)),0)</f>
        <v>LIB //COMS</v>
      </c>
      <c r="R1522" s="135">
        <v>45565</v>
      </c>
      <c r="S1522" s="32" t="s">
        <v>47</v>
      </c>
      <c r="T1522" s="47" t="s">
        <v>72</v>
      </c>
      <c r="U1522" s="33" t="s">
        <v>39</v>
      </c>
      <c r="V1522" s="33" t="str">
        <f t="shared" si="219"/>
        <v>OK</v>
      </c>
      <c r="W1522" s="33" t="s">
        <v>49</v>
      </c>
      <c r="X1522" s="33" t="s">
        <v>49</v>
      </c>
      <c r="Y1522" s="33" t="s">
        <v>39</v>
      </c>
      <c r="Z1522" s="14">
        <f t="shared" si="220"/>
        <v>1</v>
      </c>
      <c r="AA1522" s="48">
        <v>275.25</v>
      </c>
      <c r="AB1522" s="76" t="str">
        <f>IFERROR(VLOOKUP(H1522,[1]!Tabela11[[#All],[PEP/ORDEM]:[Mês_Acompanhamento]],8,0),"GIRO")</f>
        <v>GIRO</v>
      </c>
      <c r="AC1522" s="36" t="s">
        <v>271</v>
      </c>
      <c r="AD1522" s="37" t="s">
        <v>51</v>
      </c>
      <c r="AE1522" s="32" t="str">
        <f t="shared" si="223"/>
        <v>Realizado</v>
      </c>
      <c r="AF1522" s="38" t="s">
        <v>42</v>
      </c>
      <c r="AG1522" s="39">
        <f t="shared" si="224"/>
        <v>126.66</v>
      </c>
      <c r="AH1522" s="40">
        <v>2548098.5699999998</v>
      </c>
      <c r="AI1522" s="35" t="e">
        <f t="shared" si="225"/>
        <v>#N/A</v>
      </c>
      <c r="AJ1522" s="110">
        <v>25819969</v>
      </c>
      <c r="AK1522" s="57">
        <v>126.66</v>
      </c>
      <c r="AL1522" s="34" t="str">
        <f t="shared" si="221"/>
        <v>Mauricio Alves</v>
      </c>
    </row>
    <row r="1523" spans="1:38" x14ac:dyDescent="0.25">
      <c r="A1523" s="26" t="s">
        <v>38</v>
      </c>
      <c r="B1523" s="26" t="s">
        <v>39</v>
      </c>
      <c r="C1523" s="26" t="s">
        <v>52</v>
      </c>
      <c r="D1523" s="26" t="s">
        <v>40</v>
      </c>
      <c r="E1523" s="27">
        <v>5894</v>
      </c>
      <c r="F1523" s="67">
        <v>278</v>
      </c>
      <c r="G1523" s="67"/>
      <c r="H1523" s="26">
        <v>6000833104</v>
      </c>
      <c r="I1523" s="26" t="s">
        <v>42</v>
      </c>
      <c r="J1523" s="26" t="s">
        <v>42</v>
      </c>
      <c r="K1523" s="30" t="str">
        <f t="shared" si="222"/>
        <v>Custeio</v>
      </c>
      <c r="L1523" s="119" t="s">
        <v>136</v>
      </c>
      <c r="M1523" s="26" t="s">
        <v>54</v>
      </c>
      <c r="N1523" s="26" t="str">
        <f t="shared" si="226"/>
        <v>Realizado</v>
      </c>
      <c r="O1523" s="47" t="s">
        <v>64</v>
      </c>
      <c r="P1523" s="47" t="s">
        <v>76</v>
      </c>
      <c r="Q1523" s="26" t="str">
        <f>IFERROR(IFERROR(VLOOKUP(H1523,[1]STATUS_CAPEX!I:J,2,0),VLOOKUP(H1523,[1]STATUS_OPEX!H:I,2,0)),0)</f>
        <v>LIB //COMS</v>
      </c>
      <c r="R1523" s="135">
        <v>45565</v>
      </c>
      <c r="S1523" s="32" t="s">
        <v>47</v>
      </c>
      <c r="T1523" s="47" t="s">
        <v>72</v>
      </c>
      <c r="U1523" s="33" t="s">
        <v>39</v>
      </c>
      <c r="V1523" s="33" t="str">
        <f t="shared" si="219"/>
        <v>OK</v>
      </c>
      <c r="W1523" s="33" t="s">
        <v>49</v>
      </c>
      <c r="X1523" s="33" t="s">
        <v>49</v>
      </c>
      <c r="Y1523" s="33" t="s">
        <v>39</v>
      </c>
      <c r="Z1523" s="14">
        <f t="shared" si="220"/>
        <v>1</v>
      </c>
      <c r="AA1523" s="48">
        <v>1092.5899999999999</v>
      </c>
      <c r="AB1523" s="76" t="str">
        <f>IFERROR(VLOOKUP(H1523,[1]!Tabela11[[#All],[PEP/ORDEM]:[Mês_Acompanhamento]],8,0),"GIRO")</f>
        <v>GIRO</v>
      </c>
      <c r="AC1523" s="36" t="s">
        <v>271</v>
      </c>
      <c r="AD1523" s="37" t="s">
        <v>51</v>
      </c>
      <c r="AE1523" s="32" t="str">
        <f t="shared" si="223"/>
        <v>Realizado</v>
      </c>
      <c r="AF1523" s="38" t="s">
        <v>42</v>
      </c>
      <c r="AG1523" s="39">
        <f t="shared" si="224"/>
        <v>589.21</v>
      </c>
      <c r="AH1523" s="40">
        <v>2548098.5699999998</v>
      </c>
      <c r="AI1523" s="35" t="e">
        <f t="shared" si="225"/>
        <v>#N/A</v>
      </c>
      <c r="AJ1523" s="110">
        <v>25820057</v>
      </c>
      <c r="AK1523" s="57">
        <v>589.21</v>
      </c>
      <c r="AL1523" s="34" t="str">
        <f t="shared" si="221"/>
        <v>Mauricio Alves</v>
      </c>
    </row>
    <row r="1524" spans="1:38" x14ac:dyDescent="0.25">
      <c r="A1524" s="26" t="s">
        <v>38</v>
      </c>
      <c r="B1524" s="26" t="s">
        <v>39</v>
      </c>
      <c r="C1524" s="26" t="s">
        <v>52</v>
      </c>
      <c r="D1524" s="26" t="s">
        <v>40</v>
      </c>
      <c r="E1524" s="27">
        <v>5897</v>
      </c>
      <c r="F1524" s="67">
        <v>279</v>
      </c>
      <c r="G1524" s="67"/>
      <c r="H1524" s="26">
        <v>6000833105</v>
      </c>
      <c r="I1524" s="26" t="s">
        <v>42</v>
      </c>
      <c r="J1524" s="26" t="s">
        <v>42</v>
      </c>
      <c r="K1524" s="30" t="str">
        <f t="shared" si="222"/>
        <v>Custeio</v>
      </c>
      <c r="L1524" s="119" t="s">
        <v>136</v>
      </c>
      <c r="M1524" s="26" t="s">
        <v>54</v>
      </c>
      <c r="N1524" s="26" t="str">
        <f t="shared" si="226"/>
        <v>Realizado</v>
      </c>
      <c r="O1524" s="47" t="s">
        <v>64</v>
      </c>
      <c r="P1524" s="47" t="s">
        <v>76</v>
      </c>
      <c r="Q1524" s="26" t="str">
        <f>IFERROR(IFERROR(VLOOKUP(H1524,[1]STATUS_CAPEX!I:J,2,0),VLOOKUP(H1524,[1]STATUS_OPEX!H:I,2,0)),0)</f>
        <v>LIB //COMS</v>
      </c>
      <c r="R1524" s="135">
        <v>45565</v>
      </c>
      <c r="S1524" s="32" t="s">
        <v>47</v>
      </c>
      <c r="T1524" s="47" t="s">
        <v>72</v>
      </c>
      <c r="U1524" s="33" t="s">
        <v>39</v>
      </c>
      <c r="V1524" s="33" t="str">
        <f t="shared" ref="V1524:V1587" si="227">IF(E1524&gt;0,"OK","NOK")</f>
        <v>OK</v>
      </c>
      <c r="W1524" s="33" t="s">
        <v>49</v>
      </c>
      <c r="X1524" s="33" t="s">
        <v>49</v>
      </c>
      <c r="Y1524" s="33" t="s">
        <v>39</v>
      </c>
      <c r="Z1524" s="14">
        <f t="shared" si="220"/>
        <v>1</v>
      </c>
      <c r="AA1524" s="48">
        <v>1092.5899999999999</v>
      </c>
      <c r="AB1524" s="76" t="str">
        <f>IFERROR(VLOOKUP(H1524,[1]!Tabela11[[#All],[PEP/ORDEM]:[Mês_Acompanhamento]],8,0),"GIRO")</f>
        <v>GIRO</v>
      </c>
      <c r="AC1524" s="36" t="s">
        <v>271</v>
      </c>
      <c r="AD1524" s="37" t="s">
        <v>51</v>
      </c>
      <c r="AE1524" s="32" t="str">
        <f t="shared" si="223"/>
        <v>Realizado</v>
      </c>
      <c r="AF1524" s="38" t="s">
        <v>42</v>
      </c>
      <c r="AG1524" s="39">
        <f t="shared" si="224"/>
        <v>589.21</v>
      </c>
      <c r="AH1524" s="40">
        <v>2548098.5699999998</v>
      </c>
      <c r="AI1524" s="35" t="e">
        <f t="shared" si="225"/>
        <v>#N/A</v>
      </c>
      <c r="AJ1524" s="110">
        <v>25820079</v>
      </c>
      <c r="AK1524" s="57">
        <v>589.21</v>
      </c>
      <c r="AL1524" s="34" t="str">
        <f t="shared" si="221"/>
        <v>Mauricio Alves</v>
      </c>
    </row>
    <row r="1525" spans="1:38" x14ac:dyDescent="0.25">
      <c r="A1525" s="26" t="s">
        <v>38</v>
      </c>
      <c r="B1525" s="26" t="s">
        <v>39</v>
      </c>
      <c r="C1525" s="26" t="s">
        <v>52</v>
      </c>
      <c r="D1525" s="26" t="s">
        <v>40</v>
      </c>
      <c r="E1525" s="27">
        <v>5890</v>
      </c>
      <c r="F1525" s="67">
        <v>280</v>
      </c>
      <c r="G1525" s="67"/>
      <c r="H1525" s="26">
        <v>6000833106</v>
      </c>
      <c r="I1525" s="26" t="s">
        <v>42</v>
      </c>
      <c r="J1525" s="26" t="s">
        <v>42</v>
      </c>
      <c r="K1525" s="30" t="str">
        <f t="shared" si="222"/>
        <v>Custeio</v>
      </c>
      <c r="L1525" s="119" t="s">
        <v>136</v>
      </c>
      <c r="M1525" s="26" t="s">
        <v>54</v>
      </c>
      <c r="N1525" s="26" t="str">
        <f t="shared" si="226"/>
        <v>Realizado</v>
      </c>
      <c r="O1525" s="47" t="s">
        <v>64</v>
      </c>
      <c r="P1525" s="47" t="s">
        <v>76</v>
      </c>
      <c r="Q1525" s="26" t="str">
        <f>IFERROR(IFERROR(VLOOKUP(H1525,[1]STATUS_CAPEX!I:J,2,0),VLOOKUP(H1525,[1]STATUS_OPEX!H:I,2,0)),0)</f>
        <v>LIB //COMS</v>
      </c>
      <c r="R1525" s="135">
        <v>45565</v>
      </c>
      <c r="S1525" s="32" t="s">
        <v>47</v>
      </c>
      <c r="T1525" s="47" t="s">
        <v>72</v>
      </c>
      <c r="U1525" s="33" t="s">
        <v>39</v>
      </c>
      <c r="V1525" s="33" t="str">
        <f t="shared" si="227"/>
        <v>OK</v>
      </c>
      <c r="W1525" s="33" t="s">
        <v>49</v>
      </c>
      <c r="X1525" s="33" t="s">
        <v>49</v>
      </c>
      <c r="Y1525" s="33" t="s">
        <v>39</v>
      </c>
      <c r="Z1525" s="14">
        <f t="shared" si="220"/>
        <v>1</v>
      </c>
      <c r="AA1525" s="48">
        <v>1092.5899999999999</v>
      </c>
      <c r="AB1525" s="76" t="str">
        <f>IFERROR(VLOOKUP(H1525,[1]!Tabela11[[#All],[PEP/ORDEM]:[Mês_Acompanhamento]],8,0),"GIRO")</f>
        <v>GIRO</v>
      </c>
      <c r="AC1525" s="36" t="s">
        <v>271</v>
      </c>
      <c r="AD1525" s="37" t="s">
        <v>51</v>
      </c>
      <c r="AE1525" s="32" t="str">
        <f t="shared" si="223"/>
        <v>Realizado</v>
      </c>
      <c r="AF1525" s="38" t="s">
        <v>42</v>
      </c>
      <c r="AG1525" s="39">
        <f t="shared" si="224"/>
        <v>589.21</v>
      </c>
      <c r="AH1525" s="40">
        <v>2548098.5699999998</v>
      </c>
      <c r="AI1525" s="35" t="e">
        <f t="shared" si="225"/>
        <v>#N/A</v>
      </c>
      <c r="AJ1525" s="110">
        <v>25820114</v>
      </c>
      <c r="AK1525" s="57">
        <v>589.21</v>
      </c>
      <c r="AL1525" s="34" t="str">
        <f t="shared" si="221"/>
        <v>Mauricio Alves</v>
      </c>
    </row>
    <row r="1526" spans="1:38" x14ac:dyDescent="0.25">
      <c r="A1526" s="26" t="s">
        <v>38</v>
      </c>
      <c r="B1526" s="26" t="s">
        <v>39</v>
      </c>
      <c r="C1526" s="26" t="s">
        <v>52</v>
      </c>
      <c r="D1526" s="26" t="s">
        <v>40</v>
      </c>
      <c r="E1526" s="27">
        <v>109007</v>
      </c>
      <c r="F1526" s="67">
        <v>144</v>
      </c>
      <c r="G1526" s="67"/>
      <c r="H1526" s="26">
        <v>6000833464</v>
      </c>
      <c r="I1526" s="26" t="s">
        <v>42</v>
      </c>
      <c r="J1526" s="26" t="s">
        <v>42</v>
      </c>
      <c r="K1526" s="30" t="str">
        <f t="shared" si="222"/>
        <v>Custeio</v>
      </c>
      <c r="L1526" s="119" t="s">
        <v>136</v>
      </c>
      <c r="M1526" s="47" t="s">
        <v>44</v>
      </c>
      <c r="N1526" s="26" t="str">
        <f t="shared" si="226"/>
        <v>Realizado</v>
      </c>
      <c r="O1526" s="47" t="s">
        <v>100</v>
      </c>
      <c r="P1526" s="47" t="s">
        <v>640</v>
      </c>
      <c r="Q1526" s="26" t="str">
        <f>IFERROR(IFERROR(VLOOKUP(H1526,[1]STATUS_CAPEX!I:J,2,0),VLOOKUP(H1526,[1]STATUS_OPEX!H:I,2,0)),0)</f>
        <v>LIB //COMS</v>
      </c>
      <c r="R1526" s="135">
        <v>45565</v>
      </c>
      <c r="S1526" s="32" t="s">
        <v>47</v>
      </c>
      <c r="T1526" s="47" t="s">
        <v>72</v>
      </c>
      <c r="U1526" s="33" t="s">
        <v>39</v>
      </c>
      <c r="V1526" s="33" t="str">
        <f t="shared" si="227"/>
        <v>OK</v>
      </c>
      <c r="W1526" s="33" t="s">
        <v>49</v>
      </c>
      <c r="X1526" s="33" t="s">
        <v>49</v>
      </c>
      <c r="Y1526" s="33" t="s">
        <v>39</v>
      </c>
      <c r="Z1526" s="14">
        <f t="shared" si="220"/>
        <v>1</v>
      </c>
      <c r="AA1526" s="48">
        <v>473.76</v>
      </c>
      <c r="AB1526" s="76" t="str">
        <f>IFERROR(VLOOKUP(H1526,[1]!Tabela11[[#All],[PEP/ORDEM]:[Mês_Acompanhamento]],8,0),"GIRO")</f>
        <v>GIRO</v>
      </c>
      <c r="AC1526" s="36" t="s">
        <v>271</v>
      </c>
      <c r="AD1526" s="37" t="s">
        <v>51</v>
      </c>
      <c r="AE1526" s="32" t="str">
        <f t="shared" si="223"/>
        <v>Realizado</v>
      </c>
      <c r="AF1526" s="38" t="s">
        <v>42</v>
      </c>
      <c r="AG1526" s="39">
        <f t="shared" si="224"/>
        <v>108.09</v>
      </c>
      <c r="AH1526" s="40">
        <v>2548098.5699999998</v>
      </c>
      <c r="AI1526" s="35" t="e">
        <f t="shared" si="225"/>
        <v>#N/A</v>
      </c>
      <c r="AJ1526" s="41">
        <v>25837577</v>
      </c>
      <c r="AK1526" s="51">
        <v>108.09</v>
      </c>
      <c r="AL1526" s="34" t="str">
        <f t="shared" si="221"/>
        <v>Mauricio Alves</v>
      </c>
    </row>
    <row r="1527" spans="1:38" x14ac:dyDescent="0.25">
      <c r="A1527" s="26" t="s">
        <v>38</v>
      </c>
      <c r="B1527" s="26" t="s">
        <v>39</v>
      </c>
      <c r="C1527" s="26" t="s">
        <v>52</v>
      </c>
      <c r="D1527" s="26" t="s">
        <v>40</v>
      </c>
      <c r="E1527" s="27">
        <v>44463436</v>
      </c>
      <c r="F1527" s="67">
        <v>145</v>
      </c>
      <c r="G1527" s="67"/>
      <c r="H1527" s="26">
        <v>6000833372</v>
      </c>
      <c r="I1527" s="26" t="s">
        <v>42</v>
      </c>
      <c r="J1527" s="26" t="s">
        <v>42</v>
      </c>
      <c r="K1527" s="30" t="str">
        <f t="shared" si="222"/>
        <v>Custeio</v>
      </c>
      <c r="L1527" s="119" t="s">
        <v>136</v>
      </c>
      <c r="M1527" s="47" t="s">
        <v>44</v>
      </c>
      <c r="N1527" s="26" t="str">
        <f t="shared" si="226"/>
        <v>Realizado</v>
      </c>
      <c r="O1527" s="47" t="s">
        <v>45</v>
      </c>
      <c r="P1527" s="47" t="s">
        <v>537</v>
      </c>
      <c r="Q1527" s="26" t="str">
        <f>IFERROR(IFERROR(VLOOKUP(H1527,[1]STATUS_CAPEX!I:J,2,0),VLOOKUP(H1527,[1]STATUS_OPEX!H:I,2,0)),0)</f>
        <v>LIB //COMS</v>
      </c>
      <c r="R1527" s="135">
        <v>45565</v>
      </c>
      <c r="S1527" s="32" t="s">
        <v>165</v>
      </c>
      <c r="T1527" s="47" t="s">
        <v>72</v>
      </c>
      <c r="U1527" s="33" t="s">
        <v>39</v>
      </c>
      <c r="V1527" s="33" t="str">
        <f t="shared" si="227"/>
        <v>OK</v>
      </c>
      <c r="W1527" s="33" t="s">
        <v>49</v>
      </c>
      <c r="X1527" s="33" t="s">
        <v>49</v>
      </c>
      <c r="Y1527" s="33" t="s">
        <v>39</v>
      </c>
      <c r="Z1527" s="14">
        <f t="shared" si="220"/>
        <v>1</v>
      </c>
      <c r="AA1527" s="48">
        <v>13200.01</v>
      </c>
      <c r="AB1527" s="76" t="str">
        <f>IFERROR(VLOOKUP(H1527,[1]!Tabela11[[#All],[PEP/ORDEM]:[Mês_Acompanhamento]],8,0),"GIRO")</f>
        <v>GIRO</v>
      </c>
      <c r="AC1527" s="36" t="s">
        <v>271</v>
      </c>
      <c r="AD1527" s="37" t="s">
        <v>51</v>
      </c>
      <c r="AE1527" s="32" t="str">
        <f t="shared" si="223"/>
        <v>Realizado</v>
      </c>
      <c r="AF1527" s="38" t="s">
        <v>166</v>
      </c>
      <c r="AG1527" s="39">
        <f t="shared" si="224"/>
        <v>5446.8</v>
      </c>
      <c r="AH1527" s="40">
        <v>2548098.5699999998</v>
      </c>
      <c r="AI1527" s="35" t="e">
        <f t="shared" si="225"/>
        <v>#N/A</v>
      </c>
      <c r="AJ1527" s="41">
        <v>25969037</v>
      </c>
      <c r="AK1527" s="51">
        <v>5446.8</v>
      </c>
      <c r="AL1527" s="34" t="str">
        <f t="shared" si="221"/>
        <v>Mauricio Alves</v>
      </c>
    </row>
    <row r="1528" spans="1:38" x14ac:dyDescent="0.25">
      <c r="A1528" s="26" t="s">
        <v>38</v>
      </c>
      <c r="B1528" s="26" t="s">
        <v>39</v>
      </c>
      <c r="C1528" s="26" t="s">
        <v>52</v>
      </c>
      <c r="D1528" s="26" t="s">
        <v>40</v>
      </c>
      <c r="E1528" s="27">
        <v>125799</v>
      </c>
      <c r="F1528" s="67">
        <v>146</v>
      </c>
      <c r="G1528" s="67"/>
      <c r="H1528" s="26">
        <v>6000833373</v>
      </c>
      <c r="I1528" s="26" t="s">
        <v>42</v>
      </c>
      <c r="J1528" s="26" t="s">
        <v>42</v>
      </c>
      <c r="K1528" s="30" t="str">
        <f t="shared" si="222"/>
        <v>Custeio</v>
      </c>
      <c r="L1528" s="119" t="s">
        <v>136</v>
      </c>
      <c r="M1528" s="47" t="s">
        <v>44</v>
      </c>
      <c r="N1528" s="26" t="str">
        <f t="shared" si="226"/>
        <v>Realizado</v>
      </c>
      <c r="O1528" s="47" t="s">
        <v>45</v>
      </c>
      <c r="P1528" s="47" t="s">
        <v>653</v>
      </c>
      <c r="Q1528" s="26" t="str">
        <f>IFERROR(IFERROR(VLOOKUP(H1528,[1]STATUS_CAPEX!I:J,2,0),VLOOKUP(H1528,[1]STATUS_OPEX!H:I,2,0)),0)</f>
        <v>LIB //COMS</v>
      </c>
      <c r="R1528" s="135">
        <v>45565</v>
      </c>
      <c r="S1528" s="32" t="s">
        <v>47</v>
      </c>
      <c r="T1528" s="47" t="s">
        <v>72</v>
      </c>
      <c r="U1528" s="33" t="s">
        <v>39</v>
      </c>
      <c r="V1528" s="33" t="str">
        <f t="shared" si="227"/>
        <v>OK</v>
      </c>
      <c r="W1528" s="33" t="s">
        <v>49</v>
      </c>
      <c r="X1528" s="33" t="s">
        <v>49</v>
      </c>
      <c r="Y1528" s="33" t="s">
        <v>39</v>
      </c>
      <c r="Z1528" s="14">
        <f t="shared" si="220"/>
        <v>1</v>
      </c>
      <c r="AA1528" s="48">
        <v>401.34</v>
      </c>
      <c r="AB1528" s="76" t="str">
        <f>IFERROR(VLOOKUP(H1528,[1]!Tabela11[[#All],[PEP/ORDEM]:[Mês_Acompanhamento]],8,0),"GIRO")</f>
        <v>GIRO</v>
      </c>
      <c r="AC1528" s="36" t="s">
        <v>73</v>
      </c>
      <c r="AD1528" s="37" t="s">
        <v>51</v>
      </c>
      <c r="AE1528" s="32" t="str">
        <f t="shared" si="223"/>
        <v>Realizado</v>
      </c>
      <c r="AF1528" s="38" t="s">
        <v>42</v>
      </c>
      <c r="AG1528" s="39">
        <f t="shared" si="224"/>
        <v>1051.72</v>
      </c>
      <c r="AH1528" s="40">
        <v>2548098.5699999998</v>
      </c>
      <c r="AI1528" s="35" t="e">
        <f t="shared" si="225"/>
        <v>#N/A</v>
      </c>
      <c r="AJ1528" s="41">
        <v>25837512</v>
      </c>
      <c r="AK1528" s="51">
        <v>1051.72</v>
      </c>
      <c r="AL1528" s="34" t="str">
        <f t="shared" si="221"/>
        <v>Mauricio Alves</v>
      </c>
    </row>
    <row r="1529" spans="1:38" x14ac:dyDescent="0.25">
      <c r="A1529" s="26" t="s">
        <v>38</v>
      </c>
      <c r="B1529" s="26" t="s">
        <v>39</v>
      </c>
      <c r="C1529" s="26" t="s">
        <v>52</v>
      </c>
      <c r="D1529" s="26" t="s">
        <v>40</v>
      </c>
      <c r="E1529" s="27">
        <v>5897</v>
      </c>
      <c r="F1529" s="67">
        <v>147</v>
      </c>
      <c r="G1529" s="67"/>
      <c r="H1529" s="26">
        <v>6000833374</v>
      </c>
      <c r="I1529" s="26" t="s">
        <v>42</v>
      </c>
      <c r="J1529" s="26" t="s">
        <v>42</v>
      </c>
      <c r="K1529" s="30" t="str">
        <f t="shared" si="222"/>
        <v>Custeio</v>
      </c>
      <c r="L1529" s="119" t="s">
        <v>136</v>
      </c>
      <c r="M1529" s="47" t="s">
        <v>44</v>
      </c>
      <c r="N1529" s="26" t="str">
        <f t="shared" si="226"/>
        <v>Realizado</v>
      </c>
      <c r="O1529" s="47" t="s">
        <v>64</v>
      </c>
      <c r="P1529" s="47" t="s">
        <v>76</v>
      </c>
      <c r="Q1529" s="26" t="str">
        <f>IFERROR(IFERROR(VLOOKUP(H1529,[1]STATUS_CAPEX!I:J,2,0),VLOOKUP(H1529,[1]STATUS_OPEX!H:I,2,0)),0)</f>
        <v>LIB //COMS</v>
      </c>
      <c r="R1529" s="135">
        <v>45565</v>
      </c>
      <c r="S1529" s="32" t="s">
        <v>47</v>
      </c>
      <c r="T1529" s="47" t="s">
        <v>72</v>
      </c>
      <c r="U1529" s="33" t="s">
        <v>39</v>
      </c>
      <c r="V1529" s="33" t="str">
        <f t="shared" si="227"/>
        <v>OK</v>
      </c>
      <c r="W1529" s="33" t="s">
        <v>49</v>
      </c>
      <c r="X1529" s="33" t="s">
        <v>49</v>
      </c>
      <c r="Y1529" s="33" t="s">
        <v>39</v>
      </c>
      <c r="Z1529" s="14">
        <f t="shared" si="220"/>
        <v>1</v>
      </c>
      <c r="AA1529" s="48">
        <v>801.17</v>
      </c>
      <c r="AB1529" s="76" t="str">
        <f>IFERROR(VLOOKUP(H1529,[1]!Tabela11[[#All],[PEP/ORDEM]:[Mês_Acompanhamento]],8,0),"GIRO")</f>
        <v>GIRO</v>
      </c>
      <c r="AC1529" s="36" t="s">
        <v>73</v>
      </c>
      <c r="AD1529" s="37" t="s">
        <v>51</v>
      </c>
      <c r="AE1529" s="32" t="str">
        <f t="shared" si="223"/>
        <v>Realizado</v>
      </c>
      <c r="AF1529" s="38" t="s">
        <v>42</v>
      </c>
      <c r="AG1529" s="39">
        <f t="shared" si="224"/>
        <v>864.12</v>
      </c>
      <c r="AH1529" s="40">
        <v>2548098.5699999998</v>
      </c>
      <c r="AI1529" s="35" t="e">
        <f t="shared" si="225"/>
        <v>#N/A</v>
      </c>
      <c r="AJ1529" s="41">
        <v>25837439</v>
      </c>
      <c r="AK1529" s="51">
        <v>864.12</v>
      </c>
      <c r="AL1529" s="34" t="str">
        <f t="shared" si="221"/>
        <v>Mauricio Alves</v>
      </c>
    </row>
    <row r="1530" spans="1:38" x14ac:dyDescent="0.25">
      <c r="A1530" s="26" t="s">
        <v>38</v>
      </c>
      <c r="B1530" s="26" t="s">
        <v>39</v>
      </c>
      <c r="C1530" s="26" t="s">
        <v>52</v>
      </c>
      <c r="D1530" s="26" t="s">
        <v>40</v>
      </c>
      <c r="E1530" s="27">
        <v>5894</v>
      </c>
      <c r="F1530" s="67">
        <v>148</v>
      </c>
      <c r="G1530" s="67"/>
      <c r="H1530" s="26">
        <v>6000833375</v>
      </c>
      <c r="I1530" s="26" t="s">
        <v>42</v>
      </c>
      <c r="J1530" s="26" t="s">
        <v>42</v>
      </c>
      <c r="K1530" s="30" t="str">
        <f t="shared" si="222"/>
        <v>Custeio</v>
      </c>
      <c r="L1530" s="119" t="s">
        <v>136</v>
      </c>
      <c r="M1530" s="47" t="s">
        <v>44</v>
      </c>
      <c r="N1530" s="26" t="str">
        <f t="shared" si="226"/>
        <v>Realizado</v>
      </c>
      <c r="O1530" s="47" t="s">
        <v>64</v>
      </c>
      <c r="P1530" s="47" t="s">
        <v>76</v>
      </c>
      <c r="Q1530" s="26" t="str">
        <f>IFERROR(IFERROR(VLOOKUP(H1530,[1]STATUS_CAPEX!I:J,2,0),VLOOKUP(H1530,[1]STATUS_OPEX!H:I,2,0)),0)</f>
        <v>LIB //COMS</v>
      </c>
      <c r="R1530" s="135">
        <v>45565</v>
      </c>
      <c r="S1530" s="32" t="s">
        <v>47</v>
      </c>
      <c r="T1530" s="47" t="s">
        <v>72</v>
      </c>
      <c r="U1530" s="33" t="s">
        <v>39</v>
      </c>
      <c r="V1530" s="33" t="str">
        <f t="shared" si="227"/>
        <v>OK</v>
      </c>
      <c r="W1530" s="33" t="s">
        <v>49</v>
      </c>
      <c r="X1530" s="33" t="s">
        <v>49</v>
      </c>
      <c r="Y1530" s="33" t="s">
        <v>39</v>
      </c>
      <c r="Z1530" s="14">
        <f t="shared" si="220"/>
        <v>1</v>
      </c>
      <c r="AA1530" s="48">
        <v>801.17</v>
      </c>
      <c r="AB1530" s="76" t="str">
        <f>IFERROR(VLOOKUP(H1530,[1]!Tabela11[[#All],[PEP/ORDEM]:[Mês_Acompanhamento]],8,0),"GIRO")</f>
        <v>GIRO</v>
      </c>
      <c r="AC1530" s="36" t="s">
        <v>73</v>
      </c>
      <c r="AD1530" s="37" t="s">
        <v>51</v>
      </c>
      <c r="AE1530" s="32" t="str">
        <f t="shared" si="223"/>
        <v>Realizado</v>
      </c>
      <c r="AF1530" s="38" t="s">
        <v>42</v>
      </c>
      <c r="AG1530" s="39">
        <f t="shared" si="224"/>
        <v>179.76</v>
      </c>
      <c r="AH1530" s="40">
        <v>2548098.5699999998</v>
      </c>
      <c r="AI1530" s="35" t="e">
        <f t="shared" si="225"/>
        <v>#N/A</v>
      </c>
      <c r="AJ1530" s="41">
        <v>25837435</v>
      </c>
      <c r="AK1530" s="51">
        <v>179.76</v>
      </c>
      <c r="AL1530" s="34" t="str">
        <f t="shared" si="221"/>
        <v>Mauricio Alves</v>
      </c>
    </row>
    <row r="1531" spans="1:38" x14ac:dyDescent="0.25">
      <c r="A1531" s="26" t="s">
        <v>38</v>
      </c>
      <c r="B1531" s="26" t="s">
        <v>39</v>
      </c>
      <c r="C1531" s="26" t="s">
        <v>52</v>
      </c>
      <c r="D1531" s="26" t="s">
        <v>40</v>
      </c>
      <c r="E1531" s="27">
        <v>5894</v>
      </c>
      <c r="F1531" s="67">
        <v>149</v>
      </c>
      <c r="G1531" s="67"/>
      <c r="H1531" s="26">
        <v>6000833376</v>
      </c>
      <c r="I1531" s="26" t="s">
        <v>42</v>
      </c>
      <c r="J1531" s="26" t="s">
        <v>42</v>
      </c>
      <c r="K1531" s="30" t="str">
        <f t="shared" si="222"/>
        <v>Custeio</v>
      </c>
      <c r="L1531" s="119" t="s">
        <v>136</v>
      </c>
      <c r="M1531" s="47" t="s">
        <v>44</v>
      </c>
      <c r="N1531" s="26" t="str">
        <f t="shared" si="226"/>
        <v>Realizado</v>
      </c>
      <c r="O1531" s="47" t="s">
        <v>64</v>
      </c>
      <c r="P1531" s="47" t="s">
        <v>76</v>
      </c>
      <c r="Q1531" s="26" t="str">
        <f>IFERROR(IFERROR(VLOOKUP(H1531,[1]STATUS_CAPEX!I:J,2,0),VLOOKUP(H1531,[1]STATUS_OPEX!H:I,2,0)),0)</f>
        <v>LIB //COMS</v>
      </c>
      <c r="R1531" s="135">
        <v>45565</v>
      </c>
      <c r="S1531" s="32" t="s">
        <v>47</v>
      </c>
      <c r="T1531" s="47" t="s">
        <v>72</v>
      </c>
      <c r="U1531" s="33" t="s">
        <v>39</v>
      </c>
      <c r="V1531" s="33" t="str">
        <f t="shared" si="227"/>
        <v>OK</v>
      </c>
      <c r="W1531" s="33" t="s">
        <v>49</v>
      </c>
      <c r="X1531" s="33" t="s">
        <v>49</v>
      </c>
      <c r="Y1531" s="33" t="s">
        <v>39</v>
      </c>
      <c r="Z1531" s="14">
        <f t="shared" si="220"/>
        <v>1</v>
      </c>
      <c r="AA1531" s="48">
        <v>413.41</v>
      </c>
      <c r="AB1531" s="76" t="str">
        <f>IFERROR(VLOOKUP(H1531,[1]!Tabela11[[#All],[PEP/ORDEM]:[Mês_Acompanhamento]],8,0),"GIRO")</f>
        <v>GIRO</v>
      </c>
      <c r="AC1531" s="36" t="s">
        <v>73</v>
      </c>
      <c r="AD1531" s="37" t="s">
        <v>51</v>
      </c>
      <c r="AE1531" s="32" t="str">
        <f t="shared" si="223"/>
        <v>Realizado</v>
      </c>
      <c r="AF1531" s="38" t="s">
        <v>42</v>
      </c>
      <c r="AG1531" s="39">
        <f t="shared" si="224"/>
        <v>432.06</v>
      </c>
      <c r="AH1531" s="40">
        <v>2548098.5699999998</v>
      </c>
      <c r="AI1531" s="35" t="e">
        <f t="shared" si="225"/>
        <v>#N/A</v>
      </c>
      <c r="AJ1531" s="41">
        <v>25837434</v>
      </c>
      <c r="AK1531" s="51">
        <v>432.06</v>
      </c>
      <c r="AL1531" s="34" t="str">
        <f t="shared" si="221"/>
        <v>Mauricio Alves</v>
      </c>
    </row>
    <row r="1532" spans="1:38" x14ac:dyDescent="0.25">
      <c r="A1532" s="26" t="s">
        <v>38</v>
      </c>
      <c r="B1532" s="26" t="s">
        <v>39</v>
      </c>
      <c r="C1532" s="26" t="s">
        <v>52</v>
      </c>
      <c r="D1532" s="26" t="s">
        <v>40</v>
      </c>
      <c r="E1532" s="27">
        <v>5890</v>
      </c>
      <c r="F1532" s="67">
        <v>150</v>
      </c>
      <c r="G1532" s="67"/>
      <c r="H1532" s="26">
        <v>6000833377</v>
      </c>
      <c r="I1532" s="26" t="s">
        <v>42</v>
      </c>
      <c r="J1532" s="26" t="s">
        <v>42</v>
      </c>
      <c r="K1532" s="30" t="str">
        <f t="shared" si="222"/>
        <v>Custeio</v>
      </c>
      <c r="L1532" s="119" t="s">
        <v>136</v>
      </c>
      <c r="M1532" s="47" t="s">
        <v>44</v>
      </c>
      <c r="N1532" s="26" t="str">
        <f t="shared" si="226"/>
        <v>Realizado</v>
      </c>
      <c r="O1532" s="47" t="s">
        <v>64</v>
      </c>
      <c r="P1532" s="47" t="s">
        <v>76</v>
      </c>
      <c r="Q1532" s="26" t="str">
        <f>IFERROR(IFERROR(VLOOKUP(H1532,[1]STATUS_CAPEX!I:J,2,0),VLOOKUP(H1532,[1]STATUS_OPEX!H:I,2,0)),0)</f>
        <v>LIB //COMS</v>
      </c>
      <c r="R1532" s="135">
        <v>45565</v>
      </c>
      <c r="S1532" s="32" t="s">
        <v>47</v>
      </c>
      <c r="T1532" s="47" t="s">
        <v>72</v>
      </c>
      <c r="U1532" s="33" t="s">
        <v>39</v>
      </c>
      <c r="V1532" s="33" t="str">
        <f t="shared" si="227"/>
        <v>OK</v>
      </c>
      <c r="W1532" s="33" t="s">
        <v>49</v>
      </c>
      <c r="X1532" s="33" t="s">
        <v>49</v>
      </c>
      <c r="Y1532" s="33" t="s">
        <v>39</v>
      </c>
      <c r="Z1532" s="14">
        <f t="shared" si="220"/>
        <v>1</v>
      </c>
      <c r="AA1532" s="48">
        <v>413.41</v>
      </c>
      <c r="AB1532" s="76" t="str">
        <f>IFERROR(VLOOKUP(H1532,[1]!Tabela11[[#All],[PEP/ORDEM]:[Mês_Acompanhamento]],8,0),"GIRO")</f>
        <v>GIRO</v>
      </c>
      <c r="AC1532" s="36" t="s">
        <v>73</v>
      </c>
      <c r="AD1532" s="37" t="s">
        <v>51</v>
      </c>
      <c r="AE1532" s="32" t="str">
        <f t="shared" si="223"/>
        <v>Realizado</v>
      </c>
      <c r="AF1532" s="38" t="s">
        <v>42</v>
      </c>
      <c r="AG1532" s="39">
        <f t="shared" si="224"/>
        <v>432.06</v>
      </c>
      <c r="AH1532" s="40">
        <v>2548098.5699999998</v>
      </c>
      <c r="AI1532" s="35" t="e">
        <f t="shared" si="225"/>
        <v>#N/A</v>
      </c>
      <c r="AJ1532" s="41">
        <v>25837431</v>
      </c>
      <c r="AK1532" s="51">
        <v>432.06</v>
      </c>
      <c r="AL1532" s="34" t="str">
        <f t="shared" si="221"/>
        <v>Mauricio Alves</v>
      </c>
    </row>
    <row r="1533" spans="1:38" x14ac:dyDescent="0.25">
      <c r="A1533" s="26" t="s">
        <v>38</v>
      </c>
      <c r="B1533" s="26" t="s">
        <v>39</v>
      </c>
      <c r="C1533" s="26" t="s">
        <v>52</v>
      </c>
      <c r="D1533" s="26" t="s">
        <v>40</v>
      </c>
      <c r="E1533" s="27">
        <v>5890</v>
      </c>
      <c r="F1533" s="67">
        <v>151</v>
      </c>
      <c r="G1533" s="67"/>
      <c r="H1533" s="26">
        <v>6000833378</v>
      </c>
      <c r="I1533" s="26" t="s">
        <v>42</v>
      </c>
      <c r="J1533" s="26" t="s">
        <v>42</v>
      </c>
      <c r="K1533" s="30" t="str">
        <f t="shared" si="222"/>
        <v>Custeio</v>
      </c>
      <c r="L1533" s="119" t="s">
        <v>136</v>
      </c>
      <c r="M1533" s="47" t="s">
        <v>44</v>
      </c>
      <c r="N1533" s="26" t="str">
        <f t="shared" si="226"/>
        <v>Realizado</v>
      </c>
      <c r="O1533" s="47" t="s">
        <v>64</v>
      </c>
      <c r="P1533" s="47" t="s">
        <v>76</v>
      </c>
      <c r="Q1533" s="26" t="str">
        <f>IFERROR(IFERROR(VLOOKUP(H1533,[1]STATUS_CAPEX!I:J,2,0),VLOOKUP(H1533,[1]STATUS_OPEX!H:I,2,0)),0)</f>
        <v>LIB //COMS</v>
      </c>
      <c r="R1533" s="135">
        <v>45565</v>
      </c>
      <c r="S1533" s="32" t="s">
        <v>47</v>
      </c>
      <c r="T1533" s="47" t="s">
        <v>72</v>
      </c>
      <c r="U1533" s="33" t="s">
        <v>39</v>
      </c>
      <c r="V1533" s="33" t="str">
        <f t="shared" si="227"/>
        <v>OK</v>
      </c>
      <c r="W1533" s="33" t="s">
        <v>49</v>
      </c>
      <c r="X1533" s="33" t="s">
        <v>49</v>
      </c>
      <c r="Y1533" s="33" t="s">
        <v>39</v>
      </c>
      <c r="Z1533" s="14">
        <f t="shared" si="220"/>
        <v>1</v>
      </c>
      <c r="AA1533" s="48">
        <v>413.41</v>
      </c>
      <c r="AB1533" s="76" t="str">
        <f>IFERROR(VLOOKUP(H1533,[1]!Tabela11[[#All],[PEP/ORDEM]:[Mês_Acompanhamento]],8,0),"GIRO")</f>
        <v>GIRO</v>
      </c>
      <c r="AC1533" s="36" t="s">
        <v>73</v>
      </c>
      <c r="AD1533" s="37" t="s">
        <v>51</v>
      </c>
      <c r="AE1533" s="32" t="str">
        <f t="shared" si="223"/>
        <v>Realizado</v>
      </c>
      <c r="AF1533" s="38" t="s">
        <v>42</v>
      </c>
      <c r="AG1533" s="39">
        <f t="shared" si="224"/>
        <v>432.06</v>
      </c>
      <c r="AH1533" s="40">
        <v>2548098.5699999998</v>
      </c>
      <c r="AI1533" s="35" t="e">
        <f t="shared" si="225"/>
        <v>#N/A</v>
      </c>
      <c r="AJ1533" s="41">
        <v>25837395</v>
      </c>
      <c r="AK1533" s="51">
        <v>432.06</v>
      </c>
      <c r="AL1533" s="34" t="str">
        <f t="shared" si="221"/>
        <v>Mauricio Alves</v>
      </c>
    </row>
    <row r="1534" spans="1:38" x14ac:dyDescent="0.25">
      <c r="A1534" s="26" t="s">
        <v>38</v>
      </c>
      <c r="B1534" s="26" t="s">
        <v>39</v>
      </c>
      <c r="C1534" s="26" t="s">
        <v>52</v>
      </c>
      <c r="D1534" s="26" t="s">
        <v>40</v>
      </c>
      <c r="E1534" s="27" t="s">
        <v>762</v>
      </c>
      <c r="F1534" s="67">
        <v>647</v>
      </c>
      <c r="G1534" s="67"/>
      <c r="H1534" s="26">
        <v>6000833368</v>
      </c>
      <c r="I1534" s="43" t="s">
        <v>42</v>
      </c>
      <c r="J1534" s="43" t="s">
        <v>42</v>
      </c>
      <c r="K1534" s="30" t="str">
        <f t="shared" si="222"/>
        <v>Custeio</v>
      </c>
      <c r="L1534" s="119" t="s">
        <v>136</v>
      </c>
      <c r="M1534" s="26" t="s">
        <v>69</v>
      </c>
      <c r="N1534" s="26" t="str">
        <f t="shared" si="226"/>
        <v>Realizado</v>
      </c>
      <c r="O1534" s="47"/>
      <c r="P1534" s="47" t="s">
        <v>76</v>
      </c>
      <c r="Q1534" s="26" t="str">
        <f>IFERROR(IFERROR(VLOOKUP(H1534,[1]STATUS_CAPEX!I:J,2,0),VLOOKUP(H1534,[1]STATUS_OPEX!H:I,2,0)),0)</f>
        <v>LIB //COMS</v>
      </c>
      <c r="R1534" s="135">
        <v>45565</v>
      </c>
      <c r="S1534" s="32" t="s">
        <v>47</v>
      </c>
      <c r="T1534" s="47" t="s">
        <v>72</v>
      </c>
      <c r="U1534" s="33" t="s">
        <v>39</v>
      </c>
      <c r="V1534" s="33" t="str">
        <f t="shared" si="227"/>
        <v>OK</v>
      </c>
      <c r="W1534" s="33" t="s">
        <v>49</v>
      </c>
      <c r="X1534" s="33" t="s">
        <v>49</v>
      </c>
      <c r="Y1534" s="33" t="s">
        <v>39</v>
      </c>
      <c r="Z1534" s="14">
        <f t="shared" si="220"/>
        <v>1</v>
      </c>
      <c r="AA1534" s="48">
        <v>373.2</v>
      </c>
      <c r="AB1534" s="76" t="str">
        <f>IFERROR(VLOOKUP(H1534,[1]!Tabela11[[#All],[PEP/ORDEM]:[Mês_Acompanhamento]],8,0),"GIRO")</f>
        <v>GIRO</v>
      </c>
      <c r="AC1534" s="36" t="s">
        <v>73</v>
      </c>
      <c r="AD1534" s="37" t="s">
        <v>51</v>
      </c>
      <c r="AE1534" s="32" t="str">
        <f t="shared" si="223"/>
        <v>Realizado</v>
      </c>
      <c r="AF1534" s="38" t="s">
        <v>42</v>
      </c>
      <c r="AG1534" s="39">
        <f t="shared" si="224"/>
        <v>279.89999999999998</v>
      </c>
      <c r="AH1534" s="40">
        <v>2548098.5699999998</v>
      </c>
      <c r="AI1534" s="35" t="e">
        <f t="shared" si="225"/>
        <v>#N/A</v>
      </c>
      <c r="AJ1534" s="41">
        <v>25837390</v>
      </c>
      <c r="AK1534" s="51">
        <v>279.89999999999998</v>
      </c>
      <c r="AL1534" s="34" t="str">
        <f t="shared" si="221"/>
        <v>Mauricio Alves</v>
      </c>
    </row>
    <row r="1535" spans="1:38" hidden="1" x14ac:dyDescent="0.25">
      <c r="A1535" s="26" t="s">
        <v>183</v>
      </c>
      <c r="B1535" s="26" t="s">
        <v>613</v>
      </c>
      <c r="C1535" s="26" t="s">
        <v>189</v>
      </c>
      <c r="D1535" s="26" t="s">
        <v>61</v>
      </c>
      <c r="E1535" s="27">
        <v>132170</v>
      </c>
      <c r="F1535" s="67">
        <v>648</v>
      </c>
      <c r="G1535" s="67"/>
      <c r="H1535" s="44">
        <v>6000833369</v>
      </c>
      <c r="I1535" s="45" t="s">
        <v>109</v>
      </c>
      <c r="J1535" s="45" t="s">
        <v>109</v>
      </c>
      <c r="K1535" s="30" t="str">
        <f t="shared" si="222"/>
        <v>Custeio</v>
      </c>
      <c r="L1535" s="119" t="s">
        <v>136</v>
      </c>
      <c r="M1535" s="26" t="s">
        <v>69</v>
      </c>
      <c r="N1535" s="26" t="str">
        <f t="shared" si="226"/>
        <v>Pendente</v>
      </c>
      <c r="O1535" s="47" t="s">
        <v>763</v>
      </c>
      <c r="P1535" s="47" t="s">
        <v>653</v>
      </c>
      <c r="Q1535" s="26" t="str">
        <f>IFERROR(IFERROR(VLOOKUP(H1535,[1]STATUS_CAPEX!I:J,2,0),VLOOKUP(H1535,[1]STATUS_OPEX!H:I,2,0)),0)</f>
        <v>ABER//ABER</v>
      </c>
      <c r="R1535" s="135">
        <v>45565</v>
      </c>
      <c r="S1535" s="32" t="s">
        <v>66</v>
      </c>
      <c r="T1535" s="47" t="s">
        <v>72</v>
      </c>
      <c r="U1535" s="47"/>
      <c r="V1535" s="33" t="str">
        <f t="shared" si="227"/>
        <v>OK</v>
      </c>
      <c r="W1535" s="33" t="s">
        <v>49</v>
      </c>
      <c r="X1535" s="33" t="s">
        <v>49</v>
      </c>
      <c r="Y1535" s="33" t="str">
        <f>IF(AK1535&gt;0,"OK","NOK")</f>
        <v>NOK</v>
      </c>
      <c r="Z1535" s="14">
        <f t="shared" si="220"/>
        <v>0.6</v>
      </c>
      <c r="AA1535" s="48">
        <v>126.9</v>
      </c>
      <c r="AB1535" s="76" t="str">
        <f>IFERROR(VLOOKUP(H1535,[1]!Tabela11[[#All],[PEP/ORDEM]:[Mês_Acompanhamento]],8,0),"GIRO")</f>
        <v>GIRO</v>
      </c>
      <c r="AC1535" s="36" t="s">
        <v>73</v>
      </c>
      <c r="AD1535" s="37" t="s">
        <v>51</v>
      </c>
      <c r="AE1535" s="32" t="str">
        <f t="shared" si="223"/>
        <v>Não realizado</v>
      </c>
      <c r="AF1535" s="38" t="s">
        <v>68</v>
      </c>
      <c r="AG1535" s="39">
        <f t="shared" si="224"/>
        <v>0</v>
      </c>
      <c r="AH1535" s="40">
        <v>2548098.5699999998</v>
      </c>
      <c r="AI1535" s="35" t="e">
        <f t="shared" si="225"/>
        <v>#N/A</v>
      </c>
      <c r="AJ1535" s="41">
        <v>0</v>
      </c>
      <c r="AK1535" s="51">
        <v>0</v>
      </c>
      <c r="AL1535" s="34" t="str">
        <f t="shared" si="221"/>
        <v>Erica Fragoso</v>
      </c>
    </row>
    <row r="1536" spans="1:38" x14ac:dyDescent="0.25">
      <c r="A1536" s="26" t="s">
        <v>38</v>
      </c>
      <c r="B1536" s="26" t="s">
        <v>39</v>
      </c>
      <c r="C1536" s="26" t="s">
        <v>52</v>
      </c>
      <c r="D1536" s="26" t="s">
        <v>40</v>
      </c>
      <c r="E1536" s="27">
        <v>128043</v>
      </c>
      <c r="F1536" s="67">
        <v>649</v>
      </c>
      <c r="G1536" s="67"/>
      <c r="H1536" s="26">
        <v>6000833370</v>
      </c>
      <c r="I1536" s="29" t="s">
        <v>42</v>
      </c>
      <c r="J1536" s="29" t="s">
        <v>42</v>
      </c>
      <c r="K1536" s="30" t="str">
        <f t="shared" si="222"/>
        <v>Custeio</v>
      </c>
      <c r="L1536" s="119" t="s">
        <v>136</v>
      </c>
      <c r="M1536" s="26" t="s">
        <v>69</v>
      </c>
      <c r="N1536" s="26" t="str">
        <f t="shared" si="226"/>
        <v>Realizado</v>
      </c>
      <c r="O1536" s="47" t="s">
        <v>137</v>
      </c>
      <c r="P1536" s="47" t="s">
        <v>653</v>
      </c>
      <c r="Q1536" s="26" t="str">
        <f>IFERROR(IFERROR(VLOOKUP(H1536,[1]STATUS_CAPEX!I:J,2,0),VLOOKUP(H1536,[1]STATUS_OPEX!H:I,2,0)),0)</f>
        <v>LIB //COMS</v>
      </c>
      <c r="R1536" s="135">
        <v>45565</v>
      </c>
      <c r="S1536" s="32" t="s">
        <v>47</v>
      </c>
      <c r="T1536" s="47" t="s">
        <v>72</v>
      </c>
      <c r="U1536" s="33" t="s">
        <v>39</v>
      </c>
      <c r="V1536" s="33" t="str">
        <f t="shared" si="227"/>
        <v>OK</v>
      </c>
      <c r="W1536" s="33" t="s">
        <v>49</v>
      </c>
      <c r="X1536" s="33" t="s">
        <v>49</v>
      </c>
      <c r="Y1536" s="33" t="s">
        <v>39</v>
      </c>
      <c r="Z1536" s="14">
        <f t="shared" si="220"/>
        <v>1</v>
      </c>
      <c r="AA1536" s="48">
        <v>380</v>
      </c>
      <c r="AB1536" s="76" t="str">
        <f>IFERROR(VLOOKUP(H1536,[1]!Tabela11[[#All],[PEP/ORDEM]:[Mês_Acompanhamento]],8,0),"GIRO")</f>
        <v>GIRO</v>
      </c>
      <c r="AC1536" s="36" t="s">
        <v>73</v>
      </c>
      <c r="AD1536" s="37" t="s">
        <v>51</v>
      </c>
      <c r="AE1536" s="32" t="str">
        <f t="shared" si="223"/>
        <v>Realizado</v>
      </c>
      <c r="AF1536" s="38" t="s">
        <v>42</v>
      </c>
      <c r="AG1536" s="39">
        <f t="shared" si="224"/>
        <v>130.47999999999999</v>
      </c>
      <c r="AH1536" s="40">
        <v>2548098.5699999998</v>
      </c>
      <c r="AI1536" s="35" t="e">
        <f t="shared" si="225"/>
        <v>#N/A</v>
      </c>
      <c r="AJ1536" s="41">
        <v>25837363</v>
      </c>
      <c r="AK1536" s="51">
        <v>130.47999999999999</v>
      </c>
      <c r="AL1536" s="34" t="str">
        <f t="shared" si="221"/>
        <v>Mauricio Alves</v>
      </c>
    </row>
    <row r="1537" spans="1:38" x14ac:dyDescent="0.25">
      <c r="A1537" s="26" t="s">
        <v>38</v>
      </c>
      <c r="B1537" s="26" t="s">
        <v>39</v>
      </c>
      <c r="C1537" s="26" t="s">
        <v>52</v>
      </c>
      <c r="D1537" s="26" t="s">
        <v>40</v>
      </c>
      <c r="E1537" s="27">
        <v>44500600</v>
      </c>
      <c r="F1537" s="67">
        <v>650</v>
      </c>
      <c r="G1537" s="67"/>
      <c r="H1537" s="26">
        <v>6000833371</v>
      </c>
      <c r="I1537" s="26" t="s">
        <v>42</v>
      </c>
      <c r="J1537" s="26" t="s">
        <v>42</v>
      </c>
      <c r="K1537" s="30" t="str">
        <f t="shared" si="222"/>
        <v>Custeio</v>
      </c>
      <c r="L1537" s="119" t="s">
        <v>136</v>
      </c>
      <c r="M1537" s="26" t="s">
        <v>69</v>
      </c>
      <c r="N1537" s="26" t="str">
        <f t="shared" si="226"/>
        <v>Realizado</v>
      </c>
      <c r="O1537" s="47" t="s">
        <v>64</v>
      </c>
      <c r="P1537" s="47" t="s">
        <v>76</v>
      </c>
      <c r="Q1537" s="26" t="str">
        <f>IFERROR(IFERROR(VLOOKUP(H1537,[1]STATUS_CAPEX!I:J,2,0),VLOOKUP(H1537,[1]STATUS_OPEX!H:I,2,0)),0)</f>
        <v>LIB //COMS</v>
      </c>
      <c r="R1537" s="135">
        <v>45565</v>
      </c>
      <c r="S1537" s="32" t="s">
        <v>47</v>
      </c>
      <c r="T1537" s="47" t="s">
        <v>72</v>
      </c>
      <c r="U1537" s="33" t="s">
        <v>39</v>
      </c>
      <c r="V1537" s="33" t="str">
        <f t="shared" si="227"/>
        <v>OK</v>
      </c>
      <c r="W1537" s="33" t="s">
        <v>49</v>
      </c>
      <c r="X1537" s="33" t="s">
        <v>49</v>
      </c>
      <c r="Y1537" s="33" t="s">
        <v>39</v>
      </c>
      <c r="Z1537" s="14">
        <f t="shared" si="220"/>
        <v>1</v>
      </c>
      <c r="AA1537" s="48">
        <v>5088.0200000000004</v>
      </c>
      <c r="AB1537" s="76" t="str">
        <f>IFERROR(VLOOKUP(H1537,[1]!Tabela11[[#All],[PEP/ORDEM]:[Mês_Acompanhamento]],8,0),"GIRO")</f>
        <v>GIRO</v>
      </c>
      <c r="AC1537" s="36" t="s">
        <v>73</v>
      </c>
      <c r="AD1537" s="37" t="s">
        <v>51</v>
      </c>
      <c r="AE1537" s="32" t="str">
        <f t="shared" si="223"/>
        <v>Realizado</v>
      </c>
      <c r="AF1537" s="38" t="s">
        <v>42</v>
      </c>
      <c r="AG1537" s="39">
        <f t="shared" si="224"/>
        <v>3499.02</v>
      </c>
      <c r="AH1537" s="40">
        <v>2548098.5699999998</v>
      </c>
      <c r="AI1537" s="35" t="e">
        <f t="shared" si="225"/>
        <v>#N/A</v>
      </c>
      <c r="AJ1537" s="41">
        <v>25837333</v>
      </c>
      <c r="AK1537" s="51">
        <v>3499.02</v>
      </c>
      <c r="AL1537" s="34" t="str">
        <f t="shared" si="221"/>
        <v>Mauricio Alves</v>
      </c>
    </row>
    <row r="1538" spans="1:38" x14ac:dyDescent="0.25">
      <c r="A1538" s="26" t="s">
        <v>38</v>
      </c>
      <c r="B1538" s="26" t="s">
        <v>39</v>
      </c>
      <c r="C1538" s="26" t="s">
        <v>52</v>
      </c>
      <c r="D1538" s="26" t="s">
        <v>40</v>
      </c>
      <c r="E1538" s="145">
        <v>5897</v>
      </c>
      <c r="F1538" s="67">
        <v>651</v>
      </c>
      <c r="G1538" s="67"/>
      <c r="H1538" s="26">
        <v>6000832967</v>
      </c>
      <c r="I1538" s="26" t="s">
        <v>42</v>
      </c>
      <c r="J1538" s="26" t="s">
        <v>42</v>
      </c>
      <c r="K1538" s="30" t="str">
        <f t="shared" si="222"/>
        <v>Custeio</v>
      </c>
      <c r="L1538" s="119" t="s">
        <v>136</v>
      </c>
      <c r="M1538" s="26" t="s">
        <v>69</v>
      </c>
      <c r="N1538" s="26" t="str">
        <f t="shared" si="226"/>
        <v>Realizado</v>
      </c>
      <c r="O1538" s="47" t="s">
        <v>752</v>
      </c>
      <c r="P1538" s="47" t="s">
        <v>76</v>
      </c>
      <c r="Q1538" s="26" t="str">
        <f>IFERROR(IFERROR(VLOOKUP(H1538,[1]STATUS_CAPEX!I:J,2,0),VLOOKUP(H1538,[1]STATUS_OPEX!H:I,2,0)),0)</f>
        <v>LIB //COMS</v>
      </c>
      <c r="R1538" s="135">
        <v>45565</v>
      </c>
      <c r="S1538" s="32" t="s">
        <v>47</v>
      </c>
      <c r="T1538" s="47" t="s">
        <v>72</v>
      </c>
      <c r="U1538" s="33" t="s">
        <v>39</v>
      </c>
      <c r="V1538" s="33" t="str">
        <f t="shared" si="227"/>
        <v>OK</v>
      </c>
      <c r="W1538" s="33" t="s">
        <v>49</v>
      </c>
      <c r="X1538" s="33" t="s">
        <v>49</v>
      </c>
      <c r="Y1538" s="33" t="s">
        <v>39</v>
      </c>
      <c r="Z1538" s="14">
        <f t="shared" ref="Z1538:Z1601" si="228">(COUNTIF(U1538:Y1538,"OK")+COUNTIF(V1538:Y1538,"NA")+COUNTIF(U1538:Y1538,"anexado")+COUNTIF(V1538:Y1538,"sem anexo"))/5</f>
        <v>1</v>
      </c>
      <c r="AA1538" s="48">
        <v>769.86</v>
      </c>
      <c r="AB1538" s="76" t="str">
        <f>IFERROR(VLOOKUP(H1538,[1]!Tabela11[[#All],[PEP/ORDEM]:[Mês_Acompanhamento]],8,0),"GIRO")</f>
        <v>GIRO</v>
      </c>
      <c r="AC1538" s="36" t="s">
        <v>73</v>
      </c>
      <c r="AD1538" s="37" t="s">
        <v>51</v>
      </c>
      <c r="AE1538" s="32" t="str">
        <f t="shared" si="223"/>
        <v>Realizado</v>
      </c>
      <c r="AF1538" s="38" t="s">
        <v>42</v>
      </c>
      <c r="AG1538" s="39">
        <f t="shared" si="224"/>
        <v>794.5</v>
      </c>
      <c r="AH1538" s="40">
        <v>2548098.5699999998</v>
      </c>
      <c r="AI1538" s="35" t="e">
        <f t="shared" si="225"/>
        <v>#N/A</v>
      </c>
      <c r="AJ1538" s="41">
        <v>25837317</v>
      </c>
      <c r="AK1538" s="51">
        <v>794.5</v>
      </c>
      <c r="AL1538" s="34" t="str">
        <f t="shared" ref="AL1538:AL1601" si="229">IF(OR(A1538="pendência planejamento", A1538="pendência construtiva", A1538="logistica equatorial"), "Erica Fragoso", IF(OR(A1538="obras coms", A1538="obras conc", A1538="pendência fechamento", A1538="almoxarifado", A1538="Fechamento", A1538="Disponibilidade Noturna", A1538="Sobre Aviso", A1538="Disponibilidade Contrato", A1538="Disponibilidade"), "Mauricio Alves", ""))</f>
        <v>Mauricio Alves</v>
      </c>
    </row>
    <row r="1539" spans="1:38" x14ac:dyDescent="0.25">
      <c r="A1539" s="26" t="s">
        <v>38</v>
      </c>
      <c r="B1539" s="26" t="s">
        <v>39</v>
      </c>
      <c r="C1539" s="26" t="s">
        <v>52</v>
      </c>
      <c r="D1539" s="26" t="s">
        <v>40</v>
      </c>
      <c r="E1539" s="145">
        <v>5890</v>
      </c>
      <c r="F1539" s="67">
        <v>652</v>
      </c>
      <c r="G1539" s="67"/>
      <c r="H1539" s="26">
        <v>6000833418</v>
      </c>
      <c r="I1539" s="26" t="s">
        <v>42</v>
      </c>
      <c r="J1539" s="26" t="s">
        <v>42</v>
      </c>
      <c r="K1539" s="30" t="str">
        <f t="shared" ref="K1539:K1602" si="230">IF(OR(ISNUMBER( FIND("Criar PEP",H1539)), ISNUMBER( FIND("Criar Ordem",H1539))), "Sem Informação", IFERROR(IF(MID(H1539,11,3)&lt;&gt;"", MID(H1539,11,3), "Custeio"), "Custeio"))</f>
        <v>Custeio</v>
      </c>
      <c r="L1539" s="119" t="s">
        <v>136</v>
      </c>
      <c r="M1539" s="26" t="s">
        <v>69</v>
      </c>
      <c r="N1539" s="26" t="str">
        <f t="shared" si="226"/>
        <v>Realizado</v>
      </c>
      <c r="O1539" s="47" t="s">
        <v>752</v>
      </c>
      <c r="P1539" s="47" t="s">
        <v>76</v>
      </c>
      <c r="Q1539" s="26" t="str">
        <f>IFERROR(IFERROR(VLOOKUP(H1539,[1]STATUS_CAPEX!I:J,2,0),VLOOKUP(H1539,[1]STATUS_OPEX!H:I,2,0)),0)</f>
        <v>LIB //COMS</v>
      </c>
      <c r="R1539" s="135">
        <v>45565</v>
      </c>
      <c r="S1539" s="32" t="s">
        <v>47</v>
      </c>
      <c r="T1539" s="47" t="s">
        <v>72</v>
      </c>
      <c r="U1539" s="33" t="s">
        <v>39</v>
      </c>
      <c r="V1539" s="33" t="str">
        <f t="shared" si="227"/>
        <v>OK</v>
      </c>
      <c r="W1539" s="33" t="s">
        <v>49</v>
      </c>
      <c r="X1539" s="33" t="s">
        <v>49</v>
      </c>
      <c r="Y1539" s="33" t="s">
        <v>39</v>
      </c>
      <c r="Z1539" s="14">
        <f t="shared" si="228"/>
        <v>1</v>
      </c>
      <c r="AA1539" s="48">
        <v>769.86</v>
      </c>
      <c r="AB1539" s="76" t="str">
        <f>IFERROR(VLOOKUP(H1539,[1]!Tabela11[[#All],[PEP/ORDEM]:[Mês_Acompanhamento]],8,0),"GIRO")</f>
        <v>GIRO</v>
      </c>
      <c r="AC1539" s="36" t="str">
        <f>IFERROR(VLOOKUP(T1539,[1]STATUS_CAPEX!Q:R,2,0),"SAMUEL OLIVEIRA")</f>
        <v>SAMUEL OLIVEIRA</v>
      </c>
      <c r="AD1539" s="37" t="s">
        <v>51</v>
      </c>
      <c r="AE1539" s="32" t="str">
        <f t="shared" ref="AE1539:AE1602" si="231">IF(AND(AJ1539&gt;0, AK1539&gt;0), "Realizado", "Não realizado")</f>
        <v>Realizado</v>
      </c>
      <c r="AF1539" s="38" t="s">
        <v>42</v>
      </c>
      <c r="AG1539" s="39">
        <f t="shared" si="224"/>
        <v>85.11</v>
      </c>
      <c r="AH1539" s="40">
        <v>2548098.5699999998</v>
      </c>
      <c r="AI1539" s="35" t="e">
        <f t="shared" si="225"/>
        <v>#N/A</v>
      </c>
      <c r="AJ1539" s="41">
        <v>25837401</v>
      </c>
      <c r="AK1539" s="51">
        <v>85.11</v>
      </c>
      <c r="AL1539" s="34" t="str">
        <f t="shared" si="229"/>
        <v>Mauricio Alves</v>
      </c>
    </row>
    <row r="1540" spans="1:38" x14ac:dyDescent="0.25">
      <c r="A1540" s="26" t="s">
        <v>38</v>
      </c>
      <c r="B1540" s="26" t="s">
        <v>39</v>
      </c>
      <c r="C1540" s="26" t="s">
        <v>52</v>
      </c>
      <c r="D1540" s="26" t="s">
        <v>40</v>
      </c>
      <c r="E1540" s="145">
        <v>5890</v>
      </c>
      <c r="F1540" s="67">
        <v>653</v>
      </c>
      <c r="G1540" s="67"/>
      <c r="H1540" s="26">
        <v>6000833419</v>
      </c>
      <c r="I1540" s="26" t="s">
        <v>42</v>
      </c>
      <c r="J1540" s="26" t="s">
        <v>42</v>
      </c>
      <c r="K1540" s="30" t="str">
        <f t="shared" si="230"/>
        <v>Custeio</v>
      </c>
      <c r="L1540" s="119" t="s">
        <v>136</v>
      </c>
      <c r="M1540" s="26" t="s">
        <v>69</v>
      </c>
      <c r="N1540" s="26" t="str">
        <f t="shared" si="226"/>
        <v>Realizado</v>
      </c>
      <c r="O1540" s="47" t="s">
        <v>752</v>
      </c>
      <c r="P1540" s="47" t="s">
        <v>524</v>
      </c>
      <c r="Q1540" s="26" t="str">
        <f>IFERROR(IFERROR(VLOOKUP(H1540,[1]STATUS_CAPEX!I:J,2,0),VLOOKUP(H1540,[1]STATUS_OPEX!H:I,2,0)),0)</f>
        <v>LIB //COMS</v>
      </c>
      <c r="R1540" s="135">
        <v>45565</v>
      </c>
      <c r="S1540" s="32" t="s">
        <v>47</v>
      </c>
      <c r="T1540" s="47" t="s">
        <v>72</v>
      </c>
      <c r="U1540" s="33" t="s">
        <v>39</v>
      </c>
      <c r="V1540" s="33" t="str">
        <f t="shared" si="227"/>
        <v>OK</v>
      </c>
      <c r="W1540" s="33" t="s">
        <v>49</v>
      </c>
      <c r="X1540" s="33" t="s">
        <v>49</v>
      </c>
      <c r="Y1540" s="33" t="s">
        <v>39</v>
      </c>
      <c r="Z1540" s="14">
        <f t="shared" si="228"/>
        <v>1</v>
      </c>
      <c r="AA1540" s="48">
        <v>88.28</v>
      </c>
      <c r="AB1540" s="76" t="str">
        <f>IFERROR(VLOOKUP(H1540,[1]!Tabela11[[#All],[PEP/ORDEM]:[Mês_Acompanhamento]],8,0),"GIRO")</f>
        <v>GIRO</v>
      </c>
      <c r="AC1540" s="36" t="str">
        <f>IFERROR(VLOOKUP(T1540,[1]STATUS_CAPEX!Q:R,2,0),"SAMUEL OLIVEIRA")</f>
        <v>SAMUEL OLIVEIRA</v>
      </c>
      <c r="AD1540" s="37" t="s">
        <v>51</v>
      </c>
      <c r="AE1540" s="32" t="str">
        <f t="shared" si="231"/>
        <v>Realizado</v>
      </c>
      <c r="AF1540" s="38" t="s">
        <v>42</v>
      </c>
      <c r="AG1540" s="39">
        <f t="shared" si="224"/>
        <v>88.28</v>
      </c>
      <c r="AH1540" s="40">
        <v>2548098.5699999998</v>
      </c>
      <c r="AI1540" s="35" t="e">
        <f t="shared" si="225"/>
        <v>#N/A</v>
      </c>
      <c r="AJ1540" s="41">
        <v>25837408</v>
      </c>
      <c r="AK1540" s="51">
        <v>88.28</v>
      </c>
      <c r="AL1540" s="34" t="str">
        <f t="shared" si="229"/>
        <v>Mauricio Alves</v>
      </c>
    </row>
    <row r="1541" spans="1:38" x14ac:dyDescent="0.25">
      <c r="A1541" s="26" t="s">
        <v>38</v>
      </c>
      <c r="B1541" s="26" t="s">
        <v>39</v>
      </c>
      <c r="C1541" s="26" t="s">
        <v>52</v>
      </c>
      <c r="D1541" s="26" t="s">
        <v>40</v>
      </c>
      <c r="E1541" s="145">
        <v>5890</v>
      </c>
      <c r="F1541" s="67">
        <v>654</v>
      </c>
      <c r="G1541" s="67"/>
      <c r="H1541" s="26">
        <v>6000833420</v>
      </c>
      <c r="I1541" s="26" t="s">
        <v>42</v>
      </c>
      <c r="J1541" s="26" t="s">
        <v>42</v>
      </c>
      <c r="K1541" s="30" t="str">
        <f t="shared" si="230"/>
        <v>Custeio</v>
      </c>
      <c r="L1541" s="119" t="s">
        <v>136</v>
      </c>
      <c r="M1541" s="26" t="s">
        <v>69</v>
      </c>
      <c r="N1541" s="26" t="str">
        <f t="shared" si="226"/>
        <v>Realizado</v>
      </c>
      <c r="O1541" s="47" t="s">
        <v>752</v>
      </c>
      <c r="P1541" s="47" t="s">
        <v>524</v>
      </c>
      <c r="Q1541" s="26" t="str">
        <f>IFERROR(IFERROR(VLOOKUP(H1541,[1]STATUS_CAPEX!I:J,2,0),VLOOKUP(H1541,[1]STATUS_OPEX!H:I,2,0)),0)</f>
        <v>LIB //COMS</v>
      </c>
      <c r="R1541" s="135">
        <v>45565</v>
      </c>
      <c r="S1541" s="32" t="s">
        <v>47</v>
      </c>
      <c r="T1541" s="47" t="s">
        <v>72</v>
      </c>
      <c r="U1541" s="33" t="s">
        <v>39</v>
      </c>
      <c r="V1541" s="33" t="str">
        <f t="shared" si="227"/>
        <v>OK</v>
      </c>
      <c r="W1541" s="33" t="s">
        <v>49</v>
      </c>
      <c r="X1541" s="33" t="s">
        <v>49</v>
      </c>
      <c r="Y1541" s="33" t="s">
        <v>39</v>
      </c>
      <c r="Z1541" s="14">
        <f t="shared" si="228"/>
        <v>1</v>
      </c>
      <c r="AA1541" s="48">
        <v>110.35</v>
      </c>
      <c r="AB1541" s="76" t="str">
        <f>IFERROR(VLOOKUP(H1541,[1]!Tabela11[[#All],[PEP/ORDEM]:[Mês_Acompanhamento]],8,0),"GIRO")</f>
        <v>GIRO</v>
      </c>
      <c r="AC1541" s="36" t="str">
        <f>IFERROR(VLOOKUP(T1541,[1]STATUS_CAPEX!Q:R,2,0),"SAMUEL OLIVEIRA")</f>
        <v>SAMUEL OLIVEIRA</v>
      </c>
      <c r="AD1541" s="37" t="s">
        <v>51</v>
      </c>
      <c r="AE1541" s="32" t="str">
        <f t="shared" si="231"/>
        <v>Realizado</v>
      </c>
      <c r="AF1541" s="38" t="s">
        <v>42</v>
      </c>
      <c r="AG1541" s="39">
        <f t="shared" si="224"/>
        <v>110.35</v>
      </c>
      <c r="AH1541" s="40">
        <v>2548098.5699999998</v>
      </c>
      <c r="AI1541" s="35" t="e">
        <f t="shared" si="225"/>
        <v>#N/A</v>
      </c>
      <c r="AJ1541" s="41">
        <v>25837421</v>
      </c>
      <c r="AK1541" s="51">
        <v>110.35</v>
      </c>
      <c r="AL1541" s="34" t="str">
        <f t="shared" si="229"/>
        <v>Mauricio Alves</v>
      </c>
    </row>
    <row r="1542" spans="1:38" x14ac:dyDescent="0.25">
      <c r="A1542" s="26" t="s">
        <v>38</v>
      </c>
      <c r="B1542" s="26" t="s">
        <v>39</v>
      </c>
      <c r="C1542" s="26" t="s">
        <v>52</v>
      </c>
      <c r="D1542" s="26" t="s">
        <v>40</v>
      </c>
      <c r="E1542" s="145">
        <v>6165</v>
      </c>
      <c r="F1542" s="67">
        <v>655</v>
      </c>
      <c r="G1542" s="67"/>
      <c r="H1542" s="26">
        <v>6000833421</v>
      </c>
      <c r="I1542" s="26" t="s">
        <v>42</v>
      </c>
      <c r="J1542" s="26" t="s">
        <v>42</v>
      </c>
      <c r="K1542" s="30" t="str">
        <f t="shared" si="230"/>
        <v>Custeio</v>
      </c>
      <c r="L1542" s="119" t="s">
        <v>136</v>
      </c>
      <c r="M1542" s="26" t="s">
        <v>69</v>
      </c>
      <c r="N1542" s="26" t="str">
        <f t="shared" si="226"/>
        <v>Realizado</v>
      </c>
      <c r="O1542" s="47" t="s">
        <v>245</v>
      </c>
      <c r="P1542" s="47" t="s">
        <v>524</v>
      </c>
      <c r="Q1542" s="26" t="str">
        <f>IFERROR(IFERROR(VLOOKUP(H1542,[1]STATUS_CAPEX!I:J,2,0),VLOOKUP(H1542,[1]STATUS_OPEX!H:I,2,0)),0)</f>
        <v>LIB //COMS</v>
      </c>
      <c r="R1542" s="135">
        <v>45565</v>
      </c>
      <c r="S1542" s="32" t="s">
        <v>47</v>
      </c>
      <c r="T1542" s="47" t="s">
        <v>72</v>
      </c>
      <c r="U1542" s="33" t="s">
        <v>39</v>
      </c>
      <c r="V1542" s="33" t="str">
        <f t="shared" si="227"/>
        <v>OK</v>
      </c>
      <c r="W1542" s="33" t="s">
        <v>49</v>
      </c>
      <c r="X1542" s="33" t="s">
        <v>49</v>
      </c>
      <c r="Y1542" s="33" t="s">
        <v>39</v>
      </c>
      <c r="Z1542" s="14">
        <f t="shared" si="228"/>
        <v>1</v>
      </c>
      <c r="AA1542" s="48">
        <v>88.28</v>
      </c>
      <c r="AB1542" s="76" t="str">
        <f>IFERROR(VLOOKUP(H1542,[1]!Tabela11[[#All],[PEP/ORDEM]:[Mês_Acompanhamento]],8,0),"GIRO")</f>
        <v>GIRO</v>
      </c>
      <c r="AC1542" s="36" t="str">
        <f>IFERROR(VLOOKUP(T1542,[1]STATUS_CAPEX!Q:R,2,0),"SAMUEL OLIVEIRA")</f>
        <v>SAMUEL OLIVEIRA</v>
      </c>
      <c r="AD1542" s="37" t="s">
        <v>51</v>
      </c>
      <c r="AE1542" s="32" t="str">
        <f t="shared" si="231"/>
        <v>Realizado</v>
      </c>
      <c r="AF1542" s="38" t="s">
        <v>42</v>
      </c>
      <c r="AG1542" s="39">
        <f t="shared" si="224"/>
        <v>88.28</v>
      </c>
      <c r="AH1542" s="40">
        <v>2548098.5699999998</v>
      </c>
      <c r="AI1542" s="35" t="e">
        <f t="shared" si="225"/>
        <v>#N/A</v>
      </c>
      <c r="AJ1542" s="41">
        <v>25837427</v>
      </c>
      <c r="AK1542" s="51">
        <v>88.28</v>
      </c>
      <c r="AL1542" s="34" t="str">
        <f t="shared" si="229"/>
        <v>Mauricio Alves</v>
      </c>
    </row>
    <row r="1543" spans="1:38" x14ac:dyDescent="0.25">
      <c r="A1543" s="26" t="s">
        <v>38</v>
      </c>
      <c r="B1543" s="26" t="s">
        <v>39</v>
      </c>
      <c r="C1543" s="26" t="s">
        <v>52</v>
      </c>
      <c r="D1543" s="26" t="s">
        <v>40</v>
      </c>
      <c r="E1543" s="145">
        <v>6165</v>
      </c>
      <c r="F1543" s="67">
        <v>656</v>
      </c>
      <c r="G1543" s="67"/>
      <c r="H1543" s="26">
        <v>6000833422</v>
      </c>
      <c r="I1543" s="26" t="s">
        <v>42</v>
      </c>
      <c r="J1543" s="26" t="s">
        <v>42</v>
      </c>
      <c r="K1543" s="30" t="str">
        <f t="shared" si="230"/>
        <v>Custeio</v>
      </c>
      <c r="L1543" s="119" t="s">
        <v>136</v>
      </c>
      <c r="M1543" s="26" t="s">
        <v>69</v>
      </c>
      <c r="N1543" s="26" t="str">
        <f t="shared" si="226"/>
        <v>Realizado</v>
      </c>
      <c r="O1543" s="47" t="s">
        <v>245</v>
      </c>
      <c r="P1543" s="47" t="s">
        <v>524</v>
      </c>
      <c r="Q1543" s="26" t="str">
        <f>IFERROR(IFERROR(VLOOKUP(H1543,[1]STATUS_CAPEX!I:J,2,0),VLOOKUP(H1543,[1]STATUS_OPEX!H:I,2,0)),0)</f>
        <v>LIB //COMS</v>
      </c>
      <c r="R1543" s="135">
        <v>45565</v>
      </c>
      <c r="S1543" s="32" t="s">
        <v>47</v>
      </c>
      <c r="T1543" s="47" t="s">
        <v>72</v>
      </c>
      <c r="U1543" s="33" t="s">
        <v>39</v>
      </c>
      <c r="V1543" s="33" t="str">
        <f t="shared" si="227"/>
        <v>OK</v>
      </c>
      <c r="W1543" s="33" t="s">
        <v>49</v>
      </c>
      <c r="X1543" s="33" t="s">
        <v>49</v>
      </c>
      <c r="Y1543" s="33" t="s">
        <v>39</v>
      </c>
      <c r="Z1543" s="14">
        <f t="shared" si="228"/>
        <v>1</v>
      </c>
      <c r="AA1543" s="48">
        <v>44.14</v>
      </c>
      <c r="AB1543" s="76" t="str">
        <f>IFERROR(VLOOKUP(H1543,[1]!Tabela11[[#All],[PEP/ORDEM]:[Mês_Acompanhamento]],8,0),"GIRO")</f>
        <v>GIRO</v>
      </c>
      <c r="AC1543" s="36" t="str">
        <f>IFERROR(VLOOKUP(T1543,[1]STATUS_CAPEX!Q:R,2,0),"SAMUEL OLIVEIRA")</f>
        <v>SAMUEL OLIVEIRA</v>
      </c>
      <c r="AD1543" s="37" t="s">
        <v>51</v>
      </c>
      <c r="AE1543" s="32" t="str">
        <f t="shared" si="231"/>
        <v>Realizado</v>
      </c>
      <c r="AF1543" s="38" t="s">
        <v>42</v>
      </c>
      <c r="AG1543" s="39">
        <f t="shared" si="224"/>
        <v>44.14</v>
      </c>
      <c r="AH1543" s="40">
        <v>2548098.5699999998</v>
      </c>
      <c r="AI1543" s="35" t="e">
        <f t="shared" si="225"/>
        <v>#N/A</v>
      </c>
      <c r="AJ1543" s="41">
        <v>25837447</v>
      </c>
      <c r="AK1543" s="51">
        <v>44.14</v>
      </c>
      <c r="AL1543" s="34" t="str">
        <f t="shared" si="229"/>
        <v>Mauricio Alves</v>
      </c>
    </row>
    <row r="1544" spans="1:38" x14ac:dyDescent="0.25">
      <c r="A1544" s="26" t="s">
        <v>38</v>
      </c>
      <c r="B1544" s="26" t="s">
        <v>39</v>
      </c>
      <c r="C1544" s="26" t="s">
        <v>52</v>
      </c>
      <c r="D1544" s="26" t="s">
        <v>40</v>
      </c>
      <c r="E1544" s="145">
        <v>6165</v>
      </c>
      <c r="F1544" s="67">
        <v>657</v>
      </c>
      <c r="G1544" s="67"/>
      <c r="H1544" s="26">
        <v>6000833423</v>
      </c>
      <c r="I1544" s="26" t="s">
        <v>42</v>
      </c>
      <c r="J1544" s="26" t="s">
        <v>42</v>
      </c>
      <c r="K1544" s="30" t="str">
        <f t="shared" si="230"/>
        <v>Custeio</v>
      </c>
      <c r="L1544" s="119" t="s">
        <v>136</v>
      </c>
      <c r="M1544" s="26" t="s">
        <v>69</v>
      </c>
      <c r="N1544" s="26" t="str">
        <f t="shared" si="226"/>
        <v>Realizado</v>
      </c>
      <c r="O1544" s="47" t="s">
        <v>245</v>
      </c>
      <c r="P1544" s="47" t="s">
        <v>524</v>
      </c>
      <c r="Q1544" s="26" t="str">
        <f>IFERROR(IFERROR(VLOOKUP(H1544,[1]STATUS_CAPEX!I:J,2,0),VLOOKUP(H1544,[1]STATUS_OPEX!H:I,2,0)),0)</f>
        <v>LIB //COMS</v>
      </c>
      <c r="R1544" s="135">
        <v>45565</v>
      </c>
      <c r="S1544" s="32" t="s">
        <v>47</v>
      </c>
      <c r="T1544" s="47" t="s">
        <v>72</v>
      </c>
      <c r="U1544" s="33" t="s">
        <v>39</v>
      </c>
      <c r="V1544" s="33" t="str">
        <f t="shared" si="227"/>
        <v>OK</v>
      </c>
      <c r="W1544" s="33" t="s">
        <v>49</v>
      </c>
      <c r="X1544" s="33" t="s">
        <v>49</v>
      </c>
      <c r="Y1544" s="33" t="s">
        <v>39</v>
      </c>
      <c r="Z1544" s="14">
        <f t="shared" si="228"/>
        <v>1</v>
      </c>
      <c r="AA1544" s="48">
        <v>44.14</v>
      </c>
      <c r="AB1544" s="76" t="str">
        <f>IFERROR(VLOOKUP(H1544,[1]!Tabela11[[#All],[PEP/ORDEM]:[Mês_Acompanhamento]],8,0),"GIRO")</f>
        <v>GIRO</v>
      </c>
      <c r="AC1544" s="36" t="str">
        <f>IFERROR(VLOOKUP(T1544,[1]STATUS_CAPEX!Q:R,2,0),"SAMUEL OLIVEIRA")</f>
        <v>SAMUEL OLIVEIRA</v>
      </c>
      <c r="AD1544" s="37" t="s">
        <v>51</v>
      </c>
      <c r="AE1544" s="32" t="str">
        <f t="shared" si="231"/>
        <v>Realizado</v>
      </c>
      <c r="AF1544" s="38" t="s">
        <v>42</v>
      </c>
      <c r="AG1544" s="39">
        <f t="shared" si="224"/>
        <v>44.14</v>
      </c>
      <c r="AH1544" s="40">
        <v>2548098.5699999998</v>
      </c>
      <c r="AI1544" s="35" t="e">
        <f t="shared" si="225"/>
        <v>#N/A</v>
      </c>
      <c r="AJ1544" s="41">
        <v>25837451</v>
      </c>
      <c r="AK1544" s="51">
        <v>44.14</v>
      </c>
      <c r="AL1544" s="34" t="str">
        <f t="shared" si="229"/>
        <v>Mauricio Alves</v>
      </c>
    </row>
    <row r="1545" spans="1:38" x14ac:dyDescent="0.25">
      <c r="A1545" s="26" t="s">
        <v>38</v>
      </c>
      <c r="B1545" s="26" t="s">
        <v>39</v>
      </c>
      <c r="C1545" s="26" t="s">
        <v>52</v>
      </c>
      <c r="D1545" s="26" t="s">
        <v>40</v>
      </c>
      <c r="E1545" s="145">
        <v>6165</v>
      </c>
      <c r="F1545" s="67">
        <v>658</v>
      </c>
      <c r="G1545" s="67"/>
      <c r="H1545" s="26">
        <v>6000833424</v>
      </c>
      <c r="I1545" s="26" t="s">
        <v>42</v>
      </c>
      <c r="J1545" s="26" t="s">
        <v>42</v>
      </c>
      <c r="K1545" s="30" t="str">
        <f t="shared" si="230"/>
        <v>Custeio</v>
      </c>
      <c r="L1545" s="119" t="s">
        <v>136</v>
      </c>
      <c r="M1545" s="26" t="s">
        <v>69</v>
      </c>
      <c r="N1545" s="26" t="str">
        <f t="shared" si="226"/>
        <v>Realizado</v>
      </c>
      <c r="O1545" s="47" t="s">
        <v>245</v>
      </c>
      <c r="P1545" s="47" t="s">
        <v>524</v>
      </c>
      <c r="Q1545" s="26" t="str">
        <f>IFERROR(IFERROR(VLOOKUP(H1545,[1]STATUS_CAPEX!I:J,2,0),VLOOKUP(H1545,[1]STATUS_OPEX!H:I,2,0)),0)</f>
        <v>LIB //COMS</v>
      </c>
      <c r="R1545" s="135">
        <v>45565</v>
      </c>
      <c r="S1545" s="32" t="s">
        <v>47</v>
      </c>
      <c r="T1545" s="47" t="s">
        <v>72</v>
      </c>
      <c r="U1545" s="33" t="s">
        <v>39</v>
      </c>
      <c r="V1545" s="33" t="str">
        <f t="shared" si="227"/>
        <v>OK</v>
      </c>
      <c r="W1545" s="33" t="s">
        <v>49</v>
      </c>
      <c r="X1545" s="33" t="s">
        <v>49</v>
      </c>
      <c r="Y1545" s="33" t="s">
        <v>39</v>
      </c>
      <c r="Z1545" s="14">
        <f t="shared" si="228"/>
        <v>1</v>
      </c>
      <c r="AA1545" s="48">
        <v>44.14</v>
      </c>
      <c r="AB1545" s="76" t="str">
        <f>IFERROR(VLOOKUP(H1545,[1]!Tabela11[[#All],[PEP/ORDEM]:[Mês_Acompanhamento]],8,0),"GIRO")</f>
        <v>GIRO</v>
      </c>
      <c r="AC1545" s="36" t="str">
        <f>IFERROR(VLOOKUP(T1545,[1]STATUS_CAPEX!Q:R,2,0),"SAMUEL OLIVEIRA")</f>
        <v>SAMUEL OLIVEIRA</v>
      </c>
      <c r="AD1545" s="37" t="s">
        <v>51</v>
      </c>
      <c r="AE1545" s="32" t="str">
        <f t="shared" si="231"/>
        <v>Realizado</v>
      </c>
      <c r="AF1545" s="38" t="s">
        <v>42</v>
      </c>
      <c r="AG1545" s="39">
        <f t="shared" si="224"/>
        <v>44.14</v>
      </c>
      <c r="AH1545" s="40">
        <v>2548098.5699999998</v>
      </c>
      <c r="AI1545" s="35" t="e">
        <f t="shared" si="225"/>
        <v>#N/A</v>
      </c>
      <c r="AJ1545" s="41">
        <v>25837456</v>
      </c>
      <c r="AK1545" s="51">
        <v>44.14</v>
      </c>
      <c r="AL1545" s="34" t="str">
        <f t="shared" si="229"/>
        <v>Mauricio Alves</v>
      </c>
    </row>
    <row r="1546" spans="1:38" x14ac:dyDescent="0.25">
      <c r="A1546" s="26" t="s">
        <v>38</v>
      </c>
      <c r="B1546" s="26" t="s">
        <v>39</v>
      </c>
      <c r="C1546" s="26" t="s">
        <v>52</v>
      </c>
      <c r="D1546" s="26" t="s">
        <v>40</v>
      </c>
      <c r="E1546" s="145">
        <v>6165</v>
      </c>
      <c r="F1546" s="67">
        <v>659</v>
      </c>
      <c r="G1546" s="67"/>
      <c r="H1546" s="26">
        <v>6000833425</v>
      </c>
      <c r="I1546" s="26" t="s">
        <v>42</v>
      </c>
      <c r="J1546" s="26" t="s">
        <v>42</v>
      </c>
      <c r="K1546" s="30" t="str">
        <f t="shared" si="230"/>
        <v>Custeio</v>
      </c>
      <c r="L1546" s="119" t="s">
        <v>136</v>
      </c>
      <c r="M1546" s="26" t="s">
        <v>69</v>
      </c>
      <c r="N1546" s="26" t="str">
        <f t="shared" si="226"/>
        <v>Realizado</v>
      </c>
      <c r="O1546" s="47" t="s">
        <v>245</v>
      </c>
      <c r="P1546" s="47" t="s">
        <v>524</v>
      </c>
      <c r="Q1546" s="26" t="str">
        <f>IFERROR(IFERROR(VLOOKUP(H1546,[1]STATUS_CAPEX!I:J,2,0),VLOOKUP(H1546,[1]STATUS_OPEX!H:I,2,0)),0)</f>
        <v>LIB //COMS</v>
      </c>
      <c r="R1546" s="135">
        <v>45565</v>
      </c>
      <c r="S1546" s="32" t="s">
        <v>47</v>
      </c>
      <c r="T1546" s="47" t="s">
        <v>72</v>
      </c>
      <c r="U1546" s="33" t="s">
        <v>39</v>
      </c>
      <c r="V1546" s="33" t="str">
        <f t="shared" si="227"/>
        <v>OK</v>
      </c>
      <c r="W1546" s="33" t="s">
        <v>49</v>
      </c>
      <c r="X1546" s="33" t="s">
        <v>49</v>
      </c>
      <c r="Y1546" s="33" t="s">
        <v>39</v>
      </c>
      <c r="Z1546" s="14">
        <f t="shared" si="228"/>
        <v>1</v>
      </c>
      <c r="AA1546" s="48">
        <v>44.14</v>
      </c>
      <c r="AB1546" s="76" t="str">
        <f>IFERROR(VLOOKUP(H1546,[1]!Tabela11[[#All],[PEP/ORDEM]:[Mês_Acompanhamento]],8,0),"GIRO")</f>
        <v>GIRO</v>
      </c>
      <c r="AC1546" s="36" t="str">
        <f>IFERROR(VLOOKUP(T1546,[1]STATUS_CAPEX!Q:R,2,0),"SAMUEL OLIVEIRA")</f>
        <v>SAMUEL OLIVEIRA</v>
      </c>
      <c r="AD1546" s="37" t="s">
        <v>51</v>
      </c>
      <c r="AE1546" s="32" t="str">
        <f t="shared" si="231"/>
        <v>Realizado</v>
      </c>
      <c r="AF1546" s="38" t="s">
        <v>42</v>
      </c>
      <c r="AG1546" s="39">
        <f t="shared" si="224"/>
        <v>44.14</v>
      </c>
      <c r="AH1546" s="40">
        <v>2548098.5699999998</v>
      </c>
      <c r="AI1546" s="35" t="e">
        <f t="shared" si="225"/>
        <v>#N/A</v>
      </c>
      <c r="AJ1546" s="41">
        <v>25837477</v>
      </c>
      <c r="AK1546" s="51">
        <v>44.14</v>
      </c>
      <c r="AL1546" s="34" t="str">
        <f t="shared" si="229"/>
        <v>Mauricio Alves</v>
      </c>
    </row>
    <row r="1547" spans="1:38" x14ac:dyDescent="0.25">
      <c r="A1547" s="26" t="s">
        <v>38</v>
      </c>
      <c r="B1547" s="26" t="s">
        <v>39</v>
      </c>
      <c r="C1547" s="26" t="s">
        <v>52</v>
      </c>
      <c r="D1547" s="26" t="s">
        <v>40</v>
      </c>
      <c r="E1547" s="145">
        <v>5890</v>
      </c>
      <c r="F1547" s="67">
        <v>660</v>
      </c>
      <c r="G1547" s="67"/>
      <c r="H1547" s="26">
        <v>6000833426</v>
      </c>
      <c r="I1547" s="26" t="s">
        <v>42</v>
      </c>
      <c r="J1547" s="26" t="s">
        <v>42</v>
      </c>
      <c r="K1547" s="30" t="str">
        <f t="shared" si="230"/>
        <v>Custeio</v>
      </c>
      <c r="L1547" s="119" t="s">
        <v>136</v>
      </c>
      <c r="M1547" s="26" t="s">
        <v>69</v>
      </c>
      <c r="N1547" s="26" t="str">
        <f t="shared" si="226"/>
        <v>Realizado</v>
      </c>
      <c r="O1547" s="47" t="s">
        <v>752</v>
      </c>
      <c r="P1547" s="47" t="s">
        <v>76</v>
      </c>
      <c r="Q1547" s="26" t="str">
        <f>IFERROR(IFERROR(VLOOKUP(H1547,[1]STATUS_CAPEX!I:J,2,0),VLOOKUP(H1547,[1]STATUS_OPEX!H:I,2,0)),0)</f>
        <v>LIB //COMS</v>
      </c>
      <c r="R1547" s="135">
        <v>45565</v>
      </c>
      <c r="S1547" s="32" t="s">
        <v>47</v>
      </c>
      <c r="T1547" s="47" t="s">
        <v>72</v>
      </c>
      <c r="U1547" s="33" t="s">
        <v>39</v>
      </c>
      <c r="V1547" s="33" t="str">
        <f t="shared" si="227"/>
        <v>OK</v>
      </c>
      <c r="W1547" s="33" t="s">
        <v>49</v>
      </c>
      <c r="X1547" s="33" t="s">
        <v>49</v>
      </c>
      <c r="Y1547" s="33" t="s">
        <v>39</v>
      </c>
      <c r="Z1547" s="14">
        <f t="shared" si="228"/>
        <v>1</v>
      </c>
      <c r="AA1547" s="48">
        <v>769.86</v>
      </c>
      <c r="AB1547" s="76" t="str">
        <f>IFERROR(VLOOKUP(H1547,[1]!Tabela11[[#All],[PEP/ORDEM]:[Mês_Acompanhamento]],8,0),"GIRO")</f>
        <v>GIRO</v>
      </c>
      <c r="AC1547" s="36" t="str">
        <f>IFERROR(VLOOKUP(T1547,[1]STATUS_CAPEX!Q:R,2,0),"SAMUEL OLIVEIRA")</f>
        <v>SAMUEL OLIVEIRA</v>
      </c>
      <c r="AD1547" s="37" t="s">
        <v>51</v>
      </c>
      <c r="AE1547" s="32" t="str">
        <f t="shared" si="231"/>
        <v>Realizado</v>
      </c>
      <c r="AF1547" s="38" t="s">
        <v>42</v>
      </c>
      <c r="AG1547" s="39">
        <f t="shared" si="224"/>
        <v>397.25</v>
      </c>
      <c r="AH1547" s="40">
        <v>2548098.5699999998</v>
      </c>
      <c r="AI1547" s="35" t="e">
        <f t="shared" si="225"/>
        <v>#N/A</v>
      </c>
      <c r="AJ1547" s="41">
        <v>25837519</v>
      </c>
      <c r="AK1547" s="51">
        <v>397.25</v>
      </c>
      <c r="AL1547" s="34" t="str">
        <f t="shared" si="229"/>
        <v>Mauricio Alves</v>
      </c>
    </row>
    <row r="1548" spans="1:38" x14ac:dyDescent="0.25">
      <c r="A1548" s="26" t="s">
        <v>38</v>
      </c>
      <c r="B1548" s="26" t="s">
        <v>39</v>
      </c>
      <c r="C1548" s="26" t="s">
        <v>52</v>
      </c>
      <c r="D1548" s="26" t="s">
        <v>40</v>
      </c>
      <c r="E1548" s="145">
        <v>5891</v>
      </c>
      <c r="F1548" s="67">
        <v>661</v>
      </c>
      <c r="G1548" s="67"/>
      <c r="H1548" s="26">
        <v>6000833427</v>
      </c>
      <c r="I1548" s="26" t="s">
        <v>42</v>
      </c>
      <c r="J1548" s="26" t="s">
        <v>42</v>
      </c>
      <c r="K1548" s="30" t="str">
        <f t="shared" si="230"/>
        <v>Custeio</v>
      </c>
      <c r="L1548" s="119" t="s">
        <v>136</v>
      </c>
      <c r="M1548" s="26" t="s">
        <v>69</v>
      </c>
      <c r="N1548" s="26" t="str">
        <f t="shared" si="226"/>
        <v>Realizado</v>
      </c>
      <c r="O1548" s="47" t="s">
        <v>752</v>
      </c>
      <c r="P1548" s="47" t="s">
        <v>76</v>
      </c>
      <c r="Q1548" s="26" t="str">
        <f>IFERROR(IFERROR(VLOOKUP(H1548,[1]STATUS_CAPEX!I:J,2,0),VLOOKUP(H1548,[1]STATUS_OPEX!H:I,2,0)),0)</f>
        <v>LIB //COMS</v>
      </c>
      <c r="R1548" s="135">
        <v>45565</v>
      </c>
      <c r="S1548" s="32" t="s">
        <v>47</v>
      </c>
      <c r="T1548" s="47" t="s">
        <v>72</v>
      </c>
      <c r="U1548" s="33" t="s">
        <v>39</v>
      </c>
      <c r="V1548" s="33" t="str">
        <f t="shared" si="227"/>
        <v>OK</v>
      </c>
      <c r="W1548" s="33" t="s">
        <v>49</v>
      </c>
      <c r="X1548" s="33" t="s">
        <v>49</v>
      </c>
      <c r="Y1548" s="33" t="s">
        <v>39</v>
      </c>
      <c r="Z1548" s="14">
        <f t="shared" si="228"/>
        <v>1</v>
      </c>
      <c r="AA1548" s="48">
        <v>794.5</v>
      </c>
      <c r="AB1548" s="76" t="str">
        <f>IFERROR(VLOOKUP(H1548,[1]!Tabela11[[#All],[PEP/ORDEM]:[Mês_Acompanhamento]],8,0),"GIRO")</f>
        <v>GIRO</v>
      </c>
      <c r="AC1548" s="36" t="str">
        <f>IFERROR(VLOOKUP(T1548,[1]STATUS_CAPEX!Q:R,2,0),"SAMUEL OLIVEIRA")</f>
        <v>SAMUEL OLIVEIRA</v>
      </c>
      <c r="AD1548" s="37" t="s">
        <v>51</v>
      </c>
      <c r="AE1548" s="32" t="str">
        <f t="shared" si="231"/>
        <v>Realizado</v>
      </c>
      <c r="AF1548" s="38" t="s">
        <v>42</v>
      </c>
      <c r="AG1548" s="39">
        <f t="shared" si="224"/>
        <v>794.5</v>
      </c>
      <c r="AH1548" s="40">
        <v>2548098.5699999998</v>
      </c>
      <c r="AI1548" s="35" t="e">
        <f t="shared" si="225"/>
        <v>#N/A</v>
      </c>
      <c r="AJ1548" s="41">
        <v>25837593</v>
      </c>
      <c r="AK1548" s="51">
        <v>794.5</v>
      </c>
      <c r="AL1548" s="34" t="str">
        <f t="shared" si="229"/>
        <v>Mauricio Alves</v>
      </c>
    </row>
    <row r="1549" spans="1:38" x14ac:dyDescent="0.25">
      <c r="A1549" s="26" t="s">
        <v>38</v>
      </c>
      <c r="B1549" s="26" t="s">
        <v>39</v>
      </c>
      <c r="C1549" s="26" t="s">
        <v>52</v>
      </c>
      <c r="D1549" s="26" t="s">
        <v>40</v>
      </c>
      <c r="E1549" s="145">
        <v>5891</v>
      </c>
      <c r="F1549" s="67">
        <v>662</v>
      </c>
      <c r="G1549" s="67"/>
      <c r="H1549" s="26">
        <v>6000833428</v>
      </c>
      <c r="I1549" s="26" t="s">
        <v>42</v>
      </c>
      <c r="J1549" s="26" t="s">
        <v>42</v>
      </c>
      <c r="K1549" s="30" t="str">
        <f t="shared" si="230"/>
        <v>Custeio</v>
      </c>
      <c r="L1549" s="119" t="s">
        <v>136</v>
      </c>
      <c r="M1549" s="26" t="s">
        <v>69</v>
      </c>
      <c r="N1549" s="26" t="str">
        <f t="shared" si="226"/>
        <v>Realizado</v>
      </c>
      <c r="O1549" s="47" t="s">
        <v>752</v>
      </c>
      <c r="P1549" s="47" t="s">
        <v>76</v>
      </c>
      <c r="Q1549" s="26" t="str">
        <f>IFERROR(IFERROR(VLOOKUP(H1549,[1]STATUS_CAPEX!I:J,2,0),VLOOKUP(H1549,[1]STATUS_OPEX!H:I,2,0)),0)</f>
        <v>LIB //COMS</v>
      </c>
      <c r="R1549" s="135">
        <v>45565</v>
      </c>
      <c r="S1549" s="32" t="s">
        <v>47</v>
      </c>
      <c r="T1549" s="47" t="s">
        <v>72</v>
      </c>
      <c r="U1549" s="33" t="s">
        <v>39</v>
      </c>
      <c r="V1549" s="33" t="str">
        <f t="shared" si="227"/>
        <v>OK</v>
      </c>
      <c r="W1549" s="33" t="s">
        <v>49</v>
      </c>
      <c r="X1549" s="33" t="s">
        <v>49</v>
      </c>
      <c r="Y1549" s="33" t="s">
        <v>39</v>
      </c>
      <c r="Z1549" s="14">
        <f t="shared" si="228"/>
        <v>1</v>
      </c>
      <c r="AA1549" s="48">
        <v>769.86</v>
      </c>
      <c r="AB1549" s="76" t="str">
        <f>IFERROR(VLOOKUP(H1549,[1]!Tabela11[[#All],[PEP/ORDEM]:[Mês_Acompanhamento]],8,0),"GIRO")</f>
        <v>GIRO</v>
      </c>
      <c r="AC1549" s="36" t="str">
        <f>IFERROR(VLOOKUP(T1549,[1]STATUS_CAPEX!Q:R,2,0),"SAMUEL OLIVEIRA")</f>
        <v>SAMUEL OLIVEIRA</v>
      </c>
      <c r="AD1549" s="37" t="s">
        <v>51</v>
      </c>
      <c r="AE1549" s="32" t="str">
        <f t="shared" si="231"/>
        <v>Realizado</v>
      </c>
      <c r="AF1549" s="38" t="s">
        <v>42</v>
      </c>
      <c r="AG1549" s="39">
        <f t="shared" si="224"/>
        <v>397.25</v>
      </c>
      <c r="AH1549" s="40">
        <v>2548098.5699999998</v>
      </c>
      <c r="AI1549" s="35" t="e">
        <f t="shared" si="225"/>
        <v>#N/A</v>
      </c>
      <c r="AJ1549" s="41">
        <v>25837598</v>
      </c>
      <c r="AK1549" s="51">
        <v>397.25</v>
      </c>
      <c r="AL1549" s="34" t="str">
        <f t="shared" si="229"/>
        <v>Mauricio Alves</v>
      </c>
    </row>
    <row r="1550" spans="1:38" x14ac:dyDescent="0.25">
      <c r="A1550" s="26" t="s">
        <v>38</v>
      </c>
      <c r="B1550" s="26" t="s">
        <v>39</v>
      </c>
      <c r="C1550" s="26" t="s">
        <v>52</v>
      </c>
      <c r="D1550" s="26" t="s">
        <v>40</v>
      </c>
      <c r="E1550" s="145">
        <v>5891</v>
      </c>
      <c r="F1550" s="67">
        <v>663</v>
      </c>
      <c r="G1550" s="67"/>
      <c r="H1550" s="26">
        <v>6000833429</v>
      </c>
      <c r="I1550" s="26" t="s">
        <v>42</v>
      </c>
      <c r="J1550" s="26" t="s">
        <v>42</v>
      </c>
      <c r="K1550" s="30" t="str">
        <f t="shared" si="230"/>
        <v>Custeio</v>
      </c>
      <c r="L1550" s="119" t="s">
        <v>136</v>
      </c>
      <c r="M1550" s="26" t="s">
        <v>69</v>
      </c>
      <c r="N1550" s="26" t="str">
        <f t="shared" si="226"/>
        <v>Realizado</v>
      </c>
      <c r="O1550" s="47" t="s">
        <v>752</v>
      </c>
      <c r="P1550" s="47" t="s">
        <v>76</v>
      </c>
      <c r="Q1550" s="26" t="str">
        <f>IFERROR(IFERROR(VLOOKUP(H1550,[1]STATUS_CAPEX!I:J,2,0),VLOOKUP(H1550,[1]STATUS_OPEX!H:I,2,0)),0)</f>
        <v>LIB //COMS</v>
      </c>
      <c r="R1550" s="135">
        <v>45565</v>
      </c>
      <c r="S1550" s="32" t="s">
        <v>47</v>
      </c>
      <c r="T1550" s="47" t="s">
        <v>72</v>
      </c>
      <c r="U1550" s="33" t="s">
        <v>39</v>
      </c>
      <c r="V1550" s="33" t="str">
        <f t="shared" si="227"/>
        <v>OK</v>
      </c>
      <c r="W1550" s="33" t="s">
        <v>49</v>
      </c>
      <c r="X1550" s="33" t="s">
        <v>49</v>
      </c>
      <c r="Y1550" s="33" t="s">
        <v>39</v>
      </c>
      <c r="Z1550" s="14">
        <f t="shared" si="228"/>
        <v>1</v>
      </c>
      <c r="AA1550" s="48">
        <v>769.86</v>
      </c>
      <c r="AB1550" s="76" t="str">
        <f>IFERROR(VLOOKUP(H1550,[1]!Tabela11[[#All],[PEP/ORDEM]:[Mês_Acompanhamento]],8,0),"GIRO")</f>
        <v>GIRO</v>
      </c>
      <c r="AC1550" s="36" t="str">
        <f>IFERROR(VLOOKUP(T1550,[1]STATUS_CAPEX!Q:R,2,0),"SAMUEL OLIVEIRA")</f>
        <v>SAMUEL OLIVEIRA</v>
      </c>
      <c r="AD1550" s="37" t="s">
        <v>51</v>
      </c>
      <c r="AE1550" s="32" t="str">
        <f t="shared" si="231"/>
        <v>Realizado</v>
      </c>
      <c r="AF1550" s="38" t="s">
        <v>42</v>
      </c>
      <c r="AG1550" s="39">
        <f t="shared" si="224"/>
        <v>769.86</v>
      </c>
      <c r="AH1550" s="40">
        <v>2548098.5699999998</v>
      </c>
      <c r="AI1550" s="35" t="e">
        <f t="shared" si="225"/>
        <v>#N/A</v>
      </c>
      <c r="AJ1550" s="41">
        <v>25837660</v>
      </c>
      <c r="AK1550" s="51">
        <v>769.86</v>
      </c>
      <c r="AL1550" s="34" t="str">
        <f t="shared" si="229"/>
        <v>Mauricio Alves</v>
      </c>
    </row>
    <row r="1551" spans="1:38" x14ac:dyDescent="0.25">
      <c r="A1551" s="26" t="s">
        <v>38</v>
      </c>
      <c r="B1551" s="26" t="s">
        <v>39</v>
      </c>
      <c r="C1551" s="26" t="s">
        <v>52</v>
      </c>
      <c r="D1551" s="26" t="s">
        <v>40</v>
      </c>
      <c r="E1551" s="145">
        <v>5891</v>
      </c>
      <c r="F1551" s="67">
        <v>664</v>
      </c>
      <c r="G1551" s="67"/>
      <c r="H1551" s="26">
        <v>6000833114</v>
      </c>
      <c r="I1551" s="26" t="s">
        <v>42</v>
      </c>
      <c r="J1551" s="26" t="s">
        <v>42</v>
      </c>
      <c r="K1551" s="30" t="str">
        <f t="shared" si="230"/>
        <v>Custeio</v>
      </c>
      <c r="L1551" s="119" t="s">
        <v>136</v>
      </c>
      <c r="M1551" s="26" t="s">
        <v>69</v>
      </c>
      <c r="N1551" s="26" t="str">
        <f t="shared" si="226"/>
        <v>Realizado</v>
      </c>
      <c r="O1551" s="47" t="s">
        <v>752</v>
      </c>
      <c r="P1551" s="47" t="s">
        <v>76</v>
      </c>
      <c r="Q1551" s="26" t="str">
        <f>IFERROR(IFERROR(VLOOKUP(H1551,[1]STATUS_CAPEX!I:J,2,0),VLOOKUP(H1551,[1]STATUS_OPEX!H:I,2,0)),0)</f>
        <v>LIB //COMS</v>
      </c>
      <c r="R1551" s="135">
        <v>45565</v>
      </c>
      <c r="S1551" s="32" t="s">
        <v>47</v>
      </c>
      <c r="T1551" s="47" t="s">
        <v>72</v>
      </c>
      <c r="U1551" s="33" t="s">
        <v>39</v>
      </c>
      <c r="V1551" s="33" t="str">
        <f t="shared" si="227"/>
        <v>OK</v>
      </c>
      <c r="W1551" s="33" t="s">
        <v>49</v>
      </c>
      <c r="X1551" s="33" t="s">
        <v>49</v>
      </c>
      <c r="Y1551" s="33" t="s">
        <v>39</v>
      </c>
      <c r="Z1551" s="14">
        <f t="shared" si="228"/>
        <v>1</v>
      </c>
      <c r="AA1551" s="48">
        <v>769.86</v>
      </c>
      <c r="AB1551" s="76" t="str">
        <f>IFERROR(VLOOKUP(H1551,[1]!Tabela11[[#All],[PEP/ORDEM]:[Mês_Acompanhamento]],8,0),"GIRO")</f>
        <v>GIRO</v>
      </c>
      <c r="AC1551" s="36" t="s">
        <v>271</v>
      </c>
      <c r="AD1551" s="37" t="s">
        <v>51</v>
      </c>
      <c r="AE1551" s="32" t="str">
        <f t="shared" si="231"/>
        <v>Realizado</v>
      </c>
      <c r="AF1551" s="38" t="s">
        <v>42</v>
      </c>
      <c r="AG1551" s="39">
        <f t="shared" si="224"/>
        <v>397.25</v>
      </c>
      <c r="AH1551" s="40">
        <v>2548098.5699999998</v>
      </c>
      <c r="AI1551" s="35" t="e">
        <f t="shared" si="225"/>
        <v>#N/A</v>
      </c>
      <c r="AJ1551" s="110">
        <v>25820186</v>
      </c>
      <c r="AK1551" s="57">
        <v>397.25</v>
      </c>
      <c r="AL1551" s="34" t="str">
        <f t="shared" si="229"/>
        <v>Mauricio Alves</v>
      </c>
    </row>
    <row r="1552" spans="1:38" x14ac:dyDescent="0.25">
      <c r="A1552" s="26" t="s">
        <v>38</v>
      </c>
      <c r="B1552" s="26" t="s">
        <v>39</v>
      </c>
      <c r="C1552" s="26" t="s">
        <v>52</v>
      </c>
      <c r="D1552" s="26" t="s">
        <v>40</v>
      </c>
      <c r="E1552" s="145">
        <v>5891</v>
      </c>
      <c r="F1552" s="67">
        <v>665</v>
      </c>
      <c r="G1552" s="67"/>
      <c r="H1552" s="26">
        <v>6000833115</v>
      </c>
      <c r="I1552" s="26" t="s">
        <v>42</v>
      </c>
      <c r="J1552" s="26" t="s">
        <v>42</v>
      </c>
      <c r="K1552" s="30" t="str">
        <f t="shared" si="230"/>
        <v>Custeio</v>
      </c>
      <c r="L1552" s="119" t="s">
        <v>136</v>
      </c>
      <c r="M1552" s="26" t="s">
        <v>69</v>
      </c>
      <c r="N1552" s="26" t="str">
        <f t="shared" si="226"/>
        <v>Realizado</v>
      </c>
      <c r="O1552" s="47" t="s">
        <v>752</v>
      </c>
      <c r="P1552" s="47" t="s">
        <v>76</v>
      </c>
      <c r="Q1552" s="26" t="str">
        <f>IFERROR(IFERROR(VLOOKUP(H1552,[1]STATUS_CAPEX!I:J,2,0),VLOOKUP(H1552,[1]STATUS_OPEX!H:I,2,0)),0)</f>
        <v>LIB //COMS</v>
      </c>
      <c r="R1552" s="135">
        <v>45565</v>
      </c>
      <c r="S1552" s="32" t="s">
        <v>47</v>
      </c>
      <c r="T1552" s="47" t="s">
        <v>72</v>
      </c>
      <c r="U1552" s="33" t="s">
        <v>39</v>
      </c>
      <c r="V1552" s="33" t="str">
        <f t="shared" si="227"/>
        <v>OK</v>
      </c>
      <c r="W1552" s="33" t="s">
        <v>49</v>
      </c>
      <c r="X1552" s="33" t="s">
        <v>49</v>
      </c>
      <c r="Y1552" s="33" t="s">
        <v>39</v>
      </c>
      <c r="Z1552" s="14">
        <f t="shared" si="228"/>
        <v>1</v>
      </c>
      <c r="AA1552" s="48">
        <v>769.86</v>
      </c>
      <c r="AB1552" s="76" t="str">
        <f>IFERROR(VLOOKUP(H1552,[1]!Tabela11[[#All],[PEP/ORDEM]:[Mês_Acompanhamento]],8,0),"GIRO")</f>
        <v>GIRO</v>
      </c>
      <c r="AC1552" s="36" t="s">
        <v>271</v>
      </c>
      <c r="AD1552" s="37" t="s">
        <v>51</v>
      </c>
      <c r="AE1552" s="32" t="str">
        <f t="shared" si="231"/>
        <v>Realizado</v>
      </c>
      <c r="AF1552" s="38" t="s">
        <v>42</v>
      </c>
      <c r="AG1552" s="39">
        <f t="shared" si="224"/>
        <v>397.25</v>
      </c>
      <c r="AH1552" s="40">
        <v>2548098.5699999998</v>
      </c>
      <c r="AI1552" s="35" t="e">
        <f t="shared" si="225"/>
        <v>#N/A</v>
      </c>
      <c r="AJ1552" s="110">
        <v>25820203</v>
      </c>
      <c r="AK1552" s="57">
        <v>397.25</v>
      </c>
      <c r="AL1552" s="34" t="str">
        <f t="shared" si="229"/>
        <v>Mauricio Alves</v>
      </c>
    </row>
    <row r="1553" spans="1:38" x14ac:dyDescent="0.25">
      <c r="A1553" s="26" t="s">
        <v>38</v>
      </c>
      <c r="B1553" s="26" t="s">
        <v>39</v>
      </c>
      <c r="C1553" s="26" t="s">
        <v>52</v>
      </c>
      <c r="D1553" s="26" t="s">
        <v>40</v>
      </c>
      <c r="E1553" s="145">
        <v>5041</v>
      </c>
      <c r="F1553" s="67">
        <v>666</v>
      </c>
      <c r="G1553" s="67"/>
      <c r="H1553" s="26">
        <v>6000833117</v>
      </c>
      <c r="I1553" s="26" t="s">
        <v>42</v>
      </c>
      <c r="J1553" s="26" t="s">
        <v>42</v>
      </c>
      <c r="K1553" s="30" t="str">
        <f t="shared" si="230"/>
        <v>Custeio</v>
      </c>
      <c r="L1553" s="119" t="s">
        <v>136</v>
      </c>
      <c r="M1553" s="26" t="s">
        <v>69</v>
      </c>
      <c r="N1553" s="26" t="str">
        <f t="shared" si="226"/>
        <v>Realizado</v>
      </c>
      <c r="O1553" s="47" t="s">
        <v>245</v>
      </c>
      <c r="P1553" s="47" t="s">
        <v>764</v>
      </c>
      <c r="Q1553" s="26" t="str">
        <f>IFERROR(IFERROR(VLOOKUP(H1553,[1]STATUS_CAPEX!I:J,2,0),VLOOKUP(H1553,[1]STATUS_OPEX!H:I,2,0)),0)</f>
        <v>LIB //COMS</v>
      </c>
      <c r="R1553" s="135">
        <v>45565</v>
      </c>
      <c r="S1553" s="32" t="s">
        <v>47</v>
      </c>
      <c r="T1553" s="47" t="s">
        <v>72</v>
      </c>
      <c r="U1553" s="33" t="s">
        <v>39</v>
      </c>
      <c r="V1553" s="33" t="str">
        <f t="shared" si="227"/>
        <v>OK</v>
      </c>
      <c r="W1553" s="33" t="s">
        <v>49</v>
      </c>
      <c r="X1553" s="33" t="s">
        <v>49</v>
      </c>
      <c r="Y1553" s="33" t="s">
        <v>39</v>
      </c>
      <c r="Z1553" s="14">
        <f t="shared" si="228"/>
        <v>1</v>
      </c>
      <c r="AA1553" s="48">
        <v>791.93</v>
      </c>
      <c r="AB1553" s="76" t="str">
        <f>IFERROR(VLOOKUP(H1553,[1]!Tabela11[[#All],[PEP/ORDEM]:[Mês_Acompanhamento]],8,0),"GIRO")</f>
        <v>GIRO</v>
      </c>
      <c r="AC1553" s="36" t="s">
        <v>271</v>
      </c>
      <c r="AD1553" s="37" t="s">
        <v>51</v>
      </c>
      <c r="AE1553" s="32" t="str">
        <f t="shared" si="231"/>
        <v>Realizado</v>
      </c>
      <c r="AF1553" s="38" t="s">
        <v>42</v>
      </c>
      <c r="AG1553" s="39">
        <f t="shared" si="224"/>
        <v>107.18</v>
      </c>
      <c r="AH1553" s="40">
        <v>2548098.5699999998</v>
      </c>
      <c r="AI1553" s="35" t="e">
        <f t="shared" si="225"/>
        <v>#N/A</v>
      </c>
      <c r="AJ1553" s="41">
        <v>25837381</v>
      </c>
      <c r="AK1553" s="51">
        <v>107.18</v>
      </c>
      <c r="AL1553" s="34" t="str">
        <f t="shared" si="229"/>
        <v>Mauricio Alves</v>
      </c>
    </row>
    <row r="1554" spans="1:38" x14ac:dyDescent="0.25">
      <c r="A1554" s="26" t="s">
        <v>38</v>
      </c>
      <c r="B1554" s="26" t="s">
        <v>39</v>
      </c>
      <c r="C1554" s="26" t="s">
        <v>52</v>
      </c>
      <c r="D1554" s="26" t="s">
        <v>40</v>
      </c>
      <c r="E1554" s="145">
        <v>5041</v>
      </c>
      <c r="F1554" s="67">
        <v>667</v>
      </c>
      <c r="G1554" s="67"/>
      <c r="H1554" s="26">
        <v>6000833118</v>
      </c>
      <c r="I1554" s="26" t="s">
        <v>42</v>
      </c>
      <c r="J1554" s="26" t="s">
        <v>42</v>
      </c>
      <c r="K1554" s="30" t="str">
        <f t="shared" si="230"/>
        <v>Custeio</v>
      </c>
      <c r="L1554" s="119" t="s">
        <v>136</v>
      </c>
      <c r="M1554" s="26" t="s">
        <v>69</v>
      </c>
      <c r="N1554" s="26" t="str">
        <f t="shared" si="226"/>
        <v>Realizado</v>
      </c>
      <c r="O1554" s="47" t="s">
        <v>245</v>
      </c>
      <c r="P1554" s="47" t="s">
        <v>764</v>
      </c>
      <c r="Q1554" s="26" t="str">
        <f>IFERROR(IFERROR(VLOOKUP(H1554,[1]STATUS_CAPEX!I:J,2,0),VLOOKUP(H1554,[1]STATUS_OPEX!H:I,2,0)),0)</f>
        <v>LIB //COMS</v>
      </c>
      <c r="R1554" s="135">
        <v>45565</v>
      </c>
      <c r="S1554" s="32" t="s">
        <v>165</v>
      </c>
      <c r="T1554" s="47" t="s">
        <v>72</v>
      </c>
      <c r="U1554" s="33" t="s">
        <v>39</v>
      </c>
      <c r="V1554" s="33" t="str">
        <f t="shared" si="227"/>
        <v>OK</v>
      </c>
      <c r="W1554" s="33" t="s">
        <v>49</v>
      </c>
      <c r="X1554" s="33" t="s">
        <v>49</v>
      </c>
      <c r="Y1554" s="33" t="s">
        <v>39</v>
      </c>
      <c r="Z1554" s="14">
        <f t="shared" si="228"/>
        <v>1</v>
      </c>
      <c r="AA1554" s="48">
        <v>1583.86</v>
      </c>
      <c r="AB1554" s="76" t="str">
        <f>IFERROR(VLOOKUP(H1554,[1]!Tabela11[[#All],[PEP/ORDEM]:[Mês_Acompanhamento]],8,0),"GIRO")</f>
        <v>GIRO</v>
      </c>
      <c r="AC1554" s="36" t="s">
        <v>271</v>
      </c>
      <c r="AD1554" s="37" t="s">
        <v>51</v>
      </c>
      <c r="AE1554" s="32" t="str">
        <f t="shared" si="231"/>
        <v>Realizado</v>
      </c>
      <c r="AF1554" s="38" t="s">
        <v>166</v>
      </c>
      <c r="AG1554" s="39">
        <f t="shared" si="224"/>
        <v>214.36</v>
      </c>
      <c r="AH1554" s="40">
        <v>2548098.5699999998</v>
      </c>
      <c r="AI1554" s="35" t="e">
        <f t="shared" si="225"/>
        <v>#N/A</v>
      </c>
      <c r="AJ1554" s="41">
        <v>25837389</v>
      </c>
      <c r="AK1554" s="51">
        <v>214.36</v>
      </c>
      <c r="AL1554" s="34" t="str">
        <f t="shared" si="229"/>
        <v>Mauricio Alves</v>
      </c>
    </row>
    <row r="1555" spans="1:38" x14ac:dyDescent="0.25">
      <c r="A1555" s="26" t="s">
        <v>38</v>
      </c>
      <c r="B1555" s="26" t="s">
        <v>39</v>
      </c>
      <c r="C1555" s="26" t="s">
        <v>52</v>
      </c>
      <c r="D1555" s="26" t="s">
        <v>40</v>
      </c>
      <c r="E1555" s="145">
        <v>5041</v>
      </c>
      <c r="F1555" s="67">
        <v>668</v>
      </c>
      <c r="G1555" s="67"/>
      <c r="H1555" s="26">
        <v>6000833119</v>
      </c>
      <c r="I1555" s="43" t="s">
        <v>42</v>
      </c>
      <c r="J1555" s="43" t="s">
        <v>42</v>
      </c>
      <c r="K1555" s="30" t="str">
        <f t="shared" si="230"/>
        <v>Custeio</v>
      </c>
      <c r="L1555" s="119" t="s">
        <v>136</v>
      </c>
      <c r="M1555" s="26" t="s">
        <v>69</v>
      </c>
      <c r="N1555" s="26" t="str">
        <f t="shared" si="226"/>
        <v>Realizado</v>
      </c>
      <c r="O1555" s="47" t="s">
        <v>245</v>
      </c>
      <c r="P1555" s="47" t="s">
        <v>524</v>
      </c>
      <c r="Q1555" s="26" t="str">
        <f>IFERROR(IFERROR(VLOOKUP(H1555,[1]STATUS_CAPEX!I:J,2,0),VLOOKUP(H1555,[1]STATUS_OPEX!H:I,2,0)),0)</f>
        <v>LIB //COMS</v>
      </c>
      <c r="R1555" s="135">
        <v>45565</v>
      </c>
      <c r="S1555" s="32" t="s">
        <v>165</v>
      </c>
      <c r="T1555" s="47" t="s">
        <v>72</v>
      </c>
      <c r="U1555" s="33" t="s">
        <v>39</v>
      </c>
      <c r="V1555" s="33" t="str">
        <f t="shared" si="227"/>
        <v>OK</v>
      </c>
      <c r="W1555" s="33" t="s">
        <v>49</v>
      </c>
      <c r="X1555" s="33" t="s">
        <v>49</v>
      </c>
      <c r="Y1555" s="33" t="s">
        <v>39</v>
      </c>
      <c r="Z1555" s="14">
        <f t="shared" si="228"/>
        <v>1</v>
      </c>
      <c r="AA1555" s="48">
        <v>66.209999999999994</v>
      </c>
      <c r="AB1555" s="76" t="str">
        <f>IFERROR(VLOOKUP(H1555,[1]!Tabela11[[#All],[PEP/ORDEM]:[Mês_Acompanhamento]],8,0),"GIRO")</f>
        <v>GIRO</v>
      </c>
      <c r="AC1555" s="36" t="s">
        <v>271</v>
      </c>
      <c r="AD1555" s="37" t="s">
        <v>51</v>
      </c>
      <c r="AE1555" s="32" t="str">
        <f t="shared" si="231"/>
        <v>Realizado</v>
      </c>
      <c r="AF1555" s="38" t="s">
        <v>166</v>
      </c>
      <c r="AG1555" s="39">
        <f t="shared" si="224"/>
        <v>66.209999999999994</v>
      </c>
      <c r="AH1555" s="40">
        <v>2548098.5699999998</v>
      </c>
      <c r="AI1555" s="35" t="e">
        <f t="shared" si="225"/>
        <v>#N/A</v>
      </c>
      <c r="AJ1555" s="41">
        <v>25837402</v>
      </c>
      <c r="AK1555" s="51">
        <v>66.209999999999994</v>
      </c>
      <c r="AL1555" s="34" t="str">
        <f t="shared" si="229"/>
        <v>Mauricio Alves</v>
      </c>
    </row>
    <row r="1556" spans="1:38" hidden="1" x14ac:dyDescent="0.25">
      <c r="A1556" s="26" t="s">
        <v>183</v>
      </c>
      <c r="B1556" s="26" t="s">
        <v>662</v>
      </c>
      <c r="C1556" s="26" t="s">
        <v>21</v>
      </c>
      <c r="D1556" s="26" t="s">
        <v>286</v>
      </c>
      <c r="E1556" s="145">
        <v>5060</v>
      </c>
      <c r="F1556" s="67">
        <v>669</v>
      </c>
      <c r="G1556" s="67"/>
      <c r="H1556" s="44">
        <v>6000833160</v>
      </c>
      <c r="I1556" s="45" t="s">
        <v>754</v>
      </c>
      <c r="J1556" s="45" t="s">
        <v>754</v>
      </c>
      <c r="K1556" s="30" t="str">
        <f t="shared" si="230"/>
        <v>Custeio</v>
      </c>
      <c r="L1556" s="119" t="s">
        <v>136</v>
      </c>
      <c r="M1556" s="26" t="s">
        <v>69</v>
      </c>
      <c r="N1556" s="26" t="str">
        <f t="shared" si="226"/>
        <v>Realizado</v>
      </c>
      <c r="O1556" s="47" t="s">
        <v>245</v>
      </c>
      <c r="P1556" s="47" t="s">
        <v>524</v>
      </c>
      <c r="Q1556" s="26" t="str">
        <f>IFERROR(IFERROR(VLOOKUP(H1556,[1]STATUS_CAPEX!I:J,2,0),VLOOKUP(H1556,[1]STATUS_OPEX!H:I,2,0)),0)</f>
        <v>LIB //PEND</v>
      </c>
      <c r="R1556" s="135">
        <v>45565</v>
      </c>
      <c r="S1556" s="32" t="s">
        <v>66</v>
      </c>
      <c r="T1556" s="47" t="s">
        <v>72</v>
      </c>
      <c r="U1556" s="33" t="s">
        <v>39</v>
      </c>
      <c r="V1556" s="33" t="str">
        <f t="shared" si="227"/>
        <v>OK</v>
      </c>
      <c r="W1556" s="33" t="s">
        <v>49</v>
      </c>
      <c r="X1556" s="33" t="s">
        <v>49</v>
      </c>
      <c r="Y1556" s="33" t="str">
        <f>IF(AK1556&gt;0,"OK","NOK")</f>
        <v>OK</v>
      </c>
      <c r="Z1556" s="14">
        <f t="shared" si="228"/>
        <v>1</v>
      </c>
      <c r="AA1556" s="48">
        <v>66.209999999999994</v>
      </c>
      <c r="AB1556" s="50" t="s">
        <v>50</v>
      </c>
      <c r="AC1556" s="36" t="s">
        <v>271</v>
      </c>
      <c r="AD1556" s="37" t="s">
        <v>51</v>
      </c>
      <c r="AE1556" s="32" t="str">
        <f t="shared" si="231"/>
        <v>Realizado</v>
      </c>
      <c r="AF1556" s="38" t="s">
        <v>68</v>
      </c>
      <c r="AG1556" s="39">
        <f t="shared" si="224"/>
        <v>66.209999999999994</v>
      </c>
      <c r="AH1556" s="40">
        <v>2548098.5699999998</v>
      </c>
      <c r="AI1556" s="35" t="e">
        <f t="shared" si="225"/>
        <v>#N/A</v>
      </c>
      <c r="AJ1556" s="41">
        <v>25837409</v>
      </c>
      <c r="AK1556" s="51">
        <v>66.209999999999994</v>
      </c>
      <c r="AL1556" s="34" t="str">
        <f t="shared" si="229"/>
        <v>Erica Fragoso</v>
      </c>
    </row>
    <row r="1557" spans="1:38" hidden="1" x14ac:dyDescent="0.25">
      <c r="A1557" s="26" t="s">
        <v>183</v>
      </c>
      <c r="B1557" s="26" t="s">
        <v>662</v>
      </c>
      <c r="C1557" s="26" t="s">
        <v>21</v>
      </c>
      <c r="D1557" s="26" t="s">
        <v>286</v>
      </c>
      <c r="E1557" s="145">
        <v>5060</v>
      </c>
      <c r="F1557" s="67">
        <v>670</v>
      </c>
      <c r="G1557" s="67"/>
      <c r="H1557" s="44">
        <v>6000833163</v>
      </c>
      <c r="I1557" s="45" t="s">
        <v>754</v>
      </c>
      <c r="J1557" s="45" t="s">
        <v>754</v>
      </c>
      <c r="K1557" s="30" t="str">
        <f t="shared" si="230"/>
        <v>Custeio</v>
      </c>
      <c r="L1557" s="119" t="s">
        <v>136</v>
      </c>
      <c r="M1557" s="26" t="s">
        <v>69</v>
      </c>
      <c r="N1557" s="26" t="str">
        <f t="shared" si="226"/>
        <v>Realizado</v>
      </c>
      <c r="O1557" s="47" t="s">
        <v>245</v>
      </c>
      <c r="P1557" s="47" t="s">
        <v>524</v>
      </c>
      <c r="Q1557" s="26" t="str">
        <f>IFERROR(IFERROR(VLOOKUP(H1557,[1]STATUS_CAPEX!I:J,2,0),VLOOKUP(H1557,[1]STATUS_OPEX!H:I,2,0)),0)</f>
        <v>LIB //PEND</v>
      </c>
      <c r="R1557" s="135">
        <v>45565</v>
      </c>
      <c r="S1557" s="32" t="s">
        <v>66</v>
      </c>
      <c r="T1557" s="47" t="s">
        <v>72</v>
      </c>
      <c r="U1557" s="33" t="s">
        <v>39</v>
      </c>
      <c r="V1557" s="33" t="str">
        <f t="shared" si="227"/>
        <v>OK</v>
      </c>
      <c r="W1557" s="33" t="s">
        <v>49</v>
      </c>
      <c r="X1557" s="33" t="s">
        <v>49</v>
      </c>
      <c r="Y1557" s="33" t="str">
        <f>IF(AK1557&gt;0,"OK","NOK")</f>
        <v>OK</v>
      </c>
      <c r="Z1557" s="14">
        <f t="shared" si="228"/>
        <v>1</v>
      </c>
      <c r="AA1557" s="48">
        <v>110.35</v>
      </c>
      <c r="AB1557" s="50" t="s">
        <v>50</v>
      </c>
      <c r="AC1557" s="36" t="s">
        <v>271</v>
      </c>
      <c r="AD1557" s="37" t="s">
        <v>51</v>
      </c>
      <c r="AE1557" s="32" t="str">
        <f t="shared" si="231"/>
        <v>Realizado</v>
      </c>
      <c r="AF1557" s="38" t="s">
        <v>68</v>
      </c>
      <c r="AG1557" s="39">
        <f t="shared" si="224"/>
        <v>110.35</v>
      </c>
      <c r="AH1557" s="40">
        <v>2548098.5699999998</v>
      </c>
      <c r="AI1557" s="35" t="e">
        <f t="shared" si="225"/>
        <v>#N/A</v>
      </c>
      <c r="AJ1557" s="41">
        <v>25837423</v>
      </c>
      <c r="AK1557" s="51">
        <v>110.35</v>
      </c>
      <c r="AL1557" s="34" t="str">
        <f t="shared" si="229"/>
        <v>Erica Fragoso</v>
      </c>
    </row>
    <row r="1558" spans="1:38" hidden="1" x14ac:dyDescent="0.25">
      <c r="A1558" s="26" t="s">
        <v>183</v>
      </c>
      <c r="B1558" s="26" t="s">
        <v>662</v>
      </c>
      <c r="C1558" s="26" t="s">
        <v>21</v>
      </c>
      <c r="D1558" s="26" t="s">
        <v>286</v>
      </c>
      <c r="E1558" s="145">
        <v>5060</v>
      </c>
      <c r="F1558" s="67">
        <v>671</v>
      </c>
      <c r="G1558" s="67"/>
      <c r="H1558" s="44">
        <v>6000833166</v>
      </c>
      <c r="I1558" s="45" t="s">
        <v>754</v>
      </c>
      <c r="J1558" s="45" t="s">
        <v>754</v>
      </c>
      <c r="K1558" s="30" t="str">
        <f t="shared" si="230"/>
        <v>Custeio</v>
      </c>
      <c r="L1558" s="119" t="s">
        <v>136</v>
      </c>
      <c r="M1558" s="26" t="s">
        <v>69</v>
      </c>
      <c r="N1558" s="26" t="str">
        <f t="shared" si="226"/>
        <v>Realizado</v>
      </c>
      <c r="O1558" s="47" t="s">
        <v>245</v>
      </c>
      <c r="P1558" s="47" t="s">
        <v>524</v>
      </c>
      <c r="Q1558" s="26" t="str">
        <f>IFERROR(IFERROR(VLOOKUP(H1558,[1]STATUS_CAPEX!I:J,2,0),VLOOKUP(H1558,[1]STATUS_OPEX!H:I,2,0)),0)</f>
        <v>LIB //PEND</v>
      </c>
      <c r="R1558" s="135">
        <v>45565</v>
      </c>
      <c r="S1558" s="32" t="s">
        <v>66</v>
      </c>
      <c r="T1558" s="47" t="s">
        <v>72</v>
      </c>
      <c r="U1558" s="33" t="s">
        <v>39</v>
      </c>
      <c r="V1558" s="33" t="str">
        <f t="shared" si="227"/>
        <v>OK</v>
      </c>
      <c r="W1558" s="33" t="s">
        <v>49</v>
      </c>
      <c r="X1558" s="33" t="s">
        <v>49</v>
      </c>
      <c r="Y1558" s="33" t="str">
        <f>IF(AK1558&gt;0,"OK","NOK")</f>
        <v>OK</v>
      </c>
      <c r="Z1558" s="14">
        <f t="shared" si="228"/>
        <v>1</v>
      </c>
      <c r="AA1558" s="48">
        <v>154.49</v>
      </c>
      <c r="AB1558" s="50" t="s">
        <v>50</v>
      </c>
      <c r="AC1558" s="36" t="s">
        <v>271</v>
      </c>
      <c r="AD1558" s="37" t="s">
        <v>51</v>
      </c>
      <c r="AE1558" s="32" t="str">
        <f t="shared" si="231"/>
        <v>Realizado</v>
      </c>
      <c r="AF1558" s="38" t="s">
        <v>68</v>
      </c>
      <c r="AG1558" s="39">
        <f t="shared" si="224"/>
        <v>154.49</v>
      </c>
      <c r="AH1558" s="40">
        <v>2548098.5699999998</v>
      </c>
      <c r="AI1558" s="35" t="e">
        <f t="shared" si="225"/>
        <v>#N/A</v>
      </c>
      <c r="AJ1558" s="41">
        <v>25837428</v>
      </c>
      <c r="AK1558" s="51">
        <v>154.49</v>
      </c>
      <c r="AL1558" s="34" t="str">
        <f t="shared" si="229"/>
        <v>Erica Fragoso</v>
      </c>
    </row>
    <row r="1559" spans="1:38" hidden="1" x14ac:dyDescent="0.25">
      <c r="A1559" s="26" t="s">
        <v>183</v>
      </c>
      <c r="B1559" s="26" t="s">
        <v>662</v>
      </c>
      <c r="C1559" s="26" t="s">
        <v>21</v>
      </c>
      <c r="D1559" s="26" t="s">
        <v>286</v>
      </c>
      <c r="E1559" s="145">
        <v>5060</v>
      </c>
      <c r="F1559" s="67">
        <v>672</v>
      </c>
      <c r="G1559" s="67"/>
      <c r="H1559" s="44">
        <v>6000833167</v>
      </c>
      <c r="I1559" s="45" t="s">
        <v>754</v>
      </c>
      <c r="J1559" s="45" t="s">
        <v>754</v>
      </c>
      <c r="K1559" s="30" t="str">
        <f t="shared" si="230"/>
        <v>Custeio</v>
      </c>
      <c r="L1559" s="119" t="s">
        <v>136</v>
      </c>
      <c r="M1559" s="26" t="s">
        <v>69</v>
      </c>
      <c r="N1559" s="26" t="str">
        <f t="shared" si="226"/>
        <v>Realizado</v>
      </c>
      <c r="O1559" s="47" t="s">
        <v>245</v>
      </c>
      <c r="P1559" s="47" t="s">
        <v>524</v>
      </c>
      <c r="Q1559" s="26" t="str">
        <f>IFERROR(IFERROR(VLOOKUP(H1559,[1]STATUS_CAPEX!I:J,2,0),VLOOKUP(H1559,[1]STATUS_OPEX!H:I,2,0)),0)</f>
        <v>LIB //PEND</v>
      </c>
      <c r="R1559" s="135">
        <v>45565</v>
      </c>
      <c r="S1559" s="32" t="s">
        <v>66</v>
      </c>
      <c r="T1559" s="47" t="s">
        <v>72</v>
      </c>
      <c r="U1559" s="33" t="s">
        <v>39</v>
      </c>
      <c r="V1559" s="33" t="str">
        <f t="shared" si="227"/>
        <v>OK</v>
      </c>
      <c r="W1559" s="33" t="s">
        <v>49</v>
      </c>
      <c r="X1559" s="33" t="s">
        <v>49</v>
      </c>
      <c r="Y1559" s="33" t="str">
        <f>IF(AK1559&gt;0,"OK","NOK")</f>
        <v>OK</v>
      </c>
      <c r="Z1559" s="14">
        <f t="shared" si="228"/>
        <v>1</v>
      </c>
      <c r="AA1559" s="48">
        <v>88.28</v>
      </c>
      <c r="AB1559" s="50" t="s">
        <v>50</v>
      </c>
      <c r="AC1559" s="36" t="s">
        <v>271</v>
      </c>
      <c r="AD1559" s="37" t="s">
        <v>51</v>
      </c>
      <c r="AE1559" s="32" t="str">
        <f t="shared" si="231"/>
        <v>Realizado</v>
      </c>
      <c r="AF1559" s="38" t="s">
        <v>68</v>
      </c>
      <c r="AG1559" s="39">
        <f t="shared" si="224"/>
        <v>88.28</v>
      </c>
      <c r="AH1559" s="40">
        <v>2548098.5699999998</v>
      </c>
      <c r="AI1559" s="35" t="e">
        <f t="shared" si="225"/>
        <v>#N/A</v>
      </c>
      <c r="AJ1559" s="41">
        <v>25837448</v>
      </c>
      <c r="AK1559" s="51">
        <v>88.28</v>
      </c>
      <c r="AL1559" s="34" t="str">
        <f t="shared" si="229"/>
        <v>Erica Fragoso</v>
      </c>
    </row>
    <row r="1560" spans="1:38" x14ac:dyDescent="0.25">
      <c r="A1560" s="26" t="s">
        <v>38</v>
      </c>
      <c r="B1560" s="26" t="s">
        <v>39</v>
      </c>
      <c r="C1560" s="26" t="s">
        <v>52</v>
      </c>
      <c r="D1560" s="26" t="s">
        <v>40</v>
      </c>
      <c r="E1560" s="27">
        <v>88295</v>
      </c>
      <c r="F1560" s="67">
        <v>673</v>
      </c>
      <c r="G1560" s="67"/>
      <c r="H1560" s="26">
        <v>6000833169</v>
      </c>
      <c r="I1560" s="29" t="s">
        <v>42</v>
      </c>
      <c r="J1560" s="29" t="s">
        <v>42</v>
      </c>
      <c r="K1560" s="30" t="str">
        <f t="shared" si="230"/>
        <v>Custeio</v>
      </c>
      <c r="L1560" s="119" t="s">
        <v>136</v>
      </c>
      <c r="M1560" s="26" t="s">
        <v>69</v>
      </c>
      <c r="N1560" s="26" t="str">
        <f t="shared" si="226"/>
        <v>Realizado</v>
      </c>
      <c r="O1560" s="47" t="s">
        <v>45</v>
      </c>
      <c r="P1560" s="47" t="s">
        <v>765</v>
      </c>
      <c r="Q1560" s="26" t="str">
        <f>IFERROR(IFERROR(VLOOKUP(H1560,[1]STATUS_CAPEX!I:J,2,0),VLOOKUP(H1560,[1]STATUS_OPEX!H:I,2,0)),0)</f>
        <v>LIB //COMS</v>
      </c>
      <c r="R1560" s="135">
        <v>45565</v>
      </c>
      <c r="S1560" s="32" t="s">
        <v>47</v>
      </c>
      <c r="T1560" s="47" t="s">
        <v>72</v>
      </c>
      <c r="U1560" s="33" t="s">
        <v>39</v>
      </c>
      <c r="V1560" s="33" t="str">
        <f t="shared" si="227"/>
        <v>OK</v>
      </c>
      <c r="W1560" s="33" t="s">
        <v>49</v>
      </c>
      <c r="X1560" s="33" t="s">
        <v>49</v>
      </c>
      <c r="Y1560" s="33" t="s">
        <v>39</v>
      </c>
      <c r="Z1560" s="14">
        <f t="shared" si="228"/>
        <v>1</v>
      </c>
      <c r="AA1560" s="48">
        <v>2140.08</v>
      </c>
      <c r="AB1560" s="76" t="str">
        <f>IFERROR(VLOOKUP(H1560,[1]!Tabela11[[#All],[PEP/ORDEM]:[Mês_Acompanhamento]],8,0),"GIRO")</f>
        <v>GIRO</v>
      </c>
      <c r="AC1560" s="36" t="s">
        <v>271</v>
      </c>
      <c r="AD1560" s="37" t="s">
        <v>51</v>
      </c>
      <c r="AE1560" s="32" t="str">
        <f t="shared" si="231"/>
        <v>Realizado</v>
      </c>
      <c r="AF1560" s="38" t="s">
        <v>42</v>
      </c>
      <c r="AG1560" s="39">
        <f t="shared" si="224"/>
        <v>445.65</v>
      </c>
      <c r="AH1560" s="40">
        <v>2548098.5699999998</v>
      </c>
      <c r="AI1560" s="35" t="e">
        <f t="shared" si="225"/>
        <v>#N/A</v>
      </c>
      <c r="AJ1560" s="41">
        <v>25837470</v>
      </c>
      <c r="AK1560" s="51">
        <v>445.65</v>
      </c>
      <c r="AL1560" s="34" t="str">
        <f t="shared" si="229"/>
        <v>Mauricio Alves</v>
      </c>
    </row>
    <row r="1561" spans="1:38" x14ac:dyDescent="0.25">
      <c r="A1561" s="26" t="s">
        <v>38</v>
      </c>
      <c r="B1561" s="26" t="s">
        <v>39</v>
      </c>
      <c r="C1561" s="26" t="s">
        <v>52</v>
      </c>
      <c r="D1561" s="26" t="s">
        <v>40</v>
      </c>
      <c r="E1561" s="27">
        <v>6667</v>
      </c>
      <c r="F1561" s="67">
        <v>674</v>
      </c>
      <c r="G1561" s="67"/>
      <c r="H1561" s="26">
        <v>6000834169</v>
      </c>
      <c r="I1561" s="26" t="s">
        <v>42</v>
      </c>
      <c r="J1561" s="26" t="s">
        <v>42</v>
      </c>
      <c r="K1561" s="30" t="str">
        <f t="shared" si="230"/>
        <v>Custeio</v>
      </c>
      <c r="L1561" s="119" t="s">
        <v>136</v>
      </c>
      <c r="M1561" s="26" t="s">
        <v>69</v>
      </c>
      <c r="N1561" s="26" t="str">
        <f t="shared" si="226"/>
        <v>Realizado</v>
      </c>
      <c r="O1561" s="47" t="s">
        <v>45</v>
      </c>
      <c r="P1561" s="47" t="s">
        <v>76</v>
      </c>
      <c r="Q1561" s="26" t="str">
        <f>IFERROR(IFERROR(VLOOKUP(H1561,[1]STATUS_CAPEX!I:J,2,0),VLOOKUP(H1561,[1]STATUS_OPEX!H:I,2,0)),0)</f>
        <v>LIB //COMS</v>
      </c>
      <c r="R1561" s="135">
        <v>45566</v>
      </c>
      <c r="S1561" s="32" t="s">
        <v>47</v>
      </c>
      <c r="T1561" s="47" t="s">
        <v>72</v>
      </c>
      <c r="U1561" s="33" t="s">
        <v>39</v>
      </c>
      <c r="V1561" s="33" t="str">
        <f t="shared" si="227"/>
        <v>OK</v>
      </c>
      <c r="W1561" s="33" t="s">
        <v>49</v>
      </c>
      <c r="X1561" s="33" t="s">
        <v>49</v>
      </c>
      <c r="Y1561" s="33" t="s">
        <v>39</v>
      </c>
      <c r="Z1561" s="14">
        <f t="shared" si="228"/>
        <v>1</v>
      </c>
      <c r="AA1561" s="48">
        <v>769.86</v>
      </c>
      <c r="AB1561" s="76" t="str">
        <f>IFERROR(VLOOKUP(H1561,[1]!Tabela11[[#All],[PEP/ORDEM]:[Mês_Acompanhamento]],8,0),"GIRO")</f>
        <v>GIRO</v>
      </c>
      <c r="AC1561" s="146" t="s">
        <v>73</v>
      </c>
      <c r="AD1561" s="37" t="s">
        <v>51</v>
      </c>
      <c r="AE1561" s="32" t="str">
        <f t="shared" si="231"/>
        <v>Realizado</v>
      </c>
      <c r="AF1561" s="38" t="s">
        <v>42</v>
      </c>
      <c r="AG1561" s="39" t="s">
        <v>766</v>
      </c>
      <c r="AH1561" s="40">
        <v>2548098.5699999998</v>
      </c>
      <c r="AI1561" s="35" t="e">
        <f t="shared" si="225"/>
        <v>#N/A</v>
      </c>
      <c r="AJ1561" s="41">
        <v>25852732</v>
      </c>
      <c r="AK1561" s="51">
        <v>400.07</v>
      </c>
      <c r="AL1561" s="34" t="str">
        <f t="shared" si="229"/>
        <v>Mauricio Alves</v>
      </c>
    </row>
    <row r="1562" spans="1:38" x14ac:dyDescent="0.25">
      <c r="A1562" s="26" t="s">
        <v>38</v>
      </c>
      <c r="B1562" s="26" t="s">
        <v>39</v>
      </c>
      <c r="C1562" s="26" t="s">
        <v>52</v>
      </c>
      <c r="D1562" s="26" t="s">
        <v>40</v>
      </c>
      <c r="E1562" s="27">
        <v>6667</v>
      </c>
      <c r="F1562" s="67">
        <v>675</v>
      </c>
      <c r="G1562" s="67"/>
      <c r="H1562" s="26">
        <v>6000834168</v>
      </c>
      <c r="I1562" s="26" t="s">
        <v>42</v>
      </c>
      <c r="J1562" s="26" t="s">
        <v>42</v>
      </c>
      <c r="K1562" s="30" t="str">
        <f t="shared" si="230"/>
        <v>Custeio</v>
      </c>
      <c r="L1562" s="119" t="s">
        <v>136</v>
      </c>
      <c r="M1562" s="26" t="s">
        <v>69</v>
      </c>
      <c r="N1562" s="26" t="str">
        <f t="shared" si="226"/>
        <v>Realizado</v>
      </c>
      <c r="O1562" s="47" t="s">
        <v>45</v>
      </c>
      <c r="P1562" s="47" t="s">
        <v>76</v>
      </c>
      <c r="Q1562" s="26" t="str">
        <f>IFERROR(IFERROR(VLOOKUP(H1562,[1]STATUS_CAPEX!I:J,2,0),VLOOKUP(H1562,[1]STATUS_OPEX!H:I,2,0)),0)</f>
        <v>LIB //COMS</v>
      </c>
      <c r="R1562" s="135">
        <v>45566</v>
      </c>
      <c r="S1562" s="32" t="s">
        <v>47</v>
      </c>
      <c r="T1562" s="47" t="s">
        <v>72</v>
      </c>
      <c r="U1562" s="33" t="s">
        <v>39</v>
      </c>
      <c r="V1562" s="33" t="str">
        <f t="shared" si="227"/>
        <v>OK</v>
      </c>
      <c r="W1562" s="33" t="s">
        <v>49</v>
      </c>
      <c r="X1562" s="33" t="s">
        <v>49</v>
      </c>
      <c r="Y1562" s="33" t="s">
        <v>39</v>
      </c>
      <c r="Z1562" s="14">
        <f t="shared" si="228"/>
        <v>1</v>
      </c>
      <c r="AA1562" s="48">
        <v>397.25</v>
      </c>
      <c r="AB1562" s="76" t="str">
        <f>IFERROR(VLOOKUP(H1562,[1]!Tabela11[[#All],[PEP/ORDEM]:[Mês_Acompanhamento]],8,0),"GIRO")</f>
        <v>GIRO</v>
      </c>
      <c r="AC1562" s="147" t="s">
        <v>73</v>
      </c>
      <c r="AD1562" s="37" t="s">
        <v>51</v>
      </c>
      <c r="AE1562" s="32" t="str">
        <f t="shared" si="231"/>
        <v>Realizado</v>
      </c>
      <c r="AF1562" s="38" t="s">
        <v>42</v>
      </c>
      <c r="AG1562" s="39" t="s">
        <v>766</v>
      </c>
      <c r="AH1562" s="40">
        <v>2548098.5699999998</v>
      </c>
      <c r="AI1562" s="35" t="e">
        <f t="shared" si="225"/>
        <v>#N/A</v>
      </c>
      <c r="AJ1562" s="41">
        <v>25852740</v>
      </c>
      <c r="AK1562" s="51">
        <v>400.07</v>
      </c>
      <c r="AL1562" s="34" t="str">
        <f t="shared" si="229"/>
        <v>Mauricio Alves</v>
      </c>
    </row>
    <row r="1563" spans="1:38" x14ac:dyDescent="0.25">
      <c r="A1563" s="26" t="s">
        <v>38</v>
      </c>
      <c r="B1563" s="26" t="s">
        <v>39</v>
      </c>
      <c r="C1563" s="26" t="s">
        <v>52</v>
      </c>
      <c r="D1563" s="26" t="s">
        <v>40</v>
      </c>
      <c r="E1563" s="27">
        <v>6667</v>
      </c>
      <c r="F1563" s="67">
        <v>676</v>
      </c>
      <c r="G1563" s="67"/>
      <c r="H1563" s="26">
        <v>6000834167</v>
      </c>
      <c r="I1563" s="26" t="s">
        <v>42</v>
      </c>
      <c r="J1563" s="26" t="s">
        <v>42</v>
      </c>
      <c r="K1563" s="30" t="str">
        <f t="shared" si="230"/>
        <v>Custeio</v>
      </c>
      <c r="L1563" s="119" t="s">
        <v>136</v>
      </c>
      <c r="M1563" s="26" t="s">
        <v>69</v>
      </c>
      <c r="N1563" s="26" t="str">
        <f t="shared" si="226"/>
        <v>Realizado</v>
      </c>
      <c r="O1563" s="47" t="s">
        <v>45</v>
      </c>
      <c r="P1563" s="47" t="s">
        <v>76</v>
      </c>
      <c r="Q1563" s="26" t="str">
        <f>IFERROR(IFERROR(VLOOKUP(H1563,[1]STATUS_CAPEX!I:J,2,0),VLOOKUP(H1563,[1]STATUS_OPEX!H:I,2,0)),0)</f>
        <v>LIB //COMS</v>
      </c>
      <c r="R1563" s="135">
        <v>45566</v>
      </c>
      <c r="S1563" s="32" t="s">
        <v>47</v>
      </c>
      <c r="T1563" s="47" t="s">
        <v>72</v>
      </c>
      <c r="U1563" s="33" t="s">
        <v>39</v>
      </c>
      <c r="V1563" s="33" t="str">
        <f t="shared" si="227"/>
        <v>OK</v>
      </c>
      <c r="W1563" s="33" t="s">
        <v>49</v>
      </c>
      <c r="X1563" s="33" t="s">
        <v>49</v>
      </c>
      <c r="Y1563" s="33" t="s">
        <v>39</v>
      </c>
      <c r="Z1563" s="14">
        <f t="shared" si="228"/>
        <v>1</v>
      </c>
      <c r="AA1563" s="48">
        <v>769.86</v>
      </c>
      <c r="AB1563" s="76" t="str">
        <f>IFERROR(VLOOKUP(H1563,[1]!Tabela11[[#All],[PEP/ORDEM]:[Mês_Acompanhamento]],8,0),"GIRO")</f>
        <v>GIRO</v>
      </c>
      <c r="AC1563" s="147" t="s">
        <v>73</v>
      </c>
      <c r="AD1563" s="37" t="s">
        <v>51</v>
      </c>
      <c r="AE1563" s="32" t="str">
        <f t="shared" si="231"/>
        <v>Realizado</v>
      </c>
      <c r="AF1563" s="38" t="s">
        <v>42</v>
      </c>
      <c r="AG1563" s="39" t="s">
        <v>767</v>
      </c>
      <c r="AH1563" s="40">
        <v>2548098.5699999998</v>
      </c>
      <c r="AI1563" s="35" t="e">
        <f t="shared" si="225"/>
        <v>#N/A</v>
      </c>
      <c r="AJ1563" s="41">
        <v>25852743</v>
      </c>
      <c r="AK1563" s="51">
        <v>93.96</v>
      </c>
      <c r="AL1563" s="34" t="str">
        <f t="shared" si="229"/>
        <v>Mauricio Alves</v>
      </c>
    </row>
    <row r="1564" spans="1:38" x14ac:dyDescent="0.25">
      <c r="A1564" s="26" t="s">
        <v>38</v>
      </c>
      <c r="B1564" s="26" t="s">
        <v>39</v>
      </c>
      <c r="C1564" s="26" t="s">
        <v>52</v>
      </c>
      <c r="D1564" s="26" t="s">
        <v>40</v>
      </c>
      <c r="E1564" s="27">
        <v>6667</v>
      </c>
      <c r="F1564" s="67">
        <v>677</v>
      </c>
      <c r="G1564" s="67"/>
      <c r="H1564" s="26">
        <v>6000834166</v>
      </c>
      <c r="I1564" s="26" t="s">
        <v>42</v>
      </c>
      <c r="J1564" s="26" t="s">
        <v>42</v>
      </c>
      <c r="K1564" s="30" t="str">
        <f t="shared" si="230"/>
        <v>Custeio</v>
      </c>
      <c r="L1564" s="119" t="s">
        <v>136</v>
      </c>
      <c r="M1564" s="26" t="s">
        <v>69</v>
      </c>
      <c r="N1564" s="26" t="str">
        <f t="shared" si="226"/>
        <v>Realizado</v>
      </c>
      <c r="O1564" s="47" t="s">
        <v>45</v>
      </c>
      <c r="P1564" s="47" t="s">
        <v>76</v>
      </c>
      <c r="Q1564" s="26" t="str">
        <f>IFERROR(IFERROR(VLOOKUP(H1564,[1]STATUS_CAPEX!I:J,2,0),VLOOKUP(H1564,[1]STATUS_OPEX!H:I,2,0)),0)</f>
        <v>LIB //COMS</v>
      </c>
      <c r="R1564" s="135">
        <v>45566</v>
      </c>
      <c r="S1564" s="32" t="s">
        <v>47</v>
      </c>
      <c r="T1564" s="47" t="s">
        <v>72</v>
      </c>
      <c r="U1564" s="33" t="s">
        <v>39</v>
      </c>
      <c r="V1564" s="33" t="str">
        <f t="shared" si="227"/>
        <v>OK</v>
      </c>
      <c r="W1564" s="33" t="s">
        <v>49</v>
      </c>
      <c r="X1564" s="33" t="s">
        <v>49</v>
      </c>
      <c r="Y1564" s="33" t="s">
        <v>39</v>
      </c>
      <c r="Z1564" s="14">
        <f t="shared" si="228"/>
        <v>1</v>
      </c>
      <c r="AA1564" s="48">
        <v>769.86</v>
      </c>
      <c r="AB1564" s="76" t="str">
        <f>IFERROR(VLOOKUP(H1564,[1]!Tabela11[[#All],[PEP/ORDEM]:[Mês_Acompanhamento]],8,0),"GIRO")</f>
        <v>GIRO</v>
      </c>
      <c r="AC1564" s="147" t="s">
        <v>73</v>
      </c>
      <c r="AD1564" s="37" t="s">
        <v>51</v>
      </c>
      <c r="AE1564" s="32" t="str">
        <f t="shared" si="231"/>
        <v>Realizado</v>
      </c>
      <c r="AF1564" s="38" t="s">
        <v>42</v>
      </c>
      <c r="AG1564" s="39">
        <f t="shared" ref="AG1564:AG1627" si="232">IF(AK1564="",AA1564,AK1564)</f>
        <v>93.96</v>
      </c>
      <c r="AH1564" s="40">
        <v>2548098.5699999998</v>
      </c>
      <c r="AI1564" s="35" t="e">
        <f t="shared" si="225"/>
        <v>#N/A</v>
      </c>
      <c r="AJ1564" s="41">
        <v>25866406</v>
      </c>
      <c r="AK1564" s="51">
        <v>93.96</v>
      </c>
      <c r="AL1564" s="34" t="str">
        <f t="shared" si="229"/>
        <v>Mauricio Alves</v>
      </c>
    </row>
    <row r="1565" spans="1:38" x14ac:dyDescent="0.25">
      <c r="A1565" s="26" t="s">
        <v>38</v>
      </c>
      <c r="B1565" s="26" t="s">
        <v>39</v>
      </c>
      <c r="C1565" s="26" t="s">
        <v>52</v>
      </c>
      <c r="D1565" s="26" t="s">
        <v>40</v>
      </c>
      <c r="E1565" s="27">
        <v>6667</v>
      </c>
      <c r="F1565" s="67">
        <v>678</v>
      </c>
      <c r="G1565" s="67"/>
      <c r="H1565" s="26">
        <v>6000834165</v>
      </c>
      <c r="I1565" s="26" t="s">
        <v>42</v>
      </c>
      <c r="J1565" s="26" t="s">
        <v>42</v>
      </c>
      <c r="K1565" s="30" t="str">
        <f t="shared" si="230"/>
        <v>Custeio</v>
      </c>
      <c r="L1565" s="119" t="s">
        <v>136</v>
      </c>
      <c r="M1565" s="26" t="s">
        <v>69</v>
      </c>
      <c r="N1565" s="26" t="str">
        <f t="shared" si="226"/>
        <v>Realizado</v>
      </c>
      <c r="O1565" s="47" t="s">
        <v>45</v>
      </c>
      <c r="P1565" s="47" t="s">
        <v>76</v>
      </c>
      <c r="Q1565" s="26" t="str">
        <f>IFERROR(IFERROR(VLOOKUP(H1565,[1]STATUS_CAPEX!I:J,2,0),VLOOKUP(H1565,[1]STATUS_OPEX!H:I,2,0)),0)</f>
        <v>LIB //COMS</v>
      </c>
      <c r="R1565" s="135">
        <v>45566</v>
      </c>
      <c r="S1565" s="32" t="s">
        <v>47</v>
      </c>
      <c r="T1565" s="47" t="s">
        <v>72</v>
      </c>
      <c r="U1565" s="33" t="s">
        <v>39</v>
      </c>
      <c r="V1565" s="33" t="str">
        <f t="shared" si="227"/>
        <v>OK</v>
      </c>
      <c r="W1565" s="33" t="s">
        <v>49</v>
      </c>
      <c r="X1565" s="33" t="s">
        <v>49</v>
      </c>
      <c r="Y1565" s="33" t="s">
        <v>39</v>
      </c>
      <c r="Z1565" s="14">
        <f t="shared" si="228"/>
        <v>1</v>
      </c>
      <c r="AA1565" s="48">
        <v>769.86</v>
      </c>
      <c r="AB1565" s="76" t="str">
        <f>IFERROR(VLOOKUP(H1565,[1]!Tabela11[[#All],[PEP/ORDEM]:[Mês_Acompanhamento]],8,0),"GIRO")</f>
        <v>GIRO</v>
      </c>
      <c r="AC1565" s="147" t="s">
        <v>73</v>
      </c>
      <c r="AD1565" s="37" t="s">
        <v>51</v>
      </c>
      <c r="AE1565" s="32" t="str">
        <f t="shared" si="231"/>
        <v>Realizado</v>
      </c>
      <c r="AF1565" s="38" t="s">
        <v>42</v>
      </c>
      <c r="AG1565" s="39">
        <f t="shared" si="232"/>
        <v>93.96</v>
      </c>
      <c r="AH1565" s="40">
        <v>2548098.5699999998</v>
      </c>
      <c r="AI1565" s="35" t="e">
        <f t="shared" si="225"/>
        <v>#N/A</v>
      </c>
      <c r="AJ1565" s="41">
        <v>25866412</v>
      </c>
      <c r="AK1565" s="51">
        <v>93.96</v>
      </c>
      <c r="AL1565" s="34" t="str">
        <f t="shared" si="229"/>
        <v>Mauricio Alves</v>
      </c>
    </row>
    <row r="1566" spans="1:38" x14ac:dyDescent="0.25">
      <c r="A1566" s="26" t="s">
        <v>38</v>
      </c>
      <c r="B1566" s="26" t="s">
        <v>39</v>
      </c>
      <c r="C1566" s="26" t="s">
        <v>52</v>
      </c>
      <c r="D1566" s="26" t="s">
        <v>40</v>
      </c>
      <c r="E1566" s="27">
        <v>6667</v>
      </c>
      <c r="F1566" s="67">
        <v>679</v>
      </c>
      <c r="G1566" s="67"/>
      <c r="H1566" s="26">
        <v>6000834164</v>
      </c>
      <c r="I1566" s="26" t="s">
        <v>42</v>
      </c>
      <c r="J1566" s="26" t="s">
        <v>42</v>
      </c>
      <c r="K1566" s="30" t="str">
        <f t="shared" si="230"/>
        <v>Custeio</v>
      </c>
      <c r="L1566" s="119" t="s">
        <v>136</v>
      </c>
      <c r="M1566" s="26" t="s">
        <v>69</v>
      </c>
      <c r="N1566" s="26" t="str">
        <f t="shared" si="226"/>
        <v>Realizado</v>
      </c>
      <c r="O1566" s="47" t="s">
        <v>45</v>
      </c>
      <c r="P1566" s="47" t="s">
        <v>76</v>
      </c>
      <c r="Q1566" s="26" t="str">
        <f>IFERROR(IFERROR(VLOOKUP(H1566,[1]STATUS_CAPEX!I:J,2,0),VLOOKUP(H1566,[1]STATUS_OPEX!H:I,2,0)),0)</f>
        <v>LIB //COMS</v>
      </c>
      <c r="R1566" s="135">
        <v>45566</v>
      </c>
      <c r="S1566" s="32" t="s">
        <v>47</v>
      </c>
      <c r="T1566" s="47" t="s">
        <v>72</v>
      </c>
      <c r="U1566" s="33" t="s">
        <v>39</v>
      </c>
      <c r="V1566" s="33" t="str">
        <f t="shared" si="227"/>
        <v>OK</v>
      </c>
      <c r="W1566" s="33" t="s">
        <v>49</v>
      </c>
      <c r="X1566" s="33" t="s">
        <v>49</v>
      </c>
      <c r="Y1566" s="33" t="s">
        <v>39</v>
      </c>
      <c r="Z1566" s="14">
        <f t="shared" si="228"/>
        <v>1</v>
      </c>
      <c r="AA1566" s="48">
        <v>769.86</v>
      </c>
      <c r="AB1566" s="76" t="str">
        <f>IFERROR(VLOOKUP(H1566,[1]!Tabela11[[#All],[PEP/ORDEM]:[Mês_Acompanhamento]],8,0),"GIRO")</f>
        <v>GIRO</v>
      </c>
      <c r="AC1566" s="147" t="s">
        <v>73</v>
      </c>
      <c r="AD1566" s="37" t="s">
        <v>51</v>
      </c>
      <c r="AE1566" s="32" t="str">
        <f t="shared" si="231"/>
        <v>Realizado</v>
      </c>
      <c r="AF1566" s="38" t="s">
        <v>42</v>
      </c>
      <c r="AG1566" s="39">
        <f t="shared" si="232"/>
        <v>93.96</v>
      </c>
      <c r="AH1566" s="40">
        <v>2548098.5699999998</v>
      </c>
      <c r="AI1566" s="35" t="e">
        <f t="shared" si="225"/>
        <v>#N/A</v>
      </c>
      <c r="AJ1566" s="41">
        <v>25866435</v>
      </c>
      <c r="AK1566" s="51">
        <v>93.96</v>
      </c>
      <c r="AL1566" s="34" t="str">
        <f t="shared" si="229"/>
        <v>Mauricio Alves</v>
      </c>
    </row>
    <row r="1567" spans="1:38" x14ac:dyDescent="0.25">
      <c r="A1567" s="26" t="s">
        <v>38</v>
      </c>
      <c r="B1567" s="26" t="s">
        <v>39</v>
      </c>
      <c r="C1567" s="26" t="s">
        <v>52</v>
      </c>
      <c r="D1567" s="26" t="s">
        <v>40</v>
      </c>
      <c r="E1567" s="27">
        <v>6669</v>
      </c>
      <c r="F1567" s="67">
        <v>680</v>
      </c>
      <c r="G1567" s="67"/>
      <c r="H1567" s="26">
        <v>6000834163</v>
      </c>
      <c r="I1567" s="26" t="s">
        <v>42</v>
      </c>
      <c r="J1567" s="26" t="s">
        <v>42</v>
      </c>
      <c r="K1567" s="30" t="str">
        <f t="shared" si="230"/>
        <v>Custeio</v>
      </c>
      <c r="L1567" s="119" t="s">
        <v>136</v>
      </c>
      <c r="M1567" s="26" t="s">
        <v>69</v>
      </c>
      <c r="N1567" s="26" t="str">
        <f t="shared" si="226"/>
        <v>Realizado</v>
      </c>
      <c r="O1567" s="47" t="s">
        <v>45</v>
      </c>
      <c r="P1567" s="47" t="s">
        <v>76</v>
      </c>
      <c r="Q1567" s="26" t="str">
        <f>IFERROR(IFERROR(VLOOKUP(H1567,[1]STATUS_CAPEX!I:J,2,0),VLOOKUP(H1567,[1]STATUS_OPEX!H:I,2,0)),0)</f>
        <v>LIB //COMS</v>
      </c>
      <c r="R1567" s="135">
        <v>45566</v>
      </c>
      <c r="S1567" s="32" t="s">
        <v>47</v>
      </c>
      <c r="T1567" s="47" t="s">
        <v>72</v>
      </c>
      <c r="U1567" s="33" t="s">
        <v>39</v>
      </c>
      <c r="V1567" s="33" t="str">
        <f t="shared" si="227"/>
        <v>OK</v>
      </c>
      <c r="W1567" s="33" t="s">
        <v>49</v>
      </c>
      <c r="X1567" s="33" t="s">
        <v>49</v>
      </c>
      <c r="Y1567" s="33" t="s">
        <v>39</v>
      </c>
      <c r="Z1567" s="14">
        <f t="shared" si="228"/>
        <v>1</v>
      </c>
      <c r="AA1567" s="48">
        <v>397.25</v>
      </c>
      <c r="AB1567" s="76" t="str">
        <f>IFERROR(VLOOKUP(H1567,[1]!Tabela11[[#All],[PEP/ORDEM]:[Mês_Acompanhamento]],8,0),"GIRO")</f>
        <v>GIRO</v>
      </c>
      <c r="AC1567" s="147" t="s">
        <v>73</v>
      </c>
      <c r="AD1567" s="37" t="s">
        <v>51</v>
      </c>
      <c r="AE1567" s="32" t="str">
        <f t="shared" si="231"/>
        <v>Realizado</v>
      </c>
      <c r="AF1567" s="38" t="s">
        <v>42</v>
      </c>
      <c r="AG1567" s="39">
        <f t="shared" si="232"/>
        <v>93.96</v>
      </c>
      <c r="AH1567" s="40">
        <v>2548098.5699999998</v>
      </c>
      <c r="AI1567" s="35" t="e">
        <f t="shared" ref="AI1567:AI1615" si="233">VLOOKUP(T1567,AN:AO,2,0)</f>
        <v>#N/A</v>
      </c>
      <c r="AJ1567" s="113">
        <v>25866456</v>
      </c>
      <c r="AK1567" s="51">
        <v>93.96</v>
      </c>
      <c r="AL1567" s="34" t="str">
        <f t="shared" si="229"/>
        <v>Mauricio Alves</v>
      </c>
    </row>
    <row r="1568" spans="1:38" x14ac:dyDescent="0.25">
      <c r="A1568" s="26" t="s">
        <v>38</v>
      </c>
      <c r="B1568" s="26" t="s">
        <v>39</v>
      </c>
      <c r="C1568" s="26" t="s">
        <v>52</v>
      </c>
      <c r="D1568" s="26" t="s">
        <v>40</v>
      </c>
      <c r="E1568" s="27">
        <v>6669</v>
      </c>
      <c r="F1568" s="67">
        <v>681</v>
      </c>
      <c r="G1568" s="67"/>
      <c r="H1568" s="26">
        <v>6000834162</v>
      </c>
      <c r="I1568" s="26" t="s">
        <v>42</v>
      </c>
      <c r="J1568" s="26" t="s">
        <v>42</v>
      </c>
      <c r="K1568" s="30" t="str">
        <f t="shared" si="230"/>
        <v>Custeio</v>
      </c>
      <c r="L1568" s="119" t="s">
        <v>136</v>
      </c>
      <c r="M1568" s="26" t="s">
        <v>69</v>
      </c>
      <c r="N1568" s="26" t="str">
        <f t="shared" si="226"/>
        <v>Realizado</v>
      </c>
      <c r="O1568" s="47" t="s">
        <v>45</v>
      </c>
      <c r="P1568" s="47" t="s">
        <v>76</v>
      </c>
      <c r="Q1568" s="26" t="str">
        <f>IFERROR(IFERROR(VLOOKUP(H1568,[1]STATUS_CAPEX!I:J,2,0),VLOOKUP(H1568,[1]STATUS_OPEX!H:I,2,0)),0)</f>
        <v>LIB //COMS</v>
      </c>
      <c r="R1568" s="135">
        <v>45566</v>
      </c>
      <c r="S1568" s="32" t="s">
        <v>47</v>
      </c>
      <c r="T1568" s="47" t="s">
        <v>72</v>
      </c>
      <c r="U1568" s="33" t="s">
        <v>39</v>
      </c>
      <c r="V1568" s="33" t="str">
        <f t="shared" si="227"/>
        <v>OK</v>
      </c>
      <c r="W1568" s="33" t="s">
        <v>49</v>
      </c>
      <c r="X1568" s="33" t="s">
        <v>49</v>
      </c>
      <c r="Y1568" s="33" t="s">
        <v>39</v>
      </c>
      <c r="Z1568" s="14">
        <f t="shared" si="228"/>
        <v>1</v>
      </c>
      <c r="AA1568" s="48">
        <v>769.86</v>
      </c>
      <c r="AB1568" s="76" t="str">
        <f>IFERROR(VLOOKUP(H1568,[1]!Tabela11[[#All],[PEP/ORDEM]:[Mês_Acompanhamento]],8,0),"GIRO")</f>
        <v>GIRO</v>
      </c>
      <c r="AC1568" s="147" t="s">
        <v>73</v>
      </c>
      <c r="AD1568" s="37" t="s">
        <v>51</v>
      </c>
      <c r="AE1568" s="32" t="str">
        <f t="shared" si="231"/>
        <v>Realizado</v>
      </c>
      <c r="AF1568" s="38" t="s">
        <v>42</v>
      </c>
      <c r="AG1568" s="39">
        <f t="shared" si="232"/>
        <v>93.6</v>
      </c>
      <c r="AH1568" s="40">
        <v>2548098.5699999998</v>
      </c>
      <c r="AI1568" s="35" t="e">
        <f t="shared" si="233"/>
        <v>#N/A</v>
      </c>
      <c r="AJ1568" s="41">
        <v>25866380</v>
      </c>
      <c r="AK1568" s="51">
        <v>93.6</v>
      </c>
      <c r="AL1568" s="34" t="str">
        <f t="shared" si="229"/>
        <v>Mauricio Alves</v>
      </c>
    </row>
    <row r="1569" spans="1:38" x14ac:dyDescent="0.25">
      <c r="A1569" s="26" t="s">
        <v>38</v>
      </c>
      <c r="B1569" s="26" t="s">
        <v>39</v>
      </c>
      <c r="C1569" s="26" t="s">
        <v>52</v>
      </c>
      <c r="D1569" s="26" t="s">
        <v>40</v>
      </c>
      <c r="E1569" s="27">
        <v>6669</v>
      </c>
      <c r="F1569" s="67">
        <v>682</v>
      </c>
      <c r="G1569" s="67"/>
      <c r="H1569" s="26">
        <v>6000833564</v>
      </c>
      <c r="I1569" s="26" t="s">
        <v>42</v>
      </c>
      <c r="J1569" s="26" t="s">
        <v>42</v>
      </c>
      <c r="K1569" s="30" t="str">
        <f t="shared" si="230"/>
        <v>Custeio</v>
      </c>
      <c r="L1569" s="119" t="s">
        <v>136</v>
      </c>
      <c r="M1569" s="26" t="s">
        <v>69</v>
      </c>
      <c r="N1569" s="26" t="str">
        <f t="shared" si="226"/>
        <v>Realizado</v>
      </c>
      <c r="O1569" s="47" t="s">
        <v>45</v>
      </c>
      <c r="P1569" s="47" t="s">
        <v>76</v>
      </c>
      <c r="Q1569" s="26" t="str">
        <f>IFERROR(IFERROR(VLOOKUP(H1569,[1]STATUS_CAPEX!I:J,2,0),VLOOKUP(H1569,[1]STATUS_OPEX!H:I,2,0)),0)</f>
        <v>LIB //COMS</v>
      </c>
      <c r="R1569" s="135">
        <v>45566</v>
      </c>
      <c r="S1569" s="32" t="s">
        <v>47</v>
      </c>
      <c r="T1569" s="47" t="s">
        <v>72</v>
      </c>
      <c r="U1569" s="33" t="s">
        <v>39</v>
      </c>
      <c r="V1569" s="33" t="str">
        <f t="shared" si="227"/>
        <v>OK</v>
      </c>
      <c r="W1569" s="33" t="s">
        <v>49</v>
      </c>
      <c r="X1569" s="33" t="s">
        <v>49</v>
      </c>
      <c r="Y1569" s="33" t="s">
        <v>39</v>
      </c>
      <c r="Z1569" s="14">
        <f t="shared" si="228"/>
        <v>1</v>
      </c>
      <c r="AA1569" s="48">
        <v>769.86</v>
      </c>
      <c r="AB1569" s="76" t="str">
        <f>IFERROR(VLOOKUP(H1569,[1]!Tabela11[[#All],[PEP/ORDEM]:[Mês_Acompanhamento]],8,0),"GIRO")</f>
        <v>GIRO</v>
      </c>
      <c r="AC1569" s="36" t="str">
        <f>IFERROR(VLOOKUP(T1569,[1]STATUS_CAPEX!Q:R,2,0),"SAMUEL OLIVEIRA")</f>
        <v>SAMUEL OLIVEIRA</v>
      </c>
      <c r="AD1569" s="37" t="s">
        <v>51</v>
      </c>
      <c r="AE1569" s="32" t="str">
        <f t="shared" si="231"/>
        <v>Realizado</v>
      </c>
      <c r="AF1569" s="38" t="s">
        <v>42</v>
      </c>
      <c r="AG1569" s="39">
        <f t="shared" si="232"/>
        <v>397.25</v>
      </c>
      <c r="AH1569" s="40">
        <v>2548098.5699999998</v>
      </c>
      <c r="AI1569" s="35" t="e">
        <f t="shared" si="233"/>
        <v>#N/A</v>
      </c>
      <c r="AJ1569" s="41">
        <v>25837767</v>
      </c>
      <c r="AK1569" s="51">
        <v>397.25</v>
      </c>
      <c r="AL1569" s="34" t="str">
        <f t="shared" si="229"/>
        <v>Mauricio Alves</v>
      </c>
    </row>
    <row r="1570" spans="1:38" x14ac:dyDescent="0.25">
      <c r="A1570" s="26" t="s">
        <v>38</v>
      </c>
      <c r="B1570" s="26" t="s">
        <v>39</v>
      </c>
      <c r="C1570" s="26" t="s">
        <v>52</v>
      </c>
      <c r="D1570" s="26" t="s">
        <v>40</v>
      </c>
      <c r="E1570" s="27">
        <v>6669</v>
      </c>
      <c r="F1570" s="67">
        <v>683</v>
      </c>
      <c r="G1570" s="67"/>
      <c r="H1570" s="26">
        <v>6000833565</v>
      </c>
      <c r="I1570" s="43" t="s">
        <v>42</v>
      </c>
      <c r="J1570" s="43" t="s">
        <v>42</v>
      </c>
      <c r="K1570" s="30" t="str">
        <f t="shared" si="230"/>
        <v>Custeio</v>
      </c>
      <c r="L1570" s="119" t="s">
        <v>136</v>
      </c>
      <c r="M1570" s="26" t="s">
        <v>69</v>
      </c>
      <c r="N1570" s="26" t="str">
        <f t="shared" si="226"/>
        <v>Realizado</v>
      </c>
      <c r="O1570" s="47" t="s">
        <v>45</v>
      </c>
      <c r="P1570" s="47" t="s">
        <v>76</v>
      </c>
      <c r="Q1570" s="26" t="str">
        <f>IFERROR(IFERROR(VLOOKUP(H1570,[1]STATUS_CAPEX!I:J,2,0),VLOOKUP(H1570,[1]STATUS_OPEX!H:I,2,0)),0)</f>
        <v>LIB //COMS</v>
      </c>
      <c r="R1570" s="135">
        <v>45566</v>
      </c>
      <c r="S1570" s="32" t="s">
        <v>47</v>
      </c>
      <c r="T1570" s="47" t="s">
        <v>72</v>
      </c>
      <c r="U1570" s="33" t="s">
        <v>39</v>
      </c>
      <c r="V1570" s="33" t="str">
        <f t="shared" si="227"/>
        <v>OK</v>
      </c>
      <c r="W1570" s="33" t="s">
        <v>49</v>
      </c>
      <c r="X1570" s="33" t="s">
        <v>49</v>
      </c>
      <c r="Y1570" s="33" t="s">
        <v>39</v>
      </c>
      <c r="Z1570" s="14">
        <f t="shared" si="228"/>
        <v>1</v>
      </c>
      <c r="AA1570" s="48">
        <v>397.25</v>
      </c>
      <c r="AB1570" s="76" t="str">
        <f>IFERROR(VLOOKUP(H1570,[1]!Tabela11[[#All],[PEP/ORDEM]:[Mês_Acompanhamento]],8,0),"GIRO")</f>
        <v>GIRO</v>
      </c>
      <c r="AC1570" s="36" t="str">
        <f>IFERROR(VLOOKUP(T1570,[1]STATUS_CAPEX!Q:R,2,0),"SAMUEL OLIVEIRA")</f>
        <v>SAMUEL OLIVEIRA</v>
      </c>
      <c r="AD1570" s="37" t="s">
        <v>51</v>
      </c>
      <c r="AE1570" s="32" t="str">
        <f t="shared" si="231"/>
        <v>Realizado</v>
      </c>
      <c r="AF1570" s="38" t="s">
        <v>42</v>
      </c>
      <c r="AG1570" s="39">
        <f t="shared" si="232"/>
        <v>397.25</v>
      </c>
      <c r="AH1570" s="40">
        <v>2548098.5699999998</v>
      </c>
      <c r="AI1570" s="35" t="e">
        <f t="shared" si="233"/>
        <v>#N/A</v>
      </c>
      <c r="AJ1570" s="41">
        <v>25837779</v>
      </c>
      <c r="AK1570" s="51">
        <v>397.25</v>
      </c>
      <c r="AL1570" s="34" t="str">
        <f t="shared" si="229"/>
        <v>Mauricio Alves</v>
      </c>
    </row>
    <row r="1571" spans="1:38" x14ac:dyDescent="0.25">
      <c r="A1571" s="26" t="s">
        <v>38</v>
      </c>
      <c r="B1571" s="26" t="s">
        <v>39</v>
      </c>
      <c r="C1571" s="26" t="s">
        <v>52</v>
      </c>
      <c r="D1571" s="26" t="s">
        <v>40</v>
      </c>
      <c r="E1571" s="27">
        <v>2603</v>
      </c>
      <c r="F1571" s="67">
        <v>152</v>
      </c>
      <c r="G1571" s="67"/>
      <c r="H1571" s="44" t="s">
        <v>768</v>
      </c>
      <c r="I1571" s="45" t="s">
        <v>63</v>
      </c>
      <c r="J1571" s="45" t="s">
        <v>63</v>
      </c>
      <c r="K1571" s="30" t="str">
        <f t="shared" si="230"/>
        <v>EME</v>
      </c>
      <c r="L1571" s="119" t="s">
        <v>136</v>
      </c>
      <c r="M1571" s="47" t="s">
        <v>44</v>
      </c>
      <c r="N1571" s="26" t="str">
        <f t="shared" si="226"/>
        <v>Realizado</v>
      </c>
      <c r="O1571" s="47" t="s">
        <v>45</v>
      </c>
      <c r="P1571" s="47" t="s">
        <v>437</v>
      </c>
      <c r="Q1571" s="26" t="str">
        <f>IFERROR(IFERROR(VLOOKUP(H1571,[1]STATUS_CAPEX!I:J,2,0),VLOOKUP(H1571,[1]STATUS_OPEX!H:I,2,0)),0)</f>
        <v>LIB //COMS</v>
      </c>
      <c r="R1571" s="135">
        <v>45566</v>
      </c>
      <c r="S1571" s="32" t="s">
        <v>66</v>
      </c>
      <c r="T1571" s="26" t="s">
        <v>48</v>
      </c>
      <c r="U1571" s="33" t="s">
        <v>39</v>
      </c>
      <c r="V1571" s="33" t="str">
        <f t="shared" si="227"/>
        <v>OK</v>
      </c>
      <c r="W1571" s="33" t="s">
        <v>49</v>
      </c>
      <c r="X1571" s="33" t="s">
        <v>49</v>
      </c>
      <c r="Y1571" s="33" t="s">
        <v>39</v>
      </c>
      <c r="Z1571" s="14">
        <f t="shared" si="228"/>
        <v>1</v>
      </c>
      <c r="AA1571" s="48">
        <v>2810.9</v>
      </c>
      <c r="AB1571" s="50" t="s">
        <v>50</v>
      </c>
      <c r="AC1571" s="36" t="s">
        <v>411</v>
      </c>
      <c r="AD1571" s="37" t="s">
        <v>51</v>
      </c>
      <c r="AE1571" s="32" t="str">
        <f t="shared" si="231"/>
        <v>Realizado</v>
      </c>
      <c r="AF1571" s="38" t="s">
        <v>345</v>
      </c>
      <c r="AG1571" s="39">
        <f t="shared" si="232"/>
        <v>1129.18</v>
      </c>
      <c r="AH1571" s="40">
        <v>2548098.5699999998</v>
      </c>
      <c r="AI1571" s="35" t="e">
        <f t="shared" si="233"/>
        <v>#N/A</v>
      </c>
      <c r="AJ1571" s="41">
        <v>26187753</v>
      </c>
      <c r="AK1571" s="51">
        <v>1129.18</v>
      </c>
      <c r="AL1571" s="34" t="str">
        <f t="shared" si="229"/>
        <v>Mauricio Alves</v>
      </c>
    </row>
    <row r="1572" spans="1:38" x14ac:dyDescent="0.25">
      <c r="A1572" s="26" t="s">
        <v>38</v>
      </c>
      <c r="B1572" s="26" t="s">
        <v>39</v>
      </c>
      <c r="C1572" s="26" t="s">
        <v>52</v>
      </c>
      <c r="D1572" s="26" t="s">
        <v>40</v>
      </c>
      <c r="E1572" s="27">
        <v>130616</v>
      </c>
      <c r="F1572" s="67">
        <v>153</v>
      </c>
      <c r="G1572" s="67"/>
      <c r="H1572" s="26">
        <v>6000833635</v>
      </c>
      <c r="I1572" s="29" t="s">
        <v>42</v>
      </c>
      <c r="J1572" s="29" t="s">
        <v>42</v>
      </c>
      <c r="K1572" s="30" t="str">
        <f t="shared" si="230"/>
        <v>Custeio</v>
      </c>
      <c r="L1572" s="119" t="s">
        <v>136</v>
      </c>
      <c r="M1572" s="47" t="s">
        <v>44</v>
      </c>
      <c r="N1572" s="26" t="str">
        <f t="shared" si="226"/>
        <v>Realizado</v>
      </c>
      <c r="O1572" s="47" t="s">
        <v>45</v>
      </c>
      <c r="P1572" s="47" t="s">
        <v>433</v>
      </c>
      <c r="Q1572" s="26" t="str">
        <f>IFERROR(IFERROR(VLOOKUP(H1572,[1]STATUS_CAPEX!I:J,2,0),VLOOKUP(H1572,[1]STATUS_OPEX!H:I,2,0)),0)</f>
        <v>LIB //COMS</v>
      </c>
      <c r="R1572" s="135">
        <v>45566</v>
      </c>
      <c r="S1572" s="32" t="s">
        <v>47</v>
      </c>
      <c r="T1572" s="47" t="s">
        <v>72</v>
      </c>
      <c r="U1572" s="33" t="s">
        <v>39</v>
      </c>
      <c r="V1572" s="33" t="str">
        <f t="shared" si="227"/>
        <v>OK</v>
      </c>
      <c r="W1572" s="33" t="s">
        <v>49</v>
      </c>
      <c r="X1572" s="33" t="s">
        <v>49</v>
      </c>
      <c r="Y1572" s="33" t="s">
        <v>39</v>
      </c>
      <c r="Z1572" s="14">
        <f t="shared" si="228"/>
        <v>1</v>
      </c>
      <c r="AA1572" s="48">
        <v>4963.9799999999996</v>
      </c>
      <c r="AB1572" s="76" t="str">
        <f>IFERROR(VLOOKUP(H1572,[1]!Tabela11[[#All],[PEP/ORDEM]:[Mês_Acompanhamento]],8,0),"GIRO")</f>
        <v>GIRO</v>
      </c>
      <c r="AC1572" s="36" t="str">
        <f>IFERROR(VLOOKUP(T1572,[1]STATUS_CAPEX!Q:R,2,0),"SAMUEL OLIVEIRA")</f>
        <v>SAMUEL OLIVEIRA</v>
      </c>
      <c r="AD1572" s="37" t="s">
        <v>51</v>
      </c>
      <c r="AE1572" s="32" t="str">
        <f t="shared" si="231"/>
        <v>Realizado</v>
      </c>
      <c r="AF1572" s="38" t="s">
        <v>42</v>
      </c>
      <c r="AG1572" s="39">
        <f t="shared" si="232"/>
        <v>6445.64</v>
      </c>
      <c r="AH1572" s="40">
        <v>2548098.5699999998</v>
      </c>
      <c r="AI1572" s="35" t="e">
        <f t="shared" si="233"/>
        <v>#N/A</v>
      </c>
      <c r="AJ1572" s="41">
        <v>25866551</v>
      </c>
      <c r="AK1572" s="51">
        <v>6445.64</v>
      </c>
      <c r="AL1572" s="34" t="str">
        <f t="shared" si="229"/>
        <v>Mauricio Alves</v>
      </c>
    </row>
    <row r="1573" spans="1:38" x14ac:dyDescent="0.25">
      <c r="A1573" s="26" t="s">
        <v>38</v>
      </c>
      <c r="B1573" s="26" t="s">
        <v>39</v>
      </c>
      <c r="C1573" s="26" t="s">
        <v>52</v>
      </c>
      <c r="D1573" s="26" t="s">
        <v>40</v>
      </c>
      <c r="E1573" s="27">
        <v>135343</v>
      </c>
      <c r="F1573" s="67">
        <v>154</v>
      </c>
      <c r="G1573" s="67"/>
      <c r="H1573" s="26">
        <v>6000833636</v>
      </c>
      <c r="I1573" s="26" t="s">
        <v>42</v>
      </c>
      <c r="J1573" s="26" t="s">
        <v>42</v>
      </c>
      <c r="K1573" s="30" t="str">
        <f t="shared" si="230"/>
        <v>Custeio</v>
      </c>
      <c r="L1573" s="119" t="s">
        <v>136</v>
      </c>
      <c r="M1573" s="47" t="s">
        <v>44</v>
      </c>
      <c r="N1573" s="26" t="str">
        <f t="shared" si="226"/>
        <v>Realizado</v>
      </c>
      <c r="O1573" s="47" t="s">
        <v>45</v>
      </c>
      <c r="P1573" s="47" t="s">
        <v>537</v>
      </c>
      <c r="Q1573" s="26" t="str">
        <f>IFERROR(IFERROR(VLOOKUP(H1573,[1]STATUS_CAPEX!I:J,2,0),VLOOKUP(H1573,[1]STATUS_OPEX!H:I,2,0)),0)</f>
        <v>LIB //COMS</v>
      </c>
      <c r="R1573" s="135">
        <v>45566</v>
      </c>
      <c r="S1573" s="32" t="s">
        <v>47</v>
      </c>
      <c r="T1573" s="47" t="s">
        <v>72</v>
      </c>
      <c r="U1573" s="33" t="s">
        <v>39</v>
      </c>
      <c r="V1573" s="33" t="str">
        <f t="shared" si="227"/>
        <v>OK</v>
      </c>
      <c r="W1573" s="33" t="s">
        <v>49</v>
      </c>
      <c r="X1573" s="33" t="s">
        <v>49</v>
      </c>
      <c r="Y1573" s="33" t="s">
        <v>39</v>
      </c>
      <c r="Z1573" s="14">
        <f t="shared" si="228"/>
        <v>1</v>
      </c>
      <c r="AA1573" s="48">
        <v>2709.79</v>
      </c>
      <c r="AB1573" s="76" t="str">
        <f>IFERROR(VLOOKUP(H1573,[1]!Tabela11[[#All],[PEP/ORDEM]:[Mês_Acompanhamento]],8,0),"GIRO")</f>
        <v>GIRO</v>
      </c>
      <c r="AC1573" s="36" t="s">
        <v>271</v>
      </c>
      <c r="AD1573" s="37" t="s">
        <v>51</v>
      </c>
      <c r="AE1573" s="32" t="str">
        <f t="shared" si="231"/>
        <v>Realizado</v>
      </c>
      <c r="AF1573" s="38" t="s">
        <v>42</v>
      </c>
      <c r="AG1573" s="39">
        <f t="shared" si="232"/>
        <v>2598.25</v>
      </c>
      <c r="AH1573" s="40">
        <v>2548098.5699999998</v>
      </c>
      <c r="AI1573" s="35" t="e">
        <f t="shared" si="233"/>
        <v>#N/A</v>
      </c>
      <c r="AJ1573" s="41">
        <v>25882107</v>
      </c>
      <c r="AK1573" s="51">
        <v>2598.25</v>
      </c>
      <c r="AL1573" s="34" t="str">
        <f t="shared" si="229"/>
        <v>Mauricio Alves</v>
      </c>
    </row>
    <row r="1574" spans="1:38" x14ac:dyDescent="0.25">
      <c r="A1574" s="26" t="s">
        <v>38</v>
      </c>
      <c r="B1574" s="26" t="s">
        <v>39</v>
      </c>
      <c r="C1574" s="26" t="s">
        <v>52</v>
      </c>
      <c r="D1574" s="26" t="s">
        <v>40</v>
      </c>
      <c r="E1574" s="27">
        <v>4412503</v>
      </c>
      <c r="F1574" s="67">
        <v>155</v>
      </c>
      <c r="G1574" s="67"/>
      <c r="H1574" s="26">
        <v>6000833637</v>
      </c>
      <c r="I1574" s="43" t="s">
        <v>42</v>
      </c>
      <c r="J1574" s="43" t="s">
        <v>42</v>
      </c>
      <c r="K1574" s="30" t="str">
        <f t="shared" si="230"/>
        <v>Custeio</v>
      </c>
      <c r="L1574" s="119" t="s">
        <v>136</v>
      </c>
      <c r="M1574" s="47" t="s">
        <v>44</v>
      </c>
      <c r="N1574" s="26" t="str">
        <f t="shared" si="226"/>
        <v>Realizado</v>
      </c>
      <c r="O1574" s="47" t="s">
        <v>45</v>
      </c>
      <c r="P1574" s="47" t="s">
        <v>639</v>
      </c>
      <c r="Q1574" s="26" t="str">
        <f>IFERROR(IFERROR(VLOOKUP(H1574,[1]STATUS_CAPEX!I:J,2,0),VLOOKUP(H1574,[1]STATUS_OPEX!H:I,2,0)),0)</f>
        <v>LIB //COMS</v>
      </c>
      <c r="R1574" s="135">
        <v>45566</v>
      </c>
      <c r="S1574" s="32" t="s">
        <v>165</v>
      </c>
      <c r="T1574" s="47" t="s">
        <v>72</v>
      </c>
      <c r="U1574" s="33" t="s">
        <v>39</v>
      </c>
      <c r="V1574" s="33" t="str">
        <f t="shared" si="227"/>
        <v>OK</v>
      </c>
      <c r="W1574" s="33" t="s">
        <v>49</v>
      </c>
      <c r="X1574" s="33" t="s">
        <v>49</v>
      </c>
      <c r="Y1574" s="33" t="s">
        <v>39</v>
      </c>
      <c r="Z1574" s="14">
        <f t="shared" si="228"/>
        <v>1</v>
      </c>
      <c r="AA1574" s="48">
        <v>2249.62</v>
      </c>
      <c r="AB1574" s="76" t="s">
        <v>50</v>
      </c>
      <c r="AC1574" s="36" t="str">
        <f>IFERROR(VLOOKUP(T1574,[1]STATUS_CAPEX!Q:R,2,0),"SAMUEL OLIVEIRA")</f>
        <v>SAMUEL OLIVEIRA</v>
      </c>
      <c r="AD1574" s="37" t="s">
        <v>51</v>
      </c>
      <c r="AE1574" s="32" t="str">
        <f t="shared" si="231"/>
        <v>Realizado</v>
      </c>
      <c r="AF1574" s="38" t="s">
        <v>166</v>
      </c>
      <c r="AG1574" s="39">
        <f t="shared" si="232"/>
        <v>3601</v>
      </c>
      <c r="AH1574" s="40">
        <v>2548098.5699999998</v>
      </c>
      <c r="AI1574" s="35" t="e">
        <f t="shared" si="233"/>
        <v>#N/A</v>
      </c>
      <c r="AJ1574" s="41">
        <v>25866638</v>
      </c>
      <c r="AK1574" s="51">
        <v>3601</v>
      </c>
      <c r="AL1574" s="34" t="str">
        <f t="shared" si="229"/>
        <v>Mauricio Alves</v>
      </c>
    </row>
    <row r="1575" spans="1:38" hidden="1" x14ac:dyDescent="0.25">
      <c r="A1575" s="26" t="s">
        <v>143</v>
      </c>
      <c r="B1575" s="26" t="s">
        <v>769</v>
      </c>
      <c r="C1575" s="26" t="s">
        <v>770</v>
      </c>
      <c r="D1575" s="26" t="s">
        <v>61</v>
      </c>
      <c r="E1575" s="27">
        <v>44512546</v>
      </c>
      <c r="F1575" s="67">
        <v>156</v>
      </c>
      <c r="G1575" s="67"/>
      <c r="H1575" s="44" t="s">
        <v>771</v>
      </c>
      <c r="I1575" s="45" t="s">
        <v>63</v>
      </c>
      <c r="J1575" s="45" t="s">
        <v>63</v>
      </c>
      <c r="K1575" s="30" t="str">
        <f t="shared" si="230"/>
        <v>EME</v>
      </c>
      <c r="L1575" s="119" t="s">
        <v>136</v>
      </c>
      <c r="M1575" s="47" t="s">
        <v>44</v>
      </c>
      <c r="N1575" s="26" t="str">
        <f t="shared" si="226"/>
        <v>Pendente</v>
      </c>
      <c r="O1575" s="47" t="s">
        <v>45</v>
      </c>
      <c r="P1575" s="47" t="s">
        <v>437</v>
      </c>
      <c r="Q1575" s="26" t="str">
        <f>IFERROR(IFERROR(VLOOKUP(H1575,[1]STATUS_CAPEX!I:J,2,0),VLOOKUP(H1575,[1]STATUS_OPEX!H:I,2,0)),0)</f>
        <v>LIB //PEND</v>
      </c>
      <c r="R1575" s="135">
        <v>45566</v>
      </c>
      <c r="S1575" s="32" t="s">
        <v>66</v>
      </c>
      <c r="T1575" s="26" t="s">
        <v>48</v>
      </c>
      <c r="U1575" s="33" t="s">
        <v>39</v>
      </c>
      <c r="V1575" s="33" t="str">
        <f t="shared" si="227"/>
        <v>OK</v>
      </c>
      <c r="W1575" s="33" t="s">
        <v>148</v>
      </c>
      <c r="X1575" s="33" t="s">
        <v>148</v>
      </c>
      <c r="Y1575" s="33" t="s">
        <v>39</v>
      </c>
      <c r="Z1575" s="14">
        <f t="shared" si="228"/>
        <v>0.6</v>
      </c>
      <c r="AA1575" s="48">
        <v>7260.35</v>
      </c>
      <c r="AB1575" s="50" t="s">
        <v>50</v>
      </c>
      <c r="AC1575" s="36" t="str">
        <f>IFERROR(VLOOKUP(T1575,[1]STATUS_CAPEX!Q:R,2,0),"SAMUEL OLIVEIRA")</f>
        <v>LUCAS ANDRADE</v>
      </c>
      <c r="AD1575" s="37">
        <v>45642</v>
      </c>
      <c r="AE1575" s="32" t="str">
        <f t="shared" si="231"/>
        <v>Realizado</v>
      </c>
      <c r="AF1575" s="38" t="s">
        <v>68</v>
      </c>
      <c r="AG1575" s="39">
        <f t="shared" si="232"/>
        <v>3368.99</v>
      </c>
      <c r="AH1575" s="40">
        <v>2548098.5699999998</v>
      </c>
      <c r="AI1575" s="35" t="e">
        <f t="shared" si="233"/>
        <v>#N/A</v>
      </c>
      <c r="AJ1575" s="41">
        <v>26059063</v>
      </c>
      <c r="AK1575" s="51">
        <v>3368.99</v>
      </c>
      <c r="AL1575" s="34" t="str">
        <f t="shared" si="229"/>
        <v>Mauricio Alves</v>
      </c>
    </row>
    <row r="1576" spans="1:38" x14ac:dyDescent="0.25">
      <c r="A1576" s="26" t="s">
        <v>38</v>
      </c>
      <c r="B1576" s="26" t="s">
        <v>39</v>
      </c>
      <c r="C1576" s="26" t="s">
        <v>52</v>
      </c>
      <c r="D1576" s="26" t="s">
        <v>40</v>
      </c>
      <c r="E1576" s="27">
        <v>44512573</v>
      </c>
      <c r="F1576" s="67">
        <v>157</v>
      </c>
      <c r="G1576" s="67"/>
      <c r="H1576" s="26" t="s">
        <v>772</v>
      </c>
      <c r="I1576" s="29" t="s">
        <v>42</v>
      </c>
      <c r="J1576" s="29" t="s">
        <v>42</v>
      </c>
      <c r="K1576" s="30" t="str">
        <f t="shared" si="230"/>
        <v>EME</v>
      </c>
      <c r="L1576" s="119" t="s">
        <v>136</v>
      </c>
      <c r="M1576" s="47" t="s">
        <v>44</v>
      </c>
      <c r="N1576" s="26" t="str">
        <f t="shared" si="226"/>
        <v>Realizado</v>
      </c>
      <c r="O1576" s="47" t="s">
        <v>45</v>
      </c>
      <c r="P1576" s="47" t="s">
        <v>437</v>
      </c>
      <c r="Q1576" s="26" t="str">
        <f>IFERROR(IFERROR(VLOOKUP(H1576,[1]STATUS_CAPEX!I:J,2,0),VLOOKUP(H1576,[1]STATUS_OPEX!H:I,2,0)),0)</f>
        <v>LIB // MED</v>
      </c>
      <c r="R1576" s="135">
        <v>45566</v>
      </c>
      <c r="S1576" s="32" t="s">
        <v>165</v>
      </c>
      <c r="T1576" s="26" t="s">
        <v>48</v>
      </c>
      <c r="U1576" s="33" t="s">
        <v>39</v>
      </c>
      <c r="V1576" s="33" t="str">
        <f t="shared" si="227"/>
        <v>OK</v>
      </c>
      <c r="W1576" s="33" t="s">
        <v>49</v>
      </c>
      <c r="X1576" s="33" t="s">
        <v>49</v>
      </c>
      <c r="Y1576" s="33" t="s">
        <v>39</v>
      </c>
      <c r="Z1576" s="14">
        <f t="shared" si="228"/>
        <v>1</v>
      </c>
      <c r="AA1576" s="48">
        <v>5380.38</v>
      </c>
      <c r="AB1576" s="76" t="s">
        <v>50</v>
      </c>
      <c r="AC1576" s="36" t="str">
        <f>IFERROR(VLOOKUP(T1576,[1]STATUS_CAPEX!Q:R,2,0),"SAMUEL OLIVEIRA")</f>
        <v>LUCAS ANDRADE</v>
      </c>
      <c r="AD1576" s="37" t="s">
        <v>51</v>
      </c>
      <c r="AE1576" s="32" t="str">
        <f t="shared" si="231"/>
        <v>Realizado</v>
      </c>
      <c r="AF1576" s="38" t="s">
        <v>166</v>
      </c>
      <c r="AG1576" s="39">
        <f t="shared" si="232"/>
        <v>718.14</v>
      </c>
      <c r="AH1576" s="40">
        <v>2548098.5699999998</v>
      </c>
      <c r="AI1576" s="35" t="e">
        <f t="shared" si="233"/>
        <v>#N/A</v>
      </c>
      <c r="AJ1576" s="41">
        <v>26059090</v>
      </c>
      <c r="AK1576" s="51">
        <v>718.14</v>
      </c>
      <c r="AL1576" s="34" t="str">
        <f t="shared" si="229"/>
        <v>Mauricio Alves</v>
      </c>
    </row>
    <row r="1577" spans="1:38" x14ac:dyDescent="0.25">
      <c r="A1577" s="26" t="s">
        <v>38</v>
      </c>
      <c r="B1577" s="26" t="s">
        <v>39</v>
      </c>
      <c r="C1577" s="26" t="s">
        <v>52</v>
      </c>
      <c r="D1577" s="26" t="s">
        <v>40</v>
      </c>
      <c r="E1577" s="27">
        <v>44525879</v>
      </c>
      <c r="F1577" s="67">
        <v>684</v>
      </c>
      <c r="G1577" s="67"/>
      <c r="H1577" s="26">
        <v>6000833567</v>
      </c>
      <c r="I1577" s="26" t="s">
        <v>42</v>
      </c>
      <c r="J1577" s="26" t="s">
        <v>42</v>
      </c>
      <c r="K1577" s="30" t="str">
        <f t="shared" si="230"/>
        <v>Custeio</v>
      </c>
      <c r="L1577" s="119" t="s">
        <v>136</v>
      </c>
      <c r="M1577" s="26" t="s">
        <v>69</v>
      </c>
      <c r="N1577" s="26" t="str">
        <f t="shared" si="226"/>
        <v>Realizado</v>
      </c>
      <c r="O1577" s="47" t="s">
        <v>45</v>
      </c>
      <c r="P1577" s="47" t="s">
        <v>76</v>
      </c>
      <c r="Q1577" s="26" t="str">
        <f>IFERROR(IFERROR(VLOOKUP(H1577,[1]STATUS_CAPEX!I:J,2,0),VLOOKUP(H1577,[1]STATUS_OPEX!H:I,2,0)),0)</f>
        <v>LIB //COMS</v>
      </c>
      <c r="R1577" s="135">
        <v>45566</v>
      </c>
      <c r="S1577" s="32" t="s">
        <v>47</v>
      </c>
      <c r="T1577" s="47" t="s">
        <v>72</v>
      </c>
      <c r="U1577" s="33" t="s">
        <v>39</v>
      </c>
      <c r="V1577" s="33" t="str">
        <f t="shared" si="227"/>
        <v>OK</v>
      </c>
      <c r="W1577" s="33" t="s">
        <v>49</v>
      </c>
      <c r="X1577" s="33" t="s">
        <v>49</v>
      </c>
      <c r="Y1577" s="33" t="s">
        <v>39</v>
      </c>
      <c r="Z1577" s="14">
        <f t="shared" si="228"/>
        <v>1</v>
      </c>
      <c r="AA1577" s="48">
        <v>1236.3599999999999</v>
      </c>
      <c r="AB1577" s="76" t="str">
        <f>IFERROR(VLOOKUP(H1577,[1]!Tabela11[[#All],[PEP/ORDEM]:[Mês_Acompanhamento]],8,0),"GIRO")</f>
        <v>GIRO</v>
      </c>
      <c r="AC1577" s="36" t="str">
        <f>IFERROR(VLOOKUP(T1577,[1]STATUS_CAPEX!Q:R,2,0),"SAMUEL OLIVEIRA")</f>
        <v>SAMUEL OLIVEIRA</v>
      </c>
      <c r="AD1577" s="37" t="s">
        <v>51</v>
      </c>
      <c r="AE1577" s="32" t="str">
        <f t="shared" si="231"/>
        <v>Realizado</v>
      </c>
      <c r="AF1577" s="38" t="s">
        <v>42</v>
      </c>
      <c r="AG1577" s="39">
        <f t="shared" si="232"/>
        <v>4246.55</v>
      </c>
      <c r="AH1577" s="40">
        <v>2548098.5699999998</v>
      </c>
      <c r="AI1577" s="35" t="e">
        <f t="shared" si="233"/>
        <v>#N/A</v>
      </c>
      <c r="AJ1577" s="41">
        <v>25837823</v>
      </c>
      <c r="AK1577" s="51">
        <v>4246.55</v>
      </c>
      <c r="AL1577" s="34" t="str">
        <f t="shared" si="229"/>
        <v>Mauricio Alves</v>
      </c>
    </row>
    <row r="1578" spans="1:38" x14ac:dyDescent="0.25">
      <c r="A1578" s="26" t="s">
        <v>38</v>
      </c>
      <c r="B1578" s="26" t="s">
        <v>39</v>
      </c>
      <c r="C1578" s="26" t="s">
        <v>52</v>
      </c>
      <c r="D1578" s="26" t="s">
        <v>40</v>
      </c>
      <c r="E1578" s="27">
        <v>44525261</v>
      </c>
      <c r="F1578" s="67">
        <v>685</v>
      </c>
      <c r="G1578" s="67"/>
      <c r="H1578" s="26">
        <v>6000843146</v>
      </c>
      <c r="I1578" s="26" t="s">
        <v>42</v>
      </c>
      <c r="J1578" s="26" t="s">
        <v>42</v>
      </c>
      <c r="K1578" s="30" t="str">
        <f t="shared" si="230"/>
        <v>Custeio</v>
      </c>
      <c r="L1578" s="131" t="s">
        <v>136</v>
      </c>
      <c r="M1578" s="26" t="s">
        <v>69</v>
      </c>
      <c r="N1578" s="26" t="str">
        <f t="shared" si="226"/>
        <v>Realizado</v>
      </c>
      <c r="O1578" s="47" t="s">
        <v>45</v>
      </c>
      <c r="P1578" s="47" t="s">
        <v>76</v>
      </c>
      <c r="Q1578" s="26" t="str">
        <f>IFERROR(IFERROR(VLOOKUP(H1578,[1]STATUS_CAPEX!I:J,2,0),VLOOKUP(H1578,[1]STATUS_OPEX!H:I,2,0)),0)</f>
        <v>LIB //COMS</v>
      </c>
      <c r="R1578" s="135">
        <v>45566</v>
      </c>
      <c r="S1578" s="32" t="s">
        <v>47</v>
      </c>
      <c r="T1578" s="47" t="s">
        <v>72</v>
      </c>
      <c r="U1578" s="33" t="s">
        <v>39</v>
      </c>
      <c r="V1578" s="33" t="str">
        <f t="shared" si="227"/>
        <v>OK</v>
      </c>
      <c r="W1578" s="33" t="s">
        <v>49</v>
      </c>
      <c r="X1578" s="33" t="s">
        <v>49</v>
      </c>
      <c r="Y1578" s="33" t="s">
        <v>39</v>
      </c>
      <c r="Z1578" s="14">
        <f t="shared" si="228"/>
        <v>1</v>
      </c>
      <c r="AA1578" s="48">
        <v>6928.74</v>
      </c>
      <c r="AB1578" s="76" t="str">
        <f>IFERROR(VLOOKUP(H1578,[1]!Tabela11[[#All],[PEP/ORDEM]:[Mês_Acompanhamento]],8,0),"GIRO")</f>
        <v>GIRO</v>
      </c>
      <c r="AC1578" s="36" t="str">
        <f>IFERROR(VLOOKUP(T1578,[1]STATUS_CAPEX!Q:R,2,0),"SAMUEL OLIVEIRA")</f>
        <v>SAMUEL OLIVEIRA</v>
      </c>
      <c r="AD1578" s="37" t="s">
        <v>51</v>
      </c>
      <c r="AE1578" s="32" t="str">
        <f t="shared" si="231"/>
        <v>Realizado</v>
      </c>
      <c r="AF1578" s="38" t="s">
        <v>42</v>
      </c>
      <c r="AG1578" s="39">
        <f t="shared" si="232"/>
        <v>5041.05</v>
      </c>
      <c r="AH1578" s="40">
        <v>2548098.5699999998</v>
      </c>
      <c r="AI1578" s="35" t="e">
        <f t="shared" si="233"/>
        <v>#N/A</v>
      </c>
      <c r="AJ1578" s="41">
        <v>25837826</v>
      </c>
      <c r="AK1578" s="51">
        <v>5041.05</v>
      </c>
      <c r="AL1578" s="34" t="str">
        <f t="shared" si="229"/>
        <v>Mauricio Alves</v>
      </c>
    </row>
    <row r="1579" spans="1:38" x14ac:dyDescent="0.25">
      <c r="A1579" s="26" t="s">
        <v>38</v>
      </c>
      <c r="B1579" s="26" t="s">
        <v>39</v>
      </c>
      <c r="C1579" s="26" t="s">
        <v>52</v>
      </c>
      <c r="D1579" s="26" t="s">
        <v>40</v>
      </c>
      <c r="E1579" s="27">
        <v>7975</v>
      </c>
      <c r="F1579" s="67">
        <v>686</v>
      </c>
      <c r="G1579" s="67"/>
      <c r="H1579" s="26">
        <v>6000833571</v>
      </c>
      <c r="I1579" s="26" t="s">
        <v>42</v>
      </c>
      <c r="J1579" s="26" t="s">
        <v>42</v>
      </c>
      <c r="K1579" s="30" t="str">
        <f t="shared" si="230"/>
        <v>Custeio</v>
      </c>
      <c r="L1579" s="119" t="s">
        <v>136</v>
      </c>
      <c r="M1579" s="26" t="s">
        <v>69</v>
      </c>
      <c r="N1579" s="26" t="str">
        <f t="shared" si="226"/>
        <v>Realizado</v>
      </c>
      <c r="O1579" s="47" t="s">
        <v>45</v>
      </c>
      <c r="P1579" s="47" t="s">
        <v>76</v>
      </c>
      <c r="Q1579" s="26" t="str">
        <f>IFERROR(IFERROR(VLOOKUP(H1579,[1]STATUS_CAPEX!I:J,2,0),VLOOKUP(H1579,[1]STATUS_OPEX!H:I,2,0)),0)</f>
        <v>LIB //COMS</v>
      </c>
      <c r="R1579" s="135">
        <v>45566</v>
      </c>
      <c r="S1579" s="32" t="s">
        <v>47</v>
      </c>
      <c r="T1579" s="47" t="s">
        <v>72</v>
      </c>
      <c r="U1579" s="33" t="s">
        <v>39</v>
      </c>
      <c r="V1579" s="33" t="str">
        <f t="shared" si="227"/>
        <v>OK</v>
      </c>
      <c r="W1579" s="33" t="s">
        <v>49</v>
      </c>
      <c r="X1579" s="33" t="s">
        <v>49</v>
      </c>
      <c r="Y1579" s="33" t="s">
        <v>39</v>
      </c>
      <c r="Z1579" s="14">
        <f t="shared" si="228"/>
        <v>1</v>
      </c>
      <c r="AA1579" s="48">
        <v>2309.58</v>
      </c>
      <c r="AB1579" s="76" t="str">
        <f>IFERROR(VLOOKUP(H1579,[1]!Tabela11[[#All],[PEP/ORDEM]:[Mês_Acompanhamento]],8,0),"GIRO")</f>
        <v>GIRO</v>
      </c>
      <c r="AC1579" s="36" t="str">
        <f>IFERROR(VLOOKUP(T1579,[1]STATUS_CAPEX!Q:R,2,0),"SAMUEL OLIVEIRA")</f>
        <v>SAMUEL OLIVEIRA</v>
      </c>
      <c r="AD1579" s="37" t="s">
        <v>51</v>
      </c>
      <c r="AE1579" s="32" t="str">
        <f t="shared" si="231"/>
        <v>Realizado</v>
      </c>
      <c r="AF1579" s="38" t="s">
        <v>42</v>
      </c>
      <c r="AG1579" s="39">
        <f t="shared" si="232"/>
        <v>2309.58</v>
      </c>
      <c r="AH1579" s="40">
        <v>2548098.5699999998</v>
      </c>
      <c r="AI1579" s="35" t="e">
        <f t="shared" si="233"/>
        <v>#N/A</v>
      </c>
      <c r="AJ1579" s="41">
        <v>25838066</v>
      </c>
      <c r="AK1579" s="51">
        <v>2309.58</v>
      </c>
      <c r="AL1579" s="34" t="str">
        <f t="shared" si="229"/>
        <v>Mauricio Alves</v>
      </c>
    </row>
    <row r="1580" spans="1:38" x14ac:dyDescent="0.25">
      <c r="A1580" s="26" t="s">
        <v>38</v>
      </c>
      <c r="B1580" s="26" t="s">
        <v>39</v>
      </c>
      <c r="C1580" s="26" t="s">
        <v>52</v>
      </c>
      <c r="D1580" s="26" t="s">
        <v>40</v>
      </c>
      <c r="E1580" s="46">
        <v>44525511</v>
      </c>
      <c r="F1580" s="67">
        <v>687</v>
      </c>
      <c r="G1580" s="67"/>
      <c r="H1580" s="26">
        <v>6000833471</v>
      </c>
      <c r="I1580" s="26" t="s">
        <v>42</v>
      </c>
      <c r="J1580" s="26" t="s">
        <v>42</v>
      </c>
      <c r="K1580" s="30" t="str">
        <f t="shared" si="230"/>
        <v>Custeio</v>
      </c>
      <c r="L1580" s="119" t="s">
        <v>136</v>
      </c>
      <c r="M1580" s="26" t="s">
        <v>69</v>
      </c>
      <c r="N1580" s="26" t="str">
        <f t="shared" si="226"/>
        <v>Realizado</v>
      </c>
      <c r="O1580" s="47" t="s">
        <v>137</v>
      </c>
      <c r="P1580" s="47" t="s">
        <v>76</v>
      </c>
      <c r="Q1580" s="26" t="str">
        <f>IFERROR(IFERROR(VLOOKUP(H1580,[1]STATUS_CAPEX!I:J,2,0),VLOOKUP(H1580,[1]STATUS_OPEX!H:I,2,0)),0)</f>
        <v>LIB //COMS</v>
      </c>
      <c r="R1580" s="135">
        <v>45566</v>
      </c>
      <c r="S1580" s="32" t="s">
        <v>47</v>
      </c>
      <c r="T1580" s="47" t="s">
        <v>72</v>
      </c>
      <c r="U1580" s="33" t="s">
        <v>39</v>
      </c>
      <c r="V1580" s="33" t="str">
        <f t="shared" si="227"/>
        <v>OK</v>
      </c>
      <c r="W1580" s="33" t="s">
        <v>49</v>
      </c>
      <c r="X1580" s="33" t="s">
        <v>49</v>
      </c>
      <c r="Y1580" s="33" t="s">
        <v>39</v>
      </c>
      <c r="Z1580" s="14">
        <f t="shared" si="228"/>
        <v>1</v>
      </c>
      <c r="AA1580" s="48">
        <v>6231.38</v>
      </c>
      <c r="AB1580" s="76" t="str">
        <f>IFERROR(VLOOKUP(H1580,[1]!Tabela11[[#All],[PEP/ORDEM]:[Mês_Acompanhamento]],8,0),"GIRO")</f>
        <v>GIRO</v>
      </c>
      <c r="AC1580" s="36" t="s">
        <v>271</v>
      </c>
      <c r="AD1580" s="37" t="s">
        <v>51</v>
      </c>
      <c r="AE1580" s="32" t="str">
        <f t="shared" si="231"/>
        <v>Realizado</v>
      </c>
      <c r="AF1580" s="38" t="s">
        <v>42</v>
      </c>
      <c r="AG1580" s="39">
        <f t="shared" si="232"/>
        <v>4116.66</v>
      </c>
      <c r="AH1580" s="40">
        <v>2548098.5699999998</v>
      </c>
      <c r="AI1580" s="35" t="e">
        <f t="shared" si="233"/>
        <v>#N/A</v>
      </c>
      <c r="AJ1580" s="41">
        <v>25837686</v>
      </c>
      <c r="AK1580" s="51">
        <v>4116.66</v>
      </c>
      <c r="AL1580" s="34" t="str">
        <f t="shared" si="229"/>
        <v>Mauricio Alves</v>
      </c>
    </row>
    <row r="1581" spans="1:38" x14ac:dyDescent="0.25">
      <c r="A1581" s="26" t="s">
        <v>38</v>
      </c>
      <c r="B1581" s="26" t="s">
        <v>39</v>
      </c>
      <c r="C1581" s="26" t="s">
        <v>52</v>
      </c>
      <c r="D1581" s="26" t="s">
        <v>40</v>
      </c>
      <c r="E1581" s="27">
        <v>44527376</v>
      </c>
      <c r="F1581" s="67">
        <v>688</v>
      </c>
      <c r="G1581" s="67"/>
      <c r="H1581" s="26">
        <v>6000833472</v>
      </c>
      <c r="I1581" s="43" t="s">
        <v>42</v>
      </c>
      <c r="J1581" s="43" t="s">
        <v>42</v>
      </c>
      <c r="K1581" s="30" t="str">
        <f t="shared" si="230"/>
        <v>Custeio</v>
      </c>
      <c r="L1581" s="119" t="s">
        <v>136</v>
      </c>
      <c r="M1581" s="26" t="s">
        <v>69</v>
      </c>
      <c r="N1581" s="26" t="str">
        <f t="shared" ref="N1581:N1644" si="234">IF(Z1581&gt;99%,"Realizado","Pendente")</f>
        <v>Realizado</v>
      </c>
      <c r="O1581" s="47" t="s">
        <v>45</v>
      </c>
      <c r="P1581" s="47" t="s">
        <v>76</v>
      </c>
      <c r="Q1581" s="26" t="str">
        <f>IFERROR(IFERROR(VLOOKUP(H1581,[1]STATUS_CAPEX!I:J,2,0),VLOOKUP(H1581,[1]STATUS_OPEX!H:I,2,0)),0)</f>
        <v>LIB //COMS</v>
      </c>
      <c r="R1581" s="135">
        <v>45566</v>
      </c>
      <c r="S1581" s="32" t="s">
        <v>165</v>
      </c>
      <c r="T1581" s="47" t="s">
        <v>72</v>
      </c>
      <c r="U1581" s="33" t="s">
        <v>39</v>
      </c>
      <c r="V1581" s="33" t="str">
        <f t="shared" si="227"/>
        <v>OK</v>
      </c>
      <c r="W1581" s="33" t="s">
        <v>49</v>
      </c>
      <c r="X1581" s="33" t="s">
        <v>49</v>
      </c>
      <c r="Y1581" s="33" t="s">
        <v>39</v>
      </c>
      <c r="Z1581" s="14">
        <f t="shared" si="228"/>
        <v>1</v>
      </c>
      <c r="AA1581" s="48">
        <v>20576.16</v>
      </c>
      <c r="AB1581" s="76" t="s">
        <v>50</v>
      </c>
      <c r="AC1581" s="36" t="s">
        <v>271</v>
      </c>
      <c r="AD1581" s="37" t="s">
        <v>51</v>
      </c>
      <c r="AE1581" s="32" t="str">
        <f t="shared" si="231"/>
        <v>Realizado</v>
      </c>
      <c r="AF1581" s="38" t="s">
        <v>166</v>
      </c>
      <c r="AG1581" s="39">
        <f t="shared" si="232"/>
        <v>10439.33</v>
      </c>
      <c r="AH1581" s="40">
        <v>2548098.5699999998</v>
      </c>
      <c r="AI1581" s="35" t="e">
        <f t="shared" si="233"/>
        <v>#N/A</v>
      </c>
      <c r="AJ1581" s="41">
        <v>25837783</v>
      </c>
      <c r="AK1581" s="51">
        <v>10439.33</v>
      </c>
      <c r="AL1581" s="34" t="str">
        <f t="shared" si="229"/>
        <v>Mauricio Alves</v>
      </c>
    </row>
    <row r="1582" spans="1:38" x14ac:dyDescent="0.25">
      <c r="A1582" s="26" t="s">
        <v>38</v>
      </c>
      <c r="B1582" s="26" t="s">
        <v>39</v>
      </c>
      <c r="C1582" s="26" t="s">
        <v>52</v>
      </c>
      <c r="D1582" s="26" t="s">
        <v>40</v>
      </c>
      <c r="E1582" s="27">
        <v>101118</v>
      </c>
      <c r="F1582" s="67">
        <v>281</v>
      </c>
      <c r="G1582" s="67"/>
      <c r="H1582" s="44" t="s">
        <v>773</v>
      </c>
      <c r="I1582" s="45" t="s">
        <v>63</v>
      </c>
      <c r="J1582" s="45" t="s">
        <v>63</v>
      </c>
      <c r="K1582" s="30" t="str">
        <f t="shared" si="230"/>
        <v>EME</v>
      </c>
      <c r="L1582" s="119" t="s">
        <v>136</v>
      </c>
      <c r="M1582" s="26" t="s">
        <v>54</v>
      </c>
      <c r="N1582" s="26" t="str">
        <f t="shared" si="234"/>
        <v>Realizado</v>
      </c>
      <c r="O1582" s="47" t="s">
        <v>45</v>
      </c>
      <c r="P1582" s="47" t="s">
        <v>705</v>
      </c>
      <c r="Q1582" s="26" t="str">
        <f>IFERROR(IFERROR(VLOOKUP(H1582,[1]STATUS_CAPEX!I:J,2,0),VLOOKUP(H1582,[1]STATUS_OPEX!H:I,2,0)),0)</f>
        <v>LIB //COMS</v>
      </c>
      <c r="R1582" s="135">
        <v>45566</v>
      </c>
      <c r="S1582" s="32" t="s">
        <v>66</v>
      </c>
      <c r="T1582" s="26" t="s">
        <v>48</v>
      </c>
      <c r="U1582" s="33" t="s">
        <v>39</v>
      </c>
      <c r="V1582" s="33" t="str">
        <f t="shared" si="227"/>
        <v>OK</v>
      </c>
      <c r="W1582" s="33" t="s">
        <v>49</v>
      </c>
      <c r="X1582" s="33" t="s">
        <v>49</v>
      </c>
      <c r="Y1582" s="33" t="s">
        <v>39</v>
      </c>
      <c r="Z1582" s="14">
        <f t="shared" si="228"/>
        <v>1</v>
      </c>
      <c r="AA1582" s="48">
        <v>4167.26</v>
      </c>
      <c r="AB1582" s="50" t="s">
        <v>50</v>
      </c>
      <c r="AC1582" s="36" t="s">
        <v>411</v>
      </c>
      <c r="AD1582" s="37" t="s">
        <v>51</v>
      </c>
      <c r="AE1582" s="32" t="str">
        <f t="shared" si="231"/>
        <v>Realizado</v>
      </c>
      <c r="AF1582" s="38" t="s">
        <v>345</v>
      </c>
      <c r="AG1582" s="39">
        <f t="shared" si="232"/>
        <v>5544.18</v>
      </c>
      <c r="AH1582" s="40">
        <v>2548098.5699999998</v>
      </c>
      <c r="AI1582" s="35" t="e">
        <f t="shared" si="233"/>
        <v>#N/A</v>
      </c>
      <c r="AJ1582" s="41">
        <v>26385382</v>
      </c>
      <c r="AK1582" s="51">
        <v>5544.18</v>
      </c>
      <c r="AL1582" s="34" t="str">
        <f t="shared" si="229"/>
        <v>Mauricio Alves</v>
      </c>
    </row>
    <row r="1583" spans="1:38" x14ac:dyDescent="0.25">
      <c r="A1583" s="26" t="s">
        <v>38</v>
      </c>
      <c r="B1583" s="26" t="s">
        <v>39</v>
      </c>
      <c r="C1583" s="26" t="s">
        <v>52</v>
      </c>
      <c r="D1583" s="26" t="s">
        <v>40</v>
      </c>
      <c r="E1583" s="27">
        <v>113673</v>
      </c>
      <c r="F1583" s="67">
        <v>282</v>
      </c>
      <c r="G1583" s="67"/>
      <c r="H1583" s="26" t="s">
        <v>774</v>
      </c>
      <c r="I1583" s="55" t="s">
        <v>42</v>
      </c>
      <c r="J1583" s="55" t="s">
        <v>42</v>
      </c>
      <c r="K1583" s="30" t="str">
        <f t="shared" si="230"/>
        <v>EME</v>
      </c>
      <c r="L1583" s="119" t="s">
        <v>136</v>
      </c>
      <c r="M1583" s="26" t="s">
        <v>54</v>
      </c>
      <c r="N1583" s="26" t="str">
        <f t="shared" si="234"/>
        <v>Realizado</v>
      </c>
      <c r="O1583" s="47" t="s">
        <v>422</v>
      </c>
      <c r="P1583" s="47" t="s">
        <v>700</v>
      </c>
      <c r="Q1583" s="26" t="str">
        <f>IFERROR(IFERROR(VLOOKUP(H1583,[1]STATUS_CAPEX!I:J,2,0),VLOOKUP(H1583,[1]STATUS_OPEX!H:I,2,0)),0)</f>
        <v>LIB //CKCP</v>
      </c>
      <c r="R1583" s="135">
        <v>45566</v>
      </c>
      <c r="S1583" s="32" t="s">
        <v>47</v>
      </c>
      <c r="T1583" s="26" t="s">
        <v>48</v>
      </c>
      <c r="U1583" s="33" t="s">
        <v>39</v>
      </c>
      <c r="V1583" s="33" t="str">
        <f t="shared" si="227"/>
        <v>OK</v>
      </c>
      <c r="W1583" s="33" t="s">
        <v>49</v>
      </c>
      <c r="X1583" s="33" t="s">
        <v>49</v>
      </c>
      <c r="Y1583" s="33" t="s">
        <v>39</v>
      </c>
      <c r="Z1583" s="14">
        <f t="shared" si="228"/>
        <v>1</v>
      </c>
      <c r="AA1583" s="48">
        <v>3415.61</v>
      </c>
      <c r="AB1583" s="76" t="str">
        <f>IFERROR(VLOOKUP(H1583,[1]!Tabela11[[#All],[PEP/ORDEM]:[Mês_Acompanhamento]],8,0),"GIRO")</f>
        <v>GIRO</v>
      </c>
      <c r="AC1583" s="36" t="str">
        <f>IFERROR(VLOOKUP(T1583,[1]STATUS_CAPEX!Q:R,2,0),"SAMUEL OLIVEIRA")</f>
        <v>LUCAS ANDRADE</v>
      </c>
      <c r="AD1583" s="37" t="s">
        <v>51</v>
      </c>
      <c r="AE1583" s="32" t="str">
        <f t="shared" si="231"/>
        <v>Realizado</v>
      </c>
      <c r="AF1583" s="38" t="s">
        <v>42</v>
      </c>
      <c r="AG1583" s="39">
        <f t="shared" si="232"/>
        <v>3912.81</v>
      </c>
      <c r="AH1583" s="40">
        <v>2548098.5699999998</v>
      </c>
      <c r="AI1583" s="35" t="e">
        <f t="shared" si="233"/>
        <v>#N/A</v>
      </c>
      <c r="AJ1583" s="41">
        <v>26012216</v>
      </c>
      <c r="AK1583" s="51">
        <v>3912.81</v>
      </c>
      <c r="AL1583" s="34" t="str">
        <f t="shared" si="229"/>
        <v>Mauricio Alves</v>
      </c>
    </row>
    <row r="1584" spans="1:38" hidden="1" x14ac:dyDescent="0.25">
      <c r="A1584" s="26" t="s">
        <v>0</v>
      </c>
      <c r="B1584" s="26" t="s">
        <v>180</v>
      </c>
      <c r="C1584" s="26" t="s">
        <v>180</v>
      </c>
      <c r="D1584" s="26" t="s">
        <v>40</v>
      </c>
      <c r="E1584" s="27">
        <v>73191</v>
      </c>
      <c r="F1584" s="67">
        <v>283</v>
      </c>
      <c r="G1584" s="67"/>
      <c r="H1584" s="44" t="s">
        <v>775</v>
      </c>
      <c r="I1584" s="45" t="s">
        <v>63</v>
      </c>
      <c r="J1584" s="45" t="s">
        <v>63</v>
      </c>
      <c r="K1584" s="30" t="str">
        <f t="shared" si="230"/>
        <v>EME</v>
      </c>
      <c r="L1584" s="119" t="s">
        <v>136</v>
      </c>
      <c r="M1584" s="26" t="s">
        <v>54</v>
      </c>
      <c r="N1584" s="26" t="str">
        <f t="shared" si="234"/>
        <v>Pendente</v>
      </c>
      <c r="O1584" s="47" t="s">
        <v>45</v>
      </c>
      <c r="P1584" s="47" t="s">
        <v>700</v>
      </c>
      <c r="Q1584" s="26" t="str">
        <f>IFERROR(IFERROR(VLOOKUP(H1584,[1]STATUS_CAPEX!I:J,2,0),VLOOKUP(H1584,[1]STATUS_OPEX!H:I,2,0)),0)</f>
        <v>LIB //ATEC</v>
      </c>
      <c r="R1584" s="135">
        <v>45566</v>
      </c>
      <c r="S1584" s="32" t="s">
        <v>66</v>
      </c>
      <c r="T1584" s="26" t="s">
        <v>48</v>
      </c>
      <c r="U1584" s="33" t="s">
        <v>67</v>
      </c>
      <c r="V1584" s="33" t="str">
        <f t="shared" si="227"/>
        <v>OK</v>
      </c>
      <c r="W1584" s="33" t="s">
        <v>49</v>
      </c>
      <c r="X1584" s="33" t="s">
        <v>148</v>
      </c>
      <c r="Y1584" s="33" t="str">
        <f>IF(AK1584&gt;0,"OK","NOK")</f>
        <v>NOK</v>
      </c>
      <c r="Z1584" s="14">
        <f t="shared" si="228"/>
        <v>0.4</v>
      </c>
      <c r="AA1584" s="48">
        <v>3983.51</v>
      </c>
      <c r="AB1584" s="76" t="s">
        <v>50</v>
      </c>
      <c r="AC1584" s="36" t="s">
        <v>182</v>
      </c>
      <c r="AD1584" s="70">
        <v>45644</v>
      </c>
      <c r="AE1584" s="32" t="str">
        <f t="shared" si="231"/>
        <v>Não realizado</v>
      </c>
      <c r="AF1584" s="38" t="s">
        <v>68</v>
      </c>
      <c r="AG1584" s="39">
        <f t="shared" si="232"/>
        <v>0</v>
      </c>
      <c r="AH1584" s="40">
        <v>2548098.5699999998</v>
      </c>
      <c r="AI1584" s="35" t="e">
        <f t="shared" si="233"/>
        <v>#N/A</v>
      </c>
      <c r="AJ1584" s="41">
        <v>0</v>
      </c>
      <c r="AK1584" s="51">
        <v>0</v>
      </c>
      <c r="AL1584" s="34" t="str">
        <f t="shared" si="229"/>
        <v>Mauricio Alves</v>
      </c>
    </row>
    <row r="1585" spans="1:38" x14ac:dyDescent="0.25">
      <c r="A1585" s="26" t="s">
        <v>38</v>
      </c>
      <c r="B1585" s="26" t="s">
        <v>39</v>
      </c>
      <c r="C1585" s="26" t="s">
        <v>52</v>
      </c>
      <c r="D1585" s="26" t="s">
        <v>40</v>
      </c>
      <c r="E1585" s="27">
        <v>105454</v>
      </c>
      <c r="F1585" s="67">
        <v>284</v>
      </c>
      <c r="G1585" s="67"/>
      <c r="H1585" s="44" t="s">
        <v>776</v>
      </c>
      <c r="I1585" s="45" t="s">
        <v>63</v>
      </c>
      <c r="J1585" s="45" t="s">
        <v>63</v>
      </c>
      <c r="K1585" s="30" t="str">
        <f t="shared" si="230"/>
        <v>EME</v>
      </c>
      <c r="L1585" s="119" t="s">
        <v>136</v>
      </c>
      <c r="M1585" s="26" t="s">
        <v>54</v>
      </c>
      <c r="N1585" s="26" t="str">
        <f t="shared" si="234"/>
        <v>Realizado</v>
      </c>
      <c r="O1585" s="47" t="s">
        <v>100</v>
      </c>
      <c r="P1585" s="47" t="s">
        <v>700</v>
      </c>
      <c r="Q1585" s="26" t="str">
        <f>IFERROR(IFERROR(VLOOKUP(H1585,[1]STATUS_CAPEX!I:J,2,0),VLOOKUP(H1585,[1]STATUS_OPEX!H:I,2,0)),0)</f>
        <v>LIB //COMS</v>
      </c>
      <c r="R1585" s="135">
        <v>45566</v>
      </c>
      <c r="S1585" s="32" t="s">
        <v>66</v>
      </c>
      <c r="T1585" s="26" t="s">
        <v>48</v>
      </c>
      <c r="U1585" s="33" t="s">
        <v>39</v>
      </c>
      <c r="V1585" s="33" t="str">
        <f t="shared" si="227"/>
        <v>OK</v>
      </c>
      <c r="W1585" s="33" t="s">
        <v>49</v>
      </c>
      <c r="X1585" s="33" t="s">
        <v>49</v>
      </c>
      <c r="Y1585" s="33" t="s">
        <v>39</v>
      </c>
      <c r="Z1585" s="14">
        <f t="shared" si="228"/>
        <v>1</v>
      </c>
      <c r="AA1585" s="48">
        <v>3415.61</v>
      </c>
      <c r="AB1585" s="50" t="s">
        <v>50</v>
      </c>
      <c r="AC1585" s="36" t="str">
        <f>IFERROR(VLOOKUP(T1585,[1]STATUS_CAPEX!Q:R,2,0),"SAMUEL OLIVEIRA")</f>
        <v>LUCAS ANDRADE</v>
      </c>
      <c r="AD1585" s="37" t="s">
        <v>51</v>
      </c>
      <c r="AE1585" s="32" t="str">
        <f t="shared" si="231"/>
        <v>Realizado</v>
      </c>
      <c r="AF1585" s="38" t="s">
        <v>345</v>
      </c>
      <c r="AG1585" s="39">
        <f t="shared" si="232"/>
        <v>3912.81</v>
      </c>
      <c r="AH1585" s="40">
        <v>2548098.5699999998</v>
      </c>
      <c r="AI1585" s="35" t="e">
        <f t="shared" si="233"/>
        <v>#N/A</v>
      </c>
      <c r="AJ1585" s="41">
        <v>26012144</v>
      </c>
      <c r="AK1585" s="51">
        <v>3912.81</v>
      </c>
      <c r="AL1585" s="34" t="str">
        <f t="shared" si="229"/>
        <v>Mauricio Alves</v>
      </c>
    </row>
    <row r="1586" spans="1:38" hidden="1" x14ac:dyDescent="0.25">
      <c r="A1586" s="26" t="s">
        <v>143</v>
      </c>
      <c r="B1586" s="26" t="s">
        <v>496</v>
      </c>
      <c r="C1586" s="26" t="s">
        <v>497</v>
      </c>
      <c r="D1586" s="26" t="s">
        <v>354</v>
      </c>
      <c r="E1586" s="27">
        <v>124676</v>
      </c>
      <c r="F1586" s="67">
        <v>285</v>
      </c>
      <c r="G1586" s="67"/>
      <c r="H1586" s="44" t="s">
        <v>777</v>
      </c>
      <c r="I1586" s="45" t="s">
        <v>63</v>
      </c>
      <c r="J1586" s="45" t="s">
        <v>63</v>
      </c>
      <c r="K1586" s="30" t="str">
        <f t="shared" si="230"/>
        <v>EME</v>
      </c>
      <c r="L1586" s="119" t="s">
        <v>136</v>
      </c>
      <c r="M1586" s="26" t="s">
        <v>54</v>
      </c>
      <c r="N1586" s="26" t="str">
        <f t="shared" si="234"/>
        <v>Pendente</v>
      </c>
      <c r="O1586" s="47" t="s">
        <v>45</v>
      </c>
      <c r="P1586" s="47" t="s">
        <v>700</v>
      </c>
      <c r="Q1586" s="26" t="str">
        <f>IFERROR(IFERROR(VLOOKUP(H1586,[1]STATUS_CAPEX!I:J,2,0),VLOOKUP(H1586,[1]STATUS_OPEX!H:I,2,0)),0)</f>
        <v>LIB //PEND</v>
      </c>
      <c r="R1586" s="135">
        <v>45566</v>
      </c>
      <c r="S1586" s="32" t="s">
        <v>66</v>
      </c>
      <c r="T1586" s="26" t="s">
        <v>48</v>
      </c>
      <c r="U1586" s="33" t="s">
        <v>39</v>
      </c>
      <c r="V1586" s="33" t="str">
        <f t="shared" si="227"/>
        <v>OK</v>
      </c>
      <c r="W1586" s="33" t="s">
        <v>148</v>
      </c>
      <c r="X1586" s="33" t="s">
        <v>148</v>
      </c>
      <c r="Y1586" s="33" t="s">
        <v>39</v>
      </c>
      <c r="Z1586" s="14">
        <f t="shared" si="228"/>
        <v>0.6</v>
      </c>
      <c r="AA1586" s="48">
        <v>3415.61</v>
      </c>
      <c r="AB1586" s="50" t="s">
        <v>50</v>
      </c>
      <c r="AC1586" s="36" t="str">
        <f>IFERROR(VLOOKUP(T1586,[1]STATUS_CAPEX!Q:R,2,0),"SAMUEL OLIVEIRA")</f>
        <v>LUCAS ANDRADE</v>
      </c>
      <c r="AD1586" s="37">
        <v>45642</v>
      </c>
      <c r="AE1586" s="32" t="str">
        <f t="shared" si="231"/>
        <v>Realizado</v>
      </c>
      <c r="AF1586" s="38" t="s">
        <v>345</v>
      </c>
      <c r="AG1586" s="39">
        <f t="shared" si="232"/>
        <v>3912.81</v>
      </c>
      <c r="AH1586" s="40">
        <v>2548098.5699999998</v>
      </c>
      <c r="AI1586" s="35" t="e">
        <f t="shared" si="233"/>
        <v>#N/A</v>
      </c>
      <c r="AJ1586" s="41">
        <v>26013371</v>
      </c>
      <c r="AK1586" s="51">
        <v>3912.81</v>
      </c>
      <c r="AL1586" s="34" t="str">
        <f t="shared" si="229"/>
        <v>Mauricio Alves</v>
      </c>
    </row>
    <row r="1587" spans="1:38" x14ac:dyDescent="0.25">
      <c r="A1587" s="26" t="s">
        <v>38</v>
      </c>
      <c r="B1587" s="26" t="s">
        <v>39</v>
      </c>
      <c r="C1587" s="26" t="s">
        <v>52</v>
      </c>
      <c r="D1587" s="26" t="s">
        <v>40</v>
      </c>
      <c r="E1587" s="27">
        <v>101118</v>
      </c>
      <c r="F1587" s="67">
        <v>286</v>
      </c>
      <c r="G1587" s="67"/>
      <c r="H1587" s="26">
        <v>6000833474</v>
      </c>
      <c r="I1587" s="29" t="s">
        <v>42</v>
      </c>
      <c r="J1587" s="29" t="s">
        <v>42</v>
      </c>
      <c r="K1587" s="30" t="str">
        <f t="shared" si="230"/>
        <v>Custeio</v>
      </c>
      <c r="L1587" s="119" t="s">
        <v>136</v>
      </c>
      <c r="M1587" s="26" t="s">
        <v>54</v>
      </c>
      <c r="N1587" s="26" t="str">
        <f t="shared" si="234"/>
        <v>Realizado</v>
      </c>
      <c r="O1587" s="47" t="s">
        <v>45</v>
      </c>
      <c r="P1587" s="47" t="s">
        <v>81</v>
      </c>
      <c r="Q1587" s="26" t="str">
        <f>IFERROR(IFERROR(VLOOKUP(H1587,[1]STATUS_CAPEX!I:J,2,0),VLOOKUP(H1587,[1]STATUS_OPEX!H:I,2,0)),0)</f>
        <v>LIB //COMS</v>
      </c>
      <c r="R1587" s="135">
        <v>45566</v>
      </c>
      <c r="S1587" s="32" t="s">
        <v>165</v>
      </c>
      <c r="T1587" s="47" t="s">
        <v>72</v>
      </c>
      <c r="U1587" s="33" t="s">
        <v>39</v>
      </c>
      <c r="V1587" s="33" t="str">
        <f t="shared" si="227"/>
        <v>OK</v>
      </c>
      <c r="W1587" s="33" t="s">
        <v>49</v>
      </c>
      <c r="X1587" s="33" t="s">
        <v>49</v>
      </c>
      <c r="Y1587" s="33" t="s">
        <v>39</v>
      </c>
      <c r="Z1587" s="14">
        <f t="shared" si="228"/>
        <v>1</v>
      </c>
      <c r="AA1587" s="48">
        <v>1300.24</v>
      </c>
      <c r="AB1587" s="76" t="s">
        <v>50</v>
      </c>
      <c r="AC1587" s="36" t="s">
        <v>271</v>
      </c>
      <c r="AD1587" s="37" t="s">
        <v>51</v>
      </c>
      <c r="AE1587" s="32" t="str">
        <f t="shared" si="231"/>
        <v>Realizado</v>
      </c>
      <c r="AF1587" s="38" t="s">
        <v>166</v>
      </c>
      <c r="AG1587" s="39">
        <f t="shared" si="232"/>
        <v>963.37</v>
      </c>
      <c r="AH1587" s="40">
        <v>2548098.5699999998</v>
      </c>
      <c r="AI1587" s="35" t="e">
        <f t="shared" si="233"/>
        <v>#N/A</v>
      </c>
      <c r="AJ1587" s="41">
        <v>25837839</v>
      </c>
      <c r="AK1587" s="51">
        <v>963.37</v>
      </c>
      <c r="AL1587" s="34" t="str">
        <f t="shared" si="229"/>
        <v>Mauricio Alves</v>
      </c>
    </row>
    <row r="1588" spans="1:38" x14ac:dyDescent="0.25">
      <c r="A1588" s="26" t="s">
        <v>38</v>
      </c>
      <c r="B1588" s="26" t="s">
        <v>39</v>
      </c>
      <c r="C1588" s="26" t="s">
        <v>52</v>
      </c>
      <c r="D1588" s="26" t="s">
        <v>40</v>
      </c>
      <c r="E1588" s="27">
        <v>109092</v>
      </c>
      <c r="F1588" s="67">
        <v>287</v>
      </c>
      <c r="G1588" s="67"/>
      <c r="H1588" s="26">
        <v>6000833475</v>
      </c>
      <c r="I1588" s="43" t="s">
        <v>42</v>
      </c>
      <c r="J1588" s="43" t="s">
        <v>42</v>
      </c>
      <c r="K1588" s="30" t="str">
        <f t="shared" si="230"/>
        <v>Custeio</v>
      </c>
      <c r="L1588" s="119" t="s">
        <v>136</v>
      </c>
      <c r="M1588" s="26" t="s">
        <v>54</v>
      </c>
      <c r="N1588" s="26" t="str">
        <f t="shared" si="234"/>
        <v>Realizado</v>
      </c>
      <c r="O1588" s="47" t="s">
        <v>100</v>
      </c>
      <c r="P1588" s="47" t="s">
        <v>81</v>
      </c>
      <c r="Q1588" s="26" t="str">
        <f>IFERROR(IFERROR(VLOOKUP(H1588,[1]STATUS_CAPEX!I:J,2,0),VLOOKUP(H1588,[1]STATUS_OPEX!H:I,2,0)),0)</f>
        <v>LIB //COMS</v>
      </c>
      <c r="R1588" s="135">
        <v>45566</v>
      </c>
      <c r="S1588" s="32" t="s">
        <v>165</v>
      </c>
      <c r="T1588" s="47" t="s">
        <v>72</v>
      </c>
      <c r="U1588" s="33" t="s">
        <v>39</v>
      </c>
      <c r="V1588" s="33" t="str">
        <f t="shared" ref="V1588:V1651" si="235">IF(E1588&gt;0,"OK","NOK")</f>
        <v>OK</v>
      </c>
      <c r="W1588" s="33" t="s">
        <v>49</v>
      </c>
      <c r="X1588" s="33" t="s">
        <v>49</v>
      </c>
      <c r="Y1588" s="33" t="s">
        <v>39</v>
      </c>
      <c r="Z1588" s="14">
        <f t="shared" si="228"/>
        <v>1</v>
      </c>
      <c r="AA1588" s="48">
        <v>1300.24</v>
      </c>
      <c r="AB1588" s="76" t="s">
        <v>50</v>
      </c>
      <c r="AC1588" s="36" t="s">
        <v>271</v>
      </c>
      <c r="AD1588" s="37" t="s">
        <v>51</v>
      </c>
      <c r="AE1588" s="32" t="str">
        <f t="shared" si="231"/>
        <v>Realizado</v>
      </c>
      <c r="AF1588" s="38" t="s">
        <v>166</v>
      </c>
      <c r="AG1588" s="39">
        <f t="shared" si="232"/>
        <v>963.37</v>
      </c>
      <c r="AH1588" s="40">
        <v>2548098.5699999998</v>
      </c>
      <c r="AI1588" s="35" t="e">
        <f t="shared" si="233"/>
        <v>#N/A</v>
      </c>
      <c r="AJ1588" s="41">
        <v>25838065</v>
      </c>
      <c r="AK1588" s="51">
        <v>963.37</v>
      </c>
      <c r="AL1588" s="34" t="str">
        <f t="shared" si="229"/>
        <v>Mauricio Alves</v>
      </c>
    </row>
    <row r="1589" spans="1:38" hidden="1" x14ac:dyDescent="0.25">
      <c r="A1589" s="26" t="s">
        <v>183</v>
      </c>
      <c r="B1589" s="26" t="s">
        <v>778</v>
      </c>
      <c r="C1589" s="26" t="s">
        <v>189</v>
      </c>
      <c r="D1589" s="26" t="s">
        <v>61</v>
      </c>
      <c r="E1589" s="27">
        <v>112874</v>
      </c>
      <c r="F1589" s="67">
        <v>288</v>
      </c>
      <c r="G1589" s="67"/>
      <c r="H1589" s="44" t="s">
        <v>779</v>
      </c>
      <c r="I1589" s="45" t="s">
        <v>63</v>
      </c>
      <c r="J1589" s="45" t="s">
        <v>63</v>
      </c>
      <c r="K1589" s="30" t="str">
        <f t="shared" si="230"/>
        <v>EME</v>
      </c>
      <c r="L1589" s="119" t="s">
        <v>136</v>
      </c>
      <c r="M1589" s="26" t="s">
        <v>54</v>
      </c>
      <c r="N1589" s="26" t="str">
        <f t="shared" si="234"/>
        <v>Pendente</v>
      </c>
      <c r="O1589" s="47" t="s">
        <v>45</v>
      </c>
      <c r="P1589" s="47" t="s">
        <v>705</v>
      </c>
      <c r="Q1589" s="26" t="str">
        <f>IFERROR(IFERROR(VLOOKUP(H1589,[1]STATUS_CAPEX!I:J,2,0),VLOOKUP(H1589,[1]STATUS_OPEX!H:I,2,0)),0)</f>
        <v>LIB //ATEC</v>
      </c>
      <c r="R1589" s="135">
        <v>45566</v>
      </c>
      <c r="S1589" s="32" t="s">
        <v>66</v>
      </c>
      <c r="T1589" s="26" t="s">
        <v>48</v>
      </c>
      <c r="U1589" s="33" t="s">
        <v>67</v>
      </c>
      <c r="V1589" s="33" t="str">
        <f t="shared" si="235"/>
        <v>OK</v>
      </c>
      <c r="W1589" s="33" t="s">
        <v>148</v>
      </c>
      <c r="X1589" s="33" t="s">
        <v>148</v>
      </c>
      <c r="Y1589" s="33" t="str">
        <f>IF(AK1589&gt;0,"OK","NOK")</f>
        <v>NOK</v>
      </c>
      <c r="Z1589" s="14">
        <f t="shared" si="228"/>
        <v>0.2</v>
      </c>
      <c r="AA1589" s="48">
        <v>9626.7000000000007</v>
      </c>
      <c r="AB1589" s="76" t="s">
        <v>50</v>
      </c>
      <c r="AC1589" s="36" t="s">
        <v>411</v>
      </c>
      <c r="AD1589" s="37" t="s">
        <v>51</v>
      </c>
      <c r="AE1589" s="32" t="str">
        <f t="shared" si="231"/>
        <v>Não realizado</v>
      </c>
      <c r="AF1589" s="38" t="s">
        <v>68</v>
      </c>
      <c r="AG1589" s="39">
        <f t="shared" si="232"/>
        <v>0</v>
      </c>
      <c r="AH1589" s="40">
        <v>2548098.5699999998</v>
      </c>
      <c r="AI1589" s="35" t="e">
        <f t="shared" si="233"/>
        <v>#N/A</v>
      </c>
      <c r="AJ1589" s="41">
        <v>0</v>
      </c>
      <c r="AK1589" s="51">
        <v>0</v>
      </c>
      <c r="AL1589" s="34" t="str">
        <f t="shared" si="229"/>
        <v>Erica Fragoso</v>
      </c>
    </row>
    <row r="1590" spans="1:38" x14ac:dyDescent="0.25">
      <c r="A1590" s="26" t="s">
        <v>38</v>
      </c>
      <c r="B1590" s="26" t="s">
        <v>39</v>
      </c>
      <c r="C1590" s="26" t="s">
        <v>52</v>
      </c>
      <c r="D1590" s="26" t="s">
        <v>40</v>
      </c>
      <c r="E1590" s="27">
        <v>123448</v>
      </c>
      <c r="F1590" s="67">
        <v>289</v>
      </c>
      <c r="G1590" s="67"/>
      <c r="H1590" s="44" t="s">
        <v>780</v>
      </c>
      <c r="I1590" s="45" t="s">
        <v>63</v>
      </c>
      <c r="J1590" s="45" t="s">
        <v>63</v>
      </c>
      <c r="K1590" s="30" t="str">
        <f t="shared" si="230"/>
        <v>EME</v>
      </c>
      <c r="L1590" s="119" t="s">
        <v>136</v>
      </c>
      <c r="M1590" s="26" t="s">
        <v>54</v>
      </c>
      <c r="N1590" s="26" t="str">
        <f t="shared" si="234"/>
        <v>Realizado</v>
      </c>
      <c r="O1590" s="47" t="s">
        <v>117</v>
      </c>
      <c r="P1590" s="47" t="s">
        <v>700</v>
      </c>
      <c r="Q1590" s="26" t="str">
        <f>IFERROR(IFERROR(VLOOKUP(H1590,[1]STATUS_CAPEX!I:J,2,0),VLOOKUP(H1590,[1]STATUS_OPEX!H:I,2,0)),0)</f>
        <v>LIB //COMS</v>
      </c>
      <c r="R1590" s="135">
        <v>45566</v>
      </c>
      <c r="S1590" s="32" t="s">
        <v>66</v>
      </c>
      <c r="T1590" s="26" t="s">
        <v>48</v>
      </c>
      <c r="U1590" s="33" t="s">
        <v>39</v>
      </c>
      <c r="V1590" s="33" t="str">
        <f t="shared" si="235"/>
        <v>OK</v>
      </c>
      <c r="W1590" s="33" t="s">
        <v>49</v>
      </c>
      <c r="X1590" s="33" t="s">
        <v>49</v>
      </c>
      <c r="Y1590" s="33" t="s">
        <v>39</v>
      </c>
      <c r="Z1590" s="14">
        <f t="shared" si="228"/>
        <v>1</v>
      </c>
      <c r="AA1590" s="48">
        <v>3415.61</v>
      </c>
      <c r="AB1590" s="50" t="s">
        <v>50</v>
      </c>
      <c r="AC1590" s="36" t="s">
        <v>411</v>
      </c>
      <c r="AD1590" s="37" t="s">
        <v>51</v>
      </c>
      <c r="AE1590" s="32" t="str">
        <f t="shared" si="231"/>
        <v>Realizado</v>
      </c>
      <c r="AF1590" s="38" t="s">
        <v>345</v>
      </c>
      <c r="AG1590" s="39">
        <f t="shared" si="232"/>
        <v>3690.81</v>
      </c>
      <c r="AH1590" s="40">
        <v>2548098.5699999998</v>
      </c>
      <c r="AI1590" s="35" t="e">
        <f t="shared" si="233"/>
        <v>#N/A</v>
      </c>
      <c r="AJ1590" s="41">
        <v>26059129</v>
      </c>
      <c r="AK1590" s="51">
        <v>3690.81</v>
      </c>
      <c r="AL1590" s="34" t="str">
        <f t="shared" si="229"/>
        <v>Mauricio Alves</v>
      </c>
    </row>
    <row r="1591" spans="1:38" x14ac:dyDescent="0.25">
      <c r="A1591" s="26" t="s">
        <v>38</v>
      </c>
      <c r="B1591" s="26" t="s">
        <v>39</v>
      </c>
      <c r="C1591" s="26" t="s">
        <v>52</v>
      </c>
      <c r="D1591" s="26" t="s">
        <v>40</v>
      </c>
      <c r="E1591" s="27">
        <v>155343</v>
      </c>
      <c r="F1591" s="67">
        <v>290</v>
      </c>
      <c r="G1591" s="67"/>
      <c r="H1591" s="26" t="s">
        <v>781</v>
      </c>
      <c r="I1591" s="29" t="s">
        <v>42</v>
      </c>
      <c r="J1591" s="29" t="s">
        <v>42</v>
      </c>
      <c r="K1591" s="30" t="str">
        <f t="shared" si="230"/>
        <v>EME</v>
      </c>
      <c r="L1591" s="119" t="s">
        <v>136</v>
      </c>
      <c r="M1591" s="26" t="s">
        <v>54</v>
      </c>
      <c r="N1591" s="26" t="str">
        <f t="shared" si="234"/>
        <v>Realizado</v>
      </c>
      <c r="O1591" s="47" t="s">
        <v>45</v>
      </c>
      <c r="P1591" s="47" t="s">
        <v>700</v>
      </c>
      <c r="Q1591" s="26" t="str">
        <f>IFERROR(IFERROR(VLOOKUP(H1591,[1]STATUS_CAPEX!I:J,2,0),VLOOKUP(H1591,[1]STATUS_OPEX!H:I,2,0)),0)</f>
        <v>LIB //CKCP</v>
      </c>
      <c r="R1591" s="135">
        <v>45566</v>
      </c>
      <c r="S1591" s="32" t="s">
        <v>47</v>
      </c>
      <c r="T1591" s="26" t="s">
        <v>48</v>
      </c>
      <c r="U1591" s="33" t="s">
        <v>39</v>
      </c>
      <c r="V1591" s="33" t="str">
        <f t="shared" si="235"/>
        <v>OK</v>
      </c>
      <c r="W1591" s="33" t="s">
        <v>49</v>
      </c>
      <c r="X1591" s="33" t="s">
        <v>49</v>
      </c>
      <c r="Y1591" s="33" t="s">
        <v>39</v>
      </c>
      <c r="Z1591" s="14">
        <f t="shared" si="228"/>
        <v>1</v>
      </c>
      <c r="AA1591" s="48">
        <v>3983.51</v>
      </c>
      <c r="AB1591" s="76" t="str">
        <f>IFERROR(VLOOKUP(H1591,[1]!Tabela11[[#All],[PEP/ORDEM]:[Mês_Acompanhamento]],8,0),"GIRO")</f>
        <v>GIRO</v>
      </c>
      <c r="AC1591" s="36" t="s">
        <v>411</v>
      </c>
      <c r="AD1591" s="37" t="s">
        <v>51</v>
      </c>
      <c r="AE1591" s="32" t="str">
        <f t="shared" si="231"/>
        <v>Realizado</v>
      </c>
      <c r="AF1591" s="38" t="s">
        <v>42</v>
      </c>
      <c r="AG1591" s="39">
        <f t="shared" si="232"/>
        <v>4291.41</v>
      </c>
      <c r="AH1591" s="40">
        <v>2548098.5699999998</v>
      </c>
      <c r="AI1591" s="35" t="e">
        <f t="shared" si="233"/>
        <v>#N/A</v>
      </c>
      <c r="AJ1591" s="41">
        <v>26059161</v>
      </c>
      <c r="AK1591" s="51">
        <v>4291.41</v>
      </c>
      <c r="AL1591" s="34" t="str">
        <f t="shared" si="229"/>
        <v>Mauricio Alves</v>
      </c>
    </row>
    <row r="1592" spans="1:38" x14ac:dyDescent="0.25">
      <c r="A1592" s="26" t="s">
        <v>38</v>
      </c>
      <c r="B1592" s="26" t="s">
        <v>39</v>
      </c>
      <c r="C1592" s="26" t="s">
        <v>52</v>
      </c>
      <c r="D1592" s="26" t="s">
        <v>40</v>
      </c>
      <c r="E1592" s="27">
        <v>8385</v>
      </c>
      <c r="F1592" s="67">
        <v>291</v>
      </c>
      <c r="G1592" s="67"/>
      <c r="H1592" s="26" t="s">
        <v>782</v>
      </c>
      <c r="I1592" s="43" t="s">
        <v>42</v>
      </c>
      <c r="J1592" s="43" t="s">
        <v>42</v>
      </c>
      <c r="K1592" s="30" t="str">
        <f t="shared" si="230"/>
        <v>EME</v>
      </c>
      <c r="L1592" s="119" t="s">
        <v>136</v>
      </c>
      <c r="M1592" s="26" t="s">
        <v>54</v>
      </c>
      <c r="N1592" s="26" t="str">
        <f t="shared" si="234"/>
        <v>Realizado</v>
      </c>
      <c r="O1592" s="47" t="s">
        <v>45</v>
      </c>
      <c r="P1592" s="47" t="s">
        <v>700</v>
      </c>
      <c r="Q1592" s="26" t="str">
        <f>IFERROR(IFERROR(VLOOKUP(H1592,[1]STATUS_CAPEX!I:J,2,0),VLOOKUP(H1592,[1]STATUS_OPEX!H:I,2,0)),0)</f>
        <v>LIB //CKCP</v>
      </c>
      <c r="R1592" s="135">
        <v>45566</v>
      </c>
      <c r="S1592" s="32" t="s">
        <v>47</v>
      </c>
      <c r="T1592" s="26" t="s">
        <v>48</v>
      </c>
      <c r="U1592" s="33" t="s">
        <v>39</v>
      </c>
      <c r="V1592" s="33" t="str">
        <f t="shared" si="235"/>
        <v>OK</v>
      </c>
      <c r="W1592" s="33" t="s">
        <v>49</v>
      </c>
      <c r="X1592" s="33" t="s">
        <v>49</v>
      </c>
      <c r="Y1592" s="33" t="s">
        <v>39</v>
      </c>
      <c r="Z1592" s="14">
        <f t="shared" si="228"/>
        <v>1</v>
      </c>
      <c r="AA1592" s="48">
        <v>3823.01</v>
      </c>
      <c r="AB1592" s="76" t="str">
        <f>IFERROR(VLOOKUP(H1592,[1]!Tabela11[[#All],[PEP/ORDEM]:[Mês_Acompanhamento]],8,0),"GIRO")</f>
        <v>GIRO</v>
      </c>
      <c r="AC1592" s="36" t="s">
        <v>411</v>
      </c>
      <c r="AD1592" s="37" t="s">
        <v>51</v>
      </c>
      <c r="AE1592" s="32" t="str">
        <f t="shared" si="231"/>
        <v>Realizado</v>
      </c>
      <c r="AF1592" s="38" t="s">
        <v>42</v>
      </c>
      <c r="AG1592" s="39">
        <f t="shared" si="232"/>
        <v>3690.81</v>
      </c>
      <c r="AH1592" s="40">
        <v>2548098.5699999998</v>
      </c>
      <c r="AI1592" s="35" t="e">
        <f t="shared" si="233"/>
        <v>#N/A</v>
      </c>
      <c r="AJ1592" s="41">
        <v>26045941</v>
      </c>
      <c r="AK1592" s="51">
        <v>3690.81</v>
      </c>
      <c r="AL1592" s="34" t="str">
        <f t="shared" si="229"/>
        <v>Mauricio Alves</v>
      </c>
    </row>
    <row r="1593" spans="1:38" hidden="1" x14ac:dyDescent="0.25">
      <c r="A1593" s="26" t="s">
        <v>143</v>
      </c>
      <c r="B1593" s="26" t="s">
        <v>476</v>
      </c>
      <c r="C1593" s="26" t="s">
        <v>52</v>
      </c>
      <c r="D1593" s="26" t="s">
        <v>40</v>
      </c>
      <c r="E1593" s="27">
        <v>146490</v>
      </c>
      <c r="F1593" s="67">
        <v>292</v>
      </c>
      <c r="G1593" s="67"/>
      <c r="H1593" s="44" t="s">
        <v>783</v>
      </c>
      <c r="I1593" s="45" t="s">
        <v>63</v>
      </c>
      <c r="J1593" s="45" t="s">
        <v>63</v>
      </c>
      <c r="K1593" s="30" t="str">
        <f t="shared" si="230"/>
        <v>EME</v>
      </c>
      <c r="L1593" s="119" t="s">
        <v>136</v>
      </c>
      <c r="M1593" s="26" t="s">
        <v>54</v>
      </c>
      <c r="N1593" s="26" t="str">
        <f t="shared" si="234"/>
        <v>Pendente</v>
      </c>
      <c r="O1593" s="47" t="s">
        <v>45</v>
      </c>
      <c r="P1593" s="47" t="s">
        <v>700</v>
      </c>
      <c r="Q1593" s="26" t="str">
        <f>IFERROR(IFERROR(VLOOKUP(H1593,[1]STATUS_CAPEX!I:J,2,0),VLOOKUP(H1593,[1]STATUS_OPEX!H:I,2,0)),0)</f>
        <v>LIB //PEND</v>
      </c>
      <c r="R1593" s="135">
        <v>45566</v>
      </c>
      <c r="S1593" s="32" t="s">
        <v>66</v>
      </c>
      <c r="T1593" s="26" t="s">
        <v>48</v>
      </c>
      <c r="U1593" s="33" t="s">
        <v>39</v>
      </c>
      <c r="V1593" s="33" t="str">
        <f t="shared" si="235"/>
        <v>OK</v>
      </c>
      <c r="W1593" s="33" t="s">
        <v>148</v>
      </c>
      <c r="X1593" s="33" t="s">
        <v>148</v>
      </c>
      <c r="Y1593" s="33" t="s">
        <v>39</v>
      </c>
      <c r="Z1593" s="14">
        <f t="shared" si="228"/>
        <v>0.6</v>
      </c>
      <c r="AA1593" s="48">
        <v>3415.61</v>
      </c>
      <c r="AB1593" s="50" t="s">
        <v>50</v>
      </c>
      <c r="AC1593" s="36" t="s">
        <v>347</v>
      </c>
      <c r="AD1593" s="37">
        <v>45642</v>
      </c>
      <c r="AE1593" s="32" t="str">
        <f t="shared" si="231"/>
        <v>Realizado</v>
      </c>
      <c r="AF1593" s="38" t="s">
        <v>68</v>
      </c>
      <c r="AG1593" s="39">
        <f t="shared" si="232"/>
        <v>3690.81</v>
      </c>
      <c r="AH1593" s="40">
        <v>2548098.5699999998</v>
      </c>
      <c r="AI1593" s="35" t="e">
        <f t="shared" si="233"/>
        <v>#N/A</v>
      </c>
      <c r="AJ1593" s="41">
        <v>26046231</v>
      </c>
      <c r="AK1593" s="51">
        <v>3690.81</v>
      </c>
      <c r="AL1593" s="34" t="str">
        <f t="shared" si="229"/>
        <v>Mauricio Alves</v>
      </c>
    </row>
    <row r="1594" spans="1:38" x14ac:dyDescent="0.25">
      <c r="A1594" s="26" t="s">
        <v>38</v>
      </c>
      <c r="B1594" s="26" t="s">
        <v>39</v>
      </c>
      <c r="C1594" s="26" t="s">
        <v>52</v>
      </c>
      <c r="D1594" s="26" t="s">
        <v>40</v>
      </c>
      <c r="E1594" s="27">
        <v>149752</v>
      </c>
      <c r="F1594" s="67">
        <v>293</v>
      </c>
      <c r="G1594" s="67"/>
      <c r="H1594" s="26" t="s">
        <v>784</v>
      </c>
      <c r="I1594" s="29" t="s">
        <v>42</v>
      </c>
      <c r="J1594" s="29" t="s">
        <v>42</v>
      </c>
      <c r="K1594" s="30" t="str">
        <f t="shared" si="230"/>
        <v>EME</v>
      </c>
      <c r="L1594" s="119" t="s">
        <v>136</v>
      </c>
      <c r="M1594" s="26" t="s">
        <v>54</v>
      </c>
      <c r="N1594" s="26" t="str">
        <f t="shared" si="234"/>
        <v>Realizado</v>
      </c>
      <c r="O1594" s="47" t="s">
        <v>45</v>
      </c>
      <c r="P1594" s="47" t="s">
        <v>700</v>
      </c>
      <c r="Q1594" s="26" t="str">
        <f>IFERROR(IFERROR(VLOOKUP(H1594,[1]STATUS_CAPEX!I:J,2,0),VLOOKUP(H1594,[1]STATUS_OPEX!H:I,2,0)),0)</f>
        <v>LIB // MED</v>
      </c>
      <c r="R1594" s="135">
        <v>45566</v>
      </c>
      <c r="S1594" s="32" t="s">
        <v>165</v>
      </c>
      <c r="T1594" s="26" t="s">
        <v>48</v>
      </c>
      <c r="U1594" s="33" t="s">
        <v>39</v>
      </c>
      <c r="V1594" s="33" t="str">
        <f t="shared" si="235"/>
        <v>OK</v>
      </c>
      <c r="W1594" s="33" t="s">
        <v>49</v>
      </c>
      <c r="X1594" s="33" t="s">
        <v>49</v>
      </c>
      <c r="Y1594" s="33" t="s">
        <v>39</v>
      </c>
      <c r="Z1594" s="14">
        <f t="shared" si="228"/>
        <v>1</v>
      </c>
      <c r="AA1594" s="48">
        <v>3823.01</v>
      </c>
      <c r="AB1594" s="76" t="s">
        <v>50</v>
      </c>
      <c r="AC1594" s="36" t="s">
        <v>411</v>
      </c>
      <c r="AD1594" s="37" t="s">
        <v>51</v>
      </c>
      <c r="AE1594" s="32" t="str">
        <f t="shared" si="231"/>
        <v>Realizado</v>
      </c>
      <c r="AF1594" s="38" t="s">
        <v>166</v>
      </c>
      <c r="AG1594" s="39">
        <f t="shared" si="232"/>
        <v>3690.81</v>
      </c>
      <c r="AH1594" s="40">
        <v>2548098.5699999998</v>
      </c>
      <c r="AI1594" s="35" t="e">
        <f t="shared" si="233"/>
        <v>#N/A</v>
      </c>
      <c r="AJ1594" s="41">
        <v>26046415</v>
      </c>
      <c r="AK1594" s="51">
        <v>3690.81</v>
      </c>
      <c r="AL1594" s="34" t="str">
        <f t="shared" si="229"/>
        <v>Mauricio Alves</v>
      </c>
    </row>
    <row r="1595" spans="1:38" x14ac:dyDescent="0.25">
      <c r="A1595" s="26" t="s">
        <v>38</v>
      </c>
      <c r="B1595" s="26" t="s">
        <v>39</v>
      </c>
      <c r="C1595" s="26" t="s">
        <v>52</v>
      </c>
      <c r="D1595" s="26" t="s">
        <v>40</v>
      </c>
      <c r="E1595" s="27">
        <v>65100867</v>
      </c>
      <c r="F1595" s="67">
        <v>294</v>
      </c>
      <c r="G1595" s="67"/>
      <c r="H1595" s="26">
        <v>6000833476</v>
      </c>
      <c r="I1595" s="43" t="s">
        <v>42</v>
      </c>
      <c r="J1595" s="43" t="s">
        <v>42</v>
      </c>
      <c r="K1595" s="30" t="str">
        <f t="shared" si="230"/>
        <v>Custeio</v>
      </c>
      <c r="L1595" s="119" t="s">
        <v>136</v>
      </c>
      <c r="M1595" s="26" t="s">
        <v>54</v>
      </c>
      <c r="N1595" s="26" t="str">
        <f t="shared" si="234"/>
        <v>Realizado</v>
      </c>
      <c r="O1595" s="47" t="s">
        <v>45</v>
      </c>
      <c r="P1595" s="47" t="s">
        <v>81</v>
      </c>
      <c r="Q1595" s="26" t="str">
        <f>IFERROR(IFERROR(VLOOKUP(H1595,[1]STATUS_CAPEX!I:J,2,0),VLOOKUP(H1595,[1]STATUS_OPEX!H:I,2,0)),0)</f>
        <v>LIB //COMS</v>
      </c>
      <c r="R1595" s="135">
        <v>45566</v>
      </c>
      <c r="S1595" s="32" t="s">
        <v>165</v>
      </c>
      <c r="T1595" s="47" t="s">
        <v>72</v>
      </c>
      <c r="U1595" s="33" t="s">
        <v>39</v>
      </c>
      <c r="V1595" s="33" t="str">
        <f t="shared" si="235"/>
        <v>OK</v>
      </c>
      <c r="W1595" s="33" t="s">
        <v>49</v>
      </c>
      <c r="X1595" s="33" t="s">
        <v>49</v>
      </c>
      <c r="Y1595" s="33" t="s">
        <v>39</v>
      </c>
      <c r="Z1595" s="14">
        <f t="shared" si="228"/>
        <v>1</v>
      </c>
      <c r="AA1595" s="48">
        <v>1407.24</v>
      </c>
      <c r="AB1595" s="76" t="s">
        <v>50</v>
      </c>
      <c r="AC1595" s="36" t="s">
        <v>271</v>
      </c>
      <c r="AD1595" s="37" t="s">
        <v>51</v>
      </c>
      <c r="AE1595" s="32" t="str">
        <f t="shared" si="231"/>
        <v>Realizado</v>
      </c>
      <c r="AF1595" s="38" t="s">
        <v>166</v>
      </c>
      <c r="AG1595" s="39">
        <f t="shared" si="232"/>
        <v>963.37</v>
      </c>
      <c r="AH1595" s="40">
        <v>2548098.5699999998</v>
      </c>
      <c r="AI1595" s="35" t="e">
        <f t="shared" si="233"/>
        <v>#N/A</v>
      </c>
      <c r="AJ1595" s="41">
        <v>25838245</v>
      </c>
      <c r="AK1595" s="51">
        <v>963.37</v>
      </c>
      <c r="AL1595" s="34" t="str">
        <f t="shared" si="229"/>
        <v>Mauricio Alves</v>
      </c>
    </row>
    <row r="1596" spans="1:38" x14ac:dyDescent="0.25">
      <c r="A1596" s="26" t="s">
        <v>38</v>
      </c>
      <c r="B1596" s="26" t="s">
        <v>39</v>
      </c>
      <c r="C1596" s="26" t="s">
        <v>52</v>
      </c>
      <c r="D1596" s="26" t="s">
        <v>40</v>
      </c>
      <c r="E1596" s="27">
        <v>131008</v>
      </c>
      <c r="F1596" s="67">
        <v>295</v>
      </c>
      <c r="G1596" s="67"/>
      <c r="H1596" s="44" t="s">
        <v>785</v>
      </c>
      <c r="I1596" s="45" t="s">
        <v>63</v>
      </c>
      <c r="J1596" s="45" t="s">
        <v>63</v>
      </c>
      <c r="K1596" s="30" t="str">
        <f t="shared" si="230"/>
        <v>EME</v>
      </c>
      <c r="L1596" s="119" t="s">
        <v>136</v>
      </c>
      <c r="M1596" s="26" t="s">
        <v>54</v>
      </c>
      <c r="N1596" s="26" t="str">
        <f t="shared" si="234"/>
        <v>Realizado</v>
      </c>
      <c r="O1596" s="47" t="s">
        <v>786</v>
      </c>
      <c r="P1596" s="47" t="s">
        <v>700</v>
      </c>
      <c r="Q1596" s="26" t="str">
        <f>IFERROR(IFERROR(VLOOKUP(H1596,[1]STATUS_CAPEX!I:J,2,0),VLOOKUP(H1596,[1]STATUS_OPEX!H:I,2,0)),0)</f>
        <v>LIB //COMS</v>
      </c>
      <c r="R1596" s="135">
        <v>45566</v>
      </c>
      <c r="S1596" s="32" t="s">
        <v>66</v>
      </c>
      <c r="T1596" s="26" t="s">
        <v>48</v>
      </c>
      <c r="U1596" s="33" t="s">
        <v>39</v>
      </c>
      <c r="V1596" s="33" t="str">
        <f t="shared" si="235"/>
        <v>OK</v>
      </c>
      <c r="W1596" s="33" t="s">
        <v>49</v>
      </c>
      <c r="X1596" s="33" t="s">
        <v>49</v>
      </c>
      <c r="Y1596" s="33" t="s">
        <v>39</v>
      </c>
      <c r="Z1596" s="14">
        <f t="shared" si="228"/>
        <v>1</v>
      </c>
      <c r="AA1596" s="48">
        <v>3823.01</v>
      </c>
      <c r="AB1596" s="50" t="s">
        <v>50</v>
      </c>
      <c r="AC1596" s="36" t="str">
        <f>IFERROR(VLOOKUP(T1596,[1]STATUS_CAPEX!Q:R,2,0),"SAMUEL OLIVEIRA")</f>
        <v>LUCAS ANDRADE</v>
      </c>
      <c r="AD1596" s="37" t="s">
        <v>51</v>
      </c>
      <c r="AE1596" s="32" t="str">
        <f t="shared" si="231"/>
        <v>Realizado</v>
      </c>
      <c r="AF1596" s="38" t="s">
        <v>68</v>
      </c>
      <c r="AG1596" s="39">
        <f t="shared" si="232"/>
        <v>3612.48</v>
      </c>
      <c r="AH1596" s="40">
        <v>2548098.5699999998</v>
      </c>
      <c r="AI1596" s="35" t="e">
        <f t="shared" si="233"/>
        <v>#N/A</v>
      </c>
      <c r="AJ1596" s="41">
        <v>26173487</v>
      </c>
      <c r="AK1596" s="51">
        <v>3612.48</v>
      </c>
      <c r="AL1596" s="34" t="str">
        <f t="shared" si="229"/>
        <v>Mauricio Alves</v>
      </c>
    </row>
    <row r="1597" spans="1:38" x14ac:dyDescent="0.25">
      <c r="A1597" s="26" t="s">
        <v>38</v>
      </c>
      <c r="B1597" s="26" t="s">
        <v>39</v>
      </c>
      <c r="C1597" s="26" t="s">
        <v>52</v>
      </c>
      <c r="D1597" s="26" t="s">
        <v>40</v>
      </c>
      <c r="E1597" s="27">
        <v>8783</v>
      </c>
      <c r="F1597" s="67">
        <v>264</v>
      </c>
      <c r="G1597" s="67"/>
      <c r="H1597" s="26">
        <v>6000833638</v>
      </c>
      <c r="I1597" s="29" t="s">
        <v>42</v>
      </c>
      <c r="J1597" s="29" t="s">
        <v>42</v>
      </c>
      <c r="K1597" s="30" t="str">
        <f t="shared" si="230"/>
        <v>Custeio</v>
      </c>
      <c r="L1597" s="119" t="s">
        <v>136</v>
      </c>
      <c r="M1597" s="26" t="s">
        <v>111</v>
      </c>
      <c r="N1597" s="26" t="str">
        <f t="shared" si="234"/>
        <v>Realizado</v>
      </c>
      <c r="O1597" s="47" t="s">
        <v>491</v>
      </c>
      <c r="P1597" s="47" t="s">
        <v>76</v>
      </c>
      <c r="Q1597" s="26" t="str">
        <f>IFERROR(IFERROR(VLOOKUP(H1597,[1]STATUS_CAPEX!I:J,2,0),VLOOKUP(H1597,[1]STATUS_OPEX!H:I,2,0)),0)</f>
        <v>LIB //COMS</v>
      </c>
      <c r="R1597" s="135">
        <v>45566</v>
      </c>
      <c r="S1597" s="32" t="s">
        <v>47</v>
      </c>
      <c r="T1597" s="47" t="s">
        <v>72</v>
      </c>
      <c r="U1597" s="33" t="s">
        <v>39</v>
      </c>
      <c r="V1597" s="33" t="str">
        <f t="shared" si="235"/>
        <v>OK</v>
      </c>
      <c r="W1597" s="33" t="s">
        <v>49</v>
      </c>
      <c r="X1597" s="33" t="s">
        <v>49</v>
      </c>
      <c r="Y1597" s="33" t="s">
        <v>39</v>
      </c>
      <c r="Z1597" s="14">
        <f t="shared" si="228"/>
        <v>1</v>
      </c>
      <c r="AA1597" s="48">
        <v>2686.39</v>
      </c>
      <c r="AB1597" s="76" t="str">
        <f>IFERROR(VLOOKUP(H1597,[1]!Tabela11[[#All],[PEP/ORDEM]:[Mês_Acompanhamento]],8,0),"GIRO")</f>
        <v>GIRO</v>
      </c>
      <c r="AC1597" s="36" t="s">
        <v>271</v>
      </c>
      <c r="AD1597" s="37" t="s">
        <v>51</v>
      </c>
      <c r="AE1597" s="32" t="str">
        <f t="shared" si="231"/>
        <v>Realizado</v>
      </c>
      <c r="AF1597" s="38" t="s">
        <v>42</v>
      </c>
      <c r="AG1597" s="39">
        <f t="shared" si="232"/>
        <v>628.79999999999995</v>
      </c>
      <c r="AH1597" s="40">
        <v>2548098.5699999998</v>
      </c>
      <c r="AI1597" s="35" t="e">
        <f t="shared" si="233"/>
        <v>#N/A</v>
      </c>
      <c r="AJ1597" s="41">
        <v>25852648</v>
      </c>
      <c r="AK1597" s="51">
        <v>628.79999999999995</v>
      </c>
      <c r="AL1597" s="34" t="str">
        <f t="shared" si="229"/>
        <v>Mauricio Alves</v>
      </c>
    </row>
    <row r="1598" spans="1:38" x14ac:dyDescent="0.25">
      <c r="A1598" s="26" t="s">
        <v>38</v>
      </c>
      <c r="B1598" s="26" t="s">
        <v>39</v>
      </c>
      <c r="C1598" s="26" t="s">
        <v>52</v>
      </c>
      <c r="D1598" s="26" t="s">
        <v>40</v>
      </c>
      <c r="E1598" s="27">
        <v>44524814</v>
      </c>
      <c r="F1598" s="67">
        <v>265</v>
      </c>
      <c r="G1598" s="67"/>
      <c r="H1598" s="26">
        <v>6000833639</v>
      </c>
      <c r="I1598" s="26" t="s">
        <v>42</v>
      </c>
      <c r="J1598" s="26" t="s">
        <v>42</v>
      </c>
      <c r="K1598" s="30" t="str">
        <f t="shared" si="230"/>
        <v>Custeio</v>
      </c>
      <c r="L1598" s="119" t="s">
        <v>136</v>
      </c>
      <c r="M1598" s="26" t="s">
        <v>111</v>
      </c>
      <c r="N1598" s="26" t="str">
        <f t="shared" si="234"/>
        <v>Realizado</v>
      </c>
      <c r="O1598" s="47" t="s">
        <v>45</v>
      </c>
      <c r="P1598" s="47" t="s">
        <v>76</v>
      </c>
      <c r="Q1598" s="26" t="str">
        <f>IFERROR(IFERROR(VLOOKUP(H1598,[1]STATUS_CAPEX!I:J,2,0),VLOOKUP(H1598,[1]STATUS_OPEX!H:I,2,0)),0)</f>
        <v>LIB //COMS</v>
      </c>
      <c r="R1598" s="135">
        <v>45566</v>
      </c>
      <c r="S1598" s="32" t="s">
        <v>47</v>
      </c>
      <c r="T1598" s="47" t="s">
        <v>72</v>
      </c>
      <c r="U1598" s="33" t="s">
        <v>39</v>
      </c>
      <c r="V1598" s="33" t="str">
        <f t="shared" si="235"/>
        <v>OK</v>
      </c>
      <c r="W1598" s="33" t="s">
        <v>49</v>
      </c>
      <c r="X1598" s="33" t="s">
        <v>49</v>
      </c>
      <c r="Y1598" s="33" t="s">
        <v>39</v>
      </c>
      <c r="Z1598" s="14">
        <f t="shared" si="228"/>
        <v>1</v>
      </c>
      <c r="AA1598" s="48">
        <v>104.6</v>
      </c>
      <c r="AB1598" s="76" t="str">
        <f>IFERROR(VLOOKUP(H1598,[1]!Tabela11[[#All],[PEP/ORDEM]:[Mês_Acompanhamento]],8,0),"GIRO")</f>
        <v>GIRO</v>
      </c>
      <c r="AC1598" s="36" t="s">
        <v>271</v>
      </c>
      <c r="AD1598" s="37" t="s">
        <v>51</v>
      </c>
      <c r="AE1598" s="32" t="str">
        <f t="shared" si="231"/>
        <v>Realizado</v>
      </c>
      <c r="AF1598" s="38" t="s">
        <v>42</v>
      </c>
      <c r="AG1598" s="39">
        <f t="shared" si="232"/>
        <v>104.8</v>
      </c>
      <c r="AH1598" s="40">
        <v>2548098.5699999998</v>
      </c>
      <c r="AI1598" s="35" t="e">
        <f t="shared" si="233"/>
        <v>#N/A</v>
      </c>
      <c r="AJ1598" s="41">
        <v>25852692</v>
      </c>
      <c r="AK1598" s="51">
        <v>104.8</v>
      </c>
      <c r="AL1598" s="34" t="str">
        <f t="shared" si="229"/>
        <v>Mauricio Alves</v>
      </c>
    </row>
    <row r="1599" spans="1:38" x14ac:dyDescent="0.25">
      <c r="A1599" s="26" t="s">
        <v>38</v>
      </c>
      <c r="B1599" s="26" t="s">
        <v>39</v>
      </c>
      <c r="C1599" s="26" t="s">
        <v>52</v>
      </c>
      <c r="D1599" s="26" t="s">
        <v>40</v>
      </c>
      <c r="E1599" s="27">
        <v>44526859</v>
      </c>
      <c r="F1599" s="67">
        <v>266</v>
      </c>
      <c r="G1599" s="67"/>
      <c r="H1599" s="26">
        <v>6000833660</v>
      </c>
      <c r="I1599" s="26" t="s">
        <v>42</v>
      </c>
      <c r="J1599" s="26" t="s">
        <v>42</v>
      </c>
      <c r="K1599" s="30" t="str">
        <f t="shared" si="230"/>
        <v>Custeio</v>
      </c>
      <c r="L1599" s="119" t="s">
        <v>136</v>
      </c>
      <c r="M1599" s="26" t="s">
        <v>111</v>
      </c>
      <c r="N1599" s="26" t="str">
        <f t="shared" si="234"/>
        <v>Realizado</v>
      </c>
      <c r="O1599" s="47" t="s">
        <v>45</v>
      </c>
      <c r="P1599" s="47" t="s">
        <v>524</v>
      </c>
      <c r="Q1599" s="26" t="str">
        <f>IFERROR(IFERROR(VLOOKUP(H1599,[1]STATUS_CAPEX!I:J,2,0),VLOOKUP(H1599,[1]STATUS_OPEX!H:I,2,0)),0)</f>
        <v>LIB //COMS</v>
      </c>
      <c r="R1599" s="135">
        <v>45566</v>
      </c>
      <c r="S1599" s="32" t="s">
        <v>47</v>
      </c>
      <c r="T1599" s="47" t="s">
        <v>72</v>
      </c>
      <c r="U1599" s="33" t="s">
        <v>39</v>
      </c>
      <c r="V1599" s="33" t="str">
        <f t="shared" si="235"/>
        <v>OK</v>
      </c>
      <c r="W1599" s="33" t="s">
        <v>49</v>
      </c>
      <c r="X1599" s="33" t="s">
        <v>49</v>
      </c>
      <c r="Y1599" s="33" t="s">
        <v>39</v>
      </c>
      <c r="Z1599" s="14">
        <f t="shared" si="228"/>
        <v>1</v>
      </c>
      <c r="AA1599" s="48">
        <v>440.4</v>
      </c>
      <c r="AB1599" s="76" t="str">
        <f>IFERROR(VLOOKUP(H1599,[1]!Tabela11[[#All],[PEP/ORDEM]:[Mês_Acompanhamento]],8,0),"GIRO")</f>
        <v>GIRO</v>
      </c>
      <c r="AC1599" s="36" t="s">
        <v>271</v>
      </c>
      <c r="AD1599" s="37" t="s">
        <v>51</v>
      </c>
      <c r="AE1599" s="32" t="str">
        <f t="shared" si="231"/>
        <v>Realizado</v>
      </c>
      <c r="AF1599" s="38" t="s">
        <v>42</v>
      </c>
      <c r="AG1599" s="39">
        <f t="shared" si="232"/>
        <v>441.3</v>
      </c>
      <c r="AH1599" s="40">
        <v>2548098.5699999998</v>
      </c>
      <c r="AI1599" s="35" t="e">
        <f t="shared" si="233"/>
        <v>#N/A</v>
      </c>
      <c r="AJ1599" s="41">
        <v>25852707</v>
      </c>
      <c r="AK1599" s="51">
        <v>441.3</v>
      </c>
      <c r="AL1599" s="34" t="str">
        <f t="shared" si="229"/>
        <v>Mauricio Alves</v>
      </c>
    </row>
    <row r="1600" spans="1:38" x14ac:dyDescent="0.25">
      <c r="A1600" s="26" t="s">
        <v>38</v>
      </c>
      <c r="B1600" s="26" t="s">
        <v>39</v>
      </c>
      <c r="C1600" s="26" t="s">
        <v>52</v>
      </c>
      <c r="D1600" s="26" t="s">
        <v>40</v>
      </c>
      <c r="E1600" s="27">
        <v>74545397838</v>
      </c>
      <c r="F1600" s="67">
        <v>267</v>
      </c>
      <c r="G1600" s="67"/>
      <c r="H1600" s="26">
        <v>6000833661</v>
      </c>
      <c r="I1600" s="43" t="s">
        <v>42</v>
      </c>
      <c r="J1600" s="43" t="s">
        <v>42</v>
      </c>
      <c r="K1600" s="30" t="str">
        <f t="shared" si="230"/>
        <v>Custeio</v>
      </c>
      <c r="L1600" s="119" t="s">
        <v>136</v>
      </c>
      <c r="M1600" s="26" t="s">
        <v>111</v>
      </c>
      <c r="N1600" s="26" t="str">
        <f t="shared" si="234"/>
        <v>Realizado</v>
      </c>
      <c r="O1600" s="47" t="s">
        <v>45</v>
      </c>
      <c r="P1600" s="47" t="s">
        <v>787</v>
      </c>
      <c r="Q1600" s="26" t="str">
        <f>IFERROR(IFERROR(VLOOKUP(H1600,[1]STATUS_CAPEX!I:J,2,0),VLOOKUP(H1600,[1]STATUS_OPEX!H:I,2,0)),0)</f>
        <v>LIB //COMS</v>
      </c>
      <c r="R1600" s="135">
        <v>45566</v>
      </c>
      <c r="S1600" s="32" t="s">
        <v>47</v>
      </c>
      <c r="T1600" s="47" t="s">
        <v>72</v>
      </c>
      <c r="U1600" s="33" t="s">
        <v>39</v>
      </c>
      <c r="V1600" s="33" t="str">
        <f t="shared" si="235"/>
        <v>OK</v>
      </c>
      <c r="W1600" s="33" t="s">
        <v>49</v>
      </c>
      <c r="X1600" s="33" t="s">
        <v>49</v>
      </c>
      <c r="Y1600" s="33" t="s">
        <v>39</v>
      </c>
      <c r="Z1600" s="14">
        <f t="shared" si="228"/>
        <v>1</v>
      </c>
      <c r="AA1600" s="48">
        <v>1499.19</v>
      </c>
      <c r="AB1600" s="76" t="str">
        <f>IFERROR(VLOOKUP(H1600,[1]!Tabela11[[#All],[PEP/ORDEM]:[Mês_Acompanhamento]],8,0),"GIRO")</f>
        <v>GIRO</v>
      </c>
      <c r="AC1600" s="36" t="s">
        <v>271</v>
      </c>
      <c r="AD1600" s="37" t="s">
        <v>51</v>
      </c>
      <c r="AE1600" s="32" t="str">
        <f t="shared" si="231"/>
        <v>Realizado</v>
      </c>
      <c r="AF1600" s="38" t="s">
        <v>42</v>
      </c>
      <c r="AG1600" s="39">
        <f t="shared" si="232"/>
        <v>1415.82</v>
      </c>
      <c r="AH1600" s="40">
        <v>2548098.5699999998</v>
      </c>
      <c r="AI1600" s="35" t="e">
        <f t="shared" si="233"/>
        <v>#N/A</v>
      </c>
      <c r="AJ1600" s="41">
        <v>25852738</v>
      </c>
      <c r="AK1600" s="51">
        <v>1415.82</v>
      </c>
      <c r="AL1600" s="34" t="str">
        <f t="shared" si="229"/>
        <v>Mauricio Alves</v>
      </c>
    </row>
    <row r="1601" spans="1:38" x14ac:dyDescent="0.25">
      <c r="A1601" s="26" t="s">
        <v>38</v>
      </c>
      <c r="B1601" s="26" t="s">
        <v>39</v>
      </c>
      <c r="C1601" s="26" t="s">
        <v>52</v>
      </c>
      <c r="D1601" s="26" t="s">
        <v>40</v>
      </c>
      <c r="E1601" s="27">
        <v>129228</v>
      </c>
      <c r="F1601" s="67">
        <v>296</v>
      </c>
      <c r="G1601" s="67"/>
      <c r="H1601" s="44" t="s">
        <v>788</v>
      </c>
      <c r="I1601" s="45" t="s">
        <v>63</v>
      </c>
      <c r="J1601" s="45" t="s">
        <v>63</v>
      </c>
      <c r="K1601" s="30" t="str">
        <f t="shared" si="230"/>
        <v>EME</v>
      </c>
      <c r="L1601" s="119" t="s">
        <v>136</v>
      </c>
      <c r="M1601" s="26" t="s">
        <v>54</v>
      </c>
      <c r="N1601" s="26" t="str">
        <f t="shared" si="234"/>
        <v>Realizado</v>
      </c>
      <c r="O1601" s="47" t="s">
        <v>45</v>
      </c>
      <c r="P1601" s="47" t="s">
        <v>700</v>
      </c>
      <c r="Q1601" s="26" t="str">
        <f>IFERROR(IFERROR(VLOOKUP(H1601,[1]STATUS_CAPEX!I:J,2,0),VLOOKUP(H1601,[1]STATUS_OPEX!H:I,2,0)),0)</f>
        <v>LIB //COMS</v>
      </c>
      <c r="R1601" s="135">
        <v>45566</v>
      </c>
      <c r="S1601" s="32" t="s">
        <v>66</v>
      </c>
      <c r="T1601" s="26" t="s">
        <v>48</v>
      </c>
      <c r="U1601" s="33" t="s">
        <v>39</v>
      </c>
      <c r="V1601" s="33" t="str">
        <f t="shared" si="235"/>
        <v>OK</v>
      </c>
      <c r="W1601" s="33" t="s">
        <v>49</v>
      </c>
      <c r="X1601" s="33" t="s">
        <v>49</v>
      </c>
      <c r="Y1601" s="33" t="s">
        <v>39</v>
      </c>
      <c r="Z1601" s="14">
        <f t="shared" si="228"/>
        <v>1</v>
      </c>
      <c r="AA1601" s="48">
        <v>3823.01</v>
      </c>
      <c r="AB1601" s="50" t="s">
        <v>50</v>
      </c>
      <c r="AC1601" s="36" t="s">
        <v>182</v>
      </c>
      <c r="AD1601" s="37" t="s">
        <v>51</v>
      </c>
      <c r="AE1601" s="32" t="str">
        <f t="shared" si="231"/>
        <v>Realizado</v>
      </c>
      <c r="AF1601" s="38" t="s">
        <v>345</v>
      </c>
      <c r="AG1601" s="39">
        <f t="shared" si="232"/>
        <v>3690.81</v>
      </c>
      <c r="AH1601" s="40">
        <v>2548098.5699999998</v>
      </c>
      <c r="AI1601" s="35" t="e">
        <f t="shared" si="233"/>
        <v>#N/A</v>
      </c>
      <c r="AJ1601" s="41">
        <v>26173701</v>
      </c>
      <c r="AK1601" s="51">
        <v>3690.81</v>
      </c>
      <c r="AL1601" s="34" t="str">
        <f t="shared" si="229"/>
        <v>Mauricio Alves</v>
      </c>
    </row>
    <row r="1602" spans="1:38" x14ac:dyDescent="0.25">
      <c r="A1602" s="26" t="s">
        <v>38</v>
      </c>
      <c r="B1602" s="26" t="s">
        <v>39</v>
      </c>
      <c r="C1602" s="26" t="s">
        <v>52</v>
      </c>
      <c r="D1602" s="26" t="s">
        <v>40</v>
      </c>
      <c r="E1602" s="27">
        <v>44548987</v>
      </c>
      <c r="F1602" s="67">
        <v>689</v>
      </c>
      <c r="G1602" s="67"/>
      <c r="H1602" s="26">
        <v>6000834124</v>
      </c>
      <c r="I1602" s="29" t="s">
        <v>42</v>
      </c>
      <c r="J1602" s="29" t="s">
        <v>42</v>
      </c>
      <c r="K1602" s="30" t="str">
        <f t="shared" si="230"/>
        <v>Custeio</v>
      </c>
      <c r="L1602" s="131" t="s">
        <v>136</v>
      </c>
      <c r="M1602" s="26" t="s">
        <v>69</v>
      </c>
      <c r="N1602" s="26" t="str">
        <f t="shared" si="234"/>
        <v>Realizado</v>
      </c>
      <c r="O1602" s="47" t="s">
        <v>64</v>
      </c>
      <c r="P1602" s="148" t="s">
        <v>76</v>
      </c>
      <c r="Q1602" s="26" t="str">
        <f>IFERROR(IFERROR(VLOOKUP(H1602,[1]STATUS_CAPEX!I:J,2,0),VLOOKUP(H1602,[1]STATUS_OPEX!H:I,2,0)),0)</f>
        <v>LIB //COMS</v>
      </c>
      <c r="R1602" s="135">
        <v>45567</v>
      </c>
      <c r="S1602" s="32" t="s">
        <v>47</v>
      </c>
      <c r="T1602" s="47" t="s">
        <v>72</v>
      </c>
      <c r="U1602" s="33" t="s">
        <v>39</v>
      </c>
      <c r="V1602" s="33" t="str">
        <f t="shared" si="235"/>
        <v>OK</v>
      </c>
      <c r="W1602" s="33" t="s">
        <v>49</v>
      </c>
      <c r="X1602" s="33" t="s">
        <v>49</v>
      </c>
      <c r="Y1602" s="33" t="s">
        <v>39</v>
      </c>
      <c r="Z1602" s="14">
        <f t="shared" ref="Z1602:Z1665" si="236">(COUNTIF(U1602:Y1602,"OK")+COUNTIF(V1602:Y1602,"NA")+COUNTIF(U1602:Y1602,"anexado")+COUNTIF(V1602:Y1602,"sem anexo"))/5</f>
        <v>1</v>
      </c>
      <c r="AA1602" s="48">
        <v>3849.3</v>
      </c>
      <c r="AB1602" s="76" t="str">
        <f>IFERROR(VLOOKUP(H1602,[1]!Tabela11[[#All],[PEP/ORDEM]:[Mês_Acompanhamento]],8,0),"GIRO")</f>
        <v>GIRO</v>
      </c>
      <c r="AC1602" s="36" t="str">
        <f>IFERROR(VLOOKUP(T1602,[1]STATUS_CAPEX!Q:R,2,0),"SAMUEL OLIVEIRA")</f>
        <v>SAMUEL OLIVEIRA</v>
      </c>
      <c r="AD1602" s="37" t="s">
        <v>51</v>
      </c>
      <c r="AE1602" s="32" t="str">
        <f t="shared" si="231"/>
        <v>Realizado</v>
      </c>
      <c r="AF1602" s="114" t="s">
        <v>42</v>
      </c>
      <c r="AG1602" s="49">
        <f t="shared" si="232"/>
        <v>775.91</v>
      </c>
      <c r="AH1602" s="40">
        <v>2548098.5699999998</v>
      </c>
      <c r="AI1602" s="50" t="e">
        <f t="shared" si="233"/>
        <v>#N/A</v>
      </c>
      <c r="AJ1602" s="41">
        <v>25852830</v>
      </c>
      <c r="AK1602" s="51">
        <v>775.91</v>
      </c>
      <c r="AL1602" s="34" t="str">
        <f t="shared" ref="AL1602:AL1665" si="237">IF(OR(A1602="pendência planejamento", A1602="pendência construtiva", A1602="logistica equatorial"), "Erica Fragoso", IF(OR(A1602="obras coms", A1602="obras conc", A1602="pendência fechamento", A1602="almoxarifado", A1602="Fechamento", A1602="Disponibilidade Noturna", A1602="Sobre Aviso", A1602="Disponibilidade Contrato", A1602="Disponibilidade"), "Mauricio Alves", ""))</f>
        <v>Mauricio Alves</v>
      </c>
    </row>
    <row r="1603" spans="1:38" x14ac:dyDescent="0.25">
      <c r="A1603" s="26" t="s">
        <v>38</v>
      </c>
      <c r="B1603" s="26" t="s">
        <v>39</v>
      </c>
      <c r="C1603" s="26" t="s">
        <v>52</v>
      </c>
      <c r="D1603" s="26" t="s">
        <v>40</v>
      </c>
      <c r="E1603" s="27">
        <v>44545932</v>
      </c>
      <c r="F1603" s="67">
        <v>690</v>
      </c>
      <c r="G1603" s="67"/>
      <c r="H1603" s="26">
        <v>6000834125</v>
      </c>
      <c r="I1603" s="26" t="s">
        <v>42</v>
      </c>
      <c r="J1603" s="26" t="s">
        <v>42</v>
      </c>
      <c r="K1603" s="30" t="str">
        <f t="shared" ref="K1603:K1666" si="238">IF(OR(ISNUMBER( FIND("Criar PEP",H1603)), ISNUMBER( FIND("Criar Ordem",H1603))), "Sem Informação", IFERROR(IF(MID(H1603,11,3)&lt;&gt;"", MID(H1603,11,3), "Custeio"), "Custeio"))</f>
        <v>Custeio</v>
      </c>
      <c r="L1603" s="119" t="s">
        <v>136</v>
      </c>
      <c r="M1603" s="26" t="s">
        <v>69</v>
      </c>
      <c r="N1603" s="26" t="str">
        <f t="shared" si="234"/>
        <v>Realizado</v>
      </c>
      <c r="O1603" s="47" t="s">
        <v>45</v>
      </c>
      <c r="P1603" s="149" t="s">
        <v>76</v>
      </c>
      <c r="Q1603" s="26" t="str">
        <f>IFERROR(IFERROR(VLOOKUP(H1603,[1]STATUS_CAPEX!I:J,2,0),VLOOKUP(H1603,[1]STATUS_OPEX!H:I,2,0)),0)</f>
        <v>LIB //COMS</v>
      </c>
      <c r="R1603" s="135">
        <v>45567</v>
      </c>
      <c r="S1603" s="32" t="s">
        <v>47</v>
      </c>
      <c r="T1603" s="47" t="s">
        <v>72</v>
      </c>
      <c r="U1603" s="33" t="s">
        <v>39</v>
      </c>
      <c r="V1603" s="33" t="str">
        <f t="shared" si="235"/>
        <v>OK</v>
      </c>
      <c r="W1603" s="33" t="s">
        <v>49</v>
      </c>
      <c r="X1603" s="33" t="s">
        <v>49</v>
      </c>
      <c r="Y1603" s="33" t="s">
        <v>39</v>
      </c>
      <c r="Z1603" s="14">
        <f t="shared" si="236"/>
        <v>1</v>
      </c>
      <c r="AA1603" s="48">
        <v>2402.88</v>
      </c>
      <c r="AB1603" s="76" t="str">
        <f>IFERROR(VLOOKUP(H1603,[1]!Tabela11[[#All],[PEP/ORDEM]:[Mês_Acompanhamento]],8,0),"GIRO")</f>
        <v>GIRO</v>
      </c>
      <c r="AC1603" s="36" t="str">
        <f>IFERROR(VLOOKUP(T1603,[1]STATUS_CAPEX!Q:R,2,0),"SAMUEL OLIVEIRA")</f>
        <v>SAMUEL OLIVEIRA</v>
      </c>
      <c r="AD1603" s="37" t="s">
        <v>51</v>
      </c>
      <c r="AE1603" s="32" t="str">
        <f t="shared" ref="AE1603:AE1666" si="239">IF(AND(AJ1603&gt;0, AK1603&gt;0), "Realizado", "Não realizado")</f>
        <v>Realizado</v>
      </c>
      <c r="AF1603" s="114" t="s">
        <v>42</v>
      </c>
      <c r="AG1603" s="49">
        <f t="shared" si="232"/>
        <v>1669.43</v>
      </c>
      <c r="AH1603" s="40">
        <v>2548098.5699999998</v>
      </c>
      <c r="AI1603" s="50" t="e">
        <f t="shared" si="233"/>
        <v>#N/A</v>
      </c>
      <c r="AJ1603" s="41">
        <v>25852799</v>
      </c>
      <c r="AK1603" s="51">
        <v>1669.43</v>
      </c>
      <c r="AL1603" s="34" t="str">
        <f t="shared" si="237"/>
        <v>Mauricio Alves</v>
      </c>
    </row>
    <row r="1604" spans="1:38" x14ac:dyDescent="0.25">
      <c r="A1604" s="26" t="s">
        <v>38</v>
      </c>
      <c r="B1604" s="26" t="s">
        <v>39</v>
      </c>
      <c r="C1604" s="26" t="s">
        <v>52</v>
      </c>
      <c r="D1604" s="26" t="s">
        <v>40</v>
      </c>
      <c r="E1604" s="27">
        <v>44546059</v>
      </c>
      <c r="F1604" s="67">
        <v>691</v>
      </c>
      <c r="G1604" s="67"/>
      <c r="H1604" s="26">
        <v>6000834126</v>
      </c>
      <c r="I1604" s="26" t="s">
        <v>42</v>
      </c>
      <c r="J1604" s="26" t="s">
        <v>42</v>
      </c>
      <c r="K1604" s="30" t="str">
        <f t="shared" si="238"/>
        <v>Custeio</v>
      </c>
      <c r="L1604" s="119" t="s">
        <v>136</v>
      </c>
      <c r="M1604" s="26" t="s">
        <v>69</v>
      </c>
      <c r="N1604" s="26" t="str">
        <f t="shared" si="234"/>
        <v>Realizado</v>
      </c>
      <c r="O1604" s="47" t="s">
        <v>45</v>
      </c>
      <c r="P1604" s="149" t="s">
        <v>76</v>
      </c>
      <c r="Q1604" s="26" t="str">
        <f>IFERROR(IFERROR(VLOOKUP(H1604,[1]STATUS_CAPEX!I:J,2,0),VLOOKUP(H1604,[1]STATUS_OPEX!H:I,2,0)),0)</f>
        <v>LIB //COMS</v>
      </c>
      <c r="R1604" s="135">
        <v>45567</v>
      </c>
      <c r="S1604" s="32" t="s">
        <v>47</v>
      </c>
      <c r="T1604" s="47" t="s">
        <v>72</v>
      </c>
      <c r="U1604" s="33" t="s">
        <v>39</v>
      </c>
      <c r="V1604" s="33" t="str">
        <f t="shared" si="235"/>
        <v>OK</v>
      </c>
      <c r="W1604" s="33" t="s">
        <v>49</v>
      </c>
      <c r="X1604" s="33" t="s">
        <v>49</v>
      </c>
      <c r="Y1604" s="33" t="s">
        <v>39</v>
      </c>
      <c r="Z1604" s="14">
        <f t="shared" si="236"/>
        <v>1</v>
      </c>
      <c r="AA1604" s="48">
        <v>3849.3</v>
      </c>
      <c r="AB1604" s="76" t="str">
        <f>IFERROR(VLOOKUP(H1604,[1]!Tabela11[[#All],[PEP/ORDEM]:[Mês_Acompanhamento]],8,0),"GIRO")</f>
        <v>GIRO</v>
      </c>
      <c r="AC1604" s="36" t="str">
        <f>IFERROR(VLOOKUP(T1604,[1]STATUS_CAPEX!Q:R,2,0),"SAMUEL OLIVEIRA")</f>
        <v>SAMUEL OLIVEIRA</v>
      </c>
      <c r="AD1604" s="37" t="s">
        <v>51</v>
      </c>
      <c r="AE1604" s="32" t="str">
        <f t="shared" si="239"/>
        <v>Realizado</v>
      </c>
      <c r="AF1604" s="114" t="s">
        <v>42</v>
      </c>
      <c r="AG1604" s="49">
        <f t="shared" si="232"/>
        <v>2000.35</v>
      </c>
      <c r="AH1604" s="40">
        <v>2548098.5699999998</v>
      </c>
      <c r="AI1604" s="50" t="e">
        <f t="shared" si="233"/>
        <v>#N/A</v>
      </c>
      <c r="AJ1604" s="41">
        <v>25852760</v>
      </c>
      <c r="AK1604" s="51">
        <v>2000.35</v>
      </c>
      <c r="AL1604" s="34" t="str">
        <f t="shared" si="237"/>
        <v>Mauricio Alves</v>
      </c>
    </row>
    <row r="1605" spans="1:38" x14ac:dyDescent="0.25">
      <c r="A1605" s="26" t="s">
        <v>38</v>
      </c>
      <c r="B1605" s="26" t="s">
        <v>39</v>
      </c>
      <c r="C1605" s="26" t="s">
        <v>52</v>
      </c>
      <c r="D1605" s="26" t="s">
        <v>40</v>
      </c>
      <c r="E1605" s="27">
        <v>44550317</v>
      </c>
      <c r="F1605" s="67">
        <v>692</v>
      </c>
      <c r="G1605" s="67"/>
      <c r="H1605" s="26">
        <v>6000834127</v>
      </c>
      <c r="I1605" s="26" t="s">
        <v>42</v>
      </c>
      <c r="J1605" s="26" t="s">
        <v>42</v>
      </c>
      <c r="K1605" s="30" t="str">
        <f t="shared" si="238"/>
        <v>Custeio</v>
      </c>
      <c r="L1605" s="119" t="s">
        <v>136</v>
      </c>
      <c r="M1605" s="26" t="s">
        <v>69</v>
      </c>
      <c r="N1605" s="26" t="str">
        <f t="shared" si="234"/>
        <v>Realizado</v>
      </c>
      <c r="O1605" s="47" t="s">
        <v>45</v>
      </c>
      <c r="P1605" s="149" t="s">
        <v>76</v>
      </c>
      <c r="Q1605" s="26" t="str">
        <f>IFERROR(IFERROR(VLOOKUP(H1605,[1]STATUS_CAPEX!I:J,2,0),VLOOKUP(H1605,[1]STATUS_OPEX!H:I,2,0)),0)</f>
        <v>LIB //COMS</v>
      </c>
      <c r="R1605" s="135">
        <v>45567</v>
      </c>
      <c r="S1605" s="32" t="s">
        <v>47</v>
      </c>
      <c r="T1605" s="47" t="s">
        <v>72</v>
      </c>
      <c r="U1605" s="33" t="s">
        <v>39</v>
      </c>
      <c r="V1605" s="33" t="str">
        <f t="shared" si="235"/>
        <v>OK</v>
      </c>
      <c r="W1605" s="33" t="s">
        <v>49</v>
      </c>
      <c r="X1605" s="33" t="s">
        <v>49</v>
      </c>
      <c r="Y1605" s="33" t="s">
        <v>39</v>
      </c>
      <c r="Z1605" s="14">
        <f t="shared" si="236"/>
        <v>1</v>
      </c>
      <c r="AA1605" s="48">
        <v>6158.88</v>
      </c>
      <c r="AB1605" s="76" t="str">
        <f>IFERROR(VLOOKUP(H1605,[1]!Tabela11[[#All],[PEP/ORDEM]:[Mês_Acompanhamento]],8,0),"GIRO")</f>
        <v>GIRO</v>
      </c>
      <c r="AC1605" s="36" t="str">
        <f>IFERROR(VLOOKUP(T1605,[1]STATUS_CAPEX!Q:R,2,0),"SAMUEL OLIVEIRA")</f>
        <v>SAMUEL OLIVEIRA</v>
      </c>
      <c r="AD1605" s="37" t="s">
        <v>51</v>
      </c>
      <c r="AE1605" s="32" t="str">
        <f t="shared" si="239"/>
        <v>Realizado</v>
      </c>
      <c r="AF1605" s="114" t="s">
        <v>42</v>
      </c>
      <c r="AG1605" s="49">
        <f t="shared" si="232"/>
        <v>4326.34</v>
      </c>
      <c r="AH1605" s="40">
        <v>2548098.5699999998</v>
      </c>
      <c r="AI1605" s="50" t="e">
        <f t="shared" si="233"/>
        <v>#N/A</v>
      </c>
      <c r="AJ1605" s="41">
        <v>25852683</v>
      </c>
      <c r="AK1605" s="51">
        <v>4326.34</v>
      </c>
      <c r="AL1605" s="34" t="str">
        <f t="shared" si="237"/>
        <v>Mauricio Alves</v>
      </c>
    </row>
    <row r="1606" spans="1:38" x14ac:dyDescent="0.25">
      <c r="A1606" s="26" t="s">
        <v>38</v>
      </c>
      <c r="B1606" s="26" t="s">
        <v>39</v>
      </c>
      <c r="C1606" s="26" t="s">
        <v>52</v>
      </c>
      <c r="D1606" s="26" t="s">
        <v>40</v>
      </c>
      <c r="E1606" s="27">
        <v>44544958</v>
      </c>
      <c r="F1606" s="67">
        <v>268</v>
      </c>
      <c r="G1606" s="67"/>
      <c r="H1606" s="26">
        <v>6000834636</v>
      </c>
      <c r="I1606" s="26" t="s">
        <v>42</v>
      </c>
      <c r="J1606" s="26" t="s">
        <v>42</v>
      </c>
      <c r="K1606" s="30" t="str">
        <f t="shared" si="238"/>
        <v>Custeio</v>
      </c>
      <c r="L1606" s="119" t="s">
        <v>136</v>
      </c>
      <c r="M1606" s="26" t="s">
        <v>111</v>
      </c>
      <c r="N1606" s="26" t="str">
        <f t="shared" si="234"/>
        <v>Realizado</v>
      </c>
      <c r="O1606" s="47" t="s">
        <v>64</v>
      </c>
      <c r="P1606" s="149" t="s">
        <v>76</v>
      </c>
      <c r="Q1606" s="26" t="str">
        <f>IFERROR(IFERROR(VLOOKUP(H1606,[1]STATUS_CAPEX!I:J,2,0),VLOOKUP(H1606,[1]STATUS_OPEX!H:I,2,0)),0)</f>
        <v>LIB //COMS</v>
      </c>
      <c r="R1606" s="135">
        <v>45567</v>
      </c>
      <c r="S1606" s="32" t="s">
        <v>47</v>
      </c>
      <c r="T1606" s="47" t="s">
        <v>72</v>
      </c>
      <c r="U1606" s="33" t="s">
        <v>39</v>
      </c>
      <c r="V1606" s="33" t="str">
        <f t="shared" si="235"/>
        <v>OK</v>
      </c>
      <c r="W1606" s="33" t="s">
        <v>49</v>
      </c>
      <c r="X1606" s="33" t="s">
        <v>49</v>
      </c>
      <c r="Y1606" s="33" t="s">
        <v>39</v>
      </c>
      <c r="Z1606" s="14">
        <f t="shared" si="236"/>
        <v>1</v>
      </c>
      <c r="AA1606" s="48">
        <v>974.36</v>
      </c>
      <c r="AB1606" s="76" t="str">
        <f>IFERROR(VLOOKUP(H1606,[1]!Tabela11[[#All],[PEP/ORDEM]:[Mês_Acompanhamento]],8,0),"GIRO")</f>
        <v>GIRO</v>
      </c>
      <c r="AC1606" s="36" t="str">
        <f>IFERROR(VLOOKUP(T1606,[1]STATUS_CAPEX!Q:R,2,0),"SAMUEL OLIVEIRA")</f>
        <v>SAMUEL OLIVEIRA</v>
      </c>
      <c r="AD1606" s="37" t="s">
        <v>51</v>
      </c>
      <c r="AE1606" s="32" t="str">
        <f t="shared" si="239"/>
        <v>Realizado</v>
      </c>
      <c r="AF1606" s="114" t="s">
        <v>42</v>
      </c>
      <c r="AG1606" s="49">
        <f t="shared" si="232"/>
        <v>209.6</v>
      </c>
      <c r="AH1606" s="40">
        <v>2548098.5699999998</v>
      </c>
      <c r="AI1606" s="50" t="e">
        <f t="shared" si="233"/>
        <v>#N/A</v>
      </c>
      <c r="AJ1606" s="41">
        <v>25866669</v>
      </c>
      <c r="AK1606" s="51">
        <v>209.6</v>
      </c>
      <c r="AL1606" s="34" t="str">
        <f t="shared" si="237"/>
        <v>Mauricio Alves</v>
      </c>
    </row>
    <row r="1607" spans="1:38" x14ac:dyDescent="0.25">
      <c r="A1607" s="26" t="s">
        <v>38</v>
      </c>
      <c r="B1607" s="26" t="s">
        <v>39</v>
      </c>
      <c r="C1607" s="26" t="s">
        <v>52</v>
      </c>
      <c r="D1607" s="26" t="s">
        <v>40</v>
      </c>
      <c r="E1607" s="27">
        <v>863747239390</v>
      </c>
      <c r="F1607" s="67">
        <v>269</v>
      </c>
      <c r="G1607" s="67"/>
      <c r="H1607" s="26">
        <v>6000834187</v>
      </c>
      <c r="I1607" s="43" t="s">
        <v>42</v>
      </c>
      <c r="J1607" s="43" t="s">
        <v>42</v>
      </c>
      <c r="K1607" s="30" t="str">
        <f t="shared" si="238"/>
        <v>Custeio</v>
      </c>
      <c r="L1607" s="119" t="s">
        <v>136</v>
      </c>
      <c r="M1607" s="26" t="s">
        <v>111</v>
      </c>
      <c r="N1607" s="26" t="str">
        <f t="shared" si="234"/>
        <v>Realizado</v>
      </c>
      <c r="O1607" s="47" t="s">
        <v>789</v>
      </c>
      <c r="P1607" s="149" t="s">
        <v>76</v>
      </c>
      <c r="Q1607" s="26" t="str">
        <f>IFERROR(IFERROR(VLOOKUP(H1607,[1]STATUS_CAPEX!I:J,2,0),VLOOKUP(H1607,[1]STATUS_OPEX!H:I,2,0)),0)</f>
        <v>LIB //COMS</v>
      </c>
      <c r="R1607" s="135">
        <v>45567</v>
      </c>
      <c r="S1607" s="32" t="s">
        <v>47</v>
      </c>
      <c r="T1607" s="47" t="s">
        <v>72</v>
      </c>
      <c r="U1607" s="33" t="s">
        <v>39</v>
      </c>
      <c r="V1607" s="33" t="str">
        <f t="shared" si="235"/>
        <v>OK</v>
      </c>
      <c r="W1607" s="33" t="s">
        <v>49</v>
      </c>
      <c r="X1607" s="33" t="s">
        <v>49</v>
      </c>
      <c r="Y1607" s="33" t="s">
        <v>39</v>
      </c>
      <c r="Z1607" s="14">
        <f t="shared" si="236"/>
        <v>1</v>
      </c>
      <c r="AA1607" s="48">
        <v>974.36</v>
      </c>
      <c r="AB1607" s="76" t="str">
        <f>IFERROR(VLOOKUP(H1607,[1]!Tabela11[[#All],[PEP/ORDEM]:[Mês_Acompanhamento]],8,0),"GIRO")</f>
        <v>GIRO</v>
      </c>
      <c r="AC1607" s="36" t="s">
        <v>271</v>
      </c>
      <c r="AD1607" s="37" t="s">
        <v>51</v>
      </c>
      <c r="AE1607" s="32" t="str">
        <f t="shared" si="239"/>
        <v>Realizado</v>
      </c>
      <c r="AF1607" s="114" t="s">
        <v>42</v>
      </c>
      <c r="AG1607" s="49">
        <f t="shared" si="232"/>
        <v>209.6</v>
      </c>
      <c r="AH1607" s="40">
        <v>2548098.5699999998</v>
      </c>
      <c r="AI1607" s="50" t="e">
        <f t="shared" si="233"/>
        <v>#N/A</v>
      </c>
      <c r="AJ1607" s="41">
        <v>25852766</v>
      </c>
      <c r="AK1607" s="51">
        <v>209.6</v>
      </c>
      <c r="AL1607" s="34" t="str">
        <f t="shared" si="237"/>
        <v>Mauricio Alves</v>
      </c>
    </row>
    <row r="1608" spans="1:38" x14ac:dyDescent="0.25">
      <c r="A1608" s="26" t="s">
        <v>38</v>
      </c>
      <c r="B1608" s="26" t="s">
        <v>39</v>
      </c>
      <c r="C1608" s="26" t="s">
        <v>52</v>
      </c>
      <c r="D1608" s="26" t="s">
        <v>40</v>
      </c>
      <c r="E1608" s="27">
        <v>135977</v>
      </c>
      <c r="F1608" s="67">
        <v>297</v>
      </c>
      <c r="G1608" s="67"/>
      <c r="H1608" s="44" t="s">
        <v>790</v>
      </c>
      <c r="I1608" s="45" t="s">
        <v>63</v>
      </c>
      <c r="J1608" s="45" t="s">
        <v>63</v>
      </c>
      <c r="K1608" s="30" t="str">
        <f t="shared" si="238"/>
        <v>EME</v>
      </c>
      <c r="L1608" s="119" t="s">
        <v>136</v>
      </c>
      <c r="M1608" s="26" t="s">
        <v>54</v>
      </c>
      <c r="N1608" s="26" t="str">
        <f t="shared" si="234"/>
        <v>Realizado</v>
      </c>
      <c r="O1608" s="47" t="s">
        <v>491</v>
      </c>
      <c r="P1608" s="149" t="s">
        <v>700</v>
      </c>
      <c r="Q1608" s="26" t="str">
        <f>IFERROR(IFERROR(VLOOKUP(H1608,[1]STATUS_CAPEX!I:J,2,0),VLOOKUP(H1608,[1]STATUS_OPEX!H:I,2,0)),0)</f>
        <v>LIB //COMS</v>
      </c>
      <c r="R1608" s="135">
        <v>45567</v>
      </c>
      <c r="S1608" s="32" t="s">
        <v>66</v>
      </c>
      <c r="T1608" s="26" t="s">
        <v>48</v>
      </c>
      <c r="U1608" s="33" t="s">
        <v>39</v>
      </c>
      <c r="V1608" s="33" t="str">
        <f t="shared" si="235"/>
        <v>OK</v>
      </c>
      <c r="W1608" s="33" t="s">
        <v>49</v>
      </c>
      <c r="X1608" s="33" t="s">
        <v>49</v>
      </c>
      <c r="Y1608" s="33" t="s">
        <v>39</v>
      </c>
      <c r="Z1608" s="14">
        <f t="shared" si="236"/>
        <v>1</v>
      </c>
      <c r="AA1608" s="48">
        <v>3823.01</v>
      </c>
      <c r="AB1608" s="50" t="s">
        <v>50</v>
      </c>
      <c r="AC1608" s="36" t="str">
        <f>IFERROR(VLOOKUP(T1608,[1]STATUS_CAPEX!Q:R,2,0),"SAMUEL OLIVEIRA")</f>
        <v>LUCAS ANDRADE</v>
      </c>
      <c r="AD1608" s="37" t="s">
        <v>51</v>
      </c>
      <c r="AE1608" s="32" t="str">
        <f t="shared" si="239"/>
        <v>Realizado</v>
      </c>
      <c r="AF1608" s="38" t="s">
        <v>345</v>
      </c>
      <c r="AG1608" s="49">
        <f t="shared" si="232"/>
        <v>5973.22</v>
      </c>
      <c r="AH1608" s="40">
        <v>2548098.5699999998</v>
      </c>
      <c r="AI1608" s="50" t="e">
        <f t="shared" si="233"/>
        <v>#N/A</v>
      </c>
      <c r="AJ1608" s="41">
        <v>26173761</v>
      </c>
      <c r="AK1608" s="51">
        <v>5973.22</v>
      </c>
      <c r="AL1608" s="34" t="str">
        <f t="shared" si="237"/>
        <v>Mauricio Alves</v>
      </c>
    </row>
    <row r="1609" spans="1:38" x14ac:dyDescent="0.25">
      <c r="A1609" s="26" t="s">
        <v>38</v>
      </c>
      <c r="B1609" s="26" t="s">
        <v>39</v>
      </c>
      <c r="C1609" s="26" t="s">
        <v>52</v>
      </c>
      <c r="D1609" s="26" t="s">
        <v>40</v>
      </c>
      <c r="E1609" s="27">
        <v>143270</v>
      </c>
      <c r="F1609" s="67">
        <v>298</v>
      </c>
      <c r="G1609" s="67"/>
      <c r="H1609" s="44" t="s">
        <v>791</v>
      </c>
      <c r="I1609" s="45" t="s">
        <v>63</v>
      </c>
      <c r="J1609" s="45" t="s">
        <v>63</v>
      </c>
      <c r="K1609" s="30" t="str">
        <f t="shared" si="238"/>
        <v>EME</v>
      </c>
      <c r="L1609" s="119" t="s">
        <v>136</v>
      </c>
      <c r="M1609" s="26" t="s">
        <v>54</v>
      </c>
      <c r="N1609" s="26" t="str">
        <f t="shared" si="234"/>
        <v>Realizado</v>
      </c>
      <c r="O1609" s="47" t="s">
        <v>147</v>
      </c>
      <c r="P1609" s="149" t="s">
        <v>700</v>
      </c>
      <c r="Q1609" s="26" t="str">
        <f>IFERROR(IFERROR(VLOOKUP(H1609,[1]STATUS_CAPEX!I:J,2,0),VLOOKUP(H1609,[1]STATUS_OPEX!H:I,2,0)),0)</f>
        <v>LIB //COMS</v>
      </c>
      <c r="R1609" s="135">
        <v>45567</v>
      </c>
      <c r="S1609" s="32" t="s">
        <v>66</v>
      </c>
      <c r="T1609" s="26" t="s">
        <v>48</v>
      </c>
      <c r="U1609" s="33" t="s">
        <v>39</v>
      </c>
      <c r="V1609" s="33" t="str">
        <f t="shared" si="235"/>
        <v>OK</v>
      </c>
      <c r="W1609" s="33" t="s">
        <v>49</v>
      </c>
      <c r="X1609" s="33" t="s">
        <v>49</v>
      </c>
      <c r="Y1609" s="33" t="s">
        <v>39</v>
      </c>
      <c r="Z1609" s="14">
        <f t="shared" si="236"/>
        <v>1</v>
      </c>
      <c r="AA1609" s="48">
        <v>3753.06</v>
      </c>
      <c r="AB1609" s="50" t="s">
        <v>50</v>
      </c>
      <c r="AC1609" s="36" t="str">
        <f>IFERROR(VLOOKUP(T1609,[1]STATUS_CAPEX!Q:R,2,0),"SAMUEL OLIVEIRA")</f>
        <v>LUCAS ANDRADE</v>
      </c>
      <c r="AD1609" s="37" t="s">
        <v>51</v>
      </c>
      <c r="AE1609" s="32" t="str">
        <f t="shared" si="239"/>
        <v>Realizado</v>
      </c>
      <c r="AF1609" s="38" t="s">
        <v>345</v>
      </c>
      <c r="AG1609" s="49">
        <f t="shared" si="232"/>
        <v>2058.69</v>
      </c>
      <c r="AH1609" s="40">
        <v>2548098.5699999998</v>
      </c>
      <c r="AI1609" s="50" t="e">
        <f t="shared" si="233"/>
        <v>#N/A</v>
      </c>
      <c r="AJ1609" s="41">
        <v>26174002</v>
      </c>
      <c r="AK1609" s="51">
        <v>2058.69</v>
      </c>
      <c r="AL1609" s="34" t="str">
        <f t="shared" si="237"/>
        <v>Mauricio Alves</v>
      </c>
    </row>
    <row r="1610" spans="1:38" x14ac:dyDescent="0.25">
      <c r="A1610" s="26" t="s">
        <v>38</v>
      </c>
      <c r="B1610" s="26" t="s">
        <v>39</v>
      </c>
      <c r="C1610" s="26" t="s">
        <v>52</v>
      </c>
      <c r="D1610" s="26" t="s">
        <v>40</v>
      </c>
      <c r="E1610" s="27">
        <v>145192</v>
      </c>
      <c r="F1610" s="67">
        <v>299</v>
      </c>
      <c r="G1610" s="67"/>
      <c r="H1610" s="44" t="s">
        <v>792</v>
      </c>
      <c r="I1610" s="45" t="s">
        <v>63</v>
      </c>
      <c r="J1610" s="45" t="s">
        <v>63</v>
      </c>
      <c r="K1610" s="30" t="str">
        <f t="shared" si="238"/>
        <v>EME</v>
      </c>
      <c r="L1610" s="119" t="s">
        <v>136</v>
      </c>
      <c r="M1610" s="26" t="s">
        <v>54</v>
      </c>
      <c r="N1610" s="26" t="str">
        <f t="shared" si="234"/>
        <v>Realizado</v>
      </c>
      <c r="O1610" s="47" t="s">
        <v>100</v>
      </c>
      <c r="P1610" s="149" t="s">
        <v>700</v>
      </c>
      <c r="Q1610" s="26" t="str">
        <f>IFERROR(IFERROR(VLOOKUP(H1610,[1]STATUS_CAPEX!I:J,2,0),VLOOKUP(H1610,[1]STATUS_OPEX!H:I,2,0)),0)</f>
        <v>LIB //COMS</v>
      </c>
      <c r="R1610" s="135">
        <v>45567</v>
      </c>
      <c r="S1610" s="32" t="s">
        <v>66</v>
      </c>
      <c r="T1610" s="26" t="s">
        <v>48</v>
      </c>
      <c r="U1610" s="33" t="s">
        <v>39</v>
      </c>
      <c r="V1610" s="33" t="str">
        <f t="shared" si="235"/>
        <v>OK</v>
      </c>
      <c r="W1610" s="33" t="s">
        <v>49</v>
      </c>
      <c r="X1610" s="33" t="s">
        <v>49</v>
      </c>
      <c r="Y1610" s="33" t="s">
        <v>39</v>
      </c>
      <c r="Z1610" s="14">
        <f t="shared" si="236"/>
        <v>1</v>
      </c>
      <c r="AA1610" s="48">
        <v>3415.61</v>
      </c>
      <c r="AB1610" s="50" t="s">
        <v>50</v>
      </c>
      <c r="AC1610" s="36" t="s">
        <v>298</v>
      </c>
      <c r="AD1610" s="37" t="s">
        <v>51</v>
      </c>
      <c r="AE1610" s="32" t="str">
        <f t="shared" si="239"/>
        <v>Realizado</v>
      </c>
      <c r="AF1610" s="38" t="s">
        <v>345</v>
      </c>
      <c r="AG1610" s="49">
        <f t="shared" si="232"/>
        <v>3690.81</v>
      </c>
      <c r="AH1610" s="40">
        <v>2548098.5699999998</v>
      </c>
      <c r="AI1610" s="50" t="e">
        <f t="shared" si="233"/>
        <v>#N/A</v>
      </c>
      <c r="AJ1610" s="41">
        <v>26083491</v>
      </c>
      <c r="AK1610" s="51">
        <v>3690.81</v>
      </c>
      <c r="AL1610" s="34" t="str">
        <f t="shared" si="237"/>
        <v>Mauricio Alves</v>
      </c>
    </row>
    <row r="1611" spans="1:38" hidden="1" x14ac:dyDescent="0.25">
      <c r="A1611" s="26" t="s">
        <v>365</v>
      </c>
      <c r="B1611" s="30" t="s">
        <v>39</v>
      </c>
      <c r="C1611" s="26" t="s">
        <v>52</v>
      </c>
      <c r="D1611" s="26" t="s">
        <v>40</v>
      </c>
      <c r="E1611" s="27">
        <v>149399</v>
      </c>
      <c r="F1611" s="67">
        <v>300</v>
      </c>
      <c r="G1611" s="67"/>
      <c r="H1611" s="44" t="s">
        <v>793</v>
      </c>
      <c r="I1611" s="45" t="s">
        <v>63</v>
      </c>
      <c r="J1611" s="45" t="s">
        <v>63</v>
      </c>
      <c r="K1611" s="30" t="str">
        <f t="shared" si="238"/>
        <v>EME</v>
      </c>
      <c r="L1611" s="47" t="s">
        <v>136</v>
      </c>
      <c r="M1611" s="26" t="s">
        <v>54</v>
      </c>
      <c r="N1611" s="26" t="str">
        <f t="shared" si="234"/>
        <v>Pendente</v>
      </c>
      <c r="O1611" s="47" t="s">
        <v>422</v>
      </c>
      <c r="P1611" s="149" t="s">
        <v>653</v>
      </c>
      <c r="Q1611" s="26" t="str">
        <f>IFERROR(IFERROR(VLOOKUP(H1611,[1]STATUS_CAPEX!I:J,2,0),VLOOKUP(H1611,[1]STATUS_OPEX!H:I,2,0)),0)</f>
        <v>LIB //COMS</v>
      </c>
      <c r="R1611" s="135">
        <v>45567</v>
      </c>
      <c r="S1611" s="32" t="s">
        <v>66</v>
      </c>
      <c r="T1611" s="26" t="s">
        <v>48</v>
      </c>
      <c r="U1611" s="33" t="s">
        <v>67</v>
      </c>
      <c r="V1611" s="33" t="str">
        <f t="shared" si="235"/>
        <v>OK</v>
      </c>
      <c r="W1611" s="33" t="s">
        <v>49</v>
      </c>
      <c r="X1611" s="33" t="s">
        <v>49</v>
      </c>
      <c r="Y1611" s="33" t="s">
        <v>39</v>
      </c>
      <c r="Z1611" s="14">
        <f t="shared" si="236"/>
        <v>0.8</v>
      </c>
      <c r="AA1611" s="48">
        <v>1180.8900000000001</v>
      </c>
      <c r="AB1611" s="50" t="s">
        <v>50</v>
      </c>
      <c r="AC1611" s="36" t="s">
        <v>411</v>
      </c>
      <c r="AD1611" s="37" t="s">
        <v>51</v>
      </c>
      <c r="AE1611" s="32" t="str">
        <f t="shared" si="239"/>
        <v>Realizado</v>
      </c>
      <c r="AF1611" s="38" t="s">
        <v>68</v>
      </c>
      <c r="AG1611" s="49">
        <f t="shared" si="232"/>
        <v>4559.3</v>
      </c>
      <c r="AH1611" s="40">
        <v>2548098.5699999998</v>
      </c>
      <c r="AI1611" s="50" t="e">
        <f t="shared" si="233"/>
        <v>#N/A</v>
      </c>
      <c r="AJ1611" s="41">
        <v>26403119</v>
      </c>
      <c r="AK1611" s="51">
        <v>4559.3</v>
      </c>
      <c r="AL1611" s="34" t="str">
        <f t="shared" si="237"/>
        <v>Mauricio Alves</v>
      </c>
    </row>
    <row r="1612" spans="1:38" x14ac:dyDescent="0.25">
      <c r="A1612" s="26" t="s">
        <v>38</v>
      </c>
      <c r="B1612" s="26" t="s">
        <v>39</v>
      </c>
      <c r="C1612" s="26" t="s">
        <v>52</v>
      </c>
      <c r="D1612" s="26" t="s">
        <v>40</v>
      </c>
      <c r="E1612" s="27">
        <v>4314902</v>
      </c>
      <c r="F1612" s="67">
        <v>158</v>
      </c>
      <c r="G1612" s="67"/>
      <c r="H1612" s="26">
        <v>6000834190</v>
      </c>
      <c r="I1612" s="29" t="s">
        <v>42</v>
      </c>
      <c r="J1612" s="29" t="s">
        <v>42</v>
      </c>
      <c r="K1612" s="30" t="str">
        <f t="shared" si="238"/>
        <v>Custeio</v>
      </c>
      <c r="L1612" s="119" t="s">
        <v>136</v>
      </c>
      <c r="M1612" s="47" t="s">
        <v>44</v>
      </c>
      <c r="N1612" s="26" t="str">
        <f t="shared" si="234"/>
        <v>Realizado</v>
      </c>
      <c r="O1612" s="47" t="s">
        <v>45</v>
      </c>
      <c r="P1612" s="149" t="s">
        <v>639</v>
      </c>
      <c r="Q1612" s="26" t="str">
        <f>IFERROR(IFERROR(VLOOKUP(H1612,[1]STATUS_CAPEX!I:J,2,0),VLOOKUP(H1612,[1]STATUS_OPEX!H:I,2,0)),0)</f>
        <v>LIB //COMS</v>
      </c>
      <c r="R1612" s="135">
        <v>45567</v>
      </c>
      <c r="S1612" s="32" t="s">
        <v>47</v>
      </c>
      <c r="T1612" s="47" t="s">
        <v>72</v>
      </c>
      <c r="U1612" s="33" t="s">
        <v>39</v>
      </c>
      <c r="V1612" s="33" t="str">
        <f t="shared" si="235"/>
        <v>OK</v>
      </c>
      <c r="W1612" s="33" t="s">
        <v>49</v>
      </c>
      <c r="X1612" s="33" t="s">
        <v>49</v>
      </c>
      <c r="Y1612" s="33" t="s">
        <v>39</v>
      </c>
      <c r="Z1612" s="14">
        <f t="shared" si="236"/>
        <v>1</v>
      </c>
      <c r="AA1612" s="48">
        <v>681.98</v>
      </c>
      <c r="AB1612" s="76" t="str">
        <f>IFERROR(VLOOKUP(H1612,[1]!Tabela11[[#All],[PEP/ORDEM]:[Mês_Acompanhamento]],8,0),"GIRO")</f>
        <v>GIRO</v>
      </c>
      <c r="AC1612" s="36" t="s">
        <v>271</v>
      </c>
      <c r="AD1612" s="37" t="s">
        <v>51</v>
      </c>
      <c r="AE1612" s="32" t="str">
        <f t="shared" si="239"/>
        <v>Realizado</v>
      </c>
      <c r="AF1612" s="114" t="s">
        <v>42</v>
      </c>
      <c r="AG1612" s="49">
        <f t="shared" si="232"/>
        <v>718.3</v>
      </c>
      <c r="AH1612" s="40">
        <v>2548098.5699999998</v>
      </c>
      <c r="AI1612" s="50" t="e">
        <f t="shared" si="233"/>
        <v>#N/A</v>
      </c>
      <c r="AJ1612" s="41">
        <v>25852882</v>
      </c>
      <c r="AK1612" s="51">
        <v>718.3</v>
      </c>
      <c r="AL1612" s="34" t="str">
        <f t="shared" si="237"/>
        <v>Mauricio Alves</v>
      </c>
    </row>
    <row r="1613" spans="1:38" x14ac:dyDescent="0.25">
      <c r="A1613" s="26" t="s">
        <v>38</v>
      </c>
      <c r="B1613" s="26" t="s">
        <v>39</v>
      </c>
      <c r="C1613" s="26" t="s">
        <v>52</v>
      </c>
      <c r="D1613" s="26" t="s">
        <v>40</v>
      </c>
      <c r="E1613" s="27">
        <v>1903</v>
      </c>
      <c r="F1613" s="67">
        <v>159</v>
      </c>
      <c r="G1613" s="67"/>
      <c r="H1613" s="26">
        <v>6000834191</v>
      </c>
      <c r="I1613" s="26" t="s">
        <v>42</v>
      </c>
      <c r="J1613" s="26" t="s">
        <v>42</v>
      </c>
      <c r="K1613" s="30" t="str">
        <f t="shared" si="238"/>
        <v>Custeio</v>
      </c>
      <c r="L1613" s="119" t="s">
        <v>136</v>
      </c>
      <c r="M1613" s="47" t="s">
        <v>44</v>
      </c>
      <c r="N1613" s="26" t="str">
        <f t="shared" si="234"/>
        <v>Realizado</v>
      </c>
      <c r="O1613" s="47" t="s">
        <v>45</v>
      </c>
      <c r="P1613" s="149" t="s">
        <v>639</v>
      </c>
      <c r="Q1613" s="26" t="str">
        <f>IFERROR(IFERROR(VLOOKUP(H1613,[1]STATUS_CAPEX!I:J,2,0),VLOOKUP(H1613,[1]STATUS_OPEX!H:I,2,0)),0)</f>
        <v>LIB //COMS</v>
      </c>
      <c r="R1613" s="135">
        <v>45567</v>
      </c>
      <c r="S1613" s="32" t="s">
        <v>47</v>
      </c>
      <c r="T1613" s="47" t="s">
        <v>72</v>
      </c>
      <c r="U1613" s="33" t="s">
        <v>39</v>
      </c>
      <c r="V1613" s="33" t="str">
        <f t="shared" si="235"/>
        <v>OK</v>
      </c>
      <c r="W1613" s="33" t="s">
        <v>49</v>
      </c>
      <c r="X1613" s="33" t="s">
        <v>49</v>
      </c>
      <c r="Y1613" s="33" t="s">
        <v>39</v>
      </c>
      <c r="Z1613" s="14">
        <f t="shared" si="236"/>
        <v>1</v>
      </c>
      <c r="AA1613" s="48">
        <v>1363.96</v>
      </c>
      <c r="AB1613" s="76" t="str">
        <f>IFERROR(VLOOKUP(H1613,[1]!Tabela11[[#All],[PEP/ORDEM]:[Mês_Acompanhamento]],8,0),"GIRO")</f>
        <v>GIRO</v>
      </c>
      <c r="AC1613" s="36" t="s">
        <v>271</v>
      </c>
      <c r="AD1613" s="37" t="s">
        <v>51</v>
      </c>
      <c r="AE1613" s="32" t="str">
        <f t="shared" si="239"/>
        <v>Realizado</v>
      </c>
      <c r="AF1613" s="114" t="s">
        <v>42</v>
      </c>
      <c r="AG1613" s="49">
        <f t="shared" si="232"/>
        <v>869.74</v>
      </c>
      <c r="AH1613" s="40">
        <v>2548098.5699999998</v>
      </c>
      <c r="AI1613" s="50" t="e">
        <f t="shared" si="233"/>
        <v>#N/A</v>
      </c>
      <c r="AJ1613" s="41">
        <v>25866408</v>
      </c>
      <c r="AK1613" s="51">
        <v>869.74</v>
      </c>
      <c r="AL1613" s="34" t="str">
        <f t="shared" si="237"/>
        <v>Mauricio Alves</v>
      </c>
    </row>
    <row r="1614" spans="1:38" x14ac:dyDescent="0.25">
      <c r="A1614" s="26" t="s">
        <v>38</v>
      </c>
      <c r="B1614" s="26" t="s">
        <v>39</v>
      </c>
      <c r="C1614" s="26" t="s">
        <v>52</v>
      </c>
      <c r="D1614" s="26" t="s">
        <v>40</v>
      </c>
      <c r="E1614" s="27">
        <v>146728</v>
      </c>
      <c r="F1614" s="67">
        <v>160</v>
      </c>
      <c r="G1614" s="67"/>
      <c r="H1614" s="26">
        <v>6000834192</v>
      </c>
      <c r="I1614" s="43" t="s">
        <v>42</v>
      </c>
      <c r="J1614" s="43" t="s">
        <v>42</v>
      </c>
      <c r="K1614" s="30" t="str">
        <f t="shared" si="238"/>
        <v>Custeio</v>
      </c>
      <c r="L1614" s="119" t="s">
        <v>136</v>
      </c>
      <c r="M1614" s="47" t="s">
        <v>44</v>
      </c>
      <c r="N1614" s="26" t="str">
        <f t="shared" si="234"/>
        <v>Realizado</v>
      </c>
      <c r="O1614" s="47" t="s">
        <v>137</v>
      </c>
      <c r="P1614" s="149" t="s">
        <v>794</v>
      </c>
      <c r="Q1614" s="26" t="str">
        <f>IFERROR(IFERROR(VLOOKUP(H1614,[1]STATUS_CAPEX!I:J,2,0),VLOOKUP(H1614,[1]STATUS_OPEX!H:I,2,0)),0)</f>
        <v>LIB //COMS</v>
      </c>
      <c r="R1614" s="135">
        <v>45567</v>
      </c>
      <c r="S1614" s="32" t="s">
        <v>47</v>
      </c>
      <c r="T1614" s="47" t="s">
        <v>72</v>
      </c>
      <c r="U1614" s="33" t="s">
        <v>39</v>
      </c>
      <c r="V1614" s="33" t="str">
        <f t="shared" si="235"/>
        <v>OK</v>
      </c>
      <c r="W1614" s="33" t="s">
        <v>49</v>
      </c>
      <c r="X1614" s="33" t="s">
        <v>49</v>
      </c>
      <c r="Y1614" s="33" t="s">
        <v>39</v>
      </c>
      <c r="Z1614" s="14">
        <f t="shared" si="236"/>
        <v>1</v>
      </c>
      <c r="AA1614" s="48">
        <v>745.36</v>
      </c>
      <c r="AB1614" s="76" t="str">
        <f>IFERROR(VLOOKUP(H1614,[1]!Tabela11[[#All],[PEP/ORDEM]:[Mês_Acompanhamento]],8,0),"GIRO")</f>
        <v>GIRO</v>
      </c>
      <c r="AC1614" s="36" t="s">
        <v>271</v>
      </c>
      <c r="AD1614" s="37" t="s">
        <v>51</v>
      </c>
      <c r="AE1614" s="32" t="str">
        <f t="shared" si="239"/>
        <v>Realizado</v>
      </c>
      <c r="AF1614" s="114" t="s">
        <v>42</v>
      </c>
      <c r="AG1614" s="49">
        <f t="shared" si="232"/>
        <v>718.3</v>
      </c>
      <c r="AH1614" s="40">
        <v>2548098.5699999998</v>
      </c>
      <c r="AI1614" s="50" t="e">
        <f t="shared" si="233"/>
        <v>#N/A</v>
      </c>
      <c r="AJ1614" s="41">
        <v>25866505</v>
      </c>
      <c r="AK1614" s="51">
        <v>718.3</v>
      </c>
      <c r="AL1614" s="34" t="str">
        <f t="shared" si="237"/>
        <v>Mauricio Alves</v>
      </c>
    </row>
    <row r="1615" spans="1:38" hidden="1" x14ac:dyDescent="0.25">
      <c r="A1615" s="26" t="s">
        <v>106</v>
      </c>
      <c r="B1615" s="30" t="s">
        <v>39</v>
      </c>
      <c r="C1615" s="26" t="s">
        <v>52</v>
      </c>
      <c r="D1615" s="26" t="s">
        <v>40</v>
      </c>
      <c r="E1615" s="27">
        <v>44512642</v>
      </c>
      <c r="F1615" s="67">
        <v>161</v>
      </c>
      <c r="G1615" s="67"/>
      <c r="H1615" s="44" t="s">
        <v>795</v>
      </c>
      <c r="I1615" s="45" t="s">
        <v>63</v>
      </c>
      <c r="J1615" s="45" t="s">
        <v>63</v>
      </c>
      <c r="K1615" s="30" t="str">
        <f t="shared" si="238"/>
        <v>EME</v>
      </c>
      <c r="L1615" s="47" t="s">
        <v>136</v>
      </c>
      <c r="M1615" s="47" t="s">
        <v>44</v>
      </c>
      <c r="N1615" s="26" t="str">
        <f t="shared" si="234"/>
        <v>Pendente</v>
      </c>
      <c r="O1615" s="47" t="s">
        <v>45</v>
      </c>
      <c r="P1615" s="150" t="s">
        <v>437</v>
      </c>
      <c r="Q1615" s="26" t="str">
        <f>IFERROR(IFERROR(VLOOKUP(H1615,[1]STATUS_CAPEX!I:J,2,0),VLOOKUP(H1615,[1]STATUS_OPEX!H:I,2,0)),0)</f>
        <v>LIB //ENER</v>
      </c>
      <c r="R1615" s="135">
        <v>45567</v>
      </c>
      <c r="S1615" s="32" t="s">
        <v>66</v>
      </c>
      <c r="T1615" s="26" t="s">
        <v>48</v>
      </c>
      <c r="U1615" s="33" t="s">
        <v>67</v>
      </c>
      <c r="V1615" s="33" t="str">
        <f t="shared" si="235"/>
        <v>OK</v>
      </c>
      <c r="W1615" s="33" t="s">
        <v>49</v>
      </c>
      <c r="X1615" s="33" t="s">
        <v>49</v>
      </c>
      <c r="Y1615" s="33" t="str">
        <f>IF(AK1615&gt;0,"OK","NOK")</f>
        <v>OK</v>
      </c>
      <c r="Z1615" s="14">
        <f t="shared" si="236"/>
        <v>0.8</v>
      </c>
      <c r="AA1615" s="48">
        <v>6548.19</v>
      </c>
      <c r="AB1615" s="76" t="s">
        <v>50</v>
      </c>
      <c r="AC1615" s="36" t="s">
        <v>597</v>
      </c>
      <c r="AD1615" s="37" t="s">
        <v>51</v>
      </c>
      <c r="AE1615" s="32" t="str">
        <f t="shared" si="239"/>
        <v>Realizado</v>
      </c>
      <c r="AF1615" s="38" t="s">
        <v>68</v>
      </c>
      <c r="AG1615" s="49">
        <f t="shared" si="232"/>
        <v>6399.53</v>
      </c>
      <c r="AH1615" s="40">
        <v>2548098.5699999998</v>
      </c>
      <c r="AI1615" s="50" t="e">
        <f t="shared" si="233"/>
        <v>#N/A</v>
      </c>
      <c r="AJ1615" s="41">
        <v>26448719</v>
      </c>
      <c r="AK1615" s="51">
        <v>6399.53</v>
      </c>
      <c r="AL1615" s="34" t="str">
        <f t="shared" si="237"/>
        <v>Mauricio Alves</v>
      </c>
    </row>
    <row r="1616" spans="1:38" x14ac:dyDescent="0.25">
      <c r="A1616" s="26" t="s">
        <v>38</v>
      </c>
      <c r="B1616" s="26" t="s">
        <v>39</v>
      </c>
      <c r="C1616" s="26" t="s">
        <v>52</v>
      </c>
      <c r="D1616" s="26" t="s">
        <v>40</v>
      </c>
      <c r="E1616" s="27">
        <v>44544613</v>
      </c>
      <c r="F1616" s="67">
        <v>694</v>
      </c>
      <c r="G1616" s="67"/>
      <c r="H1616" s="26">
        <v>6000834128</v>
      </c>
      <c r="I1616" s="29" t="s">
        <v>42</v>
      </c>
      <c r="J1616" s="29" t="s">
        <v>42</v>
      </c>
      <c r="K1616" s="30" t="str">
        <f t="shared" si="238"/>
        <v>Custeio</v>
      </c>
      <c r="L1616" s="119" t="s">
        <v>136</v>
      </c>
      <c r="M1616" s="26" t="s">
        <v>69</v>
      </c>
      <c r="N1616" s="26" t="str">
        <f t="shared" si="234"/>
        <v>Realizado</v>
      </c>
      <c r="O1616" s="47" t="s">
        <v>45</v>
      </c>
      <c r="P1616" s="47" t="s">
        <v>76</v>
      </c>
      <c r="Q1616" s="26" t="str">
        <f>IFERROR(IFERROR(VLOOKUP(H1616,[1]STATUS_CAPEX!I:J,2,0),VLOOKUP(H1616,[1]STATUS_OPEX!H:I,2,0)),0)</f>
        <v>LIB //COMS</v>
      </c>
      <c r="R1616" s="135">
        <v>45568</v>
      </c>
      <c r="S1616" s="32" t="s">
        <v>47</v>
      </c>
      <c r="T1616" s="47" t="s">
        <v>72</v>
      </c>
      <c r="U1616" s="33" t="s">
        <v>39</v>
      </c>
      <c r="V1616" s="33" t="str">
        <f t="shared" si="235"/>
        <v>OK</v>
      </c>
      <c r="W1616" s="33" t="s">
        <v>49</v>
      </c>
      <c r="X1616" s="33" t="s">
        <v>49</v>
      </c>
      <c r="Y1616" s="33" t="s">
        <v>39</v>
      </c>
      <c r="Z1616" s="14">
        <f t="shared" si="236"/>
        <v>1</v>
      </c>
      <c r="AA1616" s="48">
        <v>3128.72</v>
      </c>
      <c r="AB1616" s="76" t="str">
        <f>IFERROR(VLOOKUP(H1616,[1]!Tabela11[[#All],[PEP/ORDEM]:[Mês_Acompanhamento]],8,0),"GIRO")</f>
        <v>GIRO</v>
      </c>
      <c r="AC1616" s="36" t="s">
        <v>73</v>
      </c>
      <c r="AD1616" s="37" t="s">
        <v>51</v>
      </c>
      <c r="AE1616" s="32" t="str">
        <f t="shared" si="239"/>
        <v>Realizado</v>
      </c>
      <c r="AF1616" s="114" t="s">
        <v>42</v>
      </c>
      <c r="AG1616" s="49">
        <f t="shared" si="232"/>
        <v>2469.5700000000002</v>
      </c>
      <c r="AH1616" s="40">
        <v>2548098.5699999998</v>
      </c>
      <c r="AI1616" s="50" t="e">
        <f>VLOOKUP(U1623,AN:AO,2,0)</f>
        <v>#N/A</v>
      </c>
      <c r="AJ1616" s="41">
        <v>25969922</v>
      </c>
      <c r="AK1616" s="51">
        <v>2469.5700000000002</v>
      </c>
      <c r="AL1616" s="34" t="str">
        <f t="shared" si="237"/>
        <v>Mauricio Alves</v>
      </c>
    </row>
    <row r="1617" spans="1:38" x14ac:dyDescent="0.25">
      <c r="A1617" s="26" t="s">
        <v>38</v>
      </c>
      <c r="B1617" s="26" t="s">
        <v>39</v>
      </c>
      <c r="C1617" s="26" t="s">
        <v>52</v>
      </c>
      <c r="D1617" s="26" t="s">
        <v>40</v>
      </c>
      <c r="E1617" s="27">
        <v>44549892</v>
      </c>
      <c r="F1617" s="67">
        <v>695</v>
      </c>
      <c r="G1617" s="67"/>
      <c r="H1617" s="26">
        <v>6000838984</v>
      </c>
      <c r="I1617" s="26" t="s">
        <v>42</v>
      </c>
      <c r="J1617" s="26" t="s">
        <v>42</v>
      </c>
      <c r="K1617" s="30" t="str">
        <f t="shared" si="238"/>
        <v>Custeio</v>
      </c>
      <c r="L1617" s="119" t="s">
        <v>136</v>
      </c>
      <c r="M1617" s="26" t="s">
        <v>69</v>
      </c>
      <c r="N1617" s="26" t="str">
        <f t="shared" si="234"/>
        <v>Realizado</v>
      </c>
      <c r="O1617" s="47" t="s">
        <v>45</v>
      </c>
      <c r="P1617" s="47" t="s">
        <v>76</v>
      </c>
      <c r="Q1617" s="26" t="str">
        <f>IFERROR(IFERROR(VLOOKUP(H1617,[1]STATUS_CAPEX!I:J,2,0),VLOOKUP(H1617,[1]STATUS_OPEX!H:I,2,0)),0)</f>
        <v>LIB //COMS</v>
      </c>
      <c r="R1617" s="135">
        <v>45568</v>
      </c>
      <c r="S1617" s="32" t="s">
        <v>47</v>
      </c>
      <c r="T1617" s="47" t="s">
        <v>72</v>
      </c>
      <c r="U1617" s="33" t="s">
        <v>39</v>
      </c>
      <c r="V1617" s="33" t="str">
        <f t="shared" si="235"/>
        <v>OK</v>
      </c>
      <c r="W1617" s="33" t="s">
        <v>49</v>
      </c>
      <c r="X1617" s="33" t="s">
        <v>49</v>
      </c>
      <c r="Y1617" s="33" t="s">
        <v>39</v>
      </c>
      <c r="Z1617" s="14">
        <f t="shared" si="236"/>
        <v>1</v>
      </c>
      <c r="AA1617" s="48">
        <v>3079.44</v>
      </c>
      <c r="AB1617" s="76" t="str">
        <f>IFERROR(VLOOKUP(H1617,[1]!Tabela11[[#All],[PEP/ORDEM]:[Mês_Acompanhamento]],8,0),"GIRO")</f>
        <v>GIRO</v>
      </c>
      <c r="AC1617" s="36" t="s">
        <v>73</v>
      </c>
      <c r="AD1617" s="37" t="s">
        <v>51</v>
      </c>
      <c r="AE1617" s="32" t="str">
        <f t="shared" si="239"/>
        <v>Realizado</v>
      </c>
      <c r="AF1617" s="114" t="s">
        <v>42</v>
      </c>
      <c r="AG1617" s="49">
        <f t="shared" si="232"/>
        <v>281.88</v>
      </c>
      <c r="AH1617" s="40">
        <v>2548098.5699999998</v>
      </c>
      <c r="AI1617" s="50" t="e">
        <f t="shared" ref="AI1617:AI1680" si="240">VLOOKUP(T1617,AN:AO,2,0)</f>
        <v>#N/A</v>
      </c>
      <c r="AJ1617" s="41">
        <v>25970054</v>
      </c>
      <c r="AK1617" s="51">
        <v>281.88</v>
      </c>
      <c r="AL1617" s="34" t="str">
        <f t="shared" si="237"/>
        <v>Mauricio Alves</v>
      </c>
    </row>
    <row r="1618" spans="1:38" x14ac:dyDescent="0.25">
      <c r="A1618" s="26" t="s">
        <v>38</v>
      </c>
      <c r="B1618" s="26" t="s">
        <v>39</v>
      </c>
      <c r="C1618" s="26" t="s">
        <v>52</v>
      </c>
      <c r="D1618" s="26" t="s">
        <v>40</v>
      </c>
      <c r="E1618" s="27">
        <v>8803</v>
      </c>
      <c r="F1618" s="67">
        <v>696</v>
      </c>
      <c r="G1618" s="67"/>
      <c r="H1618" s="26">
        <v>6000838985</v>
      </c>
      <c r="I1618" s="26" t="s">
        <v>42</v>
      </c>
      <c r="J1618" s="26" t="s">
        <v>42</v>
      </c>
      <c r="K1618" s="30" t="str">
        <f t="shared" si="238"/>
        <v>Custeio</v>
      </c>
      <c r="L1618" s="119" t="s">
        <v>136</v>
      </c>
      <c r="M1618" s="26" t="s">
        <v>69</v>
      </c>
      <c r="N1618" s="26" t="str">
        <f t="shared" si="234"/>
        <v>Realizado</v>
      </c>
      <c r="O1618" s="47" t="s">
        <v>245</v>
      </c>
      <c r="P1618" s="47" t="s">
        <v>76</v>
      </c>
      <c r="Q1618" s="26" t="str">
        <f>IFERROR(IFERROR(VLOOKUP(H1618,[1]STATUS_CAPEX!I:J,2,0),VLOOKUP(H1618,[1]STATUS_OPEX!H:I,2,0)),0)</f>
        <v>LIB //COMS</v>
      </c>
      <c r="R1618" s="135">
        <v>45568</v>
      </c>
      <c r="S1618" s="32" t="s">
        <v>47</v>
      </c>
      <c r="T1618" s="47" t="s">
        <v>72</v>
      </c>
      <c r="U1618" s="33" t="s">
        <v>39</v>
      </c>
      <c r="V1618" s="33" t="str">
        <f t="shared" si="235"/>
        <v>OK</v>
      </c>
      <c r="W1618" s="33" t="s">
        <v>49</v>
      </c>
      <c r="X1618" s="33" t="s">
        <v>49</v>
      </c>
      <c r="Y1618" s="33" t="s">
        <v>39</v>
      </c>
      <c r="Z1618" s="14">
        <f t="shared" si="236"/>
        <v>1</v>
      </c>
      <c r="AA1618" s="48">
        <v>5438.3</v>
      </c>
      <c r="AB1618" s="76" t="str">
        <f>IFERROR(VLOOKUP(H1618,[1]!Tabela11[[#All],[PEP/ORDEM]:[Mês_Acompanhamento]],8,0),"GIRO")</f>
        <v>GIRO</v>
      </c>
      <c r="AC1618" s="36" t="s">
        <v>73</v>
      </c>
      <c r="AD1618" s="37" t="s">
        <v>51</v>
      </c>
      <c r="AE1618" s="32" t="str">
        <f t="shared" si="239"/>
        <v>Realizado</v>
      </c>
      <c r="AF1618" s="114" t="s">
        <v>42</v>
      </c>
      <c r="AG1618" s="49">
        <f t="shared" si="232"/>
        <v>657.72</v>
      </c>
      <c r="AH1618" s="40">
        <v>2548098.5699999998</v>
      </c>
      <c r="AI1618" s="50" t="e">
        <f t="shared" si="240"/>
        <v>#N/A</v>
      </c>
      <c r="AJ1618" s="41">
        <v>25970061</v>
      </c>
      <c r="AK1618" s="51">
        <v>657.72</v>
      </c>
      <c r="AL1618" s="34" t="str">
        <f t="shared" si="237"/>
        <v>Mauricio Alves</v>
      </c>
    </row>
    <row r="1619" spans="1:38" x14ac:dyDescent="0.25">
      <c r="A1619" s="26" t="s">
        <v>38</v>
      </c>
      <c r="B1619" s="26" t="s">
        <v>39</v>
      </c>
      <c r="C1619" s="26" t="s">
        <v>52</v>
      </c>
      <c r="D1619" s="26" t="s">
        <v>40</v>
      </c>
      <c r="E1619" s="27">
        <v>44563676</v>
      </c>
      <c r="F1619" s="67">
        <v>697</v>
      </c>
      <c r="G1619" s="67"/>
      <c r="H1619" s="26">
        <v>6000838986</v>
      </c>
      <c r="I1619" s="26" t="s">
        <v>42</v>
      </c>
      <c r="J1619" s="26" t="s">
        <v>42</v>
      </c>
      <c r="K1619" s="30" t="str">
        <f t="shared" si="238"/>
        <v>Custeio</v>
      </c>
      <c r="L1619" s="119" t="s">
        <v>136</v>
      </c>
      <c r="M1619" s="26" t="s">
        <v>69</v>
      </c>
      <c r="N1619" s="26" t="str">
        <f t="shared" si="234"/>
        <v>Realizado</v>
      </c>
      <c r="O1619" s="47" t="s">
        <v>137</v>
      </c>
      <c r="P1619" s="47" t="s">
        <v>76</v>
      </c>
      <c r="Q1619" s="26" t="str">
        <f>IFERROR(IFERROR(VLOOKUP(H1619,[1]STATUS_CAPEX!I:J,2,0),VLOOKUP(H1619,[1]STATUS_OPEX!H:I,2,0)),0)</f>
        <v>LIB //COMS</v>
      </c>
      <c r="R1619" s="135">
        <v>45568</v>
      </c>
      <c r="S1619" s="135" t="s">
        <v>47</v>
      </c>
      <c r="T1619" s="47" t="s">
        <v>72</v>
      </c>
      <c r="U1619" s="33" t="s">
        <v>39</v>
      </c>
      <c r="V1619" s="33" t="str">
        <f t="shared" si="235"/>
        <v>OK</v>
      </c>
      <c r="W1619" s="33" t="s">
        <v>49</v>
      </c>
      <c r="X1619" s="33" t="s">
        <v>49</v>
      </c>
      <c r="Y1619" s="33" t="s">
        <v>39</v>
      </c>
      <c r="Z1619" s="14">
        <f t="shared" si="236"/>
        <v>1</v>
      </c>
      <c r="AA1619" s="48">
        <v>23145.08</v>
      </c>
      <c r="AB1619" s="76" t="str">
        <f>IFERROR(VLOOKUP(H1619,[1]!Tabela11[[#All],[PEP/ORDEM]:[Mês_Acompanhamento]],8,0),"GIRO")</f>
        <v>GIRO</v>
      </c>
      <c r="AC1619" s="36" t="s">
        <v>73</v>
      </c>
      <c r="AD1619" s="37" t="s">
        <v>51</v>
      </c>
      <c r="AE1619" s="32" t="str">
        <f t="shared" si="239"/>
        <v>Realizado</v>
      </c>
      <c r="AF1619" s="114" t="s">
        <v>42</v>
      </c>
      <c r="AG1619" s="49">
        <f t="shared" si="232"/>
        <v>4231.16</v>
      </c>
      <c r="AH1619" s="40">
        <v>2548098.5699999998</v>
      </c>
      <c r="AI1619" s="50" t="e">
        <f t="shared" si="240"/>
        <v>#N/A</v>
      </c>
      <c r="AJ1619" s="41">
        <v>25970622</v>
      </c>
      <c r="AK1619" s="51">
        <v>4231.16</v>
      </c>
      <c r="AL1619" s="34" t="str">
        <f t="shared" si="237"/>
        <v>Mauricio Alves</v>
      </c>
    </row>
    <row r="1620" spans="1:38" x14ac:dyDescent="0.25">
      <c r="A1620" s="26" t="s">
        <v>38</v>
      </c>
      <c r="B1620" s="26" t="s">
        <v>39</v>
      </c>
      <c r="C1620" s="26" t="s">
        <v>52</v>
      </c>
      <c r="D1620" s="26" t="s">
        <v>40</v>
      </c>
      <c r="E1620" s="27">
        <v>44563376</v>
      </c>
      <c r="F1620" s="67">
        <v>270</v>
      </c>
      <c r="G1620" s="67"/>
      <c r="H1620" s="26">
        <v>6000838909</v>
      </c>
      <c r="I1620" s="26" t="s">
        <v>42</v>
      </c>
      <c r="J1620" s="26" t="s">
        <v>42</v>
      </c>
      <c r="K1620" s="30" t="str">
        <f t="shared" si="238"/>
        <v>Custeio</v>
      </c>
      <c r="L1620" s="119" t="s">
        <v>136</v>
      </c>
      <c r="M1620" s="26" t="s">
        <v>111</v>
      </c>
      <c r="N1620" s="26" t="str">
        <f t="shared" si="234"/>
        <v>Realizado</v>
      </c>
      <c r="O1620" s="47" t="s">
        <v>45</v>
      </c>
      <c r="P1620" s="47" t="s">
        <v>524</v>
      </c>
      <c r="Q1620" s="26" t="str">
        <f>IFERROR(IFERROR(VLOOKUP(H1620,[1]STATUS_CAPEX!I:J,2,0),VLOOKUP(H1620,[1]STATUS_OPEX!H:I,2,0)),0)</f>
        <v>LIB //COMS</v>
      </c>
      <c r="R1620" s="135">
        <v>45568</v>
      </c>
      <c r="S1620" s="32" t="s">
        <v>165</v>
      </c>
      <c r="T1620" s="47" t="s">
        <v>72</v>
      </c>
      <c r="U1620" s="33" t="s">
        <v>39</v>
      </c>
      <c r="V1620" s="33" t="str">
        <f t="shared" si="235"/>
        <v>OK</v>
      </c>
      <c r="W1620" s="33" t="s">
        <v>49</v>
      </c>
      <c r="X1620" s="33" t="s">
        <v>49</v>
      </c>
      <c r="Y1620" s="33" t="s">
        <v>39</v>
      </c>
      <c r="Z1620" s="14">
        <f t="shared" si="236"/>
        <v>1</v>
      </c>
      <c r="AA1620" s="48">
        <v>689.96</v>
      </c>
      <c r="AB1620" s="76" t="s">
        <v>50</v>
      </c>
      <c r="AC1620" s="36" t="s">
        <v>271</v>
      </c>
      <c r="AD1620" s="37" t="s">
        <v>51</v>
      </c>
      <c r="AE1620" s="32" t="str">
        <f t="shared" si="239"/>
        <v>Realizado</v>
      </c>
      <c r="AF1620" s="38" t="s">
        <v>166</v>
      </c>
      <c r="AG1620" s="49">
        <f t="shared" si="232"/>
        <v>691.37</v>
      </c>
      <c r="AH1620" s="40">
        <v>2548098.5699999998</v>
      </c>
      <c r="AI1620" s="50" t="e">
        <f t="shared" si="240"/>
        <v>#N/A</v>
      </c>
      <c r="AJ1620" s="41">
        <v>25969269</v>
      </c>
      <c r="AK1620" s="51">
        <v>691.37</v>
      </c>
      <c r="AL1620" s="34" t="str">
        <f t="shared" si="237"/>
        <v>Mauricio Alves</v>
      </c>
    </row>
    <row r="1621" spans="1:38" x14ac:dyDescent="0.25">
      <c r="A1621" s="26" t="s">
        <v>38</v>
      </c>
      <c r="B1621" s="26" t="s">
        <v>39</v>
      </c>
      <c r="C1621" s="26" t="s">
        <v>52</v>
      </c>
      <c r="D1621" s="26" t="s">
        <v>40</v>
      </c>
      <c r="E1621" s="27">
        <v>44565497</v>
      </c>
      <c r="F1621" s="67">
        <v>271</v>
      </c>
      <c r="G1621" s="67"/>
      <c r="H1621" s="26">
        <v>6000838910</v>
      </c>
      <c r="I1621" s="43" t="s">
        <v>42</v>
      </c>
      <c r="J1621" s="43" t="s">
        <v>42</v>
      </c>
      <c r="K1621" s="30" t="str">
        <f t="shared" si="238"/>
        <v>Custeio</v>
      </c>
      <c r="L1621" s="119" t="s">
        <v>136</v>
      </c>
      <c r="M1621" s="26" t="s">
        <v>111</v>
      </c>
      <c r="N1621" s="26" t="str">
        <f t="shared" si="234"/>
        <v>Realizado</v>
      </c>
      <c r="O1621" s="47" t="s">
        <v>45</v>
      </c>
      <c r="P1621" s="47" t="s">
        <v>524</v>
      </c>
      <c r="Q1621" s="26" t="str">
        <f>IFERROR(IFERROR(VLOOKUP(H1621,[1]STATUS_CAPEX!I:J,2,0),VLOOKUP(H1621,[1]STATUS_OPEX!H:I,2,0)),0)</f>
        <v>LIB //COMS</v>
      </c>
      <c r="R1621" s="135">
        <v>45568</v>
      </c>
      <c r="S1621" s="32" t="s">
        <v>165</v>
      </c>
      <c r="T1621" s="47" t="s">
        <v>72</v>
      </c>
      <c r="U1621" s="33" t="s">
        <v>39</v>
      </c>
      <c r="V1621" s="33" t="str">
        <f t="shared" si="235"/>
        <v>OK</v>
      </c>
      <c r="W1621" s="33" t="s">
        <v>49</v>
      </c>
      <c r="X1621" s="33" t="s">
        <v>49</v>
      </c>
      <c r="Y1621" s="33" t="s">
        <v>39</v>
      </c>
      <c r="Z1621" s="14">
        <f t="shared" si="236"/>
        <v>1</v>
      </c>
      <c r="AA1621" s="48">
        <v>543.16</v>
      </c>
      <c r="AB1621" s="76" t="s">
        <v>50</v>
      </c>
      <c r="AC1621" s="36" t="s">
        <v>271</v>
      </c>
      <c r="AD1621" s="37" t="s">
        <v>51</v>
      </c>
      <c r="AE1621" s="32" t="str">
        <f t="shared" si="239"/>
        <v>Realizado</v>
      </c>
      <c r="AF1621" s="38" t="s">
        <v>166</v>
      </c>
      <c r="AG1621" s="49">
        <f t="shared" si="232"/>
        <v>544.27</v>
      </c>
      <c r="AH1621" s="40">
        <v>2548098.5699999998</v>
      </c>
      <c r="AI1621" s="50" t="e">
        <f t="shared" si="240"/>
        <v>#N/A</v>
      </c>
      <c r="AJ1621" s="41">
        <v>25969339</v>
      </c>
      <c r="AK1621" s="51">
        <v>544.27</v>
      </c>
      <c r="AL1621" s="34" t="str">
        <f t="shared" si="237"/>
        <v>Mauricio Alves</v>
      </c>
    </row>
    <row r="1622" spans="1:38" hidden="1" x14ac:dyDescent="0.25">
      <c r="A1622" s="26" t="s">
        <v>365</v>
      </c>
      <c r="B1622" s="26" t="s">
        <v>39</v>
      </c>
      <c r="C1622" s="26" t="s">
        <v>52</v>
      </c>
      <c r="D1622" s="26" t="s">
        <v>40</v>
      </c>
      <c r="E1622" s="27">
        <v>44564230</v>
      </c>
      <c r="F1622" s="67">
        <v>272</v>
      </c>
      <c r="G1622" s="67"/>
      <c r="H1622" s="44">
        <v>6000838911</v>
      </c>
      <c r="I1622" s="138" t="s">
        <v>796</v>
      </c>
      <c r="J1622" s="45" t="s">
        <v>797</v>
      </c>
      <c r="K1622" s="30" t="str">
        <f t="shared" si="238"/>
        <v>Custeio</v>
      </c>
      <c r="L1622" s="119" t="s">
        <v>136</v>
      </c>
      <c r="M1622" s="26" t="s">
        <v>111</v>
      </c>
      <c r="N1622" s="26" t="str">
        <f t="shared" si="234"/>
        <v>Realizado</v>
      </c>
      <c r="O1622" s="47" t="s">
        <v>245</v>
      </c>
      <c r="P1622" s="47" t="s">
        <v>524</v>
      </c>
      <c r="Q1622" s="26" t="str">
        <f>IFERROR(IFERROR(VLOOKUP(H1622,[1]STATUS_CAPEX!I:J,2,0),VLOOKUP(H1622,[1]STATUS_OPEX!H:I,2,0)),0)</f>
        <v>LIB //CONC</v>
      </c>
      <c r="R1622" s="135">
        <v>45568</v>
      </c>
      <c r="S1622" s="32" t="s">
        <v>66</v>
      </c>
      <c r="T1622" s="47" t="s">
        <v>72</v>
      </c>
      <c r="U1622" s="33" t="s">
        <v>39</v>
      </c>
      <c r="V1622" s="33" t="str">
        <f t="shared" si="235"/>
        <v>OK</v>
      </c>
      <c r="W1622" s="33" t="s">
        <v>49</v>
      </c>
      <c r="X1622" s="33" t="s">
        <v>49</v>
      </c>
      <c r="Y1622" s="33" t="s">
        <v>39</v>
      </c>
      <c r="Z1622" s="14">
        <f t="shared" si="236"/>
        <v>1</v>
      </c>
      <c r="AA1622" s="48">
        <v>1115.68</v>
      </c>
      <c r="AB1622" s="50" t="s">
        <v>50</v>
      </c>
      <c r="AC1622" s="36" t="s">
        <v>271</v>
      </c>
      <c r="AD1622" s="37" t="s">
        <v>51</v>
      </c>
      <c r="AE1622" s="32" t="str">
        <f t="shared" si="239"/>
        <v>Realizado</v>
      </c>
      <c r="AF1622" s="38" t="s">
        <v>68</v>
      </c>
      <c r="AG1622" s="49">
        <f t="shared" si="232"/>
        <v>1117.96</v>
      </c>
      <c r="AH1622" s="40">
        <v>2548098.5699999998</v>
      </c>
      <c r="AI1622" s="50" t="e">
        <f t="shared" si="240"/>
        <v>#N/A</v>
      </c>
      <c r="AJ1622" s="41">
        <v>25969371</v>
      </c>
      <c r="AK1622" s="51">
        <v>1117.96</v>
      </c>
      <c r="AL1622" s="34" t="str">
        <f t="shared" si="237"/>
        <v>Mauricio Alves</v>
      </c>
    </row>
    <row r="1623" spans="1:38" x14ac:dyDescent="0.25">
      <c r="A1623" s="26" t="s">
        <v>38</v>
      </c>
      <c r="B1623" s="26" t="s">
        <v>39</v>
      </c>
      <c r="C1623" s="26" t="s">
        <v>52</v>
      </c>
      <c r="D1623" s="26" t="s">
        <v>40</v>
      </c>
      <c r="E1623" s="27">
        <v>44568332</v>
      </c>
      <c r="F1623" s="67">
        <v>273</v>
      </c>
      <c r="G1623" s="67"/>
      <c r="H1623" s="26">
        <v>6000838912</v>
      </c>
      <c r="I1623" s="29" t="s">
        <v>42</v>
      </c>
      <c r="J1623" s="29" t="s">
        <v>42</v>
      </c>
      <c r="K1623" s="30" t="str">
        <f t="shared" si="238"/>
        <v>Custeio</v>
      </c>
      <c r="L1623" s="119" t="s">
        <v>136</v>
      </c>
      <c r="M1623" s="26" t="s">
        <v>111</v>
      </c>
      <c r="N1623" s="26" t="str">
        <f t="shared" si="234"/>
        <v>Realizado</v>
      </c>
      <c r="O1623" s="47" t="s">
        <v>45</v>
      </c>
      <c r="P1623" s="47" t="s">
        <v>742</v>
      </c>
      <c r="Q1623" s="26" t="str">
        <f>IFERROR(IFERROR(VLOOKUP(H1623,[1]STATUS_CAPEX!I:J,2,0),VLOOKUP(H1623,[1]STATUS_OPEX!H:I,2,0)),0)</f>
        <v>LIB //COMS</v>
      </c>
      <c r="R1623" s="135">
        <v>45568</v>
      </c>
      <c r="S1623" s="32" t="s">
        <v>47</v>
      </c>
      <c r="T1623" s="47" t="s">
        <v>72</v>
      </c>
      <c r="U1623" s="33" t="s">
        <v>39</v>
      </c>
      <c r="V1623" s="33" t="str">
        <f t="shared" si="235"/>
        <v>OK</v>
      </c>
      <c r="W1623" s="33" t="s">
        <v>49</v>
      </c>
      <c r="X1623" s="33" t="s">
        <v>49</v>
      </c>
      <c r="Y1623" s="33" t="s">
        <v>39</v>
      </c>
      <c r="Z1623" s="14">
        <f t="shared" si="236"/>
        <v>1</v>
      </c>
      <c r="AA1623" s="48">
        <v>1712.93</v>
      </c>
      <c r="AB1623" s="76" t="str">
        <f>IFERROR(VLOOKUP(H1623,[1]!Tabela11[[#All],[PEP/ORDEM]:[Mês_Acompanhamento]],8,0),"GIRO")</f>
        <v>GIRO</v>
      </c>
      <c r="AC1623" s="36" t="s">
        <v>271</v>
      </c>
      <c r="AD1623" s="37" t="s">
        <v>51</v>
      </c>
      <c r="AE1623" s="32" t="str">
        <f t="shared" si="239"/>
        <v>Realizado</v>
      </c>
      <c r="AF1623" s="114" t="s">
        <v>42</v>
      </c>
      <c r="AG1623" s="49">
        <f t="shared" si="232"/>
        <v>419.2</v>
      </c>
      <c r="AH1623" s="40">
        <v>2548098.5699999998</v>
      </c>
      <c r="AI1623" s="50" t="e">
        <f t="shared" si="240"/>
        <v>#N/A</v>
      </c>
      <c r="AJ1623" s="41">
        <v>25969390</v>
      </c>
      <c r="AK1623" s="51">
        <v>419.2</v>
      </c>
      <c r="AL1623" s="34" t="str">
        <f t="shared" si="237"/>
        <v>Mauricio Alves</v>
      </c>
    </row>
    <row r="1624" spans="1:38" x14ac:dyDescent="0.25">
      <c r="A1624" s="26" t="s">
        <v>38</v>
      </c>
      <c r="B1624" s="26" t="s">
        <v>39</v>
      </c>
      <c r="C1624" s="26" t="s">
        <v>52</v>
      </c>
      <c r="D1624" s="26" t="s">
        <v>40</v>
      </c>
      <c r="E1624" s="27">
        <v>44566147</v>
      </c>
      <c r="F1624" s="67">
        <v>698</v>
      </c>
      <c r="G1624" s="67"/>
      <c r="H1624" s="26">
        <v>6000839167</v>
      </c>
      <c r="I1624" s="26" t="s">
        <v>42</v>
      </c>
      <c r="J1624" s="26" t="s">
        <v>42</v>
      </c>
      <c r="K1624" s="30" t="str">
        <f t="shared" si="238"/>
        <v>Custeio</v>
      </c>
      <c r="L1624" s="119" t="s">
        <v>136</v>
      </c>
      <c r="M1624" s="26" t="s">
        <v>69</v>
      </c>
      <c r="N1624" s="26" t="str">
        <f t="shared" si="234"/>
        <v>Realizado</v>
      </c>
      <c r="O1624" s="47" t="s">
        <v>45</v>
      </c>
      <c r="P1624" s="47" t="s">
        <v>76</v>
      </c>
      <c r="Q1624" s="26" t="str">
        <f>IFERROR(IFERROR(VLOOKUP(H1624,[1]STATUS_CAPEX!I:J,2,0),VLOOKUP(H1624,[1]STATUS_OPEX!H:I,2,0)),0)</f>
        <v>LIB //COMS</v>
      </c>
      <c r="R1624" s="135">
        <v>45568</v>
      </c>
      <c r="S1624" s="32" t="s">
        <v>47</v>
      </c>
      <c r="T1624" s="47" t="s">
        <v>72</v>
      </c>
      <c r="U1624" s="33" t="s">
        <v>39</v>
      </c>
      <c r="V1624" s="33" t="str">
        <f t="shared" si="235"/>
        <v>OK</v>
      </c>
      <c r="W1624" s="33" t="s">
        <v>49</v>
      </c>
      <c r="X1624" s="33" t="s">
        <v>49</v>
      </c>
      <c r="Y1624" s="33" t="s">
        <v>39</v>
      </c>
      <c r="Z1624" s="14">
        <f t="shared" si="236"/>
        <v>1</v>
      </c>
      <c r="AA1624" s="48">
        <v>63.45</v>
      </c>
      <c r="AB1624" s="76" t="str">
        <f>IFERROR(VLOOKUP(H1624,[1]!Tabela11[[#All],[PEP/ORDEM]:[Mês_Acompanhamento]],8,0),"GIRO")</f>
        <v>GIRO</v>
      </c>
      <c r="AC1624" s="36" t="s">
        <v>271</v>
      </c>
      <c r="AD1624" s="37" t="s">
        <v>51</v>
      </c>
      <c r="AE1624" s="32" t="str">
        <f t="shared" si="239"/>
        <v>Realizado</v>
      </c>
      <c r="AF1624" s="114" t="s">
        <v>42</v>
      </c>
      <c r="AG1624" s="49">
        <f t="shared" si="232"/>
        <v>286.74</v>
      </c>
      <c r="AH1624" s="40">
        <v>2548098.5699999998</v>
      </c>
      <c r="AI1624" s="50" t="e">
        <f t="shared" si="240"/>
        <v>#N/A</v>
      </c>
      <c r="AJ1624" s="41">
        <v>25970688</v>
      </c>
      <c r="AK1624" s="51">
        <v>286.74</v>
      </c>
      <c r="AL1624" s="34" t="str">
        <f t="shared" si="237"/>
        <v>Mauricio Alves</v>
      </c>
    </row>
    <row r="1625" spans="1:38" x14ac:dyDescent="0.25">
      <c r="A1625" s="26" t="s">
        <v>38</v>
      </c>
      <c r="B1625" s="26" t="s">
        <v>39</v>
      </c>
      <c r="C1625" s="26" t="s">
        <v>52</v>
      </c>
      <c r="D1625" s="26" t="s">
        <v>40</v>
      </c>
      <c r="E1625" s="27">
        <v>5734</v>
      </c>
      <c r="F1625" s="67">
        <v>302</v>
      </c>
      <c r="G1625" s="67"/>
      <c r="H1625" s="26">
        <v>6000838074</v>
      </c>
      <c r="I1625" s="43" t="s">
        <v>42</v>
      </c>
      <c r="J1625" s="43" t="s">
        <v>42</v>
      </c>
      <c r="K1625" s="30" t="str">
        <f t="shared" si="238"/>
        <v>Custeio</v>
      </c>
      <c r="L1625" s="119" t="s">
        <v>136</v>
      </c>
      <c r="M1625" s="26" t="s">
        <v>54</v>
      </c>
      <c r="N1625" s="26" t="str">
        <f t="shared" si="234"/>
        <v>Realizado</v>
      </c>
      <c r="O1625" s="47" t="s">
        <v>137</v>
      </c>
      <c r="P1625" s="47" t="s">
        <v>81</v>
      </c>
      <c r="Q1625" s="26" t="str">
        <f>IFERROR(IFERROR(VLOOKUP(H1625,[1]STATUS_CAPEX!I:J,2,0),VLOOKUP(H1625,[1]STATUS_OPEX!H:I,2,0)),0)</f>
        <v>LIB //COMS</v>
      </c>
      <c r="R1625" s="135">
        <v>45568</v>
      </c>
      <c r="S1625" s="32" t="s">
        <v>165</v>
      </c>
      <c r="T1625" s="47" t="s">
        <v>72</v>
      </c>
      <c r="U1625" s="33" t="s">
        <v>39</v>
      </c>
      <c r="V1625" s="33" t="str">
        <f t="shared" si="235"/>
        <v>OK</v>
      </c>
      <c r="W1625" s="33" t="s">
        <v>49</v>
      </c>
      <c r="X1625" s="33" t="s">
        <v>49</v>
      </c>
      <c r="Y1625" s="33" t="s">
        <v>39</v>
      </c>
      <c r="Z1625" s="14">
        <f t="shared" si="236"/>
        <v>1</v>
      </c>
      <c r="AA1625" s="48">
        <v>1300.24</v>
      </c>
      <c r="AB1625" s="76" t="s">
        <v>50</v>
      </c>
      <c r="AC1625" s="36" t="s">
        <v>73</v>
      </c>
      <c r="AD1625" s="37" t="s">
        <v>51</v>
      </c>
      <c r="AE1625" s="32" t="str">
        <f t="shared" si="239"/>
        <v>Realizado</v>
      </c>
      <c r="AF1625" s="38" t="s">
        <v>166</v>
      </c>
      <c r="AG1625" s="49">
        <f t="shared" si="232"/>
        <v>974.93</v>
      </c>
      <c r="AH1625" s="40">
        <v>2548098.5699999998</v>
      </c>
      <c r="AI1625" s="50" t="e">
        <f t="shared" si="240"/>
        <v>#N/A</v>
      </c>
      <c r="AJ1625" s="41">
        <v>25951638</v>
      </c>
      <c r="AK1625" s="51">
        <v>974.93</v>
      </c>
      <c r="AL1625" s="34" t="str">
        <f t="shared" si="237"/>
        <v>Mauricio Alves</v>
      </c>
    </row>
    <row r="1626" spans="1:38" hidden="1" x14ac:dyDescent="0.25">
      <c r="A1626" s="26" t="s">
        <v>106</v>
      </c>
      <c r="B1626" s="30" t="s">
        <v>39</v>
      </c>
      <c r="C1626" s="26" t="s">
        <v>52</v>
      </c>
      <c r="D1626" s="26" t="s">
        <v>40</v>
      </c>
      <c r="E1626" s="27">
        <v>83192</v>
      </c>
      <c r="F1626" s="67">
        <v>303</v>
      </c>
      <c r="G1626" s="67"/>
      <c r="H1626" s="44" t="s">
        <v>798</v>
      </c>
      <c r="I1626" s="45" t="s">
        <v>63</v>
      </c>
      <c r="J1626" s="45" t="s">
        <v>63</v>
      </c>
      <c r="K1626" s="30" t="str">
        <f t="shared" si="238"/>
        <v>EME</v>
      </c>
      <c r="L1626" s="47" t="s">
        <v>136</v>
      </c>
      <c r="M1626" s="26" t="s">
        <v>54</v>
      </c>
      <c r="N1626" s="26" t="str">
        <f t="shared" si="234"/>
        <v>Pendente</v>
      </c>
      <c r="O1626" s="47" t="s">
        <v>100</v>
      </c>
      <c r="P1626" s="47" t="s">
        <v>705</v>
      </c>
      <c r="Q1626" s="26" t="str">
        <f>IFERROR(IFERROR(VLOOKUP(H1626,[1]STATUS_CAPEX!I:J,2,0),VLOOKUP(H1626,[1]STATUS_OPEX!H:I,2,0)),0)</f>
        <v>LIB //ENER</v>
      </c>
      <c r="R1626" s="135">
        <v>45568</v>
      </c>
      <c r="S1626" s="32" t="s">
        <v>66</v>
      </c>
      <c r="T1626" s="26" t="s">
        <v>48</v>
      </c>
      <c r="U1626" s="33" t="s">
        <v>67</v>
      </c>
      <c r="V1626" s="33" t="str">
        <f t="shared" si="235"/>
        <v>OK</v>
      </c>
      <c r="W1626" s="33" t="s">
        <v>49</v>
      </c>
      <c r="X1626" s="33" t="s">
        <v>49</v>
      </c>
      <c r="Y1626" s="33" t="str">
        <f>IF(AK1626&gt;0,"OK","NOK")</f>
        <v>OK</v>
      </c>
      <c r="Z1626" s="14">
        <f t="shared" si="236"/>
        <v>0.8</v>
      </c>
      <c r="AA1626" s="48">
        <v>4079.91</v>
      </c>
      <c r="AB1626" s="76" t="s">
        <v>50</v>
      </c>
      <c r="AC1626" s="36" t="s">
        <v>799</v>
      </c>
      <c r="AD1626" s="37" t="s">
        <v>51</v>
      </c>
      <c r="AE1626" s="32" t="str">
        <f t="shared" si="239"/>
        <v>Realizado</v>
      </c>
      <c r="AF1626" s="38" t="s">
        <v>68</v>
      </c>
      <c r="AG1626" s="49">
        <f t="shared" si="232"/>
        <v>4221.05</v>
      </c>
      <c r="AH1626" s="40">
        <v>2548098.5699999998</v>
      </c>
      <c r="AI1626" s="50" t="e">
        <f t="shared" si="240"/>
        <v>#N/A</v>
      </c>
      <c r="AJ1626" s="41">
        <v>26448639</v>
      </c>
      <c r="AK1626" s="51">
        <v>4221.05</v>
      </c>
      <c r="AL1626" s="34" t="str">
        <f t="shared" si="237"/>
        <v>Mauricio Alves</v>
      </c>
    </row>
    <row r="1627" spans="1:38" hidden="1" x14ac:dyDescent="0.25">
      <c r="A1627" s="26" t="s">
        <v>183</v>
      </c>
      <c r="B1627" s="26" t="s">
        <v>800</v>
      </c>
      <c r="C1627" s="26" t="s">
        <v>801</v>
      </c>
      <c r="D1627" s="26" t="s">
        <v>61</v>
      </c>
      <c r="E1627" s="27">
        <v>3029</v>
      </c>
      <c r="F1627" s="67">
        <v>304</v>
      </c>
      <c r="G1627" s="67"/>
      <c r="H1627" s="44" t="s">
        <v>802</v>
      </c>
      <c r="I1627" s="45" t="s">
        <v>63</v>
      </c>
      <c r="J1627" s="45" t="s">
        <v>63</v>
      </c>
      <c r="K1627" s="30" t="str">
        <f t="shared" si="238"/>
        <v>EME</v>
      </c>
      <c r="L1627" s="119" t="s">
        <v>136</v>
      </c>
      <c r="M1627" s="26" t="s">
        <v>54</v>
      </c>
      <c r="N1627" s="26" t="str">
        <f t="shared" si="234"/>
        <v>Pendente</v>
      </c>
      <c r="O1627" s="47" t="s">
        <v>704</v>
      </c>
      <c r="P1627" s="47" t="s">
        <v>705</v>
      </c>
      <c r="Q1627" s="26" t="str">
        <f>IFERROR(IFERROR(VLOOKUP(H1627,[1]STATUS_CAPEX!I:J,2,0),VLOOKUP(H1627,[1]STATUS_OPEX!H:I,2,0)),0)</f>
        <v>LIB //ATEC</v>
      </c>
      <c r="R1627" s="135">
        <v>45568</v>
      </c>
      <c r="S1627" s="32" t="s">
        <v>66</v>
      </c>
      <c r="T1627" s="26" t="s">
        <v>48</v>
      </c>
      <c r="U1627" s="33" t="s">
        <v>67</v>
      </c>
      <c r="V1627" s="33" t="str">
        <f t="shared" si="235"/>
        <v>OK</v>
      </c>
      <c r="W1627" s="33" t="s">
        <v>148</v>
      </c>
      <c r="X1627" s="33" t="s">
        <v>148</v>
      </c>
      <c r="Y1627" s="33" t="str">
        <f>IF(AK1627&gt;0,"OK","NOK")</f>
        <v>NOK</v>
      </c>
      <c r="Z1627" s="14">
        <f t="shared" si="236"/>
        <v>0.2</v>
      </c>
      <c r="AA1627" s="48">
        <v>6199.84</v>
      </c>
      <c r="AB1627" s="76" t="s">
        <v>50</v>
      </c>
      <c r="AC1627" s="36" t="str">
        <f>IFERROR(VLOOKUP(T1627,[1]STATUS_CAPEX!Q:R,2,0),"SAMUEL OLIVEIRA")</f>
        <v>LUCAS ANDRADE</v>
      </c>
      <c r="AD1627" s="37" t="s">
        <v>51</v>
      </c>
      <c r="AE1627" s="32" t="str">
        <f t="shared" si="239"/>
        <v>Não realizado</v>
      </c>
      <c r="AF1627" s="38" t="s">
        <v>68</v>
      </c>
      <c r="AG1627" s="49">
        <f t="shared" si="232"/>
        <v>0</v>
      </c>
      <c r="AH1627" s="40">
        <v>2548098.5699999998</v>
      </c>
      <c r="AI1627" s="50" t="e">
        <f t="shared" si="240"/>
        <v>#N/A</v>
      </c>
      <c r="AJ1627" s="41">
        <v>0</v>
      </c>
      <c r="AK1627" s="51">
        <v>0</v>
      </c>
      <c r="AL1627" s="34" t="str">
        <f t="shared" si="237"/>
        <v>Erica Fragoso</v>
      </c>
    </row>
    <row r="1628" spans="1:38" x14ac:dyDescent="0.25">
      <c r="A1628" s="26" t="s">
        <v>38</v>
      </c>
      <c r="B1628" s="26" t="s">
        <v>39</v>
      </c>
      <c r="C1628" s="26" t="s">
        <v>52</v>
      </c>
      <c r="D1628" s="26" t="s">
        <v>40</v>
      </c>
      <c r="E1628" s="27">
        <v>134058</v>
      </c>
      <c r="F1628" s="67">
        <v>305</v>
      </c>
      <c r="G1628" s="67"/>
      <c r="H1628" s="26">
        <v>6000838068</v>
      </c>
      <c r="I1628" s="29" t="s">
        <v>42</v>
      </c>
      <c r="J1628" s="29" t="s">
        <v>42</v>
      </c>
      <c r="K1628" s="30" t="str">
        <f t="shared" si="238"/>
        <v>Custeio</v>
      </c>
      <c r="L1628" s="119" t="s">
        <v>136</v>
      </c>
      <c r="M1628" s="26" t="s">
        <v>54</v>
      </c>
      <c r="N1628" s="26" t="str">
        <f t="shared" si="234"/>
        <v>Realizado</v>
      </c>
      <c r="O1628" s="47" t="s">
        <v>45</v>
      </c>
      <c r="P1628" s="47" t="s">
        <v>81</v>
      </c>
      <c r="Q1628" s="26" t="str">
        <f>IFERROR(IFERROR(VLOOKUP(H1628,[1]STATUS_CAPEX!I:J,2,0),VLOOKUP(H1628,[1]STATUS_OPEX!H:I,2,0)),0)</f>
        <v>LIB //COMS</v>
      </c>
      <c r="R1628" s="135">
        <v>45568</v>
      </c>
      <c r="S1628" s="32" t="s">
        <v>165</v>
      </c>
      <c r="T1628" s="47" t="s">
        <v>72</v>
      </c>
      <c r="U1628" s="33" t="s">
        <v>39</v>
      </c>
      <c r="V1628" s="33" t="str">
        <f t="shared" si="235"/>
        <v>OK</v>
      </c>
      <c r="W1628" s="33" t="s">
        <v>49</v>
      </c>
      <c r="X1628" s="33" t="s">
        <v>49</v>
      </c>
      <c r="Y1628" s="33" t="s">
        <v>39</v>
      </c>
      <c r="Z1628" s="14">
        <f t="shared" si="236"/>
        <v>1</v>
      </c>
      <c r="AA1628" s="48">
        <v>1300.24</v>
      </c>
      <c r="AB1628" s="76" t="s">
        <v>50</v>
      </c>
      <c r="AC1628" s="36" t="s">
        <v>73</v>
      </c>
      <c r="AD1628" s="37" t="s">
        <v>51</v>
      </c>
      <c r="AE1628" s="32" t="str">
        <f t="shared" si="239"/>
        <v>Realizado</v>
      </c>
      <c r="AF1628" s="38" t="s">
        <v>166</v>
      </c>
      <c r="AG1628" s="49">
        <f t="shared" ref="AG1628:AG1633" si="241">IF(AK1628="",AA1628,AK1628)</f>
        <v>974.93</v>
      </c>
      <c r="AH1628" s="40">
        <v>2548098.5699999998</v>
      </c>
      <c r="AI1628" s="50" t="e">
        <f t="shared" si="240"/>
        <v>#N/A</v>
      </c>
      <c r="AJ1628" s="41">
        <v>25951668</v>
      </c>
      <c r="AK1628" s="51">
        <v>974.93</v>
      </c>
      <c r="AL1628" s="34" t="str">
        <f t="shared" si="237"/>
        <v>Mauricio Alves</v>
      </c>
    </row>
    <row r="1629" spans="1:38" x14ac:dyDescent="0.25">
      <c r="A1629" s="26" t="s">
        <v>38</v>
      </c>
      <c r="B1629" s="26" t="s">
        <v>39</v>
      </c>
      <c r="C1629" s="26" t="s">
        <v>52</v>
      </c>
      <c r="D1629" s="26" t="s">
        <v>40</v>
      </c>
      <c r="E1629" s="27">
        <v>145136</v>
      </c>
      <c r="F1629" s="67">
        <v>306</v>
      </c>
      <c r="G1629" s="67"/>
      <c r="H1629" s="26" t="s">
        <v>803</v>
      </c>
      <c r="I1629" s="26" t="s">
        <v>42</v>
      </c>
      <c r="J1629" s="26" t="s">
        <v>42</v>
      </c>
      <c r="K1629" s="30" t="str">
        <f t="shared" si="238"/>
        <v>EME</v>
      </c>
      <c r="L1629" s="119" t="s">
        <v>136</v>
      </c>
      <c r="M1629" s="26" t="s">
        <v>54</v>
      </c>
      <c r="N1629" s="26" t="str">
        <f t="shared" si="234"/>
        <v>Realizado</v>
      </c>
      <c r="O1629" s="47" t="s">
        <v>752</v>
      </c>
      <c r="P1629" s="47" t="s">
        <v>705</v>
      </c>
      <c r="Q1629" s="26" t="str">
        <f>IFERROR(IFERROR(VLOOKUP(H1629,[1]STATUS_CAPEX!I:J,2,0),VLOOKUP(H1629,[1]STATUS_OPEX!H:I,2,0)),0)</f>
        <v>LIB // MED</v>
      </c>
      <c r="R1629" s="135">
        <v>45568</v>
      </c>
      <c r="S1629" s="32" t="s">
        <v>165</v>
      </c>
      <c r="T1629" s="26" t="s">
        <v>48</v>
      </c>
      <c r="U1629" s="33" t="s">
        <v>39</v>
      </c>
      <c r="V1629" s="33" t="str">
        <f t="shared" si="235"/>
        <v>OK</v>
      </c>
      <c r="W1629" s="33" t="s">
        <v>49</v>
      </c>
      <c r="X1629" s="33" t="s">
        <v>49</v>
      </c>
      <c r="Y1629" s="33" t="s">
        <v>39</v>
      </c>
      <c r="Z1629" s="14">
        <f t="shared" si="236"/>
        <v>1</v>
      </c>
      <c r="AA1629" s="48">
        <v>4856.1099999999997</v>
      </c>
      <c r="AB1629" s="76" t="s">
        <v>50</v>
      </c>
      <c r="AC1629" s="36" t="s">
        <v>298</v>
      </c>
      <c r="AD1629" s="37" t="s">
        <v>51</v>
      </c>
      <c r="AE1629" s="32" t="str">
        <f t="shared" si="239"/>
        <v>Realizado</v>
      </c>
      <c r="AF1629" s="38" t="s">
        <v>166</v>
      </c>
      <c r="AG1629" s="49">
        <f t="shared" si="241"/>
        <v>5709.93</v>
      </c>
      <c r="AH1629" s="40">
        <v>2548098.5699999998</v>
      </c>
      <c r="AI1629" s="50" t="e">
        <f t="shared" si="240"/>
        <v>#N/A</v>
      </c>
      <c r="AJ1629" s="41">
        <v>26115695</v>
      </c>
      <c r="AK1629" s="51">
        <v>5709.93</v>
      </c>
      <c r="AL1629" s="34" t="str">
        <f t="shared" si="237"/>
        <v>Mauricio Alves</v>
      </c>
    </row>
    <row r="1630" spans="1:38" x14ac:dyDescent="0.25">
      <c r="A1630" s="26" t="s">
        <v>38</v>
      </c>
      <c r="B1630" s="26" t="s">
        <v>39</v>
      </c>
      <c r="C1630" s="26" t="s">
        <v>52</v>
      </c>
      <c r="D1630" s="26" t="s">
        <v>40</v>
      </c>
      <c r="E1630" s="27">
        <v>144858</v>
      </c>
      <c r="F1630" s="67">
        <v>307</v>
      </c>
      <c r="G1630" s="67"/>
      <c r="H1630" s="26">
        <v>6000838060</v>
      </c>
      <c r="I1630" s="43" t="s">
        <v>42</v>
      </c>
      <c r="J1630" s="43" t="s">
        <v>42</v>
      </c>
      <c r="K1630" s="30" t="str">
        <f t="shared" si="238"/>
        <v>Custeio</v>
      </c>
      <c r="L1630" s="47" t="s">
        <v>136</v>
      </c>
      <c r="M1630" s="26" t="s">
        <v>54</v>
      </c>
      <c r="N1630" s="26" t="str">
        <f t="shared" si="234"/>
        <v>Realizado</v>
      </c>
      <c r="O1630" s="47" t="s">
        <v>45</v>
      </c>
      <c r="P1630" s="47" t="s">
        <v>81</v>
      </c>
      <c r="Q1630" s="26" t="str">
        <f>IFERROR(IFERROR(VLOOKUP(H1630,[1]STATUS_CAPEX!I:J,2,0),VLOOKUP(H1630,[1]STATUS_OPEX!H:I,2,0)),0)</f>
        <v>LIB //COMS</v>
      </c>
      <c r="R1630" s="135">
        <v>45568</v>
      </c>
      <c r="S1630" s="32" t="s">
        <v>165</v>
      </c>
      <c r="T1630" s="47" t="s">
        <v>72</v>
      </c>
      <c r="U1630" s="33" t="s">
        <v>39</v>
      </c>
      <c r="V1630" s="33" t="str">
        <f t="shared" si="235"/>
        <v>OK</v>
      </c>
      <c r="W1630" s="33" t="s">
        <v>49</v>
      </c>
      <c r="X1630" s="33" t="s">
        <v>49</v>
      </c>
      <c r="Y1630" s="33" t="s">
        <v>39</v>
      </c>
      <c r="Z1630" s="14">
        <f t="shared" si="236"/>
        <v>1</v>
      </c>
      <c r="AA1630" s="48">
        <v>1300.24</v>
      </c>
      <c r="AB1630" s="76" t="s">
        <v>50</v>
      </c>
      <c r="AC1630" s="36" t="s">
        <v>73</v>
      </c>
      <c r="AD1630" s="37" t="s">
        <v>51</v>
      </c>
      <c r="AE1630" s="32" t="str">
        <f t="shared" si="239"/>
        <v>Realizado</v>
      </c>
      <c r="AF1630" s="38" t="s">
        <v>166</v>
      </c>
      <c r="AG1630" s="49">
        <f t="shared" si="241"/>
        <v>974.93</v>
      </c>
      <c r="AH1630" s="40">
        <v>2548098.5699999998</v>
      </c>
      <c r="AI1630" s="50" t="e">
        <f t="shared" si="240"/>
        <v>#N/A</v>
      </c>
      <c r="AJ1630" s="41">
        <v>25951725</v>
      </c>
      <c r="AK1630" s="51">
        <v>974.93</v>
      </c>
      <c r="AL1630" s="34" t="str">
        <f t="shared" si="237"/>
        <v>Mauricio Alves</v>
      </c>
    </row>
    <row r="1631" spans="1:38" hidden="1" x14ac:dyDescent="0.25">
      <c r="A1631" s="26" t="s">
        <v>143</v>
      </c>
      <c r="B1631" s="26" t="s">
        <v>39</v>
      </c>
      <c r="C1631" s="26" t="s">
        <v>52</v>
      </c>
      <c r="D1631" s="26" t="s">
        <v>40</v>
      </c>
      <c r="E1631" s="27">
        <v>142930</v>
      </c>
      <c r="F1631" s="67">
        <v>162</v>
      </c>
      <c r="G1631" s="67"/>
      <c r="H1631" s="44" t="s">
        <v>804</v>
      </c>
      <c r="I1631" s="45" t="s">
        <v>63</v>
      </c>
      <c r="J1631" s="45" t="s">
        <v>63</v>
      </c>
      <c r="K1631" s="30" t="str">
        <f t="shared" si="238"/>
        <v>EME</v>
      </c>
      <c r="L1631" s="47" t="s">
        <v>136</v>
      </c>
      <c r="M1631" s="47" t="s">
        <v>44</v>
      </c>
      <c r="N1631" s="26" t="str">
        <f t="shared" si="234"/>
        <v>Realizado</v>
      </c>
      <c r="O1631" s="47" t="s">
        <v>45</v>
      </c>
      <c r="P1631" s="47" t="s">
        <v>705</v>
      </c>
      <c r="Q1631" s="26" t="str">
        <f>IFERROR(IFERROR(VLOOKUP(H1631,[1]STATUS_CAPEX!I:J,2,0),VLOOKUP(H1631,[1]STATUS_OPEX!H:I,2,0)),0)</f>
        <v>LIB //PEND</v>
      </c>
      <c r="R1631" s="135">
        <v>45568</v>
      </c>
      <c r="S1631" s="32" t="s">
        <v>66</v>
      </c>
      <c r="T1631" s="26" t="s">
        <v>48</v>
      </c>
      <c r="U1631" s="33" t="s">
        <v>39</v>
      </c>
      <c r="V1631" s="33" t="str">
        <f t="shared" si="235"/>
        <v>OK</v>
      </c>
      <c r="W1631" s="33" t="s">
        <v>49</v>
      </c>
      <c r="X1631" s="33" t="s">
        <v>49</v>
      </c>
      <c r="Y1631" s="33" t="s">
        <v>39</v>
      </c>
      <c r="Z1631" s="14">
        <f t="shared" si="236"/>
        <v>1</v>
      </c>
      <c r="AA1631" s="48">
        <v>546.19000000000005</v>
      </c>
      <c r="AB1631" s="50" t="s">
        <v>50</v>
      </c>
      <c r="AC1631" s="36" t="s">
        <v>298</v>
      </c>
      <c r="AD1631" s="37" t="s">
        <v>51</v>
      </c>
      <c r="AE1631" s="32" t="str">
        <f t="shared" si="239"/>
        <v>Realizado</v>
      </c>
      <c r="AF1631" s="38" t="s">
        <v>345</v>
      </c>
      <c r="AG1631" s="39">
        <f t="shared" si="241"/>
        <v>4845.9799999999996</v>
      </c>
      <c r="AH1631" s="40">
        <v>2548098.5699999998</v>
      </c>
      <c r="AI1631" s="35" t="e">
        <f t="shared" si="240"/>
        <v>#N/A</v>
      </c>
      <c r="AJ1631" s="41">
        <v>26059254</v>
      </c>
      <c r="AK1631" s="51">
        <v>4845.9799999999996</v>
      </c>
      <c r="AL1631" s="34" t="str">
        <f t="shared" si="237"/>
        <v>Mauricio Alves</v>
      </c>
    </row>
    <row r="1632" spans="1:38" x14ac:dyDescent="0.25">
      <c r="A1632" s="26" t="s">
        <v>38</v>
      </c>
      <c r="B1632" s="26" t="s">
        <v>39</v>
      </c>
      <c r="C1632" s="26" t="s">
        <v>52</v>
      </c>
      <c r="D1632" s="26" t="s">
        <v>40</v>
      </c>
      <c r="E1632" s="27">
        <v>9556</v>
      </c>
      <c r="F1632" s="67">
        <v>163</v>
      </c>
      <c r="G1632" s="67"/>
      <c r="H1632" s="26">
        <v>6000838053</v>
      </c>
      <c r="I1632" s="29" t="s">
        <v>42</v>
      </c>
      <c r="J1632" s="29" t="s">
        <v>42</v>
      </c>
      <c r="K1632" s="30" t="str">
        <f t="shared" si="238"/>
        <v>Custeio</v>
      </c>
      <c r="L1632" s="47" t="s">
        <v>136</v>
      </c>
      <c r="M1632" s="47" t="s">
        <v>44</v>
      </c>
      <c r="N1632" s="26" t="str">
        <f t="shared" si="234"/>
        <v>Realizado</v>
      </c>
      <c r="O1632" s="47" t="s">
        <v>100</v>
      </c>
      <c r="P1632" s="47" t="s">
        <v>76</v>
      </c>
      <c r="Q1632" s="26" t="str">
        <f>IFERROR(IFERROR(VLOOKUP(H1632,[1]STATUS_CAPEX!I:J,2,0),VLOOKUP(H1632,[1]STATUS_OPEX!H:I,2,0)),0)</f>
        <v>LIB //COMS</v>
      </c>
      <c r="R1632" s="135">
        <v>45568</v>
      </c>
      <c r="S1632" s="32" t="s">
        <v>47</v>
      </c>
      <c r="T1632" s="47" t="s">
        <v>72</v>
      </c>
      <c r="U1632" s="33" t="s">
        <v>39</v>
      </c>
      <c r="V1632" s="33" t="str">
        <f t="shared" si="235"/>
        <v>OK</v>
      </c>
      <c r="W1632" s="33" t="s">
        <v>49</v>
      </c>
      <c r="X1632" s="33" t="s">
        <v>49</v>
      </c>
      <c r="Y1632" s="33" t="s">
        <v>39</v>
      </c>
      <c r="Z1632" s="14">
        <f t="shared" si="236"/>
        <v>1</v>
      </c>
      <c r="AA1632" s="48">
        <v>3705.61</v>
      </c>
      <c r="AB1632" s="76" t="str">
        <f>IFERROR(VLOOKUP(H1632,[1]!Tabela11[[#All],[PEP/ORDEM]:[Mês_Acompanhamento]],8,0),"GIRO")</f>
        <v>GIRO</v>
      </c>
      <c r="AC1632" s="36" t="s">
        <v>271</v>
      </c>
      <c r="AD1632" s="37" t="s">
        <v>51</v>
      </c>
      <c r="AE1632" s="32" t="str">
        <f t="shared" si="239"/>
        <v>Realizado</v>
      </c>
      <c r="AF1632" s="38" t="s">
        <v>42</v>
      </c>
      <c r="AG1632" s="39">
        <f t="shared" si="241"/>
        <v>2337.13</v>
      </c>
      <c r="AH1632" s="40">
        <v>2548098.5699999998</v>
      </c>
      <c r="AI1632" s="35" t="e">
        <f t="shared" si="240"/>
        <v>#N/A</v>
      </c>
      <c r="AJ1632" s="41">
        <v>25951930</v>
      </c>
      <c r="AK1632" s="51">
        <v>2337.13</v>
      </c>
      <c r="AL1632" s="34" t="str">
        <f t="shared" si="237"/>
        <v>Mauricio Alves</v>
      </c>
    </row>
    <row r="1633" spans="1:38" x14ac:dyDescent="0.25">
      <c r="A1633" s="26" t="s">
        <v>38</v>
      </c>
      <c r="B1633" s="26" t="s">
        <v>39</v>
      </c>
      <c r="C1633" s="26" t="s">
        <v>52</v>
      </c>
      <c r="D1633" s="26" t="s">
        <v>40</v>
      </c>
      <c r="E1633" s="117">
        <v>44575271</v>
      </c>
      <c r="F1633" s="118">
        <v>164</v>
      </c>
      <c r="G1633" s="118"/>
      <c r="H1633" s="26">
        <v>6000837397</v>
      </c>
      <c r="I1633" s="43" t="s">
        <v>42</v>
      </c>
      <c r="J1633" s="43" t="s">
        <v>42</v>
      </c>
      <c r="K1633" s="30" t="str">
        <f t="shared" si="238"/>
        <v>Custeio</v>
      </c>
      <c r="L1633" s="47" t="s">
        <v>136</v>
      </c>
      <c r="M1633" s="47" t="s">
        <v>44</v>
      </c>
      <c r="N1633" s="43" t="str">
        <f t="shared" si="234"/>
        <v>Realizado</v>
      </c>
      <c r="O1633" s="119" t="s">
        <v>45</v>
      </c>
      <c r="P1633" s="119" t="s">
        <v>639</v>
      </c>
      <c r="Q1633" s="26" t="str">
        <f>IFERROR(IFERROR(VLOOKUP(H1633,[1]STATUS_CAPEX!I:J,2,0),VLOOKUP(H1633,[1]STATUS_OPEX!H:I,2,0)),0)</f>
        <v>LIB //COMS</v>
      </c>
      <c r="R1633" s="135">
        <v>45568</v>
      </c>
      <c r="S1633" s="99" t="s">
        <v>47</v>
      </c>
      <c r="T1633" s="119" t="s">
        <v>72</v>
      </c>
      <c r="U1633" s="33" t="s">
        <v>39</v>
      </c>
      <c r="V1633" s="33" t="str">
        <f t="shared" si="235"/>
        <v>OK</v>
      </c>
      <c r="W1633" s="33" t="s">
        <v>49</v>
      </c>
      <c r="X1633" s="33" t="s">
        <v>49</v>
      </c>
      <c r="Y1633" s="33" t="s">
        <v>39</v>
      </c>
      <c r="Z1633" s="14">
        <f t="shared" si="236"/>
        <v>1</v>
      </c>
      <c r="AA1633" s="121">
        <v>733.28</v>
      </c>
      <c r="AB1633" s="139" t="str">
        <f>IFERROR(VLOOKUP(H1633,[1]!Tabela11[[#All],[PEP/ORDEM]:[Mês_Acompanhamento]],8,0),"GIRO")</f>
        <v>GIRO</v>
      </c>
      <c r="AC1633" s="36" t="s">
        <v>271</v>
      </c>
      <c r="AD1633" s="37" t="s">
        <v>51</v>
      </c>
      <c r="AE1633" s="32" t="str">
        <f t="shared" si="239"/>
        <v>Realizado</v>
      </c>
      <c r="AF1633" s="114" t="s">
        <v>42</v>
      </c>
      <c r="AG1633" s="122">
        <f t="shared" si="241"/>
        <v>1436.6</v>
      </c>
      <c r="AH1633" s="40">
        <v>2548098.5699999998</v>
      </c>
      <c r="AI1633" s="123" t="e">
        <f t="shared" si="240"/>
        <v>#N/A</v>
      </c>
      <c r="AJ1633" s="41">
        <v>25951765</v>
      </c>
      <c r="AK1633" s="51">
        <v>1436.6</v>
      </c>
      <c r="AL1633" s="34" t="str">
        <f t="shared" si="237"/>
        <v>Mauricio Alves</v>
      </c>
    </row>
    <row r="1634" spans="1:38" ht="28.5" hidden="1" x14ac:dyDescent="0.25">
      <c r="A1634" s="26" t="s">
        <v>183</v>
      </c>
      <c r="B1634" s="30" t="s">
        <v>513</v>
      </c>
      <c r="C1634" s="26" t="s">
        <v>514</v>
      </c>
      <c r="D1634" s="26" t="s">
        <v>61</v>
      </c>
      <c r="E1634" s="27">
        <v>44513024</v>
      </c>
      <c r="F1634" s="67">
        <v>165</v>
      </c>
      <c r="G1634" s="67"/>
      <c r="H1634" s="44" t="s">
        <v>514</v>
      </c>
      <c r="I1634" s="45" t="s">
        <v>63</v>
      </c>
      <c r="J1634" s="45" t="s">
        <v>63</v>
      </c>
      <c r="K1634" s="30" t="str">
        <f t="shared" si="238"/>
        <v>Sem Informação</v>
      </c>
      <c r="L1634" s="47" t="s">
        <v>136</v>
      </c>
      <c r="M1634" s="47" t="s">
        <v>44</v>
      </c>
      <c r="N1634" s="26" t="str">
        <f t="shared" si="234"/>
        <v>Pendente</v>
      </c>
      <c r="O1634" s="47" t="s">
        <v>45</v>
      </c>
      <c r="P1634" s="47" t="s">
        <v>805</v>
      </c>
      <c r="Q1634" s="26">
        <f>IFERROR(IFERROR(VLOOKUP(H1634,[1]STATUS_CAPEX!I:J,2,0),VLOOKUP(H1634,[1]STATUS_OPEX!H:I,2,0)),0)</f>
        <v>0</v>
      </c>
      <c r="R1634" s="135">
        <v>45568</v>
      </c>
      <c r="S1634" s="32" t="s">
        <v>66</v>
      </c>
      <c r="T1634" s="26" t="s">
        <v>48</v>
      </c>
      <c r="U1634" s="33" t="s">
        <v>67</v>
      </c>
      <c r="V1634" s="33" t="str">
        <f t="shared" si="235"/>
        <v>OK</v>
      </c>
      <c r="W1634" s="33" t="s">
        <v>148</v>
      </c>
      <c r="X1634" s="33" t="s">
        <v>148</v>
      </c>
      <c r="Y1634" s="33" t="str">
        <f>IF(AK1634&gt;0,"OK","NOK")</f>
        <v>NOK</v>
      </c>
      <c r="Z1634" s="14">
        <f t="shared" si="236"/>
        <v>0.2</v>
      </c>
      <c r="AA1634" s="48">
        <v>1581.24</v>
      </c>
      <c r="AB1634" s="76" t="s">
        <v>50</v>
      </c>
      <c r="AC1634" s="36" t="s">
        <v>411</v>
      </c>
      <c r="AD1634" s="37" t="s">
        <v>51</v>
      </c>
      <c r="AE1634" s="32" t="str">
        <f t="shared" si="239"/>
        <v>Não realizado</v>
      </c>
      <c r="AF1634" s="38" t="s">
        <v>68</v>
      </c>
      <c r="AG1634" s="49">
        <v>0</v>
      </c>
      <c r="AH1634" s="40">
        <v>2548098.5699999998</v>
      </c>
      <c r="AI1634" s="50" t="e">
        <f t="shared" si="240"/>
        <v>#N/A</v>
      </c>
      <c r="AJ1634" s="41">
        <v>0</v>
      </c>
      <c r="AK1634" s="51">
        <v>0</v>
      </c>
      <c r="AL1634" s="34" t="str">
        <f t="shared" si="237"/>
        <v>Erica Fragoso</v>
      </c>
    </row>
    <row r="1635" spans="1:38" x14ac:dyDescent="0.25">
      <c r="A1635" s="26" t="s">
        <v>38</v>
      </c>
      <c r="B1635" s="26" t="s">
        <v>39</v>
      </c>
      <c r="C1635" s="26" t="s">
        <v>52</v>
      </c>
      <c r="D1635" s="26" t="s">
        <v>40</v>
      </c>
      <c r="E1635" s="27">
        <v>14126</v>
      </c>
      <c r="F1635" s="67">
        <v>166</v>
      </c>
      <c r="G1635" s="67"/>
      <c r="H1635" s="26">
        <v>6000838046</v>
      </c>
      <c r="I1635" s="29" t="s">
        <v>42</v>
      </c>
      <c r="J1635" s="29" t="s">
        <v>42</v>
      </c>
      <c r="K1635" s="30" t="str">
        <f t="shared" si="238"/>
        <v>Custeio</v>
      </c>
      <c r="L1635" s="47" t="s">
        <v>136</v>
      </c>
      <c r="M1635" s="47" t="s">
        <v>44</v>
      </c>
      <c r="N1635" s="26" t="str">
        <f t="shared" si="234"/>
        <v>Realizado</v>
      </c>
      <c r="O1635" s="47" t="s">
        <v>45</v>
      </c>
      <c r="P1635" s="47" t="s">
        <v>638</v>
      </c>
      <c r="Q1635" s="26" t="str">
        <f>IFERROR(IFERROR(VLOOKUP(H1635,[1]STATUS_CAPEX!I:J,2,0),VLOOKUP(H1635,[1]STATUS_OPEX!H:I,2,0)),0)</f>
        <v>LIB //COMS</v>
      </c>
      <c r="R1635" s="135">
        <v>45568</v>
      </c>
      <c r="S1635" s="32" t="s">
        <v>47</v>
      </c>
      <c r="T1635" s="119" t="s">
        <v>72</v>
      </c>
      <c r="U1635" s="33" t="s">
        <v>39</v>
      </c>
      <c r="V1635" s="33" t="str">
        <f t="shared" si="235"/>
        <v>OK</v>
      </c>
      <c r="W1635" s="33" t="s">
        <v>49</v>
      </c>
      <c r="X1635" s="33" t="s">
        <v>49</v>
      </c>
      <c r="Y1635" s="33" t="s">
        <v>39</v>
      </c>
      <c r="Z1635" s="14">
        <f t="shared" si="236"/>
        <v>1</v>
      </c>
      <c r="AA1635" s="48">
        <v>135.79</v>
      </c>
      <c r="AB1635" s="76" t="str">
        <f>IFERROR(VLOOKUP(H1635,[1]!Tabela11[[#All],[PEP/ORDEM]:[Mês_Acompanhamento]],8,0),"GIRO")</f>
        <v>GIRO</v>
      </c>
      <c r="AC1635" s="36" t="s">
        <v>73</v>
      </c>
      <c r="AD1635" s="37" t="s">
        <v>51</v>
      </c>
      <c r="AE1635" s="32" t="str">
        <f t="shared" si="239"/>
        <v>Realizado</v>
      </c>
      <c r="AF1635" s="114" t="s">
        <v>42</v>
      </c>
      <c r="AG1635" s="49">
        <f t="shared" ref="AG1635:AG1698" si="242">IF(AK1635="",AA1635,AK1635)</f>
        <v>143.02000000000001</v>
      </c>
      <c r="AH1635" s="40">
        <v>2548098.5699999998</v>
      </c>
      <c r="AI1635" s="50" t="e">
        <f t="shared" si="240"/>
        <v>#N/A</v>
      </c>
      <c r="AJ1635" s="41">
        <v>25951772</v>
      </c>
      <c r="AK1635" s="51">
        <v>143.02000000000001</v>
      </c>
      <c r="AL1635" s="34" t="str">
        <f t="shared" si="237"/>
        <v>Mauricio Alves</v>
      </c>
    </row>
    <row r="1636" spans="1:38" x14ac:dyDescent="0.25">
      <c r="A1636" s="26" t="s">
        <v>38</v>
      </c>
      <c r="B1636" s="26" t="s">
        <v>39</v>
      </c>
      <c r="C1636" s="26" t="s">
        <v>52</v>
      </c>
      <c r="D1636" s="26" t="s">
        <v>40</v>
      </c>
      <c r="E1636" s="27">
        <v>8803</v>
      </c>
      <c r="F1636" s="67">
        <v>167</v>
      </c>
      <c r="G1636" s="67"/>
      <c r="H1636" s="26">
        <v>6000837902</v>
      </c>
      <c r="I1636" s="26" t="s">
        <v>42</v>
      </c>
      <c r="J1636" s="26" t="s">
        <v>42</v>
      </c>
      <c r="K1636" s="30" t="str">
        <f t="shared" si="238"/>
        <v>Custeio</v>
      </c>
      <c r="L1636" s="47" t="s">
        <v>136</v>
      </c>
      <c r="M1636" s="47" t="s">
        <v>44</v>
      </c>
      <c r="N1636" s="26" t="str">
        <f t="shared" si="234"/>
        <v>Realizado</v>
      </c>
      <c r="O1636" s="47" t="s">
        <v>272</v>
      </c>
      <c r="P1636" s="47" t="s">
        <v>76</v>
      </c>
      <c r="Q1636" s="26" t="str">
        <f>IFERROR(IFERROR(VLOOKUP(H1636,[1]STATUS_CAPEX!I:J,2,0),VLOOKUP(H1636,[1]STATUS_OPEX!H:I,2,0)),0)</f>
        <v>LIB //COMS</v>
      </c>
      <c r="R1636" s="135">
        <v>45568</v>
      </c>
      <c r="S1636" s="32" t="s">
        <v>47</v>
      </c>
      <c r="T1636" s="119" t="s">
        <v>72</v>
      </c>
      <c r="U1636" s="33" t="s">
        <v>39</v>
      </c>
      <c r="V1636" s="33" t="str">
        <f t="shared" si="235"/>
        <v>OK</v>
      </c>
      <c r="W1636" s="33" t="s">
        <v>49</v>
      </c>
      <c r="X1636" s="33" t="s">
        <v>49</v>
      </c>
      <c r="Y1636" s="33" t="s">
        <v>39</v>
      </c>
      <c r="Z1636" s="14">
        <f t="shared" si="236"/>
        <v>1</v>
      </c>
      <c r="AA1636" s="48">
        <v>3962.09</v>
      </c>
      <c r="AB1636" s="76" t="str">
        <f>IFERROR(VLOOKUP(H1636,[1]!Tabela11[[#All],[PEP/ORDEM]:[Mês_Acompanhamento]],8,0),"GIRO")</f>
        <v>GIRO</v>
      </c>
      <c r="AC1636" s="36" t="s">
        <v>73</v>
      </c>
      <c r="AD1636" s="37" t="s">
        <v>51</v>
      </c>
      <c r="AE1636" s="32" t="str">
        <f t="shared" si="239"/>
        <v>Realizado</v>
      </c>
      <c r="AF1636" s="114" t="s">
        <v>42</v>
      </c>
      <c r="AG1636" s="49">
        <f t="shared" si="242"/>
        <v>1086.96</v>
      </c>
      <c r="AH1636" s="40">
        <v>2548098.5699999998</v>
      </c>
      <c r="AI1636" s="50" t="e">
        <f t="shared" si="240"/>
        <v>#N/A</v>
      </c>
      <c r="AJ1636" s="41">
        <v>25951557</v>
      </c>
      <c r="AK1636" s="51">
        <v>1086.96</v>
      </c>
      <c r="AL1636" s="34" t="str">
        <f t="shared" si="237"/>
        <v>Mauricio Alves</v>
      </c>
    </row>
    <row r="1637" spans="1:38" x14ac:dyDescent="0.25">
      <c r="A1637" s="26" t="s">
        <v>38</v>
      </c>
      <c r="B1637" s="26" t="s">
        <v>39</v>
      </c>
      <c r="C1637" s="26" t="s">
        <v>52</v>
      </c>
      <c r="D1637" s="26" t="s">
        <v>40</v>
      </c>
      <c r="E1637" s="27">
        <v>44575743</v>
      </c>
      <c r="F1637" s="67">
        <v>274</v>
      </c>
      <c r="G1637" s="67"/>
      <c r="H1637" s="26">
        <v>6000834608</v>
      </c>
      <c r="I1637" s="26" t="s">
        <v>42</v>
      </c>
      <c r="J1637" s="26" t="s">
        <v>42</v>
      </c>
      <c r="K1637" s="30" t="str">
        <f t="shared" si="238"/>
        <v>Custeio</v>
      </c>
      <c r="L1637" s="47" t="s">
        <v>136</v>
      </c>
      <c r="M1637" s="26" t="s">
        <v>111</v>
      </c>
      <c r="N1637" s="26" t="str">
        <f t="shared" si="234"/>
        <v>Realizado</v>
      </c>
      <c r="O1637" s="47" t="s">
        <v>100</v>
      </c>
      <c r="P1637" s="47" t="s">
        <v>524</v>
      </c>
      <c r="Q1637" s="26" t="str">
        <f>IFERROR(IFERROR(VLOOKUP(H1637,[1]STATUS_CAPEX!I:J,2,0),VLOOKUP(H1637,[1]STATUS_OPEX!H:I,2,0)),0)</f>
        <v>LIB //COMS</v>
      </c>
      <c r="R1637" s="135">
        <v>45568</v>
      </c>
      <c r="S1637" s="32" t="s">
        <v>47</v>
      </c>
      <c r="T1637" s="119" t="s">
        <v>72</v>
      </c>
      <c r="U1637" s="33" t="s">
        <v>39</v>
      </c>
      <c r="V1637" s="33" t="str">
        <f t="shared" si="235"/>
        <v>OK</v>
      </c>
      <c r="W1637" s="33" t="s">
        <v>49</v>
      </c>
      <c r="X1637" s="33" t="s">
        <v>49</v>
      </c>
      <c r="Y1637" s="33" t="s">
        <v>39</v>
      </c>
      <c r="Z1637" s="14">
        <f t="shared" si="236"/>
        <v>1</v>
      </c>
      <c r="AA1637" s="48">
        <v>616.55999999999995</v>
      </c>
      <c r="AB1637" s="76" t="str">
        <f>IFERROR(VLOOKUP(H1637,[1]!Tabela11[[#All],[PEP/ORDEM]:[Mês_Acompanhamento]],8,0),"GIRO")</f>
        <v>GIRO</v>
      </c>
      <c r="AC1637" s="36" t="s">
        <v>271</v>
      </c>
      <c r="AD1637" s="37" t="s">
        <v>51</v>
      </c>
      <c r="AE1637" s="32" t="str">
        <f t="shared" si="239"/>
        <v>Realizado</v>
      </c>
      <c r="AF1637" s="114" t="s">
        <v>42</v>
      </c>
      <c r="AG1637" s="49">
        <f t="shared" si="242"/>
        <v>590.23</v>
      </c>
      <c r="AH1637" s="40">
        <v>2548098.5699999998</v>
      </c>
      <c r="AI1637" s="50" t="e">
        <f t="shared" si="240"/>
        <v>#N/A</v>
      </c>
      <c r="AJ1637" s="110">
        <v>25866717</v>
      </c>
      <c r="AK1637" s="57">
        <v>590.23</v>
      </c>
      <c r="AL1637" s="34" t="str">
        <f t="shared" si="237"/>
        <v>Mauricio Alves</v>
      </c>
    </row>
    <row r="1638" spans="1:38" x14ac:dyDescent="0.25">
      <c r="A1638" s="26" t="s">
        <v>38</v>
      </c>
      <c r="B1638" s="26" t="s">
        <v>39</v>
      </c>
      <c r="C1638" s="26" t="s">
        <v>52</v>
      </c>
      <c r="D1638" s="26" t="s">
        <v>40</v>
      </c>
      <c r="E1638" s="27">
        <v>44575543</v>
      </c>
      <c r="F1638" s="67">
        <v>275</v>
      </c>
      <c r="G1638" s="67"/>
      <c r="H1638" s="26">
        <v>6000834607</v>
      </c>
      <c r="I1638" s="26" t="s">
        <v>42</v>
      </c>
      <c r="J1638" s="26" t="s">
        <v>42</v>
      </c>
      <c r="K1638" s="30" t="str">
        <f t="shared" si="238"/>
        <v>Custeio</v>
      </c>
      <c r="L1638" s="47" t="s">
        <v>136</v>
      </c>
      <c r="M1638" s="26" t="s">
        <v>111</v>
      </c>
      <c r="N1638" s="26" t="str">
        <f t="shared" si="234"/>
        <v>Realizado</v>
      </c>
      <c r="O1638" s="47" t="s">
        <v>45</v>
      </c>
      <c r="P1638" s="47" t="s">
        <v>76</v>
      </c>
      <c r="Q1638" s="26" t="str">
        <f>IFERROR(IFERROR(VLOOKUP(H1638,[1]STATUS_CAPEX!I:J,2,0),VLOOKUP(H1638,[1]STATUS_OPEX!H:I,2,0)),0)</f>
        <v>LIB //COMS</v>
      </c>
      <c r="R1638" s="135">
        <v>45568</v>
      </c>
      <c r="S1638" s="32" t="s">
        <v>47</v>
      </c>
      <c r="T1638" s="119" t="s">
        <v>72</v>
      </c>
      <c r="U1638" s="33" t="s">
        <v>39</v>
      </c>
      <c r="V1638" s="33" t="str">
        <f t="shared" si="235"/>
        <v>OK</v>
      </c>
      <c r="W1638" s="33" t="s">
        <v>49</v>
      </c>
      <c r="X1638" s="33" t="s">
        <v>49</v>
      </c>
      <c r="Y1638" s="33" t="s">
        <v>39</v>
      </c>
      <c r="Z1638" s="14">
        <f t="shared" si="236"/>
        <v>1</v>
      </c>
      <c r="AA1638" s="48">
        <v>487.18</v>
      </c>
      <c r="AB1638" s="76" t="str">
        <f>IFERROR(VLOOKUP(H1638,[1]!Tabela11[[#All],[PEP/ORDEM]:[Mês_Acompanhamento]],8,0),"GIRO")</f>
        <v>GIRO</v>
      </c>
      <c r="AC1638" s="36" t="s">
        <v>271</v>
      </c>
      <c r="AD1638" s="37" t="s">
        <v>51</v>
      </c>
      <c r="AE1638" s="32" t="str">
        <f t="shared" si="239"/>
        <v>Realizado</v>
      </c>
      <c r="AF1638" s="114" t="s">
        <v>42</v>
      </c>
      <c r="AG1638" s="49">
        <f t="shared" si="242"/>
        <v>104.8</v>
      </c>
      <c r="AH1638" s="40">
        <v>2548098.5699999998</v>
      </c>
      <c r="AI1638" s="50" t="e">
        <f t="shared" si="240"/>
        <v>#N/A</v>
      </c>
      <c r="AJ1638" s="110">
        <v>25866650</v>
      </c>
      <c r="AK1638" s="57">
        <v>104.8</v>
      </c>
      <c r="AL1638" s="34" t="str">
        <f t="shared" si="237"/>
        <v>Mauricio Alves</v>
      </c>
    </row>
    <row r="1639" spans="1:38" x14ac:dyDescent="0.25">
      <c r="A1639" s="26" t="s">
        <v>38</v>
      </c>
      <c r="B1639" s="26" t="s">
        <v>39</v>
      </c>
      <c r="C1639" s="26" t="s">
        <v>52</v>
      </c>
      <c r="D1639" s="26" t="s">
        <v>40</v>
      </c>
      <c r="E1639" s="27">
        <v>44575390</v>
      </c>
      <c r="F1639" s="67">
        <v>276</v>
      </c>
      <c r="G1639" s="67"/>
      <c r="H1639" s="26">
        <v>6000834605</v>
      </c>
      <c r="I1639" s="26" t="s">
        <v>42</v>
      </c>
      <c r="J1639" s="26" t="s">
        <v>42</v>
      </c>
      <c r="K1639" s="30" t="str">
        <f t="shared" si="238"/>
        <v>Custeio</v>
      </c>
      <c r="L1639" s="47" t="s">
        <v>136</v>
      </c>
      <c r="M1639" s="26" t="s">
        <v>111</v>
      </c>
      <c r="N1639" s="26" t="str">
        <f t="shared" si="234"/>
        <v>Realizado</v>
      </c>
      <c r="O1639" s="47" t="s">
        <v>64</v>
      </c>
      <c r="P1639" s="47" t="s">
        <v>76</v>
      </c>
      <c r="Q1639" s="26" t="str">
        <f>IFERROR(IFERROR(VLOOKUP(H1639,[1]STATUS_CAPEX!I:J,2,0),VLOOKUP(H1639,[1]STATUS_OPEX!H:I,2,0)),0)</f>
        <v>LIB //COMS</v>
      </c>
      <c r="R1639" s="135">
        <v>45568</v>
      </c>
      <c r="S1639" s="32" t="s">
        <v>47</v>
      </c>
      <c r="T1639" s="119" t="s">
        <v>72</v>
      </c>
      <c r="U1639" s="33" t="s">
        <v>39</v>
      </c>
      <c r="V1639" s="33" t="str">
        <f t="shared" si="235"/>
        <v>OK</v>
      </c>
      <c r="W1639" s="33" t="s">
        <v>49</v>
      </c>
      <c r="X1639" s="33" t="s">
        <v>49</v>
      </c>
      <c r="Y1639" s="33" t="s">
        <v>39</v>
      </c>
      <c r="Z1639" s="14">
        <f t="shared" si="236"/>
        <v>1</v>
      </c>
      <c r="AA1639" s="48">
        <v>1948.72</v>
      </c>
      <c r="AB1639" s="76" t="str">
        <f>IFERROR(VLOOKUP(H1639,[1]!Tabela11[[#All],[PEP/ORDEM]:[Mês_Acompanhamento]],8,0),"GIRO")</f>
        <v>GIRO</v>
      </c>
      <c r="AC1639" s="36" t="s">
        <v>271</v>
      </c>
      <c r="AD1639" s="37" t="s">
        <v>51</v>
      </c>
      <c r="AE1639" s="32" t="str">
        <f t="shared" si="239"/>
        <v>Realizado</v>
      </c>
      <c r="AF1639" s="114" t="s">
        <v>42</v>
      </c>
      <c r="AG1639" s="49">
        <f t="shared" si="242"/>
        <v>712.74</v>
      </c>
      <c r="AH1639" s="40">
        <v>2548098.5699999998</v>
      </c>
      <c r="AI1639" s="50" t="e">
        <f t="shared" si="240"/>
        <v>#N/A</v>
      </c>
      <c r="AJ1639" s="110">
        <v>25866648</v>
      </c>
      <c r="AK1639" s="57">
        <v>712.74</v>
      </c>
      <c r="AL1639" s="34" t="str">
        <f t="shared" si="237"/>
        <v>Mauricio Alves</v>
      </c>
    </row>
    <row r="1640" spans="1:38" x14ac:dyDescent="0.25">
      <c r="A1640" s="26" t="s">
        <v>38</v>
      </c>
      <c r="B1640" s="26" t="s">
        <v>39</v>
      </c>
      <c r="C1640" s="26" t="s">
        <v>52</v>
      </c>
      <c r="D1640" s="26" t="s">
        <v>40</v>
      </c>
      <c r="E1640" s="27">
        <v>8692</v>
      </c>
      <c r="F1640" s="67">
        <v>699</v>
      </c>
      <c r="G1640" s="67"/>
      <c r="H1640" s="26">
        <v>6000833416</v>
      </c>
      <c r="I1640" s="26" t="s">
        <v>42</v>
      </c>
      <c r="J1640" s="26" t="s">
        <v>42</v>
      </c>
      <c r="K1640" s="30" t="str">
        <f t="shared" si="238"/>
        <v>Custeio</v>
      </c>
      <c r="L1640" s="47" t="s">
        <v>156</v>
      </c>
      <c r="M1640" s="26" t="s">
        <v>69</v>
      </c>
      <c r="N1640" s="26" t="str">
        <f t="shared" si="234"/>
        <v>Realizado</v>
      </c>
      <c r="O1640" s="47" t="s">
        <v>45</v>
      </c>
      <c r="P1640" s="47" t="s">
        <v>76</v>
      </c>
      <c r="Q1640" s="26" t="str">
        <f>IFERROR(IFERROR(VLOOKUP(H1640,[1]STATUS_CAPEX!I:J,2,0),VLOOKUP(H1640,[1]STATUS_OPEX!H:I,2,0)),0)</f>
        <v>LIB //COMS</v>
      </c>
      <c r="R1640" s="135">
        <v>45568</v>
      </c>
      <c r="S1640" s="32" t="s">
        <v>47</v>
      </c>
      <c r="T1640" s="119" t="s">
        <v>72</v>
      </c>
      <c r="U1640" s="33" t="s">
        <v>39</v>
      </c>
      <c r="V1640" s="33" t="str">
        <f t="shared" si="235"/>
        <v>OK</v>
      </c>
      <c r="W1640" s="33" t="s">
        <v>49</v>
      </c>
      <c r="X1640" s="33" t="s">
        <v>49</v>
      </c>
      <c r="Y1640" s="33" t="s">
        <v>39</v>
      </c>
      <c r="Z1640" s="14">
        <f t="shared" si="236"/>
        <v>1</v>
      </c>
      <c r="AA1640" s="48">
        <v>3849.3</v>
      </c>
      <c r="AB1640" s="76" t="str">
        <f>IFERROR(VLOOKUP(H1640,[1]!Tabela11[[#All],[PEP/ORDEM]:[Mês_Acompanhamento]],8,0),"GIRO")</f>
        <v>GIRO</v>
      </c>
      <c r="AC1640" s="36" t="s">
        <v>271</v>
      </c>
      <c r="AD1640" s="37" t="s">
        <v>51</v>
      </c>
      <c r="AE1640" s="32" t="str">
        <f t="shared" si="239"/>
        <v>Realizado</v>
      </c>
      <c r="AF1640" s="114" t="s">
        <v>42</v>
      </c>
      <c r="AG1640" s="49">
        <f t="shared" si="242"/>
        <v>1685.99</v>
      </c>
      <c r="AH1640" s="40">
        <v>2548098.5699999998</v>
      </c>
      <c r="AI1640" s="50" t="e">
        <f t="shared" si="240"/>
        <v>#N/A</v>
      </c>
      <c r="AJ1640" s="110">
        <v>25866646</v>
      </c>
      <c r="AK1640" s="57">
        <v>1685.99</v>
      </c>
      <c r="AL1640" s="34" t="str">
        <f t="shared" si="237"/>
        <v>Mauricio Alves</v>
      </c>
    </row>
    <row r="1641" spans="1:38" x14ac:dyDescent="0.25">
      <c r="A1641" s="26" t="s">
        <v>38</v>
      </c>
      <c r="B1641" s="26" t="s">
        <v>39</v>
      </c>
      <c r="C1641" s="26" t="s">
        <v>52</v>
      </c>
      <c r="D1641" s="26" t="s">
        <v>40</v>
      </c>
      <c r="E1641" s="27">
        <v>8914</v>
      </c>
      <c r="F1641" s="67">
        <v>700</v>
      </c>
      <c r="G1641" s="67"/>
      <c r="H1641" s="26">
        <v>6000834530</v>
      </c>
      <c r="I1641" s="26" t="s">
        <v>42</v>
      </c>
      <c r="J1641" s="26" t="s">
        <v>42</v>
      </c>
      <c r="K1641" s="30" t="str">
        <f t="shared" si="238"/>
        <v>Custeio</v>
      </c>
      <c r="L1641" s="47" t="s">
        <v>136</v>
      </c>
      <c r="M1641" s="26" t="s">
        <v>69</v>
      </c>
      <c r="N1641" s="26" t="str">
        <f t="shared" si="234"/>
        <v>Realizado</v>
      </c>
      <c r="O1641" s="47" t="s">
        <v>45</v>
      </c>
      <c r="P1641" s="47" t="s">
        <v>76</v>
      </c>
      <c r="Q1641" s="26" t="str">
        <f>IFERROR(IFERROR(VLOOKUP(H1641,[1]STATUS_CAPEX!I:J,2,0),VLOOKUP(H1641,[1]STATUS_OPEX!H:I,2,0)),0)</f>
        <v>LIB //COMS</v>
      </c>
      <c r="R1641" s="135">
        <v>45568</v>
      </c>
      <c r="S1641" s="32" t="s">
        <v>47</v>
      </c>
      <c r="T1641" s="119" t="s">
        <v>72</v>
      </c>
      <c r="U1641" s="33" t="s">
        <v>39</v>
      </c>
      <c r="V1641" s="33" t="str">
        <f t="shared" si="235"/>
        <v>OK</v>
      </c>
      <c r="W1641" s="33" t="s">
        <v>49</v>
      </c>
      <c r="X1641" s="33" t="s">
        <v>49</v>
      </c>
      <c r="Y1641" s="33" t="s">
        <v>39</v>
      </c>
      <c r="Z1641" s="14">
        <f t="shared" si="236"/>
        <v>1</v>
      </c>
      <c r="AA1641" s="48">
        <v>6928.74</v>
      </c>
      <c r="AB1641" s="76" t="str">
        <f>IFERROR(VLOOKUP(H1641,[1]!Tabela11[[#All],[PEP/ORDEM]:[Mês_Acompanhamento]],8,0),"GIRO")</f>
        <v>GIRO</v>
      </c>
      <c r="AC1641" s="36" t="s">
        <v>271</v>
      </c>
      <c r="AD1641" s="37" t="s">
        <v>51</v>
      </c>
      <c r="AE1641" s="32" t="str">
        <f t="shared" si="239"/>
        <v>Realizado</v>
      </c>
      <c r="AF1641" s="114" t="s">
        <v>42</v>
      </c>
      <c r="AG1641" s="49">
        <f t="shared" si="242"/>
        <v>2461.3200000000002</v>
      </c>
      <c r="AH1641" s="40">
        <v>2548098.5699999998</v>
      </c>
      <c r="AI1641" s="50" t="e">
        <f t="shared" si="240"/>
        <v>#N/A</v>
      </c>
      <c r="AJ1641" s="110">
        <v>25866619</v>
      </c>
      <c r="AK1641" s="57">
        <v>2461.3200000000002</v>
      </c>
      <c r="AL1641" s="34" t="str">
        <f t="shared" si="237"/>
        <v>Mauricio Alves</v>
      </c>
    </row>
    <row r="1642" spans="1:38" x14ac:dyDescent="0.25">
      <c r="A1642" s="26" t="s">
        <v>38</v>
      </c>
      <c r="B1642" s="26" t="s">
        <v>39</v>
      </c>
      <c r="C1642" s="26" t="s">
        <v>52</v>
      </c>
      <c r="D1642" s="26" t="s">
        <v>40</v>
      </c>
      <c r="E1642" s="27">
        <v>8803</v>
      </c>
      <c r="F1642" s="67">
        <v>701</v>
      </c>
      <c r="G1642" s="67"/>
      <c r="H1642" s="26">
        <v>6000834529</v>
      </c>
      <c r="I1642" s="26" t="s">
        <v>42</v>
      </c>
      <c r="J1642" s="26" t="s">
        <v>42</v>
      </c>
      <c r="K1642" s="30" t="str">
        <f t="shared" si="238"/>
        <v>Custeio</v>
      </c>
      <c r="L1642" s="47" t="s">
        <v>136</v>
      </c>
      <c r="M1642" s="26" t="s">
        <v>69</v>
      </c>
      <c r="N1642" s="26" t="str">
        <f t="shared" si="234"/>
        <v>Realizado</v>
      </c>
      <c r="O1642" s="47" t="s">
        <v>245</v>
      </c>
      <c r="P1642" s="47" t="s">
        <v>76</v>
      </c>
      <c r="Q1642" s="26" t="str">
        <f>IFERROR(IFERROR(VLOOKUP(H1642,[1]STATUS_CAPEX!I:J,2,0),VLOOKUP(H1642,[1]STATUS_OPEX!H:I,2,0)),0)</f>
        <v>LIB //COMS</v>
      </c>
      <c r="R1642" s="135">
        <v>45568</v>
      </c>
      <c r="S1642" s="32" t="s">
        <v>47</v>
      </c>
      <c r="T1642" s="119" t="s">
        <v>72</v>
      </c>
      <c r="U1642" s="33" t="s">
        <v>39</v>
      </c>
      <c r="V1642" s="33" t="str">
        <f t="shared" si="235"/>
        <v>OK</v>
      </c>
      <c r="W1642" s="33" t="s">
        <v>49</v>
      </c>
      <c r="X1642" s="33" t="s">
        <v>49</v>
      </c>
      <c r="Y1642" s="33" t="s">
        <v>39</v>
      </c>
      <c r="Z1642" s="14">
        <f t="shared" si="236"/>
        <v>1</v>
      </c>
      <c r="AA1642" s="48">
        <v>8143.72</v>
      </c>
      <c r="AB1642" s="76" t="str">
        <f>IFERROR(VLOOKUP(H1642,[1]!Tabela11[[#All],[PEP/ORDEM]:[Mês_Acompanhamento]],8,0),"GIRO")</f>
        <v>GIRO</v>
      </c>
      <c r="AC1642" s="36" t="s">
        <v>271</v>
      </c>
      <c r="AD1642" s="37" t="s">
        <v>51</v>
      </c>
      <c r="AE1642" s="32" t="str">
        <f t="shared" si="239"/>
        <v>Realizado</v>
      </c>
      <c r="AF1642" s="114" t="s">
        <v>42</v>
      </c>
      <c r="AG1642" s="49">
        <f t="shared" si="242"/>
        <v>3783.33</v>
      </c>
      <c r="AH1642" s="40">
        <v>2548098.5699999998</v>
      </c>
      <c r="AI1642" s="50" t="e">
        <f t="shared" si="240"/>
        <v>#N/A</v>
      </c>
      <c r="AJ1642" s="110">
        <v>25866602</v>
      </c>
      <c r="AK1642" s="57">
        <v>3783.33</v>
      </c>
      <c r="AL1642" s="34" t="str">
        <f t="shared" si="237"/>
        <v>Mauricio Alves</v>
      </c>
    </row>
    <row r="1643" spans="1:38" x14ac:dyDescent="0.25">
      <c r="A1643" s="26" t="s">
        <v>38</v>
      </c>
      <c r="B1643" s="26" t="s">
        <v>39</v>
      </c>
      <c r="C1643" s="26" t="s">
        <v>52</v>
      </c>
      <c r="D1643" s="26" t="s">
        <v>40</v>
      </c>
      <c r="E1643" s="27">
        <v>8816</v>
      </c>
      <c r="F1643" s="67">
        <v>702</v>
      </c>
      <c r="G1643" s="67"/>
      <c r="H1643" s="26">
        <v>6000834528</v>
      </c>
      <c r="I1643" s="26" t="s">
        <v>42</v>
      </c>
      <c r="J1643" s="26" t="s">
        <v>42</v>
      </c>
      <c r="K1643" s="30" t="str">
        <f t="shared" si="238"/>
        <v>Custeio</v>
      </c>
      <c r="L1643" s="47" t="s">
        <v>136</v>
      </c>
      <c r="M1643" s="26" t="s">
        <v>69</v>
      </c>
      <c r="N1643" s="26" t="str">
        <f t="shared" si="234"/>
        <v>Realizado</v>
      </c>
      <c r="O1643" s="47" t="s">
        <v>45</v>
      </c>
      <c r="P1643" s="47" t="s">
        <v>76</v>
      </c>
      <c r="Q1643" s="26" t="str">
        <f>IFERROR(IFERROR(VLOOKUP(H1643,[1]STATUS_CAPEX!I:J,2,0),VLOOKUP(H1643,[1]STATUS_OPEX!H:I,2,0)),0)</f>
        <v>LIB //COMS</v>
      </c>
      <c r="R1643" s="135">
        <v>45568</v>
      </c>
      <c r="S1643" s="32" t="s">
        <v>47</v>
      </c>
      <c r="T1643" s="119" t="s">
        <v>72</v>
      </c>
      <c r="U1643" s="33" t="s">
        <v>39</v>
      </c>
      <c r="V1643" s="33" t="str">
        <f t="shared" si="235"/>
        <v>OK</v>
      </c>
      <c r="W1643" s="33" t="s">
        <v>49</v>
      </c>
      <c r="X1643" s="33" t="s">
        <v>49</v>
      </c>
      <c r="Y1643" s="33" t="s">
        <v>39</v>
      </c>
      <c r="Z1643" s="14">
        <f t="shared" si="236"/>
        <v>1</v>
      </c>
      <c r="AA1643" s="48">
        <v>3128.72</v>
      </c>
      <c r="AB1643" s="76" t="str">
        <f>IFERROR(VLOOKUP(H1643,[1]!Tabela11[[#All],[PEP/ORDEM]:[Mês_Acompanhamento]],8,0),"GIRO")</f>
        <v>GIRO</v>
      </c>
      <c r="AC1643" s="36" t="s">
        <v>271</v>
      </c>
      <c r="AD1643" s="37" t="s">
        <v>51</v>
      </c>
      <c r="AE1643" s="32" t="str">
        <f t="shared" si="239"/>
        <v>Realizado</v>
      </c>
      <c r="AF1643" s="114" t="s">
        <v>42</v>
      </c>
      <c r="AG1643" s="49">
        <f t="shared" si="242"/>
        <v>1832.6</v>
      </c>
      <c r="AH1643" s="40">
        <v>2548098.5699999998</v>
      </c>
      <c r="AI1643" s="50" t="e">
        <f t="shared" si="240"/>
        <v>#N/A</v>
      </c>
      <c r="AJ1643" s="110">
        <v>25866576</v>
      </c>
      <c r="AK1643" s="57">
        <v>1832.6</v>
      </c>
      <c r="AL1643" s="34" t="str">
        <f t="shared" si="237"/>
        <v>Mauricio Alves</v>
      </c>
    </row>
    <row r="1644" spans="1:38" x14ac:dyDescent="0.25">
      <c r="A1644" s="26" t="s">
        <v>38</v>
      </c>
      <c r="B1644" s="26" t="s">
        <v>39</v>
      </c>
      <c r="C1644" s="26" t="s">
        <v>52</v>
      </c>
      <c r="D1644" s="26" t="s">
        <v>40</v>
      </c>
      <c r="E1644" s="27">
        <v>8692</v>
      </c>
      <c r="F1644" s="67">
        <v>703</v>
      </c>
      <c r="G1644" s="67"/>
      <c r="H1644" s="26">
        <v>6000833416</v>
      </c>
      <c r="I1644" s="26" t="s">
        <v>42</v>
      </c>
      <c r="J1644" s="26" t="s">
        <v>42</v>
      </c>
      <c r="K1644" s="30" t="str">
        <f t="shared" si="238"/>
        <v>Custeio</v>
      </c>
      <c r="L1644" s="47" t="s">
        <v>156</v>
      </c>
      <c r="M1644" s="26" t="s">
        <v>69</v>
      </c>
      <c r="N1644" s="26" t="str">
        <f t="shared" si="234"/>
        <v>Realizado</v>
      </c>
      <c r="O1644" s="47" t="s">
        <v>45</v>
      </c>
      <c r="P1644" s="47" t="s">
        <v>76</v>
      </c>
      <c r="Q1644" s="26" t="str">
        <f>IFERROR(IFERROR(VLOOKUP(H1644,[1]STATUS_CAPEX!I:J,2,0),VLOOKUP(H1644,[1]STATUS_OPEX!H:I,2,0)),0)</f>
        <v>LIB //COMS</v>
      </c>
      <c r="R1644" s="135">
        <v>45568</v>
      </c>
      <c r="S1644" s="32" t="s">
        <v>47</v>
      </c>
      <c r="T1644" s="119" t="s">
        <v>72</v>
      </c>
      <c r="U1644" s="33" t="s">
        <v>39</v>
      </c>
      <c r="V1644" s="33" t="str">
        <f t="shared" si="235"/>
        <v>OK</v>
      </c>
      <c r="W1644" s="33" t="s">
        <v>49</v>
      </c>
      <c r="X1644" s="33" t="s">
        <v>49</v>
      </c>
      <c r="Y1644" s="33" t="s">
        <v>39</v>
      </c>
      <c r="Z1644" s="14">
        <f t="shared" si="236"/>
        <v>1</v>
      </c>
      <c r="AA1644" s="48">
        <v>1986.25</v>
      </c>
      <c r="AB1644" s="76" t="str">
        <f>IFERROR(VLOOKUP(H1644,[1]!Tabela11[[#All],[PEP/ORDEM]:[Mês_Acompanhamento]],8,0),"GIRO")</f>
        <v>GIRO</v>
      </c>
      <c r="AC1644" s="36" t="s">
        <v>271</v>
      </c>
      <c r="AD1644" s="37" t="s">
        <v>51</v>
      </c>
      <c r="AE1644" s="32" t="str">
        <f t="shared" si="239"/>
        <v>Realizado</v>
      </c>
      <c r="AF1644" s="114" t="s">
        <v>42</v>
      </c>
      <c r="AG1644" s="49">
        <f t="shared" si="242"/>
        <v>1057.27</v>
      </c>
      <c r="AH1644" s="40">
        <v>2548098.5699999998</v>
      </c>
      <c r="AI1644" s="50" t="e">
        <f t="shared" si="240"/>
        <v>#N/A</v>
      </c>
      <c r="AJ1644" s="110">
        <v>25866534</v>
      </c>
      <c r="AK1644" s="57">
        <v>1057.27</v>
      </c>
      <c r="AL1644" s="34" t="str">
        <f t="shared" si="237"/>
        <v>Mauricio Alves</v>
      </c>
    </row>
    <row r="1645" spans="1:38" x14ac:dyDescent="0.25">
      <c r="A1645" s="26" t="s">
        <v>38</v>
      </c>
      <c r="B1645" s="26" t="s">
        <v>39</v>
      </c>
      <c r="C1645" s="26" t="s">
        <v>52</v>
      </c>
      <c r="D1645" s="26" t="s">
        <v>40</v>
      </c>
      <c r="E1645" s="117">
        <v>7565</v>
      </c>
      <c r="F1645" s="118">
        <v>308</v>
      </c>
      <c r="G1645" s="118"/>
      <c r="H1645" s="26">
        <v>6000839168</v>
      </c>
      <c r="I1645" s="26" t="s">
        <v>42</v>
      </c>
      <c r="J1645" s="26" t="s">
        <v>42</v>
      </c>
      <c r="K1645" s="30" t="str">
        <f t="shared" si="238"/>
        <v>Custeio</v>
      </c>
      <c r="L1645" s="47" t="s">
        <v>136</v>
      </c>
      <c r="M1645" s="26" t="s">
        <v>54</v>
      </c>
      <c r="N1645" s="43" t="str">
        <f t="shared" ref="N1645:N1708" si="243">IF(Z1645&gt;99%,"Realizado","Pendente")</f>
        <v>Realizado</v>
      </c>
      <c r="O1645" s="119" t="s">
        <v>117</v>
      </c>
      <c r="P1645" s="119" t="s">
        <v>81</v>
      </c>
      <c r="Q1645" s="26" t="str">
        <f>IFERROR(IFERROR(VLOOKUP(H1645,[1]STATUS_CAPEX!I:J,2,0),VLOOKUP(H1645,[1]STATUS_OPEX!H:I,2,0)),0)</f>
        <v>LIB //COMS</v>
      </c>
      <c r="R1645" s="136">
        <v>45568</v>
      </c>
      <c r="S1645" s="32" t="s">
        <v>165</v>
      </c>
      <c r="T1645" s="119" t="s">
        <v>72</v>
      </c>
      <c r="U1645" s="33" t="s">
        <v>39</v>
      </c>
      <c r="V1645" s="33" t="str">
        <f t="shared" si="235"/>
        <v>OK</v>
      </c>
      <c r="W1645" s="33" t="s">
        <v>49</v>
      </c>
      <c r="X1645" s="33" t="s">
        <v>49</v>
      </c>
      <c r="Y1645" s="33" t="s">
        <v>39</v>
      </c>
      <c r="Z1645" s="14">
        <f t="shared" si="236"/>
        <v>1</v>
      </c>
      <c r="AA1645" s="121">
        <v>1386.28</v>
      </c>
      <c r="AB1645" s="76" t="s">
        <v>50</v>
      </c>
      <c r="AC1645" s="104" t="s">
        <v>271</v>
      </c>
      <c r="AD1645" s="37" t="s">
        <v>51</v>
      </c>
      <c r="AE1645" s="32" t="str">
        <f t="shared" si="239"/>
        <v>Realizado</v>
      </c>
      <c r="AF1645" s="38" t="s">
        <v>166</v>
      </c>
      <c r="AG1645" s="126">
        <f t="shared" si="242"/>
        <v>974.93</v>
      </c>
      <c r="AH1645" s="40">
        <v>2548098.5699999998</v>
      </c>
      <c r="AI1645" s="123" t="e">
        <f t="shared" si="240"/>
        <v>#N/A</v>
      </c>
      <c r="AJ1645" s="41">
        <v>25970614</v>
      </c>
      <c r="AK1645" s="51">
        <v>974.93</v>
      </c>
      <c r="AL1645" s="34" t="str">
        <f t="shared" si="237"/>
        <v>Mauricio Alves</v>
      </c>
    </row>
    <row r="1646" spans="1:38" x14ac:dyDescent="0.25">
      <c r="A1646" s="26" t="s">
        <v>38</v>
      </c>
      <c r="B1646" s="26" t="s">
        <v>39</v>
      </c>
      <c r="C1646" s="26" t="s">
        <v>52</v>
      </c>
      <c r="D1646" s="26" t="s">
        <v>40</v>
      </c>
      <c r="E1646" s="27">
        <v>4943</v>
      </c>
      <c r="F1646" s="67">
        <v>309</v>
      </c>
      <c r="G1646" s="67"/>
      <c r="H1646" s="26" t="s">
        <v>806</v>
      </c>
      <c r="I1646" s="26" t="s">
        <v>42</v>
      </c>
      <c r="J1646" s="26" t="s">
        <v>42</v>
      </c>
      <c r="K1646" s="30" t="str">
        <f t="shared" si="238"/>
        <v>EME</v>
      </c>
      <c r="L1646" s="47" t="s">
        <v>136</v>
      </c>
      <c r="M1646" s="26" t="s">
        <v>54</v>
      </c>
      <c r="N1646" s="26" t="str">
        <f t="shared" si="243"/>
        <v>Realizado</v>
      </c>
      <c r="O1646" s="47" t="s">
        <v>752</v>
      </c>
      <c r="P1646" s="47" t="s">
        <v>700</v>
      </c>
      <c r="Q1646" s="26" t="str">
        <f>IFERROR(IFERROR(VLOOKUP(H1646,[1]STATUS_CAPEX!I:J,2,0),VLOOKUP(H1646,[1]STATUS_OPEX!H:I,2,0)),0)</f>
        <v>LIB // MED</v>
      </c>
      <c r="R1646" s="135">
        <v>45568</v>
      </c>
      <c r="S1646" s="32" t="s">
        <v>165</v>
      </c>
      <c r="T1646" s="26" t="s">
        <v>48</v>
      </c>
      <c r="U1646" s="33" t="s">
        <v>39</v>
      </c>
      <c r="V1646" s="33" t="str">
        <f t="shared" si="235"/>
        <v>OK</v>
      </c>
      <c r="W1646" s="33" t="s">
        <v>49</v>
      </c>
      <c r="X1646" s="33" t="s">
        <v>49</v>
      </c>
      <c r="Y1646" s="33" t="s">
        <v>39</v>
      </c>
      <c r="Z1646" s="14">
        <f t="shared" si="236"/>
        <v>1</v>
      </c>
      <c r="AA1646" s="48">
        <v>3415.61</v>
      </c>
      <c r="AB1646" s="76" t="s">
        <v>50</v>
      </c>
      <c r="AC1646" s="36" t="str">
        <f>IFERROR(VLOOKUP(T1646,[1]STATUS_CAPEX!Q:R,2,0),"SAMUEL OLIVEIRA")</f>
        <v>LUCAS ANDRADE</v>
      </c>
      <c r="AD1646" s="37" t="s">
        <v>51</v>
      </c>
      <c r="AE1646" s="32" t="str">
        <f t="shared" si="239"/>
        <v>Realizado</v>
      </c>
      <c r="AF1646" s="38" t="s">
        <v>166</v>
      </c>
      <c r="AG1646" s="49">
        <f t="shared" si="242"/>
        <v>3690.81</v>
      </c>
      <c r="AH1646" s="40">
        <v>2548098.5699999998</v>
      </c>
      <c r="AI1646" s="50" t="e">
        <f t="shared" si="240"/>
        <v>#N/A</v>
      </c>
      <c r="AJ1646" s="41">
        <v>26059092</v>
      </c>
      <c r="AK1646" s="51">
        <v>3690.81</v>
      </c>
      <c r="AL1646" s="34" t="str">
        <f t="shared" si="237"/>
        <v>Mauricio Alves</v>
      </c>
    </row>
    <row r="1647" spans="1:38" x14ac:dyDescent="0.25">
      <c r="A1647" s="26" t="s">
        <v>38</v>
      </c>
      <c r="B1647" s="26" t="s">
        <v>39</v>
      </c>
      <c r="C1647" s="26" t="s">
        <v>52</v>
      </c>
      <c r="D1647" s="26" t="s">
        <v>40</v>
      </c>
      <c r="E1647" s="27">
        <v>147591</v>
      </c>
      <c r="F1647" s="67">
        <v>310</v>
      </c>
      <c r="G1647" s="67"/>
      <c r="H1647" s="26">
        <v>6000835199</v>
      </c>
      <c r="I1647" s="43" t="s">
        <v>42</v>
      </c>
      <c r="J1647" s="43" t="s">
        <v>42</v>
      </c>
      <c r="K1647" s="30" t="str">
        <f t="shared" si="238"/>
        <v>Custeio</v>
      </c>
      <c r="L1647" s="47" t="s">
        <v>136</v>
      </c>
      <c r="M1647" s="26" t="s">
        <v>54</v>
      </c>
      <c r="N1647" s="26" t="str">
        <f t="shared" si="243"/>
        <v>Realizado</v>
      </c>
      <c r="O1647" s="47" t="s">
        <v>752</v>
      </c>
      <c r="P1647" s="47" t="s">
        <v>81</v>
      </c>
      <c r="Q1647" s="26" t="str">
        <f>IFERROR(IFERROR(VLOOKUP(H1647,[1]STATUS_CAPEX!I:J,2,0),VLOOKUP(H1647,[1]STATUS_OPEX!H:I,2,0)),0)</f>
        <v>LIB //COMS</v>
      </c>
      <c r="R1647" s="135">
        <v>45568</v>
      </c>
      <c r="S1647" s="32" t="s">
        <v>165</v>
      </c>
      <c r="T1647" s="47" t="s">
        <v>72</v>
      </c>
      <c r="U1647" s="33" t="s">
        <v>39</v>
      </c>
      <c r="V1647" s="33" t="str">
        <f t="shared" si="235"/>
        <v>OK</v>
      </c>
      <c r="W1647" s="33" t="s">
        <v>49</v>
      </c>
      <c r="X1647" s="33" t="s">
        <v>49</v>
      </c>
      <c r="Y1647" s="33" t="s">
        <v>39</v>
      </c>
      <c r="Z1647" s="14">
        <f t="shared" si="236"/>
        <v>1</v>
      </c>
      <c r="AA1647" s="48">
        <v>1300.24</v>
      </c>
      <c r="AB1647" s="76" t="s">
        <v>50</v>
      </c>
      <c r="AC1647" s="36" t="s">
        <v>271</v>
      </c>
      <c r="AD1647" s="37" t="s">
        <v>51</v>
      </c>
      <c r="AE1647" s="32" t="str">
        <f t="shared" si="239"/>
        <v>Realizado</v>
      </c>
      <c r="AF1647" s="38" t="s">
        <v>166</v>
      </c>
      <c r="AG1647" s="49">
        <f t="shared" si="242"/>
        <v>974.93</v>
      </c>
      <c r="AH1647" s="40">
        <v>2548098.5699999998</v>
      </c>
      <c r="AI1647" s="50" t="e">
        <f t="shared" si="240"/>
        <v>#N/A</v>
      </c>
      <c r="AJ1647" s="41">
        <v>25897738</v>
      </c>
      <c r="AK1647" s="51">
        <v>974.93</v>
      </c>
      <c r="AL1647" s="34" t="str">
        <f t="shared" si="237"/>
        <v>Mauricio Alves</v>
      </c>
    </row>
    <row r="1648" spans="1:38" hidden="1" x14ac:dyDescent="0.25">
      <c r="A1648" s="43" t="s">
        <v>183</v>
      </c>
      <c r="B1648" s="26" t="s">
        <v>800</v>
      </c>
      <c r="C1648" s="26" t="s">
        <v>801</v>
      </c>
      <c r="D1648" s="26" t="s">
        <v>61</v>
      </c>
      <c r="E1648" s="27">
        <v>11058</v>
      </c>
      <c r="F1648" s="67">
        <v>311</v>
      </c>
      <c r="G1648" s="67"/>
      <c r="H1648" s="44" t="s">
        <v>807</v>
      </c>
      <c r="I1648" s="45" t="s">
        <v>63</v>
      </c>
      <c r="J1648" s="45" t="s">
        <v>63</v>
      </c>
      <c r="K1648" s="30" t="str">
        <f t="shared" si="238"/>
        <v>EME</v>
      </c>
      <c r="L1648" s="47" t="s">
        <v>136</v>
      </c>
      <c r="M1648" s="26" t="s">
        <v>54</v>
      </c>
      <c r="N1648" s="26" t="str">
        <f t="shared" si="243"/>
        <v>Pendente</v>
      </c>
      <c r="O1648" s="47" t="s">
        <v>245</v>
      </c>
      <c r="P1648" s="47" t="s">
        <v>808</v>
      </c>
      <c r="Q1648" s="26" t="str">
        <f>IFERROR(IFERROR(VLOOKUP(H1648,[1]STATUS_CAPEX!I:J,2,0),VLOOKUP(H1648,[1]STATUS_OPEX!H:I,2,0)),0)</f>
        <v>LIB //ATEC</v>
      </c>
      <c r="R1648" s="135">
        <v>45568</v>
      </c>
      <c r="S1648" s="32" t="s">
        <v>66</v>
      </c>
      <c r="T1648" s="26" t="s">
        <v>48</v>
      </c>
      <c r="U1648" s="33" t="s">
        <v>67</v>
      </c>
      <c r="V1648" s="33" t="str">
        <f t="shared" si="235"/>
        <v>OK</v>
      </c>
      <c r="W1648" s="33" t="s">
        <v>148</v>
      </c>
      <c r="X1648" s="33" t="s">
        <v>148</v>
      </c>
      <c r="Y1648" s="33" t="str">
        <f>IF(AK1648&gt;0,"OK","NOK")</f>
        <v>NOK</v>
      </c>
      <c r="Z1648" s="14">
        <f t="shared" si="236"/>
        <v>0.2</v>
      </c>
      <c r="AA1648" s="48">
        <v>13171.34</v>
      </c>
      <c r="AB1648" s="76" t="s">
        <v>50</v>
      </c>
      <c r="AC1648" s="36" t="s">
        <v>411</v>
      </c>
      <c r="AD1648" s="37" t="s">
        <v>51</v>
      </c>
      <c r="AE1648" s="32" t="str">
        <f t="shared" si="239"/>
        <v>Não realizado</v>
      </c>
      <c r="AF1648" s="38" t="s">
        <v>68</v>
      </c>
      <c r="AG1648" s="49">
        <f t="shared" si="242"/>
        <v>0</v>
      </c>
      <c r="AH1648" s="40">
        <v>2548098.5699999998</v>
      </c>
      <c r="AI1648" s="50" t="e">
        <f t="shared" si="240"/>
        <v>#N/A</v>
      </c>
      <c r="AJ1648" s="41">
        <v>0</v>
      </c>
      <c r="AK1648" s="51">
        <v>0</v>
      </c>
      <c r="AL1648" s="34" t="str">
        <f t="shared" si="237"/>
        <v>Erica Fragoso</v>
      </c>
    </row>
    <row r="1649" spans="1:38" x14ac:dyDescent="0.25">
      <c r="A1649" s="26" t="s">
        <v>38</v>
      </c>
      <c r="B1649" s="26" t="s">
        <v>39</v>
      </c>
      <c r="C1649" s="26" t="s">
        <v>52</v>
      </c>
      <c r="D1649" s="26" t="s">
        <v>40</v>
      </c>
      <c r="E1649" s="27">
        <v>44585414</v>
      </c>
      <c r="F1649" s="67">
        <v>277</v>
      </c>
      <c r="G1649" s="67"/>
      <c r="H1649" s="26">
        <v>6000838193</v>
      </c>
      <c r="I1649" s="29" t="s">
        <v>42</v>
      </c>
      <c r="J1649" s="29" t="s">
        <v>42</v>
      </c>
      <c r="K1649" s="30" t="str">
        <f t="shared" si="238"/>
        <v>Custeio</v>
      </c>
      <c r="L1649" s="47" t="s">
        <v>136</v>
      </c>
      <c r="M1649" s="26" t="s">
        <v>111</v>
      </c>
      <c r="N1649" s="26" t="str">
        <f t="shared" si="243"/>
        <v>Realizado</v>
      </c>
      <c r="O1649" s="47" t="s">
        <v>100</v>
      </c>
      <c r="P1649" s="47" t="s">
        <v>809</v>
      </c>
      <c r="Q1649" s="26" t="str">
        <f>IFERROR(IFERROR(VLOOKUP(H1649,[1]STATUS_CAPEX!I:J,2,0),VLOOKUP(H1649,[1]STATUS_OPEX!H:I,2,0)),0)</f>
        <v>LIB //COMS</v>
      </c>
      <c r="R1649" s="135">
        <v>45572</v>
      </c>
      <c r="S1649" s="32" t="s">
        <v>47</v>
      </c>
      <c r="T1649" s="47" t="s">
        <v>72</v>
      </c>
      <c r="U1649" s="33" t="s">
        <v>39</v>
      </c>
      <c r="V1649" s="33" t="str">
        <f t="shared" si="235"/>
        <v>OK</v>
      </c>
      <c r="W1649" s="33" t="s">
        <v>49</v>
      </c>
      <c r="X1649" s="33" t="s">
        <v>49</v>
      </c>
      <c r="Y1649" s="33" t="s">
        <v>39</v>
      </c>
      <c r="Z1649" s="14">
        <f t="shared" si="236"/>
        <v>1</v>
      </c>
      <c r="AA1649" s="48">
        <v>1279</v>
      </c>
      <c r="AB1649" s="76" t="str">
        <f>IFERROR(VLOOKUP(H1649,[1]!Tabela11[[#All],[PEP/ORDEM]:[Mês_Acompanhamento]],8,0),"GIRO")</f>
        <v>GIRO</v>
      </c>
      <c r="AC1649" s="36" t="s">
        <v>73</v>
      </c>
      <c r="AD1649" s="37" t="s">
        <v>51</v>
      </c>
      <c r="AE1649" s="32" t="str">
        <f t="shared" si="239"/>
        <v>Realizado</v>
      </c>
      <c r="AF1649" s="114" t="s">
        <v>42</v>
      </c>
      <c r="AG1649" s="49">
        <f t="shared" si="242"/>
        <v>452.31</v>
      </c>
      <c r="AH1649" s="40">
        <v>2548098.5699999998</v>
      </c>
      <c r="AI1649" s="50" t="e">
        <f t="shared" si="240"/>
        <v>#N/A</v>
      </c>
      <c r="AJ1649" s="41">
        <v>25969447</v>
      </c>
      <c r="AK1649" s="51">
        <v>452.31</v>
      </c>
      <c r="AL1649" s="34" t="str">
        <f t="shared" si="237"/>
        <v>Mauricio Alves</v>
      </c>
    </row>
    <row r="1650" spans="1:38" x14ac:dyDescent="0.25">
      <c r="A1650" s="26" t="s">
        <v>38</v>
      </c>
      <c r="B1650" s="26" t="s">
        <v>39</v>
      </c>
      <c r="C1650" s="26" t="s">
        <v>52</v>
      </c>
      <c r="D1650" s="26" t="s">
        <v>40</v>
      </c>
      <c r="E1650" s="27">
        <v>44583000</v>
      </c>
      <c r="F1650" s="67">
        <v>278</v>
      </c>
      <c r="G1650" s="67"/>
      <c r="H1650" s="26">
        <v>6000838194</v>
      </c>
      <c r="I1650" s="26" t="s">
        <v>42</v>
      </c>
      <c r="J1650" s="26" t="s">
        <v>42</v>
      </c>
      <c r="K1650" s="30" t="str">
        <f t="shared" si="238"/>
        <v>Custeio</v>
      </c>
      <c r="L1650" s="47" t="s">
        <v>136</v>
      </c>
      <c r="M1650" s="26" t="s">
        <v>111</v>
      </c>
      <c r="N1650" s="26" t="str">
        <f t="shared" si="243"/>
        <v>Realizado</v>
      </c>
      <c r="O1650" s="47" t="s">
        <v>64</v>
      </c>
      <c r="P1650" s="47" t="s">
        <v>742</v>
      </c>
      <c r="Q1650" s="26" t="str">
        <f>IFERROR(IFERROR(VLOOKUP(H1650,[1]STATUS_CAPEX!I:J,2,0),VLOOKUP(H1650,[1]STATUS_OPEX!H:I,2,0)),0)</f>
        <v>LIB //COMS</v>
      </c>
      <c r="R1650" s="135">
        <v>45572</v>
      </c>
      <c r="S1650" s="32" t="s">
        <v>47</v>
      </c>
      <c r="T1650" s="47" t="s">
        <v>72</v>
      </c>
      <c r="U1650" s="33" t="s">
        <v>39</v>
      </c>
      <c r="V1650" s="33" t="str">
        <f t="shared" si="235"/>
        <v>OK</v>
      </c>
      <c r="W1650" s="33" t="s">
        <v>49</v>
      </c>
      <c r="X1650" s="33" t="s">
        <v>49</v>
      </c>
      <c r="Y1650" s="33" t="s">
        <v>39</v>
      </c>
      <c r="Z1650" s="14">
        <f t="shared" si="236"/>
        <v>1</v>
      </c>
      <c r="AA1650" s="48">
        <v>545.9</v>
      </c>
      <c r="AB1650" s="76" t="str">
        <f>IFERROR(VLOOKUP(H1650,[1]!Tabela11[[#All],[PEP/ORDEM]:[Mês_Acompanhamento]],8,0),"GIRO")</f>
        <v>GIRO</v>
      </c>
      <c r="AC1650" s="36" t="s">
        <v>73</v>
      </c>
      <c r="AD1650" s="37" t="s">
        <v>51</v>
      </c>
      <c r="AE1650" s="32" t="str">
        <f t="shared" si="239"/>
        <v>Realizado</v>
      </c>
      <c r="AF1650" s="114" t="s">
        <v>42</v>
      </c>
      <c r="AG1650" s="49">
        <f t="shared" si="242"/>
        <v>268.44</v>
      </c>
      <c r="AH1650" s="40">
        <v>2548098.5699999998</v>
      </c>
      <c r="AI1650" s="50" t="e">
        <f t="shared" si="240"/>
        <v>#N/A</v>
      </c>
      <c r="AJ1650" s="113">
        <v>25953273</v>
      </c>
      <c r="AK1650" s="51">
        <v>268.44</v>
      </c>
      <c r="AL1650" s="34" t="str">
        <f t="shared" si="237"/>
        <v>Mauricio Alves</v>
      </c>
    </row>
    <row r="1651" spans="1:38" x14ac:dyDescent="0.25">
      <c r="A1651" s="26" t="s">
        <v>38</v>
      </c>
      <c r="B1651" s="26" t="s">
        <v>39</v>
      </c>
      <c r="C1651" s="26" t="s">
        <v>52</v>
      </c>
      <c r="D1651" s="26" t="s">
        <v>40</v>
      </c>
      <c r="E1651" s="27">
        <v>44585735</v>
      </c>
      <c r="F1651" s="67">
        <v>279</v>
      </c>
      <c r="G1651" s="67"/>
      <c r="H1651" s="26">
        <v>6000838195</v>
      </c>
      <c r="I1651" s="26" t="s">
        <v>42</v>
      </c>
      <c r="J1651" s="26" t="s">
        <v>42</v>
      </c>
      <c r="K1651" s="30" t="str">
        <f t="shared" si="238"/>
        <v>Custeio</v>
      </c>
      <c r="L1651" s="47" t="s">
        <v>136</v>
      </c>
      <c r="M1651" s="26" t="s">
        <v>111</v>
      </c>
      <c r="N1651" s="26" t="str">
        <f t="shared" si="243"/>
        <v>Realizado</v>
      </c>
      <c r="O1651" s="47" t="s">
        <v>64</v>
      </c>
      <c r="P1651" s="47" t="s">
        <v>76</v>
      </c>
      <c r="Q1651" s="26" t="str">
        <f>IFERROR(IFERROR(VLOOKUP(H1651,[1]STATUS_CAPEX!I:J,2,0),VLOOKUP(H1651,[1]STATUS_OPEX!H:I,2,0)),0)</f>
        <v>LIB //COMS</v>
      </c>
      <c r="R1651" s="135">
        <v>45572</v>
      </c>
      <c r="S1651" s="32" t="s">
        <v>47</v>
      </c>
      <c r="T1651" s="47" t="s">
        <v>72</v>
      </c>
      <c r="U1651" s="33" t="s">
        <v>39</v>
      </c>
      <c r="V1651" s="33" t="str">
        <f t="shared" si="235"/>
        <v>OK</v>
      </c>
      <c r="W1651" s="33" t="s">
        <v>49</v>
      </c>
      <c r="X1651" s="33" t="s">
        <v>49</v>
      </c>
      <c r="Y1651" s="33" t="s">
        <v>39</v>
      </c>
      <c r="Z1651" s="14">
        <f t="shared" si="236"/>
        <v>1</v>
      </c>
      <c r="AA1651" s="48">
        <v>1743.24</v>
      </c>
      <c r="AB1651" s="76" t="str">
        <f>IFERROR(VLOOKUP(H1651,[1]!Tabela11[[#All],[PEP/ORDEM]:[Mês_Acompanhamento]],8,0),"GIRO")</f>
        <v>GIRO</v>
      </c>
      <c r="AC1651" s="36" t="s">
        <v>73</v>
      </c>
      <c r="AD1651" s="37" t="s">
        <v>51</v>
      </c>
      <c r="AE1651" s="32" t="str">
        <f t="shared" si="239"/>
        <v>Realizado</v>
      </c>
      <c r="AF1651" s="114" t="s">
        <v>42</v>
      </c>
      <c r="AG1651" s="49">
        <f t="shared" si="242"/>
        <v>976.22</v>
      </c>
      <c r="AH1651" s="40">
        <v>2548098.5699999998</v>
      </c>
      <c r="AI1651" s="50" t="e">
        <f t="shared" si="240"/>
        <v>#N/A</v>
      </c>
      <c r="AJ1651" s="113">
        <v>25953122</v>
      </c>
      <c r="AK1651" s="51">
        <v>976.22</v>
      </c>
      <c r="AL1651" s="34" t="str">
        <f t="shared" si="237"/>
        <v>Mauricio Alves</v>
      </c>
    </row>
    <row r="1652" spans="1:38" x14ac:dyDescent="0.25">
      <c r="A1652" s="26" t="s">
        <v>38</v>
      </c>
      <c r="B1652" s="26" t="s">
        <v>39</v>
      </c>
      <c r="C1652" s="26" t="s">
        <v>52</v>
      </c>
      <c r="D1652" s="26" t="s">
        <v>40</v>
      </c>
      <c r="E1652" s="27">
        <v>44583246</v>
      </c>
      <c r="F1652" s="67">
        <v>280</v>
      </c>
      <c r="G1652" s="67"/>
      <c r="H1652" s="26">
        <v>6000838197</v>
      </c>
      <c r="I1652" s="26" t="s">
        <v>42</v>
      </c>
      <c r="J1652" s="26" t="s">
        <v>42</v>
      </c>
      <c r="K1652" s="30" t="str">
        <f t="shared" si="238"/>
        <v>Custeio</v>
      </c>
      <c r="L1652" s="47" t="s">
        <v>136</v>
      </c>
      <c r="M1652" s="26" t="s">
        <v>111</v>
      </c>
      <c r="N1652" s="26" t="str">
        <f t="shared" si="243"/>
        <v>Realizado</v>
      </c>
      <c r="O1652" s="47" t="s">
        <v>45</v>
      </c>
      <c r="P1652" s="47" t="s">
        <v>76</v>
      </c>
      <c r="Q1652" s="26" t="str">
        <f>IFERROR(IFERROR(VLOOKUP(H1652,[1]STATUS_CAPEX!I:J,2,0),VLOOKUP(H1652,[1]STATUS_OPEX!H:I,2,0)),0)</f>
        <v>LIB //COMS</v>
      </c>
      <c r="R1652" s="135">
        <v>45572</v>
      </c>
      <c r="S1652" s="32" t="s">
        <v>47</v>
      </c>
      <c r="T1652" s="47" t="s">
        <v>72</v>
      </c>
      <c r="U1652" s="33" t="s">
        <v>39</v>
      </c>
      <c r="V1652" s="33" t="str">
        <f t="shared" ref="V1652:V1715" si="244">IF(E1652&gt;0,"OK","NOK")</f>
        <v>OK</v>
      </c>
      <c r="W1652" s="33" t="s">
        <v>49</v>
      </c>
      <c r="X1652" s="33" t="s">
        <v>49</v>
      </c>
      <c r="Y1652" s="33" t="s">
        <v>39</v>
      </c>
      <c r="Z1652" s="14">
        <f t="shared" si="236"/>
        <v>1</v>
      </c>
      <c r="AA1652" s="48">
        <v>989.96</v>
      </c>
      <c r="AB1652" s="76" t="str">
        <f>IFERROR(VLOOKUP(H1652,[1]!Tabela11[[#All],[PEP/ORDEM]:[Mês_Acompanhamento]],8,0),"GIRO")</f>
        <v>GIRO</v>
      </c>
      <c r="AC1652" s="36" t="s">
        <v>73</v>
      </c>
      <c r="AD1652" s="37" t="s">
        <v>51</v>
      </c>
      <c r="AE1652" s="32" t="str">
        <f t="shared" si="239"/>
        <v>Realizado</v>
      </c>
      <c r="AF1652" s="114" t="s">
        <v>42</v>
      </c>
      <c r="AG1652" s="49">
        <f t="shared" si="242"/>
        <v>461.47</v>
      </c>
      <c r="AH1652" s="40">
        <v>2548098.5699999998</v>
      </c>
      <c r="AI1652" s="50" t="e">
        <f t="shared" si="240"/>
        <v>#N/A</v>
      </c>
      <c r="AJ1652" s="113">
        <v>25953003</v>
      </c>
      <c r="AK1652" s="51">
        <v>461.47</v>
      </c>
      <c r="AL1652" s="34" t="str">
        <f t="shared" si="237"/>
        <v>Mauricio Alves</v>
      </c>
    </row>
    <row r="1653" spans="1:38" x14ac:dyDescent="0.25">
      <c r="A1653" s="26" t="s">
        <v>38</v>
      </c>
      <c r="B1653" s="26" t="s">
        <v>39</v>
      </c>
      <c r="C1653" s="26" t="s">
        <v>52</v>
      </c>
      <c r="D1653" s="26" t="s">
        <v>40</v>
      </c>
      <c r="E1653" s="27">
        <v>8816</v>
      </c>
      <c r="F1653" s="67">
        <v>704</v>
      </c>
      <c r="G1653" s="67"/>
      <c r="H1653" s="26">
        <v>6000838190</v>
      </c>
      <c r="I1653" s="26" t="s">
        <v>42</v>
      </c>
      <c r="J1653" s="26" t="s">
        <v>42</v>
      </c>
      <c r="K1653" s="30" t="str">
        <f t="shared" si="238"/>
        <v>Custeio</v>
      </c>
      <c r="L1653" s="47" t="s">
        <v>136</v>
      </c>
      <c r="M1653" s="26" t="s">
        <v>69</v>
      </c>
      <c r="N1653" s="26" t="str">
        <f t="shared" si="243"/>
        <v>Realizado</v>
      </c>
      <c r="O1653" s="47" t="s">
        <v>45</v>
      </c>
      <c r="P1653" s="47" t="s">
        <v>76</v>
      </c>
      <c r="Q1653" s="26" t="str">
        <f>IFERROR(IFERROR(VLOOKUP(H1653,[1]STATUS_CAPEX!I:J,2,0),VLOOKUP(H1653,[1]STATUS_OPEX!H:I,2,0)),0)</f>
        <v>LIB //COMS</v>
      </c>
      <c r="R1653" s="135">
        <v>45572</v>
      </c>
      <c r="S1653" s="32" t="s">
        <v>47</v>
      </c>
      <c r="T1653" s="47" t="s">
        <v>72</v>
      </c>
      <c r="U1653" s="33" t="s">
        <v>39</v>
      </c>
      <c r="V1653" s="33" t="str">
        <f t="shared" si="244"/>
        <v>OK</v>
      </c>
      <c r="W1653" s="33" t="s">
        <v>49</v>
      </c>
      <c r="X1653" s="33" t="s">
        <v>49</v>
      </c>
      <c r="Y1653" s="33" t="s">
        <v>39</v>
      </c>
      <c r="Z1653" s="14">
        <f t="shared" si="236"/>
        <v>1</v>
      </c>
      <c r="AA1653" s="48">
        <v>2309.58</v>
      </c>
      <c r="AB1653" s="76" t="str">
        <f>IFERROR(VLOOKUP(H1653,[1]!Tabela11[[#All],[PEP/ORDEM]:[Mês_Acompanhamento]],8,0),"GIRO")</f>
        <v>GIRO</v>
      </c>
      <c r="AC1653" s="36" t="s">
        <v>73</v>
      </c>
      <c r="AD1653" s="37" t="s">
        <v>51</v>
      </c>
      <c r="AE1653" s="32" t="str">
        <f t="shared" si="239"/>
        <v>Realizado</v>
      </c>
      <c r="AF1653" s="114" t="s">
        <v>42</v>
      </c>
      <c r="AG1653" s="49">
        <f t="shared" si="242"/>
        <v>187.92</v>
      </c>
      <c r="AH1653" s="40">
        <v>2548098.5699999998</v>
      </c>
      <c r="AI1653" s="50" t="e">
        <f t="shared" si="240"/>
        <v>#N/A</v>
      </c>
      <c r="AJ1653" s="92">
        <v>25952773</v>
      </c>
      <c r="AK1653" s="51">
        <v>187.92</v>
      </c>
      <c r="AL1653" s="34" t="str">
        <f t="shared" si="237"/>
        <v>Mauricio Alves</v>
      </c>
    </row>
    <row r="1654" spans="1:38" x14ac:dyDescent="0.25">
      <c r="A1654" s="26" t="s">
        <v>38</v>
      </c>
      <c r="B1654" s="26" t="s">
        <v>39</v>
      </c>
      <c r="C1654" s="26" t="s">
        <v>52</v>
      </c>
      <c r="D1654" s="26" t="s">
        <v>40</v>
      </c>
      <c r="E1654" s="27">
        <v>8693</v>
      </c>
      <c r="F1654" s="67">
        <v>705</v>
      </c>
      <c r="G1654" s="67"/>
      <c r="H1654" s="26">
        <v>6000838189</v>
      </c>
      <c r="I1654" s="26" t="s">
        <v>42</v>
      </c>
      <c r="J1654" s="26" t="s">
        <v>42</v>
      </c>
      <c r="K1654" s="30" t="str">
        <f t="shared" si="238"/>
        <v>Custeio</v>
      </c>
      <c r="L1654" s="47" t="s">
        <v>136</v>
      </c>
      <c r="M1654" s="26" t="s">
        <v>69</v>
      </c>
      <c r="N1654" s="26" t="str">
        <f t="shared" si="243"/>
        <v>Realizado</v>
      </c>
      <c r="O1654" s="47" t="s">
        <v>45</v>
      </c>
      <c r="P1654" s="47" t="s">
        <v>76</v>
      </c>
      <c r="Q1654" s="26" t="str">
        <f>IFERROR(IFERROR(VLOOKUP(H1654,[1]STATUS_CAPEX!I:J,2,0),VLOOKUP(H1654,[1]STATUS_OPEX!H:I,2,0)),0)</f>
        <v>LIB //COMS</v>
      </c>
      <c r="R1654" s="135">
        <v>45572</v>
      </c>
      <c r="S1654" s="32" t="s">
        <v>47</v>
      </c>
      <c r="T1654" s="47" t="s">
        <v>72</v>
      </c>
      <c r="U1654" s="33" t="s">
        <v>39</v>
      </c>
      <c r="V1654" s="33" t="str">
        <f t="shared" si="244"/>
        <v>OK</v>
      </c>
      <c r="W1654" s="33" t="s">
        <v>49</v>
      </c>
      <c r="X1654" s="33" t="s">
        <v>49</v>
      </c>
      <c r="Y1654" s="33" t="s">
        <v>39</v>
      </c>
      <c r="Z1654" s="14">
        <f t="shared" si="236"/>
        <v>1</v>
      </c>
      <c r="AA1654" s="48">
        <v>9845.81</v>
      </c>
      <c r="AB1654" s="76" t="str">
        <f>IFERROR(VLOOKUP(H1654,[1]!Tabela11[[#All],[PEP/ORDEM]:[Mês_Acompanhamento]],8,0),"GIRO")</f>
        <v>GIRO</v>
      </c>
      <c r="AC1654" s="36" t="s">
        <v>73</v>
      </c>
      <c r="AD1654" s="37" t="s">
        <v>51</v>
      </c>
      <c r="AE1654" s="32" t="str">
        <f t="shared" si="239"/>
        <v>Realizado</v>
      </c>
      <c r="AF1654" s="114" t="s">
        <v>42</v>
      </c>
      <c r="AG1654" s="49">
        <f t="shared" si="242"/>
        <v>4464.6400000000003</v>
      </c>
      <c r="AH1654" s="40">
        <v>2548098.5699999998</v>
      </c>
      <c r="AI1654" s="50" t="e">
        <f t="shared" si="240"/>
        <v>#N/A</v>
      </c>
      <c r="AJ1654" s="92">
        <v>25952892</v>
      </c>
      <c r="AK1654" s="51">
        <v>4464.6400000000003</v>
      </c>
      <c r="AL1654" s="34" t="str">
        <f t="shared" si="237"/>
        <v>Mauricio Alves</v>
      </c>
    </row>
    <row r="1655" spans="1:38" x14ac:dyDescent="0.25">
      <c r="A1655" s="26" t="s">
        <v>38</v>
      </c>
      <c r="B1655" s="26" t="s">
        <v>39</v>
      </c>
      <c r="C1655" s="26" t="s">
        <v>52</v>
      </c>
      <c r="D1655" s="26" t="s">
        <v>40</v>
      </c>
      <c r="E1655" s="27">
        <v>89692</v>
      </c>
      <c r="F1655" s="67">
        <v>706</v>
      </c>
      <c r="G1655" s="67"/>
      <c r="H1655" s="26">
        <v>6000838188</v>
      </c>
      <c r="I1655" s="26" t="s">
        <v>42</v>
      </c>
      <c r="J1655" s="26" t="s">
        <v>42</v>
      </c>
      <c r="K1655" s="30" t="str">
        <f t="shared" si="238"/>
        <v>Custeio</v>
      </c>
      <c r="L1655" s="47" t="s">
        <v>136</v>
      </c>
      <c r="M1655" s="26" t="s">
        <v>69</v>
      </c>
      <c r="N1655" s="26" t="str">
        <f t="shared" si="243"/>
        <v>Realizado</v>
      </c>
      <c r="O1655" s="47" t="s">
        <v>45</v>
      </c>
      <c r="P1655" s="47" t="s">
        <v>76</v>
      </c>
      <c r="Q1655" s="26" t="str">
        <f>IFERROR(IFERROR(VLOOKUP(H1655,[1]STATUS_CAPEX!I:J,2,0),VLOOKUP(H1655,[1]STATUS_OPEX!H:I,2,0)),0)</f>
        <v>LIB //COMS</v>
      </c>
      <c r="R1655" s="135">
        <v>45572</v>
      </c>
      <c r="S1655" s="32" t="s">
        <v>47</v>
      </c>
      <c r="T1655" s="47" t="s">
        <v>72</v>
      </c>
      <c r="U1655" s="33" t="s">
        <v>39</v>
      </c>
      <c r="V1655" s="33" t="str">
        <f t="shared" si="244"/>
        <v>OK</v>
      </c>
      <c r="W1655" s="33" t="s">
        <v>49</v>
      </c>
      <c r="X1655" s="33" t="s">
        <v>49</v>
      </c>
      <c r="Y1655" s="33" t="s">
        <v>39</v>
      </c>
      <c r="Z1655" s="14">
        <f t="shared" si="236"/>
        <v>1</v>
      </c>
      <c r="AA1655" s="48">
        <v>5389.02</v>
      </c>
      <c r="AB1655" s="76" t="str">
        <f>IFERROR(VLOOKUP(H1655,[1]!Tabela11[[#All],[PEP/ORDEM]:[Mês_Acompanhamento]],8,0),"GIRO")</f>
        <v>GIRO</v>
      </c>
      <c r="AC1655" s="36" t="s">
        <v>73</v>
      </c>
      <c r="AD1655" s="37" t="s">
        <v>51</v>
      </c>
      <c r="AE1655" s="32" t="str">
        <f t="shared" si="239"/>
        <v>Realizado</v>
      </c>
      <c r="AF1655" s="114" t="s">
        <v>42</v>
      </c>
      <c r="AG1655" s="49">
        <f t="shared" si="242"/>
        <v>1926.5</v>
      </c>
      <c r="AH1655" s="40">
        <v>2548098.5699999998</v>
      </c>
      <c r="AI1655" s="50" t="e">
        <f t="shared" si="240"/>
        <v>#N/A</v>
      </c>
      <c r="AJ1655" s="92">
        <v>25952919</v>
      </c>
      <c r="AK1655" s="51">
        <v>1926.5</v>
      </c>
      <c r="AL1655" s="34" t="str">
        <f t="shared" si="237"/>
        <v>Mauricio Alves</v>
      </c>
    </row>
    <row r="1656" spans="1:38" x14ac:dyDescent="0.25">
      <c r="A1656" s="26" t="s">
        <v>38</v>
      </c>
      <c r="B1656" s="26" t="s">
        <v>39</v>
      </c>
      <c r="C1656" s="26" t="s">
        <v>52</v>
      </c>
      <c r="D1656" s="26" t="s">
        <v>40</v>
      </c>
      <c r="E1656" s="27">
        <v>8693</v>
      </c>
      <c r="F1656" s="67">
        <v>707</v>
      </c>
      <c r="G1656" s="67"/>
      <c r="H1656" s="26">
        <v>6000838187</v>
      </c>
      <c r="I1656" s="26" t="s">
        <v>42</v>
      </c>
      <c r="J1656" s="26" t="s">
        <v>42</v>
      </c>
      <c r="K1656" s="30" t="str">
        <f t="shared" si="238"/>
        <v>Custeio</v>
      </c>
      <c r="L1656" s="47" t="s">
        <v>136</v>
      </c>
      <c r="M1656" s="26" t="s">
        <v>69</v>
      </c>
      <c r="N1656" s="26" t="str">
        <f t="shared" si="243"/>
        <v>Realizado</v>
      </c>
      <c r="O1656" s="47" t="s">
        <v>45</v>
      </c>
      <c r="P1656" s="47" t="s">
        <v>76</v>
      </c>
      <c r="Q1656" s="26" t="str">
        <f>IFERROR(IFERROR(VLOOKUP(H1656,[1]STATUS_CAPEX!I:J,2,0),VLOOKUP(H1656,[1]STATUS_OPEX!H:I,2,0)),0)</f>
        <v>LIB //COMS</v>
      </c>
      <c r="R1656" s="135">
        <v>45572</v>
      </c>
      <c r="S1656" s="32" t="s">
        <v>47</v>
      </c>
      <c r="T1656" s="47" t="s">
        <v>72</v>
      </c>
      <c r="U1656" s="33" t="s">
        <v>39</v>
      </c>
      <c r="V1656" s="33" t="str">
        <f t="shared" si="244"/>
        <v>OK</v>
      </c>
      <c r="W1656" s="33" t="s">
        <v>49</v>
      </c>
      <c r="X1656" s="33" t="s">
        <v>49</v>
      </c>
      <c r="Y1656" s="33" t="s">
        <v>39</v>
      </c>
      <c r="Z1656" s="14">
        <f t="shared" si="236"/>
        <v>1</v>
      </c>
      <c r="AA1656" s="48">
        <v>3079.44</v>
      </c>
      <c r="AB1656" s="76" t="str">
        <f>IFERROR(VLOOKUP(H1656,[1]!Tabela11[[#All],[PEP/ORDEM]:[Mês_Acompanhamento]],8,0),"GIRO")</f>
        <v>GIRO</v>
      </c>
      <c r="AC1656" s="36" t="s">
        <v>73</v>
      </c>
      <c r="AD1656" s="37" t="s">
        <v>51</v>
      </c>
      <c r="AE1656" s="32" t="str">
        <f t="shared" si="239"/>
        <v>Realizado</v>
      </c>
      <c r="AF1656" s="114" t="s">
        <v>42</v>
      </c>
      <c r="AG1656" s="49">
        <f t="shared" si="242"/>
        <v>1550.66</v>
      </c>
      <c r="AH1656" s="40">
        <v>2548098.5699999998</v>
      </c>
      <c r="AI1656" s="50" t="e">
        <f t="shared" si="240"/>
        <v>#N/A</v>
      </c>
      <c r="AJ1656" s="92">
        <v>25952923</v>
      </c>
      <c r="AK1656" s="51">
        <v>1550.66</v>
      </c>
      <c r="AL1656" s="34" t="str">
        <f t="shared" si="237"/>
        <v>Mauricio Alves</v>
      </c>
    </row>
    <row r="1657" spans="1:38" x14ac:dyDescent="0.25">
      <c r="A1657" s="26" t="s">
        <v>38</v>
      </c>
      <c r="B1657" s="26" t="s">
        <v>39</v>
      </c>
      <c r="C1657" s="26" t="s">
        <v>52</v>
      </c>
      <c r="D1657" s="26" t="s">
        <v>40</v>
      </c>
      <c r="E1657" s="27">
        <v>2833</v>
      </c>
      <c r="F1657" s="67">
        <v>708</v>
      </c>
      <c r="G1657" s="67"/>
      <c r="H1657" s="26">
        <v>6000838186</v>
      </c>
      <c r="I1657" s="26" t="s">
        <v>42</v>
      </c>
      <c r="J1657" s="26" t="s">
        <v>42</v>
      </c>
      <c r="K1657" s="30" t="str">
        <f t="shared" si="238"/>
        <v>Custeio</v>
      </c>
      <c r="L1657" s="47" t="s">
        <v>136</v>
      </c>
      <c r="M1657" s="26" t="s">
        <v>69</v>
      </c>
      <c r="N1657" s="26" t="str">
        <f t="shared" si="243"/>
        <v>Realizado</v>
      </c>
      <c r="O1657" s="47" t="s">
        <v>45</v>
      </c>
      <c r="P1657" s="47" t="s">
        <v>764</v>
      </c>
      <c r="Q1657" s="26" t="str">
        <f>IFERROR(IFERROR(VLOOKUP(H1657,[1]STATUS_CAPEX!I:J,2,0),VLOOKUP(H1657,[1]STATUS_OPEX!H:I,2,0)),0)</f>
        <v>LIB //COMS</v>
      </c>
      <c r="R1657" s="135">
        <v>45572</v>
      </c>
      <c r="S1657" s="32" t="s">
        <v>47</v>
      </c>
      <c r="T1657" s="47" t="s">
        <v>72</v>
      </c>
      <c r="U1657" s="33" t="s">
        <v>39</v>
      </c>
      <c r="V1657" s="33" t="str">
        <f t="shared" si="244"/>
        <v>OK</v>
      </c>
      <c r="W1657" s="33" t="s">
        <v>49</v>
      </c>
      <c r="X1657" s="33" t="s">
        <v>49</v>
      </c>
      <c r="Y1657" s="33" t="s">
        <v>39</v>
      </c>
      <c r="Z1657" s="14">
        <f t="shared" si="236"/>
        <v>1</v>
      </c>
      <c r="AA1657" s="48">
        <v>7742.74</v>
      </c>
      <c r="AB1657" s="76" t="str">
        <f>IFERROR(VLOOKUP(H1657,[1]!Tabela11[[#All],[PEP/ORDEM]:[Mês_Acompanhamento]],8,0),"GIRO")</f>
        <v>GIRO</v>
      </c>
      <c r="AC1657" s="36" t="s">
        <v>73</v>
      </c>
      <c r="AD1657" s="37" t="s">
        <v>51</v>
      </c>
      <c r="AE1657" s="32" t="str">
        <f t="shared" si="239"/>
        <v>Realizado</v>
      </c>
      <c r="AF1657" s="114" t="s">
        <v>42</v>
      </c>
      <c r="AG1657" s="49">
        <f t="shared" si="242"/>
        <v>1739.24</v>
      </c>
      <c r="AH1657" s="40">
        <v>2548098.5699999998</v>
      </c>
      <c r="AI1657" s="50" t="e">
        <f t="shared" si="240"/>
        <v>#N/A</v>
      </c>
      <c r="AJ1657" s="41">
        <v>25969748</v>
      </c>
      <c r="AK1657" s="51">
        <v>1739.24</v>
      </c>
      <c r="AL1657" s="34" t="str">
        <f t="shared" si="237"/>
        <v>Mauricio Alves</v>
      </c>
    </row>
    <row r="1658" spans="1:38" x14ac:dyDescent="0.25">
      <c r="A1658" s="26" t="s">
        <v>38</v>
      </c>
      <c r="B1658" s="26" t="s">
        <v>39</v>
      </c>
      <c r="C1658" s="26" t="s">
        <v>52</v>
      </c>
      <c r="D1658" s="26" t="s">
        <v>40</v>
      </c>
      <c r="E1658" s="27">
        <v>8693</v>
      </c>
      <c r="F1658" s="67">
        <v>709</v>
      </c>
      <c r="G1658" s="67"/>
      <c r="H1658" s="26">
        <v>6000838185</v>
      </c>
      <c r="I1658" s="26" t="s">
        <v>42</v>
      </c>
      <c r="J1658" s="26" t="s">
        <v>42</v>
      </c>
      <c r="K1658" s="30" t="str">
        <f t="shared" si="238"/>
        <v>Custeio</v>
      </c>
      <c r="L1658" s="47" t="s">
        <v>136</v>
      </c>
      <c r="M1658" s="26" t="s">
        <v>69</v>
      </c>
      <c r="N1658" s="26" t="str">
        <f t="shared" si="243"/>
        <v>Realizado</v>
      </c>
      <c r="O1658" s="47" t="s">
        <v>45</v>
      </c>
      <c r="P1658" s="47" t="s">
        <v>76</v>
      </c>
      <c r="Q1658" s="26" t="str">
        <f>IFERROR(IFERROR(VLOOKUP(H1658,[1]STATUS_CAPEX!I:J,2,0),VLOOKUP(H1658,[1]STATUS_OPEX!H:I,2,0)),0)</f>
        <v>LIB //COMS</v>
      </c>
      <c r="R1658" s="135">
        <v>45572</v>
      </c>
      <c r="S1658" s="32" t="s">
        <v>47</v>
      </c>
      <c r="T1658" s="47" t="s">
        <v>72</v>
      </c>
      <c r="U1658" s="33" t="s">
        <v>39</v>
      </c>
      <c r="V1658" s="33" t="str">
        <f t="shared" si="244"/>
        <v>OK</v>
      </c>
      <c r="W1658" s="33" t="s">
        <v>49</v>
      </c>
      <c r="X1658" s="33" t="s">
        <v>49</v>
      </c>
      <c r="Y1658" s="33" t="s">
        <v>39</v>
      </c>
      <c r="Z1658" s="14">
        <f t="shared" si="236"/>
        <v>1</v>
      </c>
      <c r="AA1658" s="48">
        <v>7399.91</v>
      </c>
      <c r="AB1658" s="76" t="str">
        <f>IFERROR(VLOOKUP(H1658,[1]!Tabela11[[#All],[PEP/ORDEM]:[Mês_Acompanhamento]],8,0),"GIRO")</f>
        <v>GIRO</v>
      </c>
      <c r="AC1658" s="36" t="s">
        <v>73</v>
      </c>
      <c r="AD1658" s="37" t="s">
        <v>51</v>
      </c>
      <c r="AE1658" s="32" t="str">
        <f t="shared" si="239"/>
        <v>Realizado</v>
      </c>
      <c r="AF1658" s="114" t="s">
        <v>42</v>
      </c>
      <c r="AG1658" s="49">
        <f t="shared" si="242"/>
        <v>3457.63</v>
      </c>
      <c r="AH1658" s="40">
        <v>2548098.5699999998</v>
      </c>
      <c r="AI1658" s="50" t="e">
        <f t="shared" si="240"/>
        <v>#N/A</v>
      </c>
      <c r="AJ1658" s="41">
        <v>25952660</v>
      </c>
      <c r="AK1658" s="51">
        <v>3457.63</v>
      </c>
      <c r="AL1658" s="34" t="str">
        <f t="shared" si="237"/>
        <v>Mauricio Alves</v>
      </c>
    </row>
    <row r="1659" spans="1:38" x14ac:dyDescent="0.25">
      <c r="A1659" s="26" t="s">
        <v>38</v>
      </c>
      <c r="B1659" s="26" t="s">
        <v>39</v>
      </c>
      <c r="C1659" s="26" t="s">
        <v>52</v>
      </c>
      <c r="D1659" s="26" t="s">
        <v>40</v>
      </c>
      <c r="E1659" s="27">
        <v>8803</v>
      </c>
      <c r="F1659" s="67">
        <v>710</v>
      </c>
      <c r="G1659" s="67"/>
      <c r="H1659" s="26">
        <v>6000838184</v>
      </c>
      <c r="I1659" s="26" t="s">
        <v>42</v>
      </c>
      <c r="J1659" s="26" t="s">
        <v>42</v>
      </c>
      <c r="K1659" s="30" t="str">
        <f t="shared" si="238"/>
        <v>Custeio</v>
      </c>
      <c r="L1659" s="47" t="s">
        <v>136</v>
      </c>
      <c r="M1659" s="26" t="s">
        <v>69</v>
      </c>
      <c r="N1659" s="26" t="str">
        <f t="shared" si="243"/>
        <v>Realizado</v>
      </c>
      <c r="O1659" s="47" t="s">
        <v>245</v>
      </c>
      <c r="P1659" s="47" t="s">
        <v>76</v>
      </c>
      <c r="Q1659" s="26" t="str">
        <f>IFERROR(IFERROR(VLOOKUP(H1659,[1]STATUS_CAPEX!I:J,2,0),VLOOKUP(H1659,[1]STATUS_OPEX!H:I,2,0)),0)</f>
        <v>LIB //COMS</v>
      </c>
      <c r="R1659" s="135">
        <v>45572</v>
      </c>
      <c r="S1659" s="32" t="s">
        <v>47</v>
      </c>
      <c r="T1659" s="47" t="s">
        <v>72</v>
      </c>
      <c r="U1659" s="33" t="s">
        <v>39</v>
      </c>
      <c r="V1659" s="33" t="str">
        <f t="shared" si="244"/>
        <v>OK</v>
      </c>
      <c r="W1659" s="33" t="s">
        <v>49</v>
      </c>
      <c r="X1659" s="33" t="s">
        <v>49</v>
      </c>
      <c r="Y1659" s="33" t="s">
        <v>39</v>
      </c>
      <c r="Z1659" s="14">
        <f t="shared" si="236"/>
        <v>1</v>
      </c>
      <c r="AA1659" s="48">
        <v>6928.74</v>
      </c>
      <c r="AB1659" s="76" t="str">
        <f>IFERROR(VLOOKUP(H1659,[1]!Tabela11[[#All],[PEP/ORDEM]:[Mês_Acompanhamento]],8,0),"GIRO")</f>
        <v>GIRO</v>
      </c>
      <c r="AC1659" s="36" t="s">
        <v>73</v>
      </c>
      <c r="AD1659" s="37" t="s">
        <v>51</v>
      </c>
      <c r="AE1659" s="32" t="str">
        <f t="shared" si="239"/>
        <v>Realizado</v>
      </c>
      <c r="AF1659" s="114" t="s">
        <v>42</v>
      </c>
      <c r="AG1659" s="49">
        <f t="shared" si="242"/>
        <v>1057.79</v>
      </c>
      <c r="AH1659" s="40">
        <v>2548098.5699999998</v>
      </c>
      <c r="AI1659" s="50" t="e">
        <f t="shared" si="240"/>
        <v>#N/A</v>
      </c>
      <c r="AJ1659" s="41">
        <v>25952542</v>
      </c>
      <c r="AK1659" s="51">
        <v>1057.79</v>
      </c>
      <c r="AL1659" s="34" t="str">
        <f t="shared" si="237"/>
        <v>Mauricio Alves</v>
      </c>
    </row>
    <row r="1660" spans="1:38" x14ac:dyDescent="0.25">
      <c r="A1660" s="26" t="s">
        <v>38</v>
      </c>
      <c r="B1660" s="26" t="s">
        <v>39</v>
      </c>
      <c r="C1660" s="26" t="s">
        <v>52</v>
      </c>
      <c r="D1660" s="26" t="s">
        <v>40</v>
      </c>
      <c r="E1660" s="27">
        <v>8692</v>
      </c>
      <c r="F1660" s="67">
        <v>711</v>
      </c>
      <c r="G1660" s="67"/>
      <c r="H1660" s="26">
        <v>6000838183</v>
      </c>
      <c r="I1660" s="26" t="s">
        <v>42</v>
      </c>
      <c r="J1660" s="26" t="s">
        <v>42</v>
      </c>
      <c r="K1660" s="30" t="str">
        <f t="shared" si="238"/>
        <v>Custeio</v>
      </c>
      <c r="L1660" s="47" t="s">
        <v>136</v>
      </c>
      <c r="M1660" s="26" t="s">
        <v>69</v>
      </c>
      <c r="N1660" s="26" t="str">
        <f t="shared" si="243"/>
        <v>Realizado</v>
      </c>
      <c r="O1660" s="47" t="s">
        <v>45</v>
      </c>
      <c r="P1660" s="47" t="s">
        <v>76</v>
      </c>
      <c r="Q1660" s="26" t="str">
        <f>IFERROR(IFERROR(VLOOKUP(H1660,[1]STATUS_CAPEX!I:J,2,0),VLOOKUP(H1660,[1]STATUS_OPEX!H:I,2,0)),0)</f>
        <v>LIB //COMS</v>
      </c>
      <c r="R1660" s="135">
        <v>45572</v>
      </c>
      <c r="S1660" s="32" t="s">
        <v>47</v>
      </c>
      <c r="T1660" s="47" t="s">
        <v>72</v>
      </c>
      <c r="U1660" s="33" t="s">
        <v>39</v>
      </c>
      <c r="V1660" s="33" t="str">
        <f t="shared" si="244"/>
        <v>OK</v>
      </c>
      <c r="W1660" s="33" t="s">
        <v>49</v>
      </c>
      <c r="X1660" s="33" t="s">
        <v>49</v>
      </c>
      <c r="Y1660" s="33" t="s">
        <v>39</v>
      </c>
      <c r="Z1660" s="14">
        <f t="shared" si="236"/>
        <v>1</v>
      </c>
      <c r="AA1660" s="48">
        <v>3079.44</v>
      </c>
      <c r="AB1660" s="76" t="str">
        <f>IFERROR(VLOOKUP(H1660,[1]!Tabela11[[#All],[PEP/ORDEM]:[Mês_Acompanhamento]],8,0),"GIRO")</f>
        <v>GIRO</v>
      </c>
      <c r="AC1660" s="36" t="s">
        <v>73</v>
      </c>
      <c r="AD1660" s="37" t="s">
        <v>51</v>
      </c>
      <c r="AE1660" s="32" t="str">
        <f t="shared" si="239"/>
        <v>Realizado</v>
      </c>
      <c r="AF1660" s="114" t="s">
        <v>42</v>
      </c>
      <c r="AG1660" s="49">
        <f t="shared" si="242"/>
        <v>894.1</v>
      </c>
      <c r="AH1660" s="40">
        <v>2548098.5699999998</v>
      </c>
      <c r="AI1660" s="50" t="e">
        <f t="shared" si="240"/>
        <v>#N/A</v>
      </c>
      <c r="AJ1660" s="41">
        <v>25952362</v>
      </c>
      <c r="AK1660" s="51">
        <v>894.1</v>
      </c>
      <c r="AL1660" s="34" t="str">
        <f t="shared" si="237"/>
        <v>Mauricio Alves</v>
      </c>
    </row>
    <row r="1661" spans="1:38" x14ac:dyDescent="0.25">
      <c r="A1661" s="26" t="s">
        <v>38</v>
      </c>
      <c r="B1661" s="26" t="s">
        <v>39</v>
      </c>
      <c r="C1661" s="26" t="s">
        <v>52</v>
      </c>
      <c r="D1661" s="26" t="s">
        <v>40</v>
      </c>
      <c r="E1661" s="27">
        <v>8692</v>
      </c>
      <c r="F1661" s="67">
        <v>712</v>
      </c>
      <c r="G1661" s="67"/>
      <c r="H1661" s="26">
        <v>6000838182</v>
      </c>
      <c r="I1661" s="26" t="s">
        <v>42</v>
      </c>
      <c r="J1661" s="26" t="s">
        <v>42</v>
      </c>
      <c r="K1661" s="30" t="str">
        <f t="shared" si="238"/>
        <v>Custeio</v>
      </c>
      <c r="L1661" s="47" t="s">
        <v>136</v>
      </c>
      <c r="M1661" s="26" t="s">
        <v>69</v>
      </c>
      <c r="N1661" s="26" t="str">
        <f t="shared" si="243"/>
        <v>Realizado</v>
      </c>
      <c r="O1661" s="47" t="s">
        <v>45</v>
      </c>
      <c r="P1661" s="47" t="s">
        <v>76</v>
      </c>
      <c r="Q1661" s="26" t="str">
        <f>IFERROR(IFERROR(VLOOKUP(H1661,[1]STATUS_CAPEX!I:J,2,0),VLOOKUP(H1661,[1]STATUS_OPEX!H:I,2,0)),0)</f>
        <v>LIB //COMS</v>
      </c>
      <c r="R1661" s="135">
        <v>45572</v>
      </c>
      <c r="S1661" s="32" t="s">
        <v>47</v>
      </c>
      <c r="T1661" s="47" t="s">
        <v>72</v>
      </c>
      <c r="U1661" s="33" t="s">
        <v>39</v>
      </c>
      <c r="V1661" s="33" t="str">
        <f t="shared" si="244"/>
        <v>OK</v>
      </c>
      <c r="W1661" s="33" t="s">
        <v>49</v>
      </c>
      <c r="X1661" s="33" t="s">
        <v>49</v>
      </c>
      <c r="Y1661" s="33" t="s">
        <v>39</v>
      </c>
      <c r="Z1661" s="14">
        <f t="shared" si="236"/>
        <v>1</v>
      </c>
      <c r="AA1661" s="48">
        <v>3079.44</v>
      </c>
      <c r="AB1661" s="76" t="str">
        <f>IFERROR(VLOOKUP(H1661,[1]!Tabela11[[#All],[PEP/ORDEM]:[Mês_Acompanhamento]],8,0),"GIRO")</f>
        <v>GIRO</v>
      </c>
      <c r="AC1661" s="36" t="s">
        <v>73</v>
      </c>
      <c r="AD1661" s="37" t="s">
        <v>51</v>
      </c>
      <c r="AE1661" s="32" t="str">
        <f t="shared" si="239"/>
        <v>Realizado</v>
      </c>
      <c r="AF1661" s="114" t="s">
        <v>42</v>
      </c>
      <c r="AG1661" s="49">
        <f t="shared" si="242"/>
        <v>375.84</v>
      </c>
      <c r="AH1661" s="40">
        <v>2548098.5699999998</v>
      </c>
      <c r="AI1661" s="50" t="e">
        <f t="shared" si="240"/>
        <v>#N/A</v>
      </c>
      <c r="AJ1661" s="41">
        <v>25952063</v>
      </c>
      <c r="AK1661" s="51">
        <v>375.84</v>
      </c>
      <c r="AL1661" s="34" t="str">
        <f t="shared" si="237"/>
        <v>Mauricio Alves</v>
      </c>
    </row>
    <row r="1662" spans="1:38" x14ac:dyDescent="0.25">
      <c r="A1662" s="26" t="s">
        <v>38</v>
      </c>
      <c r="B1662" s="26" t="s">
        <v>39</v>
      </c>
      <c r="C1662" s="26" t="s">
        <v>52</v>
      </c>
      <c r="D1662" s="26" t="s">
        <v>40</v>
      </c>
      <c r="E1662" s="27">
        <v>2127</v>
      </c>
      <c r="F1662" s="67">
        <v>168</v>
      </c>
      <c r="G1662" s="67"/>
      <c r="H1662" s="26">
        <v>6000838191</v>
      </c>
      <c r="I1662" s="26" t="s">
        <v>42</v>
      </c>
      <c r="J1662" s="26" t="s">
        <v>42</v>
      </c>
      <c r="K1662" s="30" t="str">
        <f t="shared" si="238"/>
        <v>Custeio</v>
      </c>
      <c r="L1662" s="47" t="s">
        <v>136</v>
      </c>
      <c r="M1662" s="47" t="s">
        <v>44</v>
      </c>
      <c r="N1662" s="26" t="str">
        <f t="shared" si="243"/>
        <v>Realizado</v>
      </c>
      <c r="O1662" s="47" t="s">
        <v>45</v>
      </c>
      <c r="P1662" s="47" t="s">
        <v>76</v>
      </c>
      <c r="Q1662" s="26" t="str">
        <f>IFERROR(IFERROR(VLOOKUP(H1662,[1]STATUS_CAPEX!I:J,2,0),VLOOKUP(H1662,[1]STATUS_OPEX!H:I,2,0)),0)</f>
        <v>LIB //COMS</v>
      </c>
      <c r="R1662" s="135">
        <v>45572</v>
      </c>
      <c r="S1662" s="32" t="s">
        <v>165</v>
      </c>
      <c r="T1662" s="47" t="s">
        <v>72</v>
      </c>
      <c r="U1662" s="33" t="s">
        <v>39</v>
      </c>
      <c r="V1662" s="33" t="str">
        <f t="shared" si="244"/>
        <v>OK</v>
      </c>
      <c r="W1662" s="33" t="s">
        <v>49</v>
      </c>
      <c r="X1662" s="33" t="s">
        <v>49</v>
      </c>
      <c r="Y1662" s="33" t="s">
        <v>39</v>
      </c>
      <c r="Z1662" s="14">
        <f t="shared" si="236"/>
        <v>1</v>
      </c>
      <c r="AA1662" s="48">
        <v>2954.2</v>
      </c>
      <c r="AB1662" s="76" t="s">
        <v>50</v>
      </c>
      <c r="AC1662" s="36" t="s">
        <v>73</v>
      </c>
      <c r="AD1662" s="37" t="s">
        <v>51</v>
      </c>
      <c r="AE1662" s="32" t="str">
        <f t="shared" si="239"/>
        <v>Realizado</v>
      </c>
      <c r="AF1662" s="38" t="s">
        <v>166</v>
      </c>
      <c r="AG1662" s="49">
        <f t="shared" si="242"/>
        <v>2448.83</v>
      </c>
      <c r="AH1662" s="40">
        <v>2548098.5699999998</v>
      </c>
      <c r="AI1662" s="50" t="e">
        <f t="shared" si="240"/>
        <v>#N/A</v>
      </c>
      <c r="AJ1662" s="41">
        <v>25970399</v>
      </c>
      <c r="AK1662" s="51">
        <v>2448.83</v>
      </c>
      <c r="AL1662" s="34" t="str">
        <f t="shared" si="237"/>
        <v>Mauricio Alves</v>
      </c>
    </row>
    <row r="1663" spans="1:38" x14ac:dyDescent="0.25">
      <c r="A1663" s="26" t="s">
        <v>38</v>
      </c>
      <c r="B1663" s="26" t="s">
        <v>39</v>
      </c>
      <c r="C1663" s="26" t="s">
        <v>52</v>
      </c>
      <c r="D1663" s="26" t="s">
        <v>40</v>
      </c>
      <c r="E1663" s="27">
        <v>44513027</v>
      </c>
      <c r="F1663" s="67">
        <v>169</v>
      </c>
      <c r="G1663" s="67"/>
      <c r="H1663" s="26">
        <v>6000838192</v>
      </c>
      <c r="I1663" s="26" t="s">
        <v>42</v>
      </c>
      <c r="J1663" s="26" t="s">
        <v>42</v>
      </c>
      <c r="K1663" s="30" t="str">
        <f t="shared" si="238"/>
        <v>Custeio</v>
      </c>
      <c r="L1663" s="47" t="s">
        <v>136</v>
      </c>
      <c r="M1663" s="47" t="s">
        <v>44</v>
      </c>
      <c r="N1663" s="26" t="str">
        <f t="shared" si="243"/>
        <v>Realizado</v>
      </c>
      <c r="O1663" s="47" t="s">
        <v>45</v>
      </c>
      <c r="P1663" s="47" t="s">
        <v>638</v>
      </c>
      <c r="Q1663" s="26" t="str">
        <f>IFERROR(IFERROR(VLOOKUP(H1663,[1]STATUS_CAPEX!I:J,2,0),VLOOKUP(H1663,[1]STATUS_OPEX!H:I,2,0)),0)</f>
        <v>LIB //COMS</v>
      </c>
      <c r="R1663" s="135">
        <v>45572</v>
      </c>
      <c r="S1663" s="32" t="s">
        <v>165</v>
      </c>
      <c r="T1663" s="47" t="s">
        <v>72</v>
      </c>
      <c r="U1663" s="33" t="s">
        <v>39</v>
      </c>
      <c r="V1663" s="33" t="str">
        <f t="shared" si="244"/>
        <v>OK</v>
      </c>
      <c r="W1663" s="33" t="s">
        <v>49</v>
      </c>
      <c r="X1663" s="33" t="s">
        <v>49</v>
      </c>
      <c r="Y1663" s="33" t="s">
        <v>39</v>
      </c>
      <c r="Z1663" s="14">
        <f t="shared" si="236"/>
        <v>1</v>
      </c>
      <c r="AA1663" s="48">
        <v>2048.96</v>
      </c>
      <c r="AB1663" s="76" t="s">
        <v>50</v>
      </c>
      <c r="AC1663" s="36" t="s">
        <v>73</v>
      </c>
      <c r="AD1663" s="37" t="s">
        <v>51</v>
      </c>
      <c r="AE1663" s="32" t="str">
        <f t="shared" si="239"/>
        <v>Realizado</v>
      </c>
      <c r="AF1663" s="38" t="s">
        <v>166</v>
      </c>
      <c r="AG1663" s="49">
        <f t="shared" si="242"/>
        <v>2158.08</v>
      </c>
      <c r="AH1663" s="40">
        <v>2548098.5699999998</v>
      </c>
      <c r="AI1663" s="50" t="e">
        <f t="shared" si="240"/>
        <v>#N/A</v>
      </c>
      <c r="AJ1663" s="41">
        <v>25970461</v>
      </c>
      <c r="AK1663" s="51">
        <v>2158.08</v>
      </c>
      <c r="AL1663" s="34" t="str">
        <f t="shared" si="237"/>
        <v>Mauricio Alves</v>
      </c>
    </row>
    <row r="1664" spans="1:38" x14ac:dyDescent="0.25">
      <c r="A1664" s="26" t="s">
        <v>38</v>
      </c>
      <c r="B1664" s="26" t="s">
        <v>39</v>
      </c>
      <c r="C1664" s="26" t="s">
        <v>52</v>
      </c>
      <c r="D1664" s="26" t="s">
        <v>40</v>
      </c>
      <c r="E1664" s="27">
        <v>17552</v>
      </c>
      <c r="F1664" s="67">
        <v>170</v>
      </c>
      <c r="G1664" s="67"/>
      <c r="H1664" s="26">
        <v>6000838496</v>
      </c>
      <c r="I1664" s="43" t="s">
        <v>42</v>
      </c>
      <c r="J1664" s="43" t="s">
        <v>42</v>
      </c>
      <c r="K1664" s="30" t="str">
        <f t="shared" si="238"/>
        <v>Custeio</v>
      </c>
      <c r="L1664" s="47" t="s">
        <v>136</v>
      </c>
      <c r="M1664" s="47" t="s">
        <v>44</v>
      </c>
      <c r="N1664" s="26" t="str">
        <f t="shared" si="243"/>
        <v>Realizado</v>
      </c>
      <c r="O1664" s="47" t="s">
        <v>45</v>
      </c>
      <c r="P1664" s="47" t="s">
        <v>639</v>
      </c>
      <c r="Q1664" s="26" t="str">
        <f>IFERROR(IFERROR(VLOOKUP(H1664,[1]STATUS_CAPEX!I:J,2,0),VLOOKUP(H1664,[1]STATUS_OPEX!H:I,2,0)),0)</f>
        <v>LIB //COMS</v>
      </c>
      <c r="R1664" s="135">
        <v>45572</v>
      </c>
      <c r="S1664" s="32" t="s">
        <v>47</v>
      </c>
      <c r="T1664" s="47" t="s">
        <v>72</v>
      </c>
      <c r="U1664" s="33" t="s">
        <v>39</v>
      </c>
      <c r="V1664" s="33" t="str">
        <f t="shared" si="244"/>
        <v>OK</v>
      </c>
      <c r="W1664" s="33" t="s">
        <v>49</v>
      </c>
      <c r="X1664" s="33" t="s">
        <v>49</v>
      </c>
      <c r="Y1664" s="33" t="s">
        <v>39</v>
      </c>
      <c r="Z1664" s="14">
        <f t="shared" si="236"/>
        <v>1</v>
      </c>
      <c r="AA1664" s="48">
        <v>1588.76</v>
      </c>
      <c r="AB1664" s="76" t="str">
        <f>IFERROR(VLOOKUP(H1666,[1]!Tabela11[[#All],[PEP/ORDEM]:[Mês_Acompanhamento]],8,0),"GIRO")</f>
        <v>GIRO</v>
      </c>
      <c r="AC1664" s="36" t="s">
        <v>271</v>
      </c>
      <c r="AD1664" s="37" t="s">
        <v>51</v>
      </c>
      <c r="AE1664" s="32" t="str">
        <f t="shared" si="239"/>
        <v>Realizado</v>
      </c>
      <c r="AF1664" s="114" t="s">
        <v>42</v>
      </c>
      <c r="AG1664" s="49">
        <f t="shared" si="242"/>
        <v>813.63</v>
      </c>
      <c r="AH1664" s="40">
        <v>2548098.5699999998</v>
      </c>
      <c r="AI1664" s="50" t="e">
        <f t="shared" si="240"/>
        <v>#N/A</v>
      </c>
      <c r="AJ1664" s="41">
        <v>25952791</v>
      </c>
      <c r="AK1664" s="51">
        <v>813.63</v>
      </c>
      <c r="AL1664" s="34" t="str">
        <f t="shared" si="237"/>
        <v>Mauricio Alves</v>
      </c>
    </row>
    <row r="1665" spans="1:38" hidden="1" x14ac:dyDescent="0.25">
      <c r="A1665" s="43" t="s">
        <v>183</v>
      </c>
      <c r="B1665" s="26" t="s">
        <v>800</v>
      </c>
      <c r="C1665" s="26" t="s">
        <v>801</v>
      </c>
      <c r="D1665" s="26" t="s">
        <v>61</v>
      </c>
      <c r="E1665" s="27">
        <v>4740</v>
      </c>
      <c r="F1665" s="67">
        <v>312</v>
      </c>
      <c r="G1665" s="67"/>
      <c r="H1665" s="44" t="s">
        <v>810</v>
      </c>
      <c r="I1665" s="45" t="s">
        <v>63</v>
      </c>
      <c r="J1665" s="45" t="s">
        <v>63</v>
      </c>
      <c r="K1665" s="30" t="str">
        <f t="shared" si="238"/>
        <v>EME</v>
      </c>
      <c r="L1665" s="47" t="s">
        <v>136</v>
      </c>
      <c r="M1665" s="26" t="s">
        <v>54</v>
      </c>
      <c r="N1665" s="26" t="str">
        <f t="shared" si="243"/>
        <v>Pendente</v>
      </c>
      <c r="O1665" s="47" t="s">
        <v>147</v>
      </c>
      <c r="P1665" s="47" t="s">
        <v>705</v>
      </c>
      <c r="Q1665" s="26" t="str">
        <f>IFERROR(IFERROR(VLOOKUP(H1665,[1]STATUS_CAPEX!I:J,2,0),VLOOKUP(H1665,[1]STATUS_OPEX!H:I,2,0)),0)</f>
        <v>LIB //ATEC</v>
      </c>
      <c r="R1665" s="135">
        <v>45572</v>
      </c>
      <c r="S1665" s="32" t="s">
        <v>66</v>
      </c>
      <c r="T1665" s="26" t="s">
        <v>48</v>
      </c>
      <c r="U1665" s="33" t="s">
        <v>67</v>
      </c>
      <c r="V1665" s="33" t="str">
        <f t="shared" si="244"/>
        <v>OK</v>
      </c>
      <c r="W1665" s="33" t="s">
        <v>148</v>
      </c>
      <c r="X1665" s="33" t="s">
        <v>148</v>
      </c>
      <c r="Y1665" s="33" t="str">
        <f>IF(AK1665&gt;0,"OK","NOK")</f>
        <v>NOK</v>
      </c>
      <c r="Z1665" s="14">
        <f t="shared" si="236"/>
        <v>0.2</v>
      </c>
      <c r="AA1665" s="48">
        <v>6780.39</v>
      </c>
      <c r="AB1665" s="76" t="s">
        <v>50</v>
      </c>
      <c r="AC1665" s="36" t="s">
        <v>411</v>
      </c>
      <c r="AD1665" s="37" t="s">
        <v>51</v>
      </c>
      <c r="AE1665" s="32" t="str">
        <f t="shared" si="239"/>
        <v>Não realizado</v>
      </c>
      <c r="AF1665" s="38" t="s">
        <v>68</v>
      </c>
      <c r="AG1665" s="49">
        <f t="shared" si="242"/>
        <v>0</v>
      </c>
      <c r="AH1665" s="40">
        <v>2548098.5699999998</v>
      </c>
      <c r="AI1665" s="50" t="e">
        <f t="shared" si="240"/>
        <v>#N/A</v>
      </c>
      <c r="AJ1665" s="41">
        <v>0</v>
      </c>
      <c r="AK1665" s="51">
        <v>0</v>
      </c>
      <c r="AL1665" s="34" t="str">
        <f t="shared" si="237"/>
        <v>Erica Fragoso</v>
      </c>
    </row>
    <row r="1666" spans="1:38" x14ac:dyDescent="0.25">
      <c r="A1666" s="26" t="s">
        <v>38</v>
      </c>
      <c r="B1666" s="26" t="s">
        <v>39</v>
      </c>
      <c r="C1666" s="26" t="s">
        <v>52</v>
      </c>
      <c r="D1666" s="26" t="s">
        <v>40</v>
      </c>
      <c r="E1666" s="27">
        <v>10854</v>
      </c>
      <c r="F1666" s="67">
        <v>313</v>
      </c>
      <c r="G1666" s="67"/>
      <c r="H1666" s="26">
        <v>6000838196</v>
      </c>
      <c r="I1666" s="29" t="s">
        <v>42</v>
      </c>
      <c r="J1666" s="29" t="s">
        <v>42</v>
      </c>
      <c r="K1666" s="30" t="str">
        <f t="shared" si="238"/>
        <v>Custeio</v>
      </c>
      <c r="L1666" s="47" t="s">
        <v>136</v>
      </c>
      <c r="M1666" s="26" t="s">
        <v>54</v>
      </c>
      <c r="N1666" s="26" t="str">
        <f t="shared" si="243"/>
        <v>Realizado</v>
      </c>
      <c r="O1666" s="47" t="s">
        <v>45</v>
      </c>
      <c r="P1666" s="47" t="s">
        <v>81</v>
      </c>
      <c r="Q1666" s="26" t="str">
        <f>IFERROR(IFERROR(VLOOKUP(H1666,[1]STATUS_CAPEX!I:J,2,0),VLOOKUP(H1666,[1]STATUS_OPEX!H:I,2,0)),0)</f>
        <v>LIB //COMS</v>
      </c>
      <c r="R1666" s="135">
        <v>45572</v>
      </c>
      <c r="S1666" s="32" t="s">
        <v>165</v>
      </c>
      <c r="T1666" s="47" t="s">
        <v>72</v>
      </c>
      <c r="U1666" s="33" t="s">
        <v>39</v>
      </c>
      <c r="V1666" s="33" t="str">
        <f t="shared" si="244"/>
        <v>OK</v>
      </c>
      <c r="W1666" s="33" t="s">
        <v>49</v>
      </c>
      <c r="X1666" s="33" t="s">
        <v>49</v>
      </c>
      <c r="Y1666" s="33" t="s">
        <v>39</v>
      </c>
      <c r="Z1666" s="14">
        <f t="shared" ref="Z1666:Z1729" si="245">(COUNTIF(U1666:Y1666,"OK")+COUNTIF(V1666:Y1666,"NA")+COUNTIF(U1666:Y1666,"anexado")+COUNTIF(V1666:Y1666,"sem anexo"))/5</f>
        <v>1</v>
      </c>
      <c r="AA1666" s="48">
        <v>1300.24</v>
      </c>
      <c r="AB1666" s="76" t="s">
        <v>50</v>
      </c>
      <c r="AC1666" s="36" t="s">
        <v>271</v>
      </c>
      <c r="AD1666" s="37" t="s">
        <v>51</v>
      </c>
      <c r="AE1666" s="32" t="str">
        <f t="shared" si="239"/>
        <v>Realizado</v>
      </c>
      <c r="AF1666" s="38" t="s">
        <v>166</v>
      </c>
      <c r="AG1666" s="49">
        <f t="shared" si="242"/>
        <v>974.93</v>
      </c>
      <c r="AH1666" s="40">
        <v>2548098.5699999998</v>
      </c>
      <c r="AI1666" s="50" t="e">
        <f t="shared" si="240"/>
        <v>#N/A</v>
      </c>
      <c r="AJ1666" s="41">
        <v>25951961</v>
      </c>
      <c r="AK1666" s="51">
        <v>974.93</v>
      </c>
      <c r="AL1666" s="34" t="str">
        <f t="shared" ref="AL1666:AL1729" si="246">IF(OR(A1666="pendência planejamento", A1666="pendência construtiva", A1666="logistica equatorial"), "Erica Fragoso", IF(OR(A1666="obras coms", A1666="obras conc", A1666="pendência fechamento", A1666="almoxarifado", A1666="Fechamento", A1666="Disponibilidade Noturna", A1666="Sobre Aviso", A1666="Disponibilidade Contrato", A1666="Disponibilidade"), "Mauricio Alves", ""))</f>
        <v>Mauricio Alves</v>
      </c>
    </row>
    <row r="1667" spans="1:38" x14ac:dyDescent="0.25">
      <c r="A1667" s="26" t="s">
        <v>38</v>
      </c>
      <c r="B1667" s="26" t="s">
        <v>39</v>
      </c>
      <c r="C1667" s="26" t="s">
        <v>52</v>
      </c>
      <c r="D1667" s="26" t="s">
        <v>40</v>
      </c>
      <c r="E1667" s="27">
        <v>19753</v>
      </c>
      <c r="F1667" s="67">
        <v>314</v>
      </c>
      <c r="G1667" s="67"/>
      <c r="H1667" s="26" t="s">
        <v>811</v>
      </c>
      <c r="I1667" s="26" t="s">
        <v>42</v>
      </c>
      <c r="J1667" s="26" t="s">
        <v>42</v>
      </c>
      <c r="K1667" s="30" t="str">
        <f t="shared" ref="K1667:K1730" si="247">IF(OR(ISNUMBER( FIND("Criar PEP",H1667)), ISNUMBER( FIND("Criar Ordem",H1667))), "Sem Informação", IFERROR(IF(MID(H1667,11,3)&lt;&gt;"", MID(H1667,11,3), "Custeio"), "Custeio"))</f>
        <v>EME</v>
      </c>
      <c r="L1667" s="47" t="s">
        <v>136</v>
      </c>
      <c r="M1667" s="26" t="s">
        <v>54</v>
      </c>
      <c r="N1667" s="26" t="str">
        <f t="shared" si="243"/>
        <v>Realizado</v>
      </c>
      <c r="O1667" s="47" t="s">
        <v>45</v>
      </c>
      <c r="P1667" s="47" t="s">
        <v>700</v>
      </c>
      <c r="Q1667" s="26" t="str">
        <f>IFERROR(IFERROR(VLOOKUP(H1667,[1]STATUS_CAPEX!I:J,2,0),VLOOKUP(H1667,[1]STATUS_OPEX!H:I,2,0)),0)</f>
        <v>LIB // MED</v>
      </c>
      <c r="R1667" s="135">
        <v>45572</v>
      </c>
      <c r="S1667" s="32" t="s">
        <v>165</v>
      </c>
      <c r="T1667" s="26" t="s">
        <v>48</v>
      </c>
      <c r="U1667" s="33" t="s">
        <v>39</v>
      </c>
      <c r="V1667" s="33" t="str">
        <f t="shared" si="244"/>
        <v>OK</v>
      </c>
      <c r="W1667" s="33" t="s">
        <v>49</v>
      </c>
      <c r="X1667" s="33" t="s">
        <v>49</v>
      </c>
      <c r="Y1667" s="33" t="s">
        <v>39</v>
      </c>
      <c r="Z1667" s="14">
        <f t="shared" si="245"/>
        <v>1</v>
      </c>
      <c r="AA1667" s="48">
        <v>3415.61</v>
      </c>
      <c r="AB1667" s="76" t="s">
        <v>50</v>
      </c>
      <c r="AC1667" s="36" t="s">
        <v>411</v>
      </c>
      <c r="AD1667" s="37" t="s">
        <v>51</v>
      </c>
      <c r="AE1667" s="32" t="str">
        <f t="shared" ref="AE1667:AE1730" si="248">IF(AND(AJ1667&gt;0, AK1667&gt;0), "Realizado", "Não realizado")</f>
        <v>Realizado</v>
      </c>
      <c r="AF1667" s="38" t="s">
        <v>166</v>
      </c>
      <c r="AG1667" s="49">
        <f t="shared" si="242"/>
        <v>3690.81</v>
      </c>
      <c r="AH1667" s="40">
        <v>2548098.5699999998</v>
      </c>
      <c r="AI1667" s="50" t="e">
        <f t="shared" si="240"/>
        <v>#N/A</v>
      </c>
      <c r="AJ1667" s="41">
        <v>26046422</v>
      </c>
      <c r="AK1667" s="51">
        <v>3690.81</v>
      </c>
      <c r="AL1667" s="34" t="str">
        <f t="shared" si="246"/>
        <v>Mauricio Alves</v>
      </c>
    </row>
    <row r="1668" spans="1:38" x14ac:dyDescent="0.25">
      <c r="A1668" s="26" t="s">
        <v>38</v>
      </c>
      <c r="B1668" s="26" t="s">
        <v>39</v>
      </c>
      <c r="C1668" s="26" t="s">
        <v>52</v>
      </c>
      <c r="D1668" s="26" t="s">
        <v>40</v>
      </c>
      <c r="E1668" s="27">
        <v>17289</v>
      </c>
      <c r="F1668" s="67">
        <v>315</v>
      </c>
      <c r="G1668" s="67"/>
      <c r="H1668" s="26">
        <v>6000838198</v>
      </c>
      <c r="I1668" s="43" t="s">
        <v>42</v>
      </c>
      <c r="J1668" s="43" t="s">
        <v>42</v>
      </c>
      <c r="K1668" s="30" t="str">
        <f t="shared" si="247"/>
        <v>Custeio</v>
      </c>
      <c r="L1668" s="47" t="s">
        <v>136</v>
      </c>
      <c r="M1668" s="26" t="s">
        <v>54</v>
      </c>
      <c r="N1668" s="26" t="str">
        <f t="shared" si="243"/>
        <v>Realizado</v>
      </c>
      <c r="O1668" s="47" t="s">
        <v>45</v>
      </c>
      <c r="P1668" s="47" t="s">
        <v>81</v>
      </c>
      <c r="Q1668" s="26" t="str">
        <f>IFERROR(IFERROR(VLOOKUP(H1668,[1]STATUS_CAPEX!I:J,2,0),VLOOKUP(H1668,[1]STATUS_OPEX!H:I,2,0)),0)</f>
        <v>LIB //COMS</v>
      </c>
      <c r="R1668" s="135">
        <v>45572</v>
      </c>
      <c r="S1668" s="32" t="s">
        <v>165</v>
      </c>
      <c r="T1668" s="47" t="s">
        <v>72</v>
      </c>
      <c r="U1668" s="33" t="s">
        <v>39</v>
      </c>
      <c r="V1668" s="33" t="str">
        <f t="shared" si="244"/>
        <v>OK</v>
      </c>
      <c r="W1668" s="33" t="s">
        <v>49</v>
      </c>
      <c r="X1668" s="33" t="s">
        <v>49</v>
      </c>
      <c r="Y1668" s="33" t="s">
        <v>39</v>
      </c>
      <c r="Z1668" s="14">
        <f t="shared" si="245"/>
        <v>1</v>
      </c>
      <c r="AA1668" s="48">
        <v>1300.24</v>
      </c>
      <c r="AB1668" s="76" t="s">
        <v>50</v>
      </c>
      <c r="AC1668" s="36" t="s">
        <v>271</v>
      </c>
      <c r="AD1668" s="37" t="s">
        <v>51</v>
      </c>
      <c r="AE1668" s="32" t="str">
        <f t="shared" si="248"/>
        <v>Realizado</v>
      </c>
      <c r="AF1668" s="38" t="s">
        <v>166</v>
      </c>
      <c r="AG1668" s="49">
        <f t="shared" si="242"/>
        <v>974.93</v>
      </c>
      <c r="AH1668" s="40">
        <v>2548098.5699999998</v>
      </c>
      <c r="AI1668" s="50" t="e">
        <f t="shared" si="240"/>
        <v>#N/A</v>
      </c>
      <c r="AJ1668" s="41">
        <v>25952058</v>
      </c>
      <c r="AK1668" s="51">
        <v>974.93</v>
      </c>
      <c r="AL1668" s="34" t="str">
        <f t="shared" si="246"/>
        <v>Mauricio Alves</v>
      </c>
    </row>
    <row r="1669" spans="1:38" hidden="1" x14ac:dyDescent="0.25">
      <c r="A1669" s="43" t="s">
        <v>183</v>
      </c>
      <c r="B1669" s="26" t="s">
        <v>800</v>
      </c>
      <c r="C1669" s="26" t="s">
        <v>801</v>
      </c>
      <c r="D1669" s="26" t="s">
        <v>61</v>
      </c>
      <c r="E1669" s="27">
        <v>14194</v>
      </c>
      <c r="F1669" s="67">
        <v>316</v>
      </c>
      <c r="G1669" s="67"/>
      <c r="H1669" s="44" t="s">
        <v>812</v>
      </c>
      <c r="I1669" s="45" t="s">
        <v>63</v>
      </c>
      <c r="J1669" s="45" t="s">
        <v>63</v>
      </c>
      <c r="K1669" s="30" t="str">
        <f t="shared" si="247"/>
        <v>EME</v>
      </c>
      <c r="L1669" s="47" t="s">
        <v>136</v>
      </c>
      <c r="M1669" s="26" t="s">
        <v>54</v>
      </c>
      <c r="N1669" s="26" t="str">
        <f t="shared" si="243"/>
        <v>Pendente</v>
      </c>
      <c r="O1669" s="47" t="s">
        <v>147</v>
      </c>
      <c r="P1669" s="47" t="s">
        <v>808</v>
      </c>
      <c r="Q1669" s="26" t="str">
        <f>IFERROR(IFERROR(VLOOKUP(H1669,[1]STATUS_CAPEX!I:J,2,0),VLOOKUP(H1669,[1]STATUS_OPEX!H:I,2,0)),0)</f>
        <v>LIB //ATEC</v>
      </c>
      <c r="R1669" s="135">
        <v>45572</v>
      </c>
      <c r="S1669" s="32" t="s">
        <v>66</v>
      </c>
      <c r="T1669" s="26" t="s">
        <v>48</v>
      </c>
      <c r="U1669" s="33" t="s">
        <v>67</v>
      </c>
      <c r="V1669" s="33" t="str">
        <f t="shared" si="244"/>
        <v>OK</v>
      </c>
      <c r="W1669" s="33" t="s">
        <v>148</v>
      </c>
      <c r="X1669" s="33" t="s">
        <v>148</v>
      </c>
      <c r="Y1669" s="33" t="str">
        <f>IF(AK1669&gt;0,"OK","NOK")</f>
        <v>NOK</v>
      </c>
      <c r="Z1669" s="14">
        <f t="shared" si="245"/>
        <v>0.2</v>
      </c>
      <c r="AA1669" s="48">
        <v>6332.14</v>
      </c>
      <c r="AB1669" s="76" t="s">
        <v>50</v>
      </c>
      <c r="AC1669" s="36" t="s">
        <v>411</v>
      </c>
      <c r="AD1669" s="37" t="s">
        <v>51</v>
      </c>
      <c r="AE1669" s="32" t="str">
        <f t="shared" si="248"/>
        <v>Não realizado</v>
      </c>
      <c r="AF1669" s="38" t="s">
        <v>68</v>
      </c>
      <c r="AG1669" s="49">
        <f t="shared" si="242"/>
        <v>0</v>
      </c>
      <c r="AH1669" s="40">
        <v>2548098.5699999998</v>
      </c>
      <c r="AI1669" s="50" t="e">
        <f t="shared" si="240"/>
        <v>#N/A</v>
      </c>
      <c r="AJ1669" s="41">
        <v>0</v>
      </c>
      <c r="AK1669" s="51">
        <v>0</v>
      </c>
      <c r="AL1669" s="34" t="str">
        <f t="shared" si="246"/>
        <v>Erica Fragoso</v>
      </c>
    </row>
    <row r="1670" spans="1:38" x14ac:dyDescent="0.25">
      <c r="A1670" s="26" t="s">
        <v>38</v>
      </c>
      <c r="B1670" s="26" t="s">
        <v>39</v>
      </c>
      <c r="C1670" s="26" t="s">
        <v>52</v>
      </c>
      <c r="D1670" s="26" t="s">
        <v>40</v>
      </c>
      <c r="E1670" s="117">
        <v>6003041</v>
      </c>
      <c r="F1670" s="118">
        <v>281</v>
      </c>
      <c r="G1670" s="118"/>
      <c r="H1670" s="26">
        <v>6000838575</v>
      </c>
      <c r="I1670" s="29" t="s">
        <v>42</v>
      </c>
      <c r="J1670" s="29" t="s">
        <v>42</v>
      </c>
      <c r="K1670" s="30" t="str">
        <f t="shared" si="247"/>
        <v>Custeio</v>
      </c>
      <c r="L1670" s="47" t="s">
        <v>136</v>
      </c>
      <c r="M1670" s="26" t="s">
        <v>111</v>
      </c>
      <c r="N1670" s="43" t="str">
        <f t="shared" si="243"/>
        <v>Realizado</v>
      </c>
      <c r="O1670" s="119" t="s">
        <v>137</v>
      </c>
      <c r="P1670" s="119" t="s">
        <v>76</v>
      </c>
      <c r="Q1670" s="43" t="str">
        <f>IFERROR(IFERROR(VLOOKUP(H1670,[1]STATUS_CAPEX!I:J,2,0),VLOOKUP(H1670,[1]STATUS_OPEX!H:I,2,0)),0)</f>
        <v>LIB //COMS</v>
      </c>
      <c r="R1670" s="136">
        <v>45573</v>
      </c>
      <c r="S1670" s="99" t="s">
        <v>47</v>
      </c>
      <c r="T1670" s="119" t="s">
        <v>72</v>
      </c>
      <c r="U1670" s="33" t="s">
        <v>39</v>
      </c>
      <c r="V1670" s="33" t="str">
        <f t="shared" si="244"/>
        <v>OK</v>
      </c>
      <c r="W1670" s="33" t="s">
        <v>49</v>
      </c>
      <c r="X1670" s="33" t="s">
        <v>49</v>
      </c>
      <c r="Y1670" s="33" t="s">
        <v>39</v>
      </c>
      <c r="Z1670" s="14">
        <f t="shared" si="245"/>
        <v>1</v>
      </c>
      <c r="AA1670" s="121">
        <v>974.36</v>
      </c>
      <c r="AB1670" s="139" t="str">
        <f>IFERROR(VLOOKUP(H1670,[1]!Tabela11[[#All],[PEP/ORDEM]:[Mês_Acompanhamento]],8,0),"GIRO")</f>
        <v>GIRO</v>
      </c>
      <c r="AC1670" s="36" t="s">
        <v>271</v>
      </c>
      <c r="AD1670" s="37" t="s">
        <v>51</v>
      </c>
      <c r="AE1670" s="32" t="str">
        <f t="shared" si="248"/>
        <v>Realizado</v>
      </c>
      <c r="AF1670" s="114" t="s">
        <v>42</v>
      </c>
      <c r="AG1670" s="122">
        <f t="shared" si="242"/>
        <v>209.6</v>
      </c>
      <c r="AH1670" s="40">
        <v>2548098.5699999998</v>
      </c>
      <c r="AI1670" s="123" t="e">
        <f t="shared" si="240"/>
        <v>#N/A</v>
      </c>
      <c r="AJ1670" s="41">
        <v>25952961</v>
      </c>
      <c r="AK1670" s="51">
        <v>209.6</v>
      </c>
      <c r="AL1670" s="34" t="str">
        <f t="shared" si="246"/>
        <v>Mauricio Alves</v>
      </c>
    </row>
    <row r="1671" spans="1:38" x14ac:dyDescent="0.25">
      <c r="A1671" s="26" t="s">
        <v>38</v>
      </c>
      <c r="B1671" s="26" t="s">
        <v>39</v>
      </c>
      <c r="C1671" s="26" t="s">
        <v>52</v>
      </c>
      <c r="D1671" s="26" t="s">
        <v>40</v>
      </c>
      <c r="E1671" s="117">
        <v>44600525</v>
      </c>
      <c r="F1671" s="118">
        <v>282</v>
      </c>
      <c r="G1671" s="118"/>
      <c r="H1671" s="26">
        <v>6000838576</v>
      </c>
      <c r="I1671" s="26" t="s">
        <v>42</v>
      </c>
      <c r="J1671" s="26" t="s">
        <v>42</v>
      </c>
      <c r="K1671" s="30" t="str">
        <f t="shared" si="247"/>
        <v>Custeio</v>
      </c>
      <c r="L1671" s="47" t="s">
        <v>136</v>
      </c>
      <c r="M1671" s="26" t="s">
        <v>111</v>
      </c>
      <c r="N1671" s="43" t="str">
        <f t="shared" si="243"/>
        <v>Realizado</v>
      </c>
      <c r="O1671" s="119" t="s">
        <v>160</v>
      </c>
      <c r="P1671" s="119" t="s">
        <v>753</v>
      </c>
      <c r="Q1671" s="26" t="str">
        <f>IFERROR(IFERROR(VLOOKUP(H1671,[1]STATUS_CAPEX!I:J,2,0),VLOOKUP(H1671,[1]STATUS_OPEX!H:I,2,0)),0)</f>
        <v>LIB //COMS</v>
      </c>
      <c r="R1671" s="136">
        <v>45573</v>
      </c>
      <c r="S1671" s="99" t="s">
        <v>47</v>
      </c>
      <c r="T1671" s="119" t="s">
        <v>72</v>
      </c>
      <c r="U1671" s="33" t="s">
        <v>39</v>
      </c>
      <c r="V1671" s="33" t="str">
        <f t="shared" si="244"/>
        <v>OK</v>
      </c>
      <c r="W1671" s="33" t="s">
        <v>49</v>
      </c>
      <c r="X1671" s="33" t="s">
        <v>49</v>
      </c>
      <c r="Y1671" s="33" t="s">
        <v>39</v>
      </c>
      <c r="Z1671" s="14">
        <f t="shared" si="245"/>
        <v>1</v>
      </c>
      <c r="AA1671" s="121">
        <v>1056.96</v>
      </c>
      <c r="AB1671" s="139" t="str">
        <f>IFERROR(VLOOKUP(H1671,[1]!Tabela11[[#All],[PEP/ORDEM]:[Mês_Acompanhamento]],8,0),"GIRO")</f>
        <v>GIRO</v>
      </c>
      <c r="AC1671" s="36" t="s">
        <v>271</v>
      </c>
      <c r="AD1671" s="37" t="s">
        <v>51</v>
      </c>
      <c r="AE1671" s="32" t="str">
        <f t="shared" si="248"/>
        <v>Realizado</v>
      </c>
      <c r="AF1671" s="114" t="s">
        <v>42</v>
      </c>
      <c r="AG1671" s="122">
        <f t="shared" si="242"/>
        <v>1059.1199999999999</v>
      </c>
      <c r="AH1671" s="40">
        <v>2548098.5699999998</v>
      </c>
      <c r="AI1671" s="123" t="e">
        <f t="shared" si="240"/>
        <v>#N/A</v>
      </c>
      <c r="AJ1671" s="41">
        <v>25952973</v>
      </c>
      <c r="AK1671" s="51">
        <v>1059.1199999999999</v>
      </c>
      <c r="AL1671" s="34" t="str">
        <f t="shared" si="246"/>
        <v>Mauricio Alves</v>
      </c>
    </row>
    <row r="1672" spans="1:38" x14ac:dyDescent="0.25">
      <c r="A1672" s="26" t="s">
        <v>38</v>
      </c>
      <c r="B1672" s="26" t="s">
        <v>39</v>
      </c>
      <c r="C1672" s="26" t="s">
        <v>52</v>
      </c>
      <c r="D1672" s="26" t="s">
        <v>40</v>
      </c>
      <c r="E1672" s="27">
        <v>44601056</v>
      </c>
      <c r="F1672" s="67">
        <v>283</v>
      </c>
      <c r="G1672" s="67"/>
      <c r="H1672" s="26">
        <v>6000838577</v>
      </c>
      <c r="I1672" s="26" t="s">
        <v>42</v>
      </c>
      <c r="J1672" s="26" t="s">
        <v>42</v>
      </c>
      <c r="K1672" s="30" t="str">
        <f t="shared" si="247"/>
        <v>Custeio</v>
      </c>
      <c r="L1672" s="47" t="s">
        <v>136</v>
      </c>
      <c r="M1672" s="26" t="s">
        <v>111</v>
      </c>
      <c r="N1672" s="26" t="str">
        <f t="shared" si="243"/>
        <v>Realizado</v>
      </c>
      <c r="O1672" s="47" t="s">
        <v>64</v>
      </c>
      <c r="P1672" s="47" t="s">
        <v>76</v>
      </c>
      <c r="Q1672" s="26" t="str">
        <f>IFERROR(IFERROR(VLOOKUP(H1672,[1]STATUS_CAPEX!I:J,2,0),VLOOKUP(H1672,[1]STATUS_OPEX!H:I,2,0)),0)</f>
        <v>LIB //COMS</v>
      </c>
      <c r="R1672" s="135">
        <v>45573</v>
      </c>
      <c r="S1672" s="32" t="s">
        <v>47</v>
      </c>
      <c r="T1672" s="47" t="s">
        <v>72</v>
      </c>
      <c r="U1672" s="33" t="s">
        <v>39</v>
      </c>
      <c r="V1672" s="33" t="str">
        <f t="shared" si="244"/>
        <v>OK</v>
      </c>
      <c r="W1672" s="33" t="s">
        <v>49</v>
      </c>
      <c r="X1672" s="33" t="s">
        <v>49</v>
      </c>
      <c r="Y1672" s="33" t="s">
        <v>39</v>
      </c>
      <c r="Z1672" s="14">
        <f t="shared" si="245"/>
        <v>1</v>
      </c>
      <c r="AA1672" s="48">
        <v>2112.9699999999998</v>
      </c>
      <c r="AB1672" s="76" t="str">
        <f>IFERROR(VLOOKUP(H1672,[1]!Tabela11[[#All],[PEP/ORDEM]:[Mês_Acompanhamento]],8,0),"GIRO")</f>
        <v>GIRO</v>
      </c>
      <c r="AC1672" s="36" t="s">
        <v>271</v>
      </c>
      <c r="AD1672" s="37" t="s">
        <v>51</v>
      </c>
      <c r="AE1672" s="32" t="str">
        <f t="shared" si="248"/>
        <v>Realizado</v>
      </c>
      <c r="AF1672" s="38" t="s">
        <v>42</v>
      </c>
      <c r="AG1672" s="39">
        <f t="shared" si="242"/>
        <v>419.2</v>
      </c>
      <c r="AH1672" s="40">
        <v>2548098.5699999998</v>
      </c>
      <c r="AI1672" s="35" t="e">
        <f t="shared" si="240"/>
        <v>#N/A</v>
      </c>
      <c r="AJ1672" s="41">
        <v>25953283</v>
      </c>
      <c r="AK1672" s="51">
        <v>419.2</v>
      </c>
      <c r="AL1672" s="34" t="str">
        <f t="shared" si="246"/>
        <v>Mauricio Alves</v>
      </c>
    </row>
    <row r="1673" spans="1:38" x14ac:dyDescent="0.25">
      <c r="A1673" s="26" t="s">
        <v>38</v>
      </c>
      <c r="B1673" s="26" t="s">
        <v>39</v>
      </c>
      <c r="C1673" s="26" t="s">
        <v>52</v>
      </c>
      <c r="D1673" s="26" t="s">
        <v>40</v>
      </c>
      <c r="E1673" s="27">
        <v>9334</v>
      </c>
      <c r="F1673" s="67">
        <v>713</v>
      </c>
      <c r="G1673" s="67"/>
      <c r="H1673" s="26">
        <v>6000833416</v>
      </c>
      <c r="I1673" s="26" t="s">
        <v>42</v>
      </c>
      <c r="J1673" s="26" t="s">
        <v>42</v>
      </c>
      <c r="K1673" s="30" t="str">
        <f t="shared" si="247"/>
        <v>Custeio</v>
      </c>
      <c r="L1673" s="47" t="s">
        <v>156</v>
      </c>
      <c r="M1673" s="26" t="s">
        <v>69</v>
      </c>
      <c r="N1673" s="26" t="str">
        <f t="shared" si="243"/>
        <v>Realizado</v>
      </c>
      <c r="O1673" s="47" t="s">
        <v>45</v>
      </c>
      <c r="P1673" s="47" t="s">
        <v>76</v>
      </c>
      <c r="Q1673" s="26" t="str">
        <f>IFERROR(IFERROR(VLOOKUP(H1673,[1]STATUS_CAPEX!I:J,2,0),VLOOKUP(H1673,[1]STATUS_OPEX!H:I,2,0)),0)</f>
        <v>LIB //COMS</v>
      </c>
      <c r="R1673" s="135">
        <v>45573</v>
      </c>
      <c r="S1673" s="32" t="s">
        <v>47</v>
      </c>
      <c r="T1673" s="47" t="s">
        <v>72</v>
      </c>
      <c r="U1673" s="33" t="s">
        <v>39</v>
      </c>
      <c r="V1673" s="33" t="str">
        <f t="shared" si="244"/>
        <v>OK</v>
      </c>
      <c r="W1673" s="33" t="s">
        <v>49</v>
      </c>
      <c r="X1673" s="33" t="s">
        <v>49</v>
      </c>
      <c r="Y1673" s="33" t="s">
        <v>39</v>
      </c>
      <c r="Z1673" s="14">
        <f t="shared" si="245"/>
        <v>1</v>
      </c>
      <c r="AA1673" s="48">
        <v>2756.11</v>
      </c>
      <c r="AB1673" s="76" t="str">
        <f>IFERROR(VLOOKUP(H1673,[1]!Tabela11[[#All],[PEP/ORDEM]:[Mês_Acompanhamento]],8,0),"GIRO")</f>
        <v>GIRO</v>
      </c>
      <c r="AC1673" s="36" t="s">
        <v>73</v>
      </c>
      <c r="AD1673" s="37" t="s">
        <v>51</v>
      </c>
      <c r="AE1673" s="32" t="str">
        <f t="shared" si="248"/>
        <v>Realizado</v>
      </c>
      <c r="AF1673" s="38" t="s">
        <v>42</v>
      </c>
      <c r="AG1673" s="39">
        <f t="shared" si="242"/>
        <v>988.06</v>
      </c>
      <c r="AH1673" s="40">
        <v>2548098.5699999998</v>
      </c>
      <c r="AI1673" s="35" t="e">
        <f t="shared" si="240"/>
        <v>#N/A</v>
      </c>
      <c r="AJ1673" s="41">
        <v>26028851</v>
      </c>
      <c r="AK1673" s="51">
        <v>988.06</v>
      </c>
      <c r="AL1673" s="34" t="str">
        <f t="shared" si="246"/>
        <v>Mauricio Alves</v>
      </c>
    </row>
    <row r="1674" spans="1:38" x14ac:dyDescent="0.25">
      <c r="A1674" s="26" t="s">
        <v>38</v>
      </c>
      <c r="B1674" s="26" t="s">
        <v>39</v>
      </c>
      <c r="C1674" s="26" t="s">
        <v>52</v>
      </c>
      <c r="D1674" s="26" t="s">
        <v>40</v>
      </c>
      <c r="E1674" s="27">
        <v>7922</v>
      </c>
      <c r="F1674" s="67">
        <v>714</v>
      </c>
      <c r="G1674" s="67"/>
      <c r="H1674" s="26">
        <v>6000841188</v>
      </c>
      <c r="I1674" s="26" t="s">
        <v>42</v>
      </c>
      <c r="J1674" s="26" t="s">
        <v>42</v>
      </c>
      <c r="K1674" s="30" t="str">
        <f t="shared" si="247"/>
        <v>Custeio</v>
      </c>
      <c r="L1674" s="47" t="s">
        <v>136</v>
      </c>
      <c r="M1674" s="26" t="s">
        <v>69</v>
      </c>
      <c r="N1674" s="26" t="str">
        <f t="shared" si="243"/>
        <v>Realizado</v>
      </c>
      <c r="O1674" s="47" t="s">
        <v>45</v>
      </c>
      <c r="P1674" s="47" t="s">
        <v>76</v>
      </c>
      <c r="Q1674" s="26" t="str">
        <f>IFERROR(IFERROR(VLOOKUP(H1674,[1]STATUS_CAPEX!I:J,2,0),VLOOKUP(H1674,[1]STATUS_OPEX!H:I,2,0)),0)</f>
        <v>LIB //COMS</v>
      </c>
      <c r="R1674" s="135">
        <v>45573</v>
      </c>
      <c r="S1674" s="32" t="s">
        <v>47</v>
      </c>
      <c r="T1674" s="47" t="s">
        <v>72</v>
      </c>
      <c r="U1674" s="33" t="s">
        <v>39</v>
      </c>
      <c r="V1674" s="33" t="str">
        <f t="shared" si="244"/>
        <v>OK</v>
      </c>
      <c r="W1674" s="33" t="s">
        <v>49</v>
      </c>
      <c r="X1674" s="33" t="s">
        <v>49</v>
      </c>
      <c r="Y1674" s="33" t="s">
        <v>39</v>
      </c>
      <c r="Z1674" s="14">
        <f t="shared" si="245"/>
        <v>1</v>
      </c>
      <c r="AA1674" s="48">
        <v>1377.35</v>
      </c>
      <c r="AB1674" s="76" t="str">
        <f>IFERROR(VLOOKUP(H1674,[1]!Tabela11[[#All],[PEP/ORDEM]:[Mês_Acompanhamento]],8,0),"GIRO")</f>
        <v>GIRO</v>
      </c>
      <c r="AC1674" s="36" t="s">
        <v>271</v>
      </c>
      <c r="AD1674" s="37" t="s">
        <v>51</v>
      </c>
      <c r="AE1674" s="32" t="str">
        <f t="shared" si="248"/>
        <v>Realizado</v>
      </c>
      <c r="AF1674" s="38" t="s">
        <v>42</v>
      </c>
      <c r="AG1674" s="39">
        <f t="shared" si="242"/>
        <v>916.99</v>
      </c>
      <c r="AH1674" s="40">
        <v>2548098.5699999998</v>
      </c>
      <c r="AI1674" s="35" t="e">
        <f t="shared" si="240"/>
        <v>#N/A</v>
      </c>
      <c r="AJ1674" s="41">
        <v>26045918</v>
      </c>
      <c r="AK1674" s="51">
        <v>916.99</v>
      </c>
      <c r="AL1674" s="34" t="str">
        <f t="shared" si="246"/>
        <v>Mauricio Alves</v>
      </c>
    </row>
    <row r="1675" spans="1:38" x14ac:dyDescent="0.25">
      <c r="A1675" s="26" t="s">
        <v>38</v>
      </c>
      <c r="B1675" s="26" t="s">
        <v>39</v>
      </c>
      <c r="C1675" s="26" t="s">
        <v>52</v>
      </c>
      <c r="D1675" s="26" t="s">
        <v>40</v>
      </c>
      <c r="E1675" s="27">
        <v>9385</v>
      </c>
      <c r="F1675" s="67">
        <v>715</v>
      </c>
      <c r="G1675" s="67"/>
      <c r="H1675" s="26">
        <v>6000840716</v>
      </c>
      <c r="I1675" s="26" t="s">
        <v>42</v>
      </c>
      <c r="J1675" s="26" t="s">
        <v>42</v>
      </c>
      <c r="K1675" s="30" t="str">
        <f t="shared" si="247"/>
        <v>Custeio</v>
      </c>
      <c r="L1675" s="47" t="s">
        <v>136</v>
      </c>
      <c r="M1675" s="26" t="s">
        <v>69</v>
      </c>
      <c r="N1675" s="26" t="str">
        <f t="shared" si="243"/>
        <v>Realizado</v>
      </c>
      <c r="O1675" s="47" t="s">
        <v>245</v>
      </c>
      <c r="P1675" s="47" t="s">
        <v>76</v>
      </c>
      <c r="Q1675" s="26" t="str">
        <f>IFERROR(IFERROR(VLOOKUP(H1675,[1]STATUS_CAPEX!I:J,2,0),VLOOKUP(H1675,[1]STATUS_OPEX!H:I,2,0)),0)</f>
        <v>LIB //COMS</v>
      </c>
      <c r="R1675" s="135">
        <v>45573</v>
      </c>
      <c r="S1675" s="32" t="s">
        <v>47</v>
      </c>
      <c r="T1675" s="47" t="s">
        <v>72</v>
      </c>
      <c r="U1675" s="33" t="s">
        <v>39</v>
      </c>
      <c r="V1675" s="33" t="str">
        <f t="shared" si="244"/>
        <v>OK</v>
      </c>
      <c r="W1675" s="33" t="s">
        <v>49</v>
      </c>
      <c r="X1675" s="33" t="s">
        <v>49</v>
      </c>
      <c r="Y1675" s="33" t="s">
        <v>39</v>
      </c>
      <c r="Z1675" s="14">
        <f t="shared" si="245"/>
        <v>1</v>
      </c>
      <c r="AA1675" s="48">
        <v>8194.41</v>
      </c>
      <c r="AB1675" s="76" t="str">
        <f>IFERROR(VLOOKUP(H1675,[1]!Tabela11[[#All],[PEP/ORDEM]:[Mês_Acompanhamento]],8,0),"GIRO")</f>
        <v>GIRO</v>
      </c>
      <c r="AC1675" s="36" t="s">
        <v>73</v>
      </c>
      <c r="AD1675" s="37" t="s">
        <v>51</v>
      </c>
      <c r="AE1675" s="32" t="str">
        <f t="shared" si="248"/>
        <v>Realizado</v>
      </c>
      <c r="AF1675" s="38" t="s">
        <v>42</v>
      </c>
      <c r="AG1675" s="39">
        <f t="shared" si="242"/>
        <v>1951.89</v>
      </c>
      <c r="AH1675" s="40">
        <v>2548098.5699999998</v>
      </c>
      <c r="AI1675" s="35" t="e">
        <f t="shared" si="240"/>
        <v>#N/A</v>
      </c>
      <c r="AJ1675" s="110">
        <v>26028140</v>
      </c>
      <c r="AK1675" s="51">
        <v>1951.89</v>
      </c>
      <c r="AL1675" s="34" t="str">
        <f t="shared" si="246"/>
        <v>Mauricio Alves</v>
      </c>
    </row>
    <row r="1676" spans="1:38" x14ac:dyDescent="0.25">
      <c r="A1676" s="26" t="s">
        <v>38</v>
      </c>
      <c r="B1676" s="26" t="s">
        <v>39</v>
      </c>
      <c r="C1676" s="26" t="s">
        <v>52</v>
      </c>
      <c r="D1676" s="26" t="s">
        <v>40</v>
      </c>
      <c r="E1676" s="27">
        <v>9334</v>
      </c>
      <c r="F1676" s="67">
        <v>716</v>
      </c>
      <c r="G1676" s="67"/>
      <c r="H1676" s="26">
        <v>6000833416</v>
      </c>
      <c r="I1676" s="26" t="s">
        <v>42</v>
      </c>
      <c r="J1676" s="26" t="s">
        <v>42</v>
      </c>
      <c r="K1676" s="30" t="str">
        <f t="shared" si="247"/>
        <v>Custeio</v>
      </c>
      <c r="L1676" s="47" t="s">
        <v>156</v>
      </c>
      <c r="M1676" s="26" t="s">
        <v>69</v>
      </c>
      <c r="N1676" s="26" t="str">
        <f t="shared" si="243"/>
        <v>Realizado</v>
      </c>
      <c r="O1676" s="47" t="s">
        <v>45</v>
      </c>
      <c r="P1676" s="47" t="s">
        <v>76</v>
      </c>
      <c r="Q1676" s="26" t="str">
        <f>IFERROR(IFERROR(VLOOKUP(H1676,[1]STATUS_CAPEX!I:J,2,0),VLOOKUP(H1676,[1]STATUS_OPEX!H:I,2,0)),0)</f>
        <v>LIB //COMS</v>
      </c>
      <c r="R1676" s="135">
        <v>45573</v>
      </c>
      <c r="S1676" s="32" t="s">
        <v>47</v>
      </c>
      <c r="T1676" s="47" t="s">
        <v>72</v>
      </c>
      <c r="U1676" s="33" t="s">
        <v>39</v>
      </c>
      <c r="V1676" s="33" t="str">
        <f t="shared" si="244"/>
        <v>OK</v>
      </c>
      <c r="W1676" s="33" t="s">
        <v>49</v>
      </c>
      <c r="X1676" s="33" t="s">
        <v>49</v>
      </c>
      <c r="Y1676" s="33" t="s">
        <v>39</v>
      </c>
      <c r="Z1676" s="14">
        <f t="shared" si="245"/>
        <v>1</v>
      </c>
      <c r="AA1676" s="48">
        <v>7747.88</v>
      </c>
      <c r="AB1676" s="76" t="str">
        <f>IFERROR(VLOOKUP(H1676,[1]!Tabela11[[#All],[PEP/ORDEM]:[Mês_Acompanhamento]],8,0),"GIRO")</f>
        <v>GIRO</v>
      </c>
      <c r="AC1676" s="36" t="s">
        <v>73</v>
      </c>
      <c r="AD1676" s="37" t="s">
        <v>51</v>
      </c>
      <c r="AE1676" s="32" t="str">
        <f t="shared" si="248"/>
        <v>Realizado</v>
      </c>
      <c r="AF1676" s="114" t="s">
        <v>42</v>
      </c>
      <c r="AG1676" s="49">
        <f t="shared" si="242"/>
        <v>2258</v>
      </c>
      <c r="AH1676" s="40">
        <v>2548098.5699999998</v>
      </c>
      <c r="AI1676" s="35" t="e">
        <f t="shared" si="240"/>
        <v>#N/A</v>
      </c>
      <c r="AJ1676" s="41">
        <v>26028851</v>
      </c>
      <c r="AK1676" s="51">
        <v>2258</v>
      </c>
      <c r="AL1676" s="34" t="str">
        <f t="shared" si="246"/>
        <v>Mauricio Alves</v>
      </c>
    </row>
    <row r="1677" spans="1:38" x14ac:dyDescent="0.25">
      <c r="A1677" s="26" t="s">
        <v>38</v>
      </c>
      <c r="B1677" s="26" t="s">
        <v>39</v>
      </c>
      <c r="C1677" s="26" t="s">
        <v>52</v>
      </c>
      <c r="D1677" s="26" t="s">
        <v>40</v>
      </c>
      <c r="E1677" s="27">
        <v>9334</v>
      </c>
      <c r="F1677" s="67">
        <v>717</v>
      </c>
      <c r="G1677" s="67"/>
      <c r="H1677" s="26">
        <v>6000833416</v>
      </c>
      <c r="I1677" s="26" t="s">
        <v>42</v>
      </c>
      <c r="J1677" s="26" t="s">
        <v>42</v>
      </c>
      <c r="K1677" s="30" t="str">
        <f t="shared" si="247"/>
        <v>Custeio</v>
      </c>
      <c r="L1677" s="47" t="s">
        <v>156</v>
      </c>
      <c r="M1677" s="26" t="s">
        <v>69</v>
      </c>
      <c r="N1677" s="26" t="str">
        <f t="shared" si="243"/>
        <v>Realizado</v>
      </c>
      <c r="O1677" s="47" t="s">
        <v>45</v>
      </c>
      <c r="P1677" s="47" t="s">
        <v>76</v>
      </c>
      <c r="Q1677" s="26" t="str">
        <f>IFERROR(IFERROR(VLOOKUP(H1677,[1]STATUS_CAPEX!I:J,2,0),VLOOKUP(H1677,[1]STATUS_OPEX!H:I,2,0)),0)</f>
        <v>LIB //COMS</v>
      </c>
      <c r="R1677" s="135">
        <v>45573</v>
      </c>
      <c r="S1677" s="32" t="s">
        <v>47</v>
      </c>
      <c r="T1677" s="47" t="s">
        <v>72</v>
      </c>
      <c r="U1677" s="33" t="s">
        <v>39</v>
      </c>
      <c r="V1677" s="33" t="str">
        <f t="shared" si="244"/>
        <v>OK</v>
      </c>
      <c r="W1677" s="33" t="s">
        <v>49</v>
      </c>
      <c r="X1677" s="33" t="s">
        <v>49</v>
      </c>
      <c r="Y1677" s="33" t="s">
        <v>39</v>
      </c>
      <c r="Z1677" s="14">
        <f t="shared" si="245"/>
        <v>1</v>
      </c>
      <c r="AA1677" s="48">
        <v>3966.35</v>
      </c>
      <c r="AB1677" s="76" t="str">
        <f>IFERROR(VLOOKUP(H1677,[1]!Tabela11[[#All],[PEP/ORDEM]:[Mês_Acompanhamento]],8,0),"GIRO")</f>
        <v>GIRO</v>
      </c>
      <c r="AC1677" s="36" t="s">
        <v>73</v>
      </c>
      <c r="AD1677" s="37" t="s">
        <v>51</v>
      </c>
      <c r="AE1677" s="32" t="str">
        <f t="shared" si="248"/>
        <v>Realizado</v>
      </c>
      <c r="AF1677" s="114" t="s">
        <v>42</v>
      </c>
      <c r="AG1677" s="49">
        <f t="shared" si="242"/>
        <v>2069.5</v>
      </c>
      <c r="AH1677" s="40">
        <v>2548098.5699999998</v>
      </c>
      <c r="AI1677" s="35" t="e">
        <f t="shared" si="240"/>
        <v>#N/A</v>
      </c>
      <c r="AJ1677" s="41">
        <v>26028851</v>
      </c>
      <c r="AK1677" s="51">
        <v>2069.5</v>
      </c>
      <c r="AL1677" s="34" t="str">
        <f t="shared" si="246"/>
        <v>Mauricio Alves</v>
      </c>
    </row>
    <row r="1678" spans="1:38" x14ac:dyDescent="0.25">
      <c r="A1678" s="26" t="s">
        <v>38</v>
      </c>
      <c r="B1678" s="26" t="s">
        <v>39</v>
      </c>
      <c r="C1678" s="26" t="s">
        <v>52</v>
      </c>
      <c r="D1678" s="26" t="s">
        <v>40</v>
      </c>
      <c r="E1678" s="27">
        <v>125591</v>
      </c>
      <c r="F1678" s="67">
        <v>718</v>
      </c>
      <c r="G1678" s="67"/>
      <c r="H1678" s="26">
        <v>6000841189</v>
      </c>
      <c r="I1678" s="26" t="s">
        <v>42</v>
      </c>
      <c r="J1678" s="26" t="s">
        <v>42</v>
      </c>
      <c r="K1678" s="30" t="str">
        <f t="shared" si="247"/>
        <v>Custeio</v>
      </c>
      <c r="L1678" s="47" t="s">
        <v>136</v>
      </c>
      <c r="M1678" s="26" t="s">
        <v>69</v>
      </c>
      <c r="N1678" s="26" t="str">
        <f t="shared" si="243"/>
        <v>Realizado</v>
      </c>
      <c r="O1678" s="47" t="s">
        <v>752</v>
      </c>
      <c r="P1678" s="47" t="s">
        <v>764</v>
      </c>
      <c r="Q1678" s="26" t="str">
        <f>IFERROR(IFERROR(VLOOKUP(H1678,[1]STATUS_CAPEX!I:J,2,0),VLOOKUP(H1678,[1]STATUS_OPEX!H:I,2,0)),0)</f>
        <v>LIB //COMS</v>
      </c>
      <c r="R1678" s="135">
        <v>45573</v>
      </c>
      <c r="S1678" s="32" t="s">
        <v>165</v>
      </c>
      <c r="T1678" s="47" t="s">
        <v>72</v>
      </c>
      <c r="U1678" s="33" t="s">
        <v>39</v>
      </c>
      <c r="V1678" s="33" t="str">
        <f t="shared" si="244"/>
        <v>OK</v>
      </c>
      <c r="W1678" s="33" t="s">
        <v>49</v>
      </c>
      <c r="X1678" s="33" t="s">
        <v>49</v>
      </c>
      <c r="Y1678" s="33" t="s">
        <v>39</v>
      </c>
      <c r="Z1678" s="14">
        <f t="shared" si="245"/>
        <v>1</v>
      </c>
      <c r="AA1678" s="48">
        <v>4589.21</v>
      </c>
      <c r="AB1678" s="76" t="s">
        <v>50</v>
      </c>
      <c r="AC1678" s="36" t="s">
        <v>271</v>
      </c>
      <c r="AD1678" s="37" t="s">
        <v>51</v>
      </c>
      <c r="AE1678" s="32" t="str">
        <f t="shared" si="248"/>
        <v>Realizado</v>
      </c>
      <c r="AF1678" s="38" t="s">
        <v>166</v>
      </c>
      <c r="AG1678" s="49">
        <f t="shared" si="242"/>
        <v>1880.27</v>
      </c>
      <c r="AH1678" s="40">
        <v>2548098.5699999998</v>
      </c>
      <c r="AI1678" s="35" t="e">
        <f t="shared" si="240"/>
        <v>#N/A</v>
      </c>
      <c r="AJ1678" s="41">
        <v>26045955</v>
      </c>
      <c r="AK1678" s="51">
        <v>1880.27</v>
      </c>
      <c r="AL1678" s="34" t="str">
        <f t="shared" si="246"/>
        <v>Mauricio Alves</v>
      </c>
    </row>
    <row r="1679" spans="1:38" x14ac:dyDescent="0.25">
      <c r="A1679" s="26" t="s">
        <v>38</v>
      </c>
      <c r="B1679" s="26" t="s">
        <v>39</v>
      </c>
      <c r="C1679" s="26" t="s">
        <v>52</v>
      </c>
      <c r="D1679" s="26" t="s">
        <v>40</v>
      </c>
      <c r="E1679" s="27">
        <v>9286</v>
      </c>
      <c r="F1679" s="67">
        <v>719</v>
      </c>
      <c r="G1679" s="67">
        <v>1</v>
      </c>
      <c r="H1679" s="26">
        <v>6000777130</v>
      </c>
      <c r="I1679" s="26" t="s">
        <v>42</v>
      </c>
      <c r="J1679" s="26" t="s">
        <v>42</v>
      </c>
      <c r="K1679" s="30" t="str">
        <f t="shared" si="247"/>
        <v>Custeio</v>
      </c>
      <c r="L1679" s="47" t="s">
        <v>728</v>
      </c>
      <c r="M1679" s="26" t="s">
        <v>69</v>
      </c>
      <c r="N1679" s="26" t="str">
        <f t="shared" si="243"/>
        <v>Realizado</v>
      </c>
      <c r="O1679" s="47" t="s">
        <v>45</v>
      </c>
      <c r="P1679" s="47" t="s">
        <v>76</v>
      </c>
      <c r="Q1679" s="26" t="str">
        <f>IFERROR(IFERROR(VLOOKUP(H1679,[1]STATUS_CAPEX!I:J,2,0),VLOOKUP(H1679,[1]STATUS_OPEX!H:I,2,0)),0)</f>
        <v>LIB //COMS</v>
      </c>
      <c r="R1679" s="135">
        <v>45573</v>
      </c>
      <c r="S1679" s="32" t="s">
        <v>47</v>
      </c>
      <c r="T1679" s="47" t="s">
        <v>72</v>
      </c>
      <c r="U1679" s="33" t="s">
        <v>39</v>
      </c>
      <c r="V1679" s="33" t="str">
        <f t="shared" si="244"/>
        <v>OK</v>
      </c>
      <c r="W1679" s="33" t="s">
        <v>49</v>
      </c>
      <c r="X1679" s="33" t="s">
        <v>49</v>
      </c>
      <c r="Y1679" s="33" t="s">
        <v>39</v>
      </c>
      <c r="Z1679" s="14">
        <f t="shared" si="245"/>
        <v>1</v>
      </c>
      <c r="AA1679" s="48">
        <v>2309.58</v>
      </c>
      <c r="AB1679" s="76" t="str">
        <f>IFERROR(VLOOKUP(H1679,[1]!Tabela11[[#All],[PEP/ORDEM]:[Mês_Acompanhamento]],8,0),"GIRO")</f>
        <v>GIRO</v>
      </c>
      <c r="AC1679" s="36" t="s">
        <v>271</v>
      </c>
      <c r="AD1679" s="37" t="s">
        <v>51</v>
      </c>
      <c r="AE1679" s="32" t="str">
        <f t="shared" si="248"/>
        <v>Realizado</v>
      </c>
      <c r="AF1679" s="114" t="s">
        <v>42</v>
      </c>
      <c r="AG1679" s="49">
        <f t="shared" si="242"/>
        <v>171.42</v>
      </c>
      <c r="AH1679" s="40">
        <v>2548098.5699999998</v>
      </c>
      <c r="AI1679" s="35" t="e">
        <f t="shared" si="240"/>
        <v>#N/A</v>
      </c>
      <c r="AJ1679" s="41">
        <v>26029500</v>
      </c>
      <c r="AK1679" s="51">
        <v>171.42</v>
      </c>
      <c r="AL1679" s="34" t="str">
        <f t="shared" si="246"/>
        <v>Mauricio Alves</v>
      </c>
    </row>
    <row r="1680" spans="1:38" x14ac:dyDescent="0.25">
      <c r="A1680" s="26" t="s">
        <v>38</v>
      </c>
      <c r="B1680" s="26" t="s">
        <v>39</v>
      </c>
      <c r="C1680" s="26" t="s">
        <v>52</v>
      </c>
      <c r="D1680" s="26" t="s">
        <v>40</v>
      </c>
      <c r="E1680" s="27">
        <v>9286</v>
      </c>
      <c r="F1680" s="67" t="s">
        <v>813</v>
      </c>
      <c r="G1680" s="67">
        <v>1</v>
      </c>
      <c r="H1680" s="26">
        <v>6000777044</v>
      </c>
      <c r="I1680" s="26" t="s">
        <v>42</v>
      </c>
      <c r="J1680" s="26" t="s">
        <v>42</v>
      </c>
      <c r="K1680" s="30" t="str">
        <f t="shared" si="247"/>
        <v>Custeio</v>
      </c>
      <c r="L1680" s="47" t="s">
        <v>728</v>
      </c>
      <c r="M1680" s="26" t="s">
        <v>69</v>
      </c>
      <c r="N1680" s="26" t="str">
        <f t="shared" si="243"/>
        <v>Realizado</v>
      </c>
      <c r="O1680" s="47" t="s">
        <v>45</v>
      </c>
      <c r="P1680" s="47" t="s">
        <v>76</v>
      </c>
      <c r="Q1680" s="26" t="str">
        <f>IFERROR(IFERROR(VLOOKUP(H1680,[1]STATUS_CAPEX!I:J,2,0),VLOOKUP(H1680,[1]STATUS_OPEX!H:I,2,0)),0)</f>
        <v>LIB //COMS</v>
      </c>
      <c r="R1680" s="135">
        <v>45573</v>
      </c>
      <c r="S1680" s="32" t="s">
        <v>47</v>
      </c>
      <c r="T1680" s="47" t="s">
        <v>72</v>
      </c>
      <c r="U1680" s="33" t="s">
        <v>39</v>
      </c>
      <c r="V1680" s="33" t="str">
        <f t="shared" si="244"/>
        <v>OK</v>
      </c>
      <c r="W1680" s="33" t="s">
        <v>49</v>
      </c>
      <c r="X1680" s="33" t="s">
        <v>49</v>
      </c>
      <c r="Y1680" s="33" t="s">
        <v>39</v>
      </c>
      <c r="Z1680" s="14">
        <f t="shared" si="245"/>
        <v>1</v>
      </c>
      <c r="AA1680" s="48">
        <v>2309.58</v>
      </c>
      <c r="AB1680" s="76" t="str">
        <f>IFERROR(VLOOKUP(H1680,[1]!Tabela11[[#All],[PEP/ORDEM]:[Mês_Acompanhamento]],8,0),"GIRO")</f>
        <v>GIRO</v>
      </c>
      <c r="AC1680" s="36" t="s">
        <v>271</v>
      </c>
      <c r="AD1680" s="37" t="s">
        <v>51</v>
      </c>
      <c r="AE1680" s="32" t="str">
        <f t="shared" si="248"/>
        <v>Realizado</v>
      </c>
      <c r="AF1680" s="114" t="s">
        <v>42</v>
      </c>
      <c r="AG1680" s="49">
        <f t="shared" si="242"/>
        <v>85.71</v>
      </c>
      <c r="AH1680" s="40">
        <v>2548098.5699999998</v>
      </c>
      <c r="AI1680" s="35" t="e">
        <f t="shared" si="240"/>
        <v>#N/A</v>
      </c>
      <c r="AJ1680" s="41">
        <v>26029524</v>
      </c>
      <c r="AK1680" s="51">
        <v>85.71</v>
      </c>
      <c r="AL1680" s="34" t="str">
        <f t="shared" si="246"/>
        <v>Mauricio Alves</v>
      </c>
    </row>
    <row r="1681" spans="1:38" x14ac:dyDescent="0.25">
      <c r="A1681" s="26" t="s">
        <v>38</v>
      </c>
      <c r="B1681" s="26" t="s">
        <v>39</v>
      </c>
      <c r="C1681" s="26" t="s">
        <v>52</v>
      </c>
      <c r="D1681" s="26" t="s">
        <v>40</v>
      </c>
      <c r="E1681" s="27">
        <v>8693</v>
      </c>
      <c r="F1681" s="67">
        <v>720</v>
      </c>
      <c r="G1681" s="67"/>
      <c r="H1681" s="26">
        <v>6000836008</v>
      </c>
      <c r="I1681" s="26" t="s">
        <v>42</v>
      </c>
      <c r="J1681" s="26" t="s">
        <v>42</v>
      </c>
      <c r="K1681" s="30" t="str">
        <f t="shared" si="247"/>
        <v>Custeio</v>
      </c>
      <c r="L1681" s="47" t="s">
        <v>289</v>
      </c>
      <c r="M1681" s="26" t="s">
        <v>69</v>
      </c>
      <c r="N1681" s="26" t="str">
        <f t="shared" si="243"/>
        <v>Realizado</v>
      </c>
      <c r="O1681" s="47" t="s">
        <v>45</v>
      </c>
      <c r="P1681" s="47" t="s">
        <v>76</v>
      </c>
      <c r="Q1681" s="26" t="str">
        <f>IFERROR(IFERROR(VLOOKUP(H1681,[1]STATUS_CAPEX!I:J,2,0),VLOOKUP(H1681,[1]STATUS_OPEX!H:I,2,0)),0)</f>
        <v>LIB //COMS</v>
      </c>
      <c r="R1681" s="135">
        <v>45573</v>
      </c>
      <c r="S1681" s="32" t="s">
        <v>47</v>
      </c>
      <c r="T1681" s="47" t="s">
        <v>72</v>
      </c>
      <c r="U1681" s="33" t="s">
        <v>39</v>
      </c>
      <c r="V1681" s="33" t="str">
        <f t="shared" si="244"/>
        <v>OK</v>
      </c>
      <c r="W1681" s="33" t="s">
        <v>49</v>
      </c>
      <c r="X1681" s="33" t="s">
        <v>49</v>
      </c>
      <c r="Y1681" s="33" t="s">
        <v>39</v>
      </c>
      <c r="Z1681" s="14">
        <f t="shared" si="245"/>
        <v>1</v>
      </c>
      <c r="AA1681" s="48">
        <v>3873.94</v>
      </c>
      <c r="AB1681" s="76" t="str">
        <f>IFERROR(VLOOKUP(H1681,[1]!Tabela11[[#All],[PEP/ORDEM]:[Mês_Acompanhamento]],8,0),"GIRO")</f>
        <v>GIRO</v>
      </c>
      <c r="AC1681" s="36" t="s">
        <v>271</v>
      </c>
      <c r="AD1681" s="37" t="s">
        <v>51</v>
      </c>
      <c r="AE1681" s="32" t="str">
        <f t="shared" si="248"/>
        <v>Realizado</v>
      </c>
      <c r="AF1681" s="114" t="s">
        <v>42</v>
      </c>
      <c r="AG1681" s="49">
        <f t="shared" si="242"/>
        <v>514.26</v>
      </c>
      <c r="AH1681" s="40">
        <v>2548098.5699999998</v>
      </c>
      <c r="AI1681" s="35" t="e">
        <f t="shared" ref="AI1681:AI1744" si="249">VLOOKUP(T1681,AN:AO,2,0)</f>
        <v>#N/A</v>
      </c>
      <c r="AJ1681" s="41">
        <v>26045548</v>
      </c>
      <c r="AK1681" s="51">
        <v>514.26</v>
      </c>
      <c r="AL1681" s="34" t="str">
        <f t="shared" si="246"/>
        <v>Mauricio Alves</v>
      </c>
    </row>
    <row r="1682" spans="1:38" x14ac:dyDescent="0.25">
      <c r="A1682" s="26" t="s">
        <v>38</v>
      </c>
      <c r="B1682" s="26" t="s">
        <v>39</v>
      </c>
      <c r="C1682" s="26" t="s">
        <v>52</v>
      </c>
      <c r="D1682" s="26" t="s">
        <v>40</v>
      </c>
      <c r="E1682" s="27">
        <v>8692</v>
      </c>
      <c r="F1682" s="67">
        <v>721</v>
      </c>
      <c r="G1682" s="67"/>
      <c r="H1682" s="26">
        <v>6000833416</v>
      </c>
      <c r="I1682" s="26" t="s">
        <v>42</v>
      </c>
      <c r="J1682" s="26" t="s">
        <v>42</v>
      </c>
      <c r="K1682" s="30" t="str">
        <f t="shared" si="247"/>
        <v>Custeio</v>
      </c>
      <c r="L1682" s="47" t="s">
        <v>156</v>
      </c>
      <c r="M1682" s="26" t="s">
        <v>69</v>
      </c>
      <c r="N1682" s="26" t="str">
        <f t="shared" si="243"/>
        <v>Realizado</v>
      </c>
      <c r="O1682" s="47" t="s">
        <v>45</v>
      </c>
      <c r="P1682" s="47" t="s">
        <v>76</v>
      </c>
      <c r="Q1682" s="26" t="str">
        <f>IFERROR(IFERROR(VLOOKUP(H1682,[1]STATUS_CAPEX!I:J,2,0),VLOOKUP(H1682,[1]STATUS_OPEX!H:I,2,0)),0)</f>
        <v>LIB //COMS</v>
      </c>
      <c r="R1682" s="135">
        <v>45573</v>
      </c>
      <c r="S1682" s="32" t="s">
        <v>47</v>
      </c>
      <c r="T1682" s="47" t="s">
        <v>72</v>
      </c>
      <c r="U1682" s="33" t="s">
        <v>39</v>
      </c>
      <c r="V1682" s="33" t="str">
        <f t="shared" si="244"/>
        <v>OK</v>
      </c>
      <c r="W1682" s="33" t="s">
        <v>49</v>
      </c>
      <c r="X1682" s="33" t="s">
        <v>49</v>
      </c>
      <c r="Y1682" s="33" t="s">
        <v>39</v>
      </c>
      <c r="Z1682" s="14">
        <f t="shared" si="245"/>
        <v>1</v>
      </c>
      <c r="AA1682" s="48">
        <v>2375.79</v>
      </c>
      <c r="AB1682" s="76" t="str">
        <f>IFERROR(VLOOKUP(H1682,[1]!Tabela11[[#All],[PEP/ORDEM]:[Mês_Acompanhamento]],8,0),"GIRO")</f>
        <v>GIRO</v>
      </c>
      <c r="AC1682" s="36" t="s">
        <v>73</v>
      </c>
      <c r="AD1682" s="37" t="s">
        <v>51</v>
      </c>
      <c r="AE1682" s="32" t="str">
        <f t="shared" si="248"/>
        <v>Realizado</v>
      </c>
      <c r="AF1682" s="114" t="s">
        <v>42</v>
      </c>
      <c r="AG1682" s="49">
        <f t="shared" si="242"/>
        <v>1029.94</v>
      </c>
      <c r="AH1682" s="40">
        <v>2548098.5699999998</v>
      </c>
      <c r="AI1682" s="35" t="e">
        <f t="shared" si="249"/>
        <v>#N/A</v>
      </c>
      <c r="AJ1682" s="41">
        <v>26028851</v>
      </c>
      <c r="AK1682" s="51">
        <v>1029.94</v>
      </c>
      <c r="AL1682" s="34" t="str">
        <f t="shared" si="246"/>
        <v>Mauricio Alves</v>
      </c>
    </row>
    <row r="1683" spans="1:38" x14ac:dyDescent="0.25">
      <c r="A1683" s="26" t="s">
        <v>38</v>
      </c>
      <c r="B1683" s="26" t="s">
        <v>39</v>
      </c>
      <c r="C1683" s="26" t="s">
        <v>52</v>
      </c>
      <c r="D1683" s="26" t="s">
        <v>40</v>
      </c>
      <c r="E1683" s="27">
        <v>8803</v>
      </c>
      <c r="F1683" s="67">
        <v>171</v>
      </c>
      <c r="G1683" s="67"/>
      <c r="H1683" s="26">
        <v>6000838497</v>
      </c>
      <c r="I1683" s="26" t="s">
        <v>42</v>
      </c>
      <c r="J1683" s="26" t="s">
        <v>42</v>
      </c>
      <c r="K1683" s="30" t="str">
        <f t="shared" si="247"/>
        <v>Custeio</v>
      </c>
      <c r="L1683" s="47" t="s">
        <v>136</v>
      </c>
      <c r="M1683" s="47" t="s">
        <v>44</v>
      </c>
      <c r="N1683" s="26" t="str">
        <f t="shared" si="243"/>
        <v>Realizado</v>
      </c>
      <c r="O1683" s="47" t="s">
        <v>272</v>
      </c>
      <c r="P1683" s="47" t="s">
        <v>76</v>
      </c>
      <c r="Q1683" s="26" t="str">
        <f>IFERROR(IFERROR(VLOOKUP(H1683,[1]STATUS_CAPEX!I:J,2,0),VLOOKUP(H1683,[1]STATUS_OPEX!H:I,2,0)),0)</f>
        <v>LIB //COMS</v>
      </c>
      <c r="R1683" s="135">
        <v>45573</v>
      </c>
      <c r="S1683" s="32" t="s">
        <v>47</v>
      </c>
      <c r="T1683" s="47" t="s">
        <v>72</v>
      </c>
      <c r="U1683" s="33" t="s">
        <v>39</v>
      </c>
      <c r="V1683" s="33" t="str">
        <f t="shared" si="244"/>
        <v>OK</v>
      </c>
      <c r="W1683" s="33" t="s">
        <v>49</v>
      </c>
      <c r="X1683" s="33" t="s">
        <v>49</v>
      </c>
      <c r="Y1683" s="33" t="s">
        <v>39</v>
      </c>
      <c r="Z1683" s="14">
        <f t="shared" si="245"/>
        <v>1</v>
      </c>
      <c r="AA1683" s="48">
        <v>5270.23</v>
      </c>
      <c r="AB1683" s="76" t="str">
        <f>IFERROR(VLOOKUP(H1683,[1]!Tabela11[[#All],[PEP/ORDEM]:[Mês_Acompanhamento]],8,0),"GIRO")</f>
        <v>GIRO</v>
      </c>
      <c r="AC1683" s="36" t="s">
        <v>271</v>
      </c>
      <c r="AD1683" s="37" t="s">
        <v>51</v>
      </c>
      <c r="AE1683" s="32" t="str">
        <f t="shared" si="248"/>
        <v>Realizado</v>
      </c>
      <c r="AF1683" s="114" t="s">
        <v>42</v>
      </c>
      <c r="AG1683" s="49">
        <f t="shared" si="242"/>
        <v>1822.74</v>
      </c>
      <c r="AH1683" s="40">
        <v>2548098.5699999998</v>
      </c>
      <c r="AI1683" s="35" t="e">
        <f t="shared" si="249"/>
        <v>#N/A</v>
      </c>
      <c r="AJ1683" s="41">
        <v>25952906</v>
      </c>
      <c r="AK1683" s="51">
        <v>1822.74</v>
      </c>
      <c r="AL1683" s="34" t="str">
        <f t="shared" si="246"/>
        <v>Mauricio Alves</v>
      </c>
    </row>
    <row r="1684" spans="1:38" x14ac:dyDescent="0.25">
      <c r="A1684" s="26" t="s">
        <v>38</v>
      </c>
      <c r="B1684" s="26" t="s">
        <v>39</v>
      </c>
      <c r="C1684" s="26" t="s">
        <v>52</v>
      </c>
      <c r="D1684" s="26" t="s">
        <v>40</v>
      </c>
      <c r="E1684" s="27">
        <v>2931</v>
      </c>
      <c r="F1684" s="67">
        <v>172</v>
      </c>
      <c r="G1684" s="67"/>
      <c r="H1684" s="26">
        <v>6000839024</v>
      </c>
      <c r="I1684" s="26" t="s">
        <v>42</v>
      </c>
      <c r="J1684" s="26" t="s">
        <v>42</v>
      </c>
      <c r="K1684" s="30" t="str">
        <f t="shared" si="247"/>
        <v>Custeio</v>
      </c>
      <c r="L1684" s="47" t="s">
        <v>136</v>
      </c>
      <c r="M1684" s="47" t="s">
        <v>44</v>
      </c>
      <c r="N1684" s="26" t="str">
        <f t="shared" si="243"/>
        <v>Realizado</v>
      </c>
      <c r="O1684" s="47" t="s">
        <v>704</v>
      </c>
      <c r="P1684" s="47" t="s">
        <v>638</v>
      </c>
      <c r="Q1684" s="26" t="str">
        <f>IFERROR(IFERROR(VLOOKUP(H1684,[1]STATUS_CAPEX!I:J,2,0),VLOOKUP(H1684,[1]STATUS_OPEX!H:I,2,0)),0)</f>
        <v>LIB //COMS</v>
      </c>
      <c r="R1684" s="135">
        <v>45573</v>
      </c>
      <c r="S1684" s="32" t="s">
        <v>165</v>
      </c>
      <c r="T1684" s="47" t="s">
        <v>72</v>
      </c>
      <c r="U1684" s="33" t="s">
        <v>39</v>
      </c>
      <c r="V1684" s="33" t="str">
        <f t="shared" si="244"/>
        <v>OK</v>
      </c>
      <c r="W1684" s="33" t="s">
        <v>49</v>
      </c>
      <c r="X1684" s="33" t="s">
        <v>49</v>
      </c>
      <c r="Y1684" s="33" t="s">
        <v>39</v>
      </c>
      <c r="Z1684" s="14">
        <f t="shared" si="245"/>
        <v>1</v>
      </c>
      <c r="AA1684" s="48">
        <v>1694.38</v>
      </c>
      <c r="AB1684" s="76" t="s">
        <v>50</v>
      </c>
      <c r="AC1684" s="36" t="s">
        <v>271</v>
      </c>
      <c r="AD1684" s="37" t="s">
        <v>51</v>
      </c>
      <c r="AE1684" s="32" t="str">
        <f t="shared" si="248"/>
        <v>Realizado</v>
      </c>
      <c r="AF1684" s="38" t="s">
        <v>166</v>
      </c>
      <c r="AG1684" s="49">
        <f t="shared" si="242"/>
        <v>1355.54</v>
      </c>
      <c r="AH1684" s="40">
        <v>2548098.5699999998</v>
      </c>
      <c r="AI1684" s="35" t="e">
        <f t="shared" si="249"/>
        <v>#N/A</v>
      </c>
      <c r="AJ1684" s="41">
        <v>25969615</v>
      </c>
      <c r="AK1684" s="51">
        <v>1355.54</v>
      </c>
      <c r="AL1684" s="34" t="str">
        <f t="shared" si="246"/>
        <v>Mauricio Alves</v>
      </c>
    </row>
    <row r="1685" spans="1:38" x14ac:dyDescent="0.25">
      <c r="A1685" s="26" t="s">
        <v>38</v>
      </c>
      <c r="B1685" s="26" t="s">
        <v>39</v>
      </c>
      <c r="C1685" s="26" t="s">
        <v>52</v>
      </c>
      <c r="D1685" s="26" t="s">
        <v>40</v>
      </c>
      <c r="E1685" s="27">
        <v>9286</v>
      </c>
      <c r="F1685" s="67">
        <v>173</v>
      </c>
      <c r="G1685" s="67"/>
      <c r="H1685" s="26">
        <v>6000839026</v>
      </c>
      <c r="I1685" s="26" t="s">
        <v>42</v>
      </c>
      <c r="J1685" s="26" t="s">
        <v>42</v>
      </c>
      <c r="K1685" s="30" t="str">
        <f t="shared" si="247"/>
        <v>Custeio</v>
      </c>
      <c r="L1685" s="47" t="s">
        <v>136</v>
      </c>
      <c r="M1685" s="47" t="s">
        <v>44</v>
      </c>
      <c r="N1685" s="26" t="str">
        <f t="shared" si="243"/>
        <v>Realizado</v>
      </c>
      <c r="O1685" s="47" t="s">
        <v>45</v>
      </c>
      <c r="P1685" s="47" t="s">
        <v>814</v>
      </c>
      <c r="Q1685" s="26" t="str">
        <f>IFERROR(IFERROR(VLOOKUP(H1685,[1]STATUS_CAPEX!I:J,2,0),VLOOKUP(H1685,[1]STATUS_OPEX!H:I,2,0)),0)</f>
        <v>LIB //COMS</v>
      </c>
      <c r="R1685" s="135">
        <v>45573</v>
      </c>
      <c r="S1685" s="32" t="s">
        <v>47</v>
      </c>
      <c r="T1685" s="47" t="s">
        <v>72</v>
      </c>
      <c r="U1685" s="33" t="s">
        <v>39</v>
      </c>
      <c r="V1685" s="33" t="str">
        <f t="shared" si="244"/>
        <v>OK</v>
      </c>
      <c r="W1685" s="33" t="s">
        <v>49</v>
      </c>
      <c r="X1685" s="33" t="s">
        <v>49</v>
      </c>
      <c r="Y1685" s="33" t="s">
        <v>39</v>
      </c>
      <c r="Z1685" s="14">
        <f t="shared" si="245"/>
        <v>1</v>
      </c>
      <c r="AA1685" s="48">
        <v>4891.5200000000004</v>
      </c>
      <c r="AB1685" s="76" t="str">
        <f>IFERROR(VLOOKUP(H1685,[1]!Tabela11[[#All],[PEP/ORDEM]:[Mês_Acompanhamento]],8,0),"GIRO")</f>
        <v>GIRO</v>
      </c>
      <c r="AC1685" s="36" t="s">
        <v>271</v>
      </c>
      <c r="AD1685" s="37" t="s">
        <v>51</v>
      </c>
      <c r="AE1685" s="32" t="str">
        <f t="shared" si="248"/>
        <v>Realizado</v>
      </c>
      <c r="AF1685" s="114" t="s">
        <v>42</v>
      </c>
      <c r="AG1685" s="49">
        <f t="shared" si="242"/>
        <v>2309.61</v>
      </c>
      <c r="AH1685" s="40">
        <v>2548098.5699999998</v>
      </c>
      <c r="AI1685" s="35" t="e">
        <f t="shared" si="249"/>
        <v>#N/A</v>
      </c>
      <c r="AJ1685" s="41">
        <v>25970487</v>
      </c>
      <c r="AK1685" s="51">
        <v>2309.61</v>
      </c>
      <c r="AL1685" s="34" t="str">
        <f t="shared" si="246"/>
        <v>Mauricio Alves</v>
      </c>
    </row>
    <row r="1686" spans="1:38" x14ac:dyDescent="0.25">
      <c r="A1686" s="26" t="s">
        <v>38</v>
      </c>
      <c r="B1686" s="26" t="s">
        <v>39</v>
      </c>
      <c r="C1686" s="26" t="s">
        <v>52</v>
      </c>
      <c r="D1686" s="26" t="s">
        <v>40</v>
      </c>
      <c r="E1686" s="27">
        <v>9286</v>
      </c>
      <c r="F1686" s="67">
        <v>174</v>
      </c>
      <c r="G1686" s="67"/>
      <c r="H1686" s="26">
        <v>6000839028</v>
      </c>
      <c r="I1686" s="26" t="s">
        <v>42</v>
      </c>
      <c r="J1686" s="26" t="s">
        <v>42</v>
      </c>
      <c r="K1686" s="30" t="str">
        <f t="shared" si="247"/>
        <v>Custeio</v>
      </c>
      <c r="L1686" s="47" t="s">
        <v>136</v>
      </c>
      <c r="M1686" s="47" t="s">
        <v>44</v>
      </c>
      <c r="N1686" s="26" t="str">
        <f t="shared" si="243"/>
        <v>Realizado</v>
      </c>
      <c r="O1686" s="47" t="s">
        <v>45</v>
      </c>
      <c r="P1686" s="47" t="s">
        <v>815</v>
      </c>
      <c r="Q1686" s="26" t="str">
        <f>IFERROR(IFERROR(VLOOKUP(H1686,[1]STATUS_CAPEX!I:J,2,0),VLOOKUP(H1686,[1]STATUS_OPEX!H:I,2,0)),0)</f>
        <v>LIB //COMS</v>
      </c>
      <c r="R1686" s="135">
        <v>45573</v>
      </c>
      <c r="S1686" s="32" t="s">
        <v>165</v>
      </c>
      <c r="T1686" s="47" t="s">
        <v>72</v>
      </c>
      <c r="U1686" s="33" t="s">
        <v>39</v>
      </c>
      <c r="V1686" s="33" t="str">
        <f t="shared" si="244"/>
        <v>OK</v>
      </c>
      <c r="W1686" s="33" t="s">
        <v>49</v>
      </c>
      <c r="X1686" s="33" t="s">
        <v>49</v>
      </c>
      <c r="Y1686" s="33" t="s">
        <v>39</v>
      </c>
      <c r="Z1686" s="14">
        <f t="shared" si="245"/>
        <v>1</v>
      </c>
      <c r="AA1686" s="48">
        <v>3388.76</v>
      </c>
      <c r="AB1686" s="76" t="s">
        <v>50</v>
      </c>
      <c r="AC1686" s="36" t="s">
        <v>271</v>
      </c>
      <c r="AD1686" s="37" t="s">
        <v>51</v>
      </c>
      <c r="AE1686" s="32" t="str">
        <f t="shared" si="248"/>
        <v>Realizado</v>
      </c>
      <c r="AF1686" s="38" t="s">
        <v>166</v>
      </c>
      <c r="AG1686" s="49">
        <f t="shared" si="242"/>
        <v>2711.08</v>
      </c>
      <c r="AH1686" s="40">
        <v>2548098.5699999998</v>
      </c>
      <c r="AI1686" s="35" t="e">
        <f t="shared" si="249"/>
        <v>#N/A</v>
      </c>
      <c r="AJ1686" s="41">
        <v>25970429</v>
      </c>
      <c r="AK1686" s="51">
        <v>2711.08</v>
      </c>
      <c r="AL1686" s="34" t="str">
        <f t="shared" si="246"/>
        <v>Mauricio Alves</v>
      </c>
    </row>
    <row r="1687" spans="1:38" x14ac:dyDescent="0.25">
      <c r="A1687" s="26" t="s">
        <v>38</v>
      </c>
      <c r="B1687" s="26" t="s">
        <v>39</v>
      </c>
      <c r="C1687" s="26" t="s">
        <v>52</v>
      </c>
      <c r="D1687" s="26" t="s">
        <v>40</v>
      </c>
      <c r="E1687" s="27">
        <v>17377</v>
      </c>
      <c r="F1687" s="67">
        <v>317</v>
      </c>
      <c r="G1687" s="67"/>
      <c r="H1687" s="26">
        <v>6000838199</v>
      </c>
      <c r="I1687" s="26" t="s">
        <v>42</v>
      </c>
      <c r="J1687" s="26" t="s">
        <v>42</v>
      </c>
      <c r="K1687" s="30" t="str">
        <f t="shared" si="247"/>
        <v>Custeio</v>
      </c>
      <c r="L1687" s="47" t="s">
        <v>136</v>
      </c>
      <c r="M1687" s="26" t="s">
        <v>54</v>
      </c>
      <c r="N1687" s="26" t="str">
        <f t="shared" si="243"/>
        <v>Realizado</v>
      </c>
      <c r="O1687" s="47" t="s">
        <v>45</v>
      </c>
      <c r="P1687" s="47" t="s">
        <v>816</v>
      </c>
      <c r="Q1687" s="26" t="str">
        <f>IFERROR(IFERROR(VLOOKUP(H1687,[1]STATUS_CAPEX!I:J,2,0),VLOOKUP(H1687,[1]STATUS_OPEX!H:I,2,0)),0)</f>
        <v>LIB //COMS</v>
      </c>
      <c r="R1687" s="135">
        <v>45573</v>
      </c>
      <c r="S1687" s="32" t="s">
        <v>47</v>
      </c>
      <c r="T1687" s="47" t="s">
        <v>72</v>
      </c>
      <c r="U1687" s="33" t="s">
        <v>39</v>
      </c>
      <c r="V1687" s="33" t="str">
        <f t="shared" si="244"/>
        <v>OK</v>
      </c>
      <c r="W1687" s="33" t="s">
        <v>49</v>
      </c>
      <c r="X1687" s="33" t="s">
        <v>49</v>
      </c>
      <c r="Y1687" s="33" t="s">
        <v>39</v>
      </c>
      <c r="Z1687" s="14">
        <f t="shared" si="245"/>
        <v>1</v>
      </c>
      <c r="AA1687" s="48">
        <v>421.81</v>
      </c>
      <c r="AB1687" s="76" t="str">
        <f>IFERROR(VLOOKUP(H1687,[1]!Tabela11[[#All],[PEP/ORDEM]:[Mês_Acompanhamento]],8,0),"GIRO")</f>
        <v>GIRO</v>
      </c>
      <c r="AC1687" s="36" t="s">
        <v>271</v>
      </c>
      <c r="AD1687" s="37" t="s">
        <v>51</v>
      </c>
      <c r="AE1687" s="32" t="str">
        <f t="shared" si="248"/>
        <v>Realizado</v>
      </c>
      <c r="AF1687" s="114" t="s">
        <v>42</v>
      </c>
      <c r="AG1687" s="49">
        <f t="shared" si="242"/>
        <v>406.95</v>
      </c>
      <c r="AH1687" s="40">
        <v>2548098.5699999998</v>
      </c>
      <c r="AI1687" s="35" t="e">
        <f t="shared" si="249"/>
        <v>#N/A</v>
      </c>
      <c r="AJ1687" s="41">
        <v>25952629</v>
      </c>
      <c r="AK1687" s="51">
        <v>406.95</v>
      </c>
      <c r="AL1687" s="34" t="str">
        <f t="shared" si="246"/>
        <v>Mauricio Alves</v>
      </c>
    </row>
    <row r="1688" spans="1:38" x14ac:dyDescent="0.25">
      <c r="A1688" s="26" t="s">
        <v>38</v>
      </c>
      <c r="B1688" s="26" t="s">
        <v>39</v>
      </c>
      <c r="C1688" s="26" t="s">
        <v>52</v>
      </c>
      <c r="D1688" s="26" t="s">
        <v>40</v>
      </c>
      <c r="E1688" s="27">
        <v>18411</v>
      </c>
      <c r="F1688" s="67">
        <v>318</v>
      </c>
      <c r="G1688" s="67"/>
      <c r="H1688" s="26">
        <v>6000838440</v>
      </c>
      <c r="I1688" s="43" t="s">
        <v>42</v>
      </c>
      <c r="J1688" s="43" t="s">
        <v>42</v>
      </c>
      <c r="K1688" s="30" t="str">
        <f t="shared" si="247"/>
        <v>Custeio</v>
      </c>
      <c r="L1688" s="47" t="s">
        <v>136</v>
      </c>
      <c r="M1688" s="26" t="s">
        <v>54</v>
      </c>
      <c r="N1688" s="26" t="str">
        <f t="shared" si="243"/>
        <v>Realizado</v>
      </c>
      <c r="O1688" s="47" t="s">
        <v>64</v>
      </c>
      <c r="P1688" s="47" t="s">
        <v>81</v>
      </c>
      <c r="Q1688" s="26" t="str">
        <f>IFERROR(IFERROR(VLOOKUP(H1688,[1]STATUS_CAPEX!I:J,2,0),VLOOKUP(H1688,[1]STATUS_OPEX!H:I,2,0)),0)</f>
        <v>LIB //COMS</v>
      </c>
      <c r="R1688" s="135">
        <v>45573</v>
      </c>
      <c r="S1688" s="32" t="s">
        <v>165</v>
      </c>
      <c r="T1688" s="47" t="s">
        <v>72</v>
      </c>
      <c r="U1688" s="33" t="s">
        <v>39</v>
      </c>
      <c r="V1688" s="33" t="str">
        <f t="shared" si="244"/>
        <v>OK</v>
      </c>
      <c r="W1688" s="33" t="s">
        <v>49</v>
      </c>
      <c r="X1688" s="33" t="s">
        <v>49</v>
      </c>
      <c r="Y1688" s="33" t="s">
        <v>39</v>
      </c>
      <c r="Z1688" s="14">
        <f t="shared" si="245"/>
        <v>1</v>
      </c>
      <c r="AA1688" s="48">
        <v>1300.24</v>
      </c>
      <c r="AB1688" s="76" t="s">
        <v>50</v>
      </c>
      <c r="AC1688" s="36" t="s">
        <v>271</v>
      </c>
      <c r="AD1688" s="37" t="s">
        <v>51</v>
      </c>
      <c r="AE1688" s="32" t="str">
        <f t="shared" si="248"/>
        <v>Realizado</v>
      </c>
      <c r="AF1688" s="38" t="s">
        <v>166</v>
      </c>
      <c r="AG1688" s="49">
        <f t="shared" si="242"/>
        <v>974.93</v>
      </c>
      <c r="AH1688" s="40">
        <v>2548098.5699999998</v>
      </c>
      <c r="AI1688" s="35" t="e">
        <f t="shared" si="249"/>
        <v>#N/A</v>
      </c>
      <c r="AJ1688" s="41">
        <v>25952473</v>
      </c>
      <c r="AK1688" s="51">
        <v>974.93</v>
      </c>
      <c r="AL1688" s="34" t="str">
        <f t="shared" si="246"/>
        <v>Mauricio Alves</v>
      </c>
    </row>
    <row r="1689" spans="1:38" x14ac:dyDescent="0.25">
      <c r="A1689" s="26" t="s">
        <v>38</v>
      </c>
      <c r="B1689" s="26" t="s">
        <v>39</v>
      </c>
      <c r="C1689" s="26" t="s">
        <v>52</v>
      </c>
      <c r="D1689" s="26" t="s">
        <v>40</v>
      </c>
      <c r="E1689" s="27">
        <v>12253</v>
      </c>
      <c r="F1689" s="67">
        <v>319</v>
      </c>
      <c r="G1689" s="67"/>
      <c r="H1689" s="44" t="s">
        <v>817</v>
      </c>
      <c r="I1689" s="45" t="s">
        <v>63</v>
      </c>
      <c r="J1689" s="45" t="s">
        <v>63</v>
      </c>
      <c r="K1689" s="30" t="str">
        <f t="shared" si="247"/>
        <v>EME</v>
      </c>
      <c r="L1689" s="47" t="s">
        <v>136</v>
      </c>
      <c r="M1689" s="26" t="s">
        <v>54</v>
      </c>
      <c r="N1689" s="26" t="str">
        <f t="shared" si="243"/>
        <v>Realizado</v>
      </c>
      <c r="O1689" s="47" t="s">
        <v>245</v>
      </c>
      <c r="P1689" s="47" t="s">
        <v>818</v>
      </c>
      <c r="Q1689" s="26" t="str">
        <f>IFERROR(IFERROR(VLOOKUP(H1689,[1]STATUS_CAPEX!I:J,2,0),VLOOKUP(H1689,[1]STATUS_OPEX!H:I,2,0)),0)</f>
        <v>LIB //COMS</v>
      </c>
      <c r="R1689" s="135">
        <v>45573</v>
      </c>
      <c r="S1689" s="32" t="s">
        <v>66</v>
      </c>
      <c r="T1689" s="26" t="s">
        <v>48</v>
      </c>
      <c r="U1689" s="33" t="s">
        <v>39</v>
      </c>
      <c r="V1689" s="33" t="str">
        <f t="shared" si="244"/>
        <v>OK</v>
      </c>
      <c r="W1689" s="33" t="s">
        <v>49</v>
      </c>
      <c r="X1689" s="33" t="s">
        <v>49</v>
      </c>
      <c r="Y1689" s="33" t="s">
        <v>39</v>
      </c>
      <c r="Z1689" s="14">
        <f t="shared" si="245"/>
        <v>1</v>
      </c>
      <c r="AA1689" s="48">
        <v>6695.75</v>
      </c>
      <c r="AB1689" s="50" t="s">
        <v>50</v>
      </c>
      <c r="AC1689" s="36" t="s">
        <v>411</v>
      </c>
      <c r="AD1689" s="37" t="s">
        <v>51</v>
      </c>
      <c r="AE1689" s="32" t="str">
        <f t="shared" si="248"/>
        <v>Realizado</v>
      </c>
      <c r="AF1689" s="38" t="s">
        <v>345</v>
      </c>
      <c r="AG1689" s="49">
        <f t="shared" si="242"/>
        <v>6123.06</v>
      </c>
      <c r="AH1689" s="40">
        <v>2548098.5699999998</v>
      </c>
      <c r="AI1689" s="35" t="e">
        <f t="shared" si="249"/>
        <v>#N/A</v>
      </c>
      <c r="AJ1689" s="41">
        <v>26275884</v>
      </c>
      <c r="AK1689" s="51">
        <v>6123.06</v>
      </c>
      <c r="AL1689" s="34" t="str">
        <f t="shared" si="246"/>
        <v>Mauricio Alves</v>
      </c>
    </row>
    <row r="1690" spans="1:38" hidden="1" x14ac:dyDescent="0.25">
      <c r="A1690" s="26" t="s">
        <v>0</v>
      </c>
      <c r="B1690" s="26" t="s">
        <v>180</v>
      </c>
      <c r="C1690" s="26" t="s">
        <v>180</v>
      </c>
      <c r="D1690" s="26" t="s">
        <v>40</v>
      </c>
      <c r="E1690" s="27">
        <v>41963831</v>
      </c>
      <c r="F1690" s="67">
        <v>320</v>
      </c>
      <c r="G1690" s="67"/>
      <c r="H1690" s="44" t="s">
        <v>819</v>
      </c>
      <c r="I1690" s="45" t="s">
        <v>63</v>
      </c>
      <c r="J1690" s="45" t="s">
        <v>63</v>
      </c>
      <c r="K1690" s="30" t="str">
        <f t="shared" si="247"/>
        <v>EME</v>
      </c>
      <c r="L1690" s="47" t="s">
        <v>136</v>
      </c>
      <c r="M1690" s="26" t="s">
        <v>54</v>
      </c>
      <c r="N1690" s="26" t="str">
        <f t="shared" si="243"/>
        <v>Pendente</v>
      </c>
      <c r="O1690" s="47" t="s">
        <v>422</v>
      </c>
      <c r="P1690" s="47" t="s">
        <v>705</v>
      </c>
      <c r="Q1690" s="26" t="str">
        <f>IFERROR(IFERROR(VLOOKUP(H1690,[1]STATUS_CAPEX!I:J,2,0),VLOOKUP(H1690,[1]STATUS_OPEX!H:I,2,0)),0)</f>
        <v>LIB //ATEC</v>
      </c>
      <c r="R1690" s="135">
        <v>45573</v>
      </c>
      <c r="S1690" s="32" t="s">
        <v>66</v>
      </c>
      <c r="T1690" s="26" t="s">
        <v>48</v>
      </c>
      <c r="U1690" s="33" t="s">
        <v>67</v>
      </c>
      <c r="V1690" s="33" t="str">
        <f t="shared" si="244"/>
        <v>OK</v>
      </c>
      <c r="W1690" s="33" t="s">
        <v>49</v>
      </c>
      <c r="X1690" s="33" t="s">
        <v>148</v>
      </c>
      <c r="Y1690" s="33" t="str">
        <f>IF(AK1690&gt;0,"OK","NOK")</f>
        <v>NOK</v>
      </c>
      <c r="Z1690" s="14">
        <f t="shared" si="245"/>
        <v>0.4</v>
      </c>
      <c r="AA1690" s="48">
        <v>4438.18</v>
      </c>
      <c r="AB1690" s="76" t="s">
        <v>50</v>
      </c>
      <c r="AC1690" s="36" t="s">
        <v>182</v>
      </c>
      <c r="AD1690" s="70">
        <v>45642</v>
      </c>
      <c r="AE1690" s="32" t="str">
        <f t="shared" si="248"/>
        <v>Não realizado</v>
      </c>
      <c r="AF1690" s="38" t="s">
        <v>68</v>
      </c>
      <c r="AG1690" s="49">
        <f t="shared" si="242"/>
        <v>0</v>
      </c>
      <c r="AH1690" s="40">
        <v>2548098.5699999998</v>
      </c>
      <c r="AI1690" s="35" t="e">
        <f t="shared" si="249"/>
        <v>#N/A</v>
      </c>
      <c r="AJ1690" s="41">
        <v>0</v>
      </c>
      <c r="AK1690" s="51">
        <v>0</v>
      </c>
      <c r="AL1690" s="34" t="str">
        <f t="shared" si="246"/>
        <v>Mauricio Alves</v>
      </c>
    </row>
    <row r="1691" spans="1:38" hidden="1" x14ac:dyDescent="0.25">
      <c r="A1691" s="26" t="s">
        <v>106</v>
      </c>
      <c r="B1691" s="30" t="s">
        <v>39</v>
      </c>
      <c r="C1691" s="26" t="s">
        <v>52</v>
      </c>
      <c r="D1691" s="26" t="s">
        <v>40</v>
      </c>
      <c r="E1691" s="27">
        <v>20722</v>
      </c>
      <c r="F1691" s="67">
        <v>321.32400000000001</v>
      </c>
      <c r="G1691" s="67"/>
      <c r="H1691" s="44" t="s">
        <v>820</v>
      </c>
      <c r="I1691" s="45" t="s">
        <v>63</v>
      </c>
      <c r="J1691" s="45" t="s">
        <v>63</v>
      </c>
      <c r="K1691" s="30" t="str">
        <f t="shared" si="247"/>
        <v>EME</v>
      </c>
      <c r="L1691" s="47" t="s">
        <v>136</v>
      </c>
      <c r="M1691" s="26" t="s">
        <v>54</v>
      </c>
      <c r="N1691" s="26" t="str">
        <f t="shared" si="243"/>
        <v>Pendente</v>
      </c>
      <c r="O1691" s="47" t="s">
        <v>84</v>
      </c>
      <c r="P1691" s="47" t="s">
        <v>700</v>
      </c>
      <c r="Q1691" s="26" t="str">
        <f>IFERROR(IFERROR(VLOOKUP(H1691,[1]STATUS_CAPEX!I:J,2,0),VLOOKUP(H1691,[1]STATUS_OPEX!H:I,2,0)),0)</f>
        <v>LIB //ENER</v>
      </c>
      <c r="R1691" s="135">
        <v>45573</v>
      </c>
      <c r="S1691" s="32" t="s">
        <v>66</v>
      </c>
      <c r="T1691" s="26" t="s">
        <v>48</v>
      </c>
      <c r="U1691" s="33" t="s">
        <v>67</v>
      </c>
      <c r="V1691" s="33" t="str">
        <f t="shared" si="244"/>
        <v>OK</v>
      </c>
      <c r="W1691" s="33" t="s">
        <v>49</v>
      </c>
      <c r="X1691" s="33" t="s">
        <v>49</v>
      </c>
      <c r="Y1691" s="33" t="str">
        <f>IF(AK1691&gt;0,"OK","NOK")</f>
        <v>OK</v>
      </c>
      <c r="Z1691" s="14">
        <f t="shared" si="245"/>
        <v>0.8</v>
      </c>
      <c r="AA1691" s="48">
        <v>3489.68</v>
      </c>
      <c r="AB1691" s="76" t="s">
        <v>50</v>
      </c>
      <c r="AC1691" s="36" t="s">
        <v>799</v>
      </c>
      <c r="AD1691" s="37" t="s">
        <v>51</v>
      </c>
      <c r="AE1691" s="32" t="str">
        <f t="shared" si="248"/>
        <v>Realizado</v>
      </c>
      <c r="AF1691" s="38" t="s">
        <v>68</v>
      </c>
      <c r="AG1691" s="49">
        <f t="shared" si="242"/>
        <v>3612.48</v>
      </c>
      <c r="AH1691" s="40">
        <v>2548098.5699999998</v>
      </c>
      <c r="AI1691" s="35" t="e">
        <f t="shared" si="249"/>
        <v>#N/A</v>
      </c>
      <c r="AJ1691" s="41">
        <v>26448709</v>
      </c>
      <c r="AK1691" s="51">
        <v>3612.48</v>
      </c>
      <c r="AL1691" s="34" t="str">
        <f t="shared" si="246"/>
        <v>Mauricio Alves</v>
      </c>
    </row>
    <row r="1692" spans="1:38" x14ac:dyDescent="0.25">
      <c r="A1692" s="26" t="s">
        <v>38</v>
      </c>
      <c r="B1692" s="26" t="s">
        <v>39</v>
      </c>
      <c r="C1692" s="26" t="s">
        <v>52</v>
      </c>
      <c r="D1692" s="26" t="s">
        <v>40</v>
      </c>
      <c r="E1692" s="27">
        <v>13981</v>
      </c>
      <c r="F1692" s="67">
        <v>322</v>
      </c>
      <c r="G1692" s="67"/>
      <c r="H1692" s="26" t="s">
        <v>821</v>
      </c>
      <c r="I1692" s="55" t="s">
        <v>42</v>
      </c>
      <c r="J1692" s="55" t="s">
        <v>42</v>
      </c>
      <c r="K1692" s="30" t="str">
        <f t="shared" si="247"/>
        <v>EME</v>
      </c>
      <c r="L1692" s="47" t="s">
        <v>136</v>
      </c>
      <c r="M1692" s="26" t="s">
        <v>54</v>
      </c>
      <c r="N1692" s="26" t="str">
        <f t="shared" si="243"/>
        <v>Realizado</v>
      </c>
      <c r="O1692" s="47" t="s">
        <v>745</v>
      </c>
      <c r="P1692" s="47" t="s">
        <v>700</v>
      </c>
      <c r="Q1692" s="26" t="str">
        <f>IFERROR(IFERROR(VLOOKUP(H1692,[1]STATUS_CAPEX!I:J,2,0),VLOOKUP(H1692,[1]STATUS_OPEX!H:I,2,0)),0)</f>
        <v>LIB // MED</v>
      </c>
      <c r="R1692" s="135">
        <v>45573</v>
      </c>
      <c r="S1692" s="32" t="s">
        <v>165</v>
      </c>
      <c r="T1692" s="26" t="s">
        <v>48</v>
      </c>
      <c r="U1692" s="33" t="s">
        <v>39</v>
      </c>
      <c r="V1692" s="33" t="str">
        <f t="shared" si="244"/>
        <v>OK</v>
      </c>
      <c r="W1692" s="33" t="s">
        <v>49</v>
      </c>
      <c r="X1692" s="33" t="s">
        <v>49</v>
      </c>
      <c r="Y1692" s="33" t="s">
        <v>39</v>
      </c>
      <c r="Z1692" s="14">
        <f t="shared" si="245"/>
        <v>1</v>
      </c>
      <c r="AA1692" s="48">
        <v>3489.68</v>
      </c>
      <c r="AB1692" s="76" t="s">
        <v>50</v>
      </c>
      <c r="AC1692" s="36" t="str">
        <f>IFERROR(VLOOKUP(T1692,[1]STATUS_CAPEX!Q:R,2,0),"SAMUEL OLIVEIRA")</f>
        <v>LUCAS ANDRADE</v>
      </c>
      <c r="AD1692" s="37" t="s">
        <v>51</v>
      </c>
      <c r="AE1692" s="32" t="str">
        <f t="shared" si="248"/>
        <v>Realizado</v>
      </c>
      <c r="AF1692" s="38" t="s">
        <v>166</v>
      </c>
      <c r="AG1692" s="49">
        <f t="shared" si="242"/>
        <v>3690.81</v>
      </c>
      <c r="AH1692" s="40">
        <v>2548098.5699999998</v>
      </c>
      <c r="AI1692" s="35" t="e">
        <f t="shared" si="249"/>
        <v>#N/A</v>
      </c>
      <c r="AJ1692" s="41">
        <v>26059121</v>
      </c>
      <c r="AK1692" s="51">
        <v>3690.81</v>
      </c>
      <c r="AL1692" s="34" t="str">
        <f t="shared" si="246"/>
        <v>Mauricio Alves</v>
      </c>
    </row>
    <row r="1693" spans="1:38" hidden="1" x14ac:dyDescent="0.25">
      <c r="A1693" s="43" t="s">
        <v>183</v>
      </c>
      <c r="B1693" s="43" t="s">
        <v>822</v>
      </c>
      <c r="C1693" s="26" t="s">
        <v>823</v>
      </c>
      <c r="D1693" s="26" t="s">
        <v>61</v>
      </c>
      <c r="E1693" s="27">
        <v>146951</v>
      </c>
      <c r="F1693" s="67">
        <v>323</v>
      </c>
      <c r="G1693" s="67"/>
      <c r="H1693" s="44" t="s">
        <v>824</v>
      </c>
      <c r="I1693" s="45" t="s">
        <v>63</v>
      </c>
      <c r="J1693" s="45" t="s">
        <v>63</v>
      </c>
      <c r="K1693" s="30" t="str">
        <f t="shared" si="247"/>
        <v>EME</v>
      </c>
      <c r="L1693" s="47" t="s">
        <v>136</v>
      </c>
      <c r="M1693" s="26" t="s">
        <v>54</v>
      </c>
      <c r="N1693" s="26" t="str">
        <f t="shared" si="243"/>
        <v>Pendente</v>
      </c>
      <c r="O1693" s="47" t="s">
        <v>147</v>
      </c>
      <c r="P1693" s="47" t="s">
        <v>825</v>
      </c>
      <c r="Q1693" s="26" t="str">
        <f>IFERROR(IFERROR(VLOOKUP(H1693,[1]STATUS_CAPEX!I:J,2,0),VLOOKUP(H1693,[1]STATUS_OPEX!H:I,2,0)),0)</f>
        <v>LIB //ATEC</v>
      </c>
      <c r="R1693" s="135">
        <v>45573</v>
      </c>
      <c r="S1693" s="32" t="s">
        <v>66</v>
      </c>
      <c r="T1693" s="26" t="s">
        <v>48</v>
      </c>
      <c r="U1693" s="33" t="s">
        <v>67</v>
      </c>
      <c r="V1693" s="33" t="str">
        <f t="shared" si="244"/>
        <v>OK</v>
      </c>
      <c r="W1693" s="33" t="s">
        <v>148</v>
      </c>
      <c r="X1693" s="33" t="s">
        <v>148</v>
      </c>
      <c r="Y1693" s="33" t="str">
        <f>IF(AK1693&gt;0,"OK","NOK")</f>
        <v>NOK</v>
      </c>
      <c r="Z1693" s="14">
        <f t="shared" si="245"/>
        <v>0.2</v>
      </c>
      <c r="AA1693" s="48">
        <v>5821.82</v>
      </c>
      <c r="AB1693" s="76" t="s">
        <v>50</v>
      </c>
      <c r="AC1693" s="36" t="str">
        <f>IFERROR(VLOOKUP(T1693,[1]STATUS_CAPEX!Q:R,2,0),"SAMUEL OLIVEIRA")</f>
        <v>LUCAS ANDRADE</v>
      </c>
      <c r="AD1693" s="37" t="s">
        <v>51</v>
      </c>
      <c r="AE1693" s="32" t="str">
        <f t="shared" si="248"/>
        <v>Não realizado</v>
      </c>
      <c r="AF1693" s="38" t="s">
        <v>68</v>
      </c>
      <c r="AG1693" s="49">
        <f t="shared" si="242"/>
        <v>0</v>
      </c>
      <c r="AH1693" s="40">
        <v>2548098.5699999998</v>
      </c>
      <c r="AI1693" s="35" t="e">
        <f t="shared" si="249"/>
        <v>#N/A</v>
      </c>
      <c r="AJ1693" s="41">
        <v>0</v>
      </c>
      <c r="AK1693" s="51">
        <v>0</v>
      </c>
      <c r="AL1693" s="34" t="str">
        <f t="shared" si="246"/>
        <v>Erica Fragoso</v>
      </c>
    </row>
    <row r="1694" spans="1:38" x14ac:dyDescent="0.25">
      <c r="A1694" s="26" t="s">
        <v>38</v>
      </c>
      <c r="B1694" s="26" t="s">
        <v>39</v>
      </c>
      <c r="C1694" s="26" t="s">
        <v>52</v>
      </c>
      <c r="D1694" s="26" t="s">
        <v>40</v>
      </c>
      <c r="E1694" s="27">
        <v>44613858</v>
      </c>
      <c r="F1694" s="67">
        <v>284</v>
      </c>
      <c r="G1694" s="67"/>
      <c r="H1694" s="26">
        <v>6000838578</v>
      </c>
      <c r="I1694" s="29" t="s">
        <v>42</v>
      </c>
      <c r="J1694" s="29" t="s">
        <v>42</v>
      </c>
      <c r="K1694" s="30" t="str">
        <f t="shared" si="247"/>
        <v>Custeio</v>
      </c>
      <c r="L1694" s="47" t="s">
        <v>136</v>
      </c>
      <c r="M1694" s="26" t="s">
        <v>111</v>
      </c>
      <c r="N1694" s="26" t="str">
        <f t="shared" si="243"/>
        <v>Realizado</v>
      </c>
      <c r="O1694" s="47" t="s">
        <v>160</v>
      </c>
      <c r="P1694" s="47" t="s">
        <v>753</v>
      </c>
      <c r="Q1694" s="26" t="str">
        <f>IFERROR(IFERROR(VLOOKUP(H1694,[1]STATUS_CAPEX!I:J,2,0),VLOOKUP(H1694,[1]STATUS_OPEX!H:I,2,0)),0)</f>
        <v>LIB //COMS</v>
      </c>
      <c r="R1694" s="135">
        <v>45574</v>
      </c>
      <c r="S1694" s="32" t="s">
        <v>47</v>
      </c>
      <c r="T1694" s="47" t="s">
        <v>72</v>
      </c>
      <c r="U1694" s="33" t="s">
        <v>39</v>
      </c>
      <c r="V1694" s="33" t="str">
        <f t="shared" si="244"/>
        <v>OK</v>
      </c>
      <c r="W1694" s="33" t="s">
        <v>49</v>
      </c>
      <c r="X1694" s="33" t="s">
        <v>49</v>
      </c>
      <c r="Y1694" s="33" t="s">
        <v>39</v>
      </c>
      <c r="Z1694" s="14">
        <f t="shared" si="245"/>
        <v>1</v>
      </c>
      <c r="AA1694" s="48">
        <v>939.52</v>
      </c>
      <c r="AB1694" s="76" t="str">
        <f>IFERROR(VLOOKUP(H1694,[1]!Tabela11[[#All],[PEP/ORDEM]:[Mês_Acompanhamento]],8,0),"GIRO")</f>
        <v>GIRO</v>
      </c>
      <c r="AC1694" s="36" t="s">
        <v>271</v>
      </c>
      <c r="AD1694" s="37" t="s">
        <v>51</v>
      </c>
      <c r="AE1694" s="32" t="str">
        <f t="shared" si="248"/>
        <v>Realizado</v>
      </c>
      <c r="AF1694" s="114" t="s">
        <v>42</v>
      </c>
      <c r="AG1694" s="49">
        <f t="shared" si="242"/>
        <v>941.44</v>
      </c>
      <c r="AH1694" s="40">
        <v>2548098.5699999998</v>
      </c>
      <c r="AI1694" s="50" t="e">
        <f t="shared" si="249"/>
        <v>#N/A</v>
      </c>
      <c r="AJ1694" s="41">
        <v>25953352</v>
      </c>
      <c r="AK1694" s="51">
        <v>941.44</v>
      </c>
      <c r="AL1694" s="34" t="str">
        <f t="shared" si="246"/>
        <v>Mauricio Alves</v>
      </c>
    </row>
    <row r="1695" spans="1:38" x14ac:dyDescent="0.25">
      <c r="A1695" s="26" t="s">
        <v>38</v>
      </c>
      <c r="B1695" s="26" t="s">
        <v>39</v>
      </c>
      <c r="C1695" s="26" t="s">
        <v>52</v>
      </c>
      <c r="D1695" s="26" t="s">
        <v>40</v>
      </c>
      <c r="E1695" s="27">
        <v>44613613</v>
      </c>
      <c r="F1695" s="67">
        <v>722</v>
      </c>
      <c r="G1695" s="67"/>
      <c r="H1695" s="26">
        <v>6000841709</v>
      </c>
      <c r="I1695" s="26" t="s">
        <v>42</v>
      </c>
      <c r="J1695" s="26" t="s">
        <v>42</v>
      </c>
      <c r="K1695" s="30" t="str">
        <f t="shared" si="247"/>
        <v>Custeio</v>
      </c>
      <c r="L1695" s="47" t="s">
        <v>136</v>
      </c>
      <c r="M1695" s="26" t="s">
        <v>69</v>
      </c>
      <c r="N1695" s="26" t="str">
        <f t="shared" si="243"/>
        <v>Realizado</v>
      </c>
      <c r="O1695" s="47" t="s">
        <v>45</v>
      </c>
      <c r="P1695" s="47" t="s">
        <v>753</v>
      </c>
      <c r="Q1695" s="26" t="str">
        <f>IFERROR(IFERROR(VLOOKUP(H1695,[1]STATUS_CAPEX!I:J,2,0),VLOOKUP(H1695,[1]STATUS_OPEX!H:I,2,0)),0)</f>
        <v>LIB //COMS</v>
      </c>
      <c r="R1695" s="135">
        <v>45574</v>
      </c>
      <c r="S1695" s="32" t="s">
        <v>165</v>
      </c>
      <c r="T1695" s="47" t="s">
        <v>72</v>
      </c>
      <c r="U1695" s="33" t="s">
        <v>39</v>
      </c>
      <c r="V1695" s="33" t="str">
        <f t="shared" si="244"/>
        <v>OK</v>
      </c>
      <c r="W1695" s="33" t="s">
        <v>49</v>
      </c>
      <c r="X1695" s="33" t="s">
        <v>49</v>
      </c>
      <c r="Y1695" s="33" t="s">
        <v>39</v>
      </c>
      <c r="Z1695" s="14">
        <f t="shared" si="245"/>
        <v>1</v>
      </c>
      <c r="AA1695" s="48">
        <v>794.52</v>
      </c>
      <c r="AB1695" s="76" t="s">
        <v>50</v>
      </c>
      <c r="AC1695" s="36" t="s">
        <v>271</v>
      </c>
      <c r="AD1695" s="37" t="s">
        <v>51</v>
      </c>
      <c r="AE1695" s="32" t="str">
        <f t="shared" si="248"/>
        <v>Realizado</v>
      </c>
      <c r="AF1695" s="38" t="s">
        <v>166</v>
      </c>
      <c r="AG1695" s="49">
        <f t="shared" si="242"/>
        <v>794.52</v>
      </c>
      <c r="AH1695" s="40">
        <v>2548098.5699999998</v>
      </c>
      <c r="AI1695" s="50" t="e">
        <f t="shared" si="249"/>
        <v>#N/A</v>
      </c>
      <c r="AJ1695" s="41">
        <v>26059388</v>
      </c>
      <c r="AK1695" s="51">
        <v>794.52</v>
      </c>
      <c r="AL1695" s="34" t="str">
        <f t="shared" si="246"/>
        <v>Mauricio Alves</v>
      </c>
    </row>
    <row r="1696" spans="1:38" x14ac:dyDescent="0.25">
      <c r="A1696" s="26" t="s">
        <v>38</v>
      </c>
      <c r="B1696" s="26" t="s">
        <v>39</v>
      </c>
      <c r="C1696" s="26" t="s">
        <v>52</v>
      </c>
      <c r="D1696" s="26" t="s">
        <v>40</v>
      </c>
      <c r="E1696" s="27">
        <v>44624114</v>
      </c>
      <c r="F1696" s="67">
        <v>723</v>
      </c>
      <c r="G1696" s="67"/>
      <c r="H1696" s="26">
        <v>6000841710</v>
      </c>
      <c r="I1696" s="43" t="s">
        <v>42</v>
      </c>
      <c r="J1696" s="43" t="s">
        <v>42</v>
      </c>
      <c r="K1696" s="30" t="str">
        <f t="shared" si="247"/>
        <v>Custeio</v>
      </c>
      <c r="L1696" s="47" t="s">
        <v>136</v>
      </c>
      <c r="M1696" s="26" t="s">
        <v>69</v>
      </c>
      <c r="N1696" s="26" t="str">
        <f t="shared" si="243"/>
        <v>Realizado</v>
      </c>
      <c r="O1696" s="47" t="s">
        <v>45</v>
      </c>
      <c r="P1696" s="47" t="s">
        <v>76</v>
      </c>
      <c r="Q1696" s="26" t="str">
        <f>IFERROR(IFERROR(VLOOKUP(H1696,[1]STATUS_CAPEX!I:J,2,0),VLOOKUP(H1696,[1]STATUS_OPEX!H:I,2,0)),0)</f>
        <v>LIB //COMS</v>
      </c>
      <c r="R1696" s="135">
        <v>45574</v>
      </c>
      <c r="S1696" s="32" t="s">
        <v>47</v>
      </c>
      <c r="T1696" s="47" t="s">
        <v>72</v>
      </c>
      <c r="U1696" s="33" t="s">
        <v>39</v>
      </c>
      <c r="V1696" s="33" t="str">
        <f t="shared" si="244"/>
        <v>OK</v>
      </c>
      <c r="W1696" s="33" t="s">
        <v>49</v>
      </c>
      <c r="X1696" s="33" t="s">
        <v>49</v>
      </c>
      <c r="Y1696" s="33" t="s">
        <v>39</v>
      </c>
      <c r="Z1696" s="14">
        <f t="shared" si="245"/>
        <v>1</v>
      </c>
      <c r="AA1696" s="48">
        <v>2309.58</v>
      </c>
      <c r="AB1696" s="76" t="str">
        <f>IFERROR(VLOOKUP(H1696,[1]!Tabela11[[#All],[PEP/ORDEM]:[Mês_Acompanhamento]],8,0),"GIRO")</f>
        <v>GIRO</v>
      </c>
      <c r="AC1696" s="36" t="s">
        <v>271</v>
      </c>
      <c r="AD1696" s="37" t="s">
        <v>51</v>
      </c>
      <c r="AE1696" s="32" t="str">
        <f t="shared" si="248"/>
        <v>Realizado</v>
      </c>
      <c r="AF1696" s="114" t="s">
        <v>42</v>
      </c>
      <c r="AG1696" s="49">
        <f t="shared" si="242"/>
        <v>257.13</v>
      </c>
      <c r="AH1696" s="40">
        <v>2548098.5699999998</v>
      </c>
      <c r="AI1696" s="50" t="e">
        <f t="shared" si="249"/>
        <v>#N/A</v>
      </c>
      <c r="AJ1696" s="41">
        <v>26059318</v>
      </c>
      <c r="AK1696" s="51">
        <v>257.13</v>
      </c>
      <c r="AL1696" s="34" t="str">
        <f t="shared" si="246"/>
        <v>Mauricio Alves</v>
      </c>
    </row>
    <row r="1697" spans="1:38" hidden="1" x14ac:dyDescent="0.25">
      <c r="A1697" s="26" t="s">
        <v>0</v>
      </c>
      <c r="B1697" s="30" t="s">
        <v>180</v>
      </c>
      <c r="C1697" s="26" t="s">
        <v>68</v>
      </c>
      <c r="D1697" s="26" t="s">
        <v>40</v>
      </c>
      <c r="E1697" s="27">
        <v>2103</v>
      </c>
      <c r="F1697" s="67">
        <v>175</v>
      </c>
      <c r="G1697" s="67"/>
      <c r="H1697" s="44" t="s">
        <v>826</v>
      </c>
      <c r="I1697" s="45" t="s">
        <v>63</v>
      </c>
      <c r="J1697" s="45" t="s">
        <v>63</v>
      </c>
      <c r="K1697" s="30" t="str">
        <f t="shared" si="247"/>
        <v>EME</v>
      </c>
      <c r="L1697" s="47" t="s">
        <v>136</v>
      </c>
      <c r="M1697" s="47" t="s">
        <v>44</v>
      </c>
      <c r="N1697" s="26" t="str">
        <f t="shared" si="243"/>
        <v>Pendente</v>
      </c>
      <c r="O1697" s="47" t="s">
        <v>45</v>
      </c>
      <c r="P1697" s="47" t="s">
        <v>808</v>
      </c>
      <c r="Q1697" s="26" t="str">
        <f>IFERROR(IFERROR(VLOOKUP(H1697,[1]STATUS_CAPEX!I:J,2,0),VLOOKUP(H1697,[1]STATUS_OPEX!H:I,2,0)),0)</f>
        <v>LIB //ENER</v>
      </c>
      <c r="R1697" s="135">
        <v>45574</v>
      </c>
      <c r="S1697" s="32" t="s">
        <v>66</v>
      </c>
      <c r="T1697" s="26" t="s">
        <v>48</v>
      </c>
      <c r="U1697" s="33" t="s">
        <v>67</v>
      </c>
      <c r="V1697" s="33" t="str">
        <f t="shared" si="244"/>
        <v>OK</v>
      </c>
      <c r="W1697" s="33" t="s">
        <v>49</v>
      </c>
      <c r="X1697" s="33" t="s">
        <v>148</v>
      </c>
      <c r="Y1697" s="33" t="str">
        <f>IF(AK1697&gt;0,"OK","NOK")</f>
        <v>NOK</v>
      </c>
      <c r="Z1697" s="14">
        <f t="shared" si="245"/>
        <v>0.4</v>
      </c>
      <c r="AA1697" s="48">
        <v>10294.530000000001</v>
      </c>
      <c r="AB1697" s="76" t="s">
        <v>50</v>
      </c>
      <c r="AC1697" s="36" t="s">
        <v>347</v>
      </c>
      <c r="AD1697" s="70">
        <v>45645</v>
      </c>
      <c r="AE1697" s="32" t="str">
        <f t="shared" si="248"/>
        <v>Não realizado</v>
      </c>
      <c r="AF1697" s="38" t="s">
        <v>68</v>
      </c>
      <c r="AG1697" s="49">
        <f t="shared" si="242"/>
        <v>0</v>
      </c>
      <c r="AH1697" s="40">
        <v>2548098.5699999998</v>
      </c>
      <c r="AI1697" s="50" t="e">
        <f t="shared" si="249"/>
        <v>#N/A</v>
      </c>
      <c r="AJ1697" s="41">
        <v>0</v>
      </c>
      <c r="AK1697" s="51">
        <v>0</v>
      </c>
      <c r="AL1697" s="34" t="str">
        <f t="shared" si="246"/>
        <v>Mauricio Alves</v>
      </c>
    </row>
    <row r="1698" spans="1:38" x14ac:dyDescent="0.25">
      <c r="A1698" s="26" t="s">
        <v>38</v>
      </c>
      <c r="B1698" s="26" t="s">
        <v>39</v>
      </c>
      <c r="C1698" s="26" t="s">
        <v>52</v>
      </c>
      <c r="D1698" s="26" t="s">
        <v>40</v>
      </c>
      <c r="E1698" s="27">
        <v>25867</v>
      </c>
      <c r="F1698" s="67">
        <v>176</v>
      </c>
      <c r="G1698" s="67"/>
      <c r="H1698" s="26">
        <v>6000838983</v>
      </c>
      <c r="I1698" s="55" t="s">
        <v>42</v>
      </c>
      <c r="J1698" s="55" t="s">
        <v>42</v>
      </c>
      <c r="K1698" s="30" t="str">
        <f t="shared" si="247"/>
        <v>Custeio</v>
      </c>
      <c r="L1698" s="47" t="s">
        <v>136</v>
      </c>
      <c r="M1698" s="47" t="s">
        <v>44</v>
      </c>
      <c r="N1698" s="26" t="str">
        <f t="shared" si="243"/>
        <v>Realizado</v>
      </c>
      <c r="O1698" s="47" t="s">
        <v>100</v>
      </c>
      <c r="P1698" s="47" t="s">
        <v>827</v>
      </c>
      <c r="Q1698" s="26" t="str">
        <f>IFERROR(IFERROR(VLOOKUP(H1698,[1]STATUS_CAPEX!I:J,2,0),VLOOKUP(H1698,[1]STATUS_OPEX!H:I,2,0)),0)</f>
        <v>LIB //COMS</v>
      </c>
      <c r="R1698" s="135">
        <v>45574</v>
      </c>
      <c r="S1698" s="32" t="s">
        <v>47</v>
      </c>
      <c r="T1698" s="47" t="s">
        <v>72</v>
      </c>
      <c r="U1698" s="33" t="s">
        <v>39</v>
      </c>
      <c r="V1698" s="33" t="str">
        <f t="shared" si="244"/>
        <v>OK</v>
      </c>
      <c r="W1698" s="33" t="s">
        <v>49</v>
      </c>
      <c r="X1698" s="33" t="s">
        <v>49</v>
      </c>
      <c r="Y1698" s="33" t="s">
        <v>39</v>
      </c>
      <c r="Z1698" s="14">
        <f t="shared" si="245"/>
        <v>1</v>
      </c>
      <c r="AA1698" s="48">
        <v>1738.12</v>
      </c>
      <c r="AB1698" s="76" t="str">
        <f>IFERROR(VLOOKUP(H1698,[1]!Tabela11[[#All],[PEP/ORDEM]:[Mês_Acompanhamento]],8,0),"GIRO")</f>
        <v>GIRO</v>
      </c>
      <c r="AC1698" s="36" t="s">
        <v>73</v>
      </c>
      <c r="AD1698" s="37" t="s">
        <v>51</v>
      </c>
      <c r="AE1698" s="32" t="str">
        <f t="shared" si="248"/>
        <v>Realizado</v>
      </c>
      <c r="AF1698" s="114" t="s">
        <v>42</v>
      </c>
      <c r="AG1698" s="49">
        <f t="shared" si="242"/>
        <v>500.07</v>
      </c>
      <c r="AH1698" s="40">
        <v>2548098.5699999998</v>
      </c>
      <c r="AI1698" s="50" t="e">
        <f t="shared" si="249"/>
        <v>#N/A</v>
      </c>
      <c r="AJ1698" s="81">
        <v>25970683</v>
      </c>
      <c r="AK1698" s="51">
        <v>500.07</v>
      </c>
      <c r="AL1698" s="34" t="str">
        <f t="shared" si="246"/>
        <v>Mauricio Alves</v>
      </c>
    </row>
    <row r="1699" spans="1:38" hidden="1" x14ac:dyDescent="0.25">
      <c r="A1699" s="26" t="s">
        <v>183</v>
      </c>
      <c r="B1699" s="26" t="s">
        <v>662</v>
      </c>
      <c r="C1699" s="26" t="s">
        <v>21</v>
      </c>
      <c r="D1699" s="26" t="s">
        <v>286</v>
      </c>
      <c r="E1699" s="27">
        <v>32328877</v>
      </c>
      <c r="F1699" s="67">
        <v>325</v>
      </c>
      <c r="G1699" s="67"/>
      <c r="H1699" s="44">
        <v>6000838441</v>
      </c>
      <c r="I1699" s="112">
        <v>149000369</v>
      </c>
      <c r="J1699" s="112" t="s">
        <v>828</v>
      </c>
      <c r="K1699" s="30" t="str">
        <f t="shared" si="247"/>
        <v>Custeio</v>
      </c>
      <c r="L1699" s="47" t="s">
        <v>136</v>
      </c>
      <c r="M1699" s="26" t="s">
        <v>54</v>
      </c>
      <c r="N1699" s="26" t="str">
        <f t="shared" si="243"/>
        <v>Realizado</v>
      </c>
      <c r="O1699" s="47" t="s">
        <v>117</v>
      </c>
      <c r="P1699" s="47" t="s">
        <v>81</v>
      </c>
      <c r="Q1699" s="26" t="str">
        <f>IFERROR(IFERROR(VLOOKUP(H1699,[1]STATUS_CAPEX!I:J,2,0),VLOOKUP(H1699,[1]STATUS_OPEX!H:I,2,0)),0)</f>
        <v>LIB //PEND</v>
      </c>
      <c r="R1699" s="135">
        <v>45574</v>
      </c>
      <c r="S1699" s="32" t="s">
        <v>66</v>
      </c>
      <c r="T1699" s="47" t="s">
        <v>72</v>
      </c>
      <c r="U1699" s="33" t="s">
        <v>39</v>
      </c>
      <c r="V1699" s="33" t="str">
        <f t="shared" si="244"/>
        <v>OK</v>
      </c>
      <c r="W1699" s="33" t="s">
        <v>49</v>
      </c>
      <c r="X1699" s="33" t="s">
        <v>49</v>
      </c>
      <c r="Y1699" s="33" t="str">
        <f>IF(AK1699&gt;0,"OK","NOK")</f>
        <v>OK</v>
      </c>
      <c r="Z1699" s="14">
        <f t="shared" si="245"/>
        <v>1</v>
      </c>
      <c r="AA1699" s="48">
        <v>1300</v>
      </c>
      <c r="AB1699" s="50" t="s">
        <v>50</v>
      </c>
      <c r="AC1699" s="36" t="s">
        <v>271</v>
      </c>
      <c r="AD1699" s="37" t="s">
        <v>51</v>
      </c>
      <c r="AE1699" s="32" t="str">
        <f t="shared" si="248"/>
        <v>Realizado</v>
      </c>
      <c r="AF1699" s="38" t="s">
        <v>68</v>
      </c>
      <c r="AG1699" s="49">
        <f t="shared" ref="AG1699:AG1762" si="250">IF(AK1699="",AA1699,AK1699)</f>
        <v>974.93</v>
      </c>
      <c r="AH1699" s="40">
        <v>2548098.5699999998</v>
      </c>
      <c r="AI1699" s="50" t="e">
        <f t="shared" si="249"/>
        <v>#N/A</v>
      </c>
      <c r="AJ1699" s="41">
        <v>25952363</v>
      </c>
      <c r="AK1699" s="51">
        <v>974.93</v>
      </c>
      <c r="AL1699" s="34" t="str">
        <f t="shared" si="246"/>
        <v>Erica Fragoso</v>
      </c>
    </row>
    <row r="1700" spans="1:38" x14ac:dyDescent="0.25">
      <c r="A1700" s="26" t="s">
        <v>38</v>
      </c>
      <c r="B1700" s="26" t="s">
        <v>39</v>
      </c>
      <c r="C1700" s="26" t="s">
        <v>52</v>
      </c>
      <c r="D1700" s="26" t="s">
        <v>40</v>
      </c>
      <c r="E1700" s="27">
        <v>7434</v>
      </c>
      <c r="F1700" s="67">
        <v>326</v>
      </c>
      <c r="G1700" s="67"/>
      <c r="H1700" s="44" t="s">
        <v>829</v>
      </c>
      <c r="I1700" s="45" t="s">
        <v>63</v>
      </c>
      <c r="J1700" s="45" t="s">
        <v>63</v>
      </c>
      <c r="K1700" s="30" t="str">
        <f t="shared" si="247"/>
        <v>EME</v>
      </c>
      <c r="L1700" s="47" t="s">
        <v>136</v>
      </c>
      <c r="M1700" s="26" t="s">
        <v>54</v>
      </c>
      <c r="N1700" s="26" t="str">
        <f t="shared" si="243"/>
        <v>Realizado</v>
      </c>
      <c r="O1700" s="47" t="s">
        <v>422</v>
      </c>
      <c r="P1700" s="47" t="s">
        <v>705</v>
      </c>
      <c r="Q1700" s="26" t="str">
        <f>IFERROR(IFERROR(VLOOKUP(H1700,[1]STATUS_CAPEX!I:J,2,0),VLOOKUP(H1700,[1]STATUS_OPEX!H:I,2,0)),0)</f>
        <v>LIB //COMS</v>
      </c>
      <c r="R1700" s="135">
        <v>45574</v>
      </c>
      <c r="S1700" s="32" t="s">
        <v>66</v>
      </c>
      <c r="T1700" s="26" t="s">
        <v>48</v>
      </c>
      <c r="U1700" s="33" t="s">
        <v>39</v>
      </c>
      <c r="V1700" s="33" t="str">
        <f t="shared" si="244"/>
        <v>OK</v>
      </c>
      <c r="W1700" s="33" t="s">
        <v>49</v>
      </c>
      <c r="X1700" s="33" t="s">
        <v>49</v>
      </c>
      <c r="Y1700" s="33" t="s">
        <v>39</v>
      </c>
      <c r="Z1700" s="14">
        <f t="shared" si="245"/>
        <v>1</v>
      </c>
      <c r="AA1700" s="48">
        <v>4757.62</v>
      </c>
      <c r="AB1700" s="50" t="s">
        <v>50</v>
      </c>
      <c r="AC1700" s="36" t="str">
        <f>IFERROR(VLOOKUP(T1700,[1]STATUS_CAPEX!Q:R,2,0),"SAMUEL OLIVEIRA")</f>
        <v>LUCAS ANDRADE</v>
      </c>
      <c r="AD1700" s="37" t="s">
        <v>51</v>
      </c>
      <c r="AE1700" s="32" t="str">
        <f t="shared" si="248"/>
        <v>Realizado</v>
      </c>
      <c r="AF1700" s="38" t="s">
        <v>345</v>
      </c>
      <c r="AG1700" s="49">
        <f t="shared" si="250"/>
        <v>4094.11</v>
      </c>
      <c r="AH1700" s="40">
        <v>2548098.5699999998</v>
      </c>
      <c r="AI1700" s="50" t="e">
        <f t="shared" si="249"/>
        <v>#N/A</v>
      </c>
      <c r="AJ1700" s="41">
        <v>26013455</v>
      </c>
      <c r="AK1700" s="51">
        <v>4094.11</v>
      </c>
      <c r="AL1700" s="34" t="str">
        <f t="shared" si="246"/>
        <v>Mauricio Alves</v>
      </c>
    </row>
    <row r="1701" spans="1:38" x14ac:dyDescent="0.25">
      <c r="A1701" s="26" t="s">
        <v>38</v>
      </c>
      <c r="B1701" s="26" t="s">
        <v>39</v>
      </c>
      <c r="C1701" s="26" t="s">
        <v>52</v>
      </c>
      <c r="D1701" s="26" t="s">
        <v>40</v>
      </c>
      <c r="E1701" s="27">
        <v>22694</v>
      </c>
      <c r="F1701" s="67">
        <v>327</v>
      </c>
      <c r="G1701" s="67"/>
      <c r="H1701" s="26">
        <v>6000838442</v>
      </c>
      <c r="I1701" s="55" t="s">
        <v>42</v>
      </c>
      <c r="J1701" s="55" t="s">
        <v>42</v>
      </c>
      <c r="K1701" s="30" t="str">
        <f t="shared" si="247"/>
        <v>Custeio</v>
      </c>
      <c r="L1701" s="47" t="s">
        <v>136</v>
      </c>
      <c r="M1701" s="26" t="s">
        <v>54</v>
      </c>
      <c r="N1701" s="26" t="str">
        <f t="shared" si="243"/>
        <v>Realizado</v>
      </c>
      <c r="O1701" s="47" t="s">
        <v>491</v>
      </c>
      <c r="P1701" s="47" t="s">
        <v>81</v>
      </c>
      <c r="Q1701" s="26" t="str">
        <f>IFERROR(IFERROR(VLOOKUP(H1701,[1]STATUS_CAPEX!I:J,2,0),VLOOKUP(H1701,[1]STATUS_OPEX!H:I,2,0)),0)</f>
        <v>LIB //COMS</v>
      </c>
      <c r="R1701" s="135">
        <v>45574</v>
      </c>
      <c r="S1701" s="32" t="s">
        <v>165</v>
      </c>
      <c r="T1701" s="47" t="s">
        <v>72</v>
      </c>
      <c r="U1701" s="33" t="s">
        <v>39</v>
      </c>
      <c r="V1701" s="33" t="str">
        <f t="shared" si="244"/>
        <v>OK</v>
      </c>
      <c r="W1701" s="33" t="s">
        <v>49</v>
      </c>
      <c r="X1701" s="33" t="s">
        <v>49</v>
      </c>
      <c r="Y1701" s="33" t="s">
        <v>39</v>
      </c>
      <c r="Z1701" s="14">
        <f t="shared" si="245"/>
        <v>1</v>
      </c>
      <c r="AA1701" s="48">
        <v>1300.24</v>
      </c>
      <c r="AB1701" s="76" t="s">
        <v>50</v>
      </c>
      <c r="AC1701" s="36" t="s">
        <v>271</v>
      </c>
      <c r="AD1701" s="37" t="s">
        <v>51</v>
      </c>
      <c r="AE1701" s="32" t="str">
        <f t="shared" si="248"/>
        <v>Realizado</v>
      </c>
      <c r="AF1701" s="38" t="s">
        <v>166</v>
      </c>
      <c r="AG1701" s="49">
        <f t="shared" si="250"/>
        <v>974.93</v>
      </c>
      <c r="AH1701" s="40">
        <v>2548098.5699999998</v>
      </c>
      <c r="AI1701" s="50" t="e">
        <f t="shared" si="249"/>
        <v>#N/A</v>
      </c>
      <c r="AJ1701" s="41">
        <v>25952105</v>
      </c>
      <c r="AK1701" s="51">
        <v>974.93</v>
      </c>
      <c r="AL1701" s="34" t="str">
        <f t="shared" si="246"/>
        <v>Mauricio Alves</v>
      </c>
    </row>
    <row r="1702" spans="1:38" x14ac:dyDescent="0.25">
      <c r="A1702" s="26" t="s">
        <v>38</v>
      </c>
      <c r="B1702" s="26" t="s">
        <v>39</v>
      </c>
      <c r="C1702" s="26" t="s">
        <v>52</v>
      </c>
      <c r="D1702" s="26" t="s">
        <v>40</v>
      </c>
      <c r="E1702" s="27">
        <v>26313</v>
      </c>
      <c r="F1702" s="67">
        <v>328</v>
      </c>
      <c r="G1702" s="67"/>
      <c r="H1702" s="44" t="s">
        <v>830</v>
      </c>
      <c r="I1702" s="45" t="s">
        <v>63</v>
      </c>
      <c r="J1702" s="45" t="s">
        <v>63</v>
      </c>
      <c r="K1702" s="30" t="str">
        <f t="shared" si="247"/>
        <v>EME</v>
      </c>
      <c r="L1702" s="47" t="s">
        <v>136</v>
      </c>
      <c r="M1702" s="26" t="s">
        <v>54</v>
      </c>
      <c r="N1702" s="26" t="str">
        <f t="shared" si="243"/>
        <v>Realizado</v>
      </c>
      <c r="O1702" s="47" t="s">
        <v>45</v>
      </c>
      <c r="P1702" s="47" t="s">
        <v>705</v>
      </c>
      <c r="Q1702" s="26" t="str">
        <f>IFERROR(IFERROR(VLOOKUP(H1702,[1]STATUS_CAPEX!I:J,2,0),VLOOKUP(H1702,[1]STATUS_OPEX!H:I,2,0)),0)</f>
        <v>LIB //COMS</v>
      </c>
      <c r="R1702" s="135">
        <v>45574</v>
      </c>
      <c r="S1702" s="32" t="s">
        <v>66</v>
      </c>
      <c r="T1702" s="26" t="s">
        <v>48</v>
      </c>
      <c r="U1702" s="33" t="s">
        <v>39</v>
      </c>
      <c r="V1702" s="33" t="str">
        <f t="shared" si="244"/>
        <v>OK</v>
      </c>
      <c r="W1702" s="33" t="s">
        <v>49</v>
      </c>
      <c r="X1702" s="33" t="s">
        <v>49</v>
      </c>
      <c r="Y1702" s="33" t="s">
        <v>39</v>
      </c>
      <c r="Z1702" s="14">
        <f t="shared" si="245"/>
        <v>1</v>
      </c>
      <c r="AA1702" s="48">
        <v>6894</v>
      </c>
      <c r="AB1702" s="50" t="s">
        <v>50</v>
      </c>
      <c r="AC1702" s="36" t="str">
        <f>IFERROR(VLOOKUP(T1702,[1]STATUS_CAPEX!Q:R,2,0),"SAMUEL OLIVEIRA")</f>
        <v>LUCAS ANDRADE</v>
      </c>
      <c r="AD1702" s="37" t="s">
        <v>51</v>
      </c>
      <c r="AE1702" s="32" t="str">
        <f t="shared" si="248"/>
        <v>Realizado</v>
      </c>
      <c r="AF1702" s="38" t="s">
        <v>345</v>
      </c>
      <c r="AG1702" s="49">
        <f t="shared" si="250"/>
        <v>3490.82</v>
      </c>
      <c r="AH1702" s="40">
        <v>2548098.5699999998</v>
      </c>
      <c r="AI1702" s="50" t="e">
        <f t="shared" si="249"/>
        <v>#N/A</v>
      </c>
      <c r="AJ1702" s="41">
        <v>26059126</v>
      </c>
      <c r="AK1702" s="51">
        <v>3490.82</v>
      </c>
      <c r="AL1702" s="34" t="str">
        <f t="shared" si="246"/>
        <v>Mauricio Alves</v>
      </c>
    </row>
    <row r="1703" spans="1:38" hidden="1" x14ac:dyDescent="0.25">
      <c r="A1703" s="43" t="s">
        <v>0</v>
      </c>
      <c r="B1703" s="26" t="s">
        <v>180</v>
      </c>
      <c r="C1703" s="26" t="s">
        <v>180</v>
      </c>
      <c r="D1703" s="26" t="s">
        <v>40</v>
      </c>
      <c r="E1703" s="27">
        <v>21178</v>
      </c>
      <c r="F1703" s="67">
        <v>329</v>
      </c>
      <c r="G1703" s="67"/>
      <c r="H1703" s="44" t="s">
        <v>831</v>
      </c>
      <c r="I1703" s="45" t="s">
        <v>63</v>
      </c>
      <c r="J1703" s="45" t="s">
        <v>63</v>
      </c>
      <c r="K1703" s="30" t="str">
        <f t="shared" si="247"/>
        <v>EME</v>
      </c>
      <c r="L1703" s="47" t="s">
        <v>136</v>
      </c>
      <c r="M1703" s="26" t="s">
        <v>54</v>
      </c>
      <c r="N1703" s="26" t="str">
        <f t="shared" si="243"/>
        <v>Pendente</v>
      </c>
      <c r="O1703" s="47" t="s">
        <v>64</v>
      </c>
      <c r="P1703" s="47" t="s">
        <v>705</v>
      </c>
      <c r="Q1703" s="26" t="str">
        <f>IFERROR(IFERROR(VLOOKUP(H1703,[1]STATUS_CAPEX!I:J,2,0),VLOOKUP(H1703,[1]STATUS_OPEX!H:I,2,0)),0)</f>
        <v>LIB //ATEC</v>
      </c>
      <c r="R1703" s="135">
        <v>45574</v>
      </c>
      <c r="S1703" s="32" t="s">
        <v>66</v>
      </c>
      <c r="T1703" s="26" t="s">
        <v>48</v>
      </c>
      <c r="U1703" s="33" t="s">
        <v>67</v>
      </c>
      <c r="V1703" s="33" t="str">
        <f t="shared" si="244"/>
        <v>OK</v>
      </c>
      <c r="W1703" s="33" t="s">
        <v>49</v>
      </c>
      <c r="X1703" s="33" t="s">
        <v>148</v>
      </c>
      <c r="Y1703" s="33" t="str">
        <f>IF(AK1703&gt;0,"OK","NOK")</f>
        <v>NOK</v>
      </c>
      <c r="Z1703" s="14">
        <f t="shared" si="245"/>
        <v>0.4</v>
      </c>
      <c r="AA1703" s="48">
        <v>15743.01</v>
      </c>
      <c r="AB1703" s="76" t="s">
        <v>50</v>
      </c>
      <c r="AC1703" s="36" t="s">
        <v>182</v>
      </c>
      <c r="AD1703" s="70">
        <v>45643</v>
      </c>
      <c r="AE1703" s="32" t="str">
        <f t="shared" si="248"/>
        <v>Não realizado</v>
      </c>
      <c r="AF1703" s="38" t="s">
        <v>68</v>
      </c>
      <c r="AG1703" s="49">
        <f t="shared" si="250"/>
        <v>0</v>
      </c>
      <c r="AH1703" s="40">
        <v>2548098.5699999998</v>
      </c>
      <c r="AI1703" s="50" t="e">
        <f t="shared" si="249"/>
        <v>#N/A</v>
      </c>
      <c r="AJ1703" s="41">
        <v>0</v>
      </c>
      <c r="AK1703" s="51">
        <v>0</v>
      </c>
      <c r="AL1703" s="34" t="str">
        <f t="shared" si="246"/>
        <v>Mauricio Alves</v>
      </c>
    </row>
    <row r="1704" spans="1:38" x14ac:dyDescent="0.25">
      <c r="A1704" s="26" t="s">
        <v>38</v>
      </c>
      <c r="B1704" s="26" t="s">
        <v>39</v>
      </c>
      <c r="C1704" s="26" t="s">
        <v>52</v>
      </c>
      <c r="D1704" s="26" t="s">
        <v>40</v>
      </c>
      <c r="E1704" s="27">
        <v>44613748</v>
      </c>
      <c r="F1704" s="67">
        <v>285</v>
      </c>
      <c r="G1704" s="67"/>
      <c r="H1704" s="26">
        <v>6000841626</v>
      </c>
      <c r="I1704" s="29" t="s">
        <v>42</v>
      </c>
      <c r="J1704" s="29" t="s">
        <v>42</v>
      </c>
      <c r="K1704" s="30" t="str">
        <f t="shared" si="247"/>
        <v>Custeio</v>
      </c>
      <c r="L1704" s="47" t="s">
        <v>136</v>
      </c>
      <c r="M1704" s="26" t="s">
        <v>111</v>
      </c>
      <c r="N1704" s="26" t="str">
        <f t="shared" si="243"/>
        <v>Realizado</v>
      </c>
      <c r="O1704" s="47" t="s">
        <v>45</v>
      </c>
      <c r="P1704" s="47" t="s">
        <v>76</v>
      </c>
      <c r="Q1704" s="26" t="str">
        <f>IFERROR(IFERROR(VLOOKUP(H1704,[1]STATUS_CAPEX!I:J,2,0),VLOOKUP(H1704,[1]STATUS_OPEX!H:I,2,0)),0)</f>
        <v>LIB //COMS</v>
      </c>
      <c r="R1704" s="135">
        <v>45575</v>
      </c>
      <c r="S1704" s="32" t="s">
        <v>47</v>
      </c>
      <c r="T1704" s="47" t="s">
        <v>72</v>
      </c>
      <c r="U1704" s="33" t="s">
        <v>39</v>
      </c>
      <c r="V1704" s="33" t="str">
        <f t="shared" si="244"/>
        <v>OK</v>
      </c>
      <c r="W1704" s="33" t="s">
        <v>49</v>
      </c>
      <c r="X1704" s="33" t="s">
        <v>49</v>
      </c>
      <c r="Y1704" s="33" t="s">
        <v>39</v>
      </c>
      <c r="Z1704" s="14">
        <f t="shared" si="245"/>
        <v>1</v>
      </c>
      <c r="AA1704" s="48">
        <v>1948.72</v>
      </c>
      <c r="AB1704" s="76" t="str">
        <f>IFERROR(VLOOKUP(H1704,[1]!Tabela11[[#All],[PEP/ORDEM]:[Mês_Acompanhamento]],8,0),"GIRO")</f>
        <v>GIRO</v>
      </c>
      <c r="AC1704" s="36" t="s">
        <v>271</v>
      </c>
      <c r="AD1704" s="37" t="s">
        <v>51</v>
      </c>
      <c r="AE1704" s="32" t="str">
        <f t="shared" si="248"/>
        <v>Realizado</v>
      </c>
      <c r="AF1704" s="38" t="s">
        <v>42</v>
      </c>
      <c r="AG1704" s="39">
        <f t="shared" si="250"/>
        <v>418.4</v>
      </c>
      <c r="AH1704" s="40">
        <v>2548098.5699999998</v>
      </c>
      <c r="AI1704" s="35" t="e">
        <f t="shared" si="249"/>
        <v>#N/A</v>
      </c>
      <c r="AJ1704" s="41">
        <v>26059319</v>
      </c>
      <c r="AK1704" s="51">
        <v>418.4</v>
      </c>
      <c r="AL1704" s="34" t="str">
        <f t="shared" si="246"/>
        <v>Mauricio Alves</v>
      </c>
    </row>
    <row r="1705" spans="1:38" x14ac:dyDescent="0.25">
      <c r="A1705" s="26" t="s">
        <v>38</v>
      </c>
      <c r="B1705" s="26" t="s">
        <v>39</v>
      </c>
      <c r="C1705" s="26" t="s">
        <v>52</v>
      </c>
      <c r="D1705" s="26" t="s">
        <v>40</v>
      </c>
      <c r="E1705" s="27">
        <v>44624707</v>
      </c>
      <c r="F1705" s="67">
        <v>286</v>
      </c>
      <c r="G1705" s="67"/>
      <c r="H1705" s="26">
        <v>6000841627</v>
      </c>
      <c r="I1705" s="26" t="s">
        <v>42</v>
      </c>
      <c r="J1705" s="26" t="s">
        <v>42</v>
      </c>
      <c r="K1705" s="30" t="str">
        <f t="shared" si="247"/>
        <v>Custeio</v>
      </c>
      <c r="L1705" s="47" t="s">
        <v>136</v>
      </c>
      <c r="M1705" s="26" t="s">
        <v>111</v>
      </c>
      <c r="N1705" s="26" t="str">
        <f t="shared" si="243"/>
        <v>Realizado</v>
      </c>
      <c r="O1705" s="47" t="s">
        <v>555</v>
      </c>
      <c r="P1705" s="47" t="s">
        <v>832</v>
      </c>
      <c r="Q1705" s="26" t="str">
        <f>IFERROR(IFERROR(VLOOKUP(H1705,[1]STATUS_CAPEX!I:J,2,0),VLOOKUP(H1705,[1]STATUS_OPEX!H:I,2,0)),0)</f>
        <v>LIB //COMS</v>
      </c>
      <c r="R1705" s="135">
        <v>45575</v>
      </c>
      <c r="S1705" s="32" t="s">
        <v>165</v>
      </c>
      <c r="T1705" s="47" t="s">
        <v>72</v>
      </c>
      <c r="U1705" s="33" t="s">
        <v>39</v>
      </c>
      <c r="V1705" s="33" t="str">
        <f t="shared" si="244"/>
        <v>OK</v>
      </c>
      <c r="W1705" s="33" t="s">
        <v>49</v>
      </c>
      <c r="X1705" s="33" t="s">
        <v>49</v>
      </c>
      <c r="Y1705" s="33" t="s">
        <v>39</v>
      </c>
      <c r="Z1705" s="14">
        <f t="shared" si="245"/>
        <v>1</v>
      </c>
      <c r="AA1705" s="48">
        <v>6279.37</v>
      </c>
      <c r="AB1705" s="76" t="s">
        <v>50</v>
      </c>
      <c r="AC1705" s="36" t="s">
        <v>271</v>
      </c>
      <c r="AD1705" s="37" t="s">
        <v>51</v>
      </c>
      <c r="AE1705" s="32" t="str">
        <f t="shared" si="248"/>
        <v>Realizado</v>
      </c>
      <c r="AF1705" s="38" t="s">
        <v>166</v>
      </c>
      <c r="AG1705" s="39">
        <f t="shared" si="250"/>
        <v>463.35</v>
      </c>
      <c r="AH1705" s="40">
        <v>2548098.5699999998</v>
      </c>
      <c r="AI1705" s="35" t="e">
        <f t="shared" si="249"/>
        <v>#N/A</v>
      </c>
      <c r="AJ1705" s="41">
        <v>26059404</v>
      </c>
      <c r="AK1705" s="51">
        <v>463.35</v>
      </c>
      <c r="AL1705" s="34" t="str">
        <f t="shared" si="246"/>
        <v>Mauricio Alves</v>
      </c>
    </row>
    <row r="1706" spans="1:38" x14ac:dyDescent="0.25">
      <c r="A1706" s="26" t="s">
        <v>38</v>
      </c>
      <c r="B1706" s="26" t="s">
        <v>39</v>
      </c>
      <c r="C1706" s="26" t="s">
        <v>52</v>
      </c>
      <c r="D1706" s="26" t="s">
        <v>40</v>
      </c>
      <c r="E1706" s="27">
        <v>9334</v>
      </c>
      <c r="F1706" s="67">
        <v>724</v>
      </c>
      <c r="G1706" s="67"/>
      <c r="H1706" s="26">
        <v>6000833416</v>
      </c>
      <c r="I1706" s="26" t="s">
        <v>42</v>
      </c>
      <c r="J1706" s="26" t="s">
        <v>42</v>
      </c>
      <c r="K1706" s="30" t="str">
        <f t="shared" si="247"/>
        <v>Custeio</v>
      </c>
      <c r="L1706" s="47" t="s">
        <v>156</v>
      </c>
      <c r="M1706" s="26" t="s">
        <v>69</v>
      </c>
      <c r="N1706" s="26" t="str">
        <f t="shared" si="243"/>
        <v>Realizado</v>
      </c>
      <c r="O1706" s="47" t="s">
        <v>45</v>
      </c>
      <c r="P1706" s="47" t="s">
        <v>76</v>
      </c>
      <c r="Q1706" s="26" t="str">
        <f>IFERROR(IFERROR(VLOOKUP(H1706,[1]STATUS_CAPEX!I:J,2,0),VLOOKUP(H1706,[1]STATUS_OPEX!H:I,2,0)),0)</f>
        <v>LIB //COMS</v>
      </c>
      <c r="R1706" s="135">
        <v>45575</v>
      </c>
      <c r="S1706" s="32" t="s">
        <v>47</v>
      </c>
      <c r="T1706" s="47" t="s">
        <v>72</v>
      </c>
      <c r="U1706" s="33" t="s">
        <v>39</v>
      </c>
      <c r="V1706" s="33" t="str">
        <f t="shared" si="244"/>
        <v>OK</v>
      </c>
      <c r="W1706" s="33" t="s">
        <v>49</v>
      </c>
      <c r="X1706" s="33" t="s">
        <v>49</v>
      </c>
      <c r="Y1706" s="33" t="s">
        <v>39</v>
      </c>
      <c r="Z1706" s="14">
        <f t="shared" si="245"/>
        <v>1</v>
      </c>
      <c r="AA1706" s="48">
        <v>2334.2199999999998</v>
      </c>
      <c r="AB1706" s="76" t="str">
        <f>IFERROR(VLOOKUP(H1706,[1]!Tabela11[[#All],[PEP/ORDEM]:[Mês_Acompanhamento]],8,0),"GIRO")</f>
        <v>GIRO</v>
      </c>
      <c r="AC1706" s="36" t="s">
        <v>73</v>
      </c>
      <c r="AD1706" s="37" t="s">
        <v>51</v>
      </c>
      <c r="AE1706" s="32" t="str">
        <f t="shared" si="248"/>
        <v>Realizado</v>
      </c>
      <c r="AF1706" s="38" t="s">
        <v>42</v>
      </c>
      <c r="AG1706" s="39">
        <f t="shared" si="250"/>
        <v>988.06</v>
      </c>
      <c r="AH1706" s="40">
        <v>2548098.5699999998</v>
      </c>
      <c r="AI1706" s="35" t="e">
        <f t="shared" si="249"/>
        <v>#N/A</v>
      </c>
      <c r="AJ1706" s="41">
        <v>26028851</v>
      </c>
      <c r="AK1706" s="51">
        <v>988.06</v>
      </c>
      <c r="AL1706" s="34" t="str">
        <f t="shared" si="246"/>
        <v>Mauricio Alves</v>
      </c>
    </row>
    <row r="1707" spans="1:38" x14ac:dyDescent="0.25">
      <c r="A1707" s="26" t="s">
        <v>38</v>
      </c>
      <c r="B1707" s="26" t="s">
        <v>39</v>
      </c>
      <c r="C1707" s="26" t="s">
        <v>52</v>
      </c>
      <c r="D1707" s="26" t="s">
        <v>40</v>
      </c>
      <c r="E1707" s="27">
        <v>9334</v>
      </c>
      <c r="F1707" s="67">
        <v>725</v>
      </c>
      <c r="G1707" s="67"/>
      <c r="H1707" s="26">
        <v>6000833416</v>
      </c>
      <c r="I1707" s="26" t="s">
        <v>42</v>
      </c>
      <c r="J1707" s="26" t="s">
        <v>42</v>
      </c>
      <c r="K1707" s="30" t="str">
        <f t="shared" si="247"/>
        <v>Custeio</v>
      </c>
      <c r="L1707" s="47" t="s">
        <v>156</v>
      </c>
      <c r="M1707" s="26" t="s">
        <v>69</v>
      </c>
      <c r="N1707" s="26" t="str">
        <f t="shared" si="243"/>
        <v>Realizado</v>
      </c>
      <c r="O1707" s="47" t="s">
        <v>45</v>
      </c>
      <c r="P1707" s="47" t="s">
        <v>76</v>
      </c>
      <c r="Q1707" s="26" t="str">
        <f>IFERROR(IFERROR(VLOOKUP(H1707,[1]STATUS_CAPEX!I:J,2,0),VLOOKUP(H1707,[1]STATUS_OPEX!H:I,2,0)),0)</f>
        <v>LIB //COMS</v>
      </c>
      <c r="R1707" s="135">
        <v>45575</v>
      </c>
      <c r="S1707" s="32" t="s">
        <v>47</v>
      </c>
      <c r="T1707" s="47" t="s">
        <v>72</v>
      </c>
      <c r="U1707" s="33" t="s">
        <v>39</v>
      </c>
      <c r="V1707" s="33" t="str">
        <f t="shared" si="244"/>
        <v>OK</v>
      </c>
      <c r="W1707" s="33" t="s">
        <v>49</v>
      </c>
      <c r="X1707" s="33" t="s">
        <v>49</v>
      </c>
      <c r="Y1707" s="33" t="s">
        <v>39</v>
      </c>
      <c r="Z1707" s="14">
        <f t="shared" si="245"/>
        <v>1</v>
      </c>
      <c r="AA1707" s="48">
        <v>1167.1099999999999</v>
      </c>
      <c r="AB1707" s="76" t="str">
        <f>IFERROR(VLOOKUP(H1707,[1]!Tabela11[[#All],[PEP/ORDEM]:[Mês_Acompanhamento]],8,0),"GIRO")</f>
        <v>GIRO</v>
      </c>
      <c r="AC1707" s="36" t="s">
        <v>73</v>
      </c>
      <c r="AD1707" s="37" t="s">
        <v>51</v>
      </c>
      <c r="AE1707" s="32" t="str">
        <f t="shared" si="248"/>
        <v>Realizado</v>
      </c>
      <c r="AF1707" s="38" t="s">
        <v>42</v>
      </c>
      <c r="AG1707" s="39">
        <f t="shared" si="250"/>
        <v>187.92</v>
      </c>
      <c r="AH1707" s="40">
        <v>2548098.5699999998</v>
      </c>
      <c r="AI1707" s="35" t="e">
        <f t="shared" si="249"/>
        <v>#N/A</v>
      </c>
      <c r="AJ1707" s="41">
        <v>26028851</v>
      </c>
      <c r="AK1707" s="51">
        <v>187.92</v>
      </c>
      <c r="AL1707" s="34" t="str">
        <f t="shared" si="246"/>
        <v>Mauricio Alves</v>
      </c>
    </row>
    <row r="1708" spans="1:38" x14ac:dyDescent="0.25">
      <c r="A1708" s="26" t="s">
        <v>38</v>
      </c>
      <c r="B1708" s="26" t="s">
        <v>39</v>
      </c>
      <c r="C1708" s="26" t="s">
        <v>52</v>
      </c>
      <c r="D1708" s="26" t="s">
        <v>40</v>
      </c>
      <c r="E1708" s="27">
        <v>9334</v>
      </c>
      <c r="F1708" s="67">
        <v>726</v>
      </c>
      <c r="G1708" s="67"/>
      <c r="H1708" s="26">
        <v>6000833416</v>
      </c>
      <c r="I1708" s="26" t="s">
        <v>42</v>
      </c>
      <c r="J1708" s="26" t="s">
        <v>42</v>
      </c>
      <c r="K1708" s="30" t="str">
        <f t="shared" si="247"/>
        <v>Custeio</v>
      </c>
      <c r="L1708" s="47" t="s">
        <v>156</v>
      </c>
      <c r="M1708" s="26" t="s">
        <v>69</v>
      </c>
      <c r="N1708" s="26" t="str">
        <f t="shared" si="243"/>
        <v>Realizado</v>
      </c>
      <c r="O1708" s="47" t="s">
        <v>45</v>
      </c>
      <c r="P1708" s="47" t="s">
        <v>76</v>
      </c>
      <c r="Q1708" s="26" t="str">
        <f>IFERROR(IFERROR(VLOOKUP(H1708,[1]STATUS_CAPEX!I:J,2,0),VLOOKUP(H1708,[1]STATUS_OPEX!H:I,2,0)),0)</f>
        <v>LIB //COMS</v>
      </c>
      <c r="R1708" s="135">
        <v>45575</v>
      </c>
      <c r="S1708" s="32" t="s">
        <v>47</v>
      </c>
      <c r="T1708" s="47" t="s">
        <v>72</v>
      </c>
      <c r="U1708" s="33" t="s">
        <v>39</v>
      </c>
      <c r="V1708" s="33" t="str">
        <f t="shared" si="244"/>
        <v>OK</v>
      </c>
      <c r="W1708" s="33" t="s">
        <v>49</v>
      </c>
      <c r="X1708" s="33" t="s">
        <v>49</v>
      </c>
      <c r="Y1708" s="33" t="s">
        <v>39</v>
      </c>
      <c r="Z1708" s="14">
        <f t="shared" si="245"/>
        <v>1</v>
      </c>
      <c r="AA1708" s="48">
        <v>1539.72</v>
      </c>
      <c r="AB1708" s="76" t="str">
        <f>IFERROR(VLOOKUP(H1708,[1]!Tabela11[[#All],[PEP/ORDEM]:[Mês_Acompanhamento]],8,0),"GIRO")</f>
        <v>GIRO</v>
      </c>
      <c r="AC1708" s="36" t="s">
        <v>73</v>
      </c>
      <c r="AD1708" s="37" t="s">
        <v>51</v>
      </c>
      <c r="AE1708" s="32" t="str">
        <f t="shared" si="248"/>
        <v>Realizado</v>
      </c>
      <c r="AF1708" s="38" t="s">
        <v>42</v>
      </c>
      <c r="AG1708" s="39">
        <f t="shared" si="250"/>
        <v>1550.66</v>
      </c>
      <c r="AH1708" s="40">
        <v>2548098.5699999998</v>
      </c>
      <c r="AI1708" s="35" t="e">
        <f t="shared" si="249"/>
        <v>#N/A</v>
      </c>
      <c r="AJ1708" s="41">
        <v>26028851</v>
      </c>
      <c r="AK1708" s="51">
        <v>1550.66</v>
      </c>
      <c r="AL1708" s="34" t="str">
        <f t="shared" si="246"/>
        <v>Mauricio Alves</v>
      </c>
    </row>
    <row r="1709" spans="1:38" x14ac:dyDescent="0.25">
      <c r="A1709" s="26" t="s">
        <v>38</v>
      </c>
      <c r="B1709" s="26" t="s">
        <v>39</v>
      </c>
      <c r="C1709" s="26" t="s">
        <v>52</v>
      </c>
      <c r="D1709" s="26" t="s">
        <v>40</v>
      </c>
      <c r="E1709" s="27">
        <v>9334</v>
      </c>
      <c r="F1709" s="67">
        <v>727</v>
      </c>
      <c r="G1709" s="67"/>
      <c r="H1709" s="26">
        <v>6000833416</v>
      </c>
      <c r="I1709" s="26" t="s">
        <v>42</v>
      </c>
      <c r="J1709" s="26" t="s">
        <v>42</v>
      </c>
      <c r="K1709" s="30" t="str">
        <f t="shared" si="247"/>
        <v>Custeio</v>
      </c>
      <c r="L1709" s="47" t="s">
        <v>156</v>
      </c>
      <c r="M1709" s="26" t="s">
        <v>69</v>
      </c>
      <c r="N1709" s="26" t="str">
        <f t="shared" ref="N1709:N1772" si="251">IF(Z1709&gt;99%,"Realizado","Pendente")</f>
        <v>Realizado</v>
      </c>
      <c r="O1709" s="47" t="s">
        <v>45</v>
      </c>
      <c r="P1709" s="47" t="s">
        <v>76</v>
      </c>
      <c r="Q1709" s="26" t="str">
        <f>IFERROR(IFERROR(VLOOKUP(H1709,[1]STATUS_CAPEX!I:J,2,0),VLOOKUP(H1709,[1]STATUS_OPEX!H:I,2,0)),0)</f>
        <v>LIB //COMS</v>
      </c>
      <c r="R1709" s="135">
        <v>45575</v>
      </c>
      <c r="S1709" s="32" t="s">
        <v>47</v>
      </c>
      <c r="T1709" s="47" t="s">
        <v>72</v>
      </c>
      <c r="U1709" s="33" t="s">
        <v>39</v>
      </c>
      <c r="V1709" s="33" t="str">
        <f t="shared" si="244"/>
        <v>OK</v>
      </c>
      <c r="W1709" s="33" t="s">
        <v>49</v>
      </c>
      <c r="X1709" s="33" t="s">
        <v>49</v>
      </c>
      <c r="Y1709" s="33" t="s">
        <v>39</v>
      </c>
      <c r="Z1709" s="14">
        <f t="shared" si="245"/>
        <v>1</v>
      </c>
      <c r="AA1709" s="48">
        <v>2309.58</v>
      </c>
      <c r="AB1709" s="76" t="str">
        <f>IFERROR(VLOOKUP(H1709,[1]!Tabela11[[#All],[PEP/ORDEM]:[Mês_Acompanhamento]],8,0),"GIRO")</f>
        <v>GIRO</v>
      </c>
      <c r="AC1709" s="36" t="s">
        <v>73</v>
      </c>
      <c r="AD1709" s="37" t="s">
        <v>51</v>
      </c>
      <c r="AE1709" s="32" t="str">
        <f t="shared" si="248"/>
        <v>Realizado</v>
      </c>
      <c r="AF1709" s="38" t="s">
        <v>42</v>
      </c>
      <c r="AG1709" s="39">
        <f t="shared" si="250"/>
        <v>281.88</v>
      </c>
      <c r="AH1709" s="40">
        <v>2548098.5699999998</v>
      </c>
      <c r="AI1709" s="35" t="e">
        <f t="shared" si="249"/>
        <v>#N/A</v>
      </c>
      <c r="AJ1709" s="41">
        <v>26028851</v>
      </c>
      <c r="AK1709" s="51">
        <v>281.88</v>
      </c>
      <c r="AL1709" s="34" t="str">
        <f t="shared" si="246"/>
        <v>Mauricio Alves</v>
      </c>
    </row>
    <row r="1710" spans="1:38" x14ac:dyDescent="0.25">
      <c r="A1710" s="26" t="s">
        <v>38</v>
      </c>
      <c r="B1710" s="26" t="s">
        <v>39</v>
      </c>
      <c r="C1710" s="26" t="s">
        <v>52</v>
      </c>
      <c r="D1710" s="26" t="s">
        <v>40</v>
      </c>
      <c r="E1710" s="27">
        <v>44624864</v>
      </c>
      <c r="F1710" s="67">
        <v>728</v>
      </c>
      <c r="G1710" s="67"/>
      <c r="H1710" s="26">
        <v>6000817652</v>
      </c>
      <c r="I1710" s="26" t="s">
        <v>42</v>
      </c>
      <c r="J1710" s="26" t="s">
        <v>42</v>
      </c>
      <c r="K1710" s="30" t="str">
        <f t="shared" si="247"/>
        <v>Custeio</v>
      </c>
      <c r="L1710" s="47" t="s">
        <v>156</v>
      </c>
      <c r="M1710" s="26" t="s">
        <v>69</v>
      </c>
      <c r="N1710" s="26" t="str">
        <f t="shared" si="251"/>
        <v>Realizado</v>
      </c>
      <c r="O1710" s="47" t="s">
        <v>45</v>
      </c>
      <c r="P1710" s="47" t="s">
        <v>764</v>
      </c>
      <c r="Q1710" s="26" t="str">
        <f>IFERROR(IFERROR(VLOOKUP(H1710,[1]STATUS_CAPEX!I:J,2,0),VLOOKUP(H1710,[1]STATUS_OPEX!H:I,2,0)),0)</f>
        <v>LIB //COMS</v>
      </c>
      <c r="R1710" s="135">
        <v>45575</v>
      </c>
      <c r="S1710" s="32" t="s">
        <v>47</v>
      </c>
      <c r="T1710" s="47" t="s">
        <v>72</v>
      </c>
      <c r="U1710" s="33" t="s">
        <v>39</v>
      </c>
      <c r="V1710" s="33" t="str">
        <f t="shared" si="244"/>
        <v>OK</v>
      </c>
      <c r="W1710" s="33" t="s">
        <v>49</v>
      </c>
      <c r="X1710" s="33" t="s">
        <v>49</v>
      </c>
      <c r="Y1710" s="33" t="s">
        <v>39</v>
      </c>
      <c r="Z1710" s="14">
        <f t="shared" si="245"/>
        <v>1</v>
      </c>
      <c r="AA1710" s="48">
        <v>3915.51</v>
      </c>
      <c r="AB1710" s="76" t="str">
        <f>IFERROR(VLOOKUP(H1710,[1]!Tabela11[[#All],[PEP/ORDEM]:[Mês_Acompanhamento]],8,0),"GIRO")</f>
        <v>GIRO</v>
      </c>
      <c r="AC1710" s="36" t="s">
        <v>271</v>
      </c>
      <c r="AD1710" s="37" t="s">
        <v>51</v>
      </c>
      <c r="AE1710" s="32" t="str">
        <f t="shared" si="248"/>
        <v>Realizado</v>
      </c>
      <c r="AF1710" s="38" t="s">
        <v>42</v>
      </c>
      <c r="AG1710" s="39">
        <f t="shared" si="250"/>
        <v>1123.96</v>
      </c>
      <c r="AH1710" s="40">
        <v>2548098.5699999998</v>
      </c>
      <c r="AI1710" s="35" t="e">
        <f t="shared" si="249"/>
        <v>#N/A</v>
      </c>
      <c r="AJ1710" s="41">
        <v>26045388</v>
      </c>
      <c r="AK1710" s="51">
        <v>1123.96</v>
      </c>
      <c r="AL1710" s="34" t="str">
        <f t="shared" si="246"/>
        <v>Mauricio Alves</v>
      </c>
    </row>
    <row r="1711" spans="1:38" x14ac:dyDescent="0.25">
      <c r="A1711" s="26" t="s">
        <v>38</v>
      </c>
      <c r="B1711" s="26" t="s">
        <v>39</v>
      </c>
      <c r="C1711" s="26" t="s">
        <v>52</v>
      </c>
      <c r="D1711" s="26" t="s">
        <v>40</v>
      </c>
      <c r="E1711" s="27">
        <v>9386</v>
      </c>
      <c r="F1711" s="67">
        <v>729</v>
      </c>
      <c r="G1711" s="67"/>
      <c r="H1711" s="26">
        <v>6000841711</v>
      </c>
      <c r="I1711" s="26" t="s">
        <v>42</v>
      </c>
      <c r="J1711" s="26" t="s">
        <v>42</v>
      </c>
      <c r="K1711" s="30" t="str">
        <f t="shared" si="247"/>
        <v>Custeio</v>
      </c>
      <c r="L1711" s="47" t="s">
        <v>136</v>
      </c>
      <c r="M1711" s="26" t="s">
        <v>69</v>
      </c>
      <c r="N1711" s="26" t="str">
        <f t="shared" si="251"/>
        <v>Realizado</v>
      </c>
      <c r="O1711" s="47" t="s">
        <v>245</v>
      </c>
      <c r="P1711" s="47" t="s">
        <v>76</v>
      </c>
      <c r="Q1711" s="26" t="str">
        <f>IFERROR(IFERROR(VLOOKUP(H1711,[1]STATUS_CAPEX!I:J,2,0),VLOOKUP(H1711,[1]STATUS_OPEX!H:I,2,0)),0)</f>
        <v>LIB //COMS</v>
      </c>
      <c r="R1711" s="135">
        <v>45575</v>
      </c>
      <c r="S1711" s="32" t="s">
        <v>47</v>
      </c>
      <c r="T1711" s="47" t="s">
        <v>72</v>
      </c>
      <c r="U1711" s="33" t="s">
        <v>39</v>
      </c>
      <c r="V1711" s="33" t="str">
        <f t="shared" si="244"/>
        <v>OK</v>
      </c>
      <c r="W1711" s="33" t="s">
        <v>49</v>
      </c>
      <c r="X1711" s="33" t="s">
        <v>49</v>
      </c>
      <c r="Y1711" s="33" t="s">
        <v>39</v>
      </c>
      <c r="Z1711" s="14">
        <f t="shared" si="245"/>
        <v>1</v>
      </c>
      <c r="AA1711" s="48">
        <v>6928.74</v>
      </c>
      <c r="AB1711" s="76" t="str">
        <f>IFERROR(VLOOKUP(H1711,[1]!Tabela11[[#All],[PEP/ORDEM]:[Mês_Acompanhamento]],8,0),"GIRO")</f>
        <v>GIRO</v>
      </c>
      <c r="AC1711" s="36" t="s">
        <v>73</v>
      </c>
      <c r="AD1711" s="37" t="s">
        <v>51</v>
      </c>
      <c r="AE1711" s="32" t="str">
        <f t="shared" si="248"/>
        <v>Realizado</v>
      </c>
      <c r="AF1711" s="38" t="s">
        <v>42</v>
      </c>
      <c r="AG1711" s="39">
        <f t="shared" si="250"/>
        <v>1151.75</v>
      </c>
      <c r="AH1711" s="40">
        <v>2548098.5699999998</v>
      </c>
      <c r="AI1711" s="35" t="e">
        <f t="shared" si="249"/>
        <v>#N/A</v>
      </c>
      <c r="AJ1711" s="113">
        <v>26059399</v>
      </c>
      <c r="AK1711" s="51">
        <v>1151.75</v>
      </c>
      <c r="AL1711" s="34" t="str">
        <f t="shared" si="246"/>
        <v>Mauricio Alves</v>
      </c>
    </row>
    <row r="1712" spans="1:38" x14ac:dyDescent="0.25">
      <c r="A1712" s="26" t="s">
        <v>38</v>
      </c>
      <c r="B1712" s="26" t="s">
        <v>39</v>
      </c>
      <c r="C1712" s="26" t="s">
        <v>52</v>
      </c>
      <c r="D1712" s="26" t="s">
        <v>40</v>
      </c>
      <c r="E1712" s="117">
        <v>44624897</v>
      </c>
      <c r="F1712" s="118">
        <v>730</v>
      </c>
      <c r="G1712" s="118"/>
      <c r="H1712" s="26">
        <v>6000817652</v>
      </c>
      <c r="I1712" s="26" t="s">
        <v>42</v>
      </c>
      <c r="J1712" s="26" t="s">
        <v>42</v>
      </c>
      <c r="K1712" s="30" t="str">
        <f t="shared" si="247"/>
        <v>Custeio</v>
      </c>
      <c r="L1712" s="47" t="s">
        <v>156</v>
      </c>
      <c r="M1712" s="26" t="s">
        <v>69</v>
      </c>
      <c r="N1712" s="43" t="str">
        <f t="shared" si="251"/>
        <v>Realizado</v>
      </c>
      <c r="O1712" s="119" t="s">
        <v>45</v>
      </c>
      <c r="P1712" s="119" t="s">
        <v>76</v>
      </c>
      <c r="Q1712" s="26" t="str">
        <f>IFERROR(IFERROR(VLOOKUP(H1712,[1]STATUS_CAPEX!I:J,2,0),VLOOKUP(H1712,[1]STATUS_OPEX!H:I,2,0)),0)</f>
        <v>LIB //COMS</v>
      </c>
      <c r="R1712" s="135">
        <v>45575</v>
      </c>
      <c r="S1712" s="99" t="s">
        <v>47</v>
      </c>
      <c r="T1712" s="47" t="s">
        <v>72</v>
      </c>
      <c r="U1712" s="33" t="s">
        <v>39</v>
      </c>
      <c r="V1712" s="33" t="str">
        <f t="shared" si="244"/>
        <v>OK</v>
      </c>
      <c r="W1712" s="33" t="s">
        <v>49</v>
      </c>
      <c r="X1712" s="33" t="s">
        <v>49</v>
      </c>
      <c r="Y1712" s="33" t="s">
        <v>39</v>
      </c>
      <c r="Z1712" s="14">
        <f t="shared" si="245"/>
        <v>1</v>
      </c>
      <c r="AA1712" s="121">
        <v>1167.1099999999999</v>
      </c>
      <c r="AB1712" s="139" t="str">
        <f>IFERROR(VLOOKUP(H1712,[1]!Tabela11[[#All],[PEP/ORDEM]:[Mês_Acompanhamento]],8,0),"GIRO")</f>
        <v>GIRO</v>
      </c>
      <c r="AC1712" s="36" t="s">
        <v>271</v>
      </c>
      <c r="AD1712" s="37" t="s">
        <v>51</v>
      </c>
      <c r="AE1712" s="32" t="str">
        <f t="shared" si="248"/>
        <v>Realizado</v>
      </c>
      <c r="AF1712" s="114" t="s">
        <v>42</v>
      </c>
      <c r="AG1712" s="122">
        <f t="shared" si="250"/>
        <v>171.42</v>
      </c>
      <c r="AH1712" s="40">
        <v>2548098.5699999998</v>
      </c>
      <c r="AI1712" s="123" t="e">
        <f t="shared" si="249"/>
        <v>#N/A</v>
      </c>
      <c r="AJ1712" s="41">
        <v>26045388</v>
      </c>
      <c r="AK1712" s="51">
        <v>171.42</v>
      </c>
      <c r="AL1712" s="34" t="str">
        <f t="shared" si="246"/>
        <v>Mauricio Alves</v>
      </c>
    </row>
    <row r="1713" spans="1:38" x14ac:dyDescent="0.25">
      <c r="A1713" s="26" t="s">
        <v>38</v>
      </c>
      <c r="B1713" s="26" t="s">
        <v>39</v>
      </c>
      <c r="C1713" s="26" t="s">
        <v>52</v>
      </c>
      <c r="D1713" s="26" t="s">
        <v>40</v>
      </c>
      <c r="E1713" s="27">
        <v>202410103</v>
      </c>
      <c r="F1713" s="67">
        <v>731</v>
      </c>
      <c r="G1713" s="67"/>
      <c r="H1713" s="26">
        <v>6000841624</v>
      </c>
      <c r="I1713" s="26" t="s">
        <v>42</v>
      </c>
      <c r="J1713" s="26" t="s">
        <v>42</v>
      </c>
      <c r="K1713" s="30" t="str">
        <f t="shared" si="247"/>
        <v>Custeio</v>
      </c>
      <c r="L1713" s="47" t="s">
        <v>136</v>
      </c>
      <c r="M1713" s="26" t="s">
        <v>69</v>
      </c>
      <c r="N1713" s="26" t="str">
        <f t="shared" si="251"/>
        <v>Realizado</v>
      </c>
      <c r="O1713" s="47" t="s">
        <v>45</v>
      </c>
      <c r="P1713" s="47" t="s">
        <v>76</v>
      </c>
      <c r="Q1713" s="26" t="str">
        <f>IFERROR(IFERROR(VLOOKUP(H1713,[1]STATUS_CAPEX!I:J,2,0),VLOOKUP(H1713,[1]STATUS_OPEX!H:I,2,0)),0)</f>
        <v>LIB //COMS</v>
      </c>
      <c r="R1713" s="135">
        <v>45576</v>
      </c>
      <c r="S1713" s="32" t="s">
        <v>47</v>
      </c>
      <c r="T1713" s="47" t="s">
        <v>72</v>
      </c>
      <c r="U1713" s="33" t="s">
        <v>39</v>
      </c>
      <c r="V1713" s="33" t="str">
        <f t="shared" si="244"/>
        <v>OK</v>
      </c>
      <c r="W1713" s="33" t="s">
        <v>49</v>
      </c>
      <c r="X1713" s="33" t="s">
        <v>49</v>
      </c>
      <c r="Y1713" s="33" t="s">
        <v>39</v>
      </c>
      <c r="Z1713" s="14">
        <f t="shared" si="245"/>
        <v>1</v>
      </c>
      <c r="AA1713" s="48">
        <v>397.25</v>
      </c>
      <c r="AB1713" s="76" t="str">
        <f>IFERROR(VLOOKUP(H1713,[1]!Tabela11[[#All],[PEP/ORDEM]:[Mês_Acompanhamento]],8,0),"GIRO")</f>
        <v>GIRO</v>
      </c>
      <c r="AC1713" s="36" t="s">
        <v>73</v>
      </c>
      <c r="AD1713" s="37" t="s">
        <v>51</v>
      </c>
      <c r="AE1713" s="32" t="str">
        <f t="shared" si="248"/>
        <v>Realizado</v>
      </c>
      <c r="AF1713" s="38" t="s">
        <v>42</v>
      </c>
      <c r="AG1713" s="39">
        <f t="shared" si="250"/>
        <v>400.07</v>
      </c>
      <c r="AH1713" s="40">
        <v>2548098.5699999998</v>
      </c>
      <c r="AI1713" s="35" t="e">
        <f t="shared" si="249"/>
        <v>#N/A</v>
      </c>
      <c r="AJ1713" s="41">
        <v>26059391</v>
      </c>
      <c r="AK1713" s="51">
        <v>400.07</v>
      </c>
      <c r="AL1713" s="34" t="str">
        <f t="shared" si="246"/>
        <v>Mauricio Alves</v>
      </c>
    </row>
    <row r="1714" spans="1:38" x14ac:dyDescent="0.25">
      <c r="A1714" s="26" t="s">
        <v>38</v>
      </c>
      <c r="B1714" s="26" t="s">
        <v>39</v>
      </c>
      <c r="C1714" s="26" t="s">
        <v>52</v>
      </c>
      <c r="D1714" s="26" t="s">
        <v>40</v>
      </c>
      <c r="E1714" s="27">
        <v>44631979</v>
      </c>
      <c r="F1714" s="67">
        <v>732</v>
      </c>
      <c r="G1714" s="67"/>
      <c r="H1714" s="26">
        <v>6000841712</v>
      </c>
      <c r="I1714" s="26" t="s">
        <v>42</v>
      </c>
      <c r="J1714" s="26" t="s">
        <v>42</v>
      </c>
      <c r="K1714" s="30" t="str">
        <f t="shared" si="247"/>
        <v>Custeio</v>
      </c>
      <c r="L1714" s="47" t="s">
        <v>136</v>
      </c>
      <c r="M1714" s="26" t="s">
        <v>69</v>
      </c>
      <c r="N1714" s="26" t="str">
        <f t="shared" si="251"/>
        <v>Realizado</v>
      </c>
      <c r="O1714" s="47" t="s">
        <v>45</v>
      </c>
      <c r="P1714" s="47" t="s">
        <v>76</v>
      </c>
      <c r="Q1714" s="26" t="str">
        <f>IFERROR(IFERROR(VLOOKUP(H1714,[1]STATUS_CAPEX!I:J,2,0),VLOOKUP(H1714,[1]STATUS_OPEX!H:I,2,0)),0)</f>
        <v>LIB //COMS</v>
      </c>
      <c r="R1714" s="135">
        <v>45576</v>
      </c>
      <c r="S1714" s="32" t="s">
        <v>47</v>
      </c>
      <c r="T1714" s="47" t="s">
        <v>72</v>
      </c>
      <c r="U1714" s="33" t="s">
        <v>39</v>
      </c>
      <c r="V1714" s="33" t="str">
        <f t="shared" si="244"/>
        <v>OK</v>
      </c>
      <c r="W1714" s="33" t="s">
        <v>49</v>
      </c>
      <c r="X1714" s="33" t="s">
        <v>49</v>
      </c>
      <c r="Y1714" s="33" t="s">
        <v>39</v>
      </c>
      <c r="Z1714" s="14">
        <f t="shared" si="245"/>
        <v>1</v>
      </c>
      <c r="AA1714" s="48">
        <v>3501.33</v>
      </c>
      <c r="AB1714" s="76" t="str">
        <f>IFERROR(VLOOKUP(H1714,[1]!Tabela11[[#All],[PEP/ORDEM]:[Mês_Acompanhamento]],8,0),"GIRO")</f>
        <v>GIRO</v>
      </c>
      <c r="AC1714" s="36" t="s">
        <v>73</v>
      </c>
      <c r="AD1714" s="37" t="s">
        <v>51</v>
      </c>
      <c r="AE1714" s="32" t="str">
        <f t="shared" si="248"/>
        <v>Realizado</v>
      </c>
      <c r="AF1714" s="38" t="s">
        <v>42</v>
      </c>
      <c r="AG1714" s="39">
        <f t="shared" si="250"/>
        <v>1482.09</v>
      </c>
      <c r="AH1714" s="40">
        <v>2548098.5699999998</v>
      </c>
      <c r="AI1714" s="35" t="e">
        <f t="shared" si="249"/>
        <v>#N/A</v>
      </c>
      <c r="AJ1714" s="41">
        <v>26059376</v>
      </c>
      <c r="AK1714" s="51">
        <v>1482.09</v>
      </c>
      <c r="AL1714" s="34" t="str">
        <f t="shared" si="246"/>
        <v>Mauricio Alves</v>
      </c>
    </row>
    <row r="1715" spans="1:38" x14ac:dyDescent="0.25">
      <c r="A1715" s="26" t="s">
        <v>38</v>
      </c>
      <c r="B1715" s="26" t="s">
        <v>39</v>
      </c>
      <c r="C1715" s="26" t="s">
        <v>52</v>
      </c>
      <c r="D1715" s="26" t="s">
        <v>40</v>
      </c>
      <c r="E1715" s="27">
        <v>44637181</v>
      </c>
      <c r="F1715" s="67">
        <v>733</v>
      </c>
      <c r="G1715" s="67"/>
      <c r="H1715" s="26">
        <v>6000833416</v>
      </c>
      <c r="I1715" s="26" t="s">
        <v>42</v>
      </c>
      <c r="J1715" s="26" t="s">
        <v>42</v>
      </c>
      <c r="K1715" s="30" t="str">
        <f t="shared" si="247"/>
        <v>Custeio</v>
      </c>
      <c r="L1715" s="47" t="s">
        <v>156</v>
      </c>
      <c r="M1715" s="26" t="s">
        <v>69</v>
      </c>
      <c r="N1715" s="26" t="str">
        <f t="shared" si="251"/>
        <v>Realizado</v>
      </c>
      <c r="O1715" s="47" t="s">
        <v>45</v>
      </c>
      <c r="P1715" s="47" t="s">
        <v>76</v>
      </c>
      <c r="Q1715" s="26" t="str">
        <f>IFERROR(IFERROR(VLOOKUP(H1715,[1]STATUS_CAPEX!I:J,2,0),VLOOKUP(H1715,[1]STATUS_OPEX!H:I,2,0)),0)</f>
        <v>LIB //COMS</v>
      </c>
      <c r="R1715" s="135">
        <v>45576</v>
      </c>
      <c r="S1715" s="32" t="s">
        <v>47</v>
      </c>
      <c r="T1715" s="47" t="s">
        <v>72</v>
      </c>
      <c r="U1715" s="33" t="s">
        <v>39</v>
      </c>
      <c r="V1715" s="33" t="str">
        <f t="shared" si="244"/>
        <v>OK</v>
      </c>
      <c r="W1715" s="33" t="s">
        <v>49</v>
      </c>
      <c r="X1715" s="33" t="s">
        <v>49</v>
      </c>
      <c r="Y1715" s="33" t="s">
        <v>39</v>
      </c>
      <c r="Z1715" s="14">
        <f t="shared" si="245"/>
        <v>1</v>
      </c>
      <c r="AA1715" s="48">
        <v>8342.25</v>
      </c>
      <c r="AB1715" s="76" t="str">
        <f>IFERROR(VLOOKUP(H1715,[1]!Tabela11[[#All],[PEP/ORDEM]:[Mês_Acompanhamento]],8,0),"GIRO")</f>
        <v>GIRO</v>
      </c>
      <c r="AC1715" s="36" t="s">
        <v>73</v>
      </c>
      <c r="AD1715" s="37" t="s">
        <v>51</v>
      </c>
      <c r="AE1715" s="32" t="str">
        <f t="shared" si="248"/>
        <v>Realizado</v>
      </c>
      <c r="AF1715" s="38" t="s">
        <v>42</v>
      </c>
      <c r="AG1715" s="39">
        <f t="shared" si="250"/>
        <v>1973.16</v>
      </c>
      <c r="AH1715" s="40">
        <v>2548098.5699999998</v>
      </c>
      <c r="AI1715" s="35" t="e">
        <f t="shared" si="249"/>
        <v>#N/A</v>
      </c>
      <c r="AJ1715" s="41">
        <v>26028851</v>
      </c>
      <c r="AK1715" s="51">
        <v>1973.16</v>
      </c>
      <c r="AL1715" s="34" t="str">
        <f t="shared" si="246"/>
        <v>Mauricio Alves</v>
      </c>
    </row>
    <row r="1716" spans="1:38" x14ac:dyDescent="0.25">
      <c r="A1716" s="26" t="s">
        <v>38</v>
      </c>
      <c r="B1716" s="26" t="s">
        <v>39</v>
      </c>
      <c r="C1716" s="26" t="s">
        <v>52</v>
      </c>
      <c r="D1716" s="26" t="s">
        <v>40</v>
      </c>
      <c r="E1716" s="27">
        <v>9334</v>
      </c>
      <c r="F1716" s="67">
        <v>734</v>
      </c>
      <c r="G1716" s="67"/>
      <c r="H1716" s="26">
        <v>6000833416</v>
      </c>
      <c r="I1716" s="26" t="s">
        <v>42</v>
      </c>
      <c r="J1716" s="26" t="s">
        <v>42</v>
      </c>
      <c r="K1716" s="30" t="str">
        <f t="shared" si="247"/>
        <v>Custeio</v>
      </c>
      <c r="L1716" s="47" t="s">
        <v>156</v>
      </c>
      <c r="M1716" s="26" t="s">
        <v>69</v>
      </c>
      <c r="N1716" s="26" t="str">
        <f t="shared" si="251"/>
        <v>Realizado</v>
      </c>
      <c r="O1716" s="47" t="s">
        <v>45</v>
      </c>
      <c r="P1716" s="47" t="s">
        <v>76</v>
      </c>
      <c r="Q1716" s="26" t="str">
        <f>IFERROR(IFERROR(VLOOKUP(H1716,[1]STATUS_CAPEX!I:J,2,0),VLOOKUP(H1716,[1]STATUS_OPEX!H:I,2,0)),0)</f>
        <v>LIB //COMS</v>
      </c>
      <c r="R1716" s="135">
        <v>45576</v>
      </c>
      <c r="S1716" s="32" t="s">
        <v>47</v>
      </c>
      <c r="T1716" s="47" t="s">
        <v>72</v>
      </c>
      <c r="U1716" s="33" t="s">
        <v>39</v>
      </c>
      <c r="V1716" s="33" t="str">
        <f t="shared" ref="V1716:V1779" si="252">IF(E1716&gt;0,"OK","NOK")</f>
        <v>OK</v>
      </c>
      <c r="W1716" s="33" t="s">
        <v>49</v>
      </c>
      <c r="X1716" s="33" t="s">
        <v>49</v>
      </c>
      <c r="Y1716" s="33" t="s">
        <v>39</v>
      </c>
      <c r="Z1716" s="14">
        <f t="shared" si="245"/>
        <v>1</v>
      </c>
      <c r="AA1716" s="48">
        <v>7999.91</v>
      </c>
      <c r="AB1716" s="76" t="str">
        <f>IFERROR(VLOOKUP(H1716,[1]!Tabela11[[#All],[PEP/ORDEM]:[Mês_Acompanhamento]],8,0),"GIRO")</f>
        <v>GIRO</v>
      </c>
      <c r="AC1716" s="36" t="s">
        <v>73</v>
      </c>
      <c r="AD1716" s="37" t="s">
        <v>51</v>
      </c>
      <c r="AE1716" s="32" t="str">
        <f t="shared" si="248"/>
        <v>Realizado</v>
      </c>
      <c r="AF1716" s="38" t="s">
        <v>42</v>
      </c>
      <c r="AG1716" s="39">
        <f t="shared" si="250"/>
        <v>2351.96</v>
      </c>
      <c r="AH1716" s="40">
        <v>2548098.5699999998</v>
      </c>
      <c r="AI1716" s="35" t="e">
        <f t="shared" si="249"/>
        <v>#N/A</v>
      </c>
      <c r="AJ1716" s="41">
        <v>26028851</v>
      </c>
      <c r="AK1716" s="51">
        <v>2351.96</v>
      </c>
      <c r="AL1716" s="34" t="str">
        <f t="shared" si="246"/>
        <v>Mauricio Alves</v>
      </c>
    </row>
    <row r="1717" spans="1:38" x14ac:dyDescent="0.25">
      <c r="A1717" s="26" t="s">
        <v>38</v>
      </c>
      <c r="B1717" s="26" t="s">
        <v>39</v>
      </c>
      <c r="C1717" s="26" t="s">
        <v>52</v>
      </c>
      <c r="D1717" s="26" t="s">
        <v>40</v>
      </c>
      <c r="E1717" s="27">
        <v>4468644</v>
      </c>
      <c r="F1717" s="67">
        <v>287</v>
      </c>
      <c r="G1717" s="67"/>
      <c r="H1717" s="26">
        <v>6000841628</v>
      </c>
      <c r="I1717" s="26" t="s">
        <v>42</v>
      </c>
      <c r="J1717" s="26" t="s">
        <v>42</v>
      </c>
      <c r="K1717" s="30" t="str">
        <f t="shared" si="247"/>
        <v>Custeio</v>
      </c>
      <c r="L1717" s="47" t="s">
        <v>136</v>
      </c>
      <c r="M1717" s="26" t="s">
        <v>111</v>
      </c>
      <c r="N1717" s="26" t="str">
        <f t="shared" si="251"/>
        <v>Realizado</v>
      </c>
      <c r="O1717" s="47" t="s">
        <v>100</v>
      </c>
      <c r="P1717" s="47" t="s">
        <v>76</v>
      </c>
      <c r="Q1717" s="26" t="str">
        <f>IFERROR(IFERROR(VLOOKUP(H1717,[1]STATUS_CAPEX!I:J,2,0),VLOOKUP(H1717,[1]STATUS_OPEX!H:I,2,0)),0)</f>
        <v>LIB //COMS</v>
      </c>
      <c r="R1717" s="135">
        <v>45576</v>
      </c>
      <c r="S1717" s="32" t="s">
        <v>47</v>
      </c>
      <c r="T1717" s="47" t="s">
        <v>72</v>
      </c>
      <c r="U1717" s="33" t="s">
        <v>39</v>
      </c>
      <c r="V1717" s="33" t="str">
        <f t="shared" si="252"/>
        <v>OK</v>
      </c>
      <c r="W1717" s="33" t="s">
        <v>49</v>
      </c>
      <c r="X1717" s="33" t="s">
        <v>49</v>
      </c>
      <c r="Y1717" s="33" t="s">
        <v>39</v>
      </c>
      <c r="Z1717" s="14">
        <f t="shared" si="245"/>
        <v>1</v>
      </c>
      <c r="AA1717" s="48">
        <v>2451.5</v>
      </c>
      <c r="AB1717" s="76" t="str">
        <f>IFERROR(VLOOKUP(H1717,[1]!Tabela11[[#All],[PEP/ORDEM]:[Mês_Acompanhamento]],8,0),"GIRO")</f>
        <v>GIRO</v>
      </c>
      <c r="AC1717" s="36" t="s">
        <v>73</v>
      </c>
      <c r="AD1717" s="37" t="s">
        <v>51</v>
      </c>
      <c r="AE1717" s="32" t="str">
        <f t="shared" si="248"/>
        <v>Realizado</v>
      </c>
      <c r="AF1717" s="38" t="s">
        <v>42</v>
      </c>
      <c r="AG1717" s="39">
        <f t="shared" si="250"/>
        <v>628.79999999999995</v>
      </c>
      <c r="AH1717" s="40">
        <v>2548098.5699999998</v>
      </c>
      <c r="AI1717" s="35" t="e">
        <f t="shared" si="249"/>
        <v>#N/A</v>
      </c>
      <c r="AJ1717" s="41">
        <v>26059371</v>
      </c>
      <c r="AK1717" s="51">
        <v>628.79999999999995</v>
      </c>
      <c r="AL1717" s="34" t="str">
        <f t="shared" si="246"/>
        <v>Mauricio Alves</v>
      </c>
    </row>
    <row r="1718" spans="1:38" x14ac:dyDescent="0.25">
      <c r="A1718" s="26" t="s">
        <v>38</v>
      </c>
      <c r="B1718" s="26" t="s">
        <v>39</v>
      </c>
      <c r="C1718" s="26" t="s">
        <v>52</v>
      </c>
      <c r="D1718" s="26" t="s">
        <v>40</v>
      </c>
      <c r="E1718" s="27">
        <v>4464001</v>
      </c>
      <c r="F1718" s="67">
        <v>288</v>
      </c>
      <c r="G1718" s="67" t="s">
        <v>833</v>
      </c>
      <c r="H1718" s="26">
        <v>6000806692</v>
      </c>
      <c r="I1718" s="26" t="s">
        <v>42</v>
      </c>
      <c r="J1718" s="26" t="s">
        <v>42</v>
      </c>
      <c r="K1718" s="30" t="str">
        <f t="shared" si="247"/>
        <v>Custeio</v>
      </c>
      <c r="L1718" s="47" t="s">
        <v>75</v>
      </c>
      <c r="M1718" s="26" t="s">
        <v>111</v>
      </c>
      <c r="N1718" s="26" t="str">
        <f t="shared" si="251"/>
        <v>Realizado</v>
      </c>
      <c r="O1718" s="47" t="s">
        <v>45</v>
      </c>
      <c r="P1718" s="47" t="s">
        <v>834</v>
      </c>
      <c r="Q1718" s="26" t="str">
        <f>IFERROR(IFERROR(VLOOKUP(H1718,[1]STATUS_CAPEX!I:J,2,0),VLOOKUP(H1718,[1]STATUS_OPEX!H:I,2,0)),0)</f>
        <v>LIB //COMS</v>
      </c>
      <c r="R1718" s="135">
        <v>45576</v>
      </c>
      <c r="S1718" s="32" t="s">
        <v>47</v>
      </c>
      <c r="T1718" s="47" t="s">
        <v>72</v>
      </c>
      <c r="U1718" s="33" t="s">
        <v>39</v>
      </c>
      <c r="V1718" s="33" t="str">
        <f t="shared" si="252"/>
        <v>OK</v>
      </c>
      <c r="W1718" s="33" t="s">
        <v>49</v>
      </c>
      <c r="X1718" s="33" t="s">
        <v>49</v>
      </c>
      <c r="Y1718" s="33" t="s">
        <v>39</v>
      </c>
      <c r="Z1718" s="14">
        <f t="shared" si="245"/>
        <v>1</v>
      </c>
      <c r="AA1718" s="48">
        <v>1352.39</v>
      </c>
      <c r="AB1718" s="76" t="str">
        <f>IFERROR(VLOOKUP(H1718,[1]!Tabela11[[#All],[PEP/ORDEM]:[Mês_Acompanhamento]],8,0),"GIRO")</f>
        <v>GIRO</v>
      </c>
      <c r="AC1718" s="93" t="s">
        <v>271</v>
      </c>
      <c r="AD1718" s="37" t="s">
        <v>51</v>
      </c>
      <c r="AE1718" s="32" t="str">
        <f t="shared" si="248"/>
        <v>Realizado</v>
      </c>
      <c r="AF1718" s="38" t="s">
        <v>42</v>
      </c>
      <c r="AG1718" s="39">
        <f t="shared" si="250"/>
        <v>251.87</v>
      </c>
      <c r="AH1718" s="40">
        <v>2548098.5699999998</v>
      </c>
      <c r="AI1718" s="35" t="e">
        <f t="shared" si="249"/>
        <v>#N/A</v>
      </c>
      <c r="AJ1718" s="41">
        <v>26045511</v>
      </c>
      <c r="AK1718" s="51">
        <v>251.87</v>
      </c>
      <c r="AL1718" s="34" t="str">
        <f t="shared" si="246"/>
        <v>Mauricio Alves</v>
      </c>
    </row>
    <row r="1719" spans="1:38" x14ac:dyDescent="0.25">
      <c r="A1719" s="26" t="s">
        <v>38</v>
      </c>
      <c r="B1719" s="26" t="s">
        <v>39</v>
      </c>
      <c r="C1719" s="26" t="s">
        <v>52</v>
      </c>
      <c r="D1719" s="26" t="s">
        <v>40</v>
      </c>
      <c r="E1719" s="27">
        <v>4464001</v>
      </c>
      <c r="F1719" s="67" t="s">
        <v>835</v>
      </c>
      <c r="G1719" s="67" t="s">
        <v>836</v>
      </c>
      <c r="H1719" s="26">
        <v>6000806691</v>
      </c>
      <c r="I1719" s="26" t="s">
        <v>42</v>
      </c>
      <c r="J1719" s="26" t="s">
        <v>42</v>
      </c>
      <c r="K1719" s="30" t="str">
        <f t="shared" si="247"/>
        <v>Custeio</v>
      </c>
      <c r="L1719" s="47" t="s">
        <v>75</v>
      </c>
      <c r="M1719" s="26" t="s">
        <v>111</v>
      </c>
      <c r="N1719" s="26" t="str">
        <f t="shared" si="251"/>
        <v>Realizado</v>
      </c>
      <c r="O1719" s="47" t="s">
        <v>45</v>
      </c>
      <c r="P1719" s="47" t="s">
        <v>834</v>
      </c>
      <c r="Q1719" s="26" t="str">
        <f>IFERROR(IFERROR(VLOOKUP(H1719,[1]STATUS_CAPEX!I:J,2,0),VLOOKUP(H1719,[1]STATUS_OPEX!H:I,2,0)),0)</f>
        <v>LIB //COMS</v>
      </c>
      <c r="R1719" s="135">
        <v>45576</v>
      </c>
      <c r="S1719" s="32" t="s">
        <v>47</v>
      </c>
      <c r="T1719" s="47" t="s">
        <v>72</v>
      </c>
      <c r="U1719" s="33" t="s">
        <v>39</v>
      </c>
      <c r="V1719" s="33" t="str">
        <f t="shared" si="252"/>
        <v>OK</v>
      </c>
      <c r="W1719" s="33" t="s">
        <v>49</v>
      </c>
      <c r="X1719" s="33" t="s">
        <v>49</v>
      </c>
      <c r="Y1719" s="33" t="s">
        <v>39</v>
      </c>
      <c r="Z1719" s="14">
        <f t="shared" si="245"/>
        <v>1</v>
      </c>
      <c r="AA1719" s="48">
        <v>1352.39</v>
      </c>
      <c r="AB1719" s="76" t="str">
        <f>IFERROR(VLOOKUP(H1719,[1]!Tabela11[[#All],[PEP/ORDEM]:[Mês_Acompanhamento]],8,0),"GIRO")</f>
        <v>GIRO</v>
      </c>
      <c r="AC1719" s="36" t="s">
        <v>271</v>
      </c>
      <c r="AD1719" s="37" t="s">
        <v>51</v>
      </c>
      <c r="AE1719" s="32" t="str">
        <f t="shared" si="248"/>
        <v>Realizado</v>
      </c>
      <c r="AF1719" s="38" t="s">
        <v>42</v>
      </c>
      <c r="AG1719" s="39">
        <f t="shared" si="250"/>
        <v>1132.67</v>
      </c>
      <c r="AH1719" s="40">
        <v>2548098.5699999998</v>
      </c>
      <c r="AI1719" s="35" t="e">
        <f t="shared" si="249"/>
        <v>#N/A</v>
      </c>
      <c r="AJ1719" s="41">
        <v>26029380</v>
      </c>
      <c r="AK1719" s="51">
        <v>1132.67</v>
      </c>
      <c r="AL1719" s="34" t="str">
        <f t="shared" si="246"/>
        <v>Mauricio Alves</v>
      </c>
    </row>
    <row r="1720" spans="1:38" x14ac:dyDescent="0.25">
      <c r="A1720" s="26" t="s">
        <v>38</v>
      </c>
      <c r="B1720" s="26" t="s">
        <v>39</v>
      </c>
      <c r="C1720" s="26" t="s">
        <v>52</v>
      </c>
      <c r="D1720" s="26" t="s">
        <v>40</v>
      </c>
      <c r="E1720" s="27">
        <v>44653146</v>
      </c>
      <c r="F1720" s="67">
        <v>289</v>
      </c>
      <c r="G1720" s="67"/>
      <c r="H1720" s="26">
        <v>6000841520</v>
      </c>
      <c r="I1720" s="26" t="s">
        <v>42</v>
      </c>
      <c r="J1720" s="26" t="s">
        <v>42</v>
      </c>
      <c r="K1720" s="30" t="str">
        <f t="shared" si="247"/>
        <v>Custeio</v>
      </c>
      <c r="L1720" s="47" t="s">
        <v>136</v>
      </c>
      <c r="M1720" s="26" t="s">
        <v>111</v>
      </c>
      <c r="N1720" s="26" t="str">
        <f t="shared" si="251"/>
        <v>Realizado</v>
      </c>
      <c r="O1720" s="47" t="s">
        <v>837</v>
      </c>
      <c r="P1720" s="47" t="s">
        <v>832</v>
      </c>
      <c r="Q1720" s="26" t="str">
        <f>IFERROR(IFERROR(VLOOKUP(H1720,[1]STATUS_CAPEX!I:J,2,0),VLOOKUP(H1720,[1]STATUS_OPEX!H:I,2,0)),0)</f>
        <v>LIB //COMS</v>
      </c>
      <c r="R1720" s="135">
        <v>45576</v>
      </c>
      <c r="S1720" s="32" t="s">
        <v>165</v>
      </c>
      <c r="T1720" s="47" t="s">
        <v>72</v>
      </c>
      <c r="U1720" s="33" t="s">
        <v>39</v>
      </c>
      <c r="V1720" s="33" t="str">
        <f t="shared" si="252"/>
        <v>OK</v>
      </c>
      <c r="W1720" s="33" t="s">
        <v>49</v>
      </c>
      <c r="X1720" s="33" t="s">
        <v>49</v>
      </c>
      <c r="Y1720" s="33" t="s">
        <v>39</v>
      </c>
      <c r="Z1720" s="14">
        <f t="shared" si="245"/>
        <v>1</v>
      </c>
      <c r="AA1720" s="48">
        <v>1677.19</v>
      </c>
      <c r="AB1720" s="76" t="s">
        <v>50</v>
      </c>
      <c r="AC1720" s="36" t="s">
        <v>271</v>
      </c>
      <c r="AD1720" s="37" t="s">
        <v>51</v>
      </c>
      <c r="AE1720" s="32" t="str">
        <f t="shared" si="248"/>
        <v>Realizado</v>
      </c>
      <c r="AF1720" s="38" t="s">
        <v>166</v>
      </c>
      <c r="AG1720" s="39">
        <f t="shared" si="250"/>
        <v>776.35</v>
      </c>
      <c r="AH1720" s="40">
        <v>2548098.5699999998</v>
      </c>
      <c r="AI1720" s="35" t="e">
        <f t="shared" si="249"/>
        <v>#N/A</v>
      </c>
      <c r="AJ1720" s="41">
        <v>26058964</v>
      </c>
      <c r="AK1720" s="51">
        <v>776.35</v>
      </c>
      <c r="AL1720" s="34" t="str">
        <f t="shared" si="246"/>
        <v>Mauricio Alves</v>
      </c>
    </row>
    <row r="1721" spans="1:38" x14ac:dyDescent="0.25">
      <c r="A1721" s="26" t="s">
        <v>38</v>
      </c>
      <c r="B1721" s="26" t="s">
        <v>39</v>
      </c>
      <c r="C1721" s="26" t="s">
        <v>52</v>
      </c>
      <c r="D1721" s="26" t="s">
        <v>40</v>
      </c>
      <c r="E1721" s="27">
        <v>9334</v>
      </c>
      <c r="F1721" s="67">
        <v>735</v>
      </c>
      <c r="G1721" s="67"/>
      <c r="H1721" s="26">
        <v>6000833416</v>
      </c>
      <c r="I1721" s="26" t="s">
        <v>42</v>
      </c>
      <c r="J1721" s="26" t="s">
        <v>42</v>
      </c>
      <c r="K1721" s="30" t="str">
        <f t="shared" si="247"/>
        <v>Custeio</v>
      </c>
      <c r="L1721" s="47" t="s">
        <v>156</v>
      </c>
      <c r="M1721" s="26" t="s">
        <v>69</v>
      </c>
      <c r="N1721" s="26" t="str">
        <f t="shared" si="251"/>
        <v>Realizado</v>
      </c>
      <c r="O1721" s="47" t="s">
        <v>45</v>
      </c>
      <c r="P1721" s="47" t="s">
        <v>76</v>
      </c>
      <c r="Q1721" s="26" t="str">
        <f>IFERROR(IFERROR(VLOOKUP(H1721,[1]STATUS_CAPEX!I:J,2,0),VLOOKUP(H1721,[1]STATUS_OPEX!H:I,2,0)),0)</f>
        <v>LIB //COMS</v>
      </c>
      <c r="R1721" s="135">
        <v>45576</v>
      </c>
      <c r="S1721" s="32" t="s">
        <v>47</v>
      </c>
      <c r="T1721" s="47" t="s">
        <v>72</v>
      </c>
      <c r="U1721" s="33" t="s">
        <v>39</v>
      </c>
      <c r="V1721" s="33" t="str">
        <f t="shared" si="252"/>
        <v>OK</v>
      </c>
      <c r="W1721" s="33" t="s">
        <v>49</v>
      </c>
      <c r="X1721" s="33" t="s">
        <v>49</v>
      </c>
      <c r="Y1721" s="33" t="s">
        <v>39</v>
      </c>
      <c r="Z1721" s="14">
        <f t="shared" si="245"/>
        <v>1</v>
      </c>
      <c r="AA1721" s="48">
        <v>769.86</v>
      </c>
      <c r="AB1721" s="76" t="str">
        <f>IFERROR(VLOOKUP(H1721,[1]!Tabela11[[#All],[PEP/ORDEM]:[Mês_Acompanhamento]],8,0),"GIRO")</f>
        <v>GIRO</v>
      </c>
      <c r="AC1721" s="36" t="s">
        <v>73</v>
      </c>
      <c r="AD1721" s="37" t="s">
        <v>51</v>
      </c>
      <c r="AE1721" s="32" t="str">
        <f t="shared" si="248"/>
        <v>Realizado</v>
      </c>
      <c r="AF1721" s="38" t="s">
        <v>42</v>
      </c>
      <c r="AG1721" s="39">
        <f t="shared" si="250"/>
        <v>400.07</v>
      </c>
      <c r="AH1721" s="40">
        <v>2548098.5699999998</v>
      </c>
      <c r="AI1721" s="35" t="e">
        <f t="shared" si="249"/>
        <v>#N/A</v>
      </c>
      <c r="AJ1721" s="41">
        <v>26028851</v>
      </c>
      <c r="AK1721" s="51">
        <v>400.07</v>
      </c>
      <c r="AL1721" s="34" t="str">
        <f t="shared" si="246"/>
        <v>Mauricio Alves</v>
      </c>
    </row>
    <row r="1722" spans="1:38" x14ac:dyDescent="0.25">
      <c r="A1722" s="26" t="s">
        <v>38</v>
      </c>
      <c r="B1722" s="26" t="s">
        <v>39</v>
      </c>
      <c r="C1722" s="26" t="s">
        <v>52</v>
      </c>
      <c r="D1722" s="26" t="s">
        <v>40</v>
      </c>
      <c r="E1722" s="27">
        <v>44636729</v>
      </c>
      <c r="F1722" s="67">
        <v>736</v>
      </c>
      <c r="G1722" s="67"/>
      <c r="H1722" s="26">
        <v>6000841522</v>
      </c>
      <c r="I1722" s="26" t="s">
        <v>42</v>
      </c>
      <c r="J1722" s="26" t="s">
        <v>42</v>
      </c>
      <c r="K1722" s="30" t="str">
        <f t="shared" si="247"/>
        <v>Custeio</v>
      </c>
      <c r="L1722" s="47" t="s">
        <v>136</v>
      </c>
      <c r="M1722" s="26" t="s">
        <v>69</v>
      </c>
      <c r="N1722" s="26" t="str">
        <f t="shared" si="251"/>
        <v>Realizado</v>
      </c>
      <c r="O1722" s="47" t="s">
        <v>45</v>
      </c>
      <c r="P1722" s="47" t="s">
        <v>76</v>
      </c>
      <c r="Q1722" s="26" t="str">
        <f>IFERROR(IFERROR(VLOOKUP(H1722,[1]STATUS_CAPEX!I:J,2,0),VLOOKUP(H1722,[1]STATUS_OPEX!H:I,2,0)),0)</f>
        <v>LIB //COMS</v>
      </c>
      <c r="R1722" s="135">
        <v>45576</v>
      </c>
      <c r="S1722" s="32" t="s">
        <v>47</v>
      </c>
      <c r="T1722" s="47" t="s">
        <v>72</v>
      </c>
      <c r="U1722" s="33" t="s">
        <v>39</v>
      </c>
      <c r="V1722" s="33" t="str">
        <f t="shared" si="252"/>
        <v>OK</v>
      </c>
      <c r="W1722" s="33" t="s">
        <v>49</v>
      </c>
      <c r="X1722" s="33" t="s">
        <v>49</v>
      </c>
      <c r="Y1722" s="33" t="s">
        <v>39</v>
      </c>
      <c r="Z1722" s="14">
        <f t="shared" si="245"/>
        <v>1</v>
      </c>
      <c r="AA1722" s="48">
        <v>4619.16</v>
      </c>
      <c r="AB1722" s="76" t="str">
        <f>IFERROR(VLOOKUP(H1722,[1]!Tabela11[[#All],[PEP/ORDEM]:[Mês_Acompanhamento]],8,0),"GIRO")</f>
        <v>GIRO</v>
      </c>
      <c r="AC1722" s="36" t="s">
        <v>271</v>
      </c>
      <c r="AD1722" s="37" t="s">
        <v>51</v>
      </c>
      <c r="AE1722" s="32" t="str">
        <f t="shared" si="248"/>
        <v>Realizado</v>
      </c>
      <c r="AF1722" s="38" t="s">
        <v>42</v>
      </c>
      <c r="AG1722" s="39">
        <f t="shared" si="250"/>
        <v>828.62</v>
      </c>
      <c r="AH1722" s="40">
        <v>2548098.5699999998</v>
      </c>
      <c r="AI1722" s="35" t="e">
        <f t="shared" si="249"/>
        <v>#N/A</v>
      </c>
      <c r="AJ1722" s="41">
        <v>26058969</v>
      </c>
      <c r="AK1722" s="51">
        <v>828.62</v>
      </c>
      <c r="AL1722" s="34" t="str">
        <f t="shared" si="246"/>
        <v>Mauricio Alves</v>
      </c>
    </row>
    <row r="1723" spans="1:38" x14ac:dyDescent="0.25">
      <c r="A1723" s="26" t="s">
        <v>38</v>
      </c>
      <c r="B1723" s="26" t="s">
        <v>39</v>
      </c>
      <c r="C1723" s="26" t="s">
        <v>52</v>
      </c>
      <c r="D1723" s="26" t="s">
        <v>40</v>
      </c>
      <c r="E1723" s="27">
        <v>9879</v>
      </c>
      <c r="F1723" s="67">
        <v>737</v>
      </c>
      <c r="G1723" s="67"/>
      <c r="H1723" s="26">
        <v>6000817652</v>
      </c>
      <c r="I1723" s="43" t="s">
        <v>42</v>
      </c>
      <c r="J1723" s="43" t="s">
        <v>42</v>
      </c>
      <c r="K1723" s="30" t="str">
        <f t="shared" si="247"/>
        <v>Custeio</v>
      </c>
      <c r="L1723" s="47" t="s">
        <v>156</v>
      </c>
      <c r="M1723" s="26" t="s">
        <v>69</v>
      </c>
      <c r="N1723" s="26" t="str">
        <f t="shared" si="251"/>
        <v>Realizado</v>
      </c>
      <c r="O1723" s="47" t="s">
        <v>45</v>
      </c>
      <c r="P1723" s="47" t="s">
        <v>76</v>
      </c>
      <c r="Q1723" s="26" t="str">
        <f>IFERROR(IFERROR(VLOOKUP(H1723,[1]STATUS_CAPEX!I:J,2,0),VLOOKUP(H1723,[1]STATUS_OPEX!H:I,2,0)),0)</f>
        <v>LIB //COMS</v>
      </c>
      <c r="R1723" s="135">
        <v>45576</v>
      </c>
      <c r="S1723" s="32" t="s">
        <v>47</v>
      </c>
      <c r="T1723" s="47" t="s">
        <v>72</v>
      </c>
      <c r="U1723" s="33" t="s">
        <v>39</v>
      </c>
      <c r="V1723" s="33" t="str">
        <f t="shared" si="252"/>
        <v>OK</v>
      </c>
      <c r="W1723" s="33" t="s">
        <v>49</v>
      </c>
      <c r="X1723" s="33" t="s">
        <v>49</v>
      </c>
      <c r="Y1723" s="33" t="s">
        <v>39</v>
      </c>
      <c r="Z1723" s="14">
        <f t="shared" si="245"/>
        <v>1</v>
      </c>
      <c r="AA1723" s="48">
        <v>3079.44</v>
      </c>
      <c r="AB1723" s="76" t="str">
        <f>IFERROR(VLOOKUP(H1723,[1]!Tabela11[[#All],[PEP/ORDEM]:[Mês_Acompanhamento]],8,0),"GIRO")</f>
        <v>GIRO</v>
      </c>
      <c r="AC1723" s="36" t="s">
        <v>271</v>
      </c>
      <c r="AD1723" s="37" t="s">
        <v>51</v>
      </c>
      <c r="AE1723" s="32" t="str">
        <f t="shared" si="248"/>
        <v>Realizado</v>
      </c>
      <c r="AF1723" s="38" t="s">
        <v>42</v>
      </c>
      <c r="AG1723" s="39">
        <f t="shared" si="250"/>
        <v>657.2</v>
      </c>
      <c r="AH1723" s="40">
        <v>2548098.5699999998</v>
      </c>
      <c r="AI1723" s="35" t="e">
        <f t="shared" si="249"/>
        <v>#N/A</v>
      </c>
      <c r="AJ1723" s="41">
        <v>26045388</v>
      </c>
      <c r="AK1723" s="51">
        <v>657.2</v>
      </c>
      <c r="AL1723" s="34" t="str">
        <f t="shared" si="246"/>
        <v>Mauricio Alves</v>
      </c>
    </row>
    <row r="1724" spans="1:38" hidden="1" x14ac:dyDescent="0.25">
      <c r="A1724" s="26" t="s">
        <v>183</v>
      </c>
      <c r="B1724" s="151" t="s">
        <v>838</v>
      </c>
      <c r="C1724" s="26" t="s">
        <v>189</v>
      </c>
      <c r="D1724" s="26" t="s">
        <v>61</v>
      </c>
      <c r="E1724" s="27">
        <v>61342</v>
      </c>
      <c r="F1724" s="67">
        <v>330</v>
      </c>
      <c r="G1724" s="67"/>
      <c r="H1724" s="44" t="s">
        <v>839</v>
      </c>
      <c r="I1724" s="45" t="s">
        <v>63</v>
      </c>
      <c r="J1724" s="45" t="s">
        <v>63</v>
      </c>
      <c r="K1724" s="30" t="str">
        <f t="shared" si="247"/>
        <v>EME</v>
      </c>
      <c r="L1724" s="47" t="s">
        <v>136</v>
      </c>
      <c r="M1724" s="26" t="s">
        <v>54</v>
      </c>
      <c r="N1724" s="26" t="str">
        <f t="shared" si="251"/>
        <v>Pendente</v>
      </c>
      <c r="O1724" s="47" t="s">
        <v>117</v>
      </c>
      <c r="P1724" s="47" t="s">
        <v>705</v>
      </c>
      <c r="Q1724" s="26" t="str">
        <f>IFERROR(IFERROR(VLOOKUP(H1724,[1]STATUS_CAPEX!I:J,2,0),VLOOKUP(H1724,[1]STATUS_OPEX!H:I,2,0)),0)</f>
        <v>LIB //ATEC</v>
      </c>
      <c r="R1724" s="135">
        <v>45576</v>
      </c>
      <c r="S1724" s="32" t="s">
        <v>66</v>
      </c>
      <c r="T1724" s="26" t="s">
        <v>48</v>
      </c>
      <c r="U1724" s="33" t="s">
        <v>67</v>
      </c>
      <c r="V1724" s="33" t="str">
        <f t="shared" si="252"/>
        <v>OK</v>
      </c>
      <c r="W1724" s="33" t="s">
        <v>148</v>
      </c>
      <c r="X1724" s="33" t="s">
        <v>148</v>
      </c>
      <c r="Y1724" s="33" t="str">
        <f>IF(AK1724&gt;0,"OK","NOK")</f>
        <v>NOK</v>
      </c>
      <c r="Z1724" s="14">
        <f t="shared" si="245"/>
        <v>0.2</v>
      </c>
      <c r="AA1724" s="48">
        <v>10533.76</v>
      </c>
      <c r="AB1724" s="76" t="s">
        <v>50</v>
      </c>
      <c r="AC1724" s="36" t="s">
        <v>799</v>
      </c>
      <c r="AD1724" s="37" t="s">
        <v>51</v>
      </c>
      <c r="AE1724" s="32" t="str">
        <f t="shared" si="248"/>
        <v>Não realizado</v>
      </c>
      <c r="AF1724" s="38" t="s">
        <v>68</v>
      </c>
      <c r="AG1724" s="39">
        <f t="shared" si="250"/>
        <v>0</v>
      </c>
      <c r="AH1724" s="40">
        <v>2548098.5699999998</v>
      </c>
      <c r="AI1724" s="35" t="e">
        <f t="shared" si="249"/>
        <v>#N/A</v>
      </c>
      <c r="AJ1724" s="41">
        <v>0</v>
      </c>
      <c r="AK1724" s="51">
        <v>0</v>
      </c>
      <c r="AL1724" s="34" t="str">
        <f t="shared" si="246"/>
        <v>Erica Fragoso</v>
      </c>
    </row>
    <row r="1725" spans="1:38" hidden="1" x14ac:dyDescent="0.25">
      <c r="A1725" s="26" t="s">
        <v>106</v>
      </c>
      <c r="B1725" s="30" t="s">
        <v>39</v>
      </c>
      <c r="C1725" s="26" t="s">
        <v>52</v>
      </c>
      <c r="D1725" s="26" t="s">
        <v>40</v>
      </c>
      <c r="E1725" s="27">
        <v>27478</v>
      </c>
      <c r="F1725" s="67">
        <v>331</v>
      </c>
      <c r="G1725" s="67"/>
      <c r="H1725" s="44" t="s">
        <v>840</v>
      </c>
      <c r="I1725" s="45" t="s">
        <v>63</v>
      </c>
      <c r="J1725" s="45" t="s">
        <v>63</v>
      </c>
      <c r="K1725" s="30" t="str">
        <f t="shared" si="247"/>
        <v>EME</v>
      </c>
      <c r="L1725" s="47" t="s">
        <v>136</v>
      </c>
      <c r="M1725" s="26" t="s">
        <v>54</v>
      </c>
      <c r="N1725" s="26" t="str">
        <f t="shared" si="251"/>
        <v>Pendente</v>
      </c>
      <c r="O1725" s="47" t="s">
        <v>117</v>
      </c>
      <c r="P1725" s="47" t="s">
        <v>700</v>
      </c>
      <c r="Q1725" s="26" t="str">
        <f>IFERROR(IFERROR(VLOOKUP(H1725,[1]STATUS_CAPEX!I:J,2,0),VLOOKUP(H1725,[1]STATUS_OPEX!H:I,2,0)),0)</f>
        <v>LIB //ENER</v>
      </c>
      <c r="R1725" s="135">
        <v>45576</v>
      </c>
      <c r="S1725" s="32" t="s">
        <v>66</v>
      </c>
      <c r="T1725" s="26" t="s">
        <v>48</v>
      </c>
      <c r="U1725" s="33" t="s">
        <v>67</v>
      </c>
      <c r="V1725" s="33" t="str">
        <f t="shared" si="252"/>
        <v>OK</v>
      </c>
      <c r="W1725" s="33" t="s">
        <v>49</v>
      </c>
      <c r="X1725" s="33" t="s">
        <v>49</v>
      </c>
      <c r="Y1725" s="33" t="str">
        <f>IF(AK1725&gt;0,"OK","NOK")</f>
        <v>OK</v>
      </c>
      <c r="Z1725" s="14">
        <f t="shared" si="245"/>
        <v>0.8</v>
      </c>
      <c r="AA1725" s="48">
        <v>3983.51</v>
      </c>
      <c r="AB1725" s="76" t="s">
        <v>50</v>
      </c>
      <c r="AC1725" s="36" t="s">
        <v>799</v>
      </c>
      <c r="AD1725" s="37" t="s">
        <v>51</v>
      </c>
      <c r="AE1725" s="32" t="str">
        <f t="shared" si="248"/>
        <v>Realizado</v>
      </c>
      <c r="AF1725" s="38" t="s">
        <v>68</v>
      </c>
      <c r="AG1725" s="39">
        <f t="shared" si="250"/>
        <v>10059.1</v>
      </c>
      <c r="AH1725" s="40">
        <v>2548098.5699999998</v>
      </c>
      <c r="AI1725" s="35" t="e">
        <f t="shared" si="249"/>
        <v>#N/A</v>
      </c>
      <c r="AJ1725" s="41">
        <v>26506339</v>
      </c>
      <c r="AK1725" s="51">
        <v>10059.1</v>
      </c>
      <c r="AL1725" s="34" t="str">
        <f t="shared" si="246"/>
        <v>Mauricio Alves</v>
      </c>
    </row>
    <row r="1726" spans="1:38" x14ac:dyDescent="0.25">
      <c r="A1726" s="26" t="s">
        <v>38</v>
      </c>
      <c r="B1726" s="26" t="s">
        <v>39</v>
      </c>
      <c r="C1726" s="26" t="s">
        <v>52</v>
      </c>
      <c r="D1726" s="26" t="s">
        <v>40</v>
      </c>
      <c r="E1726" s="27">
        <v>25867</v>
      </c>
      <c r="F1726" s="67">
        <v>332</v>
      </c>
      <c r="G1726" s="67"/>
      <c r="H1726" s="26">
        <v>6000839296</v>
      </c>
      <c r="I1726" s="55" t="s">
        <v>42</v>
      </c>
      <c r="J1726" s="55" t="s">
        <v>42</v>
      </c>
      <c r="K1726" s="30" t="str">
        <f t="shared" si="247"/>
        <v>Custeio</v>
      </c>
      <c r="L1726" s="47" t="s">
        <v>136</v>
      </c>
      <c r="M1726" s="26" t="s">
        <v>54</v>
      </c>
      <c r="N1726" s="26" t="str">
        <f t="shared" si="251"/>
        <v>Realizado</v>
      </c>
      <c r="O1726" s="47" t="s">
        <v>100</v>
      </c>
      <c r="P1726" s="47" t="s">
        <v>81</v>
      </c>
      <c r="Q1726" s="26" t="str">
        <f>IFERROR(IFERROR(VLOOKUP(H1726,[1]STATUS_CAPEX!I:J,2,0),VLOOKUP(H1726,[1]STATUS_OPEX!H:I,2,0)),0)</f>
        <v>LIB //COMS</v>
      </c>
      <c r="R1726" s="135">
        <v>45576</v>
      </c>
      <c r="S1726" s="32" t="s">
        <v>165</v>
      </c>
      <c r="T1726" s="47" t="s">
        <v>72</v>
      </c>
      <c r="U1726" s="33" t="s">
        <v>39</v>
      </c>
      <c r="V1726" s="33" t="str">
        <f t="shared" si="252"/>
        <v>OK</v>
      </c>
      <c r="W1726" s="33" t="s">
        <v>49</v>
      </c>
      <c r="X1726" s="33" t="s">
        <v>49</v>
      </c>
      <c r="Y1726" s="33" t="s">
        <v>39</v>
      </c>
      <c r="Z1726" s="14">
        <f t="shared" si="245"/>
        <v>1</v>
      </c>
      <c r="AA1726" s="48">
        <v>4007.72</v>
      </c>
      <c r="AB1726" s="76" t="s">
        <v>50</v>
      </c>
      <c r="AC1726" s="36" t="s">
        <v>73</v>
      </c>
      <c r="AD1726" s="37" t="s">
        <v>51</v>
      </c>
      <c r="AE1726" s="32" t="str">
        <f t="shared" si="248"/>
        <v>Realizado</v>
      </c>
      <c r="AF1726" s="38" t="s">
        <v>166</v>
      </c>
      <c r="AG1726" s="39">
        <f t="shared" si="250"/>
        <v>2924.79</v>
      </c>
      <c r="AH1726" s="40">
        <v>2548098.5699999998</v>
      </c>
      <c r="AI1726" s="35" t="e">
        <f t="shared" si="249"/>
        <v>#N/A</v>
      </c>
      <c r="AJ1726" s="152">
        <v>25994458</v>
      </c>
      <c r="AK1726" s="57">
        <v>2924.79</v>
      </c>
      <c r="AL1726" s="34" t="str">
        <f t="shared" si="246"/>
        <v>Mauricio Alves</v>
      </c>
    </row>
    <row r="1727" spans="1:38" hidden="1" x14ac:dyDescent="0.25">
      <c r="A1727" s="43" t="s">
        <v>183</v>
      </c>
      <c r="B1727" s="153" t="s">
        <v>841</v>
      </c>
      <c r="C1727" s="26" t="s">
        <v>823</v>
      </c>
      <c r="D1727" s="26" t="s">
        <v>61</v>
      </c>
      <c r="E1727" s="27">
        <v>28008</v>
      </c>
      <c r="F1727" s="67">
        <v>333</v>
      </c>
      <c r="G1727" s="67"/>
      <c r="H1727" s="44" t="s">
        <v>842</v>
      </c>
      <c r="I1727" s="45" t="s">
        <v>63</v>
      </c>
      <c r="J1727" s="45" t="s">
        <v>63</v>
      </c>
      <c r="K1727" s="30" t="str">
        <f t="shared" si="247"/>
        <v>EME</v>
      </c>
      <c r="L1727" s="47" t="s">
        <v>136</v>
      </c>
      <c r="M1727" s="26" t="s">
        <v>54</v>
      </c>
      <c r="N1727" s="26" t="str">
        <f t="shared" si="251"/>
        <v>Pendente</v>
      </c>
      <c r="O1727" s="47" t="s">
        <v>100</v>
      </c>
      <c r="P1727" s="47" t="s">
        <v>843</v>
      </c>
      <c r="Q1727" s="26" t="str">
        <f>IFERROR(IFERROR(VLOOKUP(H1727,[1]STATUS_CAPEX!I:J,2,0),VLOOKUP(H1727,[1]STATUS_OPEX!H:I,2,0)),0)</f>
        <v>LIB //ENER</v>
      </c>
      <c r="R1727" s="135">
        <v>45576</v>
      </c>
      <c r="S1727" s="32" t="s">
        <v>66</v>
      </c>
      <c r="T1727" s="26" t="s">
        <v>48</v>
      </c>
      <c r="U1727" s="33" t="s">
        <v>67</v>
      </c>
      <c r="V1727" s="33" t="str">
        <f t="shared" si="252"/>
        <v>OK</v>
      </c>
      <c r="W1727" s="33" t="s">
        <v>148</v>
      </c>
      <c r="X1727" s="33" t="s">
        <v>148</v>
      </c>
      <c r="Y1727" s="33" t="str">
        <f>IF(AK1727&gt;0,"OK","NOK")</f>
        <v>NOK</v>
      </c>
      <c r="Z1727" s="14">
        <f t="shared" si="245"/>
        <v>0.2</v>
      </c>
      <c r="AA1727" s="48">
        <v>5156.3599999999997</v>
      </c>
      <c r="AB1727" s="76" t="s">
        <v>50</v>
      </c>
      <c r="AC1727" s="36" t="s">
        <v>411</v>
      </c>
      <c r="AD1727" s="37" t="s">
        <v>51</v>
      </c>
      <c r="AE1727" s="32" t="str">
        <f t="shared" si="248"/>
        <v>Não realizado</v>
      </c>
      <c r="AF1727" s="38" t="s">
        <v>68</v>
      </c>
      <c r="AG1727" s="39">
        <f t="shared" si="250"/>
        <v>0</v>
      </c>
      <c r="AH1727" s="40">
        <v>2548098.5699999998</v>
      </c>
      <c r="AI1727" s="35" t="e">
        <f t="shared" si="249"/>
        <v>#N/A</v>
      </c>
      <c r="AJ1727" s="41">
        <v>0</v>
      </c>
      <c r="AK1727" s="51">
        <v>0</v>
      </c>
      <c r="AL1727" s="34" t="str">
        <f t="shared" si="246"/>
        <v>Erica Fragoso</v>
      </c>
    </row>
    <row r="1728" spans="1:38" x14ac:dyDescent="0.25">
      <c r="A1728" s="26" t="s">
        <v>38</v>
      </c>
      <c r="B1728" s="26" t="s">
        <v>39</v>
      </c>
      <c r="C1728" s="26" t="s">
        <v>52</v>
      </c>
      <c r="D1728" s="26" t="s">
        <v>40</v>
      </c>
      <c r="E1728" s="27">
        <v>17377</v>
      </c>
      <c r="F1728" s="67">
        <v>334</v>
      </c>
      <c r="G1728" s="67"/>
      <c r="H1728" s="26">
        <v>6000839298</v>
      </c>
      <c r="I1728" s="55" t="s">
        <v>42</v>
      </c>
      <c r="J1728" s="55" t="s">
        <v>42</v>
      </c>
      <c r="K1728" s="30" t="str">
        <f t="shared" si="247"/>
        <v>Custeio</v>
      </c>
      <c r="L1728" s="47" t="s">
        <v>136</v>
      </c>
      <c r="M1728" s="26" t="s">
        <v>54</v>
      </c>
      <c r="N1728" s="26" t="str">
        <f t="shared" si="251"/>
        <v>Realizado</v>
      </c>
      <c r="O1728" s="47" t="s">
        <v>45</v>
      </c>
      <c r="P1728" s="47" t="s">
        <v>81</v>
      </c>
      <c r="Q1728" s="26" t="str">
        <f>IFERROR(IFERROR(VLOOKUP(H1728,[1]STATUS_CAPEX!I:J,2,0),VLOOKUP(H1728,[1]STATUS_OPEX!H:I,2,0)),0)</f>
        <v>LIB //COMS</v>
      </c>
      <c r="R1728" s="135">
        <v>45576</v>
      </c>
      <c r="S1728" s="32" t="s">
        <v>165</v>
      </c>
      <c r="T1728" s="47" t="s">
        <v>72</v>
      </c>
      <c r="U1728" s="33" t="s">
        <v>39</v>
      </c>
      <c r="V1728" s="33" t="str">
        <f t="shared" si="252"/>
        <v>OK</v>
      </c>
      <c r="W1728" s="33" t="s">
        <v>49</v>
      </c>
      <c r="X1728" s="33" t="s">
        <v>49</v>
      </c>
      <c r="Y1728" s="33" t="s">
        <v>39</v>
      </c>
      <c r="Z1728" s="14">
        <f t="shared" si="245"/>
        <v>1</v>
      </c>
      <c r="AA1728" s="48">
        <v>1300.24</v>
      </c>
      <c r="AB1728" s="76" t="s">
        <v>50</v>
      </c>
      <c r="AC1728" s="36" t="s">
        <v>73</v>
      </c>
      <c r="AD1728" s="37" t="s">
        <v>51</v>
      </c>
      <c r="AE1728" s="32" t="str">
        <f t="shared" si="248"/>
        <v>Realizado</v>
      </c>
      <c r="AF1728" s="38" t="s">
        <v>166</v>
      </c>
      <c r="AG1728" s="39">
        <f t="shared" si="250"/>
        <v>974.93</v>
      </c>
      <c r="AH1728" s="40">
        <v>2548098.5699999998</v>
      </c>
      <c r="AI1728" s="35" t="e">
        <f t="shared" si="249"/>
        <v>#N/A</v>
      </c>
      <c r="AJ1728" s="152">
        <v>25994473</v>
      </c>
      <c r="AK1728" s="57">
        <v>974.93</v>
      </c>
      <c r="AL1728" s="34" t="str">
        <f t="shared" si="246"/>
        <v>Mauricio Alves</v>
      </c>
    </row>
    <row r="1729" spans="1:38" hidden="1" x14ac:dyDescent="0.25">
      <c r="A1729" s="43" t="s">
        <v>183</v>
      </c>
      <c r="B1729" s="26" t="s">
        <v>800</v>
      </c>
      <c r="C1729" s="26" t="s">
        <v>823</v>
      </c>
      <c r="D1729" s="26" t="s">
        <v>61</v>
      </c>
      <c r="E1729" s="27">
        <v>24452</v>
      </c>
      <c r="F1729" s="67">
        <v>335</v>
      </c>
      <c r="G1729" s="67"/>
      <c r="H1729" s="44" t="s">
        <v>844</v>
      </c>
      <c r="I1729" s="45" t="s">
        <v>63</v>
      </c>
      <c r="J1729" s="45" t="s">
        <v>63</v>
      </c>
      <c r="K1729" s="30" t="str">
        <f t="shared" si="247"/>
        <v>EME</v>
      </c>
      <c r="L1729" s="47" t="s">
        <v>136</v>
      </c>
      <c r="M1729" s="26" t="s">
        <v>54</v>
      </c>
      <c r="N1729" s="26" t="str">
        <f t="shared" si="251"/>
        <v>Pendente</v>
      </c>
      <c r="O1729" s="47" t="s">
        <v>752</v>
      </c>
      <c r="P1729" s="47" t="s">
        <v>700</v>
      </c>
      <c r="Q1729" s="26" t="str">
        <f>IFERROR(IFERROR(VLOOKUP(H1729,[1]STATUS_CAPEX!I:J,2,0),VLOOKUP(H1729,[1]STATUS_OPEX!H:I,2,0)),0)</f>
        <v>LIB //ATEC</v>
      </c>
      <c r="R1729" s="135">
        <v>45576</v>
      </c>
      <c r="S1729" s="32" t="s">
        <v>66</v>
      </c>
      <c r="T1729" s="26" t="s">
        <v>48</v>
      </c>
      <c r="U1729" s="33" t="s">
        <v>67</v>
      </c>
      <c r="V1729" s="33" t="str">
        <f t="shared" si="252"/>
        <v>OK</v>
      </c>
      <c r="W1729" s="33" t="s">
        <v>148</v>
      </c>
      <c r="X1729" s="33" t="s">
        <v>148</v>
      </c>
      <c r="Y1729" s="33" t="str">
        <f>IF(AK1729&gt;0,"OK","NOK")</f>
        <v>NOK</v>
      </c>
      <c r="Z1729" s="14">
        <f t="shared" si="245"/>
        <v>0.2</v>
      </c>
      <c r="AA1729" s="48">
        <v>3489.68</v>
      </c>
      <c r="AB1729" s="76" t="s">
        <v>50</v>
      </c>
      <c r="AC1729" s="36" t="s">
        <v>411</v>
      </c>
      <c r="AD1729" s="37" t="s">
        <v>51</v>
      </c>
      <c r="AE1729" s="32" t="str">
        <f t="shared" si="248"/>
        <v>Não realizado</v>
      </c>
      <c r="AF1729" s="38" t="s">
        <v>68</v>
      </c>
      <c r="AG1729" s="39">
        <f t="shared" si="250"/>
        <v>0</v>
      </c>
      <c r="AH1729" s="40">
        <v>2548098.5699999998</v>
      </c>
      <c r="AI1729" s="35" t="e">
        <f t="shared" si="249"/>
        <v>#N/A</v>
      </c>
      <c r="AJ1729" s="41">
        <v>0</v>
      </c>
      <c r="AK1729" s="51">
        <v>0</v>
      </c>
      <c r="AL1729" s="34" t="str">
        <f t="shared" si="246"/>
        <v>Erica Fragoso</v>
      </c>
    </row>
    <row r="1730" spans="1:38" hidden="1" x14ac:dyDescent="0.25">
      <c r="A1730" s="43" t="s">
        <v>183</v>
      </c>
      <c r="B1730" s="26" t="s">
        <v>800</v>
      </c>
      <c r="C1730" s="26" t="s">
        <v>823</v>
      </c>
      <c r="D1730" s="26" t="s">
        <v>61</v>
      </c>
      <c r="E1730" s="27">
        <v>146833</v>
      </c>
      <c r="F1730" s="67">
        <v>336</v>
      </c>
      <c r="G1730" s="67"/>
      <c r="H1730" s="44" t="s">
        <v>845</v>
      </c>
      <c r="I1730" s="45" t="s">
        <v>63</v>
      </c>
      <c r="J1730" s="45" t="s">
        <v>63</v>
      </c>
      <c r="K1730" s="30" t="str">
        <f t="shared" si="247"/>
        <v>EME</v>
      </c>
      <c r="L1730" s="47" t="s">
        <v>136</v>
      </c>
      <c r="M1730" s="26" t="s">
        <v>54</v>
      </c>
      <c r="N1730" s="26" t="str">
        <f t="shared" si="251"/>
        <v>Pendente</v>
      </c>
      <c r="O1730" s="47" t="s">
        <v>45</v>
      </c>
      <c r="P1730" s="47" t="s">
        <v>700</v>
      </c>
      <c r="Q1730" s="26" t="str">
        <f>IFERROR(IFERROR(VLOOKUP(H1730,[1]STATUS_CAPEX!I:J,2,0),VLOOKUP(H1730,[1]STATUS_OPEX!H:I,2,0)),0)</f>
        <v>LIB //ATEC</v>
      </c>
      <c r="R1730" s="135">
        <v>45576</v>
      </c>
      <c r="S1730" s="32" t="s">
        <v>66</v>
      </c>
      <c r="T1730" s="26" t="s">
        <v>48</v>
      </c>
      <c r="U1730" s="33" t="s">
        <v>67</v>
      </c>
      <c r="V1730" s="33" t="str">
        <f t="shared" si="252"/>
        <v>OK</v>
      </c>
      <c r="W1730" s="33" t="s">
        <v>148</v>
      </c>
      <c r="X1730" s="33" t="s">
        <v>148</v>
      </c>
      <c r="Y1730" s="33" t="str">
        <f>IF(AK1730&gt;0,"OK","NOK")</f>
        <v>NOK</v>
      </c>
      <c r="Z1730" s="14">
        <f t="shared" ref="Z1730:Z1793" si="253">(COUNTIF(U1730:Y1730,"OK")+COUNTIF(V1730:Y1730,"NA")+COUNTIF(U1730:Y1730,"anexado")+COUNTIF(V1730:Y1730,"sem anexo"))/5</f>
        <v>0.2</v>
      </c>
      <c r="AA1730" s="48">
        <v>3489.68</v>
      </c>
      <c r="AB1730" s="76" t="s">
        <v>50</v>
      </c>
      <c r="AC1730" s="36" t="s">
        <v>411</v>
      </c>
      <c r="AD1730" s="37" t="s">
        <v>51</v>
      </c>
      <c r="AE1730" s="32" t="str">
        <f t="shared" si="248"/>
        <v>Não realizado</v>
      </c>
      <c r="AF1730" s="38" t="s">
        <v>68</v>
      </c>
      <c r="AG1730" s="39">
        <f t="shared" si="250"/>
        <v>0</v>
      </c>
      <c r="AH1730" s="40">
        <v>2548098.5699999998</v>
      </c>
      <c r="AI1730" s="35" t="e">
        <f t="shared" si="249"/>
        <v>#N/A</v>
      </c>
      <c r="AJ1730" s="41">
        <v>0</v>
      </c>
      <c r="AK1730" s="51">
        <v>0</v>
      </c>
      <c r="AL1730" s="34" t="str">
        <f t="shared" ref="AL1730:AL1793" si="254">IF(OR(A1730="pendência planejamento", A1730="pendência construtiva", A1730="logistica equatorial"), "Erica Fragoso", IF(OR(A1730="obras coms", A1730="obras conc", A1730="pendência fechamento", A1730="almoxarifado", A1730="Fechamento", A1730="Disponibilidade Noturna", A1730="Sobre Aviso", A1730="Disponibilidade Contrato", A1730="Disponibilidade"), "Mauricio Alves", ""))</f>
        <v>Erica Fragoso</v>
      </c>
    </row>
    <row r="1731" spans="1:38" hidden="1" x14ac:dyDescent="0.25">
      <c r="A1731" s="26" t="s">
        <v>143</v>
      </c>
      <c r="B1731" s="30" t="s">
        <v>39</v>
      </c>
      <c r="C1731" s="26" t="s">
        <v>52</v>
      </c>
      <c r="D1731" s="26" t="s">
        <v>40</v>
      </c>
      <c r="E1731" s="27">
        <v>132097</v>
      </c>
      <c r="F1731" s="67">
        <v>338</v>
      </c>
      <c r="G1731" s="67"/>
      <c r="H1731" s="44" t="s">
        <v>846</v>
      </c>
      <c r="I1731" s="45" t="s">
        <v>63</v>
      </c>
      <c r="J1731" s="45" t="s">
        <v>63</v>
      </c>
      <c r="K1731" s="30" t="str">
        <f t="shared" ref="K1731:K1794" si="255">IF(OR(ISNUMBER( FIND("Criar PEP",H1731)), ISNUMBER( FIND("Criar Ordem",H1731))), "Sem Informação", IFERROR(IF(MID(H1731,11,3)&lt;&gt;"", MID(H1731,11,3), "Custeio"), "Custeio"))</f>
        <v>EME</v>
      </c>
      <c r="L1731" s="47" t="s">
        <v>136</v>
      </c>
      <c r="M1731" s="26" t="s">
        <v>54</v>
      </c>
      <c r="N1731" s="26" t="str">
        <f t="shared" si="251"/>
        <v>Pendente</v>
      </c>
      <c r="O1731" s="47" t="s">
        <v>45</v>
      </c>
      <c r="P1731" s="47" t="s">
        <v>705</v>
      </c>
      <c r="Q1731" s="26" t="str">
        <f>IFERROR(IFERROR(VLOOKUP(H1731,[1]STATUS_CAPEX!I:J,2,0),VLOOKUP(H1731,[1]STATUS_OPEX!H:I,2,0)),0)</f>
        <v>LIB //PEND</v>
      </c>
      <c r="R1731" s="135">
        <v>45576</v>
      </c>
      <c r="S1731" s="32" t="s">
        <v>66</v>
      </c>
      <c r="T1731" s="26" t="s">
        <v>48</v>
      </c>
      <c r="U1731" s="33" t="s">
        <v>67</v>
      </c>
      <c r="V1731" s="33" t="str">
        <f t="shared" si="252"/>
        <v>OK</v>
      </c>
      <c r="W1731" s="33" t="s">
        <v>49</v>
      </c>
      <c r="X1731" s="33" t="s">
        <v>49</v>
      </c>
      <c r="Y1731" s="33" t="s">
        <v>39</v>
      </c>
      <c r="Z1731" s="14">
        <f t="shared" si="253"/>
        <v>0.8</v>
      </c>
      <c r="AA1731" s="48">
        <v>6037.55</v>
      </c>
      <c r="AB1731" s="50" t="s">
        <v>50</v>
      </c>
      <c r="AC1731" s="36" t="s">
        <v>411</v>
      </c>
      <c r="AD1731" s="37" t="s">
        <v>51</v>
      </c>
      <c r="AE1731" s="32" t="str">
        <f t="shared" ref="AE1731:AE1794" si="256">IF(AND(AJ1731&gt;0, AK1731&gt;0), "Realizado", "Não realizado")</f>
        <v>Realizado</v>
      </c>
      <c r="AF1731" s="38" t="s">
        <v>68</v>
      </c>
      <c r="AG1731" s="39">
        <f t="shared" si="250"/>
        <v>5707.68</v>
      </c>
      <c r="AH1731" s="40">
        <v>2548098.5699999998</v>
      </c>
      <c r="AI1731" s="35" t="e">
        <f t="shared" si="249"/>
        <v>#N/A</v>
      </c>
      <c r="AJ1731" s="41">
        <v>26276070</v>
      </c>
      <c r="AK1731" s="51">
        <v>5707.68</v>
      </c>
      <c r="AL1731" s="34" t="str">
        <f t="shared" si="254"/>
        <v>Mauricio Alves</v>
      </c>
    </row>
    <row r="1732" spans="1:38" x14ac:dyDescent="0.25">
      <c r="A1732" s="26" t="s">
        <v>38</v>
      </c>
      <c r="B1732" s="26" t="s">
        <v>39</v>
      </c>
      <c r="C1732" s="26" t="s">
        <v>52</v>
      </c>
      <c r="D1732" s="26" t="s">
        <v>40</v>
      </c>
      <c r="E1732" s="27">
        <v>26364</v>
      </c>
      <c r="F1732" s="67">
        <v>339</v>
      </c>
      <c r="G1732" s="67"/>
      <c r="H1732" s="26">
        <v>6000839454</v>
      </c>
      <c r="I1732" s="29" t="s">
        <v>42</v>
      </c>
      <c r="J1732" s="29" t="s">
        <v>42</v>
      </c>
      <c r="K1732" s="30" t="str">
        <f t="shared" si="255"/>
        <v>Custeio</v>
      </c>
      <c r="L1732" s="47" t="s">
        <v>136</v>
      </c>
      <c r="M1732" s="26" t="s">
        <v>54</v>
      </c>
      <c r="N1732" s="26" t="str">
        <f t="shared" si="251"/>
        <v>Realizado</v>
      </c>
      <c r="O1732" s="47" t="s">
        <v>752</v>
      </c>
      <c r="P1732" s="47" t="s">
        <v>81</v>
      </c>
      <c r="Q1732" s="26" t="str">
        <f>IFERROR(IFERROR(VLOOKUP(H1732,[1]STATUS_CAPEX!I:J,2,0),VLOOKUP(H1732,[1]STATUS_OPEX!H:I,2,0)),0)</f>
        <v>LIB //COMS</v>
      </c>
      <c r="R1732" s="135">
        <v>45576</v>
      </c>
      <c r="S1732" s="32" t="s">
        <v>165</v>
      </c>
      <c r="T1732" s="47" t="s">
        <v>72</v>
      </c>
      <c r="U1732" s="33" t="s">
        <v>39</v>
      </c>
      <c r="V1732" s="33" t="str">
        <f t="shared" si="252"/>
        <v>OK</v>
      </c>
      <c r="W1732" s="33" t="s">
        <v>49</v>
      </c>
      <c r="X1732" s="33" t="s">
        <v>49</v>
      </c>
      <c r="Y1732" s="33" t="s">
        <v>39</v>
      </c>
      <c r="Z1732" s="14">
        <f t="shared" si="253"/>
        <v>1</v>
      </c>
      <c r="AA1732" s="48">
        <v>1300.24</v>
      </c>
      <c r="AB1732" s="76" t="s">
        <v>50</v>
      </c>
      <c r="AC1732" s="36" t="s">
        <v>271</v>
      </c>
      <c r="AD1732" s="37" t="s">
        <v>51</v>
      </c>
      <c r="AE1732" s="32" t="str">
        <f t="shared" si="256"/>
        <v>Realizado</v>
      </c>
      <c r="AF1732" s="38" t="s">
        <v>166</v>
      </c>
      <c r="AG1732" s="39">
        <f t="shared" si="250"/>
        <v>974.93</v>
      </c>
      <c r="AH1732" s="40">
        <v>2548098.5699999998</v>
      </c>
      <c r="AI1732" s="35" t="e">
        <f t="shared" si="249"/>
        <v>#N/A</v>
      </c>
      <c r="AJ1732" s="110">
        <v>25994494</v>
      </c>
      <c r="AK1732" s="57">
        <v>974.93</v>
      </c>
      <c r="AL1732" s="34" t="str">
        <f t="shared" si="254"/>
        <v>Mauricio Alves</v>
      </c>
    </row>
    <row r="1733" spans="1:38" x14ac:dyDescent="0.25">
      <c r="A1733" s="26" t="s">
        <v>38</v>
      </c>
      <c r="B1733" s="26" t="s">
        <v>39</v>
      </c>
      <c r="C1733" s="26" t="s">
        <v>52</v>
      </c>
      <c r="D1733" s="26" t="s">
        <v>40</v>
      </c>
      <c r="E1733" s="27">
        <v>31798</v>
      </c>
      <c r="F1733" s="67">
        <v>340</v>
      </c>
      <c r="G1733" s="67"/>
      <c r="H1733" s="26" t="s">
        <v>847</v>
      </c>
      <c r="I1733" s="26" t="s">
        <v>42</v>
      </c>
      <c r="J1733" s="26" t="s">
        <v>42</v>
      </c>
      <c r="K1733" s="30" t="str">
        <f t="shared" si="255"/>
        <v>EME</v>
      </c>
      <c r="L1733" s="47" t="s">
        <v>136</v>
      </c>
      <c r="M1733" s="26" t="s">
        <v>54</v>
      </c>
      <c r="N1733" s="26" t="str">
        <f t="shared" si="251"/>
        <v>Realizado</v>
      </c>
      <c r="O1733" s="47" t="s">
        <v>752</v>
      </c>
      <c r="P1733" s="47" t="s">
        <v>700</v>
      </c>
      <c r="Q1733" s="26" t="str">
        <f>IFERROR(IFERROR(VLOOKUP(H1733,[1]STATUS_CAPEX!I:J,2,0),VLOOKUP(H1733,[1]STATUS_OPEX!H:I,2,0)),0)</f>
        <v>LIB // MED</v>
      </c>
      <c r="R1733" s="135">
        <v>45576</v>
      </c>
      <c r="S1733" s="32" t="s">
        <v>165</v>
      </c>
      <c r="T1733" s="26" t="s">
        <v>48</v>
      </c>
      <c r="U1733" s="33" t="s">
        <v>39</v>
      </c>
      <c r="V1733" s="33" t="str">
        <f t="shared" si="252"/>
        <v>OK</v>
      </c>
      <c r="W1733" s="33" t="s">
        <v>49</v>
      </c>
      <c r="X1733" s="33" t="s">
        <v>49</v>
      </c>
      <c r="Y1733" s="33" t="s">
        <v>39</v>
      </c>
      <c r="Z1733" s="14">
        <f t="shared" si="253"/>
        <v>1</v>
      </c>
      <c r="AA1733" s="48">
        <v>1995.87</v>
      </c>
      <c r="AB1733" s="76" t="s">
        <v>50</v>
      </c>
      <c r="AC1733" s="36" t="s">
        <v>411</v>
      </c>
      <c r="AD1733" s="37" t="s">
        <v>51</v>
      </c>
      <c r="AE1733" s="32" t="str">
        <f t="shared" si="256"/>
        <v>Realizado</v>
      </c>
      <c r="AF1733" s="38" t="s">
        <v>166</v>
      </c>
      <c r="AG1733" s="39">
        <f t="shared" si="250"/>
        <v>3690.81</v>
      </c>
      <c r="AH1733" s="40">
        <v>2548098.5699999998</v>
      </c>
      <c r="AI1733" s="35" t="e">
        <f t="shared" si="249"/>
        <v>#N/A</v>
      </c>
      <c r="AJ1733" s="41">
        <v>26188276</v>
      </c>
      <c r="AK1733" s="51">
        <v>3690.81</v>
      </c>
      <c r="AL1733" s="34" t="str">
        <f t="shared" si="254"/>
        <v>Mauricio Alves</v>
      </c>
    </row>
    <row r="1734" spans="1:38" x14ac:dyDescent="0.25">
      <c r="A1734" s="26" t="s">
        <v>38</v>
      </c>
      <c r="B1734" s="26" t="s">
        <v>39</v>
      </c>
      <c r="C1734" s="26" t="s">
        <v>52</v>
      </c>
      <c r="D1734" s="26" t="s">
        <v>40</v>
      </c>
      <c r="E1734" s="27">
        <v>9286</v>
      </c>
      <c r="F1734" s="67">
        <v>177</v>
      </c>
      <c r="G1734" s="67"/>
      <c r="H1734" s="26">
        <v>6000849776</v>
      </c>
      <c r="I1734" s="26" t="s">
        <v>42</v>
      </c>
      <c r="J1734" s="26" t="s">
        <v>42</v>
      </c>
      <c r="K1734" s="30" t="str">
        <f t="shared" si="255"/>
        <v>Custeio</v>
      </c>
      <c r="L1734" s="47" t="s">
        <v>136</v>
      </c>
      <c r="M1734" s="47" t="s">
        <v>44</v>
      </c>
      <c r="N1734" s="26" t="str">
        <f t="shared" si="251"/>
        <v>Realizado</v>
      </c>
      <c r="O1734" s="47" t="s">
        <v>45</v>
      </c>
      <c r="P1734" s="47" t="s">
        <v>537</v>
      </c>
      <c r="Q1734" s="26" t="str">
        <f>IFERROR(IFERROR(VLOOKUP(H1734,[1]STATUS_CAPEX!I:J,2,0),VLOOKUP(H1734,[1]STATUS_OPEX!H:I,2,0)),0)</f>
        <v>LIB //COMS</v>
      </c>
      <c r="R1734" s="135">
        <v>45576</v>
      </c>
      <c r="S1734" s="32" t="s">
        <v>165</v>
      </c>
      <c r="T1734" s="47" t="s">
        <v>72</v>
      </c>
      <c r="U1734" s="33" t="s">
        <v>39</v>
      </c>
      <c r="V1734" s="33" t="str">
        <f t="shared" si="252"/>
        <v>OK</v>
      </c>
      <c r="W1734" s="33" t="s">
        <v>49</v>
      </c>
      <c r="X1734" s="33" t="s">
        <v>49</v>
      </c>
      <c r="Y1734" s="33" t="s">
        <v>39</v>
      </c>
      <c r="Z1734" s="14">
        <f t="shared" si="253"/>
        <v>1</v>
      </c>
      <c r="AA1734" s="48">
        <v>3388.76</v>
      </c>
      <c r="AB1734" s="76" t="s">
        <v>50</v>
      </c>
      <c r="AC1734" s="93" t="s">
        <v>73</v>
      </c>
      <c r="AD1734" s="37" t="s">
        <v>51</v>
      </c>
      <c r="AE1734" s="32" t="str">
        <f t="shared" si="256"/>
        <v>Realizado</v>
      </c>
      <c r="AF1734" s="38" t="s">
        <v>166</v>
      </c>
      <c r="AG1734" s="39">
        <f t="shared" si="250"/>
        <v>2711.08</v>
      </c>
      <c r="AH1734" s="40">
        <v>2548098.5699999998</v>
      </c>
      <c r="AI1734" s="35" t="e">
        <f t="shared" si="249"/>
        <v>#N/A</v>
      </c>
      <c r="AJ1734" s="50">
        <v>26276370</v>
      </c>
      <c r="AK1734" s="51">
        <v>2711.08</v>
      </c>
      <c r="AL1734" s="34" t="str">
        <f t="shared" si="254"/>
        <v>Mauricio Alves</v>
      </c>
    </row>
    <row r="1735" spans="1:38" x14ac:dyDescent="0.25">
      <c r="A1735" s="26" t="s">
        <v>38</v>
      </c>
      <c r="B1735" s="26" t="s">
        <v>39</v>
      </c>
      <c r="C1735" s="26" t="s">
        <v>52</v>
      </c>
      <c r="D1735" s="26" t="s">
        <v>40</v>
      </c>
      <c r="E1735" s="27">
        <v>9286</v>
      </c>
      <c r="F1735" s="67">
        <v>178</v>
      </c>
      <c r="G1735" s="67"/>
      <c r="H1735" s="26">
        <v>6000839242</v>
      </c>
      <c r="I1735" s="43" t="s">
        <v>42</v>
      </c>
      <c r="J1735" s="43" t="s">
        <v>42</v>
      </c>
      <c r="K1735" s="30" t="str">
        <f t="shared" si="255"/>
        <v>Custeio</v>
      </c>
      <c r="L1735" s="47" t="s">
        <v>136</v>
      </c>
      <c r="M1735" s="47" t="s">
        <v>44</v>
      </c>
      <c r="N1735" s="26" t="str">
        <f t="shared" si="251"/>
        <v>Realizado</v>
      </c>
      <c r="O1735" s="47" t="s">
        <v>45</v>
      </c>
      <c r="P1735" s="47" t="s">
        <v>502</v>
      </c>
      <c r="Q1735" s="26" t="str">
        <f>IFERROR(IFERROR(VLOOKUP(H1735,[1]STATUS_CAPEX!I:J,2,0),VLOOKUP(H1735,[1]STATUS_OPEX!H:I,2,0)),0)</f>
        <v>LIB //COMS</v>
      </c>
      <c r="R1735" s="135">
        <v>45576</v>
      </c>
      <c r="S1735" s="32" t="s">
        <v>47</v>
      </c>
      <c r="T1735" s="47" t="s">
        <v>72</v>
      </c>
      <c r="U1735" s="33" t="s">
        <v>39</v>
      </c>
      <c r="V1735" s="33" t="str">
        <f t="shared" si="252"/>
        <v>OK</v>
      </c>
      <c r="W1735" s="33" t="s">
        <v>49</v>
      </c>
      <c r="X1735" s="33" t="s">
        <v>49</v>
      </c>
      <c r="Y1735" s="33" t="s">
        <v>39</v>
      </c>
      <c r="Z1735" s="14">
        <f t="shared" si="253"/>
        <v>1</v>
      </c>
      <c r="AA1735" s="48">
        <v>3569.81</v>
      </c>
      <c r="AB1735" s="76" t="str">
        <f>IFERROR(VLOOKUP(H1735,[1]!Tabela11[[#All],[PEP/ORDEM]:[Mês_Acompanhamento]],8,0),"GIRO")</f>
        <v>GIRO</v>
      </c>
      <c r="AC1735" s="36" t="s">
        <v>73</v>
      </c>
      <c r="AD1735" s="37" t="s">
        <v>51</v>
      </c>
      <c r="AE1735" s="32" t="str">
        <f t="shared" si="256"/>
        <v>Realizado</v>
      </c>
      <c r="AF1735" s="38" t="s">
        <v>42</v>
      </c>
      <c r="AG1735" s="39">
        <f t="shared" si="250"/>
        <v>1784.6</v>
      </c>
      <c r="AH1735" s="40">
        <v>2548098.5699999998</v>
      </c>
      <c r="AI1735" s="35" t="e">
        <f t="shared" si="249"/>
        <v>#N/A</v>
      </c>
      <c r="AJ1735" s="152">
        <v>25994368</v>
      </c>
      <c r="AK1735" s="57">
        <v>1784.6</v>
      </c>
      <c r="AL1735" s="34" t="str">
        <f t="shared" si="254"/>
        <v>Mauricio Alves</v>
      </c>
    </row>
    <row r="1736" spans="1:38" x14ac:dyDescent="0.25">
      <c r="A1736" s="26" t="s">
        <v>38</v>
      </c>
      <c r="B1736" s="26" t="s">
        <v>39</v>
      </c>
      <c r="C1736" s="26" t="s">
        <v>52</v>
      </c>
      <c r="D1736" s="26" t="s">
        <v>40</v>
      </c>
      <c r="E1736" s="27">
        <v>9286</v>
      </c>
      <c r="F1736" s="67">
        <v>179</v>
      </c>
      <c r="G1736" s="67"/>
      <c r="H1736" s="44" t="s">
        <v>848</v>
      </c>
      <c r="I1736" s="45" t="s">
        <v>63</v>
      </c>
      <c r="J1736" s="45" t="s">
        <v>63</v>
      </c>
      <c r="K1736" s="30" t="str">
        <f t="shared" si="255"/>
        <v>EME</v>
      </c>
      <c r="L1736" s="47" t="s">
        <v>136</v>
      </c>
      <c r="M1736" s="47" t="s">
        <v>44</v>
      </c>
      <c r="N1736" s="26" t="str">
        <f t="shared" si="251"/>
        <v>Realizado</v>
      </c>
      <c r="O1736" s="47" t="s">
        <v>45</v>
      </c>
      <c r="P1736" s="47" t="s">
        <v>437</v>
      </c>
      <c r="Q1736" s="26" t="str">
        <f>IFERROR(IFERROR(VLOOKUP(H1736,[1]STATUS_CAPEX!I:J,2,0),VLOOKUP(H1736,[1]STATUS_OPEX!H:I,2,0)),0)</f>
        <v>LIB //COMS</v>
      </c>
      <c r="R1736" s="135">
        <v>45576</v>
      </c>
      <c r="S1736" s="32" t="s">
        <v>66</v>
      </c>
      <c r="T1736" s="26" t="s">
        <v>48</v>
      </c>
      <c r="U1736" s="33" t="s">
        <v>39</v>
      </c>
      <c r="V1736" s="33" t="str">
        <f t="shared" si="252"/>
        <v>OK</v>
      </c>
      <c r="W1736" s="33" t="s">
        <v>49</v>
      </c>
      <c r="X1736" s="33" t="s">
        <v>49</v>
      </c>
      <c r="Y1736" s="33" t="s">
        <v>39</v>
      </c>
      <c r="Z1736" s="14">
        <f t="shared" si="253"/>
        <v>1</v>
      </c>
      <c r="AA1736" s="48">
        <v>5731.94</v>
      </c>
      <c r="AB1736" s="50" t="s">
        <v>50</v>
      </c>
      <c r="AC1736" s="36" t="s">
        <v>298</v>
      </c>
      <c r="AD1736" s="37" t="s">
        <v>51</v>
      </c>
      <c r="AE1736" s="32" t="str">
        <f t="shared" si="256"/>
        <v>Realizado</v>
      </c>
      <c r="AF1736" s="38" t="s">
        <v>345</v>
      </c>
      <c r="AG1736" s="39">
        <f t="shared" si="250"/>
        <v>2971.7</v>
      </c>
      <c r="AH1736" s="40">
        <v>2548098.5699999998</v>
      </c>
      <c r="AI1736" s="35" t="e">
        <f t="shared" si="249"/>
        <v>#N/A</v>
      </c>
      <c r="AJ1736" s="41">
        <v>26257915</v>
      </c>
      <c r="AK1736" s="51">
        <v>2971.7</v>
      </c>
      <c r="AL1736" s="34" t="str">
        <f t="shared" si="254"/>
        <v>Mauricio Alves</v>
      </c>
    </row>
    <row r="1737" spans="1:38" x14ac:dyDescent="0.25">
      <c r="A1737" s="26" t="s">
        <v>38</v>
      </c>
      <c r="B1737" s="26" t="s">
        <v>39</v>
      </c>
      <c r="C1737" s="26" t="s">
        <v>52</v>
      </c>
      <c r="D1737" s="26" t="s">
        <v>40</v>
      </c>
      <c r="E1737" s="27">
        <v>9286</v>
      </c>
      <c r="F1737" s="67">
        <v>180</v>
      </c>
      <c r="G1737" s="67"/>
      <c r="H1737" s="26">
        <v>6000839236</v>
      </c>
      <c r="I1737" s="29" t="s">
        <v>42</v>
      </c>
      <c r="J1737" s="29" t="s">
        <v>42</v>
      </c>
      <c r="K1737" s="30" t="str">
        <f t="shared" si="255"/>
        <v>Custeio</v>
      </c>
      <c r="L1737" s="47" t="s">
        <v>136</v>
      </c>
      <c r="M1737" s="47" t="s">
        <v>44</v>
      </c>
      <c r="N1737" s="26" t="str">
        <f t="shared" si="251"/>
        <v>Realizado</v>
      </c>
      <c r="O1737" s="47" t="s">
        <v>45</v>
      </c>
      <c r="P1737" s="47" t="s">
        <v>537</v>
      </c>
      <c r="Q1737" s="26" t="str">
        <f>IFERROR(IFERROR(VLOOKUP(H1737,[1]STATUS_CAPEX!I:J,2,0),VLOOKUP(H1737,[1]STATUS_OPEX!H:I,2,0)),0)</f>
        <v>LIB //COMS</v>
      </c>
      <c r="R1737" s="135">
        <v>45576</v>
      </c>
      <c r="S1737" s="32" t="s">
        <v>47</v>
      </c>
      <c r="T1737" s="47" t="s">
        <v>72</v>
      </c>
      <c r="U1737" s="33" t="s">
        <v>39</v>
      </c>
      <c r="V1737" s="33" t="str">
        <f t="shared" si="252"/>
        <v>OK</v>
      </c>
      <c r="W1737" s="33" t="s">
        <v>49</v>
      </c>
      <c r="X1737" s="33" t="s">
        <v>49</v>
      </c>
      <c r="Y1737" s="33" t="s">
        <v>39</v>
      </c>
      <c r="Z1737" s="14">
        <f t="shared" si="253"/>
        <v>1</v>
      </c>
      <c r="AA1737" s="48">
        <v>1694.38</v>
      </c>
      <c r="AB1737" s="76" t="str">
        <f>IFERROR(VLOOKUP(H1737,[1]!Tabela11[[#All],[PEP/ORDEM]:[Mês_Acompanhamento]],8,0),"GIRO")</f>
        <v>GIRO</v>
      </c>
      <c r="AC1737" s="36" t="s">
        <v>271</v>
      </c>
      <c r="AD1737" s="37" t="s">
        <v>51</v>
      </c>
      <c r="AE1737" s="32" t="str">
        <f t="shared" si="256"/>
        <v>Realizado</v>
      </c>
      <c r="AF1737" s="38" t="s">
        <v>42</v>
      </c>
      <c r="AG1737" s="39">
        <f t="shared" si="250"/>
        <v>1355.54</v>
      </c>
      <c r="AH1737" s="40">
        <v>2548098.5699999998</v>
      </c>
      <c r="AI1737" s="35" t="e">
        <f t="shared" si="249"/>
        <v>#N/A</v>
      </c>
      <c r="AJ1737" s="110">
        <v>25971006</v>
      </c>
      <c r="AK1737" s="57">
        <v>1355.54</v>
      </c>
      <c r="AL1737" s="34" t="str">
        <f t="shared" si="254"/>
        <v>Mauricio Alves</v>
      </c>
    </row>
    <row r="1738" spans="1:38" x14ac:dyDescent="0.25">
      <c r="A1738" s="26" t="s">
        <v>38</v>
      </c>
      <c r="B1738" s="26" t="s">
        <v>39</v>
      </c>
      <c r="C1738" s="26" t="s">
        <v>52</v>
      </c>
      <c r="D1738" s="26" t="s">
        <v>40</v>
      </c>
      <c r="E1738" s="27">
        <v>9286</v>
      </c>
      <c r="F1738" s="67">
        <v>181</v>
      </c>
      <c r="G1738" s="67"/>
      <c r="H1738" s="26">
        <v>6000839237</v>
      </c>
      <c r="I1738" s="26" t="s">
        <v>42</v>
      </c>
      <c r="J1738" s="26" t="s">
        <v>42</v>
      </c>
      <c r="K1738" s="30" t="str">
        <f t="shared" si="255"/>
        <v>Custeio</v>
      </c>
      <c r="L1738" s="47" t="s">
        <v>136</v>
      </c>
      <c r="M1738" s="47" t="s">
        <v>44</v>
      </c>
      <c r="N1738" s="26" t="str">
        <f t="shared" si="251"/>
        <v>Realizado</v>
      </c>
      <c r="O1738" s="47" t="s">
        <v>45</v>
      </c>
      <c r="P1738" s="47" t="s">
        <v>76</v>
      </c>
      <c r="Q1738" s="26" t="str">
        <f>IFERROR(IFERROR(VLOOKUP(H1738,[1]STATUS_CAPEX!I:J,2,0),VLOOKUP(H1738,[1]STATUS_OPEX!H:I,2,0)),0)</f>
        <v>LIB //COMS</v>
      </c>
      <c r="R1738" s="135">
        <v>45576</v>
      </c>
      <c r="S1738" s="32" t="s">
        <v>47</v>
      </c>
      <c r="T1738" s="47" t="s">
        <v>72</v>
      </c>
      <c r="U1738" s="33" t="s">
        <v>39</v>
      </c>
      <c r="V1738" s="33" t="str">
        <f t="shared" si="252"/>
        <v>OK</v>
      </c>
      <c r="W1738" s="33" t="s">
        <v>49</v>
      </c>
      <c r="X1738" s="33" t="s">
        <v>49</v>
      </c>
      <c r="Y1738" s="33" t="s">
        <v>39</v>
      </c>
      <c r="Z1738" s="14">
        <f t="shared" si="253"/>
        <v>1</v>
      </c>
      <c r="AA1738" s="48">
        <v>801.17</v>
      </c>
      <c r="AB1738" s="76" t="str">
        <f>IFERROR(VLOOKUP(H1738,[1]!Tabela11[[#All],[PEP/ORDEM]:[Mês_Acompanhamento]],8,0),"GIRO")</f>
        <v>GIRO</v>
      </c>
      <c r="AC1738" s="36" t="s">
        <v>271</v>
      </c>
      <c r="AD1738" s="37" t="s">
        <v>51</v>
      </c>
      <c r="AE1738" s="32" t="str">
        <f t="shared" si="256"/>
        <v>Realizado</v>
      </c>
      <c r="AF1738" s="38" t="s">
        <v>42</v>
      </c>
      <c r="AG1738" s="39">
        <f t="shared" si="250"/>
        <v>435.43</v>
      </c>
      <c r="AH1738" s="40">
        <v>2548098.5699999998</v>
      </c>
      <c r="AI1738" s="35" t="e">
        <f t="shared" si="249"/>
        <v>#N/A</v>
      </c>
      <c r="AJ1738" s="110">
        <v>25971063</v>
      </c>
      <c r="AK1738" s="57">
        <v>435.43</v>
      </c>
      <c r="AL1738" s="34" t="str">
        <f t="shared" si="254"/>
        <v>Mauricio Alves</v>
      </c>
    </row>
    <row r="1739" spans="1:38" x14ac:dyDescent="0.25">
      <c r="A1739" s="26" t="s">
        <v>38</v>
      </c>
      <c r="B1739" s="26" t="s">
        <v>39</v>
      </c>
      <c r="C1739" s="26" t="s">
        <v>52</v>
      </c>
      <c r="D1739" s="26" t="s">
        <v>40</v>
      </c>
      <c r="E1739" s="27">
        <v>9286</v>
      </c>
      <c r="F1739" s="67">
        <v>182</v>
      </c>
      <c r="G1739" s="67"/>
      <c r="H1739" s="26">
        <v>6000839455</v>
      </c>
      <c r="I1739" s="26" t="s">
        <v>42</v>
      </c>
      <c r="J1739" s="26" t="s">
        <v>42</v>
      </c>
      <c r="K1739" s="30" t="str">
        <f t="shared" si="255"/>
        <v>Custeio</v>
      </c>
      <c r="L1739" s="47" t="s">
        <v>136</v>
      </c>
      <c r="M1739" s="47" t="s">
        <v>44</v>
      </c>
      <c r="N1739" s="26" t="str">
        <f t="shared" si="251"/>
        <v>Realizado</v>
      </c>
      <c r="O1739" s="47" t="s">
        <v>45</v>
      </c>
      <c r="P1739" s="47" t="s">
        <v>537</v>
      </c>
      <c r="Q1739" s="26" t="str">
        <f>IFERROR(IFERROR(VLOOKUP(H1739,[1]STATUS_CAPEX!I:J,2,0),VLOOKUP(H1739,[1]STATUS_OPEX!H:I,2,0)),0)</f>
        <v>LIB //COMS</v>
      </c>
      <c r="R1739" s="135">
        <v>45576</v>
      </c>
      <c r="S1739" s="32" t="s">
        <v>47</v>
      </c>
      <c r="T1739" s="47" t="s">
        <v>72</v>
      </c>
      <c r="U1739" s="33" t="s">
        <v>39</v>
      </c>
      <c r="V1739" s="33" t="str">
        <f t="shared" si="252"/>
        <v>OK</v>
      </c>
      <c r="W1739" s="33" t="s">
        <v>49</v>
      </c>
      <c r="X1739" s="33" t="s">
        <v>49</v>
      </c>
      <c r="Y1739" s="33" t="s">
        <v>39</v>
      </c>
      <c r="Z1739" s="14">
        <f t="shared" si="253"/>
        <v>1</v>
      </c>
      <c r="AA1739" s="48">
        <v>9251.9699999999993</v>
      </c>
      <c r="AB1739" s="76" t="str">
        <f>IFERROR(VLOOKUP(H1739,[1]!Tabela11[[#All],[PEP/ORDEM]:[Mês_Acompanhamento]],8,0),"GIRO")</f>
        <v>GIRO</v>
      </c>
      <c r="AC1739" s="36" t="s">
        <v>271</v>
      </c>
      <c r="AD1739" s="37" t="s">
        <v>51</v>
      </c>
      <c r="AE1739" s="32" t="str">
        <f t="shared" si="256"/>
        <v>Realizado</v>
      </c>
      <c r="AF1739" s="38" t="s">
        <v>42</v>
      </c>
      <c r="AG1739" s="39">
        <f t="shared" si="250"/>
        <v>5082.09</v>
      </c>
      <c r="AH1739" s="40">
        <v>2548098.5699999998</v>
      </c>
      <c r="AI1739" s="35" t="e">
        <f t="shared" si="249"/>
        <v>#N/A</v>
      </c>
      <c r="AJ1739" s="110">
        <v>25994592</v>
      </c>
      <c r="AK1739" s="57">
        <v>5082.09</v>
      </c>
      <c r="AL1739" s="34" t="str">
        <f t="shared" si="254"/>
        <v>Mauricio Alves</v>
      </c>
    </row>
    <row r="1740" spans="1:38" x14ac:dyDescent="0.25">
      <c r="A1740" s="26" t="s">
        <v>38</v>
      </c>
      <c r="B1740" s="26" t="s">
        <v>39</v>
      </c>
      <c r="C1740" s="26" t="s">
        <v>52</v>
      </c>
      <c r="D1740" s="26" t="s">
        <v>40</v>
      </c>
      <c r="E1740" s="117">
        <v>44513247</v>
      </c>
      <c r="F1740" s="118">
        <v>183</v>
      </c>
      <c r="G1740" s="118"/>
      <c r="H1740" s="26">
        <v>6000839544</v>
      </c>
      <c r="I1740" s="26" t="s">
        <v>42</v>
      </c>
      <c r="J1740" s="26" t="s">
        <v>42</v>
      </c>
      <c r="K1740" s="30" t="str">
        <f t="shared" si="255"/>
        <v>Custeio</v>
      </c>
      <c r="L1740" s="119" t="s">
        <v>849</v>
      </c>
      <c r="M1740" s="119" t="s">
        <v>44</v>
      </c>
      <c r="N1740" s="43" t="str">
        <f t="shared" si="251"/>
        <v>Realizado</v>
      </c>
      <c r="O1740" s="119" t="s">
        <v>45</v>
      </c>
      <c r="P1740" s="119" t="s">
        <v>850</v>
      </c>
      <c r="Q1740" s="43" t="str">
        <f>IFERROR(IFERROR(VLOOKUP(H1742,[1]STATUS_CAPEX!I:J,2,0),VLOOKUP(H1742,[1]STATUS_OPEX!H:I,2,0)),0)</f>
        <v>LIB //COMS</v>
      </c>
      <c r="R1740" s="135">
        <v>45576</v>
      </c>
      <c r="S1740" s="99" t="s">
        <v>47</v>
      </c>
      <c r="T1740" s="119" t="s">
        <v>72</v>
      </c>
      <c r="U1740" s="33" t="s">
        <v>39</v>
      </c>
      <c r="V1740" s="33" t="str">
        <f t="shared" si="252"/>
        <v>OK</v>
      </c>
      <c r="W1740" s="33" t="s">
        <v>49</v>
      </c>
      <c r="X1740" s="33" t="s">
        <v>49</v>
      </c>
      <c r="Y1740" s="33" t="s">
        <v>39</v>
      </c>
      <c r="Z1740" s="14">
        <f t="shared" si="253"/>
        <v>1</v>
      </c>
      <c r="AA1740" s="121">
        <v>1007.88</v>
      </c>
      <c r="AB1740" s="139" t="str">
        <f>IFERROR(VLOOKUP(H1742,[1]!Tabela11[[#All],[PEP/ORDEM]:[Mês_Acompanhamento]],8,0),"GIRO")</f>
        <v>GIRO</v>
      </c>
      <c r="AC1740" s="36" t="str">
        <f>IFERROR(VLOOKUP(T1740,[1]STATUS_CAPEX!Q:R,2,0),"SAMUEL OLIVEIRA")</f>
        <v>SAMUEL OLIVEIRA</v>
      </c>
      <c r="AD1740" s="37" t="s">
        <v>51</v>
      </c>
      <c r="AE1740" s="32" t="str">
        <f t="shared" si="256"/>
        <v>Realizado</v>
      </c>
      <c r="AF1740" s="114" t="s">
        <v>42</v>
      </c>
      <c r="AG1740" s="122">
        <f t="shared" si="250"/>
        <v>375.03</v>
      </c>
      <c r="AH1740" s="40">
        <v>2548098.5699999998</v>
      </c>
      <c r="AI1740" s="123" t="e">
        <f t="shared" si="249"/>
        <v>#N/A</v>
      </c>
      <c r="AJ1740" s="41">
        <v>26012360</v>
      </c>
      <c r="AK1740" s="51">
        <v>375.03</v>
      </c>
      <c r="AL1740" s="34" t="str">
        <f t="shared" si="254"/>
        <v>Mauricio Alves</v>
      </c>
    </row>
    <row r="1741" spans="1:38" x14ac:dyDescent="0.25">
      <c r="A1741" s="26" t="s">
        <v>38</v>
      </c>
      <c r="B1741" s="26" t="s">
        <v>39</v>
      </c>
      <c r="C1741" s="26" t="s">
        <v>52</v>
      </c>
      <c r="D1741" s="26" t="s">
        <v>40</v>
      </c>
      <c r="E1741" s="27">
        <v>44513269</v>
      </c>
      <c r="F1741" s="67">
        <v>184</v>
      </c>
      <c r="G1741" s="67"/>
      <c r="H1741" s="26">
        <v>6000840092</v>
      </c>
      <c r="I1741" s="26" t="s">
        <v>42</v>
      </c>
      <c r="J1741" s="26" t="s">
        <v>42</v>
      </c>
      <c r="K1741" s="30" t="str">
        <f t="shared" si="255"/>
        <v>Custeio</v>
      </c>
      <c r="L1741" s="119" t="s">
        <v>849</v>
      </c>
      <c r="M1741" s="119" t="s">
        <v>44</v>
      </c>
      <c r="N1741" s="26" t="str">
        <f t="shared" si="251"/>
        <v>Realizado</v>
      </c>
      <c r="O1741" s="47" t="s">
        <v>45</v>
      </c>
      <c r="P1741" s="47" t="s">
        <v>851</v>
      </c>
      <c r="Q1741" s="26" t="str">
        <f>IFERROR(IFERROR(VLOOKUP(H1741,[1]STATUS_CAPEX!I:J,2,0),VLOOKUP(H1741,[1]STATUS_OPEX!H:I,2,0)),0)</f>
        <v>LIB //COMS</v>
      </c>
      <c r="R1741" s="135">
        <v>45576</v>
      </c>
      <c r="S1741" s="32" t="s">
        <v>47</v>
      </c>
      <c r="T1741" s="47" t="s">
        <v>72</v>
      </c>
      <c r="U1741" s="33" t="s">
        <v>39</v>
      </c>
      <c r="V1741" s="33" t="str">
        <f t="shared" si="252"/>
        <v>OK</v>
      </c>
      <c r="W1741" s="33" t="s">
        <v>49</v>
      </c>
      <c r="X1741" s="33" t="s">
        <v>49</v>
      </c>
      <c r="Y1741" s="33" t="s">
        <v>39</v>
      </c>
      <c r="Z1741" s="14">
        <f t="shared" si="253"/>
        <v>1</v>
      </c>
      <c r="AA1741" s="48">
        <v>579.38</v>
      </c>
      <c r="AB1741" s="76" t="str">
        <f>IFERROR(VLOOKUP(H1741,[1]!Tabela11[[#All],[PEP/ORDEM]:[Mês_Acompanhamento]],8,0),"GIRO")</f>
        <v>GIRO</v>
      </c>
      <c r="AC1741" s="36" t="str">
        <f>IFERROR(VLOOKUP(T1741,[1]STATUS_CAPEX!Q:R,2,0),"SAMUEL OLIVEIRA")</f>
        <v>SAMUEL OLIVEIRA</v>
      </c>
      <c r="AD1741" s="37" t="s">
        <v>51</v>
      </c>
      <c r="AE1741" s="32" t="str">
        <f t="shared" si="256"/>
        <v>Realizado</v>
      </c>
      <c r="AF1741" s="114" t="s">
        <v>42</v>
      </c>
      <c r="AG1741" s="49">
        <f t="shared" si="250"/>
        <v>222.48</v>
      </c>
      <c r="AH1741" s="40">
        <v>2548098.5699999998</v>
      </c>
      <c r="AI1741" s="50" t="e">
        <f t="shared" si="249"/>
        <v>#N/A</v>
      </c>
      <c r="AJ1741" s="110">
        <v>26012692</v>
      </c>
      <c r="AK1741" s="154">
        <v>222.48</v>
      </c>
      <c r="AL1741" s="34" t="str">
        <f t="shared" si="254"/>
        <v>Mauricio Alves</v>
      </c>
    </row>
    <row r="1742" spans="1:38" x14ac:dyDescent="0.25">
      <c r="A1742" s="26" t="s">
        <v>38</v>
      </c>
      <c r="B1742" s="26" t="s">
        <v>39</v>
      </c>
      <c r="C1742" s="26" t="s">
        <v>52</v>
      </c>
      <c r="D1742" s="26" t="s">
        <v>40</v>
      </c>
      <c r="E1742" s="27">
        <v>9286</v>
      </c>
      <c r="F1742" s="67">
        <v>185</v>
      </c>
      <c r="G1742" s="67"/>
      <c r="H1742" s="26">
        <v>6000840095</v>
      </c>
      <c r="I1742" s="43" t="s">
        <v>42</v>
      </c>
      <c r="J1742" s="43" t="s">
        <v>42</v>
      </c>
      <c r="K1742" s="30" t="str">
        <f t="shared" si="255"/>
        <v>Custeio</v>
      </c>
      <c r="L1742" s="47" t="s">
        <v>852</v>
      </c>
      <c r="M1742" s="119" t="s">
        <v>44</v>
      </c>
      <c r="N1742" s="26" t="str">
        <f t="shared" si="251"/>
        <v>Realizado</v>
      </c>
      <c r="O1742" s="47" t="s">
        <v>45</v>
      </c>
      <c r="P1742" s="47" t="s">
        <v>537</v>
      </c>
      <c r="Q1742" s="26" t="str">
        <f>IFERROR(IFERROR(VLOOKUP(H1742,[1]STATUS_CAPEX!I:J,2,0),VLOOKUP(H1742,[1]STATUS_OPEX!H:I,2,0)),0)</f>
        <v>LIB //COMS</v>
      </c>
      <c r="R1742" s="135">
        <v>45576</v>
      </c>
      <c r="S1742" s="32" t="s">
        <v>47</v>
      </c>
      <c r="T1742" s="47" t="s">
        <v>72</v>
      </c>
      <c r="U1742" s="33" t="s">
        <v>39</v>
      </c>
      <c r="V1742" s="33" t="str">
        <f t="shared" si="252"/>
        <v>OK</v>
      </c>
      <c r="W1742" s="33" t="s">
        <v>49</v>
      </c>
      <c r="X1742" s="33" t="s">
        <v>49</v>
      </c>
      <c r="Y1742" s="33" t="s">
        <v>39</v>
      </c>
      <c r="Z1742" s="14">
        <f t="shared" si="253"/>
        <v>1</v>
      </c>
      <c r="AA1742" s="48">
        <v>1694.38</v>
      </c>
      <c r="AB1742" s="76" t="str">
        <f>IFERROR(VLOOKUP(#REF!,[1]!Tabela11[[#All],[PEP/ORDEM]:[Mês_Acompanhamento]],8,0),"GIRO")</f>
        <v>GIRO</v>
      </c>
      <c r="AC1742" s="36" t="str">
        <f>IFERROR(VLOOKUP(T1742,[1]STATUS_CAPEX!Q:R,2,0),"SAMUEL OLIVEIRA")</f>
        <v>SAMUEL OLIVEIRA</v>
      </c>
      <c r="AD1742" s="37" t="s">
        <v>51</v>
      </c>
      <c r="AE1742" s="32" t="str">
        <f t="shared" si="256"/>
        <v>Realizado</v>
      </c>
      <c r="AF1742" s="114" t="s">
        <v>42</v>
      </c>
      <c r="AG1742" s="49">
        <f t="shared" si="250"/>
        <v>1355.54</v>
      </c>
      <c r="AH1742" s="40">
        <v>2548098.5699999998</v>
      </c>
      <c r="AI1742" s="50" t="e">
        <f t="shared" si="249"/>
        <v>#N/A</v>
      </c>
      <c r="AJ1742" s="110">
        <v>26013069</v>
      </c>
      <c r="AK1742" s="154">
        <v>1355.54</v>
      </c>
      <c r="AL1742" s="34" t="str">
        <f t="shared" si="254"/>
        <v>Mauricio Alves</v>
      </c>
    </row>
    <row r="1743" spans="1:38" x14ac:dyDescent="0.25">
      <c r="A1743" s="26" t="s">
        <v>38</v>
      </c>
      <c r="B1743" s="26" t="s">
        <v>39</v>
      </c>
      <c r="C1743" s="26" t="s">
        <v>52</v>
      </c>
      <c r="D1743" s="26" t="s">
        <v>40</v>
      </c>
      <c r="E1743" s="27">
        <v>41098</v>
      </c>
      <c r="F1743" s="67">
        <v>342</v>
      </c>
      <c r="G1743" s="67"/>
      <c r="H1743" s="44" t="s">
        <v>853</v>
      </c>
      <c r="I1743" s="45" t="s">
        <v>63</v>
      </c>
      <c r="J1743" s="45" t="s">
        <v>63</v>
      </c>
      <c r="K1743" s="30" t="str">
        <f t="shared" si="255"/>
        <v>EME</v>
      </c>
      <c r="L1743" s="47" t="s">
        <v>136</v>
      </c>
      <c r="M1743" s="26" t="s">
        <v>54</v>
      </c>
      <c r="N1743" s="26" t="str">
        <f t="shared" si="251"/>
        <v>Realizado</v>
      </c>
      <c r="O1743" s="47" t="s">
        <v>45</v>
      </c>
      <c r="P1743" s="47" t="s">
        <v>700</v>
      </c>
      <c r="Q1743" s="26" t="str">
        <f>IFERROR(IFERROR(VLOOKUP(H1743,[1]STATUS_CAPEX!I:J,2,0),VLOOKUP(H1743,[1]STATUS_OPEX!H:I,2,0)),0)</f>
        <v>LIB //COMS</v>
      </c>
      <c r="R1743" s="135">
        <v>45579</v>
      </c>
      <c r="S1743" s="32" t="s">
        <v>66</v>
      </c>
      <c r="T1743" s="26" t="s">
        <v>48</v>
      </c>
      <c r="U1743" s="33" t="s">
        <v>39</v>
      </c>
      <c r="V1743" s="33" t="str">
        <f t="shared" si="252"/>
        <v>OK</v>
      </c>
      <c r="W1743" s="33" t="s">
        <v>49</v>
      </c>
      <c r="X1743" s="33" t="s">
        <v>49</v>
      </c>
      <c r="Y1743" s="33" t="s">
        <v>39</v>
      </c>
      <c r="Z1743" s="14">
        <f t="shared" si="253"/>
        <v>1</v>
      </c>
      <c r="AA1743" s="48">
        <v>3489.68</v>
      </c>
      <c r="AB1743" s="50" t="s">
        <v>50</v>
      </c>
      <c r="AC1743" s="36" t="str">
        <f>IFERROR(VLOOKUP(T1743,[1]STATUS_CAPEX!Q:R,2,0),"SAMUEL OLIVEIRA")</f>
        <v>LUCAS ANDRADE</v>
      </c>
      <c r="AD1743" s="37" t="s">
        <v>51</v>
      </c>
      <c r="AE1743" s="32" t="str">
        <f t="shared" si="256"/>
        <v>Realizado</v>
      </c>
      <c r="AF1743" s="38" t="s">
        <v>68</v>
      </c>
      <c r="AG1743" s="49">
        <f t="shared" si="250"/>
        <v>3690.81</v>
      </c>
      <c r="AH1743" s="40">
        <v>2548098.5699999998</v>
      </c>
      <c r="AI1743" s="50" t="e">
        <f t="shared" si="249"/>
        <v>#N/A</v>
      </c>
      <c r="AJ1743" s="41">
        <v>26201519</v>
      </c>
      <c r="AK1743" s="51">
        <v>3690.81</v>
      </c>
      <c r="AL1743" s="34" t="str">
        <f t="shared" si="254"/>
        <v>Mauricio Alves</v>
      </c>
    </row>
    <row r="1744" spans="1:38" x14ac:dyDescent="0.25">
      <c r="A1744" s="26" t="s">
        <v>38</v>
      </c>
      <c r="B1744" s="26" t="s">
        <v>39</v>
      </c>
      <c r="C1744" s="26" t="s">
        <v>52</v>
      </c>
      <c r="D1744" s="26" t="s">
        <v>40</v>
      </c>
      <c r="E1744" s="27">
        <v>40961</v>
      </c>
      <c r="F1744" s="67">
        <v>343</v>
      </c>
      <c r="G1744" s="67"/>
      <c r="H1744" s="26">
        <v>6000840050</v>
      </c>
      <c r="I1744" s="55" t="s">
        <v>42</v>
      </c>
      <c r="J1744" s="55" t="s">
        <v>42</v>
      </c>
      <c r="K1744" s="30" t="str">
        <f t="shared" si="255"/>
        <v>Custeio</v>
      </c>
      <c r="L1744" s="47" t="s">
        <v>136</v>
      </c>
      <c r="M1744" s="26" t="s">
        <v>54</v>
      </c>
      <c r="N1744" s="26" t="str">
        <f t="shared" si="251"/>
        <v>Realizado</v>
      </c>
      <c r="O1744" s="47" t="s">
        <v>137</v>
      </c>
      <c r="P1744" s="47" t="s">
        <v>81</v>
      </c>
      <c r="Q1744" s="26" t="str">
        <f>IFERROR(IFERROR(VLOOKUP(H1744,[1]STATUS_CAPEX!I:J,2,0),VLOOKUP(H1744,[1]STATUS_OPEX!H:I,2,0)),0)</f>
        <v>LIB //COMS</v>
      </c>
      <c r="R1744" s="135">
        <v>45579</v>
      </c>
      <c r="S1744" s="32" t="s">
        <v>165</v>
      </c>
      <c r="T1744" s="47" t="s">
        <v>72</v>
      </c>
      <c r="U1744" s="33" t="s">
        <v>39</v>
      </c>
      <c r="V1744" s="33" t="str">
        <f t="shared" si="252"/>
        <v>OK</v>
      </c>
      <c r="W1744" s="33" t="s">
        <v>49</v>
      </c>
      <c r="X1744" s="33" t="s">
        <v>49</v>
      </c>
      <c r="Y1744" s="33" t="s">
        <v>39</v>
      </c>
      <c r="Z1744" s="14">
        <f t="shared" si="253"/>
        <v>1</v>
      </c>
      <c r="AA1744" s="48">
        <v>1300.24</v>
      </c>
      <c r="AB1744" s="76" t="s">
        <v>50</v>
      </c>
      <c r="AC1744" s="36" t="s">
        <v>73</v>
      </c>
      <c r="AD1744" s="37" t="s">
        <v>51</v>
      </c>
      <c r="AE1744" s="32" t="str">
        <f t="shared" si="256"/>
        <v>Realizado</v>
      </c>
      <c r="AF1744" s="38" t="s">
        <v>166</v>
      </c>
      <c r="AG1744" s="49">
        <f t="shared" si="250"/>
        <v>974.93</v>
      </c>
      <c r="AH1744" s="40">
        <v>2548098.5699999998</v>
      </c>
      <c r="AI1744" s="50" t="e">
        <f t="shared" si="249"/>
        <v>#N/A</v>
      </c>
      <c r="AJ1744" s="110">
        <v>26012281</v>
      </c>
      <c r="AK1744" s="154">
        <v>974.93</v>
      </c>
      <c r="AL1744" s="34" t="str">
        <f t="shared" si="254"/>
        <v>Mauricio Alves</v>
      </c>
    </row>
    <row r="1745" spans="1:38" hidden="1" x14ac:dyDescent="0.25">
      <c r="A1745" s="43" t="s">
        <v>106</v>
      </c>
      <c r="B1745" s="30" t="s">
        <v>39</v>
      </c>
      <c r="C1745" s="26" t="s">
        <v>52</v>
      </c>
      <c r="D1745" s="26" t="s">
        <v>40</v>
      </c>
      <c r="E1745" s="27">
        <v>40991</v>
      </c>
      <c r="F1745" s="67">
        <v>344</v>
      </c>
      <c r="G1745" s="67"/>
      <c r="H1745" s="44" t="s">
        <v>854</v>
      </c>
      <c r="I1745" s="45" t="s">
        <v>63</v>
      </c>
      <c r="J1745" s="45" t="s">
        <v>63</v>
      </c>
      <c r="K1745" s="30" t="str">
        <f t="shared" si="255"/>
        <v>EME</v>
      </c>
      <c r="L1745" s="47" t="s">
        <v>136</v>
      </c>
      <c r="M1745" s="26" t="s">
        <v>54</v>
      </c>
      <c r="N1745" s="26" t="str">
        <f t="shared" si="251"/>
        <v>Pendente</v>
      </c>
      <c r="O1745" s="47" t="s">
        <v>422</v>
      </c>
      <c r="P1745" s="47" t="s">
        <v>700</v>
      </c>
      <c r="Q1745" s="26" t="str">
        <f>IFERROR(IFERROR(VLOOKUP(H1745,[1]STATUS_CAPEX!I:J,2,0),VLOOKUP(H1745,[1]STATUS_OPEX!H:I,2,0)),0)</f>
        <v>LIB //ENER</v>
      </c>
      <c r="R1745" s="135">
        <v>45579</v>
      </c>
      <c r="S1745" s="32" t="s">
        <v>66</v>
      </c>
      <c r="T1745" s="26" t="s">
        <v>48</v>
      </c>
      <c r="U1745" s="33" t="s">
        <v>67</v>
      </c>
      <c r="V1745" s="33" t="str">
        <f t="shared" si="252"/>
        <v>OK</v>
      </c>
      <c r="W1745" s="33" t="s">
        <v>49</v>
      </c>
      <c r="X1745" s="33" t="s">
        <v>49</v>
      </c>
      <c r="Y1745" s="33" t="str">
        <f>IF(AK1745&gt;0,"OK","NOK")</f>
        <v>OK</v>
      </c>
      <c r="Z1745" s="14">
        <f t="shared" si="253"/>
        <v>0.8</v>
      </c>
      <c r="AA1745" s="48">
        <v>3489.68</v>
      </c>
      <c r="AB1745" s="76" t="s">
        <v>50</v>
      </c>
      <c r="AC1745" s="36" t="s">
        <v>271</v>
      </c>
      <c r="AD1745" s="37" t="s">
        <v>51</v>
      </c>
      <c r="AE1745" s="32" t="str">
        <f t="shared" si="256"/>
        <v>Realizado</v>
      </c>
      <c r="AF1745" s="38" t="s">
        <v>68</v>
      </c>
      <c r="AG1745" s="49">
        <f t="shared" si="250"/>
        <v>3690.81</v>
      </c>
      <c r="AH1745" s="40">
        <v>2548098.5699999998</v>
      </c>
      <c r="AI1745" s="50" t="e">
        <f t="shared" ref="AI1745:AI1808" si="257">VLOOKUP(T1745,AN:AO,2,0)</f>
        <v>#N/A</v>
      </c>
      <c r="AJ1745" s="41">
        <v>26416660</v>
      </c>
      <c r="AK1745" s="51">
        <v>3690.81</v>
      </c>
      <c r="AL1745" s="34" t="str">
        <f t="shared" si="254"/>
        <v>Mauricio Alves</v>
      </c>
    </row>
    <row r="1746" spans="1:38" hidden="1" x14ac:dyDescent="0.25">
      <c r="A1746" s="26" t="s">
        <v>143</v>
      </c>
      <c r="B1746" s="26" t="s">
        <v>476</v>
      </c>
      <c r="C1746" s="26" t="s">
        <v>52</v>
      </c>
      <c r="D1746" s="26" t="s">
        <v>40</v>
      </c>
      <c r="E1746" s="27">
        <v>28217</v>
      </c>
      <c r="F1746" s="67">
        <v>345</v>
      </c>
      <c r="G1746" s="67"/>
      <c r="H1746" s="44" t="s">
        <v>855</v>
      </c>
      <c r="I1746" s="45" t="s">
        <v>63</v>
      </c>
      <c r="J1746" s="45" t="s">
        <v>63</v>
      </c>
      <c r="K1746" s="30" t="str">
        <f t="shared" si="255"/>
        <v>EME</v>
      </c>
      <c r="L1746" s="47" t="s">
        <v>136</v>
      </c>
      <c r="M1746" s="26" t="s">
        <v>54</v>
      </c>
      <c r="N1746" s="26" t="str">
        <f t="shared" si="251"/>
        <v>Pendente</v>
      </c>
      <c r="O1746" s="47" t="s">
        <v>45</v>
      </c>
      <c r="P1746" s="47" t="s">
        <v>700</v>
      </c>
      <c r="Q1746" s="26" t="str">
        <f>IFERROR(IFERROR(VLOOKUP(H1746,[1]STATUS_CAPEX!I:J,2,0),VLOOKUP(H1746,[1]STATUS_OPEX!H:I,2,0)),0)</f>
        <v>LIB //PEND</v>
      </c>
      <c r="R1746" s="135">
        <v>45579</v>
      </c>
      <c r="S1746" s="32" t="s">
        <v>66</v>
      </c>
      <c r="T1746" s="26" t="s">
        <v>48</v>
      </c>
      <c r="U1746" s="33" t="s">
        <v>39</v>
      </c>
      <c r="V1746" s="33" t="str">
        <f t="shared" si="252"/>
        <v>OK</v>
      </c>
      <c r="W1746" s="33" t="s">
        <v>148</v>
      </c>
      <c r="X1746" s="33" t="s">
        <v>148</v>
      </c>
      <c r="Y1746" s="33" t="s">
        <v>39</v>
      </c>
      <c r="Z1746" s="14">
        <f t="shared" si="253"/>
        <v>0.6</v>
      </c>
      <c r="AA1746" s="48">
        <v>3489.68</v>
      </c>
      <c r="AB1746" s="50" t="s">
        <v>50</v>
      </c>
      <c r="AC1746" s="36" t="s">
        <v>347</v>
      </c>
      <c r="AD1746" s="37">
        <v>45642</v>
      </c>
      <c r="AE1746" s="32" t="str">
        <f t="shared" si="256"/>
        <v>Realizado</v>
      </c>
      <c r="AF1746" s="38" t="s">
        <v>68</v>
      </c>
      <c r="AG1746" s="49">
        <f t="shared" si="250"/>
        <v>3612.48</v>
      </c>
      <c r="AH1746" s="40">
        <v>2548098.5699999998</v>
      </c>
      <c r="AI1746" s="50" t="e">
        <f t="shared" si="257"/>
        <v>#N/A</v>
      </c>
      <c r="AJ1746" s="41">
        <v>26305026</v>
      </c>
      <c r="AK1746" s="51">
        <v>3612.48</v>
      </c>
      <c r="AL1746" s="34" t="str">
        <f t="shared" si="254"/>
        <v>Mauricio Alves</v>
      </c>
    </row>
    <row r="1747" spans="1:38" x14ac:dyDescent="0.25">
      <c r="A1747" s="26" t="s">
        <v>38</v>
      </c>
      <c r="B1747" s="26" t="s">
        <v>39</v>
      </c>
      <c r="C1747" s="26" t="s">
        <v>52</v>
      </c>
      <c r="D1747" s="26" t="s">
        <v>40</v>
      </c>
      <c r="E1747" s="27">
        <v>37354</v>
      </c>
      <c r="F1747" s="67">
        <v>346</v>
      </c>
      <c r="G1747" s="67"/>
      <c r="H1747" s="26">
        <v>6000840051</v>
      </c>
      <c r="I1747" s="29" t="s">
        <v>42</v>
      </c>
      <c r="J1747" s="29" t="s">
        <v>42</v>
      </c>
      <c r="K1747" s="30" t="str">
        <f t="shared" si="255"/>
        <v>Custeio</v>
      </c>
      <c r="L1747" s="47" t="s">
        <v>136</v>
      </c>
      <c r="M1747" s="26" t="s">
        <v>54</v>
      </c>
      <c r="N1747" s="26" t="str">
        <f t="shared" si="251"/>
        <v>Realizado</v>
      </c>
      <c r="O1747" s="47" t="s">
        <v>45</v>
      </c>
      <c r="P1747" s="47" t="s">
        <v>81</v>
      </c>
      <c r="Q1747" s="26" t="str">
        <f>IFERROR(IFERROR(VLOOKUP(H1747,[1]STATUS_CAPEX!I:J,2,0),VLOOKUP(H1747,[1]STATUS_OPEX!H:I,2,0)),0)</f>
        <v>LIB //COMS</v>
      </c>
      <c r="R1747" s="135">
        <v>45579</v>
      </c>
      <c r="S1747" s="32" t="s">
        <v>47</v>
      </c>
      <c r="T1747" s="47" t="s">
        <v>72</v>
      </c>
      <c r="U1747" s="33" t="s">
        <v>39</v>
      </c>
      <c r="V1747" s="33" t="str">
        <f t="shared" si="252"/>
        <v>OK</v>
      </c>
      <c r="W1747" s="33" t="s">
        <v>49</v>
      </c>
      <c r="X1747" s="33" t="s">
        <v>49</v>
      </c>
      <c r="Y1747" s="33" t="s">
        <v>39</v>
      </c>
      <c r="Z1747" s="14">
        <f t="shared" si="253"/>
        <v>1</v>
      </c>
      <c r="AA1747" s="48">
        <v>1366.08</v>
      </c>
      <c r="AB1747" s="76" t="str">
        <f>IFERROR(VLOOKUP(H1747,[1]!Tabela11[[#All],[PEP/ORDEM]:[Mês_Acompanhamento]],8,0),"GIRO")</f>
        <v>GIRO</v>
      </c>
      <c r="AC1747" s="36" t="s">
        <v>73</v>
      </c>
      <c r="AD1747" s="37" t="s">
        <v>51</v>
      </c>
      <c r="AE1747" s="32" t="str">
        <f t="shared" si="256"/>
        <v>Realizado</v>
      </c>
      <c r="AF1747" s="114" t="s">
        <v>42</v>
      </c>
      <c r="AG1747" s="49">
        <f t="shared" si="250"/>
        <v>406.95</v>
      </c>
      <c r="AH1747" s="40">
        <v>2548098.5699999998</v>
      </c>
      <c r="AI1747" s="50" t="e">
        <f t="shared" si="257"/>
        <v>#N/A</v>
      </c>
      <c r="AJ1747" s="110">
        <v>26012404</v>
      </c>
      <c r="AK1747" s="154">
        <v>406.95</v>
      </c>
      <c r="AL1747" s="34" t="str">
        <f t="shared" si="254"/>
        <v>Mauricio Alves</v>
      </c>
    </row>
    <row r="1748" spans="1:38" x14ac:dyDescent="0.25">
      <c r="A1748" s="26" t="s">
        <v>38</v>
      </c>
      <c r="B1748" s="26" t="s">
        <v>39</v>
      </c>
      <c r="C1748" s="26" t="s">
        <v>52</v>
      </c>
      <c r="D1748" s="26" t="s">
        <v>40</v>
      </c>
      <c r="E1748" s="27">
        <v>32069</v>
      </c>
      <c r="F1748" s="67">
        <v>348</v>
      </c>
      <c r="G1748" s="67"/>
      <c r="H1748" s="26">
        <v>6000840048</v>
      </c>
      <c r="I1748" s="26" t="s">
        <v>42</v>
      </c>
      <c r="J1748" s="26" t="s">
        <v>42</v>
      </c>
      <c r="K1748" s="30" t="str">
        <f t="shared" si="255"/>
        <v>Custeio</v>
      </c>
      <c r="L1748" s="47" t="s">
        <v>136</v>
      </c>
      <c r="M1748" s="26" t="s">
        <v>54</v>
      </c>
      <c r="N1748" s="26" t="str">
        <f t="shared" si="251"/>
        <v>Realizado</v>
      </c>
      <c r="O1748" s="47" t="s">
        <v>45</v>
      </c>
      <c r="P1748" s="47" t="s">
        <v>81</v>
      </c>
      <c r="Q1748" s="26" t="str">
        <f>IFERROR(IFERROR(VLOOKUP(H1748,[1]STATUS_CAPEX!I:J,2,0),VLOOKUP(H1748,[1]STATUS_OPEX!H:I,2,0)),0)</f>
        <v>LIB //COMS</v>
      </c>
      <c r="R1748" s="135">
        <v>45579</v>
      </c>
      <c r="S1748" s="32" t="s">
        <v>165</v>
      </c>
      <c r="T1748" s="47" t="s">
        <v>72</v>
      </c>
      <c r="U1748" s="33" t="s">
        <v>39</v>
      </c>
      <c r="V1748" s="33" t="str">
        <f t="shared" si="252"/>
        <v>OK</v>
      </c>
      <c r="W1748" s="33" t="s">
        <v>49</v>
      </c>
      <c r="X1748" s="33" t="s">
        <v>49</v>
      </c>
      <c r="Y1748" s="33" t="s">
        <v>39</v>
      </c>
      <c r="Z1748" s="14">
        <f t="shared" si="253"/>
        <v>1</v>
      </c>
      <c r="AA1748" s="48">
        <v>1300.24</v>
      </c>
      <c r="AB1748" s="76" t="s">
        <v>50</v>
      </c>
      <c r="AC1748" s="36" t="s">
        <v>73</v>
      </c>
      <c r="AD1748" s="37" t="s">
        <v>51</v>
      </c>
      <c r="AE1748" s="32" t="str">
        <f t="shared" si="256"/>
        <v>Realizado</v>
      </c>
      <c r="AF1748" s="38" t="s">
        <v>166</v>
      </c>
      <c r="AG1748" s="49">
        <f t="shared" si="250"/>
        <v>974.93</v>
      </c>
      <c r="AH1748" s="40">
        <v>2548098.5699999998</v>
      </c>
      <c r="AI1748" s="50" t="e">
        <f t="shared" si="257"/>
        <v>#N/A</v>
      </c>
      <c r="AJ1748" s="110">
        <v>26012627</v>
      </c>
      <c r="AK1748" s="154">
        <v>974.93</v>
      </c>
      <c r="AL1748" s="34" t="str">
        <f t="shared" si="254"/>
        <v>Mauricio Alves</v>
      </c>
    </row>
    <row r="1749" spans="1:38" x14ac:dyDescent="0.25">
      <c r="A1749" s="26" t="s">
        <v>38</v>
      </c>
      <c r="B1749" s="26" t="s">
        <v>39</v>
      </c>
      <c r="C1749" s="26" t="s">
        <v>52</v>
      </c>
      <c r="D1749" s="26" t="s">
        <v>40</v>
      </c>
      <c r="E1749" s="27">
        <v>44651459</v>
      </c>
      <c r="F1749" s="67">
        <v>290</v>
      </c>
      <c r="G1749" s="67"/>
      <c r="H1749" s="26">
        <v>6000840046</v>
      </c>
      <c r="I1749" s="26" t="s">
        <v>42</v>
      </c>
      <c r="J1749" s="26" t="s">
        <v>42</v>
      </c>
      <c r="K1749" s="30" t="str">
        <f t="shared" si="255"/>
        <v>Custeio</v>
      </c>
      <c r="L1749" s="47" t="s">
        <v>136</v>
      </c>
      <c r="M1749" s="26" t="s">
        <v>111</v>
      </c>
      <c r="N1749" s="26" t="str">
        <f t="shared" si="251"/>
        <v>Realizado</v>
      </c>
      <c r="O1749" s="47" t="s">
        <v>856</v>
      </c>
      <c r="P1749" s="47" t="s">
        <v>857</v>
      </c>
      <c r="Q1749" s="26" t="str">
        <f>IFERROR(IFERROR(VLOOKUP(H1749,[1]STATUS_CAPEX!I:J,2,0),VLOOKUP(H1749,[1]STATUS_OPEX!H:I,2,0)),0)</f>
        <v>LIB //COMS</v>
      </c>
      <c r="R1749" s="135">
        <v>45579</v>
      </c>
      <c r="S1749" s="32" t="s">
        <v>165</v>
      </c>
      <c r="T1749" s="47" t="s">
        <v>72</v>
      </c>
      <c r="U1749" s="33" t="s">
        <v>39</v>
      </c>
      <c r="V1749" s="33" t="str">
        <f t="shared" si="252"/>
        <v>OK</v>
      </c>
      <c r="W1749" s="33" t="s">
        <v>49</v>
      </c>
      <c r="X1749" s="33" t="s">
        <v>49</v>
      </c>
      <c r="Y1749" s="33" t="s">
        <v>39</v>
      </c>
      <c r="Z1749" s="14">
        <f t="shared" si="253"/>
        <v>1</v>
      </c>
      <c r="AA1749" s="48">
        <v>3530.04</v>
      </c>
      <c r="AB1749" s="76" t="s">
        <v>50</v>
      </c>
      <c r="AC1749" s="36" t="s">
        <v>73</v>
      </c>
      <c r="AD1749" s="37" t="s">
        <v>51</v>
      </c>
      <c r="AE1749" s="32" t="str">
        <f t="shared" si="256"/>
        <v>Realizado</v>
      </c>
      <c r="AF1749" s="38" t="s">
        <v>166</v>
      </c>
      <c r="AG1749" s="49">
        <f t="shared" si="250"/>
        <v>540.57000000000005</v>
      </c>
      <c r="AH1749" s="40">
        <v>2548098.5699999998</v>
      </c>
      <c r="AI1749" s="50" t="e">
        <f t="shared" si="257"/>
        <v>#N/A</v>
      </c>
      <c r="AJ1749" s="110">
        <v>26013269</v>
      </c>
      <c r="AK1749" s="154">
        <v>540.57000000000005</v>
      </c>
      <c r="AL1749" s="34" t="str">
        <f t="shared" si="254"/>
        <v>Mauricio Alves</v>
      </c>
    </row>
    <row r="1750" spans="1:38" x14ac:dyDescent="0.25">
      <c r="A1750" s="26" t="s">
        <v>38</v>
      </c>
      <c r="B1750" s="26" t="s">
        <v>39</v>
      </c>
      <c r="C1750" s="26" t="s">
        <v>52</v>
      </c>
      <c r="D1750" s="26" t="s">
        <v>40</v>
      </c>
      <c r="E1750" s="27">
        <v>44651570</v>
      </c>
      <c r="F1750" s="67">
        <v>291</v>
      </c>
      <c r="G1750" s="67"/>
      <c r="H1750" s="26">
        <v>6000840047</v>
      </c>
      <c r="I1750" s="26" t="s">
        <v>42</v>
      </c>
      <c r="J1750" s="26" t="s">
        <v>42</v>
      </c>
      <c r="K1750" s="30" t="str">
        <f t="shared" si="255"/>
        <v>Custeio</v>
      </c>
      <c r="L1750" s="47" t="s">
        <v>136</v>
      </c>
      <c r="M1750" s="26" t="s">
        <v>111</v>
      </c>
      <c r="N1750" s="26" t="str">
        <f t="shared" si="251"/>
        <v>Realizado</v>
      </c>
      <c r="O1750" s="47" t="s">
        <v>64</v>
      </c>
      <c r="P1750" s="47" t="s">
        <v>76</v>
      </c>
      <c r="Q1750" s="26" t="str">
        <f>IFERROR(IFERROR(VLOOKUP(H1750,[1]STATUS_CAPEX!I:J,2,0),VLOOKUP(H1750,[1]STATUS_OPEX!H:I,2,0)),0)</f>
        <v>LIB //COMS</v>
      </c>
      <c r="R1750" s="135">
        <v>45579</v>
      </c>
      <c r="S1750" s="32" t="s">
        <v>47</v>
      </c>
      <c r="T1750" s="47" t="s">
        <v>72</v>
      </c>
      <c r="U1750" s="33" t="s">
        <v>39</v>
      </c>
      <c r="V1750" s="33" t="str">
        <f t="shared" si="252"/>
        <v>OK</v>
      </c>
      <c r="W1750" s="33" t="s">
        <v>49</v>
      </c>
      <c r="X1750" s="33" t="s">
        <v>49</v>
      </c>
      <c r="Y1750" s="33" t="s">
        <v>39</v>
      </c>
      <c r="Z1750" s="14">
        <f t="shared" si="253"/>
        <v>1</v>
      </c>
      <c r="AA1750" s="48">
        <v>3410.26</v>
      </c>
      <c r="AB1750" s="76" t="str">
        <f>IFERROR(VLOOKUP(H1750,[1]!Tabela11[[#All],[PEP/ORDEM]:[Mês_Acompanhamento]],8,0),"GIRO")</f>
        <v>GIRO</v>
      </c>
      <c r="AC1750" s="36" t="s">
        <v>73</v>
      </c>
      <c r="AD1750" s="37" t="s">
        <v>51</v>
      </c>
      <c r="AE1750" s="32" t="str">
        <f t="shared" si="256"/>
        <v>Realizado</v>
      </c>
      <c r="AF1750" s="114" t="s">
        <v>42</v>
      </c>
      <c r="AG1750" s="49">
        <f t="shared" si="250"/>
        <v>733.6</v>
      </c>
      <c r="AH1750" s="40">
        <v>2548098.5699999998</v>
      </c>
      <c r="AI1750" s="50" t="e">
        <f t="shared" si="257"/>
        <v>#N/A</v>
      </c>
      <c r="AJ1750" s="110">
        <v>26013460</v>
      </c>
      <c r="AK1750" s="154">
        <v>733.6</v>
      </c>
      <c r="AL1750" s="34" t="str">
        <f t="shared" si="254"/>
        <v>Mauricio Alves</v>
      </c>
    </row>
    <row r="1751" spans="1:38" x14ac:dyDescent="0.25">
      <c r="A1751" s="26" t="s">
        <v>38</v>
      </c>
      <c r="B1751" s="26" t="s">
        <v>39</v>
      </c>
      <c r="C1751" s="26" t="s">
        <v>52</v>
      </c>
      <c r="D1751" s="26" t="s">
        <v>40</v>
      </c>
      <c r="E1751" s="27">
        <v>9286</v>
      </c>
      <c r="F1751" s="67">
        <v>186</v>
      </c>
      <c r="G1751" s="67"/>
      <c r="H1751" s="26">
        <v>6000840040</v>
      </c>
      <c r="I1751" s="26" t="s">
        <v>42</v>
      </c>
      <c r="J1751" s="26" t="s">
        <v>42</v>
      </c>
      <c r="K1751" s="30" t="str">
        <f t="shared" si="255"/>
        <v>Custeio</v>
      </c>
      <c r="L1751" s="47" t="s">
        <v>136</v>
      </c>
      <c r="M1751" s="47" t="s">
        <v>44</v>
      </c>
      <c r="N1751" s="26" t="str">
        <f t="shared" si="251"/>
        <v>Realizado</v>
      </c>
      <c r="O1751" s="47" t="s">
        <v>45</v>
      </c>
      <c r="P1751" s="47" t="s">
        <v>502</v>
      </c>
      <c r="Q1751" s="26" t="str">
        <f>IFERROR(IFERROR(VLOOKUP(H1751,[1]STATUS_CAPEX!I:J,2,0),VLOOKUP(H1751,[1]STATUS_OPEX!H:I,2,0)),0)</f>
        <v>LIB //COMS</v>
      </c>
      <c r="R1751" s="135">
        <v>45579</v>
      </c>
      <c r="S1751" s="32" t="s">
        <v>47</v>
      </c>
      <c r="T1751" s="47" t="s">
        <v>72</v>
      </c>
      <c r="U1751" s="33" t="s">
        <v>39</v>
      </c>
      <c r="V1751" s="33" t="str">
        <f t="shared" si="252"/>
        <v>OK</v>
      </c>
      <c r="W1751" s="33" t="s">
        <v>49</v>
      </c>
      <c r="X1751" s="33" t="s">
        <v>49</v>
      </c>
      <c r="Y1751" s="33" t="s">
        <v>39</v>
      </c>
      <c r="Z1751" s="14">
        <f t="shared" si="253"/>
        <v>1</v>
      </c>
      <c r="AA1751" s="48">
        <v>10222.129999999999</v>
      </c>
      <c r="AB1751" s="76" t="str">
        <f>IFERROR(VLOOKUP(H1751,[1]!Tabela11[[#All],[PEP/ORDEM]:[Mês_Acompanhamento]],8,0),"GIRO")</f>
        <v>GIRO</v>
      </c>
      <c r="AC1751" s="36" t="s">
        <v>73</v>
      </c>
      <c r="AD1751" s="37" t="s">
        <v>51</v>
      </c>
      <c r="AE1751" s="32" t="str">
        <f t="shared" si="256"/>
        <v>Realizado</v>
      </c>
      <c r="AF1751" s="114" t="s">
        <v>42</v>
      </c>
      <c r="AG1751" s="49">
        <f t="shared" si="250"/>
        <v>4060.27</v>
      </c>
      <c r="AH1751" s="40">
        <v>2548098.5699999998</v>
      </c>
      <c r="AI1751" s="50" t="e">
        <f t="shared" si="257"/>
        <v>#N/A</v>
      </c>
      <c r="AJ1751" s="110">
        <v>26014132</v>
      </c>
      <c r="AK1751" s="154">
        <v>4060.27</v>
      </c>
      <c r="AL1751" s="34" t="str">
        <f t="shared" si="254"/>
        <v>Mauricio Alves</v>
      </c>
    </row>
    <row r="1752" spans="1:38" x14ac:dyDescent="0.25">
      <c r="A1752" s="26" t="s">
        <v>38</v>
      </c>
      <c r="B1752" s="26" t="s">
        <v>39</v>
      </c>
      <c r="C1752" s="26" t="s">
        <v>52</v>
      </c>
      <c r="D1752" s="26" t="s">
        <v>40</v>
      </c>
      <c r="E1752" s="27">
        <v>9286</v>
      </c>
      <c r="F1752" s="67">
        <v>187</v>
      </c>
      <c r="G1752" s="67"/>
      <c r="H1752" s="26">
        <v>6000840043</v>
      </c>
      <c r="I1752" s="26" t="s">
        <v>42</v>
      </c>
      <c r="J1752" s="26" t="s">
        <v>42</v>
      </c>
      <c r="K1752" s="30" t="str">
        <f t="shared" si="255"/>
        <v>Custeio</v>
      </c>
      <c r="L1752" s="47" t="s">
        <v>136</v>
      </c>
      <c r="M1752" s="47" t="s">
        <v>44</v>
      </c>
      <c r="N1752" s="26" t="str">
        <f t="shared" si="251"/>
        <v>Realizado</v>
      </c>
      <c r="O1752" s="47" t="s">
        <v>45</v>
      </c>
      <c r="P1752" s="47" t="s">
        <v>537</v>
      </c>
      <c r="Q1752" s="26" t="str">
        <f>IFERROR(IFERROR(VLOOKUP(H1752,[1]STATUS_CAPEX!I:J,2,0),VLOOKUP(H1752,[1]STATUS_OPEX!H:I,2,0)),0)</f>
        <v>LIB //COMS</v>
      </c>
      <c r="R1752" s="135">
        <v>45579</v>
      </c>
      <c r="S1752" s="32" t="s">
        <v>47</v>
      </c>
      <c r="T1752" s="47" t="s">
        <v>72</v>
      </c>
      <c r="U1752" s="33" t="s">
        <v>39</v>
      </c>
      <c r="V1752" s="33" t="str">
        <f t="shared" si="252"/>
        <v>OK</v>
      </c>
      <c r="W1752" s="33" t="s">
        <v>49</v>
      </c>
      <c r="X1752" s="33" t="s">
        <v>49</v>
      </c>
      <c r="Y1752" s="33" t="s">
        <v>39</v>
      </c>
      <c r="Z1752" s="14">
        <f t="shared" si="253"/>
        <v>1</v>
      </c>
      <c r="AA1752" s="48">
        <v>1694.38</v>
      </c>
      <c r="AB1752" s="76" t="str">
        <f>IFERROR(VLOOKUP(H1752,[1]!Tabela11[[#All],[PEP/ORDEM]:[Mês_Acompanhamento]],8,0),"GIRO")</f>
        <v>GIRO</v>
      </c>
      <c r="AC1752" s="36" t="s">
        <v>271</v>
      </c>
      <c r="AD1752" s="37" t="s">
        <v>51</v>
      </c>
      <c r="AE1752" s="32" t="str">
        <f t="shared" si="256"/>
        <v>Realizado</v>
      </c>
      <c r="AF1752" s="114" t="s">
        <v>42</v>
      </c>
      <c r="AG1752" s="49">
        <f t="shared" si="250"/>
        <v>1355.54</v>
      </c>
      <c r="AH1752" s="40">
        <v>2548098.5699999998</v>
      </c>
      <c r="AI1752" s="50" t="e">
        <f t="shared" si="257"/>
        <v>#N/A</v>
      </c>
      <c r="AJ1752" s="110">
        <v>26013270</v>
      </c>
      <c r="AK1752" s="154">
        <v>1355.54</v>
      </c>
      <c r="AL1752" s="34" t="str">
        <f t="shared" si="254"/>
        <v>Mauricio Alves</v>
      </c>
    </row>
    <row r="1753" spans="1:38" x14ac:dyDescent="0.25">
      <c r="A1753" s="26" t="s">
        <v>38</v>
      </c>
      <c r="B1753" s="26" t="s">
        <v>39</v>
      </c>
      <c r="C1753" s="26" t="s">
        <v>52</v>
      </c>
      <c r="D1753" s="26" t="s">
        <v>40</v>
      </c>
      <c r="E1753" s="27">
        <v>9286</v>
      </c>
      <c r="F1753" s="67">
        <v>188</v>
      </c>
      <c r="G1753" s="67"/>
      <c r="H1753" s="26">
        <v>6000840044</v>
      </c>
      <c r="I1753" s="26" t="s">
        <v>42</v>
      </c>
      <c r="J1753" s="26" t="s">
        <v>42</v>
      </c>
      <c r="K1753" s="30" t="str">
        <f t="shared" si="255"/>
        <v>Custeio</v>
      </c>
      <c r="L1753" s="47" t="s">
        <v>136</v>
      </c>
      <c r="M1753" s="47" t="s">
        <v>44</v>
      </c>
      <c r="N1753" s="26" t="str">
        <f t="shared" si="251"/>
        <v>Realizado</v>
      </c>
      <c r="O1753" s="47" t="s">
        <v>45</v>
      </c>
      <c r="P1753" s="47" t="s">
        <v>537</v>
      </c>
      <c r="Q1753" s="26" t="str">
        <f>IFERROR(IFERROR(VLOOKUP(H1753,[1]STATUS_CAPEX!I:J,2,0),VLOOKUP(H1753,[1]STATUS_OPEX!H:I,2,0)),0)</f>
        <v>LIB //COMS</v>
      </c>
      <c r="R1753" s="135">
        <v>45579</v>
      </c>
      <c r="S1753" s="32" t="s">
        <v>47</v>
      </c>
      <c r="T1753" s="47" t="s">
        <v>72</v>
      </c>
      <c r="U1753" s="33" t="s">
        <v>39</v>
      </c>
      <c r="V1753" s="33" t="str">
        <f t="shared" si="252"/>
        <v>OK</v>
      </c>
      <c r="W1753" s="33" t="s">
        <v>49</v>
      </c>
      <c r="X1753" s="33" t="s">
        <v>49</v>
      </c>
      <c r="Y1753" s="33" t="s">
        <v>39</v>
      </c>
      <c r="Z1753" s="14">
        <f t="shared" si="253"/>
        <v>1</v>
      </c>
      <c r="AA1753" s="48">
        <v>1694.38</v>
      </c>
      <c r="AB1753" s="76" t="str">
        <f>IFERROR(VLOOKUP(H1753,[1]!Tabela11[[#All],[PEP/ORDEM]:[Mês_Acompanhamento]],8,0),"GIRO")</f>
        <v>GIRO</v>
      </c>
      <c r="AC1753" s="36" t="s">
        <v>271</v>
      </c>
      <c r="AD1753" s="37" t="s">
        <v>51</v>
      </c>
      <c r="AE1753" s="32" t="str">
        <f t="shared" si="256"/>
        <v>Realizado</v>
      </c>
      <c r="AF1753" s="114" t="s">
        <v>42</v>
      </c>
      <c r="AG1753" s="49">
        <f t="shared" si="250"/>
        <v>1355.54</v>
      </c>
      <c r="AH1753" s="40">
        <v>2548098.5699999998</v>
      </c>
      <c r="AI1753" s="50" t="e">
        <f t="shared" si="257"/>
        <v>#N/A</v>
      </c>
      <c r="AJ1753" s="110">
        <v>26013485</v>
      </c>
      <c r="AK1753" s="154">
        <v>1355.54</v>
      </c>
      <c r="AL1753" s="34" t="str">
        <f t="shared" si="254"/>
        <v>Mauricio Alves</v>
      </c>
    </row>
    <row r="1754" spans="1:38" x14ac:dyDescent="0.25">
      <c r="A1754" s="26" t="s">
        <v>38</v>
      </c>
      <c r="B1754" s="26" t="s">
        <v>39</v>
      </c>
      <c r="C1754" s="26" t="s">
        <v>52</v>
      </c>
      <c r="D1754" s="26" t="s">
        <v>40</v>
      </c>
      <c r="E1754" s="27">
        <v>10431</v>
      </c>
      <c r="F1754" s="67">
        <v>189</v>
      </c>
      <c r="G1754" s="67"/>
      <c r="H1754" s="26">
        <v>6000840045</v>
      </c>
      <c r="I1754" s="26" t="s">
        <v>42</v>
      </c>
      <c r="J1754" s="26" t="s">
        <v>42</v>
      </c>
      <c r="K1754" s="30" t="str">
        <f t="shared" si="255"/>
        <v>Custeio</v>
      </c>
      <c r="L1754" s="47" t="s">
        <v>136</v>
      </c>
      <c r="M1754" s="47" t="s">
        <v>44</v>
      </c>
      <c r="N1754" s="26" t="str">
        <f t="shared" si="251"/>
        <v>Realizado</v>
      </c>
      <c r="O1754" s="47" t="s">
        <v>45</v>
      </c>
      <c r="P1754" s="47" t="s">
        <v>639</v>
      </c>
      <c r="Q1754" s="26" t="str">
        <f>IFERROR(IFERROR(VLOOKUP(H1754,[1]STATUS_CAPEX!I:J,2,0),VLOOKUP(H1754,[1]STATUS_OPEX!H:I,2,0)),0)</f>
        <v>LIB //COMS</v>
      </c>
      <c r="R1754" s="135">
        <v>45579</v>
      </c>
      <c r="S1754" s="32" t="s">
        <v>165</v>
      </c>
      <c r="T1754" s="47" t="s">
        <v>72</v>
      </c>
      <c r="U1754" s="33" t="s">
        <v>39</v>
      </c>
      <c r="V1754" s="33" t="str">
        <f t="shared" si="252"/>
        <v>OK</v>
      </c>
      <c r="W1754" s="33" t="s">
        <v>49</v>
      </c>
      <c r="X1754" s="33" t="s">
        <v>49</v>
      </c>
      <c r="Y1754" s="33" t="s">
        <v>39</v>
      </c>
      <c r="Z1754" s="14">
        <f t="shared" si="253"/>
        <v>1</v>
      </c>
      <c r="AA1754" s="48">
        <v>2306.96</v>
      </c>
      <c r="AB1754" s="76" t="s">
        <v>50</v>
      </c>
      <c r="AC1754" s="36" t="s">
        <v>73</v>
      </c>
      <c r="AD1754" s="37" t="s">
        <v>51</v>
      </c>
      <c r="AE1754" s="32" t="str">
        <f t="shared" si="256"/>
        <v>Realizado</v>
      </c>
      <c r="AF1754" s="38" t="s">
        <v>166</v>
      </c>
      <c r="AG1754" s="49">
        <f t="shared" si="250"/>
        <v>1908.57</v>
      </c>
      <c r="AH1754" s="40">
        <v>2548098.5699999998</v>
      </c>
      <c r="AI1754" s="50" t="e">
        <f t="shared" si="257"/>
        <v>#N/A</v>
      </c>
      <c r="AJ1754" s="110">
        <v>26012894</v>
      </c>
      <c r="AK1754" s="154">
        <v>1908.57</v>
      </c>
      <c r="AL1754" s="34" t="str">
        <f t="shared" si="254"/>
        <v>Mauricio Alves</v>
      </c>
    </row>
    <row r="1755" spans="1:38" x14ac:dyDescent="0.25">
      <c r="A1755" s="26" t="s">
        <v>38</v>
      </c>
      <c r="B1755" s="26" t="s">
        <v>39</v>
      </c>
      <c r="C1755" s="26" t="s">
        <v>52</v>
      </c>
      <c r="D1755" s="26" t="s">
        <v>40</v>
      </c>
      <c r="E1755" s="27">
        <v>9334</v>
      </c>
      <c r="F1755" s="67">
        <v>738</v>
      </c>
      <c r="G1755" s="67"/>
      <c r="H1755" s="26">
        <v>6000833416</v>
      </c>
      <c r="I1755" s="26" t="s">
        <v>42</v>
      </c>
      <c r="J1755" s="26" t="s">
        <v>42</v>
      </c>
      <c r="K1755" s="30" t="str">
        <f t="shared" si="255"/>
        <v>Custeio</v>
      </c>
      <c r="L1755" s="47" t="s">
        <v>156</v>
      </c>
      <c r="M1755" s="26" t="s">
        <v>69</v>
      </c>
      <c r="N1755" s="26" t="str">
        <f t="shared" si="251"/>
        <v>Realizado</v>
      </c>
      <c r="O1755" s="47" t="s">
        <v>45</v>
      </c>
      <c r="P1755" s="47" t="s">
        <v>76</v>
      </c>
      <c r="Q1755" s="26" t="str">
        <f>IFERROR(IFERROR(VLOOKUP(H1755,[1]STATUS_CAPEX!I:J,2,0),VLOOKUP(H1755,[1]STATUS_OPEX!H:I,2,0)),0)</f>
        <v>LIB //COMS</v>
      </c>
      <c r="R1755" s="135">
        <v>45579</v>
      </c>
      <c r="S1755" s="32" t="s">
        <v>47</v>
      </c>
      <c r="T1755" s="47" t="s">
        <v>72</v>
      </c>
      <c r="U1755" s="33" t="s">
        <v>39</v>
      </c>
      <c r="V1755" s="33" t="str">
        <f t="shared" si="252"/>
        <v>OK</v>
      </c>
      <c r="W1755" s="33" t="s">
        <v>49</v>
      </c>
      <c r="X1755" s="33" t="s">
        <v>49</v>
      </c>
      <c r="Y1755" s="33" t="s">
        <v>39</v>
      </c>
      <c r="Z1755" s="14">
        <f t="shared" si="253"/>
        <v>1</v>
      </c>
      <c r="AA1755" s="48">
        <v>3501.33</v>
      </c>
      <c r="AB1755" s="76" t="str">
        <f>IFERROR(VLOOKUP(H1755,[1]!Tabela11[[#All],[PEP/ORDEM]:[Mês_Acompanhamento]],8,0),"GIRO")</f>
        <v>GIRO</v>
      </c>
      <c r="AC1755" s="36" t="s">
        <v>73</v>
      </c>
      <c r="AD1755" s="37" t="s">
        <v>51</v>
      </c>
      <c r="AE1755" s="32" t="str">
        <f t="shared" si="256"/>
        <v>Realizado</v>
      </c>
      <c r="AF1755" s="114" t="s">
        <v>42</v>
      </c>
      <c r="AG1755" s="49">
        <f t="shared" si="250"/>
        <v>469.8</v>
      </c>
      <c r="AH1755" s="40">
        <v>2548098.5699999998</v>
      </c>
      <c r="AI1755" s="50" t="e">
        <f t="shared" si="257"/>
        <v>#N/A</v>
      </c>
      <c r="AJ1755" s="110">
        <v>26028851</v>
      </c>
      <c r="AK1755" s="154">
        <v>469.8</v>
      </c>
      <c r="AL1755" s="34" t="str">
        <f t="shared" si="254"/>
        <v>Mauricio Alves</v>
      </c>
    </row>
    <row r="1756" spans="1:38" x14ac:dyDescent="0.25">
      <c r="A1756" s="26" t="s">
        <v>38</v>
      </c>
      <c r="B1756" s="26" t="s">
        <v>39</v>
      </c>
      <c r="C1756" s="26" t="s">
        <v>52</v>
      </c>
      <c r="D1756" s="26" t="s">
        <v>40</v>
      </c>
      <c r="E1756" s="27">
        <v>10059</v>
      </c>
      <c r="F1756" s="67">
        <v>739</v>
      </c>
      <c r="G1756" s="67"/>
      <c r="H1756" s="26">
        <v>6000833416</v>
      </c>
      <c r="I1756" s="26" t="s">
        <v>42</v>
      </c>
      <c r="J1756" s="26" t="s">
        <v>42</v>
      </c>
      <c r="K1756" s="30" t="str">
        <f t="shared" si="255"/>
        <v>Custeio</v>
      </c>
      <c r="L1756" s="47" t="s">
        <v>156</v>
      </c>
      <c r="M1756" s="26" t="s">
        <v>69</v>
      </c>
      <c r="N1756" s="26" t="str">
        <f t="shared" si="251"/>
        <v>Realizado</v>
      </c>
      <c r="O1756" s="47" t="s">
        <v>45</v>
      </c>
      <c r="P1756" s="47" t="s">
        <v>76</v>
      </c>
      <c r="Q1756" s="26" t="str">
        <f>IFERROR(IFERROR(VLOOKUP(H1756,[1]STATUS_CAPEX!I:J,2,0),VLOOKUP(H1756,[1]STATUS_OPEX!H:I,2,0)),0)</f>
        <v>LIB //COMS</v>
      </c>
      <c r="R1756" s="135">
        <v>45579</v>
      </c>
      <c r="S1756" s="32" t="s">
        <v>47</v>
      </c>
      <c r="T1756" s="47" t="s">
        <v>72</v>
      </c>
      <c r="U1756" s="33" t="s">
        <v>39</v>
      </c>
      <c r="V1756" s="33" t="str">
        <f t="shared" si="252"/>
        <v>OK</v>
      </c>
      <c r="W1756" s="33" t="s">
        <v>49</v>
      </c>
      <c r="X1756" s="33" t="s">
        <v>49</v>
      </c>
      <c r="Y1756" s="33" t="s">
        <v>39</v>
      </c>
      <c r="Z1756" s="14">
        <f t="shared" si="253"/>
        <v>1</v>
      </c>
      <c r="AA1756" s="48">
        <v>3501.33</v>
      </c>
      <c r="AB1756" s="76" t="str">
        <f>IFERROR(VLOOKUP(H1756,[1]!Tabela11[[#All],[PEP/ORDEM]:[Mês_Acompanhamento]],8,0),"GIRO")</f>
        <v>GIRO</v>
      </c>
      <c r="AC1756" s="36" t="s">
        <v>73</v>
      </c>
      <c r="AD1756" s="37" t="s">
        <v>51</v>
      </c>
      <c r="AE1756" s="32" t="str">
        <f t="shared" si="256"/>
        <v>Realizado</v>
      </c>
      <c r="AF1756" s="114" t="s">
        <v>42</v>
      </c>
      <c r="AG1756" s="49">
        <f t="shared" si="250"/>
        <v>2163.46</v>
      </c>
      <c r="AH1756" s="40">
        <v>2548098.5699999998</v>
      </c>
      <c r="AI1756" s="50" t="e">
        <f t="shared" si="257"/>
        <v>#N/A</v>
      </c>
      <c r="AJ1756" s="110">
        <v>26028851</v>
      </c>
      <c r="AK1756" s="154">
        <v>2163.46</v>
      </c>
      <c r="AL1756" s="34" t="str">
        <f t="shared" si="254"/>
        <v>Mauricio Alves</v>
      </c>
    </row>
    <row r="1757" spans="1:38" x14ac:dyDescent="0.25">
      <c r="A1757" s="26" t="s">
        <v>38</v>
      </c>
      <c r="B1757" s="26" t="s">
        <v>39</v>
      </c>
      <c r="C1757" s="26" t="s">
        <v>52</v>
      </c>
      <c r="D1757" s="26" t="s">
        <v>40</v>
      </c>
      <c r="E1757" s="27">
        <v>9334</v>
      </c>
      <c r="F1757" s="67">
        <v>740</v>
      </c>
      <c r="G1757" s="67"/>
      <c r="H1757" s="26">
        <v>6000833416</v>
      </c>
      <c r="I1757" s="26" t="s">
        <v>42</v>
      </c>
      <c r="J1757" s="26" t="s">
        <v>42</v>
      </c>
      <c r="K1757" s="30" t="str">
        <f t="shared" si="255"/>
        <v>Custeio</v>
      </c>
      <c r="L1757" s="47" t="s">
        <v>156</v>
      </c>
      <c r="M1757" s="26" t="s">
        <v>69</v>
      </c>
      <c r="N1757" s="26" t="str">
        <f t="shared" si="251"/>
        <v>Realizado</v>
      </c>
      <c r="O1757" s="47" t="s">
        <v>45</v>
      </c>
      <c r="P1757" s="47" t="s">
        <v>76</v>
      </c>
      <c r="Q1757" s="26" t="str">
        <f>IFERROR(IFERROR(VLOOKUP(H1757,[1]STATUS_CAPEX!I:J,2,0),VLOOKUP(H1757,[1]STATUS_OPEX!H:I,2,0)),0)</f>
        <v>LIB //COMS</v>
      </c>
      <c r="R1757" s="135">
        <v>45579</v>
      </c>
      <c r="S1757" s="32" t="s">
        <v>47</v>
      </c>
      <c r="T1757" s="47" t="s">
        <v>72</v>
      </c>
      <c r="U1757" s="33" t="s">
        <v>39</v>
      </c>
      <c r="V1757" s="33" t="str">
        <f t="shared" si="252"/>
        <v>OK</v>
      </c>
      <c r="W1757" s="33" t="s">
        <v>49</v>
      </c>
      <c r="X1757" s="33" t="s">
        <v>49</v>
      </c>
      <c r="Y1757" s="33" t="s">
        <v>39</v>
      </c>
      <c r="Z1757" s="14">
        <f t="shared" si="253"/>
        <v>1</v>
      </c>
      <c r="AA1757" s="48">
        <v>2706.83</v>
      </c>
      <c r="AB1757" s="76" t="str">
        <f>IFERROR(VLOOKUP(H1757,[1]!Tabela11[[#All],[PEP/ORDEM]:[Mês_Acompanhamento]],8,0),"GIRO")</f>
        <v>GIRO</v>
      </c>
      <c r="AC1757" s="36" t="s">
        <v>73</v>
      </c>
      <c r="AD1757" s="37" t="s">
        <v>51</v>
      </c>
      <c r="AE1757" s="32" t="str">
        <f t="shared" si="256"/>
        <v>Realizado</v>
      </c>
      <c r="AF1757" s="114" t="s">
        <v>42</v>
      </c>
      <c r="AG1757" s="49">
        <f t="shared" si="250"/>
        <v>988.06</v>
      </c>
      <c r="AH1757" s="40">
        <v>2548098.5699999998</v>
      </c>
      <c r="AI1757" s="50" t="e">
        <f t="shared" si="257"/>
        <v>#N/A</v>
      </c>
      <c r="AJ1757" s="110">
        <v>26028851</v>
      </c>
      <c r="AK1757" s="154">
        <v>988.06</v>
      </c>
      <c r="AL1757" s="34" t="str">
        <f t="shared" si="254"/>
        <v>Mauricio Alves</v>
      </c>
    </row>
    <row r="1758" spans="1:38" x14ac:dyDescent="0.25">
      <c r="A1758" s="26" t="s">
        <v>38</v>
      </c>
      <c r="B1758" s="26" t="s">
        <v>39</v>
      </c>
      <c r="C1758" s="26" t="s">
        <v>52</v>
      </c>
      <c r="D1758" s="26" t="s">
        <v>40</v>
      </c>
      <c r="E1758" s="27">
        <v>10059</v>
      </c>
      <c r="F1758" s="67">
        <v>741</v>
      </c>
      <c r="G1758" s="67"/>
      <c r="H1758" s="26">
        <v>6000833416</v>
      </c>
      <c r="I1758" s="26" t="s">
        <v>42</v>
      </c>
      <c r="J1758" s="26" t="s">
        <v>42</v>
      </c>
      <c r="K1758" s="30" t="str">
        <f t="shared" si="255"/>
        <v>Custeio</v>
      </c>
      <c r="L1758" s="47" t="s">
        <v>156</v>
      </c>
      <c r="M1758" s="26" t="s">
        <v>69</v>
      </c>
      <c r="N1758" s="26" t="str">
        <f t="shared" si="251"/>
        <v>Realizado</v>
      </c>
      <c r="O1758" s="47" t="s">
        <v>45</v>
      </c>
      <c r="P1758" s="47" t="s">
        <v>76</v>
      </c>
      <c r="Q1758" s="26" t="str">
        <f>IFERROR(IFERROR(VLOOKUP(H1758,[1]STATUS_CAPEX!I:J,2,0),VLOOKUP(H1758,[1]STATUS_OPEX!H:I,2,0)),0)</f>
        <v>LIB //COMS</v>
      </c>
      <c r="R1758" s="135">
        <v>45579</v>
      </c>
      <c r="S1758" s="32" t="s">
        <v>47</v>
      </c>
      <c r="T1758" s="47" t="s">
        <v>72</v>
      </c>
      <c r="U1758" s="33" t="s">
        <v>39</v>
      </c>
      <c r="V1758" s="33" t="str">
        <f t="shared" si="252"/>
        <v>OK</v>
      </c>
      <c r="W1758" s="33" t="s">
        <v>49</v>
      </c>
      <c r="X1758" s="33" t="s">
        <v>49</v>
      </c>
      <c r="Y1758" s="33" t="s">
        <v>39</v>
      </c>
      <c r="Z1758" s="14">
        <f t="shared" si="253"/>
        <v>1</v>
      </c>
      <c r="AA1758" s="48">
        <v>3104.08</v>
      </c>
      <c r="AB1758" s="76" t="str">
        <f>IFERROR(VLOOKUP(H1758,[1]!Tabela11[[#All],[PEP/ORDEM]:[Mês_Acompanhamento]],8,0),"GIRO")</f>
        <v>GIRO</v>
      </c>
      <c r="AC1758" s="36" t="s">
        <v>73</v>
      </c>
      <c r="AD1758" s="37" t="s">
        <v>51</v>
      </c>
      <c r="AE1758" s="32" t="str">
        <f t="shared" si="256"/>
        <v>Realizado</v>
      </c>
      <c r="AF1758" s="114" t="s">
        <v>42</v>
      </c>
      <c r="AG1758" s="49">
        <f t="shared" si="250"/>
        <v>1669.43</v>
      </c>
      <c r="AH1758" s="40">
        <v>2548098.5699999998</v>
      </c>
      <c r="AI1758" s="50" t="e">
        <f t="shared" si="257"/>
        <v>#N/A</v>
      </c>
      <c r="AJ1758" s="110">
        <v>26028851</v>
      </c>
      <c r="AK1758" s="154">
        <v>1669.43</v>
      </c>
      <c r="AL1758" s="34" t="str">
        <f t="shared" si="254"/>
        <v>Mauricio Alves</v>
      </c>
    </row>
    <row r="1759" spans="1:38" x14ac:dyDescent="0.25">
      <c r="A1759" s="26" t="s">
        <v>38</v>
      </c>
      <c r="B1759" s="26" t="s">
        <v>39</v>
      </c>
      <c r="C1759" s="26" t="s">
        <v>52</v>
      </c>
      <c r="D1759" s="26" t="s">
        <v>40</v>
      </c>
      <c r="E1759" s="27">
        <v>9334</v>
      </c>
      <c r="F1759" s="67">
        <v>742</v>
      </c>
      <c r="G1759" s="67"/>
      <c r="H1759" s="26">
        <v>6000833416</v>
      </c>
      <c r="I1759" s="26" t="s">
        <v>42</v>
      </c>
      <c r="J1759" s="26" t="s">
        <v>42</v>
      </c>
      <c r="K1759" s="30" t="str">
        <f t="shared" si="255"/>
        <v>Custeio</v>
      </c>
      <c r="L1759" s="47" t="s">
        <v>156</v>
      </c>
      <c r="M1759" s="26" t="s">
        <v>69</v>
      </c>
      <c r="N1759" s="26" t="str">
        <f t="shared" si="251"/>
        <v>Realizado</v>
      </c>
      <c r="O1759" s="47" t="s">
        <v>45</v>
      </c>
      <c r="P1759" s="47" t="s">
        <v>76</v>
      </c>
      <c r="Q1759" s="26" t="str">
        <f>IFERROR(IFERROR(VLOOKUP(H1759,[1]STATUS_CAPEX!I:J,2,0),VLOOKUP(H1759,[1]STATUS_OPEX!H:I,2,0)),0)</f>
        <v>LIB //COMS</v>
      </c>
      <c r="R1759" s="135">
        <v>45579</v>
      </c>
      <c r="S1759" s="32" t="s">
        <v>47</v>
      </c>
      <c r="T1759" s="47" t="s">
        <v>72</v>
      </c>
      <c r="U1759" s="33" t="s">
        <v>39</v>
      </c>
      <c r="V1759" s="33" t="str">
        <f t="shared" si="252"/>
        <v>OK</v>
      </c>
      <c r="W1759" s="33" t="s">
        <v>49</v>
      </c>
      <c r="X1759" s="33" t="s">
        <v>49</v>
      </c>
      <c r="Y1759" s="33" t="s">
        <v>39</v>
      </c>
      <c r="Z1759" s="14">
        <f t="shared" si="253"/>
        <v>1</v>
      </c>
      <c r="AA1759" s="48">
        <v>2917.07</v>
      </c>
      <c r="AB1759" s="76" t="str">
        <f>IFERROR(VLOOKUP(H1759,[1]!Tabela11[[#All],[PEP/ORDEM]:[Mês_Acompanhamento]],8,0),"GIRO")</f>
        <v>GIRO</v>
      </c>
      <c r="AC1759" s="36" t="s">
        <v>73</v>
      </c>
      <c r="AD1759" s="37" t="s">
        <v>51</v>
      </c>
      <c r="AE1759" s="32" t="str">
        <f t="shared" si="256"/>
        <v>Realizado</v>
      </c>
      <c r="AF1759" s="114" t="s">
        <v>42</v>
      </c>
      <c r="AG1759" s="49">
        <f t="shared" si="250"/>
        <v>186</v>
      </c>
      <c r="AH1759" s="40">
        <v>2548098.5699999998</v>
      </c>
      <c r="AI1759" s="50" t="e">
        <f t="shared" si="257"/>
        <v>#N/A</v>
      </c>
      <c r="AJ1759" s="110">
        <v>26028851</v>
      </c>
      <c r="AK1759" s="154">
        <v>186</v>
      </c>
      <c r="AL1759" s="34" t="str">
        <f t="shared" si="254"/>
        <v>Mauricio Alves</v>
      </c>
    </row>
    <row r="1760" spans="1:38" x14ac:dyDescent="0.25">
      <c r="A1760" s="26" t="s">
        <v>38</v>
      </c>
      <c r="B1760" s="26" t="s">
        <v>39</v>
      </c>
      <c r="C1760" s="26" t="s">
        <v>52</v>
      </c>
      <c r="D1760" s="26" t="s">
        <v>40</v>
      </c>
      <c r="E1760" s="27">
        <v>10062</v>
      </c>
      <c r="F1760" s="67">
        <v>743</v>
      </c>
      <c r="G1760" s="67"/>
      <c r="H1760" s="26">
        <v>6000841523</v>
      </c>
      <c r="I1760" s="26" t="s">
        <v>42</v>
      </c>
      <c r="J1760" s="26" t="s">
        <v>42</v>
      </c>
      <c r="K1760" s="30" t="str">
        <f t="shared" si="255"/>
        <v>Custeio</v>
      </c>
      <c r="L1760" s="47" t="s">
        <v>136</v>
      </c>
      <c r="M1760" s="26" t="s">
        <v>69</v>
      </c>
      <c r="N1760" s="26" t="str">
        <f t="shared" si="251"/>
        <v>Realizado</v>
      </c>
      <c r="O1760" s="47" t="s">
        <v>45</v>
      </c>
      <c r="P1760" s="47" t="s">
        <v>76</v>
      </c>
      <c r="Q1760" s="26" t="str">
        <f>IFERROR(IFERROR(VLOOKUP(H1760,[1]STATUS_CAPEX!I:J,2,0),VLOOKUP(H1760,[1]STATUS_OPEX!H:I,2,0)),0)</f>
        <v>LIB //COMS</v>
      </c>
      <c r="R1760" s="135">
        <v>45579</v>
      </c>
      <c r="S1760" s="32" t="s">
        <v>47</v>
      </c>
      <c r="T1760" s="47" t="s">
        <v>72</v>
      </c>
      <c r="U1760" s="33" t="s">
        <v>39</v>
      </c>
      <c r="V1760" s="33" t="str">
        <f t="shared" si="252"/>
        <v>OK</v>
      </c>
      <c r="W1760" s="33" t="s">
        <v>49</v>
      </c>
      <c r="X1760" s="33" t="s">
        <v>49</v>
      </c>
      <c r="Y1760" s="33" t="s">
        <v>39</v>
      </c>
      <c r="Z1760" s="14">
        <f t="shared" si="253"/>
        <v>1</v>
      </c>
      <c r="AA1760" s="48">
        <v>2334.2199999999998</v>
      </c>
      <c r="AB1760" s="76" t="str">
        <f>IFERROR(VLOOKUP(H1760,[1]!Tabela11[[#All],[PEP/ORDEM]:[Mês_Acompanhamento]],8,0),"GIRO")</f>
        <v>GIRO</v>
      </c>
      <c r="AC1760" s="36" t="s">
        <v>271</v>
      </c>
      <c r="AD1760" s="37" t="s">
        <v>51</v>
      </c>
      <c r="AE1760" s="32" t="str">
        <f t="shared" si="256"/>
        <v>Realizado</v>
      </c>
      <c r="AF1760" s="114" t="s">
        <v>42</v>
      </c>
      <c r="AG1760" s="49">
        <f t="shared" si="250"/>
        <v>1285.92</v>
      </c>
      <c r="AH1760" s="40">
        <v>2548098.5699999998</v>
      </c>
      <c r="AI1760" s="50" t="e">
        <f t="shared" si="257"/>
        <v>#N/A</v>
      </c>
      <c r="AJ1760" s="110">
        <v>26059010</v>
      </c>
      <c r="AK1760" s="154">
        <v>1285.92</v>
      </c>
      <c r="AL1760" s="34" t="str">
        <f t="shared" si="254"/>
        <v>Mauricio Alves</v>
      </c>
    </row>
    <row r="1761" spans="1:38" x14ac:dyDescent="0.25">
      <c r="A1761" s="26" t="s">
        <v>38</v>
      </c>
      <c r="B1761" s="26" t="s">
        <v>39</v>
      </c>
      <c r="C1761" s="26" t="s">
        <v>52</v>
      </c>
      <c r="D1761" s="26" t="s">
        <v>40</v>
      </c>
      <c r="E1761" s="27">
        <v>10062</v>
      </c>
      <c r="F1761" s="67">
        <v>744</v>
      </c>
      <c r="G1761" s="67"/>
      <c r="H1761" s="26">
        <v>6000841524</v>
      </c>
      <c r="I1761" s="26" t="s">
        <v>42</v>
      </c>
      <c r="J1761" s="26" t="s">
        <v>42</v>
      </c>
      <c r="K1761" s="30" t="str">
        <f t="shared" si="255"/>
        <v>Custeio</v>
      </c>
      <c r="L1761" s="47" t="s">
        <v>136</v>
      </c>
      <c r="M1761" s="26" t="s">
        <v>69</v>
      </c>
      <c r="N1761" s="26" t="str">
        <f t="shared" si="251"/>
        <v>Realizado</v>
      </c>
      <c r="O1761" s="47" t="s">
        <v>45</v>
      </c>
      <c r="P1761" s="47" t="s">
        <v>76</v>
      </c>
      <c r="Q1761" s="26" t="str">
        <f>IFERROR(IFERROR(VLOOKUP(H1761,[1]STATUS_CAPEX!I:J,2,0),VLOOKUP(H1761,[1]STATUS_OPEX!H:I,2,0)),0)</f>
        <v>LIB //COMS</v>
      </c>
      <c r="R1761" s="135">
        <v>45579</v>
      </c>
      <c r="S1761" s="32" t="s">
        <v>47</v>
      </c>
      <c r="T1761" s="47" t="s">
        <v>72</v>
      </c>
      <c r="U1761" s="33" t="s">
        <v>39</v>
      </c>
      <c r="V1761" s="33" t="str">
        <f t="shared" si="252"/>
        <v>OK</v>
      </c>
      <c r="W1761" s="33" t="s">
        <v>49</v>
      </c>
      <c r="X1761" s="33" t="s">
        <v>49</v>
      </c>
      <c r="Y1761" s="33" t="s">
        <v>39</v>
      </c>
      <c r="Z1761" s="14">
        <f t="shared" si="253"/>
        <v>1</v>
      </c>
      <c r="AA1761" s="48">
        <v>1422.96</v>
      </c>
      <c r="AB1761" s="76" t="str">
        <f>IFERROR(VLOOKUP(H1761,[1]!Tabela11[[#All],[PEP/ORDEM]:[Mês_Acompanhamento]],8,0),"GIRO")</f>
        <v>GIRO</v>
      </c>
      <c r="AC1761" s="36" t="s">
        <v>271</v>
      </c>
      <c r="AD1761" s="37" t="s">
        <v>51</v>
      </c>
      <c r="AE1761" s="32" t="str">
        <f t="shared" si="256"/>
        <v>Realizado</v>
      </c>
      <c r="AF1761" s="114" t="s">
        <v>42</v>
      </c>
      <c r="AG1761" s="49">
        <f t="shared" si="250"/>
        <v>685.68</v>
      </c>
      <c r="AH1761" s="40">
        <v>2548098.5699999998</v>
      </c>
      <c r="AI1761" s="50" t="e">
        <f t="shared" si="257"/>
        <v>#N/A</v>
      </c>
      <c r="AJ1761" s="110">
        <v>26059042</v>
      </c>
      <c r="AK1761" s="154">
        <v>685.68</v>
      </c>
      <c r="AL1761" s="34" t="str">
        <f t="shared" si="254"/>
        <v>Mauricio Alves</v>
      </c>
    </row>
    <row r="1762" spans="1:38" x14ac:dyDescent="0.25">
      <c r="A1762" s="26" t="s">
        <v>38</v>
      </c>
      <c r="B1762" s="26" t="s">
        <v>39</v>
      </c>
      <c r="C1762" s="26" t="s">
        <v>52</v>
      </c>
      <c r="D1762" s="26" t="s">
        <v>40</v>
      </c>
      <c r="E1762" s="27">
        <v>2483</v>
      </c>
      <c r="F1762" s="67">
        <v>746</v>
      </c>
      <c r="G1762" s="67"/>
      <c r="H1762" s="26">
        <v>6000841595</v>
      </c>
      <c r="I1762" s="26" t="s">
        <v>42</v>
      </c>
      <c r="J1762" s="26" t="s">
        <v>42</v>
      </c>
      <c r="K1762" s="30" t="str">
        <f t="shared" si="255"/>
        <v>Custeio</v>
      </c>
      <c r="L1762" s="47" t="s">
        <v>136</v>
      </c>
      <c r="M1762" s="26" t="s">
        <v>69</v>
      </c>
      <c r="N1762" s="26" t="str">
        <f t="shared" si="251"/>
        <v>Realizado</v>
      </c>
      <c r="O1762" s="47" t="s">
        <v>45</v>
      </c>
      <c r="P1762" s="47" t="s">
        <v>858</v>
      </c>
      <c r="Q1762" s="26" t="str">
        <f>IFERROR(IFERROR(VLOOKUP(H1762,[1]STATUS_CAPEX!I:J,2,0),VLOOKUP(H1762,[1]STATUS_OPEX!H:I,2,0)),0)</f>
        <v>LIB //COMS</v>
      </c>
      <c r="R1762" s="135">
        <v>45579</v>
      </c>
      <c r="S1762" s="32" t="s">
        <v>47</v>
      </c>
      <c r="T1762" s="47" t="s">
        <v>72</v>
      </c>
      <c r="U1762" s="33" t="s">
        <v>39</v>
      </c>
      <c r="V1762" s="33" t="str">
        <f t="shared" si="252"/>
        <v>OK</v>
      </c>
      <c r="W1762" s="33" t="s">
        <v>49</v>
      </c>
      <c r="X1762" s="33" t="s">
        <v>49</v>
      </c>
      <c r="Y1762" s="33" t="s">
        <v>39</v>
      </c>
      <c r="Z1762" s="14">
        <f t="shared" si="253"/>
        <v>1</v>
      </c>
      <c r="AA1762" s="48">
        <v>3561.99</v>
      </c>
      <c r="AB1762" s="76" t="str">
        <f>IFERROR(VLOOKUP(H1762,[1]!Tabela11[[#All],[PEP/ORDEM]:[Mês_Acompanhamento]],8,0),"GIRO")</f>
        <v>GIRO</v>
      </c>
      <c r="AC1762" s="36" t="s">
        <v>271</v>
      </c>
      <c r="AD1762" s="37" t="s">
        <v>51</v>
      </c>
      <c r="AE1762" s="32" t="str">
        <f t="shared" si="256"/>
        <v>Realizado</v>
      </c>
      <c r="AF1762" s="114" t="s">
        <v>42</v>
      </c>
      <c r="AG1762" s="49">
        <f t="shared" si="250"/>
        <v>1975.57</v>
      </c>
      <c r="AH1762" s="40">
        <v>2548098.5699999998</v>
      </c>
      <c r="AI1762" s="50" t="e">
        <f t="shared" si="257"/>
        <v>#N/A</v>
      </c>
      <c r="AJ1762" s="110">
        <v>26059111</v>
      </c>
      <c r="AK1762" s="154">
        <v>1975.57</v>
      </c>
      <c r="AL1762" s="34" t="str">
        <f t="shared" si="254"/>
        <v>Mauricio Alves</v>
      </c>
    </row>
    <row r="1763" spans="1:38" x14ac:dyDescent="0.25">
      <c r="A1763" s="26" t="s">
        <v>38</v>
      </c>
      <c r="B1763" s="26" t="s">
        <v>39</v>
      </c>
      <c r="C1763" s="26" t="s">
        <v>52</v>
      </c>
      <c r="D1763" s="26" t="s">
        <v>40</v>
      </c>
      <c r="E1763" s="27">
        <v>9334</v>
      </c>
      <c r="F1763" s="67">
        <v>747</v>
      </c>
      <c r="G1763" s="67"/>
      <c r="H1763" s="26">
        <v>6000833416</v>
      </c>
      <c r="I1763" s="26" t="s">
        <v>42</v>
      </c>
      <c r="J1763" s="26" t="s">
        <v>42</v>
      </c>
      <c r="K1763" s="30" t="str">
        <f t="shared" si="255"/>
        <v>Custeio</v>
      </c>
      <c r="L1763" s="47" t="s">
        <v>156</v>
      </c>
      <c r="M1763" s="26" t="s">
        <v>69</v>
      </c>
      <c r="N1763" s="26" t="str">
        <f t="shared" si="251"/>
        <v>Realizado</v>
      </c>
      <c r="O1763" s="47" t="s">
        <v>45</v>
      </c>
      <c r="P1763" s="47" t="s">
        <v>76</v>
      </c>
      <c r="Q1763" s="26" t="str">
        <f>IFERROR(IFERROR(VLOOKUP(H1763,[1]STATUS_CAPEX!I:J,2,0),VLOOKUP(H1763,[1]STATUS_OPEX!H:I,2,0)),0)</f>
        <v>LIB //COMS</v>
      </c>
      <c r="R1763" s="135">
        <v>45579</v>
      </c>
      <c r="S1763" s="32" t="s">
        <v>47</v>
      </c>
      <c r="T1763" s="47" t="s">
        <v>72</v>
      </c>
      <c r="U1763" s="33" t="s">
        <v>39</v>
      </c>
      <c r="V1763" s="33" t="str">
        <f t="shared" si="252"/>
        <v>OK</v>
      </c>
      <c r="W1763" s="33" t="s">
        <v>49</v>
      </c>
      <c r="X1763" s="33" t="s">
        <v>49</v>
      </c>
      <c r="Y1763" s="33" t="s">
        <v>39</v>
      </c>
      <c r="Z1763" s="14">
        <f t="shared" si="253"/>
        <v>1</v>
      </c>
      <c r="AA1763" s="48">
        <v>2309.58</v>
      </c>
      <c r="AB1763" s="76" t="str">
        <f>IFERROR(VLOOKUP(H1763,[1]!Tabela11[[#All],[PEP/ORDEM]:[Mês_Acompanhamento]],8,0),"GIRO")</f>
        <v>GIRO</v>
      </c>
      <c r="AC1763" s="36" t="s">
        <v>73</v>
      </c>
      <c r="AD1763" s="37" t="s">
        <v>51</v>
      </c>
      <c r="AE1763" s="32" t="str">
        <f t="shared" si="256"/>
        <v>Realizado</v>
      </c>
      <c r="AF1763" s="114" t="s">
        <v>42</v>
      </c>
      <c r="AG1763" s="49">
        <f t="shared" ref="AG1763:AG1826" si="258">IF(AK1763="",AA1763,AK1763)</f>
        <v>988.06</v>
      </c>
      <c r="AH1763" s="40">
        <v>2548098.5699999998</v>
      </c>
      <c r="AI1763" s="50" t="e">
        <f t="shared" si="257"/>
        <v>#N/A</v>
      </c>
      <c r="AJ1763" s="110">
        <v>26028851</v>
      </c>
      <c r="AK1763" s="154">
        <v>988.06</v>
      </c>
      <c r="AL1763" s="34" t="str">
        <f t="shared" si="254"/>
        <v>Mauricio Alves</v>
      </c>
    </row>
    <row r="1764" spans="1:38" x14ac:dyDescent="0.25">
      <c r="A1764" s="26" t="s">
        <v>38</v>
      </c>
      <c r="B1764" s="26" t="s">
        <v>39</v>
      </c>
      <c r="C1764" s="26" t="s">
        <v>52</v>
      </c>
      <c r="D1764" s="26" t="s">
        <v>40</v>
      </c>
      <c r="E1764" s="27">
        <v>10059</v>
      </c>
      <c r="F1764" s="67">
        <v>748</v>
      </c>
      <c r="G1764" s="67"/>
      <c r="H1764" s="26">
        <v>6000833416</v>
      </c>
      <c r="I1764" s="26" t="s">
        <v>42</v>
      </c>
      <c r="J1764" s="26" t="s">
        <v>42</v>
      </c>
      <c r="K1764" s="30" t="str">
        <f t="shared" si="255"/>
        <v>Custeio</v>
      </c>
      <c r="L1764" s="47" t="s">
        <v>156</v>
      </c>
      <c r="M1764" s="26" t="s">
        <v>69</v>
      </c>
      <c r="N1764" s="26" t="str">
        <f t="shared" si="251"/>
        <v>Realizado</v>
      </c>
      <c r="O1764" s="47" t="s">
        <v>45</v>
      </c>
      <c r="P1764" s="47" t="s">
        <v>76</v>
      </c>
      <c r="Q1764" s="26" t="str">
        <f>IFERROR(IFERROR(VLOOKUP(H1764,[1]STATUS_CAPEX!I:J,2,0),VLOOKUP(H1764,[1]STATUS_OPEX!H:I,2,0)),0)</f>
        <v>LIB //COMS</v>
      </c>
      <c r="R1764" s="135">
        <v>45579</v>
      </c>
      <c r="S1764" s="32" t="s">
        <v>47</v>
      </c>
      <c r="T1764" s="47" t="s">
        <v>72</v>
      </c>
      <c r="U1764" s="33" t="s">
        <v>39</v>
      </c>
      <c r="V1764" s="33" t="str">
        <f t="shared" si="252"/>
        <v>OK</v>
      </c>
      <c r="W1764" s="33" t="s">
        <v>49</v>
      </c>
      <c r="X1764" s="33" t="s">
        <v>49</v>
      </c>
      <c r="Y1764" s="33" t="s">
        <v>39</v>
      </c>
      <c r="Z1764" s="14">
        <f t="shared" si="253"/>
        <v>1</v>
      </c>
      <c r="AA1764" s="48">
        <v>5786.27</v>
      </c>
      <c r="AB1764" s="76" t="str">
        <f>IFERROR(VLOOKUP(H1764,[1]!Tabela11[[#All],[PEP/ORDEM]:[Mês_Acompanhamento]],8,0),"GIRO")</f>
        <v>GIRO</v>
      </c>
      <c r="AC1764" s="36" t="s">
        <v>73</v>
      </c>
      <c r="AD1764" s="37" t="s">
        <v>51</v>
      </c>
      <c r="AE1764" s="32" t="str">
        <f t="shared" si="256"/>
        <v>Realizado</v>
      </c>
      <c r="AF1764" s="114" t="s">
        <v>42</v>
      </c>
      <c r="AG1764" s="49">
        <f t="shared" si="258"/>
        <v>1363.9</v>
      </c>
      <c r="AH1764" s="40">
        <v>2548098.5699999998</v>
      </c>
      <c r="AI1764" s="50" t="e">
        <f t="shared" si="257"/>
        <v>#N/A</v>
      </c>
      <c r="AJ1764" s="110">
        <v>26028851</v>
      </c>
      <c r="AK1764" s="154">
        <v>1363.9</v>
      </c>
      <c r="AL1764" s="34" t="str">
        <f t="shared" si="254"/>
        <v>Mauricio Alves</v>
      </c>
    </row>
    <row r="1765" spans="1:38" x14ac:dyDescent="0.25">
      <c r="A1765" s="26" t="s">
        <v>38</v>
      </c>
      <c r="B1765" s="26" t="s">
        <v>39</v>
      </c>
      <c r="C1765" s="26" t="s">
        <v>52</v>
      </c>
      <c r="D1765" s="26" t="s">
        <v>40</v>
      </c>
      <c r="E1765" s="27">
        <v>9334</v>
      </c>
      <c r="F1765" s="67">
        <v>749</v>
      </c>
      <c r="G1765" s="67"/>
      <c r="H1765" s="26">
        <v>6000833416</v>
      </c>
      <c r="I1765" s="26" t="s">
        <v>42</v>
      </c>
      <c r="J1765" s="26" t="s">
        <v>42</v>
      </c>
      <c r="K1765" s="30" t="str">
        <f t="shared" si="255"/>
        <v>Custeio</v>
      </c>
      <c r="L1765" s="47" t="s">
        <v>156</v>
      </c>
      <c r="M1765" s="26" t="s">
        <v>69</v>
      </c>
      <c r="N1765" s="26" t="str">
        <f t="shared" si="251"/>
        <v>Realizado</v>
      </c>
      <c r="O1765" s="47" t="s">
        <v>45</v>
      </c>
      <c r="P1765" s="47" t="s">
        <v>76</v>
      </c>
      <c r="Q1765" s="26" t="str">
        <f>IFERROR(IFERROR(VLOOKUP(H1765,[1]STATUS_CAPEX!I:J,2,0),VLOOKUP(H1765,[1]STATUS_OPEX!H:I,2,0)),0)</f>
        <v>LIB //COMS</v>
      </c>
      <c r="R1765" s="135">
        <v>45579</v>
      </c>
      <c r="S1765" s="32" t="s">
        <v>47</v>
      </c>
      <c r="T1765" s="47" t="s">
        <v>72</v>
      </c>
      <c r="U1765" s="33" t="s">
        <v>39</v>
      </c>
      <c r="V1765" s="33" t="str">
        <f t="shared" si="252"/>
        <v>OK</v>
      </c>
      <c r="W1765" s="33" t="s">
        <v>49</v>
      </c>
      <c r="X1765" s="33" t="s">
        <v>49</v>
      </c>
      <c r="Y1765" s="33" t="s">
        <v>39</v>
      </c>
      <c r="Z1765" s="14">
        <f t="shared" si="253"/>
        <v>1</v>
      </c>
      <c r="AA1765" s="48">
        <v>3079.44</v>
      </c>
      <c r="AB1765" s="76" t="str">
        <f>IFERROR(VLOOKUP(H1765,[1]!Tabela11[[#All],[PEP/ORDEM]:[Mês_Acompanhamento]],8,0),"GIRO")</f>
        <v>GIRO</v>
      </c>
      <c r="AC1765" s="36" t="s">
        <v>73</v>
      </c>
      <c r="AD1765" s="37" t="s">
        <v>51</v>
      </c>
      <c r="AE1765" s="32" t="str">
        <f t="shared" si="256"/>
        <v>Realizado</v>
      </c>
      <c r="AF1765" s="114" t="s">
        <v>42</v>
      </c>
      <c r="AG1765" s="49">
        <f t="shared" si="258"/>
        <v>988.06</v>
      </c>
      <c r="AH1765" s="40">
        <v>2548098.5699999998</v>
      </c>
      <c r="AI1765" s="50" t="e">
        <f t="shared" si="257"/>
        <v>#N/A</v>
      </c>
      <c r="AJ1765" s="110">
        <v>26028851</v>
      </c>
      <c r="AK1765" s="154">
        <v>988.06</v>
      </c>
      <c r="AL1765" s="34" t="str">
        <f t="shared" si="254"/>
        <v>Mauricio Alves</v>
      </c>
    </row>
    <row r="1766" spans="1:38" x14ac:dyDescent="0.25">
      <c r="A1766" s="26" t="s">
        <v>38</v>
      </c>
      <c r="B1766" s="26" t="s">
        <v>39</v>
      </c>
      <c r="C1766" s="26" t="s">
        <v>52</v>
      </c>
      <c r="D1766" s="26" t="s">
        <v>40</v>
      </c>
      <c r="E1766" s="27">
        <v>44671763</v>
      </c>
      <c r="F1766" s="67">
        <v>292</v>
      </c>
      <c r="G1766" s="67" t="s">
        <v>836</v>
      </c>
      <c r="H1766" s="26">
        <v>6000806698</v>
      </c>
      <c r="I1766" s="26" t="s">
        <v>42</v>
      </c>
      <c r="J1766" s="26" t="s">
        <v>42</v>
      </c>
      <c r="K1766" s="30" t="str">
        <f t="shared" si="255"/>
        <v>Custeio</v>
      </c>
      <c r="L1766" s="47" t="s">
        <v>75</v>
      </c>
      <c r="M1766" s="26" t="s">
        <v>111</v>
      </c>
      <c r="N1766" s="26" t="str">
        <f t="shared" si="251"/>
        <v>Realizado</v>
      </c>
      <c r="O1766" s="47" t="s">
        <v>45</v>
      </c>
      <c r="P1766" s="47" t="s">
        <v>859</v>
      </c>
      <c r="Q1766" s="26" t="str">
        <f>IFERROR(IFERROR(VLOOKUP(H1766,[1]STATUS_CAPEX!I:J,2,0),VLOOKUP(H1766,[1]STATUS_OPEX!H:I,2,0)),0)</f>
        <v>LIB //COMS</v>
      </c>
      <c r="R1766" s="135">
        <v>45580</v>
      </c>
      <c r="S1766" s="32" t="s">
        <v>47</v>
      </c>
      <c r="T1766" s="47" t="s">
        <v>72</v>
      </c>
      <c r="U1766" s="33" t="s">
        <v>39</v>
      </c>
      <c r="V1766" s="33" t="str">
        <f t="shared" si="252"/>
        <v>OK</v>
      </c>
      <c r="W1766" s="33" t="s">
        <v>49</v>
      </c>
      <c r="X1766" s="33" t="s">
        <v>49</v>
      </c>
      <c r="Y1766" s="33" t="s">
        <v>39</v>
      </c>
      <c r="Z1766" s="14">
        <f t="shared" si="253"/>
        <v>1</v>
      </c>
      <c r="AA1766" s="48">
        <v>293.60000000000002</v>
      </c>
      <c r="AB1766" s="76" t="str">
        <f>IFERROR(VLOOKUP(H1766,[1]!Tabela11[[#All],[PEP/ORDEM]:[Mês_Acompanhamento]],8,0),"GIRO")</f>
        <v>GIRO</v>
      </c>
      <c r="AC1766" s="93" t="s">
        <v>271</v>
      </c>
      <c r="AD1766" s="37" t="s">
        <v>51</v>
      </c>
      <c r="AE1766" s="32" t="str">
        <f t="shared" si="256"/>
        <v>Realizado</v>
      </c>
      <c r="AF1766" s="114" t="s">
        <v>42</v>
      </c>
      <c r="AG1766" s="49">
        <f t="shared" si="258"/>
        <v>294.2</v>
      </c>
      <c r="AH1766" s="40">
        <v>2548098.5699999998</v>
      </c>
      <c r="AI1766" s="50" t="e">
        <f t="shared" si="257"/>
        <v>#N/A</v>
      </c>
      <c r="AJ1766" s="110">
        <v>26045456</v>
      </c>
      <c r="AK1766" s="154">
        <v>294.2</v>
      </c>
      <c r="AL1766" s="34" t="str">
        <f t="shared" si="254"/>
        <v>Mauricio Alves</v>
      </c>
    </row>
    <row r="1767" spans="1:38" x14ac:dyDescent="0.25">
      <c r="A1767" s="26" t="s">
        <v>38</v>
      </c>
      <c r="B1767" s="26" t="s">
        <v>39</v>
      </c>
      <c r="C1767" s="26" t="s">
        <v>52</v>
      </c>
      <c r="D1767" s="26" t="s">
        <v>40</v>
      </c>
      <c r="E1767" s="27">
        <v>44674513</v>
      </c>
      <c r="F1767" s="67">
        <v>293</v>
      </c>
      <c r="G1767" s="67"/>
      <c r="H1767" s="26">
        <v>6000841521</v>
      </c>
      <c r="I1767" s="26" t="s">
        <v>42</v>
      </c>
      <c r="J1767" s="26" t="s">
        <v>42</v>
      </c>
      <c r="K1767" s="30" t="str">
        <f t="shared" si="255"/>
        <v>Custeio</v>
      </c>
      <c r="L1767" s="47" t="s">
        <v>136</v>
      </c>
      <c r="M1767" s="26" t="s">
        <v>111</v>
      </c>
      <c r="N1767" s="26" t="str">
        <f t="shared" si="251"/>
        <v>Realizado</v>
      </c>
      <c r="O1767" s="47" t="s">
        <v>100</v>
      </c>
      <c r="P1767" s="47" t="s">
        <v>860</v>
      </c>
      <c r="Q1767" s="26" t="str">
        <f>IFERROR(IFERROR(VLOOKUP(H1767,[1]STATUS_CAPEX!I:J,2,0),VLOOKUP(H1767,[1]STATUS_OPEX!H:I,2,0)),0)</f>
        <v>LIB //COMS</v>
      </c>
      <c r="R1767" s="135">
        <v>45580</v>
      </c>
      <c r="S1767" s="32" t="s">
        <v>165</v>
      </c>
      <c r="T1767" s="47" t="s">
        <v>72</v>
      </c>
      <c r="U1767" s="33" t="s">
        <v>39</v>
      </c>
      <c r="V1767" s="33" t="str">
        <f t="shared" si="252"/>
        <v>OK</v>
      </c>
      <c r="W1767" s="33" t="s">
        <v>49</v>
      </c>
      <c r="X1767" s="33" t="s">
        <v>49</v>
      </c>
      <c r="Y1767" s="33" t="s">
        <v>39</v>
      </c>
      <c r="Z1767" s="14">
        <f t="shared" si="253"/>
        <v>1</v>
      </c>
      <c r="AA1767" s="48">
        <v>4286.5600000000004</v>
      </c>
      <c r="AB1767" s="76" t="s">
        <v>50</v>
      </c>
      <c r="AC1767" s="36" t="s">
        <v>271</v>
      </c>
      <c r="AD1767" s="37" t="s">
        <v>51</v>
      </c>
      <c r="AE1767" s="32" t="str">
        <f t="shared" si="256"/>
        <v>Realizado</v>
      </c>
      <c r="AF1767" s="38" t="s">
        <v>166</v>
      </c>
      <c r="AG1767" s="49">
        <f t="shared" si="258"/>
        <v>606.78</v>
      </c>
      <c r="AH1767" s="40">
        <v>2548098.5699999998</v>
      </c>
      <c r="AI1767" s="50" t="e">
        <f t="shared" si="257"/>
        <v>#N/A</v>
      </c>
      <c r="AJ1767" s="110">
        <v>26059070</v>
      </c>
      <c r="AK1767" s="154">
        <v>606.78</v>
      </c>
      <c r="AL1767" s="34" t="str">
        <f t="shared" si="254"/>
        <v>Mauricio Alves</v>
      </c>
    </row>
    <row r="1768" spans="1:38" x14ac:dyDescent="0.25">
      <c r="A1768" s="26" t="s">
        <v>38</v>
      </c>
      <c r="B1768" s="26" t="s">
        <v>39</v>
      </c>
      <c r="C1768" s="26" t="s">
        <v>52</v>
      </c>
      <c r="D1768" s="26" t="s">
        <v>40</v>
      </c>
      <c r="E1768" s="27">
        <v>44672536</v>
      </c>
      <c r="F1768" s="67">
        <v>294</v>
      </c>
      <c r="G1768" s="67" t="s">
        <v>833</v>
      </c>
      <c r="H1768" s="26">
        <v>6000841342</v>
      </c>
      <c r="I1768" s="26" t="s">
        <v>42</v>
      </c>
      <c r="J1768" s="26" t="s">
        <v>42</v>
      </c>
      <c r="K1768" s="30" t="str">
        <f t="shared" si="255"/>
        <v>Custeio</v>
      </c>
      <c r="L1768" s="47" t="s">
        <v>75</v>
      </c>
      <c r="M1768" s="26" t="s">
        <v>111</v>
      </c>
      <c r="N1768" s="26" t="str">
        <f t="shared" si="251"/>
        <v>Realizado</v>
      </c>
      <c r="O1768" s="47" t="s">
        <v>137</v>
      </c>
      <c r="P1768" s="47" t="s">
        <v>861</v>
      </c>
      <c r="Q1768" s="26" t="str">
        <f>IFERROR(IFERROR(VLOOKUP(H1768,[1]STATUS_CAPEX!I:J,2,0),VLOOKUP(H1768,[1]STATUS_OPEX!H:I,2,0)),0)</f>
        <v>LIB //COMS</v>
      </c>
      <c r="R1768" s="135">
        <v>45580</v>
      </c>
      <c r="S1768" s="32" t="s">
        <v>165</v>
      </c>
      <c r="T1768" s="47" t="s">
        <v>72</v>
      </c>
      <c r="U1768" s="33" t="s">
        <v>39</v>
      </c>
      <c r="V1768" s="33" t="str">
        <f t="shared" si="252"/>
        <v>OK</v>
      </c>
      <c r="W1768" s="33" t="s">
        <v>49</v>
      </c>
      <c r="X1768" s="33" t="s">
        <v>49</v>
      </c>
      <c r="Y1768" s="33" t="s">
        <v>39</v>
      </c>
      <c r="Z1768" s="14">
        <f t="shared" si="253"/>
        <v>1</v>
      </c>
      <c r="AA1768" s="48">
        <v>2647.88</v>
      </c>
      <c r="AB1768" s="76" t="s">
        <v>50</v>
      </c>
      <c r="AC1768" s="36" t="s">
        <v>271</v>
      </c>
      <c r="AD1768" s="37" t="s">
        <v>51</v>
      </c>
      <c r="AE1768" s="32" t="str">
        <f t="shared" si="256"/>
        <v>Realizado</v>
      </c>
      <c r="AF1768" s="38" t="s">
        <v>166</v>
      </c>
      <c r="AG1768" s="49">
        <f t="shared" si="258"/>
        <v>209.6</v>
      </c>
      <c r="AH1768" s="40">
        <v>2548098.5699999998</v>
      </c>
      <c r="AI1768" s="50" t="e">
        <f t="shared" si="257"/>
        <v>#N/A</v>
      </c>
      <c r="AJ1768" s="110">
        <v>26046120</v>
      </c>
      <c r="AK1768" s="154">
        <v>209.6</v>
      </c>
      <c r="AL1768" s="34" t="str">
        <f t="shared" si="254"/>
        <v>Mauricio Alves</v>
      </c>
    </row>
    <row r="1769" spans="1:38" x14ac:dyDescent="0.25">
      <c r="A1769" s="26" t="s">
        <v>38</v>
      </c>
      <c r="B1769" s="26" t="s">
        <v>39</v>
      </c>
      <c r="C1769" s="26" t="s">
        <v>52</v>
      </c>
      <c r="D1769" s="26" t="s">
        <v>40</v>
      </c>
      <c r="E1769" s="27">
        <v>44672536</v>
      </c>
      <c r="F1769" s="67" t="s">
        <v>862</v>
      </c>
      <c r="G1769" s="67" t="s">
        <v>836</v>
      </c>
      <c r="H1769" s="26">
        <v>6000841342</v>
      </c>
      <c r="I1769" s="26" t="s">
        <v>42</v>
      </c>
      <c r="J1769" s="26" t="s">
        <v>42</v>
      </c>
      <c r="K1769" s="30" t="str">
        <f t="shared" si="255"/>
        <v>Custeio</v>
      </c>
      <c r="L1769" s="47" t="s">
        <v>75</v>
      </c>
      <c r="M1769" s="26" t="s">
        <v>111</v>
      </c>
      <c r="N1769" s="26" t="str">
        <f t="shared" si="251"/>
        <v>Realizado</v>
      </c>
      <c r="O1769" s="47" t="s">
        <v>137</v>
      </c>
      <c r="P1769" s="47" t="s">
        <v>861</v>
      </c>
      <c r="Q1769" s="26" t="str">
        <f>IFERROR(IFERROR(VLOOKUP(H1769,[1]STATUS_CAPEX!I:J,2,0),VLOOKUP(H1769,[1]STATUS_OPEX!H:I,2,0)),0)</f>
        <v>LIB //COMS</v>
      </c>
      <c r="R1769" s="135">
        <v>45580</v>
      </c>
      <c r="S1769" s="32" t="s">
        <v>165</v>
      </c>
      <c r="T1769" s="47" t="s">
        <v>72</v>
      </c>
      <c r="U1769" s="33" t="s">
        <v>39</v>
      </c>
      <c r="V1769" s="33" t="str">
        <f t="shared" si="252"/>
        <v>OK</v>
      </c>
      <c r="W1769" s="33" t="s">
        <v>49</v>
      </c>
      <c r="X1769" s="33" t="s">
        <v>49</v>
      </c>
      <c r="Y1769" s="33" t="s">
        <v>39</v>
      </c>
      <c r="Z1769" s="14">
        <f t="shared" si="253"/>
        <v>1</v>
      </c>
      <c r="AA1769" s="48">
        <v>2647.88</v>
      </c>
      <c r="AB1769" s="76" t="s">
        <v>50</v>
      </c>
      <c r="AC1769" s="36" t="s">
        <v>271</v>
      </c>
      <c r="AD1769" s="37" t="s">
        <v>51</v>
      </c>
      <c r="AE1769" s="32" t="str">
        <f t="shared" si="256"/>
        <v>Realizado</v>
      </c>
      <c r="AF1769" s="38" t="s">
        <v>166</v>
      </c>
      <c r="AG1769" s="49">
        <f t="shared" si="258"/>
        <v>279.45999999999998</v>
      </c>
      <c r="AH1769" s="40">
        <v>2548098.5699999998</v>
      </c>
      <c r="AI1769" s="50" t="e">
        <f t="shared" si="257"/>
        <v>#N/A</v>
      </c>
      <c r="AJ1769" s="110">
        <v>26046120</v>
      </c>
      <c r="AK1769" s="154">
        <v>279.45999999999998</v>
      </c>
      <c r="AL1769" s="34" t="str">
        <f t="shared" si="254"/>
        <v>Mauricio Alves</v>
      </c>
    </row>
    <row r="1770" spans="1:38" x14ac:dyDescent="0.25">
      <c r="A1770" s="26" t="s">
        <v>38</v>
      </c>
      <c r="B1770" s="26" t="s">
        <v>39</v>
      </c>
      <c r="C1770" s="26" t="s">
        <v>52</v>
      </c>
      <c r="D1770" s="26" t="s">
        <v>40</v>
      </c>
      <c r="E1770" s="27">
        <v>10059</v>
      </c>
      <c r="F1770" s="67">
        <v>750</v>
      </c>
      <c r="G1770" s="67"/>
      <c r="H1770" s="26">
        <v>6000833416</v>
      </c>
      <c r="I1770" s="26" t="s">
        <v>42</v>
      </c>
      <c r="J1770" s="26" t="s">
        <v>42</v>
      </c>
      <c r="K1770" s="30" t="str">
        <f t="shared" si="255"/>
        <v>Custeio</v>
      </c>
      <c r="L1770" s="47" t="s">
        <v>156</v>
      </c>
      <c r="M1770" s="26" t="s">
        <v>69</v>
      </c>
      <c r="N1770" s="26" t="str">
        <f t="shared" si="251"/>
        <v>Realizado</v>
      </c>
      <c r="O1770" s="47" t="s">
        <v>45</v>
      </c>
      <c r="P1770" s="47" t="s">
        <v>76</v>
      </c>
      <c r="Q1770" s="26" t="str">
        <f>IFERROR(IFERROR(VLOOKUP(H1770,[1]STATUS_CAPEX!I:J,2,0),VLOOKUP(H1770,[1]STATUS_OPEX!H:I,2,0)),0)</f>
        <v>LIB //COMS</v>
      </c>
      <c r="R1770" s="135">
        <v>45580</v>
      </c>
      <c r="S1770" s="32" t="s">
        <v>47</v>
      </c>
      <c r="T1770" s="47" t="s">
        <v>72</v>
      </c>
      <c r="U1770" s="33" t="s">
        <v>39</v>
      </c>
      <c r="V1770" s="33" t="str">
        <f t="shared" si="252"/>
        <v>OK</v>
      </c>
      <c r="W1770" s="33" t="s">
        <v>49</v>
      </c>
      <c r="X1770" s="33" t="s">
        <v>49</v>
      </c>
      <c r="Y1770" s="33" t="s">
        <v>39</v>
      </c>
      <c r="Z1770" s="14">
        <f t="shared" si="253"/>
        <v>1</v>
      </c>
      <c r="AA1770" s="48">
        <v>6556.13</v>
      </c>
      <c r="AB1770" s="76" t="str">
        <f>IFERROR(VLOOKUP(H1770,[1]!Tabela11[[#All],[PEP/ORDEM]:[Mês_Acompanhamento]],8,0),"GIRO")</f>
        <v>GIRO</v>
      </c>
      <c r="AC1770" s="36" t="s">
        <v>73</v>
      </c>
      <c r="AD1770" s="37" t="s">
        <v>51</v>
      </c>
      <c r="AE1770" s="32" t="str">
        <f t="shared" si="256"/>
        <v>Realizado</v>
      </c>
      <c r="AF1770" s="114" t="s">
        <v>42</v>
      </c>
      <c r="AG1770" s="49">
        <f t="shared" si="258"/>
        <v>2820.6</v>
      </c>
      <c r="AH1770" s="40">
        <v>2548098.5699999998</v>
      </c>
      <c r="AI1770" s="50" t="e">
        <f t="shared" si="257"/>
        <v>#N/A</v>
      </c>
      <c r="AJ1770" s="110">
        <v>26028851</v>
      </c>
      <c r="AK1770" s="154">
        <v>2820.6</v>
      </c>
      <c r="AL1770" s="34" t="str">
        <f t="shared" si="254"/>
        <v>Mauricio Alves</v>
      </c>
    </row>
    <row r="1771" spans="1:38" x14ac:dyDescent="0.25">
      <c r="A1771" s="26" t="s">
        <v>38</v>
      </c>
      <c r="B1771" s="26" t="s">
        <v>39</v>
      </c>
      <c r="C1771" s="26" t="s">
        <v>52</v>
      </c>
      <c r="D1771" s="26" t="s">
        <v>40</v>
      </c>
      <c r="E1771" s="27">
        <v>10059</v>
      </c>
      <c r="F1771" s="67">
        <v>751</v>
      </c>
      <c r="G1771" s="67"/>
      <c r="H1771" s="26">
        <v>6000833416</v>
      </c>
      <c r="I1771" s="26" t="s">
        <v>42</v>
      </c>
      <c r="J1771" s="26" t="s">
        <v>42</v>
      </c>
      <c r="K1771" s="30" t="str">
        <f t="shared" si="255"/>
        <v>Custeio</v>
      </c>
      <c r="L1771" s="47" t="s">
        <v>156</v>
      </c>
      <c r="M1771" s="26" t="s">
        <v>69</v>
      </c>
      <c r="N1771" s="26" t="str">
        <f t="shared" si="251"/>
        <v>Realizado</v>
      </c>
      <c r="O1771" s="47" t="s">
        <v>45</v>
      </c>
      <c r="P1771" s="47" t="s">
        <v>76</v>
      </c>
      <c r="Q1771" s="26" t="str">
        <f>IFERROR(IFERROR(VLOOKUP(H1771,[1]STATUS_CAPEX!I:J,2,0),VLOOKUP(H1771,[1]STATUS_OPEX!H:I,2,0)),0)</f>
        <v>LIB //COMS</v>
      </c>
      <c r="R1771" s="135">
        <v>45580</v>
      </c>
      <c r="S1771" s="32" t="s">
        <v>47</v>
      </c>
      <c r="T1771" s="47" t="s">
        <v>72</v>
      </c>
      <c r="U1771" s="33" t="s">
        <v>39</v>
      </c>
      <c r="V1771" s="33" t="str">
        <f t="shared" si="252"/>
        <v>OK</v>
      </c>
      <c r="W1771" s="33" t="s">
        <v>49</v>
      </c>
      <c r="X1771" s="33" t="s">
        <v>49</v>
      </c>
      <c r="Y1771" s="33" t="s">
        <v>39</v>
      </c>
      <c r="Z1771" s="14">
        <f t="shared" si="253"/>
        <v>1</v>
      </c>
      <c r="AA1771" s="48">
        <v>3476.69</v>
      </c>
      <c r="AB1771" s="76" t="str">
        <f>IFERROR(VLOOKUP(H1771,[1]!Tabela11[[#All],[PEP/ORDEM]:[Mês_Acompanhamento]],8,0),"GIRO")</f>
        <v>GIRO</v>
      </c>
      <c r="AC1771" s="36" t="s">
        <v>73</v>
      </c>
      <c r="AD1771" s="37" t="s">
        <v>51</v>
      </c>
      <c r="AE1771" s="32" t="str">
        <f t="shared" si="256"/>
        <v>Realizado</v>
      </c>
      <c r="AF1771" s="114" t="s">
        <v>42</v>
      </c>
      <c r="AG1771" s="49">
        <f t="shared" si="258"/>
        <v>1832.54</v>
      </c>
      <c r="AH1771" s="40">
        <v>2548098.5699999998</v>
      </c>
      <c r="AI1771" s="50" t="e">
        <f t="shared" si="257"/>
        <v>#N/A</v>
      </c>
      <c r="AJ1771" s="110">
        <v>26028851</v>
      </c>
      <c r="AK1771" s="154">
        <v>1832.54</v>
      </c>
      <c r="AL1771" s="34" t="str">
        <f t="shared" si="254"/>
        <v>Mauricio Alves</v>
      </c>
    </row>
    <row r="1772" spans="1:38" x14ac:dyDescent="0.25">
      <c r="A1772" s="26" t="s">
        <v>38</v>
      </c>
      <c r="B1772" s="26" t="s">
        <v>39</v>
      </c>
      <c r="C1772" s="26" t="s">
        <v>52</v>
      </c>
      <c r="D1772" s="26" t="s">
        <v>40</v>
      </c>
      <c r="E1772" s="27">
        <v>10267</v>
      </c>
      <c r="F1772" s="67">
        <v>752</v>
      </c>
      <c r="G1772" s="67"/>
      <c r="H1772" s="26">
        <v>6000817652</v>
      </c>
      <c r="I1772" s="26" t="s">
        <v>42</v>
      </c>
      <c r="J1772" s="26" t="s">
        <v>42</v>
      </c>
      <c r="K1772" s="30" t="str">
        <f t="shared" si="255"/>
        <v>Custeio</v>
      </c>
      <c r="L1772" s="47" t="s">
        <v>156</v>
      </c>
      <c r="M1772" s="26" t="s">
        <v>69</v>
      </c>
      <c r="N1772" s="26" t="str">
        <f t="shared" si="251"/>
        <v>Realizado</v>
      </c>
      <c r="O1772" s="47" t="s">
        <v>45</v>
      </c>
      <c r="P1772" s="47" t="s">
        <v>76</v>
      </c>
      <c r="Q1772" s="26" t="str">
        <f>IFERROR(IFERROR(VLOOKUP(H1772,[1]STATUS_CAPEX!I:J,2,0),VLOOKUP(H1772,[1]STATUS_OPEX!H:I,2,0)),0)</f>
        <v>LIB //COMS</v>
      </c>
      <c r="R1772" s="135">
        <v>45580</v>
      </c>
      <c r="S1772" s="32" t="s">
        <v>47</v>
      </c>
      <c r="T1772" s="47" t="s">
        <v>72</v>
      </c>
      <c r="U1772" s="33" t="s">
        <v>39</v>
      </c>
      <c r="V1772" s="33" t="str">
        <f t="shared" si="252"/>
        <v>OK</v>
      </c>
      <c r="W1772" s="33" t="s">
        <v>49</v>
      </c>
      <c r="X1772" s="33" t="s">
        <v>49</v>
      </c>
      <c r="Y1772" s="33" t="s">
        <v>39</v>
      </c>
      <c r="Z1772" s="14">
        <f t="shared" si="253"/>
        <v>1</v>
      </c>
      <c r="AA1772" s="48">
        <v>1377.35</v>
      </c>
      <c r="AB1772" s="76" t="str">
        <f>IFERROR(VLOOKUP(H1772,[1]!Tabela11[[#All],[PEP/ORDEM]:[Mês_Acompanhamento]],8,0),"GIRO")</f>
        <v>GIRO</v>
      </c>
      <c r="AC1772" s="36" t="s">
        <v>271</v>
      </c>
      <c r="AD1772" s="37" t="s">
        <v>51</v>
      </c>
      <c r="AE1772" s="32" t="str">
        <f t="shared" si="256"/>
        <v>Realizado</v>
      </c>
      <c r="AF1772" s="114" t="s">
        <v>42</v>
      </c>
      <c r="AG1772" s="49">
        <f t="shared" si="258"/>
        <v>775.33</v>
      </c>
      <c r="AH1772" s="40">
        <v>2548098.5699999998</v>
      </c>
      <c r="AI1772" s="50" t="e">
        <f t="shared" si="257"/>
        <v>#N/A</v>
      </c>
      <c r="AJ1772" s="110">
        <v>26045388</v>
      </c>
      <c r="AK1772" s="154">
        <v>775.33</v>
      </c>
      <c r="AL1772" s="34" t="str">
        <f t="shared" si="254"/>
        <v>Mauricio Alves</v>
      </c>
    </row>
    <row r="1773" spans="1:38" x14ac:dyDescent="0.25">
      <c r="A1773" s="26" t="s">
        <v>38</v>
      </c>
      <c r="B1773" s="26" t="s">
        <v>39</v>
      </c>
      <c r="C1773" s="26" t="s">
        <v>52</v>
      </c>
      <c r="D1773" s="26" t="s">
        <v>40</v>
      </c>
      <c r="E1773" s="27">
        <v>9545</v>
      </c>
      <c r="F1773" s="67">
        <v>753</v>
      </c>
      <c r="G1773" s="67"/>
      <c r="H1773" s="26">
        <v>6000841596</v>
      </c>
      <c r="I1773" s="26" t="s">
        <v>42</v>
      </c>
      <c r="J1773" s="26" t="s">
        <v>42</v>
      </c>
      <c r="K1773" s="30" t="str">
        <f t="shared" si="255"/>
        <v>Custeio</v>
      </c>
      <c r="L1773" s="47" t="s">
        <v>136</v>
      </c>
      <c r="M1773" s="26" t="s">
        <v>69</v>
      </c>
      <c r="N1773" s="26" t="str">
        <f t="shared" ref="N1773:N1836" si="259">IF(Z1773&gt;99%,"Realizado","Pendente")</f>
        <v>Realizado</v>
      </c>
      <c r="O1773" s="47" t="s">
        <v>45</v>
      </c>
      <c r="P1773" s="47" t="s">
        <v>76</v>
      </c>
      <c r="Q1773" s="26" t="str">
        <f>IFERROR(IFERROR(VLOOKUP(H1773,[1]STATUS_CAPEX!I:J,2,0),VLOOKUP(H1773,[1]STATUS_OPEX!H:I,2,0)),0)</f>
        <v>LIB //COMS</v>
      </c>
      <c r="R1773" s="135">
        <v>45580</v>
      </c>
      <c r="S1773" s="32" t="s">
        <v>47</v>
      </c>
      <c r="T1773" s="47" t="s">
        <v>72</v>
      </c>
      <c r="U1773" s="33" t="s">
        <v>39</v>
      </c>
      <c r="V1773" s="33" t="str">
        <f t="shared" si="252"/>
        <v>OK</v>
      </c>
      <c r="W1773" s="33" t="s">
        <v>49</v>
      </c>
      <c r="X1773" s="33" t="s">
        <v>49</v>
      </c>
      <c r="Y1773" s="33" t="s">
        <v>39</v>
      </c>
      <c r="Z1773" s="14">
        <f t="shared" si="253"/>
        <v>1</v>
      </c>
      <c r="AA1773" s="48">
        <v>3849.3</v>
      </c>
      <c r="AB1773" s="76" t="str">
        <f>IFERROR(VLOOKUP(H1773,[1]!Tabela11[[#All],[PEP/ORDEM]:[Mês_Acompanhamento]],8,0),"GIRO")</f>
        <v>GIRO</v>
      </c>
      <c r="AC1773" s="36" t="s">
        <v>271</v>
      </c>
      <c r="AD1773" s="37" t="s">
        <v>51</v>
      </c>
      <c r="AE1773" s="32" t="str">
        <f t="shared" si="256"/>
        <v>Realizado</v>
      </c>
      <c r="AF1773" s="114" t="s">
        <v>42</v>
      </c>
      <c r="AG1773" s="49">
        <f t="shared" si="258"/>
        <v>2061.27</v>
      </c>
      <c r="AH1773" s="40">
        <v>2548098.5699999998</v>
      </c>
      <c r="AI1773" s="50" t="e">
        <f t="shared" si="257"/>
        <v>#N/A</v>
      </c>
      <c r="AJ1773" s="110">
        <v>26059112</v>
      </c>
      <c r="AK1773" s="154">
        <v>2061.27</v>
      </c>
      <c r="AL1773" s="34" t="str">
        <f t="shared" si="254"/>
        <v>Mauricio Alves</v>
      </c>
    </row>
    <row r="1774" spans="1:38" x14ac:dyDescent="0.25">
      <c r="A1774" s="26" t="s">
        <v>38</v>
      </c>
      <c r="B1774" s="26" t="s">
        <v>39</v>
      </c>
      <c r="C1774" s="26" t="s">
        <v>52</v>
      </c>
      <c r="D1774" s="26" t="s">
        <v>40</v>
      </c>
      <c r="E1774" s="27">
        <v>10266</v>
      </c>
      <c r="F1774" s="67">
        <v>754</v>
      </c>
      <c r="G1774" s="67"/>
      <c r="H1774" s="26">
        <v>6000833416</v>
      </c>
      <c r="I1774" s="26" t="s">
        <v>42</v>
      </c>
      <c r="J1774" s="26" t="s">
        <v>42</v>
      </c>
      <c r="K1774" s="30" t="str">
        <f t="shared" si="255"/>
        <v>Custeio</v>
      </c>
      <c r="L1774" s="47" t="s">
        <v>156</v>
      </c>
      <c r="M1774" s="26" t="s">
        <v>69</v>
      </c>
      <c r="N1774" s="26" t="str">
        <f t="shared" si="259"/>
        <v>Realizado</v>
      </c>
      <c r="O1774" s="47" t="s">
        <v>45</v>
      </c>
      <c r="P1774" s="47" t="s">
        <v>76</v>
      </c>
      <c r="Q1774" s="26" t="str">
        <f>IFERROR(IFERROR(VLOOKUP(H1774,[1]STATUS_CAPEX!I:J,2,0),VLOOKUP(H1774,[1]STATUS_OPEX!H:I,2,0)),0)</f>
        <v>LIB //COMS</v>
      </c>
      <c r="R1774" s="135">
        <v>45580</v>
      </c>
      <c r="S1774" s="32" t="s">
        <v>47</v>
      </c>
      <c r="T1774" s="47" t="s">
        <v>72</v>
      </c>
      <c r="U1774" s="33" t="s">
        <v>39</v>
      </c>
      <c r="V1774" s="33" t="str">
        <f t="shared" si="252"/>
        <v>OK</v>
      </c>
      <c r="W1774" s="33" t="s">
        <v>49</v>
      </c>
      <c r="X1774" s="33" t="s">
        <v>49</v>
      </c>
      <c r="Y1774" s="33" t="s">
        <v>39</v>
      </c>
      <c r="Z1774" s="14">
        <f t="shared" si="253"/>
        <v>1</v>
      </c>
      <c r="AA1774" s="48">
        <v>2334.2199999999998</v>
      </c>
      <c r="AB1774" s="76" t="str">
        <f>IFERROR(VLOOKUP(H1774,[1]!Tabela11[[#All],[PEP/ORDEM]:[Mês_Acompanhamento]],8,0),"GIRO")</f>
        <v>GIRO</v>
      </c>
      <c r="AC1774" s="93" t="s">
        <v>73</v>
      </c>
      <c r="AD1774" s="37" t="s">
        <v>51</v>
      </c>
      <c r="AE1774" s="32" t="str">
        <f t="shared" si="256"/>
        <v>Realizado</v>
      </c>
      <c r="AF1774" s="114" t="s">
        <v>42</v>
      </c>
      <c r="AG1774" s="49">
        <f t="shared" si="258"/>
        <v>1294.17</v>
      </c>
      <c r="AH1774" s="40">
        <v>2548098.5699999998</v>
      </c>
      <c r="AI1774" s="50" t="e">
        <f t="shared" si="257"/>
        <v>#N/A</v>
      </c>
      <c r="AJ1774" s="110">
        <v>26028851</v>
      </c>
      <c r="AK1774" s="154">
        <v>1294.17</v>
      </c>
      <c r="AL1774" s="34" t="str">
        <f t="shared" si="254"/>
        <v>Mauricio Alves</v>
      </c>
    </row>
    <row r="1775" spans="1:38" x14ac:dyDescent="0.25">
      <c r="A1775" s="26" t="s">
        <v>38</v>
      </c>
      <c r="B1775" s="26" t="s">
        <v>39</v>
      </c>
      <c r="C1775" s="26" t="s">
        <v>52</v>
      </c>
      <c r="D1775" s="26" t="s">
        <v>40</v>
      </c>
      <c r="E1775" s="27">
        <v>10059</v>
      </c>
      <c r="F1775" s="67">
        <v>755</v>
      </c>
      <c r="G1775" s="67"/>
      <c r="H1775" s="26">
        <v>6000833416</v>
      </c>
      <c r="I1775" s="26" t="s">
        <v>42</v>
      </c>
      <c r="J1775" s="26" t="s">
        <v>42</v>
      </c>
      <c r="K1775" s="30" t="str">
        <f t="shared" si="255"/>
        <v>Custeio</v>
      </c>
      <c r="L1775" s="47" t="s">
        <v>156</v>
      </c>
      <c r="M1775" s="26" t="s">
        <v>69</v>
      </c>
      <c r="N1775" s="26" t="str">
        <f t="shared" si="259"/>
        <v>Realizado</v>
      </c>
      <c r="O1775" s="47" t="s">
        <v>45</v>
      </c>
      <c r="P1775" s="47" t="s">
        <v>76</v>
      </c>
      <c r="Q1775" s="26" t="str">
        <f>IFERROR(IFERROR(VLOOKUP(H1775,[1]STATUS_CAPEX!I:J,2,0),VLOOKUP(H1775,[1]STATUS_OPEX!H:I,2,0)),0)</f>
        <v>LIB //COMS</v>
      </c>
      <c r="R1775" s="135">
        <v>45580</v>
      </c>
      <c r="S1775" s="32" t="s">
        <v>47</v>
      </c>
      <c r="T1775" s="47" t="s">
        <v>72</v>
      </c>
      <c r="U1775" s="33" t="s">
        <v>39</v>
      </c>
      <c r="V1775" s="33" t="str">
        <f t="shared" si="252"/>
        <v>OK</v>
      </c>
      <c r="W1775" s="33" t="s">
        <v>49</v>
      </c>
      <c r="X1775" s="33" t="s">
        <v>49</v>
      </c>
      <c r="Y1775" s="33" t="s">
        <v>39</v>
      </c>
      <c r="Z1775" s="14">
        <f t="shared" si="253"/>
        <v>1</v>
      </c>
      <c r="AA1775" s="48">
        <v>5389.02</v>
      </c>
      <c r="AB1775" s="76" t="str">
        <f>IFERROR(VLOOKUP(H1775,[1]!Tabela11[[#All],[PEP/ORDEM]:[Mês_Acompanhamento]],8,0),"GIRO")</f>
        <v>GIRO</v>
      </c>
      <c r="AC1775" s="36" t="s">
        <v>73</v>
      </c>
      <c r="AD1775" s="37" t="s">
        <v>51</v>
      </c>
      <c r="AE1775" s="32" t="str">
        <f t="shared" si="256"/>
        <v>Realizado</v>
      </c>
      <c r="AF1775" s="114" t="s">
        <v>42</v>
      </c>
      <c r="AG1775" s="49">
        <f t="shared" si="258"/>
        <v>187.92</v>
      </c>
      <c r="AH1775" s="40">
        <v>2548098.5699999998</v>
      </c>
      <c r="AI1775" s="50" t="e">
        <f t="shared" si="257"/>
        <v>#N/A</v>
      </c>
      <c r="AJ1775" s="110">
        <v>26028851</v>
      </c>
      <c r="AK1775" s="154">
        <v>187.92</v>
      </c>
      <c r="AL1775" s="34" t="str">
        <f t="shared" si="254"/>
        <v>Mauricio Alves</v>
      </c>
    </row>
    <row r="1776" spans="1:38" x14ac:dyDescent="0.25">
      <c r="A1776" s="26" t="s">
        <v>38</v>
      </c>
      <c r="B1776" s="26" t="s">
        <v>39</v>
      </c>
      <c r="C1776" s="26" t="s">
        <v>52</v>
      </c>
      <c r="D1776" s="26" t="s">
        <v>40</v>
      </c>
      <c r="E1776" s="27">
        <v>10431</v>
      </c>
      <c r="F1776" s="67">
        <v>190</v>
      </c>
      <c r="G1776" s="67"/>
      <c r="H1776" s="26">
        <v>6000840569</v>
      </c>
      <c r="I1776" s="43" t="s">
        <v>42</v>
      </c>
      <c r="J1776" s="43" t="s">
        <v>42</v>
      </c>
      <c r="K1776" s="30" t="str">
        <f t="shared" si="255"/>
        <v>Custeio</v>
      </c>
      <c r="L1776" s="47" t="s">
        <v>136</v>
      </c>
      <c r="M1776" s="47" t="s">
        <v>44</v>
      </c>
      <c r="N1776" s="26" t="str">
        <f t="shared" si="259"/>
        <v>Realizado</v>
      </c>
      <c r="O1776" s="47" t="s">
        <v>45</v>
      </c>
      <c r="P1776" s="47" t="s">
        <v>639</v>
      </c>
      <c r="Q1776" s="26" t="str">
        <f>IFERROR(IFERROR(VLOOKUP(H1776,[1]STATUS_CAPEX!I:J,2,0),VLOOKUP(H1776,[1]STATUS_OPEX!H:I,2,0)),0)</f>
        <v>LIB //COMS</v>
      </c>
      <c r="R1776" s="135">
        <v>45580</v>
      </c>
      <c r="S1776" s="32" t="s">
        <v>165</v>
      </c>
      <c r="T1776" s="47" t="s">
        <v>72</v>
      </c>
      <c r="U1776" s="33" t="s">
        <v>39</v>
      </c>
      <c r="V1776" s="33" t="str">
        <f t="shared" si="252"/>
        <v>OK</v>
      </c>
      <c r="W1776" s="33" t="s">
        <v>49</v>
      </c>
      <c r="X1776" s="33" t="s">
        <v>49</v>
      </c>
      <c r="Y1776" s="33" t="s">
        <v>39</v>
      </c>
      <c r="Z1776" s="14">
        <f t="shared" si="253"/>
        <v>1</v>
      </c>
      <c r="AA1776" s="48">
        <v>3293.72</v>
      </c>
      <c r="AB1776" s="76" t="s">
        <v>50</v>
      </c>
      <c r="AC1776" s="36" t="s">
        <v>73</v>
      </c>
      <c r="AD1776" s="37" t="s">
        <v>51</v>
      </c>
      <c r="AE1776" s="32" t="str">
        <f t="shared" si="256"/>
        <v>Realizado</v>
      </c>
      <c r="AF1776" s="38" t="s">
        <v>166</v>
      </c>
      <c r="AG1776" s="49">
        <f t="shared" si="258"/>
        <v>3780.64</v>
      </c>
      <c r="AH1776" s="40">
        <v>2548098.5699999998</v>
      </c>
      <c r="AI1776" s="50" t="e">
        <f t="shared" si="257"/>
        <v>#N/A</v>
      </c>
      <c r="AJ1776" s="110">
        <v>26028851</v>
      </c>
      <c r="AK1776" s="154">
        <v>3780.64</v>
      </c>
      <c r="AL1776" s="34" t="str">
        <f t="shared" si="254"/>
        <v>Mauricio Alves</v>
      </c>
    </row>
    <row r="1777" spans="1:38" hidden="1" x14ac:dyDescent="0.25">
      <c r="A1777" s="26" t="s">
        <v>0</v>
      </c>
      <c r="B1777" s="26" t="s">
        <v>180</v>
      </c>
      <c r="C1777" s="26" t="s">
        <v>180</v>
      </c>
      <c r="D1777" s="26" t="s">
        <v>61</v>
      </c>
      <c r="E1777" s="27">
        <v>2307</v>
      </c>
      <c r="F1777" s="67">
        <v>191</v>
      </c>
      <c r="G1777" s="67"/>
      <c r="H1777" s="44" t="s">
        <v>863</v>
      </c>
      <c r="I1777" s="45" t="s">
        <v>63</v>
      </c>
      <c r="J1777" s="45" t="s">
        <v>63</v>
      </c>
      <c r="K1777" s="30" t="str">
        <f t="shared" si="255"/>
        <v>SEQ</v>
      </c>
      <c r="L1777" s="47" t="s">
        <v>136</v>
      </c>
      <c r="M1777" s="47" t="s">
        <v>44</v>
      </c>
      <c r="N1777" s="26" t="str">
        <f t="shared" si="259"/>
        <v>Pendente</v>
      </c>
      <c r="O1777" s="47" t="s">
        <v>100</v>
      </c>
      <c r="P1777" s="47" t="s">
        <v>638</v>
      </c>
      <c r="Q1777" s="26">
        <f>IFERROR(IFERROR(VLOOKUP(H1777,[1]STATUS_CAPEX!I:J,2,0),VLOOKUP(H1777,[1]STATUS_OPEX!H:I,2,0)),0)</f>
        <v>0</v>
      </c>
      <c r="R1777" s="135">
        <v>45580</v>
      </c>
      <c r="S1777" s="32" t="s">
        <v>66</v>
      </c>
      <c r="T1777" s="26" t="s">
        <v>48</v>
      </c>
      <c r="U1777" s="33" t="s">
        <v>67</v>
      </c>
      <c r="V1777" s="33" t="str">
        <f t="shared" si="252"/>
        <v>OK</v>
      </c>
      <c r="W1777" s="33" t="s">
        <v>148</v>
      </c>
      <c r="X1777" s="33" t="s">
        <v>148</v>
      </c>
      <c r="Y1777" s="33" t="str">
        <f>IF(AK1777&gt;0,"OK","NOK")</f>
        <v>NOK</v>
      </c>
      <c r="Z1777" s="14">
        <f t="shared" si="253"/>
        <v>0.2</v>
      </c>
      <c r="AA1777" s="48">
        <v>4132.59</v>
      </c>
      <c r="AB1777" s="76" t="s">
        <v>50</v>
      </c>
      <c r="AC1777" s="36" t="s">
        <v>182</v>
      </c>
      <c r="AD1777" s="70">
        <v>45643</v>
      </c>
      <c r="AE1777" s="32" t="str">
        <f t="shared" si="256"/>
        <v>Não realizado</v>
      </c>
      <c r="AF1777" s="38" t="s">
        <v>68</v>
      </c>
      <c r="AG1777" s="49">
        <f t="shared" si="258"/>
        <v>0</v>
      </c>
      <c r="AH1777" s="40">
        <v>2548098.5699999998</v>
      </c>
      <c r="AI1777" s="50" t="e">
        <f t="shared" si="257"/>
        <v>#N/A</v>
      </c>
      <c r="AJ1777" s="41">
        <v>0</v>
      </c>
      <c r="AK1777" s="51">
        <v>0</v>
      </c>
      <c r="AL1777" s="34" t="str">
        <f t="shared" si="254"/>
        <v>Mauricio Alves</v>
      </c>
    </row>
    <row r="1778" spans="1:38" x14ac:dyDescent="0.25">
      <c r="A1778" s="26" t="s">
        <v>38</v>
      </c>
      <c r="B1778" s="26" t="s">
        <v>39</v>
      </c>
      <c r="C1778" s="26" t="s">
        <v>52</v>
      </c>
      <c r="D1778" s="26" t="s">
        <v>40</v>
      </c>
      <c r="E1778" s="27">
        <v>9545</v>
      </c>
      <c r="F1778" s="67">
        <v>192</v>
      </c>
      <c r="G1778" s="67"/>
      <c r="H1778" s="26">
        <v>6000840571</v>
      </c>
      <c r="I1778" s="29" t="s">
        <v>42</v>
      </c>
      <c r="J1778" s="29" t="s">
        <v>42</v>
      </c>
      <c r="K1778" s="30" t="str">
        <f t="shared" si="255"/>
        <v>Custeio</v>
      </c>
      <c r="L1778" s="47" t="s">
        <v>136</v>
      </c>
      <c r="M1778" s="47" t="s">
        <v>44</v>
      </c>
      <c r="N1778" s="26" t="str">
        <f t="shared" si="259"/>
        <v>Realizado</v>
      </c>
      <c r="O1778" s="47" t="s">
        <v>45</v>
      </c>
      <c r="P1778" s="47" t="s">
        <v>864</v>
      </c>
      <c r="Q1778" s="26" t="str">
        <f>IFERROR(IFERROR(VLOOKUP(H1778,[1]STATUS_CAPEX!I:J,2,0),VLOOKUP(H1778,[1]STATUS_OPEX!H:I,2,0)),0)</f>
        <v>LIB //COMS</v>
      </c>
      <c r="R1778" s="135">
        <v>45580</v>
      </c>
      <c r="S1778" s="32" t="s">
        <v>47</v>
      </c>
      <c r="T1778" s="47" t="s">
        <v>72</v>
      </c>
      <c r="U1778" s="33" t="s">
        <v>39</v>
      </c>
      <c r="V1778" s="33" t="str">
        <f t="shared" si="252"/>
        <v>OK</v>
      </c>
      <c r="W1778" s="33" t="s">
        <v>49</v>
      </c>
      <c r="X1778" s="33" t="s">
        <v>49</v>
      </c>
      <c r="Y1778" s="33" t="s">
        <v>39</v>
      </c>
      <c r="Z1778" s="14">
        <f t="shared" si="253"/>
        <v>1</v>
      </c>
      <c r="AA1778" s="48">
        <v>6840.91</v>
      </c>
      <c r="AB1778" s="76" t="str">
        <f>IFERROR(VLOOKUP(H1778,[1]!Tabela11[[#All],[PEP/ORDEM]:[Mês_Acompanhamento]],8,0),"GIRO")</f>
        <v>GIRO</v>
      </c>
      <c r="AC1778" s="36" t="s">
        <v>271</v>
      </c>
      <c r="AD1778" s="37" t="s">
        <v>51</v>
      </c>
      <c r="AE1778" s="32" t="str">
        <f t="shared" si="256"/>
        <v>Realizado</v>
      </c>
      <c r="AF1778" s="114" t="s">
        <v>42</v>
      </c>
      <c r="AG1778" s="49">
        <f t="shared" si="258"/>
        <v>3287.95</v>
      </c>
      <c r="AH1778" s="40">
        <v>2548098.5699999998</v>
      </c>
      <c r="AI1778" s="50" t="e">
        <f t="shared" si="257"/>
        <v>#N/A</v>
      </c>
      <c r="AJ1778" s="110">
        <v>26027802</v>
      </c>
      <c r="AK1778" s="154">
        <v>3287.95</v>
      </c>
      <c r="AL1778" s="34" t="str">
        <f t="shared" si="254"/>
        <v>Mauricio Alves</v>
      </c>
    </row>
    <row r="1779" spans="1:38" x14ac:dyDescent="0.25">
      <c r="A1779" s="26" t="s">
        <v>38</v>
      </c>
      <c r="B1779" s="26" t="s">
        <v>39</v>
      </c>
      <c r="C1779" s="26" t="s">
        <v>52</v>
      </c>
      <c r="D1779" s="26" t="s">
        <v>40</v>
      </c>
      <c r="E1779" s="27">
        <v>9545</v>
      </c>
      <c r="F1779" s="67">
        <v>193</v>
      </c>
      <c r="G1779" s="67"/>
      <c r="H1779" s="26">
        <v>6000840572</v>
      </c>
      <c r="I1779" s="26" t="s">
        <v>42</v>
      </c>
      <c r="J1779" s="26" t="s">
        <v>42</v>
      </c>
      <c r="K1779" s="30" t="str">
        <f t="shared" si="255"/>
        <v>Custeio</v>
      </c>
      <c r="L1779" s="47" t="s">
        <v>136</v>
      </c>
      <c r="M1779" s="47" t="s">
        <v>44</v>
      </c>
      <c r="N1779" s="26" t="str">
        <f t="shared" si="259"/>
        <v>Realizado</v>
      </c>
      <c r="O1779" s="47" t="s">
        <v>45</v>
      </c>
      <c r="P1779" s="47" t="s">
        <v>741</v>
      </c>
      <c r="Q1779" s="26" t="str">
        <f>IFERROR(IFERROR(VLOOKUP(H1779,[1]STATUS_CAPEX!I:J,2,0),VLOOKUP(H1779,[1]STATUS_OPEX!H:I,2,0)),0)</f>
        <v>LIB //COMS</v>
      </c>
      <c r="R1779" s="135">
        <v>45580</v>
      </c>
      <c r="S1779" s="32" t="s">
        <v>47</v>
      </c>
      <c r="T1779" s="47" t="s">
        <v>72</v>
      </c>
      <c r="U1779" s="33" t="s">
        <v>39</v>
      </c>
      <c r="V1779" s="33" t="str">
        <f t="shared" si="252"/>
        <v>OK</v>
      </c>
      <c r="W1779" s="33" t="s">
        <v>49</v>
      </c>
      <c r="X1779" s="33" t="s">
        <v>49</v>
      </c>
      <c r="Y1779" s="33" t="s">
        <v>39</v>
      </c>
      <c r="Z1779" s="14">
        <f t="shared" si="253"/>
        <v>1</v>
      </c>
      <c r="AA1779" s="48">
        <v>3661.86</v>
      </c>
      <c r="AB1779" s="76" t="str">
        <f>IFERROR(VLOOKUP(H1779,[1]!Tabela11[[#All],[PEP/ORDEM]:[Mês_Acompanhamento]],8,0),"GIRO")</f>
        <v>GIRO</v>
      </c>
      <c r="AC1779" s="36" t="s">
        <v>271</v>
      </c>
      <c r="AD1779" s="37" t="s">
        <v>51</v>
      </c>
      <c r="AE1779" s="32" t="str">
        <f t="shared" si="256"/>
        <v>Realizado</v>
      </c>
      <c r="AF1779" s="114" t="s">
        <v>42</v>
      </c>
      <c r="AG1779" s="49">
        <f t="shared" si="258"/>
        <v>2348.75</v>
      </c>
      <c r="AH1779" s="40">
        <v>2548098.5699999998</v>
      </c>
      <c r="AI1779" s="50" t="e">
        <f t="shared" si="257"/>
        <v>#N/A</v>
      </c>
      <c r="AJ1779" s="110">
        <v>26029771</v>
      </c>
      <c r="AK1779" s="154">
        <v>2348.75</v>
      </c>
      <c r="AL1779" s="34" t="str">
        <f t="shared" si="254"/>
        <v>Mauricio Alves</v>
      </c>
    </row>
    <row r="1780" spans="1:38" x14ac:dyDescent="0.25">
      <c r="A1780" s="26" t="s">
        <v>38</v>
      </c>
      <c r="B1780" s="26" t="s">
        <v>39</v>
      </c>
      <c r="C1780" s="26" t="s">
        <v>52</v>
      </c>
      <c r="D1780" s="26" t="s">
        <v>40</v>
      </c>
      <c r="E1780" s="27">
        <v>9545</v>
      </c>
      <c r="F1780" s="67">
        <v>194</v>
      </c>
      <c r="G1780" s="67"/>
      <c r="H1780" s="26">
        <v>6000840573</v>
      </c>
      <c r="I1780" s="43" t="s">
        <v>42</v>
      </c>
      <c r="J1780" s="43" t="s">
        <v>42</v>
      </c>
      <c r="K1780" s="30" t="str">
        <f t="shared" si="255"/>
        <v>Custeio</v>
      </c>
      <c r="L1780" s="47" t="s">
        <v>136</v>
      </c>
      <c r="M1780" s="47" t="s">
        <v>44</v>
      </c>
      <c r="N1780" s="26" t="str">
        <f t="shared" si="259"/>
        <v>Realizado</v>
      </c>
      <c r="O1780" s="47" t="s">
        <v>45</v>
      </c>
      <c r="P1780" s="47" t="s">
        <v>638</v>
      </c>
      <c r="Q1780" s="26" t="str">
        <f>IFERROR(IFERROR(VLOOKUP(H1780,[1]STATUS_CAPEX!I:J,2,0),VLOOKUP(H1780,[1]STATUS_OPEX!H:I,2,0)),0)</f>
        <v>LIB //COMS</v>
      </c>
      <c r="R1780" s="135">
        <v>45580</v>
      </c>
      <c r="S1780" s="32" t="s">
        <v>47</v>
      </c>
      <c r="T1780" s="47" t="s">
        <v>72</v>
      </c>
      <c r="U1780" s="33" t="s">
        <v>39</v>
      </c>
      <c r="V1780" s="33" t="str">
        <f t="shared" ref="V1780:V1847" si="260">IF(E1780&gt;0,"OK","NOK")</f>
        <v>OK</v>
      </c>
      <c r="W1780" s="33" t="s">
        <v>49</v>
      </c>
      <c r="X1780" s="33" t="s">
        <v>49</v>
      </c>
      <c r="Y1780" s="33" t="s">
        <v>39</v>
      </c>
      <c r="Z1780" s="14">
        <f t="shared" si="253"/>
        <v>1</v>
      </c>
      <c r="AA1780" s="48">
        <v>3169.97</v>
      </c>
      <c r="AB1780" s="76" t="str">
        <f>IFERROR(VLOOKUP(H1780,[1]!Tabela11[[#All],[PEP/ORDEM]:[Mês_Acompanhamento]],8,0),"GIRO")</f>
        <v>GIRO</v>
      </c>
      <c r="AC1780" s="36" t="s">
        <v>271</v>
      </c>
      <c r="AD1780" s="37" t="s">
        <v>51</v>
      </c>
      <c r="AE1780" s="32" t="str">
        <f t="shared" si="256"/>
        <v>Realizado</v>
      </c>
      <c r="AF1780" s="114" t="s">
        <v>42</v>
      </c>
      <c r="AG1780" s="49">
        <f t="shared" si="258"/>
        <v>2480.65</v>
      </c>
      <c r="AH1780" s="40">
        <v>2548098.5699999998</v>
      </c>
      <c r="AI1780" s="50" t="e">
        <f t="shared" si="257"/>
        <v>#N/A</v>
      </c>
      <c r="AJ1780" s="110">
        <v>26028123</v>
      </c>
      <c r="AK1780" s="154">
        <v>2480.65</v>
      </c>
      <c r="AL1780" s="34" t="str">
        <f t="shared" si="254"/>
        <v>Mauricio Alves</v>
      </c>
    </row>
    <row r="1781" spans="1:38" hidden="1" x14ac:dyDescent="0.25">
      <c r="A1781" s="26" t="s">
        <v>106</v>
      </c>
      <c r="B1781" s="30" t="s">
        <v>39</v>
      </c>
      <c r="C1781" s="26" t="s">
        <v>52</v>
      </c>
      <c r="D1781" s="26" t="s">
        <v>40</v>
      </c>
      <c r="E1781" s="27">
        <v>30587</v>
      </c>
      <c r="F1781" s="67">
        <v>349</v>
      </c>
      <c r="G1781" s="67"/>
      <c r="H1781" s="44" t="s">
        <v>865</v>
      </c>
      <c r="I1781" s="45" t="s">
        <v>63</v>
      </c>
      <c r="J1781" s="45" t="s">
        <v>63</v>
      </c>
      <c r="K1781" s="30" t="str">
        <f t="shared" si="255"/>
        <v>EME</v>
      </c>
      <c r="L1781" s="47" t="s">
        <v>136</v>
      </c>
      <c r="M1781" s="26" t="s">
        <v>54</v>
      </c>
      <c r="N1781" s="26" t="str">
        <f t="shared" si="259"/>
        <v>Pendente</v>
      </c>
      <c r="O1781" s="47" t="s">
        <v>84</v>
      </c>
      <c r="P1781" s="47" t="s">
        <v>825</v>
      </c>
      <c r="Q1781" s="26" t="str">
        <f>IFERROR(IFERROR(VLOOKUP(H1781,[1]STATUS_CAPEX!I:J,2,0),VLOOKUP(H1781,[1]STATUS_OPEX!H:I,2,0)),0)</f>
        <v>LIB //ENER</v>
      </c>
      <c r="R1781" s="135">
        <v>45580</v>
      </c>
      <c r="S1781" s="32" t="s">
        <v>66</v>
      </c>
      <c r="T1781" s="26" t="s">
        <v>48</v>
      </c>
      <c r="U1781" s="33" t="s">
        <v>67</v>
      </c>
      <c r="V1781" s="33" t="str">
        <f t="shared" si="260"/>
        <v>OK</v>
      </c>
      <c r="W1781" s="33" t="s">
        <v>49</v>
      </c>
      <c r="X1781" s="33" t="s">
        <v>49</v>
      </c>
      <c r="Y1781" s="33" t="str">
        <f>IF(AK1781&gt;0,"OK","NOK")</f>
        <v>OK</v>
      </c>
      <c r="Z1781" s="14">
        <f t="shared" si="253"/>
        <v>0.8</v>
      </c>
      <c r="AA1781" s="48">
        <v>9320.83</v>
      </c>
      <c r="AB1781" s="76" t="s">
        <v>50</v>
      </c>
      <c r="AC1781" s="36" t="s">
        <v>799</v>
      </c>
      <c r="AD1781" s="37" t="s">
        <v>51</v>
      </c>
      <c r="AE1781" s="32" t="str">
        <f t="shared" si="256"/>
        <v>Realizado</v>
      </c>
      <c r="AF1781" s="38" t="s">
        <v>68</v>
      </c>
      <c r="AG1781" s="49">
        <f t="shared" si="258"/>
        <v>11040.11</v>
      </c>
      <c r="AH1781" s="40">
        <v>2548098.5699999998</v>
      </c>
      <c r="AI1781" s="50" t="e">
        <f t="shared" si="257"/>
        <v>#N/A</v>
      </c>
      <c r="AJ1781" s="41">
        <v>26448645</v>
      </c>
      <c r="AK1781" s="51">
        <v>11040.11</v>
      </c>
      <c r="AL1781" s="34" t="str">
        <f t="shared" si="254"/>
        <v>Mauricio Alves</v>
      </c>
    </row>
    <row r="1782" spans="1:38" x14ac:dyDescent="0.25">
      <c r="A1782" s="26" t="s">
        <v>38</v>
      </c>
      <c r="B1782" s="26" t="s">
        <v>39</v>
      </c>
      <c r="C1782" s="26" t="s">
        <v>52</v>
      </c>
      <c r="D1782" s="26" t="s">
        <v>40</v>
      </c>
      <c r="E1782" s="27">
        <v>44677002</v>
      </c>
      <c r="F1782" s="67">
        <v>350</v>
      </c>
      <c r="G1782" s="67"/>
      <c r="H1782" s="26">
        <v>6000840315</v>
      </c>
      <c r="I1782" s="29" t="s">
        <v>42</v>
      </c>
      <c r="J1782" s="29" t="s">
        <v>42</v>
      </c>
      <c r="K1782" s="30" t="str">
        <f t="shared" si="255"/>
        <v>Custeio</v>
      </c>
      <c r="L1782" s="47" t="s">
        <v>136</v>
      </c>
      <c r="M1782" s="26" t="s">
        <v>54</v>
      </c>
      <c r="N1782" s="26" t="str">
        <f t="shared" si="259"/>
        <v>Realizado</v>
      </c>
      <c r="O1782" s="47" t="s">
        <v>117</v>
      </c>
      <c r="P1782" s="47" t="s">
        <v>81</v>
      </c>
      <c r="Q1782" s="26" t="str">
        <f>IFERROR(IFERROR(VLOOKUP(H1782,[1]STATUS_CAPEX!I:J,2,0),VLOOKUP(H1782,[1]STATUS_OPEX!H:I,2,0)),0)</f>
        <v>LIB //COMS</v>
      </c>
      <c r="R1782" s="135">
        <v>45580</v>
      </c>
      <c r="S1782" s="32" t="s">
        <v>165</v>
      </c>
      <c r="T1782" s="47" t="s">
        <v>72</v>
      </c>
      <c r="U1782" s="33" t="s">
        <v>39</v>
      </c>
      <c r="V1782" s="33" t="str">
        <f t="shared" si="260"/>
        <v>OK</v>
      </c>
      <c r="W1782" s="33" t="s">
        <v>49</v>
      </c>
      <c r="X1782" s="33" t="s">
        <v>49</v>
      </c>
      <c r="Y1782" s="33" t="s">
        <v>39</v>
      </c>
      <c r="Z1782" s="14">
        <f t="shared" si="253"/>
        <v>1</v>
      </c>
      <c r="AA1782" s="48">
        <v>1300.24</v>
      </c>
      <c r="AB1782" s="76" t="s">
        <v>50</v>
      </c>
      <c r="AC1782" s="36" t="s">
        <v>271</v>
      </c>
      <c r="AD1782" s="37" t="s">
        <v>51</v>
      </c>
      <c r="AE1782" s="32" t="str">
        <f t="shared" si="256"/>
        <v>Realizado</v>
      </c>
      <c r="AF1782" s="38" t="s">
        <v>166</v>
      </c>
      <c r="AG1782" s="49">
        <f t="shared" si="258"/>
        <v>974.93</v>
      </c>
      <c r="AH1782" s="40">
        <v>2548098.5699999998</v>
      </c>
      <c r="AI1782" s="50" t="e">
        <f t="shared" si="257"/>
        <v>#N/A</v>
      </c>
      <c r="AJ1782" s="110">
        <v>26014192</v>
      </c>
      <c r="AK1782" s="154">
        <v>974.93</v>
      </c>
      <c r="AL1782" s="34" t="str">
        <f t="shared" si="254"/>
        <v>Mauricio Alves</v>
      </c>
    </row>
    <row r="1783" spans="1:38" x14ac:dyDescent="0.25">
      <c r="A1783" s="26" t="s">
        <v>38</v>
      </c>
      <c r="B1783" s="26" t="s">
        <v>39</v>
      </c>
      <c r="C1783" s="26" t="s">
        <v>52</v>
      </c>
      <c r="D1783" s="26" t="s">
        <v>40</v>
      </c>
      <c r="E1783" s="27">
        <v>44677144</v>
      </c>
      <c r="F1783" s="67">
        <v>351</v>
      </c>
      <c r="G1783" s="67"/>
      <c r="H1783" s="26">
        <v>6000840316</v>
      </c>
      <c r="I1783" s="26" t="s">
        <v>42</v>
      </c>
      <c r="J1783" s="26" t="s">
        <v>42</v>
      </c>
      <c r="K1783" s="30" t="str">
        <f t="shared" si="255"/>
        <v>Custeio</v>
      </c>
      <c r="L1783" s="47" t="s">
        <v>136</v>
      </c>
      <c r="M1783" s="26" t="s">
        <v>54</v>
      </c>
      <c r="N1783" s="26" t="str">
        <f t="shared" si="259"/>
        <v>Realizado</v>
      </c>
      <c r="O1783" s="47" t="s">
        <v>117</v>
      </c>
      <c r="P1783" s="47" t="s">
        <v>81</v>
      </c>
      <c r="Q1783" s="26" t="str">
        <f>IFERROR(IFERROR(VLOOKUP(H1783,[1]STATUS_CAPEX!I:J,2,0),VLOOKUP(H1783,[1]STATUS_OPEX!H:I,2,0)),0)</f>
        <v>LIB //COMS</v>
      </c>
      <c r="R1783" s="135">
        <v>45580</v>
      </c>
      <c r="S1783" s="32" t="s">
        <v>165</v>
      </c>
      <c r="T1783" s="47" t="s">
        <v>72</v>
      </c>
      <c r="U1783" s="33" t="s">
        <v>39</v>
      </c>
      <c r="V1783" s="33" t="str">
        <f t="shared" si="260"/>
        <v>OK</v>
      </c>
      <c r="W1783" s="33" t="s">
        <v>49</v>
      </c>
      <c r="X1783" s="33" t="s">
        <v>49</v>
      </c>
      <c r="Y1783" s="33" t="s">
        <v>39</v>
      </c>
      <c r="Z1783" s="14">
        <f t="shared" si="253"/>
        <v>1</v>
      </c>
      <c r="AA1783" s="48">
        <v>1300.24</v>
      </c>
      <c r="AB1783" s="76" t="s">
        <v>50</v>
      </c>
      <c r="AC1783" s="36" t="s">
        <v>271</v>
      </c>
      <c r="AD1783" s="37" t="s">
        <v>51</v>
      </c>
      <c r="AE1783" s="32" t="str">
        <f t="shared" si="256"/>
        <v>Realizado</v>
      </c>
      <c r="AF1783" s="38" t="s">
        <v>166</v>
      </c>
      <c r="AG1783" s="49">
        <f t="shared" si="258"/>
        <v>974.93</v>
      </c>
      <c r="AH1783" s="40">
        <v>2548098.5699999998</v>
      </c>
      <c r="AI1783" s="50" t="e">
        <f t="shared" si="257"/>
        <v>#N/A</v>
      </c>
      <c r="AJ1783" s="110">
        <v>26014298</v>
      </c>
      <c r="AK1783" s="154">
        <v>974.93</v>
      </c>
      <c r="AL1783" s="34" t="str">
        <f t="shared" si="254"/>
        <v>Mauricio Alves</v>
      </c>
    </row>
    <row r="1784" spans="1:38" x14ac:dyDescent="0.25">
      <c r="A1784" s="26" t="s">
        <v>38</v>
      </c>
      <c r="B1784" s="26" t="s">
        <v>39</v>
      </c>
      <c r="C1784" s="26" t="s">
        <v>52</v>
      </c>
      <c r="D1784" s="26" t="s">
        <v>40</v>
      </c>
      <c r="E1784" s="27">
        <v>44677217</v>
      </c>
      <c r="F1784" s="67">
        <v>352</v>
      </c>
      <c r="G1784" s="67"/>
      <c r="H1784" s="26">
        <v>6000840317</v>
      </c>
      <c r="I1784" s="26" t="s">
        <v>42</v>
      </c>
      <c r="J1784" s="26" t="s">
        <v>42</v>
      </c>
      <c r="K1784" s="30" t="str">
        <f t="shared" si="255"/>
        <v>Custeio</v>
      </c>
      <c r="L1784" s="47" t="s">
        <v>136</v>
      </c>
      <c r="M1784" s="26" t="s">
        <v>54</v>
      </c>
      <c r="N1784" s="26" t="str">
        <f t="shared" si="259"/>
        <v>Realizado</v>
      </c>
      <c r="O1784" s="47" t="s">
        <v>100</v>
      </c>
      <c r="P1784" s="47" t="s">
        <v>81</v>
      </c>
      <c r="Q1784" s="26" t="str">
        <f>IFERROR(IFERROR(VLOOKUP(H1784,[1]STATUS_CAPEX!I:J,2,0),VLOOKUP(H1784,[1]STATUS_OPEX!H:I,2,0)),0)</f>
        <v>LIB //COMS</v>
      </c>
      <c r="R1784" s="135">
        <v>45580</v>
      </c>
      <c r="S1784" s="32" t="s">
        <v>165</v>
      </c>
      <c r="T1784" s="47" t="s">
        <v>72</v>
      </c>
      <c r="U1784" s="33" t="s">
        <v>39</v>
      </c>
      <c r="V1784" s="33" t="str">
        <f t="shared" si="260"/>
        <v>OK</v>
      </c>
      <c r="W1784" s="33" t="s">
        <v>49</v>
      </c>
      <c r="X1784" s="33" t="s">
        <v>49</v>
      </c>
      <c r="Y1784" s="33" t="s">
        <v>39</v>
      </c>
      <c r="Z1784" s="14">
        <f t="shared" si="253"/>
        <v>1</v>
      </c>
      <c r="AA1784" s="48">
        <v>1300.24</v>
      </c>
      <c r="AB1784" s="76" t="s">
        <v>50</v>
      </c>
      <c r="AC1784" s="36" t="s">
        <v>271</v>
      </c>
      <c r="AD1784" s="37" t="s">
        <v>51</v>
      </c>
      <c r="AE1784" s="32" t="str">
        <f t="shared" si="256"/>
        <v>Realizado</v>
      </c>
      <c r="AF1784" s="38" t="s">
        <v>166</v>
      </c>
      <c r="AG1784" s="49">
        <f t="shared" si="258"/>
        <v>974.93</v>
      </c>
      <c r="AH1784" s="40">
        <v>2548098.5699999998</v>
      </c>
      <c r="AI1784" s="50" t="e">
        <f t="shared" si="257"/>
        <v>#N/A</v>
      </c>
      <c r="AJ1784" s="110">
        <v>26014342</v>
      </c>
      <c r="AK1784" s="154">
        <v>974.93</v>
      </c>
      <c r="AL1784" s="34" t="str">
        <f t="shared" si="254"/>
        <v>Mauricio Alves</v>
      </c>
    </row>
    <row r="1785" spans="1:38" x14ac:dyDescent="0.25">
      <c r="A1785" s="26" t="s">
        <v>38</v>
      </c>
      <c r="B1785" s="26" t="s">
        <v>39</v>
      </c>
      <c r="C1785" s="26" t="s">
        <v>52</v>
      </c>
      <c r="D1785" s="26" t="s">
        <v>40</v>
      </c>
      <c r="E1785" s="27">
        <v>44677233</v>
      </c>
      <c r="F1785" s="67">
        <v>353</v>
      </c>
      <c r="G1785" s="67"/>
      <c r="H1785" s="26">
        <v>6000840318</v>
      </c>
      <c r="I1785" s="26" t="s">
        <v>42</v>
      </c>
      <c r="J1785" s="26" t="s">
        <v>42</v>
      </c>
      <c r="K1785" s="30" t="str">
        <f t="shared" si="255"/>
        <v>Custeio</v>
      </c>
      <c r="L1785" s="47" t="s">
        <v>136</v>
      </c>
      <c r="M1785" s="26" t="s">
        <v>54</v>
      </c>
      <c r="N1785" s="26" t="str">
        <f t="shared" si="259"/>
        <v>Realizado</v>
      </c>
      <c r="O1785" s="47" t="s">
        <v>100</v>
      </c>
      <c r="P1785" s="47" t="s">
        <v>81</v>
      </c>
      <c r="Q1785" s="26" t="str">
        <f>IFERROR(IFERROR(VLOOKUP(H1785,[1]STATUS_CAPEX!I:J,2,0),VLOOKUP(H1785,[1]STATUS_OPEX!H:I,2,0)),0)</f>
        <v>LIB //COMS</v>
      </c>
      <c r="R1785" s="135">
        <v>45580</v>
      </c>
      <c r="S1785" s="32" t="s">
        <v>165</v>
      </c>
      <c r="T1785" s="47" t="s">
        <v>72</v>
      </c>
      <c r="U1785" s="33" t="s">
        <v>39</v>
      </c>
      <c r="V1785" s="33" t="str">
        <f t="shared" si="260"/>
        <v>OK</v>
      </c>
      <c r="W1785" s="33" t="s">
        <v>49</v>
      </c>
      <c r="X1785" s="33" t="s">
        <v>49</v>
      </c>
      <c r="Y1785" s="33" t="s">
        <v>39</v>
      </c>
      <c r="Z1785" s="14">
        <f t="shared" si="253"/>
        <v>1</v>
      </c>
      <c r="AA1785" s="48">
        <v>1300.24</v>
      </c>
      <c r="AB1785" s="76" t="s">
        <v>50</v>
      </c>
      <c r="AC1785" s="36" t="s">
        <v>271</v>
      </c>
      <c r="AD1785" s="37" t="s">
        <v>51</v>
      </c>
      <c r="AE1785" s="32" t="str">
        <f t="shared" si="256"/>
        <v>Realizado</v>
      </c>
      <c r="AF1785" s="38" t="s">
        <v>166</v>
      </c>
      <c r="AG1785" s="49">
        <f t="shared" si="258"/>
        <v>974.93</v>
      </c>
      <c r="AH1785" s="40">
        <v>2548098.5699999998</v>
      </c>
      <c r="AI1785" s="50" t="e">
        <f t="shared" si="257"/>
        <v>#N/A</v>
      </c>
      <c r="AJ1785" s="110">
        <v>26027683</v>
      </c>
      <c r="AK1785" s="154">
        <v>974.93</v>
      </c>
      <c r="AL1785" s="34" t="str">
        <f t="shared" si="254"/>
        <v>Mauricio Alves</v>
      </c>
    </row>
    <row r="1786" spans="1:38" x14ac:dyDescent="0.25">
      <c r="A1786" s="26" t="s">
        <v>38</v>
      </c>
      <c r="B1786" s="26" t="s">
        <v>39</v>
      </c>
      <c r="C1786" s="26" t="s">
        <v>52</v>
      </c>
      <c r="D1786" s="26" t="s">
        <v>40</v>
      </c>
      <c r="E1786" s="27">
        <v>44677276</v>
      </c>
      <c r="F1786" s="67">
        <v>354</v>
      </c>
      <c r="G1786" s="67"/>
      <c r="H1786" s="26">
        <v>6000840576</v>
      </c>
      <c r="I1786" s="26" t="s">
        <v>42</v>
      </c>
      <c r="J1786" s="26" t="s">
        <v>42</v>
      </c>
      <c r="K1786" s="30" t="str">
        <f t="shared" si="255"/>
        <v>Custeio</v>
      </c>
      <c r="L1786" s="47" t="s">
        <v>136</v>
      </c>
      <c r="M1786" s="26" t="s">
        <v>54</v>
      </c>
      <c r="N1786" s="26" t="str">
        <f t="shared" si="259"/>
        <v>Realizado</v>
      </c>
      <c r="O1786" s="47" t="s">
        <v>100</v>
      </c>
      <c r="P1786" s="47" t="s">
        <v>81</v>
      </c>
      <c r="Q1786" s="26" t="str">
        <f>IFERROR(IFERROR(VLOOKUP(H1786,[1]STATUS_CAPEX!I:J,2,0),VLOOKUP(H1786,[1]STATUS_OPEX!H:I,2,0)),0)</f>
        <v>LIB //COMS</v>
      </c>
      <c r="R1786" s="135">
        <v>45580</v>
      </c>
      <c r="S1786" s="32" t="s">
        <v>165</v>
      </c>
      <c r="T1786" s="47" t="s">
        <v>72</v>
      </c>
      <c r="U1786" s="33" t="s">
        <v>39</v>
      </c>
      <c r="V1786" s="33" t="str">
        <f t="shared" si="260"/>
        <v>OK</v>
      </c>
      <c r="W1786" s="33" t="s">
        <v>49</v>
      </c>
      <c r="X1786" s="33" t="s">
        <v>49</v>
      </c>
      <c r="Y1786" s="33" t="s">
        <v>39</v>
      </c>
      <c r="Z1786" s="14">
        <f t="shared" si="253"/>
        <v>1</v>
      </c>
      <c r="AA1786" s="48">
        <v>1300.24</v>
      </c>
      <c r="AB1786" s="76" t="s">
        <v>50</v>
      </c>
      <c r="AC1786" s="36" t="s">
        <v>271</v>
      </c>
      <c r="AD1786" s="37" t="s">
        <v>51</v>
      </c>
      <c r="AE1786" s="32" t="str">
        <f t="shared" si="256"/>
        <v>Realizado</v>
      </c>
      <c r="AF1786" s="38" t="s">
        <v>166</v>
      </c>
      <c r="AG1786" s="49">
        <f t="shared" si="258"/>
        <v>974.93</v>
      </c>
      <c r="AH1786" s="40">
        <v>2548098.5699999998</v>
      </c>
      <c r="AI1786" s="50" t="e">
        <f t="shared" si="257"/>
        <v>#N/A</v>
      </c>
      <c r="AJ1786" s="110">
        <v>26027705</v>
      </c>
      <c r="AK1786" s="154">
        <v>974.93</v>
      </c>
      <c r="AL1786" s="34" t="str">
        <f t="shared" si="254"/>
        <v>Mauricio Alves</v>
      </c>
    </row>
    <row r="1787" spans="1:38" x14ac:dyDescent="0.25">
      <c r="A1787" s="26" t="s">
        <v>38</v>
      </c>
      <c r="B1787" s="26" t="s">
        <v>39</v>
      </c>
      <c r="C1787" s="26" t="s">
        <v>52</v>
      </c>
      <c r="D1787" s="26" t="s">
        <v>40</v>
      </c>
      <c r="E1787" s="117">
        <v>3235</v>
      </c>
      <c r="F1787" s="118">
        <v>166</v>
      </c>
      <c r="G1787" s="118"/>
      <c r="H1787" s="26">
        <v>6000840850</v>
      </c>
      <c r="I1787" s="26" t="s">
        <v>42</v>
      </c>
      <c r="J1787" s="26" t="s">
        <v>42</v>
      </c>
      <c r="K1787" s="30" t="str">
        <f t="shared" si="255"/>
        <v>Custeio</v>
      </c>
      <c r="L1787" s="119" t="s">
        <v>136</v>
      </c>
      <c r="M1787" s="26" t="s">
        <v>54</v>
      </c>
      <c r="N1787" s="43" t="str">
        <f t="shared" si="259"/>
        <v>Realizado</v>
      </c>
      <c r="O1787" s="119" t="s">
        <v>45</v>
      </c>
      <c r="P1787" s="119" t="s">
        <v>76</v>
      </c>
      <c r="Q1787" s="43" t="str">
        <f>IFERROR(IFERROR(VLOOKUP(H1787,[1]STATUS_CAPEX!I:J,2,0),VLOOKUP(H1787,[1]STATUS_OPEX!H:I,2,0)),0)</f>
        <v>LIB //COMS</v>
      </c>
      <c r="R1787" s="136">
        <v>45541</v>
      </c>
      <c r="S1787" s="99" t="s">
        <v>47</v>
      </c>
      <c r="T1787" s="119" t="s">
        <v>72</v>
      </c>
      <c r="U1787" s="33" t="s">
        <v>39</v>
      </c>
      <c r="V1787" s="33" t="str">
        <f t="shared" si="260"/>
        <v>OK</v>
      </c>
      <c r="W1787" s="33" t="s">
        <v>49</v>
      </c>
      <c r="X1787" s="33" t="s">
        <v>49</v>
      </c>
      <c r="Y1787" s="33" t="s">
        <v>39</v>
      </c>
      <c r="Z1787" s="14">
        <f t="shared" si="253"/>
        <v>1</v>
      </c>
      <c r="AA1787" s="121">
        <v>6761.28</v>
      </c>
      <c r="AB1787" s="139" t="str">
        <f>IFERROR(VLOOKUP(H1787,[1]!Tabela11[[#All],[PEP/ORDEM]:[Mês_Acompanhamento]],8,0),"GIRO")</f>
        <v>GIRO</v>
      </c>
      <c r="AC1787" s="36" t="s">
        <v>271</v>
      </c>
      <c r="AD1787" s="37" t="s">
        <v>51</v>
      </c>
      <c r="AE1787" s="32" t="str">
        <f t="shared" si="256"/>
        <v>Realizado</v>
      </c>
      <c r="AF1787" s="114" t="s">
        <v>42</v>
      </c>
      <c r="AG1787" s="122">
        <f t="shared" si="258"/>
        <v>2981.4</v>
      </c>
      <c r="AH1787" s="40">
        <v>2548098.5699999998</v>
      </c>
      <c r="AI1787" s="123" t="e">
        <f t="shared" si="257"/>
        <v>#N/A</v>
      </c>
      <c r="AJ1787" s="124">
        <v>26029414</v>
      </c>
      <c r="AK1787" s="155">
        <v>2981.4</v>
      </c>
      <c r="AL1787" s="34" t="str">
        <f t="shared" si="254"/>
        <v>Mauricio Alves</v>
      </c>
    </row>
    <row r="1788" spans="1:38" x14ac:dyDescent="0.25">
      <c r="A1788" s="26" t="s">
        <v>38</v>
      </c>
      <c r="B1788" s="26" t="s">
        <v>39</v>
      </c>
      <c r="C1788" s="26" t="s">
        <v>52</v>
      </c>
      <c r="D1788" s="26" t="s">
        <v>40</v>
      </c>
      <c r="E1788" s="27">
        <v>10243</v>
      </c>
      <c r="F1788" s="67">
        <v>756</v>
      </c>
      <c r="G1788" s="67"/>
      <c r="H1788" s="26">
        <v>6000842935</v>
      </c>
      <c r="I1788" s="26" t="s">
        <v>42</v>
      </c>
      <c r="J1788" s="26" t="s">
        <v>42</v>
      </c>
      <c r="K1788" s="30" t="str">
        <f t="shared" si="255"/>
        <v>Custeio</v>
      </c>
      <c r="L1788" s="47" t="s">
        <v>136</v>
      </c>
      <c r="M1788" s="26" t="s">
        <v>69</v>
      </c>
      <c r="N1788" s="26" t="str">
        <f t="shared" si="259"/>
        <v>Realizado</v>
      </c>
      <c r="O1788" s="47" t="s">
        <v>100</v>
      </c>
      <c r="P1788" s="47" t="s">
        <v>76</v>
      </c>
      <c r="Q1788" s="26" t="str">
        <f>IFERROR(IFERROR(VLOOKUP(H1788,[1]STATUS_CAPEX!I:J,2,0),VLOOKUP(H1788,[1]STATUS_OPEX!H:I,2,0)),0)</f>
        <v>LIB //COMS</v>
      </c>
      <c r="R1788" s="135">
        <v>45581</v>
      </c>
      <c r="S1788" s="32" t="s">
        <v>47</v>
      </c>
      <c r="T1788" s="47" t="s">
        <v>72</v>
      </c>
      <c r="U1788" s="33" t="s">
        <v>39</v>
      </c>
      <c r="V1788" s="33" t="str">
        <f t="shared" si="260"/>
        <v>OK</v>
      </c>
      <c r="W1788" s="33" t="s">
        <v>49</v>
      </c>
      <c r="X1788" s="33" t="s">
        <v>49</v>
      </c>
      <c r="Y1788" s="33" t="s">
        <v>39</v>
      </c>
      <c r="Z1788" s="14">
        <f t="shared" si="253"/>
        <v>1</v>
      </c>
      <c r="AA1788" s="48">
        <v>7698.6</v>
      </c>
      <c r="AB1788" s="76" t="str">
        <f>IFERROR(VLOOKUP(H1788,[1]!Tabela11[[#All],[PEP/ORDEM]:[Mês_Acompanhamento]],8,0),"GIRO")</f>
        <v>GIRO</v>
      </c>
      <c r="AC1788" s="36" t="s">
        <v>73</v>
      </c>
      <c r="AD1788" s="37" t="s">
        <v>51</v>
      </c>
      <c r="AE1788" s="32" t="str">
        <f t="shared" si="256"/>
        <v>Realizado</v>
      </c>
      <c r="AF1788" s="114" t="s">
        <v>42</v>
      </c>
      <c r="AG1788" s="49">
        <f t="shared" si="258"/>
        <v>563.76</v>
      </c>
      <c r="AH1788" s="40">
        <v>2548098.5699999998</v>
      </c>
      <c r="AI1788" s="50" t="e">
        <f t="shared" si="257"/>
        <v>#N/A</v>
      </c>
      <c r="AJ1788" s="110">
        <v>26083331</v>
      </c>
      <c r="AK1788" s="154">
        <v>563.76</v>
      </c>
      <c r="AL1788" s="34" t="str">
        <f t="shared" si="254"/>
        <v>Mauricio Alves</v>
      </c>
    </row>
    <row r="1789" spans="1:38" x14ac:dyDescent="0.25">
      <c r="A1789" s="26" t="s">
        <v>38</v>
      </c>
      <c r="B1789" s="26" t="s">
        <v>39</v>
      </c>
      <c r="C1789" s="26" t="s">
        <v>52</v>
      </c>
      <c r="D1789" s="26" t="s">
        <v>40</v>
      </c>
      <c r="E1789" s="27">
        <v>44688273</v>
      </c>
      <c r="F1789" s="67">
        <v>757</v>
      </c>
      <c r="G1789" s="67"/>
      <c r="H1789" s="26">
        <v>6000817680</v>
      </c>
      <c r="I1789" s="26" t="s">
        <v>42</v>
      </c>
      <c r="J1789" s="26" t="s">
        <v>42</v>
      </c>
      <c r="K1789" s="30" t="str">
        <f t="shared" si="255"/>
        <v>Custeio</v>
      </c>
      <c r="L1789" s="47" t="s">
        <v>156</v>
      </c>
      <c r="M1789" s="26" t="s">
        <v>69</v>
      </c>
      <c r="N1789" s="26" t="str">
        <f t="shared" si="259"/>
        <v>Realizado</v>
      </c>
      <c r="O1789" s="47" t="s">
        <v>45</v>
      </c>
      <c r="P1789" s="47" t="s">
        <v>76</v>
      </c>
      <c r="Q1789" s="26" t="str">
        <f>IFERROR(IFERROR(VLOOKUP(H1789,[1]STATUS_CAPEX!I:J,2,0),VLOOKUP(H1789,[1]STATUS_OPEX!H:I,2,0)),0)</f>
        <v>LIB //COMS</v>
      </c>
      <c r="R1789" s="135">
        <v>45581</v>
      </c>
      <c r="S1789" s="32" t="s">
        <v>47</v>
      </c>
      <c r="T1789" s="47" t="s">
        <v>72</v>
      </c>
      <c r="U1789" s="33" t="s">
        <v>39</v>
      </c>
      <c r="V1789" s="33" t="str">
        <f t="shared" si="260"/>
        <v>OK</v>
      </c>
      <c r="W1789" s="33" t="s">
        <v>49</v>
      </c>
      <c r="X1789" s="33" t="s">
        <v>49</v>
      </c>
      <c r="Y1789" s="33" t="s">
        <v>39</v>
      </c>
      <c r="Z1789" s="14">
        <f t="shared" si="253"/>
        <v>1</v>
      </c>
      <c r="AA1789" s="48">
        <v>3849.3</v>
      </c>
      <c r="AB1789" s="76" t="str">
        <f>IFERROR(VLOOKUP(H1789,[1]!Tabela11[[#All],[PEP/ORDEM]:[Mês_Acompanhamento]],8,0),"GIRO")</f>
        <v>GIRO</v>
      </c>
      <c r="AC1789" s="36" t="s">
        <v>73</v>
      </c>
      <c r="AD1789" s="37" t="s">
        <v>51</v>
      </c>
      <c r="AE1789" s="32" t="str">
        <f t="shared" si="256"/>
        <v>Realizado</v>
      </c>
      <c r="AF1789" s="114" t="s">
        <v>42</v>
      </c>
      <c r="AG1789" s="49">
        <f t="shared" si="258"/>
        <v>469.8</v>
      </c>
      <c r="AH1789" s="40">
        <v>2548098.5699999998</v>
      </c>
      <c r="AI1789" s="50" t="e">
        <f t="shared" si="257"/>
        <v>#N/A</v>
      </c>
      <c r="AJ1789" s="110">
        <v>26082907</v>
      </c>
      <c r="AK1789" s="154">
        <v>469.8</v>
      </c>
      <c r="AL1789" s="34" t="str">
        <f t="shared" si="254"/>
        <v>Mauricio Alves</v>
      </c>
    </row>
    <row r="1790" spans="1:38" x14ac:dyDescent="0.25">
      <c r="A1790" s="26" t="s">
        <v>38</v>
      </c>
      <c r="B1790" s="26" t="s">
        <v>39</v>
      </c>
      <c r="C1790" s="26" t="s">
        <v>52</v>
      </c>
      <c r="D1790" s="26" t="s">
        <v>40</v>
      </c>
      <c r="E1790" s="27">
        <v>1029</v>
      </c>
      <c r="F1790" s="67">
        <v>758</v>
      </c>
      <c r="G1790" s="67"/>
      <c r="H1790" s="26">
        <v>6000817652</v>
      </c>
      <c r="I1790" s="26" t="s">
        <v>42</v>
      </c>
      <c r="J1790" s="26" t="s">
        <v>42</v>
      </c>
      <c r="K1790" s="30" t="str">
        <f t="shared" si="255"/>
        <v>Custeio</v>
      </c>
      <c r="L1790" s="47" t="s">
        <v>156</v>
      </c>
      <c r="M1790" s="26" t="s">
        <v>69</v>
      </c>
      <c r="N1790" s="26" t="str">
        <f t="shared" si="259"/>
        <v>Realizado</v>
      </c>
      <c r="O1790" s="47" t="s">
        <v>45</v>
      </c>
      <c r="P1790" s="47" t="s">
        <v>76</v>
      </c>
      <c r="Q1790" s="26" t="str">
        <f>IFERROR(IFERROR(VLOOKUP(H1790,[1]STATUS_CAPEX!I:J,2,0),VLOOKUP(H1790,[1]STATUS_OPEX!H:I,2,0)),0)</f>
        <v>LIB //COMS</v>
      </c>
      <c r="R1790" s="135">
        <v>45581</v>
      </c>
      <c r="S1790" s="32" t="s">
        <v>47</v>
      </c>
      <c r="T1790" s="47" t="s">
        <v>72</v>
      </c>
      <c r="U1790" s="33" t="s">
        <v>39</v>
      </c>
      <c r="V1790" s="33" t="str">
        <f t="shared" si="260"/>
        <v>OK</v>
      </c>
      <c r="W1790" s="33" t="s">
        <v>49</v>
      </c>
      <c r="X1790" s="33" t="s">
        <v>49</v>
      </c>
      <c r="Y1790" s="33" t="s">
        <v>39</v>
      </c>
      <c r="Z1790" s="14">
        <f t="shared" si="253"/>
        <v>1</v>
      </c>
      <c r="AA1790" s="48">
        <v>863.19</v>
      </c>
      <c r="AB1790" s="76" t="str">
        <f>IFERROR(VLOOKUP(H1790,[1]!Tabela11[[#All],[PEP/ORDEM]:[Mês_Acompanhamento]],8,0),"GIRO")</f>
        <v>GIRO</v>
      </c>
      <c r="AC1790" s="36" t="s">
        <v>271</v>
      </c>
      <c r="AD1790" s="37" t="s">
        <v>51</v>
      </c>
      <c r="AE1790" s="32" t="str">
        <f t="shared" si="256"/>
        <v>Realizado</v>
      </c>
      <c r="AF1790" s="114" t="s">
        <v>42</v>
      </c>
      <c r="AG1790" s="49">
        <f t="shared" si="258"/>
        <v>885.85</v>
      </c>
      <c r="AH1790" s="40">
        <v>2548098.5699999998</v>
      </c>
      <c r="AI1790" s="50" t="e">
        <f t="shared" si="257"/>
        <v>#N/A</v>
      </c>
      <c r="AJ1790" s="110">
        <v>26045388</v>
      </c>
      <c r="AK1790" s="154">
        <v>885.85</v>
      </c>
      <c r="AL1790" s="34" t="str">
        <f t="shared" si="254"/>
        <v>Mauricio Alves</v>
      </c>
    </row>
    <row r="1791" spans="1:38" x14ac:dyDescent="0.25">
      <c r="A1791" s="26" t="s">
        <v>38</v>
      </c>
      <c r="B1791" s="26" t="s">
        <v>39</v>
      </c>
      <c r="C1791" s="26" t="s">
        <v>52</v>
      </c>
      <c r="D1791" s="26" t="s">
        <v>40</v>
      </c>
      <c r="E1791" s="27">
        <v>44688272</v>
      </c>
      <c r="F1791" s="67">
        <v>759</v>
      </c>
      <c r="G1791" s="67"/>
      <c r="H1791" s="26">
        <v>6000817680</v>
      </c>
      <c r="I1791" s="26" t="s">
        <v>42</v>
      </c>
      <c r="J1791" s="26" t="s">
        <v>42</v>
      </c>
      <c r="K1791" s="30" t="str">
        <f t="shared" si="255"/>
        <v>Custeio</v>
      </c>
      <c r="L1791" s="47" t="s">
        <v>156</v>
      </c>
      <c r="M1791" s="26" t="s">
        <v>69</v>
      </c>
      <c r="N1791" s="26" t="str">
        <f t="shared" si="259"/>
        <v>Realizado</v>
      </c>
      <c r="O1791" s="47" t="s">
        <v>45</v>
      </c>
      <c r="P1791" s="47" t="s">
        <v>76</v>
      </c>
      <c r="Q1791" s="26" t="str">
        <f>IFERROR(IFERROR(VLOOKUP(H1791,[1]STATUS_CAPEX!I:J,2,0),VLOOKUP(H1791,[1]STATUS_OPEX!H:I,2,0)),0)</f>
        <v>LIB //COMS</v>
      </c>
      <c r="R1791" s="135">
        <v>45581</v>
      </c>
      <c r="S1791" s="32" t="s">
        <v>47</v>
      </c>
      <c r="T1791" s="47" t="s">
        <v>72</v>
      </c>
      <c r="U1791" s="33" t="s">
        <v>39</v>
      </c>
      <c r="V1791" s="33" t="str">
        <f t="shared" si="260"/>
        <v>OK</v>
      </c>
      <c r="W1791" s="33" t="s">
        <v>49</v>
      </c>
      <c r="X1791" s="33" t="s">
        <v>49</v>
      </c>
      <c r="Y1791" s="33" t="s">
        <v>39</v>
      </c>
      <c r="Z1791" s="14">
        <f t="shared" si="253"/>
        <v>1</v>
      </c>
      <c r="AA1791" s="48">
        <v>3849.3</v>
      </c>
      <c r="AB1791" s="76" t="str">
        <f>IFERROR(VLOOKUP(H1791,[1]!Tabela11[[#All],[PEP/ORDEM]:[Mês_Acompanhamento]],8,0),"GIRO")</f>
        <v>GIRO</v>
      </c>
      <c r="AC1791" s="36" t="s">
        <v>73</v>
      </c>
      <c r="AD1791" s="37" t="s">
        <v>51</v>
      </c>
      <c r="AE1791" s="32" t="str">
        <f t="shared" si="256"/>
        <v>Realizado</v>
      </c>
      <c r="AF1791" s="114" t="s">
        <v>42</v>
      </c>
      <c r="AG1791" s="49">
        <f t="shared" si="258"/>
        <v>375.84</v>
      </c>
      <c r="AH1791" s="40">
        <v>2548098.5699999998</v>
      </c>
      <c r="AI1791" s="50" t="e">
        <f t="shared" si="257"/>
        <v>#N/A</v>
      </c>
      <c r="AJ1791" s="110">
        <v>26082907</v>
      </c>
      <c r="AK1791" s="154">
        <v>375.84</v>
      </c>
      <c r="AL1791" s="34" t="str">
        <f t="shared" si="254"/>
        <v>Mauricio Alves</v>
      </c>
    </row>
    <row r="1792" spans="1:38" x14ac:dyDescent="0.25">
      <c r="A1792" s="26" t="s">
        <v>38</v>
      </c>
      <c r="B1792" s="26" t="s">
        <v>39</v>
      </c>
      <c r="C1792" s="26" t="s">
        <v>52</v>
      </c>
      <c r="D1792" s="26" t="s">
        <v>40</v>
      </c>
      <c r="E1792" s="27">
        <v>44689638</v>
      </c>
      <c r="F1792" s="67">
        <v>760</v>
      </c>
      <c r="G1792" s="67"/>
      <c r="H1792" s="26">
        <v>6000817652</v>
      </c>
      <c r="I1792" s="26" t="s">
        <v>42</v>
      </c>
      <c r="J1792" s="26" t="s">
        <v>42</v>
      </c>
      <c r="K1792" s="30" t="str">
        <f t="shared" si="255"/>
        <v>Custeio</v>
      </c>
      <c r="L1792" s="47" t="s">
        <v>156</v>
      </c>
      <c r="M1792" s="26" t="s">
        <v>69</v>
      </c>
      <c r="N1792" s="26" t="str">
        <f t="shared" si="259"/>
        <v>Realizado</v>
      </c>
      <c r="O1792" s="47" t="s">
        <v>45</v>
      </c>
      <c r="P1792" s="47" t="s">
        <v>76</v>
      </c>
      <c r="Q1792" s="26" t="str">
        <f>IFERROR(IFERROR(VLOOKUP(H1792,[1]STATUS_CAPEX!I:J,2,0),VLOOKUP(H1792,[1]STATUS_OPEX!H:I,2,0)),0)</f>
        <v>LIB //COMS</v>
      </c>
      <c r="R1792" s="135">
        <v>45581</v>
      </c>
      <c r="S1792" s="32" t="s">
        <v>47</v>
      </c>
      <c r="T1792" s="47" t="s">
        <v>72</v>
      </c>
      <c r="U1792" s="33" t="s">
        <v>39</v>
      </c>
      <c r="V1792" s="33" t="str">
        <f t="shared" si="260"/>
        <v>OK</v>
      </c>
      <c r="W1792" s="33" t="s">
        <v>49</v>
      </c>
      <c r="X1792" s="33" t="s">
        <v>49</v>
      </c>
      <c r="Y1792" s="33" t="s">
        <v>39</v>
      </c>
      <c r="Z1792" s="14">
        <f t="shared" si="253"/>
        <v>1</v>
      </c>
      <c r="AA1792" s="48">
        <v>3079.44</v>
      </c>
      <c r="AB1792" s="76" t="str">
        <f>IFERROR(VLOOKUP(H1792,[1]!Tabela11[[#All],[PEP/ORDEM]:[Mês_Acompanhamento]],8,0),"GIRO")</f>
        <v>GIRO</v>
      </c>
      <c r="AC1792" s="36" t="s">
        <v>271</v>
      </c>
      <c r="AD1792" s="37" t="s">
        <v>51</v>
      </c>
      <c r="AE1792" s="32" t="str">
        <f t="shared" si="256"/>
        <v>Realizado</v>
      </c>
      <c r="AF1792" s="114" t="s">
        <v>42</v>
      </c>
      <c r="AG1792" s="49">
        <f t="shared" si="258"/>
        <v>1032.46</v>
      </c>
      <c r="AH1792" s="40">
        <v>2548098.5699999998</v>
      </c>
      <c r="AI1792" s="50" t="e">
        <f t="shared" si="257"/>
        <v>#N/A</v>
      </c>
      <c r="AJ1792" s="110">
        <v>26045388</v>
      </c>
      <c r="AK1792" s="154">
        <v>1032.46</v>
      </c>
      <c r="AL1792" s="34" t="str">
        <f t="shared" si="254"/>
        <v>Mauricio Alves</v>
      </c>
    </row>
    <row r="1793" spans="1:38" x14ac:dyDescent="0.25">
      <c r="A1793" s="26" t="s">
        <v>38</v>
      </c>
      <c r="B1793" s="26" t="s">
        <v>39</v>
      </c>
      <c r="C1793" s="26" t="s">
        <v>52</v>
      </c>
      <c r="D1793" s="26" t="s">
        <v>40</v>
      </c>
      <c r="E1793" s="27">
        <v>44688271</v>
      </c>
      <c r="F1793" s="67">
        <v>761</v>
      </c>
      <c r="G1793" s="67"/>
      <c r="H1793" s="26">
        <v>6000817680</v>
      </c>
      <c r="I1793" s="26" t="s">
        <v>42</v>
      </c>
      <c r="J1793" s="26" t="s">
        <v>42</v>
      </c>
      <c r="K1793" s="30" t="str">
        <f t="shared" si="255"/>
        <v>Custeio</v>
      </c>
      <c r="L1793" s="47" t="s">
        <v>156</v>
      </c>
      <c r="M1793" s="26" t="s">
        <v>69</v>
      </c>
      <c r="N1793" s="26" t="str">
        <f t="shared" si="259"/>
        <v>Realizado</v>
      </c>
      <c r="O1793" s="47" t="s">
        <v>45</v>
      </c>
      <c r="P1793" s="47" t="s">
        <v>76</v>
      </c>
      <c r="Q1793" s="26" t="str">
        <f>IFERROR(IFERROR(VLOOKUP(H1793,[1]STATUS_CAPEX!I:J,2,0),VLOOKUP(H1793,[1]STATUS_OPEX!H:I,2,0)),0)</f>
        <v>LIB //COMS</v>
      </c>
      <c r="R1793" s="135">
        <v>45581</v>
      </c>
      <c r="S1793" s="32" t="s">
        <v>47</v>
      </c>
      <c r="T1793" s="47" t="s">
        <v>72</v>
      </c>
      <c r="U1793" s="33" t="s">
        <v>39</v>
      </c>
      <c r="V1793" s="33" t="str">
        <f t="shared" si="260"/>
        <v>OK</v>
      </c>
      <c r="W1793" s="33" t="s">
        <v>49</v>
      </c>
      <c r="X1793" s="33" t="s">
        <v>49</v>
      </c>
      <c r="Y1793" s="33" t="s">
        <v>39</v>
      </c>
      <c r="Z1793" s="14">
        <f t="shared" si="253"/>
        <v>1</v>
      </c>
      <c r="AA1793" s="48">
        <v>4619.16</v>
      </c>
      <c r="AB1793" s="76" t="str">
        <f>IFERROR(VLOOKUP(H1793,[1]!Tabela11[[#All],[PEP/ORDEM]:[Mês_Acompanhamento]],8,0),"GIRO")</f>
        <v>GIRO</v>
      </c>
      <c r="AC1793" s="36" t="s">
        <v>73</v>
      </c>
      <c r="AD1793" s="37" t="s">
        <v>51</v>
      </c>
      <c r="AE1793" s="32" t="str">
        <f t="shared" si="256"/>
        <v>Realizado</v>
      </c>
      <c r="AF1793" s="114" t="s">
        <v>42</v>
      </c>
      <c r="AG1793" s="49">
        <f t="shared" si="258"/>
        <v>657.72</v>
      </c>
      <c r="AH1793" s="40">
        <v>2548098.5699999998</v>
      </c>
      <c r="AI1793" s="50" t="e">
        <f t="shared" si="257"/>
        <v>#N/A</v>
      </c>
      <c r="AJ1793" s="110">
        <v>26082907</v>
      </c>
      <c r="AK1793" s="154">
        <v>657.72</v>
      </c>
      <c r="AL1793" s="34" t="str">
        <f t="shared" si="254"/>
        <v>Mauricio Alves</v>
      </c>
    </row>
    <row r="1794" spans="1:38" x14ac:dyDescent="0.25">
      <c r="A1794" s="26" t="s">
        <v>38</v>
      </c>
      <c r="B1794" s="26" t="s">
        <v>39</v>
      </c>
      <c r="C1794" s="26" t="s">
        <v>52</v>
      </c>
      <c r="D1794" s="26" t="s">
        <v>40</v>
      </c>
      <c r="E1794" s="27">
        <v>10243</v>
      </c>
      <c r="F1794" s="67">
        <v>762</v>
      </c>
      <c r="G1794" s="67"/>
      <c r="H1794" s="26">
        <v>6000842936</v>
      </c>
      <c r="I1794" s="26" t="s">
        <v>42</v>
      </c>
      <c r="J1794" s="26" t="s">
        <v>42</v>
      </c>
      <c r="K1794" s="30" t="str">
        <f t="shared" si="255"/>
        <v>Custeio</v>
      </c>
      <c r="L1794" s="47" t="s">
        <v>136</v>
      </c>
      <c r="M1794" s="26" t="s">
        <v>69</v>
      </c>
      <c r="N1794" s="26" t="str">
        <f t="shared" si="259"/>
        <v>Realizado</v>
      </c>
      <c r="O1794" s="47" t="s">
        <v>45</v>
      </c>
      <c r="P1794" s="47" t="s">
        <v>76</v>
      </c>
      <c r="Q1794" s="26" t="str">
        <f>IFERROR(IFERROR(VLOOKUP(H1794,[1]STATUS_CAPEX!I:J,2,0),VLOOKUP(H1794,[1]STATUS_OPEX!H:I,2,0)),0)</f>
        <v>LIB //COMS</v>
      </c>
      <c r="R1794" s="135">
        <v>45581</v>
      </c>
      <c r="S1794" s="32" t="s">
        <v>47</v>
      </c>
      <c r="T1794" s="47" t="s">
        <v>72</v>
      </c>
      <c r="U1794" s="33" t="s">
        <v>39</v>
      </c>
      <c r="V1794" s="33" t="str">
        <f t="shared" si="260"/>
        <v>OK</v>
      </c>
      <c r="W1794" s="33" t="s">
        <v>49</v>
      </c>
      <c r="X1794" s="33" t="s">
        <v>49</v>
      </c>
      <c r="Y1794" s="33" t="s">
        <v>39</v>
      </c>
      <c r="Z1794" s="14">
        <f t="shared" ref="Z1794:Z1857" si="261">(COUNTIF(U1794:Y1794,"OK")+COUNTIF(V1794:Y1794,"NA")+COUNTIF(U1794:Y1794,"anexado")+COUNTIF(V1794:Y1794,"sem anexo"))/5</f>
        <v>1</v>
      </c>
      <c r="AA1794" s="48">
        <v>6654.69</v>
      </c>
      <c r="AB1794" s="76" t="str">
        <f>IFERROR(VLOOKUP(H1794,[1]!Tabela11[[#All],[PEP/ORDEM]:[Mês_Acompanhamento]],8,0),"GIRO")</f>
        <v>GIRO</v>
      </c>
      <c r="AC1794" s="36" t="s">
        <v>73</v>
      </c>
      <c r="AD1794" s="37" t="s">
        <v>51</v>
      </c>
      <c r="AE1794" s="32" t="str">
        <f t="shared" si="256"/>
        <v>Realizado</v>
      </c>
      <c r="AF1794" s="114" t="s">
        <v>42</v>
      </c>
      <c r="AG1794" s="49">
        <f t="shared" si="258"/>
        <v>751.68</v>
      </c>
      <c r="AH1794" s="40">
        <v>2548098.5699999998</v>
      </c>
      <c r="AI1794" s="50" t="e">
        <f t="shared" si="257"/>
        <v>#N/A</v>
      </c>
      <c r="AJ1794" s="110">
        <v>26083390</v>
      </c>
      <c r="AK1794" s="154">
        <v>751.68</v>
      </c>
      <c r="AL1794" s="34" t="str">
        <f t="shared" ref="AL1794:AL1857" si="262">IF(OR(A1794="pendência planejamento", A1794="pendência construtiva", A1794="logistica equatorial"), "Erica Fragoso", IF(OR(A1794="obras coms", A1794="obras conc", A1794="pendência fechamento", A1794="almoxarifado", A1794="Fechamento", A1794="Disponibilidade Noturna", A1794="Sobre Aviso", A1794="Disponibilidade Contrato", A1794="Disponibilidade"), "Mauricio Alves", ""))</f>
        <v>Mauricio Alves</v>
      </c>
    </row>
    <row r="1795" spans="1:38" x14ac:dyDescent="0.25">
      <c r="A1795" s="26" t="s">
        <v>38</v>
      </c>
      <c r="B1795" s="26" t="s">
        <v>39</v>
      </c>
      <c r="C1795" s="26" t="s">
        <v>52</v>
      </c>
      <c r="D1795" s="26" t="s">
        <v>40</v>
      </c>
      <c r="E1795" s="27">
        <v>10267</v>
      </c>
      <c r="F1795" s="67">
        <v>763</v>
      </c>
      <c r="G1795" s="67"/>
      <c r="H1795" s="26">
        <v>6000817652</v>
      </c>
      <c r="I1795" s="26" t="s">
        <v>42</v>
      </c>
      <c r="J1795" s="26" t="s">
        <v>42</v>
      </c>
      <c r="K1795" s="30" t="str">
        <f t="shared" ref="K1795:K1858" si="263">IF(OR(ISNUMBER( FIND("Criar PEP",H1795)), ISNUMBER( FIND("Criar Ordem",H1795))), "Sem Informação", IFERROR(IF(MID(H1795,11,3)&lt;&gt;"", MID(H1795,11,3), "Custeio"), "Custeio"))</f>
        <v>Custeio</v>
      </c>
      <c r="L1795" s="47" t="s">
        <v>156</v>
      </c>
      <c r="M1795" s="26" t="s">
        <v>69</v>
      </c>
      <c r="N1795" s="26" t="str">
        <f t="shared" si="259"/>
        <v>Realizado</v>
      </c>
      <c r="O1795" s="47" t="s">
        <v>45</v>
      </c>
      <c r="P1795" s="47" t="s">
        <v>76</v>
      </c>
      <c r="Q1795" s="26" t="str">
        <f>IFERROR(IFERROR(VLOOKUP(H1795,[1]STATUS_CAPEX!I:J,2,0),VLOOKUP(H1795,[1]STATUS_OPEX!H:I,2,0)),0)</f>
        <v>LIB //COMS</v>
      </c>
      <c r="R1795" s="135">
        <v>45581</v>
      </c>
      <c r="S1795" s="32" t="s">
        <v>47</v>
      </c>
      <c r="T1795" s="47" t="s">
        <v>72</v>
      </c>
      <c r="U1795" s="33" t="s">
        <v>39</v>
      </c>
      <c r="V1795" s="33" t="str">
        <f t="shared" si="260"/>
        <v>OK</v>
      </c>
      <c r="W1795" s="33" t="s">
        <v>49</v>
      </c>
      <c r="X1795" s="33" t="s">
        <v>49</v>
      </c>
      <c r="Y1795" s="33" t="s">
        <v>39</v>
      </c>
      <c r="Z1795" s="14">
        <f t="shared" si="261"/>
        <v>1</v>
      </c>
      <c r="AA1795" s="48">
        <v>2706.83</v>
      </c>
      <c r="AB1795" s="76" t="str">
        <f>IFERROR(VLOOKUP(H1795,[1]!Tabela11[[#All],[PEP/ORDEM]:[Mês_Acompanhamento]],8,0),"GIRO")</f>
        <v>GIRO</v>
      </c>
      <c r="AC1795" s="36" t="s">
        <v>271</v>
      </c>
      <c r="AD1795" s="37" t="s">
        <v>51</v>
      </c>
      <c r="AE1795" s="32" t="str">
        <f t="shared" ref="AE1795:AE1858" si="264">IF(AND(AJ1795&gt;0, AK1795&gt;0), "Realizado", "Não realizado")</f>
        <v>Realizado</v>
      </c>
      <c r="AF1795" s="114" t="s">
        <v>42</v>
      </c>
      <c r="AG1795" s="49">
        <f t="shared" si="258"/>
        <v>657.2</v>
      </c>
      <c r="AH1795" s="40">
        <v>2548098.5699999998</v>
      </c>
      <c r="AI1795" s="50" t="e">
        <f t="shared" si="257"/>
        <v>#N/A</v>
      </c>
      <c r="AJ1795" s="110">
        <v>26045388</v>
      </c>
      <c r="AK1795" s="154">
        <v>657.2</v>
      </c>
      <c r="AL1795" s="34" t="str">
        <f t="shared" si="262"/>
        <v>Mauricio Alves</v>
      </c>
    </row>
    <row r="1796" spans="1:38" x14ac:dyDescent="0.25">
      <c r="A1796" s="26" t="s">
        <v>38</v>
      </c>
      <c r="B1796" s="26" t="s">
        <v>39</v>
      </c>
      <c r="C1796" s="26" t="s">
        <v>52</v>
      </c>
      <c r="D1796" s="26" t="s">
        <v>40</v>
      </c>
      <c r="E1796" s="27">
        <v>44865412</v>
      </c>
      <c r="F1796" s="67">
        <v>295</v>
      </c>
      <c r="G1796" s="67"/>
      <c r="H1796" s="26">
        <v>6000841870</v>
      </c>
      <c r="I1796" s="26" t="s">
        <v>42</v>
      </c>
      <c r="J1796" s="26" t="s">
        <v>42</v>
      </c>
      <c r="K1796" s="30" t="str">
        <f t="shared" si="263"/>
        <v>Custeio</v>
      </c>
      <c r="L1796" s="47" t="s">
        <v>136</v>
      </c>
      <c r="M1796" s="26" t="s">
        <v>111</v>
      </c>
      <c r="N1796" s="26" t="str">
        <f t="shared" si="259"/>
        <v>Realizado</v>
      </c>
      <c r="O1796" s="47" t="s">
        <v>137</v>
      </c>
      <c r="P1796" s="47" t="s">
        <v>859</v>
      </c>
      <c r="Q1796" s="26" t="str">
        <f>IFERROR(IFERROR(VLOOKUP(H1796,[1]STATUS_CAPEX!I:J,2,0),VLOOKUP(H1796,[1]STATUS_OPEX!H:I,2,0)),0)</f>
        <v>LIB //COMS</v>
      </c>
      <c r="R1796" s="135">
        <v>45581</v>
      </c>
      <c r="S1796" s="32" t="s">
        <v>165</v>
      </c>
      <c r="T1796" s="47" t="s">
        <v>72</v>
      </c>
      <c r="U1796" s="33" t="s">
        <v>39</v>
      </c>
      <c r="V1796" s="33" t="str">
        <f t="shared" si="260"/>
        <v>OK</v>
      </c>
      <c r="W1796" s="33" t="s">
        <v>49</v>
      </c>
      <c r="X1796" s="33" t="s">
        <v>49</v>
      </c>
      <c r="Y1796" s="33" t="s">
        <v>39</v>
      </c>
      <c r="Z1796" s="14">
        <f t="shared" si="261"/>
        <v>1</v>
      </c>
      <c r="AA1796" s="48">
        <v>557.84</v>
      </c>
      <c r="AB1796" s="76" t="s">
        <v>50</v>
      </c>
      <c r="AC1796" s="36" t="s">
        <v>525</v>
      </c>
      <c r="AD1796" s="37" t="s">
        <v>51</v>
      </c>
      <c r="AE1796" s="32" t="str">
        <f t="shared" si="264"/>
        <v>Realizado</v>
      </c>
      <c r="AF1796" s="38" t="s">
        <v>166</v>
      </c>
      <c r="AG1796" s="49">
        <f t="shared" si="258"/>
        <v>558.98</v>
      </c>
      <c r="AH1796" s="40">
        <v>2548098.5699999998</v>
      </c>
      <c r="AI1796" s="50" t="e">
        <f t="shared" si="257"/>
        <v>#N/A</v>
      </c>
      <c r="AJ1796" s="110">
        <v>26082803</v>
      </c>
      <c r="AK1796" s="154">
        <v>558.98</v>
      </c>
      <c r="AL1796" s="34" t="str">
        <f t="shared" si="262"/>
        <v>Mauricio Alves</v>
      </c>
    </row>
    <row r="1797" spans="1:38" x14ac:dyDescent="0.25">
      <c r="A1797" s="26" t="s">
        <v>38</v>
      </c>
      <c r="B1797" s="26" t="s">
        <v>39</v>
      </c>
      <c r="C1797" s="26" t="s">
        <v>52</v>
      </c>
      <c r="D1797" s="26" t="s">
        <v>40</v>
      </c>
      <c r="E1797" s="27">
        <v>44688428</v>
      </c>
      <c r="F1797" s="67">
        <v>296</v>
      </c>
      <c r="G1797" s="67"/>
      <c r="H1797" s="26">
        <v>6000841872</v>
      </c>
      <c r="I1797" s="26" t="s">
        <v>42</v>
      </c>
      <c r="J1797" s="26" t="s">
        <v>42</v>
      </c>
      <c r="K1797" s="30" t="str">
        <f t="shared" si="263"/>
        <v>Custeio</v>
      </c>
      <c r="L1797" s="47" t="s">
        <v>136</v>
      </c>
      <c r="M1797" s="26" t="s">
        <v>111</v>
      </c>
      <c r="N1797" s="26" t="str">
        <f t="shared" si="259"/>
        <v>Realizado</v>
      </c>
      <c r="O1797" s="47" t="s">
        <v>100</v>
      </c>
      <c r="P1797" s="47" t="s">
        <v>857</v>
      </c>
      <c r="Q1797" s="26" t="str">
        <f>IFERROR(IFERROR(VLOOKUP(H1797,[1]STATUS_CAPEX!I:J,2,0),VLOOKUP(H1797,[1]STATUS_OPEX!H:I,2,0)),0)</f>
        <v>LIB //COMS</v>
      </c>
      <c r="R1797" s="135">
        <v>45581</v>
      </c>
      <c r="S1797" s="32" t="s">
        <v>165</v>
      </c>
      <c r="T1797" s="47" t="s">
        <v>72</v>
      </c>
      <c r="U1797" s="33" t="s">
        <v>39</v>
      </c>
      <c r="V1797" s="33" t="str">
        <f t="shared" si="260"/>
        <v>OK</v>
      </c>
      <c r="W1797" s="33" t="s">
        <v>49</v>
      </c>
      <c r="X1797" s="33" t="s">
        <v>49</v>
      </c>
      <c r="Y1797" s="33" t="s">
        <v>39</v>
      </c>
      <c r="Z1797" s="14">
        <f t="shared" si="261"/>
        <v>1</v>
      </c>
      <c r="AA1797" s="48">
        <v>2319.44</v>
      </c>
      <c r="AB1797" s="76" t="s">
        <v>50</v>
      </c>
      <c r="AC1797" s="36" t="s">
        <v>525</v>
      </c>
      <c r="AD1797" s="37" t="s">
        <v>51</v>
      </c>
      <c r="AE1797" s="32" t="str">
        <f t="shared" si="264"/>
        <v>Realizado</v>
      </c>
      <c r="AF1797" s="38" t="s">
        <v>166</v>
      </c>
      <c r="AG1797" s="49">
        <f t="shared" si="258"/>
        <v>430.26</v>
      </c>
      <c r="AH1797" s="40">
        <v>2548098.5699999998</v>
      </c>
      <c r="AI1797" s="50" t="e">
        <f t="shared" si="257"/>
        <v>#N/A</v>
      </c>
      <c r="AJ1797" s="110">
        <v>26082825</v>
      </c>
      <c r="AK1797" s="154">
        <v>430.26</v>
      </c>
      <c r="AL1797" s="34" t="str">
        <f t="shared" si="262"/>
        <v>Mauricio Alves</v>
      </c>
    </row>
    <row r="1798" spans="1:38" x14ac:dyDescent="0.25">
      <c r="A1798" s="26" t="s">
        <v>38</v>
      </c>
      <c r="B1798" s="26" t="s">
        <v>39</v>
      </c>
      <c r="C1798" s="26" t="s">
        <v>52</v>
      </c>
      <c r="D1798" s="26" t="s">
        <v>40</v>
      </c>
      <c r="E1798" s="27">
        <v>44686087</v>
      </c>
      <c r="F1798" s="67">
        <v>297</v>
      </c>
      <c r="G1798" s="67"/>
      <c r="H1798" s="26">
        <v>6000841873</v>
      </c>
      <c r="I1798" s="26" t="s">
        <v>42</v>
      </c>
      <c r="J1798" s="26" t="s">
        <v>42</v>
      </c>
      <c r="K1798" s="30" t="str">
        <f t="shared" si="263"/>
        <v>Custeio</v>
      </c>
      <c r="L1798" s="47" t="s">
        <v>136</v>
      </c>
      <c r="M1798" s="26" t="s">
        <v>111</v>
      </c>
      <c r="N1798" s="26" t="str">
        <f t="shared" si="259"/>
        <v>Realizado</v>
      </c>
      <c r="O1798" s="47" t="s">
        <v>64</v>
      </c>
      <c r="P1798" s="47" t="s">
        <v>866</v>
      </c>
      <c r="Q1798" s="26" t="str">
        <f>IFERROR(IFERROR(VLOOKUP(H1798,[1]STATUS_CAPEX!I:J,2,0),VLOOKUP(H1798,[1]STATUS_OPEX!H:I,2,0)),0)</f>
        <v>LIB //COMS</v>
      </c>
      <c r="R1798" s="135">
        <v>45581</v>
      </c>
      <c r="S1798" s="32" t="s">
        <v>165</v>
      </c>
      <c r="T1798" s="47" t="s">
        <v>72</v>
      </c>
      <c r="U1798" s="33" t="s">
        <v>39</v>
      </c>
      <c r="V1798" s="33" t="str">
        <f t="shared" si="260"/>
        <v>OK</v>
      </c>
      <c r="W1798" s="33" t="s">
        <v>49</v>
      </c>
      <c r="X1798" s="33" t="s">
        <v>49</v>
      </c>
      <c r="Y1798" s="33" t="s">
        <v>39</v>
      </c>
      <c r="Z1798" s="14">
        <f t="shared" si="261"/>
        <v>1</v>
      </c>
      <c r="AA1798" s="48">
        <v>3576.34</v>
      </c>
      <c r="AB1798" s="76" t="s">
        <v>50</v>
      </c>
      <c r="AC1798" s="36" t="s">
        <v>525</v>
      </c>
      <c r="AD1798" s="37" t="s">
        <v>51</v>
      </c>
      <c r="AE1798" s="32" t="str">
        <f t="shared" si="264"/>
        <v>Realizado</v>
      </c>
      <c r="AF1798" s="38" t="s">
        <v>166</v>
      </c>
      <c r="AG1798" s="49">
        <f t="shared" si="258"/>
        <v>884.38</v>
      </c>
      <c r="AH1798" s="40">
        <v>2548098.5699999998</v>
      </c>
      <c r="AI1798" s="50" t="e">
        <f t="shared" si="257"/>
        <v>#N/A</v>
      </c>
      <c r="AJ1798" s="110">
        <v>26082860</v>
      </c>
      <c r="AK1798" s="154">
        <v>884.38</v>
      </c>
      <c r="AL1798" s="34" t="str">
        <f t="shared" si="262"/>
        <v>Mauricio Alves</v>
      </c>
    </row>
    <row r="1799" spans="1:38" x14ac:dyDescent="0.25">
      <c r="A1799" s="26" t="s">
        <v>38</v>
      </c>
      <c r="B1799" s="26" t="s">
        <v>39</v>
      </c>
      <c r="C1799" s="26" t="s">
        <v>52</v>
      </c>
      <c r="D1799" s="26" t="s">
        <v>40</v>
      </c>
      <c r="E1799" s="27">
        <v>10562</v>
      </c>
      <c r="F1799" s="67">
        <v>195</v>
      </c>
      <c r="G1799" s="67"/>
      <c r="H1799" s="26">
        <v>6000842028</v>
      </c>
      <c r="I1799" s="43" t="s">
        <v>42</v>
      </c>
      <c r="J1799" s="43" t="s">
        <v>42</v>
      </c>
      <c r="K1799" s="30" t="str">
        <f t="shared" si="263"/>
        <v>Custeio</v>
      </c>
      <c r="L1799" s="47" t="s">
        <v>136</v>
      </c>
      <c r="M1799" s="47" t="s">
        <v>44</v>
      </c>
      <c r="N1799" s="26" t="str">
        <f t="shared" si="259"/>
        <v>Realizado</v>
      </c>
      <c r="O1799" s="47" t="s">
        <v>45</v>
      </c>
      <c r="P1799" s="47" t="s">
        <v>867</v>
      </c>
      <c r="Q1799" s="26" t="str">
        <f>IFERROR(IFERROR(VLOOKUP(H1799,[1]STATUS_CAPEX!I:J,2,0),VLOOKUP(H1799,[1]STATUS_OPEX!H:I,2,0)),0)</f>
        <v>LIB //COMS</v>
      </c>
      <c r="R1799" s="135">
        <v>45581</v>
      </c>
      <c r="S1799" s="32" t="s">
        <v>47</v>
      </c>
      <c r="T1799" s="47" t="s">
        <v>72</v>
      </c>
      <c r="U1799" s="33" t="s">
        <v>39</v>
      </c>
      <c r="V1799" s="33" t="str">
        <f t="shared" si="260"/>
        <v>OK</v>
      </c>
      <c r="W1799" s="33" t="s">
        <v>49</v>
      </c>
      <c r="X1799" s="33" t="s">
        <v>49</v>
      </c>
      <c r="Y1799" s="33" t="s">
        <v>39</v>
      </c>
      <c r="Z1799" s="14">
        <f t="shared" si="261"/>
        <v>1</v>
      </c>
      <c r="AA1799" s="48">
        <v>6544.96</v>
      </c>
      <c r="AB1799" s="76" t="str">
        <f>IFERROR(VLOOKUP(H1799,[1]!Tabela11[[#All],[PEP/ORDEM]:[Mês_Acompanhamento]],8,0),"GIRO")</f>
        <v>GIRO</v>
      </c>
      <c r="AC1799" s="36" t="s">
        <v>525</v>
      </c>
      <c r="AD1799" s="37" t="s">
        <v>51</v>
      </c>
      <c r="AE1799" s="32" t="str">
        <f t="shared" si="264"/>
        <v>Realizado</v>
      </c>
      <c r="AF1799" s="114" t="s">
        <v>42</v>
      </c>
      <c r="AG1799" s="49">
        <f t="shared" si="258"/>
        <v>1884.71</v>
      </c>
      <c r="AH1799" s="40">
        <v>2548098.5699999998</v>
      </c>
      <c r="AI1799" s="50" t="e">
        <f t="shared" si="257"/>
        <v>#N/A</v>
      </c>
      <c r="AJ1799" s="113">
        <v>26082986</v>
      </c>
      <c r="AK1799" s="154">
        <v>1884.71</v>
      </c>
      <c r="AL1799" s="34" t="str">
        <f t="shared" si="262"/>
        <v>Mauricio Alves</v>
      </c>
    </row>
    <row r="1800" spans="1:38" hidden="1" x14ac:dyDescent="0.25">
      <c r="A1800" s="26" t="s">
        <v>106</v>
      </c>
      <c r="B1800" s="30" t="s">
        <v>39</v>
      </c>
      <c r="C1800" s="26" t="s">
        <v>52</v>
      </c>
      <c r="D1800" s="26" t="s">
        <v>40</v>
      </c>
      <c r="E1800" s="27">
        <v>804</v>
      </c>
      <c r="F1800" s="67">
        <v>356</v>
      </c>
      <c r="G1800" s="67"/>
      <c r="H1800" s="44" t="s">
        <v>868</v>
      </c>
      <c r="I1800" s="45" t="s">
        <v>63</v>
      </c>
      <c r="J1800" s="45" t="s">
        <v>63</v>
      </c>
      <c r="K1800" s="30" t="str">
        <f t="shared" si="263"/>
        <v>EME</v>
      </c>
      <c r="L1800" s="47" t="s">
        <v>136</v>
      </c>
      <c r="M1800" s="26" t="s">
        <v>54</v>
      </c>
      <c r="N1800" s="26" t="str">
        <f t="shared" si="259"/>
        <v>Pendente</v>
      </c>
      <c r="O1800" s="47" t="s">
        <v>45</v>
      </c>
      <c r="P1800" s="47" t="s">
        <v>700</v>
      </c>
      <c r="Q1800" s="26" t="str">
        <f>IFERROR(IFERROR(VLOOKUP(H1800,[1]STATUS_CAPEX!I:J,2,0),VLOOKUP(H1800,[1]STATUS_OPEX!H:I,2,0)),0)</f>
        <v>LIB //ENER</v>
      </c>
      <c r="R1800" s="135">
        <v>45581</v>
      </c>
      <c r="S1800" s="32" t="s">
        <v>66</v>
      </c>
      <c r="T1800" s="26" t="s">
        <v>48</v>
      </c>
      <c r="U1800" s="33" t="s">
        <v>67</v>
      </c>
      <c r="V1800" s="33" t="str">
        <f t="shared" si="260"/>
        <v>OK</v>
      </c>
      <c r="W1800" s="33" t="s">
        <v>49</v>
      </c>
      <c r="X1800" s="33" t="s">
        <v>49</v>
      </c>
      <c r="Y1800" s="33" t="str">
        <f>IF(AK1800&gt;0,"OK","NOK")</f>
        <v>OK</v>
      </c>
      <c r="Z1800" s="14">
        <f t="shared" si="261"/>
        <v>0.8</v>
      </c>
      <c r="AA1800" s="48">
        <v>3897.08</v>
      </c>
      <c r="AB1800" s="76" t="s">
        <v>50</v>
      </c>
      <c r="AC1800" s="36" t="s">
        <v>411</v>
      </c>
      <c r="AD1800" s="37" t="s">
        <v>51</v>
      </c>
      <c r="AE1800" s="32" t="str">
        <f t="shared" si="264"/>
        <v>Realizado</v>
      </c>
      <c r="AF1800" s="38" t="s">
        <v>68</v>
      </c>
      <c r="AG1800" s="49">
        <f t="shared" si="258"/>
        <v>4121.7</v>
      </c>
      <c r="AH1800" s="40">
        <v>2548098.5699999998</v>
      </c>
      <c r="AI1800" s="50" t="e">
        <f t="shared" si="257"/>
        <v>#N/A</v>
      </c>
      <c r="AJ1800" s="41">
        <v>26385389</v>
      </c>
      <c r="AK1800" s="51">
        <v>4121.7</v>
      </c>
      <c r="AL1800" s="34" t="str">
        <f t="shared" si="262"/>
        <v>Mauricio Alves</v>
      </c>
    </row>
    <row r="1801" spans="1:38" x14ac:dyDescent="0.25">
      <c r="A1801" s="26" t="s">
        <v>38</v>
      </c>
      <c r="B1801" s="26" t="s">
        <v>39</v>
      </c>
      <c r="C1801" s="26" t="s">
        <v>52</v>
      </c>
      <c r="D1801" s="26" t="s">
        <v>40</v>
      </c>
      <c r="E1801" s="27">
        <v>149659</v>
      </c>
      <c r="F1801" s="67">
        <v>357</v>
      </c>
      <c r="G1801" s="67"/>
      <c r="H1801" s="26" t="s">
        <v>869</v>
      </c>
      <c r="I1801" s="55" t="s">
        <v>42</v>
      </c>
      <c r="J1801" s="55" t="s">
        <v>42</v>
      </c>
      <c r="K1801" s="30" t="str">
        <f t="shared" si="263"/>
        <v>EME</v>
      </c>
      <c r="L1801" s="47" t="s">
        <v>136</v>
      </c>
      <c r="M1801" s="26" t="s">
        <v>54</v>
      </c>
      <c r="N1801" s="26" t="str">
        <f t="shared" si="259"/>
        <v>Realizado</v>
      </c>
      <c r="O1801" s="47" t="s">
        <v>45</v>
      </c>
      <c r="P1801" s="47" t="s">
        <v>700</v>
      </c>
      <c r="Q1801" s="26" t="str">
        <f>IFERROR(IFERROR(VLOOKUP(H1801,[1]STATUS_CAPEX!I:J,2,0),VLOOKUP(H1801,[1]STATUS_OPEX!H:I,2,0)),0)</f>
        <v>LIB // MED</v>
      </c>
      <c r="R1801" s="135">
        <v>45581</v>
      </c>
      <c r="S1801" s="32" t="s">
        <v>165</v>
      </c>
      <c r="T1801" s="26" t="s">
        <v>48</v>
      </c>
      <c r="U1801" s="33" t="s">
        <v>39</v>
      </c>
      <c r="V1801" s="33" t="str">
        <f t="shared" si="260"/>
        <v>OK</v>
      </c>
      <c r="W1801" s="33" t="s">
        <v>49</v>
      </c>
      <c r="X1801" s="33" t="s">
        <v>49</v>
      </c>
      <c r="Y1801" s="33" t="s">
        <v>39</v>
      </c>
      <c r="Z1801" s="14">
        <f t="shared" si="261"/>
        <v>1</v>
      </c>
      <c r="AA1801" s="48">
        <v>3489.68</v>
      </c>
      <c r="AB1801" s="76" t="s">
        <v>50</v>
      </c>
      <c r="AC1801" s="36" t="s">
        <v>411</v>
      </c>
      <c r="AD1801" s="37" t="s">
        <v>51</v>
      </c>
      <c r="AE1801" s="32" t="str">
        <f t="shared" si="264"/>
        <v>Realizado</v>
      </c>
      <c r="AF1801" s="38" t="s">
        <v>166</v>
      </c>
      <c r="AG1801" s="49">
        <f t="shared" si="258"/>
        <v>3690.81</v>
      </c>
      <c r="AH1801" s="40">
        <v>2548098.5699999998</v>
      </c>
      <c r="AI1801" s="50" t="e">
        <f t="shared" si="257"/>
        <v>#N/A</v>
      </c>
      <c r="AJ1801" s="41">
        <v>26276358</v>
      </c>
      <c r="AK1801" s="51">
        <v>3690.81</v>
      </c>
      <c r="AL1801" s="34" t="str">
        <f t="shared" si="262"/>
        <v>Mauricio Alves</v>
      </c>
    </row>
    <row r="1802" spans="1:38" hidden="1" x14ac:dyDescent="0.25">
      <c r="A1802" s="26" t="s">
        <v>143</v>
      </c>
      <c r="B1802" s="26" t="s">
        <v>39</v>
      </c>
      <c r="C1802" s="26" t="s">
        <v>52</v>
      </c>
      <c r="D1802" s="26" t="s">
        <v>40</v>
      </c>
      <c r="E1802" s="27" t="s">
        <v>870</v>
      </c>
      <c r="F1802" s="67">
        <v>358</v>
      </c>
      <c r="G1802" s="67"/>
      <c r="H1802" s="44" t="s">
        <v>871</v>
      </c>
      <c r="I1802" s="45" t="s">
        <v>63</v>
      </c>
      <c r="J1802" s="45" t="s">
        <v>63</v>
      </c>
      <c r="K1802" s="30" t="str">
        <f t="shared" si="263"/>
        <v>EME</v>
      </c>
      <c r="L1802" s="47" t="s">
        <v>136</v>
      </c>
      <c r="M1802" s="26" t="s">
        <v>54</v>
      </c>
      <c r="N1802" s="26" t="str">
        <f t="shared" si="259"/>
        <v>Pendente</v>
      </c>
      <c r="O1802" s="47" t="s">
        <v>45</v>
      </c>
      <c r="P1802" s="47" t="s">
        <v>705</v>
      </c>
      <c r="Q1802" s="26" t="str">
        <f>IFERROR(IFERROR(VLOOKUP(H1802,[1]STATUS_CAPEX!I:J,2,0),VLOOKUP(H1802,[1]STATUS_OPEX!H:I,2,0)),0)</f>
        <v>LIB //PEND</v>
      </c>
      <c r="R1802" s="135">
        <v>45581</v>
      </c>
      <c r="S1802" s="32" t="s">
        <v>66</v>
      </c>
      <c r="T1802" s="26" t="s">
        <v>48</v>
      </c>
      <c r="U1802" s="33" t="s">
        <v>39</v>
      </c>
      <c r="V1802" s="33" t="str">
        <f t="shared" si="260"/>
        <v>OK</v>
      </c>
      <c r="W1802" s="33" t="s">
        <v>148</v>
      </c>
      <c r="X1802" s="33" t="s">
        <v>148</v>
      </c>
      <c r="Y1802" s="33" t="s">
        <v>39</v>
      </c>
      <c r="Z1802" s="14">
        <f t="shared" si="261"/>
        <v>0.6</v>
      </c>
      <c r="AA1802" s="48">
        <v>4111.57</v>
      </c>
      <c r="AB1802" s="50" t="s">
        <v>50</v>
      </c>
      <c r="AC1802" s="36" t="s">
        <v>347</v>
      </c>
      <c r="AD1802" s="37">
        <v>45642</v>
      </c>
      <c r="AE1802" s="32" t="str">
        <f t="shared" si="264"/>
        <v>Realizado</v>
      </c>
      <c r="AF1802" s="38" t="s">
        <v>345</v>
      </c>
      <c r="AG1802" s="49">
        <f t="shared" si="258"/>
        <v>3389.66</v>
      </c>
      <c r="AH1802" s="40">
        <v>2548098.5699999998</v>
      </c>
      <c r="AI1802" s="50" t="e">
        <f t="shared" si="257"/>
        <v>#N/A</v>
      </c>
      <c r="AJ1802" s="41">
        <v>26385610</v>
      </c>
      <c r="AK1802" s="51">
        <v>3389.66</v>
      </c>
      <c r="AL1802" s="34" t="str">
        <f t="shared" si="262"/>
        <v>Mauricio Alves</v>
      </c>
    </row>
    <row r="1803" spans="1:38" x14ac:dyDescent="0.25">
      <c r="A1803" s="26" t="s">
        <v>38</v>
      </c>
      <c r="B1803" s="26" t="s">
        <v>39</v>
      </c>
      <c r="C1803" s="26" t="s">
        <v>52</v>
      </c>
      <c r="D1803" s="26" t="s">
        <v>40</v>
      </c>
      <c r="E1803" s="27">
        <v>31924</v>
      </c>
      <c r="F1803" s="67">
        <v>359</v>
      </c>
      <c r="G1803" s="67"/>
      <c r="H1803" s="26">
        <v>6000840889</v>
      </c>
      <c r="I1803" s="55" t="s">
        <v>42</v>
      </c>
      <c r="J1803" s="55" t="s">
        <v>42</v>
      </c>
      <c r="K1803" s="30" t="str">
        <f t="shared" si="263"/>
        <v>Custeio</v>
      </c>
      <c r="L1803" s="47" t="s">
        <v>136</v>
      </c>
      <c r="M1803" s="26" t="s">
        <v>54</v>
      </c>
      <c r="N1803" s="26" t="str">
        <f t="shared" si="259"/>
        <v>Realizado</v>
      </c>
      <c r="O1803" s="47" t="s">
        <v>45</v>
      </c>
      <c r="P1803" s="47" t="s">
        <v>872</v>
      </c>
      <c r="Q1803" s="26" t="str">
        <f>IFERROR(IFERROR(VLOOKUP(H1803,[1]STATUS_CAPEX!I:J,2,0),VLOOKUP(H1803,[1]STATUS_OPEX!H:I,2,0)),0)</f>
        <v>LIB //COMS</v>
      </c>
      <c r="R1803" s="135">
        <v>45581</v>
      </c>
      <c r="S1803" s="32" t="s">
        <v>165</v>
      </c>
      <c r="T1803" s="47" t="s">
        <v>72</v>
      </c>
      <c r="U1803" s="33" t="s">
        <v>39</v>
      </c>
      <c r="V1803" s="33" t="str">
        <f t="shared" si="260"/>
        <v>OK</v>
      </c>
      <c r="W1803" s="33" t="s">
        <v>49</v>
      </c>
      <c r="X1803" s="33" t="s">
        <v>49</v>
      </c>
      <c r="Y1803" s="33" t="s">
        <v>39</v>
      </c>
      <c r="Z1803" s="14">
        <f t="shared" si="261"/>
        <v>1</v>
      </c>
      <c r="AA1803" s="48">
        <v>681.7</v>
      </c>
      <c r="AB1803" s="76" t="s">
        <v>50</v>
      </c>
      <c r="AC1803" s="36" t="s">
        <v>271</v>
      </c>
      <c r="AD1803" s="37" t="s">
        <v>51</v>
      </c>
      <c r="AE1803" s="32" t="str">
        <f t="shared" si="264"/>
        <v>Realizado</v>
      </c>
      <c r="AF1803" s="38" t="s">
        <v>166</v>
      </c>
      <c r="AG1803" s="49">
        <f t="shared" si="258"/>
        <v>327.39999999999998</v>
      </c>
      <c r="AH1803" s="40">
        <v>2548098.5699999998</v>
      </c>
      <c r="AI1803" s="50" t="e">
        <f t="shared" si="257"/>
        <v>#N/A</v>
      </c>
      <c r="AJ1803" s="41">
        <v>26305667</v>
      </c>
      <c r="AK1803" s="51">
        <v>327.39999999999998</v>
      </c>
      <c r="AL1803" s="34" t="str">
        <f t="shared" si="262"/>
        <v>Mauricio Alves</v>
      </c>
    </row>
    <row r="1804" spans="1:38" x14ac:dyDescent="0.25">
      <c r="A1804" s="26" t="s">
        <v>38</v>
      </c>
      <c r="B1804" s="26" t="s">
        <v>39</v>
      </c>
      <c r="C1804" s="26" t="s">
        <v>52</v>
      </c>
      <c r="D1804" s="26" t="s">
        <v>40</v>
      </c>
      <c r="E1804" s="27">
        <v>44024</v>
      </c>
      <c r="F1804" s="67">
        <v>360</v>
      </c>
      <c r="G1804" s="67"/>
      <c r="H1804" s="44" t="s">
        <v>873</v>
      </c>
      <c r="I1804" s="45" t="s">
        <v>63</v>
      </c>
      <c r="J1804" s="45" t="s">
        <v>63</v>
      </c>
      <c r="K1804" s="30" t="str">
        <f t="shared" si="263"/>
        <v>EME</v>
      </c>
      <c r="L1804" s="47" t="s">
        <v>136</v>
      </c>
      <c r="M1804" s="26" t="s">
        <v>54</v>
      </c>
      <c r="N1804" s="26" t="str">
        <f t="shared" si="259"/>
        <v>Realizado</v>
      </c>
      <c r="O1804" s="47" t="s">
        <v>117</v>
      </c>
      <c r="P1804" s="47" t="s">
        <v>705</v>
      </c>
      <c r="Q1804" s="26" t="str">
        <f>IFERROR(IFERROR(VLOOKUP(H1804,[1]STATUS_CAPEX!I:J,2,0),VLOOKUP(H1804,[1]STATUS_OPEX!H:I,2,0)),0)</f>
        <v>LIB //COMS</v>
      </c>
      <c r="R1804" s="135">
        <v>45581</v>
      </c>
      <c r="S1804" s="32" t="s">
        <v>66</v>
      </c>
      <c r="T1804" s="26" t="s">
        <v>48</v>
      </c>
      <c r="U1804" s="33" t="s">
        <v>39</v>
      </c>
      <c r="V1804" s="33" t="str">
        <f t="shared" si="260"/>
        <v>OK</v>
      </c>
      <c r="W1804" s="33" t="s">
        <v>49</v>
      </c>
      <c r="X1804" s="33" t="s">
        <v>49</v>
      </c>
      <c r="Y1804" s="33" t="s">
        <v>39</v>
      </c>
      <c r="Z1804" s="14">
        <f t="shared" si="261"/>
        <v>1</v>
      </c>
      <c r="AA1804" s="48">
        <v>3818.45</v>
      </c>
      <c r="AB1804" s="50" t="s">
        <v>50</v>
      </c>
      <c r="AC1804" s="36" t="str">
        <f>IFERROR(VLOOKUP(T1804,[1]STATUS_CAPEX!Q:R,2,0),"SAMUEL OLIVEIRA")</f>
        <v>LUCAS ANDRADE</v>
      </c>
      <c r="AD1804" s="37" t="s">
        <v>51</v>
      </c>
      <c r="AE1804" s="32" t="str">
        <f t="shared" si="264"/>
        <v>Realizado</v>
      </c>
      <c r="AF1804" s="38" t="s">
        <v>345</v>
      </c>
      <c r="AG1804" s="49">
        <f t="shared" si="258"/>
        <v>3303.54</v>
      </c>
      <c r="AH1804" s="40">
        <v>2548098.5699999998</v>
      </c>
      <c r="AI1804" s="50" t="e">
        <f t="shared" si="257"/>
        <v>#N/A</v>
      </c>
      <c r="AJ1804" s="41">
        <v>26216182</v>
      </c>
      <c r="AK1804" s="51">
        <v>3303.54</v>
      </c>
      <c r="AL1804" s="34" t="str">
        <f t="shared" si="262"/>
        <v>Mauricio Alves</v>
      </c>
    </row>
    <row r="1805" spans="1:38" hidden="1" x14ac:dyDescent="0.25">
      <c r="A1805" s="26" t="s">
        <v>183</v>
      </c>
      <c r="B1805" s="30" t="s">
        <v>874</v>
      </c>
      <c r="C1805" s="26" t="s">
        <v>801</v>
      </c>
      <c r="D1805" s="26" t="s">
        <v>354</v>
      </c>
      <c r="E1805" s="27">
        <v>27744</v>
      </c>
      <c r="F1805" s="67">
        <v>355</v>
      </c>
      <c r="G1805" s="67"/>
      <c r="H1805" s="44" t="s">
        <v>875</v>
      </c>
      <c r="I1805" s="45" t="s">
        <v>63</v>
      </c>
      <c r="J1805" s="45" t="s">
        <v>63</v>
      </c>
      <c r="K1805" s="30" t="str">
        <f t="shared" si="263"/>
        <v>EME</v>
      </c>
      <c r="L1805" s="47" t="s">
        <v>136</v>
      </c>
      <c r="M1805" s="26" t="s">
        <v>54</v>
      </c>
      <c r="N1805" s="26" t="str">
        <f t="shared" si="259"/>
        <v>Pendente</v>
      </c>
      <c r="O1805" s="47" t="s">
        <v>422</v>
      </c>
      <c r="P1805" s="47" t="s">
        <v>705</v>
      </c>
      <c r="Q1805" s="26" t="str">
        <f>IFERROR(IFERROR(VLOOKUP(H1805,[1]STATUS_CAPEX!I:J,2,0),VLOOKUP(H1805,[1]STATUS_OPEX!H:I,2,0)),0)</f>
        <v>LIB //ATEC</v>
      </c>
      <c r="R1805" s="135">
        <v>45581</v>
      </c>
      <c r="S1805" s="32" t="s">
        <v>66</v>
      </c>
      <c r="T1805" s="26" t="s">
        <v>48</v>
      </c>
      <c r="U1805" s="33" t="s">
        <v>67</v>
      </c>
      <c r="V1805" s="33" t="str">
        <f t="shared" si="260"/>
        <v>OK</v>
      </c>
      <c r="W1805" s="33" t="s">
        <v>148</v>
      </c>
      <c r="X1805" s="33" t="s">
        <v>148</v>
      </c>
      <c r="Y1805" s="33" t="str">
        <f>IF(AK1805&gt;0,"OK","NOK")</f>
        <v>NOK</v>
      </c>
      <c r="Z1805" s="14">
        <f t="shared" si="261"/>
        <v>0.2</v>
      </c>
      <c r="AA1805" s="48">
        <v>6819.71</v>
      </c>
      <c r="AB1805" s="76" t="s">
        <v>50</v>
      </c>
      <c r="AC1805" s="36" t="s">
        <v>799</v>
      </c>
      <c r="AD1805" s="37" t="s">
        <v>51</v>
      </c>
      <c r="AE1805" s="32" t="str">
        <f t="shared" si="264"/>
        <v>Não realizado</v>
      </c>
      <c r="AF1805" s="38" t="s">
        <v>68</v>
      </c>
      <c r="AG1805" s="49">
        <f t="shared" si="258"/>
        <v>0</v>
      </c>
      <c r="AH1805" s="40">
        <v>2548098.5699999998</v>
      </c>
      <c r="AI1805" s="50" t="e">
        <f t="shared" si="257"/>
        <v>#N/A</v>
      </c>
      <c r="AJ1805" s="41">
        <v>0</v>
      </c>
      <c r="AK1805" s="51">
        <v>0</v>
      </c>
      <c r="AL1805" s="34" t="str">
        <f t="shared" si="262"/>
        <v>Erica Fragoso</v>
      </c>
    </row>
    <row r="1806" spans="1:38" x14ac:dyDescent="0.25">
      <c r="A1806" s="26" t="s">
        <v>38</v>
      </c>
      <c r="B1806" s="26" t="s">
        <v>39</v>
      </c>
      <c r="C1806" s="26" t="s">
        <v>52</v>
      </c>
      <c r="D1806" s="26" t="s">
        <v>40</v>
      </c>
      <c r="E1806" s="117">
        <v>10267</v>
      </c>
      <c r="F1806" s="118">
        <v>764</v>
      </c>
      <c r="G1806" s="118"/>
      <c r="H1806" s="26">
        <v>6000817652</v>
      </c>
      <c r="I1806" s="29" t="s">
        <v>42</v>
      </c>
      <c r="J1806" s="29" t="s">
        <v>42</v>
      </c>
      <c r="K1806" s="30" t="str">
        <f t="shared" si="263"/>
        <v>Custeio</v>
      </c>
      <c r="L1806" s="119" t="s">
        <v>156</v>
      </c>
      <c r="M1806" s="26" t="s">
        <v>69</v>
      </c>
      <c r="N1806" s="43" t="str">
        <f t="shared" si="259"/>
        <v>Realizado</v>
      </c>
      <c r="O1806" s="119" t="s">
        <v>45</v>
      </c>
      <c r="P1806" s="119" t="s">
        <v>76</v>
      </c>
      <c r="Q1806" s="43" t="str">
        <f>IFERROR(IFERROR(VLOOKUP(H1806,[1]STATUS_CAPEX!I:J,2,0),VLOOKUP(H1806,[1]STATUS_OPEX!H:I,2,0)),0)</f>
        <v>LIB //COMS</v>
      </c>
      <c r="R1806" s="136">
        <v>45582</v>
      </c>
      <c r="S1806" s="99" t="s">
        <v>47</v>
      </c>
      <c r="T1806" s="119" t="s">
        <v>72</v>
      </c>
      <c r="U1806" s="33" t="s">
        <v>39</v>
      </c>
      <c r="V1806" s="33" t="str">
        <f t="shared" si="260"/>
        <v>OK</v>
      </c>
      <c r="W1806" s="33" t="s">
        <v>49</v>
      </c>
      <c r="X1806" s="33" t="s">
        <v>49</v>
      </c>
      <c r="Y1806" s="33" t="s">
        <v>39</v>
      </c>
      <c r="Z1806" s="14">
        <f t="shared" si="261"/>
        <v>1</v>
      </c>
      <c r="AA1806" s="121">
        <v>1986.25</v>
      </c>
      <c r="AB1806" s="139" t="str">
        <f>IFERROR(VLOOKUP(H1806,[1]!Tabela11[[#All],[PEP/ORDEM]:[Mês_Acompanhamento]],8,0),"GIRO")</f>
        <v>GIRO</v>
      </c>
      <c r="AC1806" s="36" t="str">
        <f>IFERROR(VLOOKUP(S1806,[1]STATUS_CAPEX!P:R,3,0),"SAMUEL OLIVEIRA")</f>
        <v>SAMUEL OLIVEIRA</v>
      </c>
      <c r="AD1806" s="37" t="s">
        <v>51</v>
      </c>
      <c r="AE1806" s="32" t="str">
        <f t="shared" si="264"/>
        <v>Realizado</v>
      </c>
      <c r="AF1806" s="114" t="s">
        <v>42</v>
      </c>
      <c r="AG1806" s="126">
        <f t="shared" si="258"/>
        <v>2000.35</v>
      </c>
      <c r="AH1806" s="40">
        <v>2548098.5699999998</v>
      </c>
      <c r="AI1806" s="127" t="e">
        <f t="shared" si="257"/>
        <v>#N/A</v>
      </c>
      <c r="AJ1806" s="110">
        <v>26045388</v>
      </c>
      <c r="AK1806" s="154">
        <v>2000.35</v>
      </c>
      <c r="AL1806" s="34" t="str">
        <f t="shared" si="262"/>
        <v>Mauricio Alves</v>
      </c>
    </row>
    <row r="1807" spans="1:38" x14ac:dyDescent="0.25">
      <c r="A1807" s="26" t="s">
        <v>38</v>
      </c>
      <c r="B1807" s="26" t="s">
        <v>39</v>
      </c>
      <c r="C1807" s="26" t="s">
        <v>52</v>
      </c>
      <c r="D1807" s="26" t="s">
        <v>40</v>
      </c>
      <c r="E1807" s="27" t="s">
        <v>876</v>
      </c>
      <c r="F1807" s="67">
        <v>765</v>
      </c>
      <c r="G1807" s="67"/>
      <c r="H1807" s="26">
        <v>6000817680</v>
      </c>
      <c r="I1807" s="26" t="s">
        <v>42</v>
      </c>
      <c r="J1807" s="26" t="s">
        <v>42</v>
      </c>
      <c r="K1807" s="30" t="str">
        <f t="shared" si="263"/>
        <v>Custeio</v>
      </c>
      <c r="L1807" s="119" t="s">
        <v>156</v>
      </c>
      <c r="M1807" s="26" t="s">
        <v>69</v>
      </c>
      <c r="N1807" s="26" t="str">
        <f t="shared" si="259"/>
        <v>Realizado</v>
      </c>
      <c r="O1807" s="47" t="s">
        <v>45</v>
      </c>
      <c r="P1807" s="47" t="s">
        <v>76</v>
      </c>
      <c r="Q1807" s="26" t="str">
        <f>IFERROR(IFERROR(VLOOKUP(H1807,[1]STATUS_CAPEX!I:J,2,0),VLOOKUP(H1807,[1]STATUS_OPEX!H:I,2,0)),0)</f>
        <v>LIB //COMS</v>
      </c>
      <c r="R1807" s="135">
        <v>45582</v>
      </c>
      <c r="S1807" s="32" t="s">
        <v>47</v>
      </c>
      <c r="T1807" s="119" t="s">
        <v>72</v>
      </c>
      <c r="U1807" s="33" t="s">
        <v>39</v>
      </c>
      <c r="V1807" s="33" t="str">
        <f t="shared" si="260"/>
        <v>OK</v>
      </c>
      <c r="W1807" s="33" t="s">
        <v>49</v>
      </c>
      <c r="X1807" s="33" t="s">
        <v>49</v>
      </c>
      <c r="Y1807" s="33" t="s">
        <v>39</v>
      </c>
      <c r="Z1807" s="14">
        <f t="shared" si="261"/>
        <v>1</v>
      </c>
      <c r="AA1807" s="48">
        <v>3686.93</v>
      </c>
      <c r="AB1807" s="76" t="str">
        <f>IFERROR(VLOOKUP(H1807,[1]!Tabela11[[#All],[PEP/ORDEM]:[Mês_Acompanhamento]],8,0),"GIRO")</f>
        <v>GIRO</v>
      </c>
      <c r="AC1807" s="36" t="str">
        <f>IFERROR(VLOOKUP(S1807,[1]STATUS_CAPEX!P:R,3,0),"SAMUEL OLIVEIRA")</f>
        <v>SAMUEL OLIVEIRA</v>
      </c>
      <c r="AD1807" s="37" t="s">
        <v>51</v>
      </c>
      <c r="AE1807" s="32" t="str">
        <f t="shared" si="264"/>
        <v>Realizado</v>
      </c>
      <c r="AF1807" s="114" t="s">
        <v>42</v>
      </c>
      <c r="AG1807" s="49">
        <f t="shared" si="258"/>
        <v>1363.32</v>
      </c>
      <c r="AH1807" s="40">
        <v>2548098.5699999998</v>
      </c>
      <c r="AI1807" s="50" t="e">
        <f t="shared" si="257"/>
        <v>#N/A</v>
      </c>
      <c r="AJ1807" s="110">
        <v>26082907</v>
      </c>
      <c r="AK1807" s="154">
        <v>1363.32</v>
      </c>
      <c r="AL1807" s="34" t="str">
        <f t="shared" si="262"/>
        <v>Mauricio Alves</v>
      </c>
    </row>
    <row r="1808" spans="1:38" x14ac:dyDescent="0.25">
      <c r="A1808" s="26" t="s">
        <v>38</v>
      </c>
      <c r="B1808" s="26" t="s">
        <v>39</v>
      </c>
      <c r="C1808" s="26" t="s">
        <v>52</v>
      </c>
      <c r="D1808" s="26" t="s">
        <v>40</v>
      </c>
      <c r="E1808" s="27">
        <v>10562</v>
      </c>
      <c r="F1808" s="67">
        <v>766</v>
      </c>
      <c r="G1808" s="67"/>
      <c r="H1808" s="26">
        <v>6000817680</v>
      </c>
      <c r="I1808" s="26" t="s">
        <v>42</v>
      </c>
      <c r="J1808" s="26" t="s">
        <v>42</v>
      </c>
      <c r="K1808" s="30" t="str">
        <f t="shared" si="263"/>
        <v>Custeio</v>
      </c>
      <c r="L1808" s="47" t="s">
        <v>156</v>
      </c>
      <c r="M1808" s="26" t="s">
        <v>69</v>
      </c>
      <c r="N1808" s="26" t="str">
        <f t="shared" si="259"/>
        <v>Realizado</v>
      </c>
      <c r="O1808" s="47" t="s">
        <v>45</v>
      </c>
      <c r="P1808" s="47" t="s">
        <v>76</v>
      </c>
      <c r="Q1808" s="26" t="str">
        <f>IFERROR(IFERROR(VLOOKUP(H1808,[1]STATUS_CAPEX!I:J,2,0),VLOOKUP(H1808,[1]STATUS_OPEX!H:I,2,0)),0)</f>
        <v>LIB //COMS</v>
      </c>
      <c r="R1808" s="135">
        <v>45582</v>
      </c>
      <c r="S1808" s="32" t="s">
        <v>47</v>
      </c>
      <c r="T1808" s="119" t="s">
        <v>72</v>
      </c>
      <c r="U1808" s="33" t="s">
        <v>39</v>
      </c>
      <c r="V1808" s="33" t="str">
        <f t="shared" si="260"/>
        <v>OK</v>
      </c>
      <c r="W1808" s="33" t="s">
        <v>49</v>
      </c>
      <c r="X1808" s="33" t="s">
        <v>49</v>
      </c>
      <c r="Y1808" s="33" t="s">
        <v>39</v>
      </c>
      <c r="Z1808" s="14">
        <f t="shared" si="261"/>
        <v>1</v>
      </c>
      <c r="AA1808" s="48">
        <v>3898.58</v>
      </c>
      <c r="AB1808" s="76" t="str">
        <f>IFERROR(VLOOKUP(H1808,[1]!Tabela11[[#All],[PEP/ORDEM]:[Mês_Acompanhamento]],8,0),"GIRO")</f>
        <v>GIRO</v>
      </c>
      <c r="AC1808" s="36" t="s">
        <v>271</v>
      </c>
      <c r="AD1808" s="37" t="s">
        <v>51</v>
      </c>
      <c r="AE1808" s="32" t="str">
        <f t="shared" si="264"/>
        <v>Realizado</v>
      </c>
      <c r="AF1808" s="114" t="s">
        <v>42</v>
      </c>
      <c r="AG1808" s="49">
        <f t="shared" si="258"/>
        <v>3551.01</v>
      </c>
      <c r="AH1808" s="40">
        <v>2548098.5699999998</v>
      </c>
      <c r="AI1808" s="50" t="e">
        <f t="shared" si="257"/>
        <v>#N/A</v>
      </c>
      <c r="AJ1808" s="110">
        <v>26082907</v>
      </c>
      <c r="AK1808" s="154">
        <v>3551.01</v>
      </c>
      <c r="AL1808" s="34" t="str">
        <f t="shared" si="262"/>
        <v>Mauricio Alves</v>
      </c>
    </row>
    <row r="1809" spans="1:38" x14ac:dyDescent="0.25">
      <c r="A1809" s="26" t="s">
        <v>38</v>
      </c>
      <c r="B1809" s="26" t="s">
        <v>39</v>
      </c>
      <c r="C1809" s="26" t="s">
        <v>52</v>
      </c>
      <c r="D1809" s="26" t="s">
        <v>40</v>
      </c>
      <c r="E1809" s="27">
        <v>10562</v>
      </c>
      <c r="F1809" s="67">
        <v>767</v>
      </c>
      <c r="G1809" s="67"/>
      <c r="H1809" s="26">
        <v>6000817680</v>
      </c>
      <c r="I1809" s="26" t="s">
        <v>42</v>
      </c>
      <c r="J1809" s="26" t="s">
        <v>42</v>
      </c>
      <c r="K1809" s="30" t="str">
        <f t="shared" si="263"/>
        <v>Custeio</v>
      </c>
      <c r="L1809" s="47" t="s">
        <v>156</v>
      </c>
      <c r="M1809" s="26" t="s">
        <v>69</v>
      </c>
      <c r="N1809" s="26" t="str">
        <f t="shared" si="259"/>
        <v>Realizado</v>
      </c>
      <c r="O1809" s="47" t="s">
        <v>45</v>
      </c>
      <c r="P1809" s="47" t="s">
        <v>76</v>
      </c>
      <c r="Q1809" s="26" t="str">
        <f>IFERROR(IFERROR(VLOOKUP(H1809,[1]STATUS_CAPEX!I:J,2,0),VLOOKUP(H1809,[1]STATUS_OPEX!H:I,2,0)),0)</f>
        <v>LIB //COMS</v>
      </c>
      <c r="R1809" s="135">
        <v>45582</v>
      </c>
      <c r="S1809" s="32" t="s">
        <v>47</v>
      </c>
      <c r="T1809" s="119" t="s">
        <v>72</v>
      </c>
      <c r="U1809" s="33" t="s">
        <v>39</v>
      </c>
      <c r="V1809" s="33" t="str">
        <f t="shared" si="260"/>
        <v>OK</v>
      </c>
      <c r="W1809" s="33" t="s">
        <v>49</v>
      </c>
      <c r="X1809" s="33" t="s">
        <v>49</v>
      </c>
      <c r="Y1809" s="33" t="s">
        <v>39</v>
      </c>
      <c r="Z1809" s="14">
        <f t="shared" si="261"/>
        <v>1</v>
      </c>
      <c r="AA1809" s="48">
        <v>11994.43</v>
      </c>
      <c r="AB1809" s="76" t="str">
        <f>IFERROR(VLOOKUP(H1809,[1]!Tabela11[[#All],[PEP/ORDEM]:[Mês_Acompanhamento]],8,0),"GIRO")</f>
        <v>GIRO</v>
      </c>
      <c r="AC1809" s="36" t="s">
        <v>271</v>
      </c>
      <c r="AD1809" s="37" t="s">
        <v>51</v>
      </c>
      <c r="AE1809" s="32" t="str">
        <f t="shared" si="264"/>
        <v>Realizado</v>
      </c>
      <c r="AF1809" s="114" t="s">
        <v>42</v>
      </c>
      <c r="AG1809" s="49">
        <f t="shared" si="258"/>
        <v>2232.4</v>
      </c>
      <c r="AH1809" s="40">
        <v>2548098.5699999998</v>
      </c>
      <c r="AI1809" s="50" t="e">
        <f t="shared" ref="AI1809:AI1848" si="265">VLOOKUP(T1809,AN:AO,2,0)</f>
        <v>#N/A</v>
      </c>
      <c r="AJ1809" s="110">
        <v>26082907</v>
      </c>
      <c r="AK1809" s="154">
        <v>2232.4</v>
      </c>
      <c r="AL1809" s="34" t="str">
        <f t="shared" si="262"/>
        <v>Mauricio Alves</v>
      </c>
    </row>
    <row r="1810" spans="1:38" x14ac:dyDescent="0.25">
      <c r="A1810" s="26" t="s">
        <v>38</v>
      </c>
      <c r="B1810" s="26" t="s">
        <v>39</v>
      </c>
      <c r="C1810" s="26" t="s">
        <v>52</v>
      </c>
      <c r="D1810" s="26" t="s">
        <v>40</v>
      </c>
      <c r="E1810" s="27">
        <v>44698938</v>
      </c>
      <c r="F1810" s="67">
        <v>768</v>
      </c>
      <c r="G1810" s="67"/>
      <c r="H1810" s="26">
        <v>6000817680</v>
      </c>
      <c r="I1810" s="26" t="s">
        <v>42</v>
      </c>
      <c r="J1810" s="26" t="s">
        <v>42</v>
      </c>
      <c r="K1810" s="30" t="str">
        <f t="shared" si="263"/>
        <v>Custeio</v>
      </c>
      <c r="L1810" s="119" t="s">
        <v>156</v>
      </c>
      <c r="M1810" s="26" t="s">
        <v>69</v>
      </c>
      <c r="N1810" s="26" t="str">
        <f t="shared" si="259"/>
        <v>Realizado</v>
      </c>
      <c r="O1810" s="47" t="s">
        <v>45</v>
      </c>
      <c r="P1810" s="47" t="s">
        <v>76</v>
      </c>
      <c r="Q1810" s="26" t="str">
        <f>IFERROR(IFERROR(VLOOKUP(H1810,[1]STATUS_CAPEX!I:J,2,0),VLOOKUP(H1810,[1]STATUS_OPEX!H:I,2,0)),0)</f>
        <v>LIB //COMS</v>
      </c>
      <c r="R1810" s="135">
        <v>45582</v>
      </c>
      <c r="S1810" s="32" t="s">
        <v>47</v>
      </c>
      <c r="T1810" s="119" t="s">
        <v>72</v>
      </c>
      <c r="U1810" s="33" t="s">
        <v>39</v>
      </c>
      <c r="V1810" s="33" t="str">
        <f t="shared" si="260"/>
        <v>OK</v>
      </c>
      <c r="W1810" s="33" t="s">
        <v>49</v>
      </c>
      <c r="X1810" s="33" t="s">
        <v>49</v>
      </c>
      <c r="Y1810" s="33" t="s">
        <v>39</v>
      </c>
      <c r="Z1810" s="14">
        <f t="shared" si="261"/>
        <v>1</v>
      </c>
      <c r="AA1810" s="48">
        <v>1936.97</v>
      </c>
      <c r="AB1810" s="76" t="str">
        <f>IFERROR(VLOOKUP(H1810,[1]!Tabela11[[#All],[PEP/ORDEM]:[Mês_Acompanhamento]],8,0),"GIRO")</f>
        <v>GIRO</v>
      </c>
      <c r="AC1810" s="36" t="s">
        <v>73</v>
      </c>
      <c r="AD1810" s="37" t="s">
        <v>51</v>
      </c>
      <c r="AE1810" s="32" t="str">
        <f t="shared" si="264"/>
        <v>Realizado</v>
      </c>
      <c r="AF1810" s="114" t="s">
        <v>42</v>
      </c>
      <c r="AG1810" s="49">
        <f t="shared" si="258"/>
        <v>894.1</v>
      </c>
      <c r="AH1810" s="40">
        <v>2548098.5699999998</v>
      </c>
      <c r="AI1810" s="50" t="e">
        <f t="shared" si="265"/>
        <v>#N/A</v>
      </c>
      <c r="AJ1810" s="110">
        <v>26082907</v>
      </c>
      <c r="AK1810" s="154">
        <v>894.1</v>
      </c>
      <c r="AL1810" s="34" t="str">
        <f t="shared" si="262"/>
        <v>Mauricio Alves</v>
      </c>
    </row>
    <row r="1811" spans="1:38" x14ac:dyDescent="0.25">
      <c r="A1811" s="26" t="s">
        <v>38</v>
      </c>
      <c r="B1811" s="26" t="s">
        <v>39</v>
      </c>
      <c r="C1811" s="26" t="s">
        <v>52</v>
      </c>
      <c r="D1811" s="26" t="s">
        <v>40</v>
      </c>
      <c r="E1811" s="27">
        <v>10562</v>
      </c>
      <c r="F1811" s="67">
        <v>769</v>
      </c>
      <c r="G1811" s="67"/>
      <c r="H1811" s="26">
        <v>6000817680</v>
      </c>
      <c r="I1811" s="26" t="s">
        <v>42</v>
      </c>
      <c r="J1811" s="26" t="s">
        <v>42</v>
      </c>
      <c r="K1811" s="30" t="str">
        <f t="shared" si="263"/>
        <v>Custeio</v>
      </c>
      <c r="L1811" s="47" t="s">
        <v>156</v>
      </c>
      <c r="M1811" s="26" t="s">
        <v>69</v>
      </c>
      <c r="N1811" s="26" t="str">
        <f t="shared" si="259"/>
        <v>Realizado</v>
      </c>
      <c r="O1811" s="47" t="s">
        <v>45</v>
      </c>
      <c r="P1811" s="47" t="s">
        <v>76</v>
      </c>
      <c r="Q1811" s="26" t="str">
        <f>IFERROR(IFERROR(VLOOKUP(H1811,[1]STATUS_CAPEX!I:J,2,0),VLOOKUP(H1811,[1]STATUS_OPEX!H:I,2,0)),0)</f>
        <v>LIB //COMS</v>
      </c>
      <c r="R1811" s="135">
        <v>45582</v>
      </c>
      <c r="S1811" s="32" t="s">
        <v>47</v>
      </c>
      <c r="T1811" s="119" t="s">
        <v>72</v>
      </c>
      <c r="U1811" s="33" t="s">
        <v>39</v>
      </c>
      <c r="V1811" s="33" t="str">
        <f t="shared" si="260"/>
        <v>OK</v>
      </c>
      <c r="W1811" s="33" t="s">
        <v>49</v>
      </c>
      <c r="X1811" s="33" t="s">
        <v>49</v>
      </c>
      <c r="Y1811" s="33" t="s">
        <v>39</v>
      </c>
      <c r="Z1811" s="14">
        <f t="shared" si="261"/>
        <v>1</v>
      </c>
      <c r="AA1811" s="48">
        <v>5810.91</v>
      </c>
      <c r="AB1811" s="76" t="str">
        <f>IFERROR(VLOOKUP(H1811,[1]!Tabela11[[#All],[PEP/ORDEM]:[Mês_Acompanhamento]],8,0),"GIRO")</f>
        <v>GIRO</v>
      </c>
      <c r="AC1811" s="36" t="s">
        <v>271</v>
      </c>
      <c r="AD1811" s="37" t="s">
        <v>51</v>
      </c>
      <c r="AE1811" s="32" t="str">
        <f t="shared" si="264"/>
        <v>Realizado</v>
      </c>
      <c r="AF1811" s="114" t="s">
        <v>42</v>
      </c>
      <c r="AG1811" s="49">
        <f t="shared" si="258"/>
        <v>2343.19</v>
      </c>
      <c r="AH1811" s="40">
        <v>2548098.5699999998</v>
      </c>
      <c r="AI1811" s="50" t="e">
        <f t="shared" si="265"/>
        <v>#N/A</v>
      </c>
      <c r="AJ1811" s="110">
        <v>26082907</v>
      </c>
      <c r="AK1811" s="154">
        <v>2343.19</v>
      </c>
      <c r="AL1811" s="34" t="str">
        <f t="shared" si="262"/>
        <v>Mauricio Alves</v>
      </c>
    </row>
    <row r="1812" spans="1:38" x14ac:dyDescent="0.25">
      <c r="A1812" s="26" t="s">
        <v>38</v>
      </c>
      <c r="B1812" s="26" t="s">
        <v>39</v>
      </c>
      <c r="C1812" s="26" t="s">
        <v>52</v>
      </c>
      <c r="D1812" s="26" t="s">
        <v>40</v>
      </c>
      <c r="E1812" s="27">
        <v>10248</v>
      </c>
      <c r="F1812" s="67">
        <v>770</v>
      </c>
      <c r="G1812" s="67">
        <v>3</v>
      </c>
      <c r="H1812" s="26">
        <v>6000809394</v>
      </c>
      <c r="I1812" s="26" t="s">
        <v>42</v>
      </c>
      <c r="J1812" s="26" t="s">
        <v>42</v>
      </c>
      <c r="K1812" s="30" t="str">
        <f t="shared" si="263"/>
        <v>Custeio</v>
      </c>
      <c r="L1812" s="119" t="s">
        <v>75</v>
      </c>
      <c r="M1812" s="26" t="s">
        <v>69</v>
      </c>
      <c r="N1812" s="26" t="str">
        <f t="shared" si="259"/>
        <v>Realizado</v>
      </c>
      <c r="O1812" s="47" t="s">
        <v>45</v>
      </c>
      <c r="P1812" s="47" t="s">
        <v>76</v>
      </c>
      <c r="Q1812" s="26" t="str">
        <f>IFERROR(IFERROR(VLOOKUP(H1812,[1]STATUS_CAPEX!I:J,2,0),VLOOKUP(H1812,[1]STATUS_OPEX!H:I,2,0)),0)</f>
        <v>LIB //COMS</v>
      </c>
      <c r="R1812" s="135">
        <v>45582</v>
      </c>
      <c r="S1812" s="135" t="s">
        <v>47</v>
      </c>
      <c r="T1812" s="119" t="s">
        <v>72</v>
      </c>
      <c r="U1812" s="33" t="s">
        <v>39</v>
      </c>
      <c r="V1812" s="33" t="str">
        <f t="shared" si="260"/>
        <v>OK</v>
      </c>
      <c r="W1812" s="33" t="s">
        <v>49</v>
      </c>
      <c r="X1812" s="33" t="s">
        <v>49</v>
      </c>
      <c r="Y1812" s="33" t="s">
        <v>39</v>
      </c>
      <c r="Z1812" s="14">
        <f t="shared" si="261"/>
        <v>1</v>
      </c>
      <c r="AA1812" s="48">
        <v>6183.52</v>
      </c>
      <c r="AB1812" s="76" t="str">
        <f>IFERROR(VLOOKUP(H1812,[1]!Tabela11[[#All],[PEP/ORDEM]:[Mês_Acompanhamento]],8,0),"GIRO")</f>
        <v>GIRO</v>
      </c>
      <c r="AC1812" s="36" t="s">
        <v>271</v>
      </c>
      <c r="AD1812" s="37" t="s">
        <v>51</v>
      </c>
      <c r="AE1812" s="32" t="str">
        <f t="shared" si="264"/>
        <v>Realizado</v>
      </c>
      <c r="AF1812" s="114" t="s">
        <v>42</v>
      </c>
      <c r="AG1812" s="49">
        <f t="shared" si="258"/>
        <v>4676.79</v>
      </c>
      <c r="AH1812" s="40">
        <v>2548098.5699999998</v>
      </c>
      <c r="AI1812" s="50" t="e">
        <f t="shared" si="265"/>
        <v>#N/A</v>
      </c>
      <c r="AJ1812" s="110">
        <v>26083009</v>
      </c>
      <c r="AK1812" s="154">
        <v>4676.79</v>
      </c>
      <c r="AL1812" s="34" t="str">
        <f t="shared" si="262"/>
        <v>Mauricio Alves</v>
      </c>
    </row>
    <row r="1813" spans="1:38" x14ac:dyDescent="0.25">
      <c r="A1813" s="26" t="s">
        <v>38</v>
      </c>
      <c r="B1813" s="26" t="s">
        <v>39</v>
      </c>
      <c r="C1813" s="26" t="s">
        <v>52</v>
      </c>
      <c r="D1813" s="26" t="s">
        <v>40</v>
      </c>
      <c r="E1813" s="27">
        <v>44699001</v>
      </c>
      <c r="F1813" s="67">
        <v>298</v>
      </c>
      <c r="G1813" s="67"/>
      <c r="H1813" s="26">
        <v>6000842027</v>
      </c>
      <c r="I1813" s="43" t="s">
        <v>42</v>
      </c>
      <c r="J1813" s="43" t="s">
        <v>42</v>
      </c>
      <c r="K1813" s="30" t="str">
        <f t="shared" si="263"/>
        <v>Custeio</v>
      </c>
      <c r="L1813" s="47" t="s">
        <v>136</v>
      </c>
      <c r="M1813" s="26" t="s">
        <v>111</v>
      </c>
      <c r="N1813" s="26" t="str">
        <f t="shared" si="259"/>
        <v>Realizado</v>
      </c>
      <c r="O1813" s="47" t="s">
        <v>64</v>
      </c>
      <c r="P1813" s="47" t="s">
        <v>877</v>
      </c>
      <c r="Q1813" s="26" t="str">
        <f>IFERROR(IFERROR(VLOOKUP(H1813,[1]STATUS_CAPEX!I:J,2,0),VLOOKUP(H1813,[1]STATUS_OPEX!H:I,2,0)),0)</f>
        <v>LIB //COMS</v>
      </c>
      <c r="R1813" s="135">
        <v>45582</v>
      </c>
      <c r="S1813" s="32" t="s">
        <v>165</v>
      </c>
      <c r="T1813" s="119" t="s">
        <v>72</v>
      </c>
      <c r="U1813" s="33" t="s">
        <v>39</v>
      </c>
      <c r="V1813" s="33" t="str">
        <f t="shared" si="260"/>
        <v>OK</v>
      </c>
      <c r="W1813" s="33" t="s">
        <v>49</v>
      </c>
      <c r="X1813" s="33" t="s">
        <v>49</v>
      </c>
      <c r="Y1813" s="33" t="s">
        <v>39</v>
      </c>
      <c r="Z1813" s="14">
        <f t="shared" si="261"/>
        <v>1</v>
      </c>
      <c r="AA1813" s="48">
        <v>1787.28</v>
      </c>
      <c r="AB1813" s="76" t="s">
        <v>50</v>
      </c>
      <c r="AC1813" s="36" t="s">
        <v>525</v>
      </c>
      <c r="AD1813" s="37" t="s">
        <v>51</v>
      </c>
      <c r="AE1813" s="32" t="str">
        <f t="shared" si="264"/>
        <v>Realizado</v>
      </c>
      <c r="AF1813" s="38" t="s">
        <v>166</v>
      </c>
      <c r="AG1813" s="49">
        <f t="shared" si="258"/>
        <v>1011.25</v>
      </c>
      <c r="AH1813" s="40">
        <v>2548098.5699999998</v>
      </c>
      <c r="AI1813" s="50" t="e">
        <f t="shared" si="265"/>
        <v>#N/A</v>
      </c>
      <c r="AJ1813" s="110">
        <v>26082959</v>
      </c>
      <c r="AK1813" s="154">
        <v>1011.25</v>
      </c>
      <c r="AL1813" s="34" t="str">
        <f t="shared" si="262"/>
        <v>Mauricio Alves</v>
      </c>
    </row>
    <row r="1814" spans="1:38" ht="28.5" hidden="1" x14ac:dyDescent="0.25">
      <c r="A1814" s="26" t="s">
        <v>183</v>
      </c>
      <c r="B1814" s="30" t="s">
        <v>513</v>
      </c>
      <c r="C1814" s="26" t="s">
        <v>514</v>
      </c>
      <c r="D1814" s="26" t="s">
        <v>61</v>
      </c>
      <c r="E1814" s="27">
        <v>9545</v>
      </c>
      <c r="F1814" s="67">
        <v>196</v>
      </c>
      <c r="G1814" s="67"/>
      <c r="H1814" s="44" t="s">
        <v>514</v>
      </c>
      <c r="I1814" s="45" t="s">
        <v>63</v>
      </c>
      <c r="J1814" s="45" t="s">
        <v>63</v>
      </c>
      <c r="K1814" s="30" t="str">
        <f t="shared" si="263"/>
        <v>Sem Informação</v>
      </c>
      <c r="L1814" s="47" t="s">
        <v>136</v>
      </c>
      <c r="M1814" s="47" t="s">
        <v>44</v>
      </c>
      <c r="N1814" s="26" t="str">
        <f t="shared" si="259"/>
        <v>Pendente</v>
      </c>
      <c r="O1814" s="47" t="s">
        <v>45</v>
      </c>
      <c r="P1814" s="47" t="s">
        <v>878</v>
      </c>
      <c r="Q1814" s="26">
        <f>IFERROR(IFERROR(VLOOKUP(H1814,[1]STATUS_CAPEX!I:J,2,0),VLOOKUP(H1814,[1]STATUS_OPEX!H:I,2,0)),0)</f>
        <v>0</v>
      </c>
      <c r="R1814" s="135">
        <v>45582</v>
      </c>
      <c r="S1814" s="32" t="s">
        <v>66</v>
      </c>
      <c r="T1814" s="26" t="s">
        <v>48</v>
      </c>
      <c r="U1814" s="33" t="s">
        <v>67</v>
      </c>
      <c r="V1814" s="33" t="str">
        <f t="shared" si="260"/>
        <v>OK</v>
      </c>
      <c r="W1814" s="33" t="s">
        <v>148</v>
      </c>
      <c r="X1814" s="33" t="s">
        <v>148</v>
      </c>
      <c r="Y1814" s="33" t="str">
        <f>IF(AK1814&gt;0,"OK","NOK")</f>
        <v>NOK</v>
      </c>
      <c r="Z1814" s="14">
        <f t="shared" si="261"/>
        <v>0.2</v>
      </c>
      <c r="AA1814" s="48">
        <v>15214.11</v>
      </c>
      <c r="AB1814" s="76" t="s">
        <v>50</v>
      </c>
      <c r="AC1814" s="36" t="str">
        <f>IFERROR(VLOOKUP(T1814,[1]STATUS_CAPEX!Q:R,2,0),"SAMUEL OLIVEIRA")</f>
        <v>LUCAS ANDRADE</v>
      </c>
      <c r="AD1814" s="37" t="s">
        <v>51</v>
      </c>
      <c r="AE1814" s="32" t="str">
        <f t="shared" si="264"/>
        <v>Não realizado</v>
      </c>
      <c r="AF1814" s="38" t="s">
        <v>68</v>
      </c>
      <c r="AG1814" s="49">
        <f t="shared" si="258"/>
        <v>0</v>
      </c>
      <c r="AH1814" s="40">
        <v>2548098.5699999998</v>
      </c>
      <c r="AI1814" s="50" t="e">
        <f t="shared" si="265"/>
        <v>#N/A</v>
      </c>
      <c r="AJ1814" s="41">
        <v>0</v>
      </c>
      <c r="AK1814" s="51">
        <v>0</v>
      </c>
      <c r="AL1814" s="34" t="str">
        <f t="shared" si="262"/>
        <v>Erica Fragoso</v>
      </c>
    </row>
    <row r="1815" spans="1:38" hidden="1" x14ac:dyDescent="0.25">
      <c r="A1815" s="26" t="s">
        <v>106</v>
      </c>
      <c r="B1815" s="30" t="s">
        <v>39</v>
      </c>
      <c r="C1815" s="26" t="s">
        <v>52</v>
      </c>
      <c r="D1815" s="26" t="s">
        <v>40</v>
      </c>
      <c r="E1815" s="27">
        <v>9440</v>
      </c>
      <c r="F1815" s="67">
        <v>361</v>
      </c>
      <c r="G1815" s="67"/>
      <c r="H1815" s="44" t="s">
        <v>879</v>
      </c>
      <c r="I1815" s="45" t="s">
        <v>63</v>
      </c>
      <c r="J1815" s="45" t="s">
        <v>63</v>
      </c>
      <c r="K1815" s="30" t="str">
        <f t="shared" si="263"/>
        <v>EME</v>
      </c>
      <c r="L1815" s="47" t="s">
        <v>136</v>
      </c>
      <c r="M1815" s="26" t="s">
        <v>54</v>
      </c>
      <c r="N1815" s="26" t="str">
        <f t="shared" si="259"/>
        <v>Pendente</v>
      </c>
      <c r="O1815" s="47" t="s">
        <v>45</v>
      </c>
      <c r="P1815" s="47" t="s">
        <v>705</v>
      </c>
      <c r="Q1815" s="26" t="str">
        <f>IFERROR(IFERROR(VLOOKUP(H1815,[1]STATUS_CAPEX!I:J,2,0),VLOOKUP(H1815,[1]STATUS_OPEX!H:I,2,0)),0)</f>
        <v>LIB //ENER</v>
      </c>
      <c r="R1815" s="135">
        <v>45582</v>
      </c>
      <c r="S1815" s="32" t="s">
        <v>66</v>
      </c>
      <c r="T1815" s="26" t="s">
        <v>48</v>
      </c>
      <c r="U1815" s="33" t="s">
        <v>67</v>
      </c>
      <c r="V1815" s="33" t="str">
        <f t="shared" si="260"/>
        <v>OK</v>
      </c>
      <c r="W1815" s="33" t="s">
        <v>49</v>
      </c>
      <c r="X1815" s="33" t="s">
        <v>49</v>
      </c>
      <c r="Y1815" s="33" t="str">
        <f>IF(AK1815&gt;0,"OK","NOK")</f>
        <v>OK</v>
      </c>
      <c r="Z1815" s="14">
        <f t="shared" si="261"/>
        <v>0.8</v>
      </c>
      <c r="AA1815" s="48">
        <v>10939.13</v>
      </c>
      <c r="AB1815" s="76" t="s">
        <v>50</v>
      </c>
      <c r="AC1815" s="36" t="s">
        <v>799</v>
      </c>
      <c r="AD1815" s="37" t="s">
        <v>51</v>
      </c>
      <c r="AE1815" s="32" t="str">
        <f t="shared" si="264"/>
        <v>Realizado</v>
      </c>
      <c r="AF1815" s="38" t="s">
        <v>68</v>
      </c>
      <c r="AG1815" s="49">
        <f t="shared" si="258"/>
        <v>9907.14</v>
      </c>
      <c r="AH1815" s="40">
        <v>2548098.5699999998</v>
      </c>
      <c r="AI1815" s="50" t="e">
        <f t="shared" si="265"/>
        <v>#N/A</v>
      </c>
      <c r="AJ1815" s="41">
        <v>26448641</v>
      </c>
      <c r="AK1815" s="51">
        <v>9907.14</v>
      </c>
      <c r="AL1815" s="34" t="str">
        <f t="shared" si="262"/>
        <v>Mauricio Alves</v>
      </c>
    </row>
    <row r="1816" spans="1:38" ht="28.5" hidden="1" x14ac:dyDescent="0.25">
      <c r="A1816" s="26" t="s">
        <v>183</v>
      </c>
      <c r="B1816" s="30" t="s">
        <v>513</v>
      </c>
      <c r="C1816" s="26" t="s">
        <v>514</v>
      </c>
      <c r="D1816" s="26" t="s">
        <v>61</v>
      </c>
      <c r="E1816" s="27">
        <v>44622810</v>
      </c>
      <c r="F1816" s="67">
        <v>362</v>
      </c>
      <c r="G1816" s="67"/>
      <c r="H1816" s="44" t="s">
        <v>514</v>
      </c>
      <c r="I1816" s="45" t="s">
        <v>63</v>
      </c>
      <c r="J1816" s="45" t="s">
        <v>63</v>
      </c>
      <c r="K1816" s="30" t="str">
        <f t="shared" si="263"/>
        <v>Sem Informação</v>
      </c>
      <c r="L1816" s="47" t="s">
        <v>136</v>
      </c>
      <c r="M1816" s="26" t="s">
        <v>54</v>
      </c>
      <c r="N1816" s="26" t="str">
        <f t="shared" si="259"/>
        <v>Pendente</v>
      </c>
      <c r="O1816" s="47" t="s">
        <v>100</v>
      </c>
      <c r="P1816" s="47" t="s">
        <v>880</v>
      </c>
      <c r="Q1816" s="26">
        <f>IFERROR(IFERROR(VLOOKUP(H1816,[1]STATUS_CAPEX!I:J,2,0),VLOOKUP(H1816,[1]STATUS_OPEX!H:I,2,0)),0)</f>
        <v>0</v>
      </c>
      <c r="R1816" s="135">
        <v>45582</v>
      </c>
      <c r="S1816" s="32" t="s">
        <v>66</v>
      </c>
      <c r="T1816" s="26" t="s">
        <v>48</v>
      </c>
      <c r="U1816" s="33" t="s">
        <v>67</v>
      </c>
      <c r="V1816" s="33" t="str">
        <f t="shared" si="260"/>
        <v>OK</v>
      </c>
      <c r="W1816" s="33" t="s">
        <v>148</v>
      </c>
      <c r="X1816" s="33" t="s">
        <v>148</v>
      </c>
      <c r="Y1816" s="33" t="str">
        <f>IF(AK1816&gt;0,"OK","NOK")</f>
        <v>NOK</v>
      </c>
      <c r="Z1816" s="14">
        <f t="shared" si="261"/>
        <v>0.2</v>
      </c>
      <c r="AA1816" s="48">
        <v>11888.81</v>
      </c>
      <c r="AB1816" s="76" t="s">
        <v>50</v>
      </c>
      <c r="AC1816" s="36" t="s">
        <v>182</v>
      </c>
      <c r="AD1816" s="37" t="s">
        <v>51</v>
      </c>
      <c r="AE1816" s="32" t="str">
        <f t="shared" si="264"/>
        <v>Não realizado</v>
      </c>
      <c r="AF1816" s="38" t="s">
        <v>68</v>
      </c>
      <c r="AG1816" s="49">
        <f t="shared" si="258"/>
        <v>0</v>
      </c>
      <c r="AH1816" s="40">
        <v>2548098.5699999998</v>
      </c>
      <c r="AI1816" s="50" t="e">
        <f t="shared" si="265"/>
        <v>#N/A</v>
      </c>
      <c r="AJ1816" s="41">
        <v>0</v>
      </c>
      <c r="AK1816" s="51">
        <v>0</v>
      </c>
      <c r="AL1816" s="34" t="str">
        <f t="shared" si="262"/>
        <v>Erica Fragoso</v>
      </c>
    </row>
    <row r="1817" spans="1:38" x14ac:dyDescent="0.25">
      <c r="A1817" s="26" t="s">
        <v>38</v>
      </c>
      <c r="B1817" s="26" t="s">
        <v>39</v>
      </c>
      <c r="C1817" s="26" t="s">
        <v>52</v>
      </c>
      <c r="D1817" s="26" t="s">
        <v>40</v>
      </c>
      <c r="E1817" s="27">
        <v>25335</v>
      </c>
      <c r="F1817" s="67">
        <v>363</v>
      </c>
      <c r="G1817" s="67"/>
      <c r="H1817" s="26">
        <v>6000842069</v>
      </c>
      <c r="I1817" s="55" t="s">
        <v>42</v>
      </c>
      <c r="J1817" s="55" t="s">
        <v>42</v>
      </c>
      <c r="K1817" s="30" t="str">
        <f t="shared" si="263"/>
        <v>Custeio</v>
      </c>
      <c r="L1817" s="47" t="s">
        <v>136</v>
      </c>
      <c r="M1817" s="26" t="s">
        <v>54</v>
      </c>
      <c r="N1817" s="26" t="str">
        <f t="shared" si="259"/>
        <v>Realizado</v>
      </c>
      <c r="O1817" s="47" t="s">
        <v>45</v>
      </c>
      <c r="P1817" s="47" t="s">
        <v>81</v>
      </c>
      <c r="Q1817" s="26" t="str">
        <f>IFERROR(IFERROR(VLOOKUP(H1817,[1]STATUS_CAPEX!I:J,2,0),VLOOKUP(H1817,[1]STATUS_OPEX!H:I,2,0)),0)</f>
        <v>LIB //COMS</v>
      </c>
      <c r="R1817" s="135">
        <v>45582</v>
      </c>
      <c r="S1817" s="32" t="s">
        <v>165</v>
      </c>
      <c r="T1817" s="47" t="s">
        <v>72</v>
      </c>
      <c r="U1817" s="33" t="s">
        <v>39</v>
      </c>
      <c r="V1817" s="33" t="str">
        <f t="shared" si="260"/>
        <v>OK</v>
      </c>
      <c r="W1817" s="33" t="s">
        <v>49</v>
      </c>
      <c r="X1817" s="33" t="s">
        <v>49</v>
      </c>
      <c r="Y1817" s="33" t="s">
        <v>39</v>
      </c>
      <c r="Z1817" s="14">
        <f t="shared" si="261"/>
        <v>1</v>
      </c>
      <c r="AA1817" s="48">
        <v>1300.24</v>
      </c>
      <c r="AB1817" s="76" t="s">
        <v>50</v>
      </c>
      <c r="AC1817" s="36" t="s">
        <v>271</v>
      </c>
      <c r="AD1817" s="37" t="s">
        <v>51</v>
      </c>
      <c r="AE1817" s="32" t="str">
        <f t="shared" si="264"/>
        <v>Realizado</v>
      </c>
      <c r="AF1817" s="38" t="s">
        <v>166</v>
      </c>
      <c r="AG1817" s="49">
        <f t="shared" si="258"/>
        <v>974.93</v>
      </c>
      <c r="AH1817" s="40">
        <v>2548098.5699999998</v>
      </c>
      <c r="AI1817" s="50" t="e">
        <f t="shared" si="265"/>
        <v>#N/A</v>
      </c>
      <c r="AJ1817" s="110">
        <v>26082797</v>
      </c>
      <c r="AK1817" s="154">
        <v>974.93</v>
      </c>
      <c r="AL1817" s="34" t="str">
        <f t="shared" si="262"/>
        <v>Mauricio Alves</v>
      </c>
    </row>
    <row r="1818" spans="1:38" hidden="1" x14ac:dyDescent="0.25">
      <c r="A1818" s="26" t="s">
        <v>106</v>
      </c>
      <c r="B1818" s="30" t="s">
        <v>39</v>
      </c>
      <c r="C1818" s="26" t="s">
        <v>52</v>
      </c>
      <c r="D1818" s="26" t="s">
        <v>40</v>
      </c>
      <c r="E1818" s="27">
        <v>26018</v>
      </c>
      <c r="F1818" s="67">
        <v>364</v>
      </c>
      <c r="G1818" s="67"/>
      <c r="H1818" s="44" t="s">
        <v>881</v>
      </c>
      <c r="I1818" s="45" t="s">
        <v>63</v>
      </c>
      <c r="J1818" s="45" t="s">
        <v>63</v>
      </c>
      <c r="K1818" s="30" t="str">
        <f t="shared" si="263"/>
        <v>EME</v>
      </c>
      <c r="L1818" s="47" t="s">
        <v>136</v>
      </c>
      <c r="M1818" s="26" t="s">
        <v>54</v>
      </c>
      <c r="N1818" s="26" t="str">
        <f t="shared" si="259"/>
        <v>Pendente</v>
      </c>
      <c r="O1818" s="47" t="s">
        <v>64</v>
      </c>
      <c r="P1818" s="47" t="s">
        <v>700</v>
      </c>
      <c r="Q1818" s="26" t="str">
        <f>IFERROR(IFERROR(VLOOKUP(H1818,[1]STATUS_CAPEX!I:J,2,0),VLOOKUP(H1818,[1]STATUS_OPEX!H:I,2,0)),0)</f>
        <v>LIB //ENER</v>
      </c>
      <c r="R1818" s="135">
        <v>45582</v>
      </c>
      <c r="S1818" s="32" t="s">
        <v>66</v>
      </c>
      <c r="T1818" s="26" t="s">
        <v>48</v>
      </c>
      <c r="U1818" s="33" t="s">
        <v>67</v>
      </c>
      <c r="V1818" s="33" t="str">
        <f t="shared" si="260"/>
        <v>OK</v>
      </c>
      <c r="W1818" s="33" t="s">
        <v>49</v>
      </c>
      <c r="X1818" s="33" t="s">
        <v>49</v>
      </c>
      <c r="Y1818" s="33" t="str">
        <f>IF(AK1818&gt;0,"OK","NOK")</f>
        <v>OK</v>
      </c>
      <c r="Z1818" s="14">
        <f t="shared" si="261"/>
        <v>0.8</v>
      </c>
      <c r="AA1818" s="48">
        <v>3847.7</v>
      </c>
      <c r="AB1818" s="76" t="s">
        <v>50</v>
      </c>
      <c r="AC1818" s="36" t="s">
        <v>799</v>
      </c>
      <c r="AD1818" s="37" t="s">
        <v>51</v>
      </c>
      <c r="AE1818" s="32" t="str">
        <f t="shared" si="264"/>
        <v>Realizado</v>
      </c>
      <c r="AF1818" s="38" t="s">
        <v>68</v>
      </c>
      <c r="AG1818" s="49">
        <f t="shared" si="258"/>
        <v>4043.37</v>
      </c>
      <c r="AH1818" s="40">
        <v>2548098.5699999998</v>
      </c>
      <c r="AI1818" s="50" t="e">
        <f t="shared" si="265"/>
        <v>#N/A</v>
      </c>
      <c r="AJ1818" s="41">
        <v>26448734</v>
      </c>
      <c r="AK1818" s="51">
        <v>4043.37</v>
      </c>
      <c r="AL1818" s="34" t="str">
        <f t="shared" si="262"/>
        <v>Mauricio Alves</v>
      </c>
    </row>
    <row r="1819" spans="1:38" hidden="1" x14ac:dyDescent="0.25">
      <c r="A1819" s="26" t="s">
        <v>183</v>
      </c>
      <c r="B1819" s="26" t="s">
        <v>882</v>
      </c>
      <c r="C1819" s="26" t="s">
        <v>337</v>
      </c>
      <c r="D1819" s="26" t="s">
        <v>61</v>
      </c>
      <c r="E1819" s="27">
        <v>9079</v>
      </c>
      <c r="F1819" s="67">
        <v>365</v>
      </c>
      <c r="G1819" s="67"/>
      <c r="H1819" s="44" t="s">
        <v>883</v>
      </c>
      <c r="I1819" s="45" t="s">
        <v>63</v>
      </c>
      <c r="J1819" s="45" t="s">
        <v>63</v>
      </c>
      <c r="K1819" s="30" t="str">
        <f t="shared" si="263"/>
        <v>EME</v>
      </c>
      <c r="L1819" s="47" t="s">
        <v>136</v>
      </c>
      <c r="M1819" s="26" t="s">
        <v>54</v>
      </c>
      <c r="N1819" s="26" t="str">
        <f t="shared" si="259"/>
        <v>Pendente</v>
      </c>
      <c r="O1819" s="47" t="s">
        <v>491</v>
      </c>
      <c r="P1819" s="47" t="s">
        <v>884</v>
      </c>
      <c r="Q1819" s="26" t="str">
        <f>IFERROR(IFERROR(VLOOKUP(H1819,[1]STATUS_CAPEX!I:J,2,0),VLOOKUP(H1819,[1]STATUS_OPEX!H:I,2,0)),0)</f>
        <v>LIB //ATEC</v>
      </c>
      <c r="R1819" s="135">
        <v>45582</v>
      </c>
      <c r="S1819" s="32" t="s">
        <v>66</v>
      </c>
      <c r="T1819" s="26" t="s">
        <v>48</v>
      </c>
      <c r="U1819" s="33" t="s">
        <v>67</v>
      </c>
      <c r="V1819" s="33" t="str">
        <f t="shared" si="260"/>
        <v>OK</v>
      </c>
      <c r="W1819" s="33" t="s">
        <v>148</v>
      </c>
      <c r="X1819" s="33" t="s">
        <v>148</v>
      </c>
      <c r="Y1819" s="33" t="str">
        <f>IF(AK1819&gt;0,"OK","NOK")</f>
        <v>NOK</v>
      </c>
      <c r="Z1819" s="14">
        <f t="shared" si="261"/>
        <v>0.2</v>
      </c>
      <c r="AA1819" s="48">
        <v>8257.56</v>
      </c>
      <c r="AB1819" s="76" t="s">
        <v>50</v>
      </c>
      <c r="AC1819" s="36" t="s">
        <v>411</v>
      </c>
      <c r="AD1819" s="37" t="s">
        <v>51</v>
      </c>
      <c r="AE1819" s="32" t="str">
        <f t="shared" si="264"/>
        <v>Não realizado</v>
      </c>
      <c r="AF1819" s="38" t="s">
        <v>68</v>
      </c>
      <c r="AG1819" s="49">
        <f t="shared" si="258"/>
        <v>0</v>
      </c>
      <c r="AH1819" s="40">
        <v>2548098.5699999998</v>
      </c>
      <c r="AI1819" s="50" t="e">
        <f t="shared" si="265"/>
        <v>#N/A</v>
      </c>
      <c r="AJ1819" s="41">
        <v>0</v>
      </c>
      <c r="AK1819" s="51">
        <v>0</v>
      </c>
      <c r="AL1819" s="34" t="str">
        <f t="shared" si="262"/>
        <v>Erica Fragoso</v>
      </c>
    </row>
    <row r="1820" spans="1:38" hidden="1" x14ac:dyDescent="0.25">
      <c r="A1820" s="26" t="s">
        <v>106</v>
      </c>
      <c r="B1820" s="30" t="s">
        <v>39</v>
      </c>
      <c r="C1820" s="26" t="s">
        <v>52</v>
      </c>
      <c r="D1820" s="26" t="s">
        <v>40</v>
      </c>
      <c r="E1820" s="27">
        <v>9450</v>
      </c>
      <c r="F1820" s="67">
        <v>366</v>
      </c>
      <c r="G1820" s="67"/>
      <c r="H1820" s="44" t="s">
        <v>885</v>
      </c>
      <c r="I1820" s="45" t="s">
        <v>63</v>
      </c>
      <c r="J1820" s="45" t="s">
        <v>63</v>
      </c>
      <c r="K1820" s="30" t="str">
        <f t="shared" si="263"/>
        <v>EME</v>
      </c>
      <c r="L1820" s="47" t="s">
        <v>136</v>
      </c>
      <c r="M1820" s="26" t="s">
        <v>54</v>
      </c>
      <c r="N1820" s="26" t="str">
        <f t="shared" si="259"/>
        <v>Pendente</v>
      </c>
      <c r="O1820" s="47" t="s">
        <v>45</v>
      </c>
      <c r="P1820" s="47" t="s">
        <v>705</v>
      </c>
      <c r="Q1820" s="26" t="str">
        <f>IFERROR(IFERROR(VLOOKUP(H1820,[1]STATUS_CAPEX!I:J,2,0),VLOOKUP(H1820,[1]STATUS_OPEX!H:I,2,0)),0)</f>
        <v>LIB //ENER</v>
      </c>
      <c r="R1820" s="135">
        <v>45582</v>
      </c>
      <c r="S1820" s="32" t="s">
        <v>66</v>
      </c>
      <c r="T1820" s="26" t="s">
        <v>48</v>
      </c>
      <c r="U1820" s="33" t="s">
        <v>67</v>
      </c>
      <c r="V1820" s="33" t="str">
        <f t="shared" si="260"/>
        <v>OK</v>
      </c>
      <c r="W1820" s="33" t="s">
        <v>49</v>
      </c>
      <c r="X1820" s="33" t="s">
        <v>49</v>
      </c>
      <c r="Y1820" s="33" t="str">
        <f>IF(AK1820&gt;0,"OK","NOK")</f>
        <v>OK</v>
      </c>
      <c r="Z1820" s="14">
        <f t="shared" si="261"/>
        <v>0.8</v>
      </c>
      <c r="AA1820" s="48">
        <v>7367.4</v>
      </c>
      <c r="AB1820" s="76" t="s">
        <v>50</v>
      </c>
      <c r="AC1820" s="36" t="s">
        <v>411</v>
      </c>
      <c r="AD1820" s="37" t="s">
        <v>51</v>
      </c>
      <c r="AE1820" s="32" t="str">
        <f t="shared" si="264"/>
        <v>Realizado</v>
      </c>
      <c r="AF1820" s="38" t="s">
        <v>68</v>
      </c>
      <c r="AG1820" s="49">
        <f t="shared" si="258"/>
        <v>4543.08</v>
      </c>
      <c r="AH1820" s="40">
        <v>2548098.5699999998</v>
      </c>
      <c r="AI1820" s="50" t="e">
        <f t="shared" si="265"/>
        <v>#N/A</v>
      </c>
      <c r="AJ1820" s="41">
        <v>26348459</v>
      </c>
      <c r="AK1820" s="51">
        <v>4543.08</v>
      </c>
      <c r="AL1820" s="34" t="str">
        <f t="shared" si="262"/>
        <v>Mauricio Alves</v>
      </c>
    </row>
    <row r="1821" spans="1:38" x14ac:dyDescent="0.25">
      <c r="A1821" s="26" t="s">
        <v>38</v>
      </c>
      <c r="B1821" s="26" t="s">
        <v>39</v>
      </c>
      <c r="C1821" s="26" t="s">
        <v>52</v>
      </c>
      <c r="D1821" s="26" t="s">
        <v>40</v>
      </c>
      <c r="E1821" s="27">
        <v>44711839</v>
      </c>
      <c r="F1821" s="67">
        <v>299</v>
      </c>
      <c r="G1821" s="67" t="s">
        <v>886</v>
      </c>
      <c r="H1821" s="26">
        <v>6000841877</v>
      </c>
      <c r="I1821" s="29" t="s">
        <v>42</v>
      </c>
      <c r="J1821" s="29" t="s">
        <v>42</v>
      </c>
      <c r="K1821" s="30" t="str">
        <f t="shared" si="263"/>
        <v>Custeio</v>
      </c>
      <c r="L1821" s="47" t="s">
        <v>136</v>
      </c>
      <c r="M1821" s="26" t="s">
        <v>111</v>
      </c>
      <c r="N1821" s="26" t="str">
        <f t="shared" si="259"/>
        <v>Realizado</v>
      </c>
      <c r="O1821" s="47" t="s">
        <v>45</v>
      </c>
      <c r="P1821" s="47" t="s">
        <v>859</v>
      </c>
      <c r="Q1821" s="26" t="str">
        <f>IFERROR(IFERROR(VLOOKUP(H1821,[1]STATUS_CAPEX!I:J,2,0),VLOOKUP(H1821,[1]STATUS_OPEX!H:I,2,0)),0)</f>
        <v>LIB //COMS</v>
      </c>
      <c r="R1821" s="135">
        <v>45583</v>
      </c>
      <c r="S1821" s="32" t="s">
        <v>165</v>
      </c>
      <c r="T1821" s="47" t="s">
        <v>72</v>
      </c>
      <c r="U1821" s="33" t="s">
        <v>39</v>
      </c>
      <c r="V1821" s="33" t="str">
        <f t="shared" si="260"/>
        <v>OK</v>
      </c>
      <c r="W1821" s="33" t="s">
        <v>49</v>
      </c>
      <c r="X1821" s="33" t="s">
        <v>49</v>
      </c>
      <c r="Y1821" s="33" t="s">
        <v>39</v>
      </c>
      <c r="Z1821" s="14">
        <f t="shared" si="261"/>
        <v>1</v>
      </c>
      <c r="AA1821" s="48">
        <v>601.88</v>
      </c>
      <c r="AB1821" s="76" t="s">
        <v>661</v>
      </c>
      <c r="AC1821" s="36" t="s">
        <v>271</v>
      </c>
      <c r="AD1821" s="37" t="s">
        <v>51</v>
      </c>
      <c r="AE1821" s="32" t="str">
        <f t="shared" si="264"/>
        <v>Realizado</v>
      </c>
      <c r="AF1821" s="38" t="s">
        <v>166</v>
      </c>
      <c r="AG1821" s="49">
        <f t="shared" si="258"/>
        <v>558.98</v>
      </c>
      <c r="AH1821" s="40">
        <v>2548098.5699999998</v>
      </c>
      <c r="AI1821" s="50" t="e">
        <f t="shared" si="265"/>
        <v>#N/A</v>
      </c>
      <c r="AJ1821" s="110">
        <v>26082824</v>
      </c>
      <c r="AK1821" s="77">
        <v>558.98</v>
      </c>
      <c r="AL1821" s="34" t="str">
        <f t="shared" si="262"/>
        <v>Mauricio Alves</v>
      </c>
    </row>
    <row r="1822" spans="1:38" x14ac:dyDescent="0.25">
      <c r="A1822" s="26" t="s">
        <v>38</v>
      </c>
      <c r="B1822" s="26" t="s">
        <v>39</v>
      </c>
      <c r="C1822" s="26" t="s">
        <v>52</v>
      </c>
      <c r="D1822" s="26" t="s">
        <v>40</v>
      </c>
      <c r="E1822" s="27">
        <v>44712505</v>
      </c>
      <c r="F1822" s="67">
        <v>300</v>
      </c>
      <c r="G1822" s="67"/>
      <c r="H1822" s="26">
        <v>6000841878</v>
      </c>
      <c r="I1822" s="26" t="s">
        <v>42</v>
      </c>
      <c r="J1822" s="26" t="s">
        <v>42</v>
      </c>
      <c r="K1822" s="30" t="str">
        <f t="shared" si="263"/>
        <v>Custeio</v>
      </c>
      <c r="L1822" s="47" t="s">
        <v>136</v>
      </c>
      <c r="M1822" s="26" t="s">
        <v>111</v>
      </c>
      <c r="N1822" s="26" t="str">
        <f t="shared" si="259"/>
        <v>Realizado</v>
      </c>
      <c r="O1822" s="47" t="s">
        <v>100</v>
      </c>
      <c r="P1822" s="47" t="s">
        <v>887</v>
      </c>
      <c r="Q1822" s="26" t="str">
        <f>IFERROR(IFERROR(VLOOKUP(H1822,[1]STATUS_CAPEX!I:J,2,0),VLOOKUP(H1822,[1]STATUS_OPEX!H:I,2,0)),0)</f>
        <v>LIB //COMS</v>
      </c>
      <c r="R1822" s="135">
        <v>45583</v>
      </c>
      <c r="S1822" s="32" t="s">
        <v>165</v>
      </c>
      <c r="T1822" s="47" t="s">
        <v>72</v>
      </c>
      <c r="U1822" s="33" t="s">
        <v>39</v>
      </c>
      <c r="V1822" s="33" t="str">
        <f t="shared" si="260"/>
        <v>OK</v>
      </c>
      <c r="W1822" s="33" t="s">
        <v>49</v>
      </c>
      <c r="X1822" s="33" t="s">
        <v>49</v>
      </c>
      <c r="Y1822" s="33" t="s">
        <v>39</v>
      </c>
      <c r="Z1822" s="14">
        <f t="shared" si="261"/>
        <v>1</v>
      </c>
      <c r="AA1822" s="48">
        <v>1167.06</v>
      </c>
      <c r="AB1822" s="76" t="s">
        <v>661</v>
      </c>
      <c r="AC1822" s="36" t="s">
        <v>525</v>
      </c>
      <c r="AD1822" s="37" t="s">
        <v>51</v>
      </c>
      <c r="AE1822" s="32" t="str">
        <f t="shared" si="264"/>
        <v>Realizado</v>
      </c>
      <c r="AF1822" s="38" t="s">
        <v>166</v>
      </c>
      <c r="AG1822" s="49">
        <f t="shared" si="258"/>
        <v>106.64</v>
      </c>
      <c r="AH1822" s="40">
        <v>2548098.5699999998</v>
      </c>
      <c r="AI1822" s="50" t="e">
        <f t="shared" si="265"/>
        <v>#N/A</v>
      </c>
      <c r="AJ1822" s="110">
        <v>26082918</v>
      </c>
      <c r="AK1822" s="77">
        <v>106.64</v>
      </c>
      <c r="AL1822" s="34" t="str">
        <f t="shared" si="262"/>
        <v>Mauricio Alves</v>
      </c>
    </row>
    <row r="1823" spans="1:38" x14ac:dyDescent="0.25">
      <c r="A1823" s="26" t="s">
        <v>38</v>
      </c>
      <c r="B1823" s="26" t="s">
        <v>39</v>
      </c>
      <c r="C1823" s="26" t="s">
        <v>52</v>
      </c>
      <c r="D1823" s="26" t="s">
        <v>40</v>
      </c>
      <c r="E1823" s="27">
        <v>44711840</v>
      </c>
      <c r="F1823" s="67">
        <v>301</v>
      </c>
      <c r="G1823" s="67"/>
      <c r="H1823" s="26">
        <v>6000841879</v>
      </c>
      <c r="I1823" s="26" t="s">
        <v>42</v>
      </c>
      <c r="J1823" s="26" t="s">
        <v>42</v>
      </c>
      <c r="K1823" s="30" t="str">
        <f t="shared" si="263"/>
        <v>Custeio</v>
      </c>
      <c r="L1823" s="47" t="s">
        <v>136</v>
      </c>
      <c r="M1823" s="26" t="s">
        <v>111</v>
      </c>
      <c r="N1823" s="26" t="str">
        <f t="shared" si="259"/>
        <v>Realizado</v>
      </c>
      <c r="O1823" s="47" t="s">
        <v>137</v>
      </c>
      <c r="P1823" s="47" t="s">
        <v>76</v>
      </c>
      <c r="Q1823" s="26" t="str">
        <f>IFERROR(IFERROR(VLOOKUP(H1823,[1]STATUS_CAPEX!I:J,2,0),VLOOKUP(H1823,[1]STATUS_OPEX!H:I,2,0)),0)</f>
        <v>LIB //COMS</v>
      </c>
      <c r="R1823" s="135">
        <v>45583</v>
      </c>
      <c r="S1823" s="32" t="s">
        <v>47</v>
      </c>
      <c r="T1823" s="47" t="s">
        <v>72</v>
      </c>
      <c r="U1823" s="33" t="s">
        <v>39</v>
      </c>
      <c r="V1823" s="33" t="str">
        <f t="shared" si="260"/>
        <v>OK</v>
      </c>
      <c r="W1823" s="33" t="s">
        <v>49</v>
      </c>
      <c r="X1823" s="33" t="s">
        <v>49</v>
      </c>
      <c r="Y1823" s="33" t="s">
        <v>39</v>
      </c>
      <c r="Z1823" s="14">
        <f t="shared" si="261"/>
        <v>1</v>
      </c>
      <c r="AA1823" s="48">
        <v>989.96</v>
      </c>
      <c r="AB1823" s="76" t="str">
        <f>IFERROR(VLOOKUP(H1823,[1]!Tabela11[[#All],[PEP/ORDEM]:[Mês_Acompanhamento]],8,0),"GIRO")</f>
        <v>GIRO</v>
      </c>
      <c r="AC1823" s="36" t="s">
        <v>525</v>
      </c>
      <c r="AD1823" s="37" t="s">
        <v>51</v>
      </c>
      <c r="AE1823" s="32" t="str">
        <f t="shared" si="264"/>
        <v>Realizado</v>
      </c>
      <c r="AF1823" s="114" t="s">
        <v>42</v>
      </c>
      <c r="AG1823" s="49">
        <f t="shared" si="258"/>
        <v>991.85</v>
      </c>
      <c r="AH1823" s="40">
        <v>2548098.5699999998</v>
      </c>
      <c r="AI1823" s="50" t="e">
        <f t="shared" si="265"/>
        <v>#N/A</v>
      </c>
      <c r="AJ1823" s="110">
        <v>26082889</v>
      </c>
      <c r="AK1823" s="77">
        <v>991.85</v>
      </c>
      <c r="AL1823" s="34" t="str">
        <f t="shared" si="262"/>
        <v>Mauricio Alves</v>
      </c>
    </row>
    <row r="1824" spans="1:38" x14ac:dyDescent="0.25">
      <c r="A1824" s="26" t="s">
        <v>38</v>
      </c>
      <c r="B1824" s="26" t="s">
        <v>39</v>
      </c>
      <c r="C1824" s="26" t="s">
        <v>52</v>
      </c>
      <c r="D1824" s="26" t="s">
        <v>40</v>
      </c>
      <c r="E1824" s="27">
        <v>9545</v>
      </c>
      <c r="F1824" s="67">
        <v>197</v>
      </c>
      <c r="G1824" s="67"/>
      <c r="H1824" s="26">
        <v>6000842029</v>
      </c>
      <c r="I1824" s="43" t="s">
        <v>42</v>
      </c>
      <c r="J1824" s="43" t="s">
        <v>42</v>
      </c>
      <c r="K1824" s="30" t="str">
        <f t="shared" si="263"/>
        <v>Custeio</v>
      </c>
      <c r="L1824" s="47" t="s">
        <v>136</v>
      </c>
      <c r="M1824" s="47" t="s">
        <v>420</v>
      </c>
      <c r="N1824" s="26" t="str">
        <f t="shared" si="259"/>
        <v>Realizado</v>
      </c>
      <c r="O1824" s="47" t="s">
        <v>45</v>
      </c>
      <c r="P1824" s="47" t="s">
        <v>638</v>
      </c>
      <c r="Q1824" s="26" t="str">
        <f>IFERROR(IFERROR(VLOOKUP(H1824,[1]STATUS_CAPEX!I:J,2,0),VLOOKUP(H1824,[1]STATUS_OPEX!H:I,2,0)),0)</f>
        <v>LIB //COMS</v>
      </c>
      <c r="R1824" s="135">
        <v>45583</v>
      </c>
      <c r="S1824" s="32" t="s">
        <v>47</v>
      </c>
      <c r="T1824" s="47" t="s">
        <v>72</v>
      </c>
      <c r="U1824" s="33" t="s">
        <v>39</v>
      </c>
      <c r="V1824" s="33" t="str">
        <f t="shared" si="260"/>
        <v>OK</v>
      </c>
      <c r="W1824" s="33" t="s">
        <v>49</v>
      </c>
      <c r="X1824" s="33" t="s">
        <v>49</v>
      </c>
      <c r="Y1824" s="33" t="s">
        <v>39</v>
      </c>
      <c r="Z1824" s="14">
        <f t="shared" si="261"/>
        <v>1</v>
      </c>
      <c r="AA1824" s="48">
        <v>1694.38</v>
      </c>
      <c r="AB1824" s="76" t="str">
        <f>IFERROR(VLOOKUP(H1824,[1]!Tabela11[[#All],[PEP/ORDEM]:[Mês_Acompanhamento]],8,0),"GIRO")</f>
        <v>GIRO</v>
      </c>
      <c r="AC1824" s="36" t="s">
        <v>525</v>
      </c>
      <c r="AD1824" s="37" t="s">
        <v>51</v>
      </c>
      <c r="AE1824" s="32" t="str">
        <f t="shared" si="264"/>
        <v>Realizado</v>
      </c>
      <c r="AF1824" s="114" t="s">
        <v>42</v>
      </c>
      <c r="AG1824" s="49">
        <f t="shared" si="258"/>
        <v>1355.54</v>
      </c>
      <c r="AH1824" s="40">
        <v>2548098.5699999998</v>
      </c>
      <c r="AI1824" s="50" t="e">
        <f t="shared" si="265"/>
        <v>#N/A</v>
      </c>
      <c r="AJ1824" s="110">
        <v>26083557</v>
      </c>
      <c r="AK1824" s="77">
        <v>1355.54</v>
      </c>
      <c r="AL1824" s="34" t="str">
        <f t="shared" si="262"/>
        <v>Mauricio Alves</v>
      </c>
    </row>
    <row r="1825" spans="1:38" hidden="1" x14ac:dyDescent="0.25">
      <c r="A1825" s="26" t="s">
        <v>183</v>
      </c>
      <c r="B1825" s="26" t="s">
        <v>662</v>
      </c>
      <c r="C1825" s="26" t="s">
        <v>21</v>
      </c>
      <c r="D1825" s="26" t="s">
        <v>286</v>
      </c>
      <c r="E1825" s="27">
        <v>39986</v>
      </c>
      <c r="F1825" s="67">
        <v>198</v>
      </c>
      <c r="G1825" s="67"/>
      <c r="H1825" s="44">
        <v>6000842080</v>
      </c>
      <c r="I1825" s="45">
        <v>149046023</v>
      </c>
      <c r="J1825" s="45" t="s">
        <v>888</v>
      </c>
      <c r="K1825" s="30" t="str">
        <f t="shared" si="263"/>
        <v>Custeio</v>
      </c>
      <c r="L1825" s="47" t="s">
        <v>136</v>
      </c>
      <c r="M1825" s="47" t="s">
        <v>420</v>
      </c>
      <c r="N1825" s="26" t="str">
        <f t="shared" si="259"/>
        <v>Realizado</v>
      </c>
      <c r="O1825" s="47" t="s">
        <v>45</v>
      </c>
      <c r="P1825" s="47" t="s">
        <v>741</v>
      </c>
      <c r="Q1825" s="26" t="str">
        <f>IFERROR(IFERROR(VLOOKUP(H1825,[1]STATUS_CAPEX!I:J,2,0),VLOOKUP(H1825,[1]STATUS_OPEX!H:I,2,0)),0)</f>
        <v>LIB //PEND</v>
      </c>
      <c r="R1825" s="135">
        <v>45583</v>
      </c>
      <c r="S1825" s="32" t="s">
        <v>66</v>
      </c>
      <c r="T1825" s="47" t="s">
        <v>72</v>
      </c>
      <c r="U1825" s="33" t="s">
        <v>39</v>
      </c>
      <c r="V1825" s="33" t="str">
        <f t="shared" si="260"/>
        <v>OK</v>
      </c>
      <c r="W1825" s="33" t="s">
        <v>49</v>
      </c>
      <c r="X1825" s="33" t="s">
        <v>49</v>
      </c>
      <c r="Y1825" s="33" t="str">
        <f>IF(AK1825&gt;0,"OK","NOK")</f>
        <v>OK</v>
      </c>
      <c r="Z1825" s="14">
        <f t="shared" si="261"/>
        <v>1</v>
      </c>
      <c r="AA1825" s="48">
        <v>2821.46</v>
      </c>
      <c r="AB1825" s="50" t="s">
        <v>50</v>
      </c>
      <c r="AC1825" s="36" t="s">
        <v>271</v>
      </c>
      <c r="AD1825" s="37" t="s">
        <v>51</v>
      </c>
      <c r="AE1825" s="32" t="str">
        <f t="shared" si="264"/>
        <v>Realizado</v>
      </c>
      <c r="AF1825" s="38" t="s">
        <v>68</v>
      </c>
      <c r="AG1825" s="49">
        <f t="shared" si="258"/>
        <v>2971.7</v>
      </c>
      <c r="AH1825" s="40">
        <v>2548098.5699999998</v>
      </c>
      <c r="AI1825" s="50" t="e">
        <f t="shared" si="265"/>
        <v>#N/A</v>
      </c>
      <c r="AJ1825" s="110">
        <v>26083012</v>
      </c>
      <c r="AK1825" s="77">
        <v>2971.7</v>
      </c>
      <c r="AL1825" s="34" t="str">
        <f t="shared" si="262"/>
        <v>Erica Fragoso</v>
      </c>
    </row>
    <row r="1826" spans="1:38" x14ac:dyDescent="0.25">
      <c r="A1826" s="26" t="s">
        <v>38</v>
      </c>
      <c r="B1826" s="26" t="s">
        <v>39</v>
      </c>
      <c r="C1826" s="26" t="s">
        <v>52</v>
      </c>
      <c r="D1826" s="26" t="s">
        <v>40</v>
      </c>
      <c r="E1826" s="27">
        <v>50207</v>
      </c>
      <c r="F1826" s="67">
        <v>367</v>
      </c>
      <c r="G1826" s="67"/>
      <c r="H1826" s="44" t="s">
        <v>889</v>
      </c>
      <c r="I1826" s="45" t="s">
        <v>63</v>
      </c>
      <c r="J1826" s="45" t="s">
        <v>63</v>
      </c>
      <c r="K1826" s="30" t="str">
        <f t="shared" si="263"/>
        <v>EME</v>
      </c>
      <c r="L1826" s="47" t="s">
        <v>136</v>
      </c>
      <c r="M1826" s="47" t="s">
        <v>54</v>
      </c>
      <c r="N1826" s="26" t="str">
        <f t="shared" si="259"/>
        <v>Realizado</v>
      </c>
      <c r="O1826" s="47" t="s">
        <v>45</v>
      </c>
      <c r="P1826" s="47" t="s">
        <v>705</v>
      </c>
      <c r="Q1826" s="26" t="str">
        <f>IFERROR(IFERROR(VLOOKUP(H1826,[1]STATUS_CAPEX!I:J,2,0),VLOOKUP(H1826,[1]STATUS_OPEX!H:I,2,0)),0)</f>
        <v>LIB //COMS</v>
      </c>
      <c r="R1826" s="135">
        <v>45583</v>
      </c>
      <c r="S1826" s="32" t="s">
        <v>66</v>
      </c>
      <c r="T1826" s="26" t="s">
        <v>48</v>
      </c>
      <c r="U1826" s="33" t="s">
        <v>39</v>
      </c>
      <c r="V1826" s="33" t="str">
        <f t="shared" si="260"/>
        <v>OK</v>
      </c>
      <c r="W1826" s="33" t="s">
        <v>49</v>
      </c>
      <c r="X1826" s="33" t="s">
        <v>49</v>
      </c>
      <c r="Y1826" s="33" t="s">
        <v>39</v>
      </c>
      <c r="Z1826" s="14">
        <f t="shared" si="261"/>
        <v>1</v>
      </c>
      <c r="AA1826" s="48">
        <v>4746.18</v>
      </c>
      <c r="AB1826" s="50" t="s">
        <v>50</v>
      </c>
      <c r="AC1826" s="36" t="s">
        <v>411</v>
      </c>
      <c r="AD1826" s="37" t="s">
        <v>51</v>
      </c>
      <c r="AE1826" s="32" t="str">
        <f t="shared" si="264"/>
        <v>Realizado</v>
      </c>
      <c r="AF1826" s="38" t="s">
        <v>345</v>
      </c>
      <c r="AG1826" s="49">
        <f t="shared" si="258"/>
        <v>3133.45</v>
      </c>
      <c r="AH1826" s="40">
        <v>2548098.5699999998</v>
      </c>
      <c r="AI1826" s="50" t="e">
        <f t="shared" si="265"/>
        <v>#N/A</v>
      </c>
      <c r="AJ1826" s="41">
        <v>26291780</v>
      </c>
      <c r="AK1826" s="51">
        <v>3133.45</v>
      </c>
      <c r="AL1826" s="34" t="str">
        <f t="shared" si="262"/>
        <v>Mauricio Alves</v>
      </c>
    </row>
    <row r="1827" spans="1:38" x14ac:dyDescent="0.25">
      <c r="A1827" s="26" t="s">
        <v>38</v>
      </c>
      <c r="B1827" s="26" t="s">
        <v>39</v>
      </c>
      <c r="C1827" s="26" t="s">
        <v>52</v>
      </c>
      <c r="D1827" s="26" t="s">
        <v>40</v>
      </c>
      <c r="E1827" s="27">
        <v>51090</v>
      </c>
      <c r="F1827" s="67">
        <v>368</v>
      </c>
      <c r="G1827" s="67"/>
      <c r="H1827" s="44" t="s">
        <v>890</v>
      </c>
      <c r="I1827" s="45" t="s">
        <v>63</v>
      </c>
      <c r="J1827" s="45" t="s">
        <v>63</v>
      </c>
      <c r="K1827" s="30" t="str">
        <f t="shared" si="263"/>
        <v>EME</v>
      </c>
      <c r="L1827" s="47" t="s">
        <v>136</v>
      </c>
      <c r="M1827" s="47" t="s">
        <v>54</v>
      </c>
      <c r="N1827" s="26" t="str">
        <f t="shared" si="259"/>
        <v>Realizado</v>
      </c>
      <c r="O1827" s="47" t="s">
        <v>45</v>
      </c>
      <c r="P1827" s="47" t="s">
        <v>705</v>
      </c>
      <c r="Q1827" s="26" t="str">
        <f>IFERROR(IFERROR(VLOOKUP(H1827,[1]STATUS_CAPEX!I:J,2,0),VLOOKUP(H1827,[1]STATUS_OPEX!H:I,2,0)),0)</f>
        <v>LIB //COMS</v>
      </c>
      <c r="R1827" s="135">
        <v>45583</v>
      </c>
      <c r="S1827" s="32" t="s">
        <v>66</v>
      </c>
      <c r="T1827" s="26" t="s">
        <v>48</v>
      </c>
      <c r="U1827" s="33" t="s">
        <v>39</v>
      </c>
      <c r="V1827" s="33" t="str">
        <f t="shared" si="260"/>
        <v>OK</v>
      </c>
      <c r="W1827" s="33" t="s">
        <v>49</v>
      </c>
      <c r="X1827" s="33" t="s">
        <v>49</v>
      </c>
      <c r="Y1827" s="33" t="s">
        <v>39</v>
      </c>
      <c r="Z1827" s="14">
        <f t="shared" si="261"/>
        <v>1</v>
      </c>
      <c r="AA1827" s="48">
        <v>5252.25</v>
      </c>
      <c r="AB1827" s="50" t="s">
        <v>50</v>
      </c>
      <c r="AC1827" s="36" t="s">
        <v>411</v>
      </c>
      <c r="AD1827" s="37" t="s">
        <v>51</v>
      </c>
      <c r="AE1827" s="32" t="str">
        <f t="shared" si="264"/>
        <v>Realizado</v>
      </c>
      <c r="AF1827" s="38" t="s">
        <v>345</v>
      </c>
      <c r="AG1827" s="49">
        <f t="shared" ref="AG1827:AG1858" si="266">IF(AK1827="",AA1827,AK1827)</f>
        <v>4914.83</v>
      </c>
      <c r="AH1827" s="40">
        <v>2548098.5699999998</v>
      </c>
      <c r="AI1827" s="50" t="e">
        <f t="shared" si="265"/>
        <v>#N/A</v>
      </c>
      <c r="AJ1827" s="110">
        <v>26291028</v>
      </c>
      <c r="AK1827" s="77">
        <v>4914.83</v>
      </c>
      <c r="AL1827" s="34" t="str">
        <f t="shared" si="262"/>
        <v>Mauricio Alves</v>
      </c>
    </row>
    <row r="1828" spans="1:38" x14ac:dyDescent="0.25">
      <c r="A1828" s="26" t="s">
        <v>38</v>
      </c>
      <c r="B1828" s="26" t="s">
        <v>39</v>
      </c>
      <c r="C1828" s="26" t="s">
        <v>52</v>
      </c>
      <c r="D1828" s="26" t="s">
        <v>40</v>
      </c>
      <c r="E1828" s="27">
        <v>10562</v>
      </c>
      <c r="F1828" s="67">
        <v>771</v>
      </c>
      <c r="G1828" s="67"/>
      <c r="H1828" s="26">
        <v>6000817680</v>
      </c>
      <c r="I1828" s="29" t="s">
        <v>42</v>
      </c>
      <c r="J1828" s="29" t="s">
        <v>42</v>
      </c>
      <c r="K1828" s="30" t="str">
        <f t="shared" si="263"/>
        <v>Custeio</v>
      </c>
      <c r="L1828" s="47" t="s">
        <v>156</v>
      </c>
      <c r="M1828" s="47" t="s">
        <v>891</v>
      </c>
      <c r="N1828" s="26" t="str">
        <f t="shared" si="259"/>
        <v>Realizado</v>
      </c>
      <c r="O1828" s="47" t="s">
        <v>45</v>
      </c>
      <c r="P1828" s="47" t="s">
        <v>76</v>
      </c>
      <c r="Q1828" s="26" t="str">
        <f>IFERROR(IFERROR(VLOOKUP(H1828,[1]STATUS_CAPEX!I:J,2,0),VLOOKUP(H1828,[1]STATUS_OPEX!H:I,2,0)),0)</f>
        <v>LIB //COMS</v>
      </c>
      <c r="R1828" s="135">
        <v>45583</v>
      </c>
      <c r="S1828" s="32" t="s">
        <v>47</v>
      </c>
      <c r="T1828" s="47" t="s">
        <v>72</v>
      </c>
      <c r="U1828" s="33" t="s">
        <v>39</v>
      </c>
      <c r="V1828" s="33" t="str">
        <f t="shared" si="260"/>
        <v>OK</v>
      </c>
      <c r="W1828" s="33" t="s">
        <v>49</v>
      </c>
      <c r="X1828" s="33" t="s">
        <v>49</v>
      </c>
      <c r="Y1828" s="33" t="s">
        <v>39</v>
      </c>
      <c r="Z1828" s="14">
        <f t="shared" si="261"/>
        <v>1</v>
      </c>
      <c r="AA1828" s="48">
        <v>7051.94</v>
      </c>
      <c r="AB1828" s="76" t="str">
        <f>IFERROR(VLOOKUP(H1828,[1]!Tabela11[[#All],[PEP/ORDEM]:[Mês_Acompanhamento]],8,0),"GIRO")</f>
        <v>GIRO</v>
      </c>
      <c r="AC1828" s="36" t="s">
        <v>271</v>
      </c>
      <c r="AD1828" s="37" t="s">
        <v>51</v>
      </c>
      <c r="AE1828" s="32" t="str">
        <f t="shared" si="264"/>
        <v>Realizado</v>
      </c>
      <c r="AF1828" s="114" t="s">
        <v>42</v>
      </c>
      <c r="AG1828" s="49">
        <f t="shared" si="266"/>
        <v>5200.91</v>
      </c>
      <c r="AH1828" s="40">
        <v>2548098.5699999998</v>
      </c>
      <c r="AI1828" s="50" t="e">
        <f t="shared" si="265"/>
        <v>#N/A</v>
      </c>
      <c r="AJ1828" s="110">
        <v>26082907</v>
      </c>
      <c r="AK1828" s="77">
        <v>5200.91</v>
      </c>
      <c r="AL1828" s="34" t="str">
        <f t="shared" si="262"/>
        <v>Mauricio Alves</v>
      </c>
    </row>
    <row r="1829" spans="1:38" x14ac:dyDescent="0.25">
      <c r="A1829" s="26" t="s">
        <v>38</v>
      </c>
      <c r="B1829" s="26" t="s">
        <v>39</v>
      </c>
      <c r="C1829" s="26" t="s">
        <v>52</v>
      </c>
      <c r="D1829" s="26" t="s">
        <v>40</v>
      </c>
      <c r="E1829" s="27">
        <v>10562</v>
      </c>
      <c r="F1829" s="67">
        <v>772</v>
      </c>
      <c r="G1829" s="67"/>
      <c r="H1829" s="26">
        <v>6000817680</v>
      </c>
      <c r="I1829" s="26" t="s">
        <v>42</v>
      </c>
      <c r="J1829" s="26" t="s">
        <v>42</v>
      </c>
      <c r="K1829" s="30" t="str">
        <f t="shared" si="263"/>
        <v>Custeio</v>
      </c>
      <c r="L1829" s="47" t="s">
        <v>156</v>
      </c>
      <c r="M1829" s="47" t="s">
        <v>891</v>
      </c>
      <c r="N1829" s="26" t="str">
        <f t="shared" si="259"/>
        <v>Realizado</v>
      </c>
      <c r="O1829" s="47" t="s">
        <v>45</v>
      </c>
      <c r="P1829" s="47" t="s">
        <v>76</v>
      </c>
      <c r="Q1829" s="26" t="str">
        <f>IFERROR(IFERROR(VLOOKUP(H1829,[1]STATUS_CAPEX!I:J,2,0),VLOOKUP(H1829,[1]STATUS_OPEX!H:I,2,0)),0)</f>
        <v>LIB //COMS</v>
      </c>
      <c r="R1829" s="135">
        <v>45583</v>
      </c>
      <c r="S1829" s="32" t="s">
        <v>47</v>
      </c>
      <c r="T1829" s="47" t="s">
        <v>72</v>
      </c>
      <c r="U1829" s="33" t="s">
        <v>39</v>
      </c>
      <c r="V1829" s="33" t="str">
        <f t="shared" si="260"/>
        <v>OK</v>
      </c>
      <c r="W1829" s="33" t="s">
        <v>49</v>
      </c>
      <c r="X1829" s="33" t="s">
        <v>49</v>
      </c>
      <c r="Y1829" s="33" t="s">
        <v>39</v>
      </c>
      <c r="Z1829" s="14">
        <f t="shared" si="261"/>
        <v>1</v>
      </c>
      <c r="AA1829" s="48">
        <v>1961.61</v>
      </c>
      <c r="AB1829" s="76" t="str">
        <f>IFERROR(VLOOKUP(H1829,[1]!Tabela11[[#All],[PEP/ORDEM]:[Mês_Acompanhamento]],8,0),"GIRO")</f>
        <v>GIRO</v>
      </c>
      <c r="AC1829" s="36" t="s">
        <v>271</v>
      </c>
      <c r="AD1829" s="37" t="s">
        <v>51</v>
      </c>
      <c r="AE1829" s="32" t="str">
        <f t="shared" si="264"/>
        <v>Realizado</v>
      </c>
      <c r="AF1829" s="114" t="s">
        <v>42</v>
      </c>
      <c r="AG1829" s="49">
        <f t="shared" si="266"/>
        <v>971.56</v>
      </c>
      <c r="AH1829" s="40">
        <v>2548098.5699999998</v>
      </c>
      <c r="AI1829" s="50" t="e">
        <f t="shared" si="265"/>
        <v>#N/A</v>
      </c>
      <c r="AJ1829" s="110">
        <v>26082907</v>
      </c>
      <c r="AK1829" s="77">
        <v>971.56</v>
      </c>
      <c r="AL1829" s="34" t="str">
        <f t="shared" si="262"/>
        <v>Mauricio Alves</v>
      </c>
    </row>
    <row r="1830" spans="1:38" x14ac:dyDescent="0.25">
      <c r="A1830" s="26" t="s">
        <v>38</v>
      </c>
      <c r="B1830" s="26" t="s">
        <v>39</v>
      </c>
      <c r="C1830" s="26" t="s">
        <v>52</v>
      </c>
      <c r="D1830" s="26" t="s">
        <v>40</v>
      </c>
      <c r="E1830" s="27">
        <v>10267</v>
      </c>
      <c r="F1830" s="67">
        <v>773</v>
      </c>
      <c r="G1830" s="67"/>
      <c r="H1830" s="26">
        <v>6000817652</v>
      </c>
      <c r="I1830" s="26" t="s">
        <v>42</v>
      </c>
      <c r="J1830" s="26" t="s">
        <v>42</v>
      </c>
      <c r="K1830" s="30" t="str">
        <f t="shared" si="263"/>
        <v>Custeio</v>
      </c>
      <c r="L1830" s="119" t="s">
        <v>156</v>
      </c>
      <c r="M1830" s="47" t="s">
        <v>891</v>
      </c>
      <c r="N1830" s="26" t="str">
        <f t="shared" si="259"/>
        <v>Realizado</v>
      </c>
      <c r="O1830" s="47" t="s">
        <v>45</v>
      </c>
      <c r="P1830" s="47" t="s">
        <v>76</v>
      </c>
      <c r="Q1830" s="26" t="str">
        <f>IFERROR(IFERROR(VLOOKUP(H1830,[1]STATUS_CAPEX!I:J,2,0),VLOOKUP(H1830,[1]STATUS_OPEX!H:I,2,0)),0)</f>
        <v>LIB //COMS</v>
      </c>
      <c r="R1830" s="135">
        <v>45583</v>
      </c>
      <c r="S1830" s="32" t="s">
        <v>47</v>
      </c>
      <c r="T1830" s="47" t="s">
        <v>72</v>
      </c>
      <c r="U1830" s="33" t="s">
        <v>39</v>
      </c>
      <c r="V1830" s="33" t="str">
        <f t="shared" si="260"/>
        <v>OK</v>
      </c>
      <c r="W1830" s="33" t="s">
        <v>49</v>
      </c>
      <c r="X1830" s="33" t="s">
        <v>49</v>
      </c>
      <c r="Y1830" s="33" t="s">
        <v>39</v>
      </c>
      <c r="Z1830" s="14">
        <f t="shared" si="261"/>
        <v>1</v>
      </c>
      <c r="AA1830" s="48">
        <v>3849.3</v>
      </c>
      <c r="AB1830" s="76" t="str">
        <f>IFERROR(VLOOKUP(H1830,[1]!Tabela11[[#All],[PEP/ORDEM]:[Mês_Acompanhamento]],8,0),"GIRO")</f>
        <v>GIRO</v>
      </c>
      <c r="AC1830" s="36" t="s">
        <v>271</v>
      </c>
      <c r="AD1830" s="37" t="s">
        <v>51</v>
      </c>
      <c r="AE1830" s="32" t="str">
        <f t="shared" si="264"/>
        <v>Realizado</v>
      </c>
      <c r="AF1830" s="114" t="s">
        <v>42</v>
      </c>
      <c r="AG1830" s="49">
        <f t="shared" si="266"/>
        <v>2000.35</v>
      </c>
      <c r="AH1830" s="40">
        <v>2548098.5699999998</v>
      </c>
      <c r="AI1830" s="50" t="e">
        <f t="shared" si="265"/>
        <v>#N/A</v>
      </c>
      <c r="AJ1830" s="110">
        <v>26045388</v>
      </c>
      <c r="AK1830" s="77">
        <v>2000.35</v>
      </c>
      <c r="AL1830" s="34" t="str">
        <f t="shared" si="262"/>
        <v>Mauricio Alves</v>
      </c>
    </row>
    <row r="1831" spans="1:38" x14ac:dyDescent="0.25">
      <c r="A1831" s="26" t="s">
        <v>38</v>
      </c>
      <c r="B1831" s="26" t="s">
        <v>39</v>
      </c>
      <c r="C1831" s="26" t="s">
        <v>52</v>
      </c>
      <c r="D1831" s="26" t="s">
        <v>40</v>
      </c>
      <c r="E1831" s="27">
        <v>10562</v>
      </c>
      <c r="F1831" s="67">
        <v>774</v>
      </c>
      <c r="G1831" s="67"/>
      <c r="H1831" s="26">
        <v>6000817680</v>
      </c>
      <c r="I1831" s="26" t="s">
        <v>42</v>
      </c>
      <c r="J1831" s="26" t="s">
        <v>42</v>
      </c>
      <c r="K1831" s="30" t="str">
        <f t="shared" si="263"/>
        <v>Custeio</v>
      </c>
      <c r="L1831" s="47" t="s">
        <v>156</v>
      </c>
      <c r="M1831" s="47" t="s">
        <v>891</v>
      </c>
      <c r="N1831" s="26" t="str">
        <f t="shared" si="259"/>
        <v>Realizado</v>
      </c>
      <c r="O1831" s="47" t="s">
        <v>45</v>
      </c>
      <c r="P1831" s="47" t="s">
        <v>76</v>
      </c>
      <c r="Q1831" s="26" t="str">
        <f>IFERROR(IFERROR(VLOOKUP(H1831,[1]STATUS_CAPEX!I:J,2,0),VLOOKUP(H1831,[1]STATUS_OPEX!H:I,2,0)),0)</f>
        <v>LIB //COMS</v>
      </c>
      <c r="R1831" s="135">
        <v>45583</v>
      </c>
      <c r="S1831" s="32" t="s">
        <v>47</v>
      </c>
      <c r="T1831" s="47" t="s">
        <v>72</v>
      </c>
      <c r="U1831" s="33" t="s">
        <v>39</v>
      </c>
      <c r="V1831" s="33" t="str">
        <f t="shared" si="260"/>
        <v>OK</v>
      </c>
      <c r="W1831" s="33" t="s">
        <v>49</v>
      </c>
      <c r="X1831" s="33" t="s">
        <v>49</v>
      </c>
      <c r="Y1831" s="33" t="s">
        <v>39</v>
      </c>
      <c r="Z1831" s="14">
        <f t="shared" si="261"/>
        <v>1</v>
      </c>
      <c r="AA1831" s="48">
        <v>8468.4599999999991</v>
      </c>
      <c r="AB1831" s="76" t="str">
        <f>IFERROR(VLOOKUP(H1831,[1]!Tabela11[[#All],[PEP/ORDEM]:[Mês_Acompanhamento]],8,0),"GIRO")</f>
        <v>GIRO</v>
      </c>
      <c r="AC1831" s="36" t="s">
        <v>271</v>
      </c>
      <c r="AD1831" s="37" t="s">
        <v>51</v>
      </c>
      <c r="AE1831" s="32" t="str">
        <f t="shared" si="264"/>
        <v>Realizado</v>
      </c>
      <c r="AF1831" s="114" t="s">
        <v>42</v>
      </c>
      <c r="AG1831" s="49">
        <f t="shared" si="266"/>
        <v>6084.51</v>
      </c>
      <c r="AH1831" s="40">
        <v>2548098.5699999998</v>
      </c>
      <c r="AI1831" s="50" t="e">
        <f t="shared" si="265"/>
        <v>#N/A</v>
      </c>
      <c r="AJ1831" s="110">
        <v>26082907</v>
      </c>
      <c r="AK1831" s="77">
        <v>6084.51</v>
      </c>
      <c r="AL1831" s="34" t="str">
        <f t="shared" si="262"/>
        <v>Mauricio Alves</v>
      </c>
    </row>
    <row r="1832" spans="1:38" x14ac:dyDescent="0.25">
      <c r="A1832" s="26" t="s">
        <v>38</v>
      </c>
      <c r="B1832" s="26" t="s">
        <v>39</v>
      </c>
      <c r="C1832" s="26" t="s">
        <v>52</v>
      </c>
      <c r="D1832" s="26" t="s">
        <v>40</v>
      </c>
      <c r="E1832" s="27">
        <v>10267</v>
      </c>
      <c r="F1832" s="67">
        <v>775</v>
      </c>
      <c r="G1832" s="67"/>
      <c r="H1832" s="26">
        <v>6000817652</v>
      </c>
      <c r="I1832" s="26" t="s">
        <v>42</v>
      </c>
      <c r="J1832" s="26" t="s">
        <v>42</v>
      </c>
      <c r="K1832" s="30" t="str">
        <f t="shared" si="263"/>
        <v>Custeio</v>
      </c>
      <c r="L1832" s="119" t="s">
        <v>156</v>
      </c>
      <c r="M1832" s="47" t="s">
        <v>891</v>
      </c>
      <c r="N1832" s="26" t="str">
        <f t="shared" si="259"/>
        <v>Realizado</v>
      </c>
      <c r="O1832" s="47" t="s">
        <v>45</v>
      </c>
      <c r="P1832" s="47" t="s">
        <v>76</v>
      </c>
      <c r="Q1832" s="26" t="str">
        <f>IFERROR(IFERROR(VLOOKUP(H1832,[1]STATUS_CAPEX!I:J,2,0),VLOOKUP(H1832,[1]STATUS_OPEX!H:I,2,0)),0)</f>
        <v>LIB //COMS</v>
      </c>
      <c r="R1832" s="135">
        <v>45583</v>
      </c>
      <c r="S1832" s="32" t="s">
        <v>47</v>
      </c>
      <c r="T1832" s="47" t="s">
        <v>72</v>
      </c>
      <c r="U1832" s="33" t="s">
        <v>39</v>
      </c>
      <c r="V1832" s="33" t="str">
        <f t="shared" si="260"/>
        <v>OK</v>
      </c>
      <c r="W1832" s="33" t="s">
        <v>49</v>
      </c>
      <c r="X1832" s="33" t="s">
        <v>49</v>
      </c>
      <c r="Y1832" s="33" t="s">
        <v>39</v>
      </c>
      <c r="Z1832" s="14">
        <f t="shared" si="261"/>
        <v>1</v>
      </c>
      <c r="AA1832" s="48">
        <v>3972.5</v>
      </c>
      <c r="AB1832" s="76" t="str">
        <f>IFERROR(VLOOKUP(H1832,[1]!Tabela11[[#All],[PEP/ORDEM]:[Mês_Acompanhamento]],8,0),"GIRO")</f>
        <v>GIRO</v>
      </c>
      <c r="AC1832" s="36" t="s">
        <v>271</v>
      </c>
      <c r="AD1832" s="37" t="s">
        <v>51</v>
      </c>
      <c r="AE1832" s="32" t="str">
        <f t="shared" si="264"/>
        <v>Realizado</v>
      </c>
      <c r="AF1832" s="114" t="s">
        <v>42</v>
      </c>
      <c r="AG1832" s="49">
        <f t="shared" si="266"/>
        <v>3686.34</v>
      </c>
      <c r="AH1832" s="40">
        <v>2548098.5699999998</v>
      </c>
      <c r="AI1832" s="50" t="e">
        <f t="shared" si="265"/>
        <v>#N/A</v>
      </c>
      <c r="AJ1832" s="110">
        <v>26045388</v>
      </c>
      <c r="AK1832" s="77">
        <v>3686.34</v>
      </c>
      <c r="AL1832" s="34" t="str">
        <f t="shared" si="262"/>
        <v>Mauricio Alves</v>
      </c>
    </row>
    <row r="1833" spans="1:38" x14ac:dyDescent="0.25">
      <c r="A1833" s="26" t="s">
        <v>38</v>
      </c>
      <c r="B1833" s="26" t="s">
        <v>39</v>
      </c>
      <c r="C1833" s="26" t="s">
        <v>52</v>
      </c>
      <c r="D1833" s="26" t="s">
        <v>40</v>
      </c>
      <c r="E1833" s="27">
        <v>10269</v>
      </c>
      <c r="F1833" s="67">
        <v>776</v>
      </c>
      <c r="G1833" s="67"/>
      <c r="H1833" s="26">
        <v>6000817652</v>
      </c>
      <c r="I1833" s="26" t="s">
        <v>42</v>
      </c>
      <c r="J1833" s="26" t="s">
        <v>42</v>
      </c>
      <c r="K1833" s="30" t="str">
        <f t="shared" si="263"/>
        <v>Custeio</v>
      </c>
      <c r="L1833" s="119" t="s">
        <v>156</v>
      </c>
      <c r="M1833" s="47" t="s">
        <v>891</v>
      </c>
      <c r="N1833" s="26" t="str">
        <f t="shared" si="259"/>
        <v>Realizado</v>
      </c>
      <c r="O1833" s="47" t="s">
        <v>45</v>
      </c>
      <c r="P1833" s="47" t="s">
        <v>76</v>
      </c>
      <c r="Q1833" s="26" t="str">
        <f>IFERROR(IFERROR(VLOOKUP(H1833,[1]STATUS_CAPEX!I:J,2,0),VLOOKUP(H1833,[1]STATUS_OPEX!H:I,2,0)),0)</f>
        <v>LIB //COMS</v>
      </c>
      <c r="R1833" s="135">
        <v>45583</v>
      </c>
      <c r="S1833" s="32" t="s">
        <v>47</v>
      </c>
      <c r="T1833" s="47" t="s">
        <v>72</v>
      </c>
      <c r="U1833" s="33" t="s">
        <v>39</v>
      </c>
      <c r="V1833" s="33" t="str">
        <f t="shared" si="260"/>
        <v>OK</v>
      </c>
      <c r="W1833" s="33" t="s">
        <v>49</v>
      </c>
      <c r="X1833" s="33" t="s">
        <v>49</v>
      </c>
      <c r="Y1833" s="33" t="s">
        <v>39</v>
      </c>
      <c r="Z1833" s="14">
        <f t="shared" si="261"/>
        <v>1</v>
      </c>
      <c r="AA1833" s="48">
        <v>3178</v>
      </c>
      <c r="AB1833" s="76" t="str">
        <f>IFERROR(VLOOKUP(H1833,[1]!Tabela11[[#All],[PEP/ORDEM]:[Mês_Acompanhamento]],8,0),"GIRO")</f>
        <v>GIRO</v>
      </c>
      <c r="AC1833" s="36" t="s">
        <v>271</v>
      </c>
      <c r="AD1833" s="37" t="s">
        <v>51</v>
      </c>
      <c r="AE1833" s="32" t="str">
        <f t="shared" si="264"/>
        <v>Realizado</v>
      </c>
      <c r="AF1833" s="114" t="s">
        <v>42</v>
      </c>
      <c r="AG1833" s="49">
        <f t="shared" si="266"/>
        <v>3200.56</v>
      </c>
      <c r="AH1833" s="40">
        <v>2548098.5699999998</v>
      </c>
      <c r="AI1833" s="50" t="e">
        <f t="shared" si="265"/>
        <v>#N/A</v>
      </c>
      <c r="AJ1833" s="110">
        <v>26045388</v>
      </c>
      <c r="AK1833" s="77">
        <v>3200.56</v>
      </c>
      <c r="AL1833" s="34" t="str">
        <f t="shared" si="262"/>
        <v>Mauricio Alves</v>
      </c>
    </row>
    <row r="1834" spans="1:38" x14ac:dyDescent="0.25">
      <c r="A1834" s="26" t="s">
        <v>38</v>
      </c>
      <c r="B1834" s="26" t="s">
        <v>39</v>
      </c>
      <c r="C1834" s="26" t="s">
        <v>52</v>
      </c>
      <c r="D1834" s="26" t="s">
        <v>40</v>
      </c>
      <c r="E1834" s="27">
        <v>10269</v>
      </c>
      <c r="F1834" s="67">
        <v>777</v>
      </c>
      <c r="G1834" s="67"/>
      <c r="H1834" s="26">
        <v>6000817652</v>
      </c>
      <c r="I1834" s="26" t="s">
        <v>42</v>
      </c>
      <c r="J1834" s="26" t="s">
        <v>42</v>
      </c>
      <c r="K1834" s="30" t="str">
        <f t="shared" si="263"/>
        <v>Custeio</v>
      </c>
      <c r="L1834" s="119" t="s">
        <v>156</v>
      </c>
      <c r="M1834" s="47" t="s">
        <v>891</v>
      </c>
      <c r="N1834" s="26" t="str">
        <f t="shared" si="259"/>
        <v>Realizado</v>
      </c>
      <c r="O1834" s="47" t="s">
        <v>45</v>
      </c>
      <c r="P1834" s="47" t="s">
        <v>76</v>
      </c>
      <c r="Q1834" s="26" t="str">
        <f>IFERROR(IFERROR(VLOOKUP(H1834,[1]STATUS_CAPEX!I:J,2,0),VLOOKUP(H1834,[1]STATUS_OPEX!H:I,2,0)),0)</f>
        <v>LIB //COMS</v>
      </c>
      <c r="R1834" s="135">
        <v>45583</v>
      </c>
      <c r="S1834" s="32" t="s">
        <v>47</v>
      </c>
      <c r="T1834" s="47" t="s">
        <v>72</v>
      </c>
      <c r="U1834" s="33" t="s">
        <v>39</v>
      </c>
      <c r="V1834" s="33" t="str">
        <f t="shared" si="260"/>
        <v>OK</v>
      </c>
      <c r="W1834" s="33" t="s">
        <v>49</v>
      </c>
      <c r="X1834" s="33" t="s">
        <v>49</v>
      </c>
      <c r="Y1834" s="33" t="s">
        <v>39</v>
      </c>
      <c r="Z1834" s="14">
        <f t="shared" si="261"/>
        <v>1</v>
      </c>
      <c r="AA1834" s="48">
        <v>3501.33</v>
      </c>
      <c r="AB1834" s="76" t="str">
        <f>IFERROR(VLOOKUP(H1834,[1]!Tabela11[[#All],[PEP/ORDEM]:[Mês_Acompanhamento]],8,0),"GIRO")</f>
        <v>GIRO</v>
      </c>
      <c r="AC1834" s="36" t="s">
        <v>271</v>
      </c>
      <c r="AD1834" s="37" t="s">
        <v>51</v>
      </c>
      <c r="AE1834" s="32" t="str">
        <f t="shared" si="264"/>
        <v>Realizado</v>
      </c>
      <c r="AF1834" s="114" t="s">
        <v>42</v>
      </c>
      <c r="AG1834" s="49">
        <f t="shared" si="266"/>
        <v>2522.2199999999998</v>
      </c>
      <c r="AH1834" s="40">
        <v>2548098.5699999998</v>
      </c>
      <c r="AI1834" s="50" t="e">
        <f t="shared" si="265"/>
        <v>#N/A</v>
      </c>
      <c r="AJ1834" s="110">
        <v>26045388</v>
      </c>
      <c r="AK1834" s="77">
        <v>2522.2199999999998</v>
      </c>
      <c r="AL1834" s="34" t="str">
        <f t="shared" si="262"/>
        <v>Mauricio Alves</v>
      </c>
    </row>
    <row r="1835" spans="1:38" x14ac:dyDescent="0.25">
      <c r="A1835" s="26" t="s">
        <v>38</v>
      </c>
      <c r="B1835" s="26" t="s">
        <v>39</v>
      </c>
      <c r="C1835" s="26" t="s">
        <v>52</v>
      </c>
      <c r="D1835" s="26" t="s">
        <v>40</v>
      </c>
      <c r="E1835" s="27">
        <v>10562</v>
      </c>
      <c r="F1835" s="67">
        <v>778</v>
      </c>
      <c r="G1835" s="67"/>
      <c r="H1835" s="26">
        <v>6000817680</v>
      </c>
      <c r="I1835" s="26" t="s">
        <v>42</v>
      </c>
      <c r="J1835" s="26" t="s">
        <v>42</v>
      </c>
      <c r="K1835" s="30" t="str">
        <f t="shared" si="263"/>
        <v>Custeio</v>
      </c>
      <c r="L1835" s="47" t="s">
        <v>156</v>
      </c>
      <c r="M1835" s="47" t="s">
        <v>891</v>
      </c>
      <c r="N1835" s="26" t="str">
        <f t="shared" si="259"/>
        <v>Realizado</v>
      </c>
      <c r="O1835" s="47" t="s">
        <v>45</v>
      </c>
      <c r="P1835" s="47" t="s">
        <v>76</v>
      </c>
      <c r="Q1835" s="26" t="str">
        <f>IFERROR(IFERROR(VLOOKUP(H1835,[1]STATUS_CAPEX!I:J,2,0),VLOOKUP(H1835,[1]STATUS_OPEX!H:I,2,0)),0)</f>
        <v>LIB //COMS</v>
      </c>
      <c r="R1835" s="135">
        <v>45583</v>
      </c>
      <c r="S1835" s="32" t="s">
        <v>47</v>
      </c>
      <c r="T1835" s="47" t="s">
        <v>72</v>
      </c>
      <c r="U1835" s="33" t="s">
        <v>39</v>
      </c>
      <c r="V1835" s="33" t="str">
        <f t="shared" si="260"/>
        <v>OK</v>
      </c>
      <c r="W1835" s="33" t="s">
        <v>49</v>
      </c>
      <c r="X1835" s="33" t="s">
        <v>49</v>
      </c>
      <c r="Y1835" s="33" t="s">
        <v>39</v>
      </c>
      <c r="Z1835" s="14">
        <f t="shared" si="261"/>
        <v>1</v>
      </c>
      <c r="AA1835" s="48">
        <v>5884.83</v>
      </c>
      <c r="AB1835" s="76" t="str">
        <f>IFERROR(VLOOKUP(H1835,[1]!Tabela11[[#All],[PEP/ORDEM]:[Mês_Acompanhamento]],8,0),"GIRO")</f>
        <v>GIRO</v>
      </c>
      <c r="AC1835" s="36" t="s">
        <v>271</v>
      </c>
      <c r="AD1835" s="37" t="s">
        <v>51</v>
      </c>
      <c r="AE1835" s="32" t="str">
        <f t="shared" si="264"/>
        <v>Realizado</v>
      </c>
      <c r="AF1835" s="114" t="s">
        <v>42</v>
      </c>
      <c r="AG1835" s="49">
        <f t="shared" si="266"/>
        <v>6048.42</v>
      </c>
      <c r="AH1835" s="40">
        <v>2548098.5699999998</v>
      </c>
      <c r="AI1835" s="50" t="e">
        <f t="shared" si="265"/>
        <v>#N/A</v>
      </c>
      <c r="AJ1835" s="110">
        <v>26082907</v>
      </c>
      <c r="AK1835" s="77">
        <v>6048.42</v>
      </c>
      <c r="AL1835" s="34" t="str">
        <f t="shared" si="262"/>
        <v>Mauricio Alves</v>
      </c>
    </row>
    <row r="1836" spans="1:38" x14ac:dyDescent="0.25">
      <c r="A1836" s="26" t="s">
        <v>38</v>
      </c>
      <c r="B1836" s="26" t="s">
        <v>39</v>
      </c>
      <c r="C1836" s="26" t="s">
        <v>52</v>
      </c>
      <c r="D1836" s="26" t="s">
        <v>40</v>
      </c>
      <c r="E1836" s="27">
        <v>10248</v>
      </c>
      <c r="F1836" s="67">
        <v>779</v>
      </c>
      <c r="G1836" s="67">
        <v>2</v>
      </c>
      <c r="H1836" s="26">
        <v>6000809402</v>
      </c>
      <c r="I1836" s="26" t="s">
        <v>42</v>
      </c>
      <c r="J1836" s="26" t="s">
        <v>42</v>
      </c>
      <c r="K1836" s="30" t="str">
        <f t="shared" si="263"/>
        <v>Custeio</v>
      </c>
      <c r="L1836" s="47" t="s">
        <v>75</v>
      </c>
      <c r="M1836" s="47" t="s">
        <v>891</v>
      </c>
      <c r="N1836" s="26" t="str">
        <f t="shared" si="259"/>
        <v>Realizado</v>
      </c>
      <c r="O1836" s="47" t="s">
        <v>45</v>
      </c>
      <c r="P1836" s="47" t="s">
        <v>76</v>
      </c>
      <c r="Q1836" s="26" t="str">
        <f>IFERROR(IFERROR(VLOOKUP(H1836,[1]STATUS_CAPEX!I:J,2,0),VLOOKUP(H1836,[1]STATUS_OPEX!H:I,2,0)),0)</f>
        <v>LIB //COMS</v>
      </c>
      <c r="R1836" s="135">
        <v>45583</v>
      </c>
      <c r="S1836" s="32" t="s">
        <v>165</v>
      </c>
      <c r="T1836" s="47" t="s">
        <v>72</v>
      </c>
      <c r="U1836" s="33" t="s">
        <v>39</v>
      </c>
      <c r="V1836" s="33" t="str">
        <f t="shared" si="260"/>
        <v>OK</v>
      </c>
      <c r="W1836" s="33" t="s">
        <v>49</v>
      </c>
      <c r="X1836" s="33" t="s">
        <v>49</v>
      </c>
      <c r="Y1836" s="33" t="s">
        <v>39</v>
      </c>
      <c r="Z1836" s="14">
        <f t="shared" si="261"/>
        <v>1</v>
      </c>
      <c r="AA1836" s="48">
        <v>8217.64</v>
      </c>
      <c r="AB1836" s="76" t="s">
        <v>661</v>
      </c>
      <c r="AC1836" s="36" t="s">
        <v>271</v>
      </c>
      <c r="AD1836" s="37" t="s">
        <v>51</v>
      </c>
      <c r="AE1836" s="32" t="str">
        <f t="shared" si="264"/>
        <v>Realizado</v>
      </c>
      <c r="AF1836" s="38" t="s">
        <v>166</v>
      </c>
      <c r="AG1836" s="49">
        <f t="shared" si="266"/>
        <v>5926.62</v>
      </c>
      <c r="AH1836" s="40">
        <v>2548098.5699999998</v>
      </c>
      <c r="AI1836" s="50" t="e">
        <f t="shared" si="265"/>
        <v>#N/A</v>
      </c>
      <c r="AJ1836" s="110">
        <v>26082982</v>
      </c>
      <c r="AK1836" s="77">
        <v>5926.62</v>
      </c>
      <c r="AL1836" s="34" t="str">
        <f t="shared" si="262"/>
        <v>Mauricio Alves</v>
      </c>
    </row>
    <row r="1837" spans="1:38" x14ac:dyDescent="0.25">
      <c r="A1837" s="26" t="s">
        <v>38</v>
      </c>
      <c r="B1837" s="26" t="s">
        <v>39</v>
      </c>
      <c r="C1837" s="26" t="s">
        <v>52</v>
      </c>
      <c r="D1837" s="26" t="s">
        <v>40</v>
      </c>
      <c r="E1837" s="27">
        <v>44676031</v>
      </c>
      <c r="F1837" s="67">
        <v>370</v>
      </c>
      <c r="G1837" s="67"/>
      <c r="H1837" s="26">
        <v>6000843267</v>
      </c>
      <c r="I1837" s="43" t="s">
        <v>42</v>
      </c>
      <c r="J1837" s="43" t="s">
        <v>42</v>
      </c>
      <c r="K1837" s="30" t="str">
        <f t="shared" si="263"/>
        <v>Custeio</v>
      </c>
      <c r="L1837" s="47" t="s">
        <v>136</v>
      </c>
      <c r="M1837" s="47" t="s">
        <v>54</v>
      </c>
      <c r="N1837" s="26" t="str">
        <f t="shared" ref="N1837:N1900" si="267">IF(Z1837&gt;99%,"Realizado","Pendente")</f>
        <v>Realizado</v>
      </c>
      <c r="O1837" s="47" t="s">
        <v>117</v>
      </c>
      <c r="P1837" s="47" t="s">
        <v>81</v>
      </c>
      <c r="Q1837" s="26" t="str">
        <f>IFERROR(IFERROR(VLOOKUP(H1837,[1]STATUS_CAPEX!I:J,2,0),VLOOKUP(H1837,[1]STATUS_OPEX!H:I,2,0)),0)</f>
        <v>LIB //COMS</v>
      </c>
      <c r="R1837" s="135">
        <v>45586</v>
      </c>
      <c r="S1837" s="32" t="s">
        <v>165</v>
      </c>
      <c r="T1837" s="47" t="s">
        <v>72</v>
      </c>
      <c r="U1837" s="33" t="s">
        <v>39</v>
      </c>
      <c r="V1837" s="33" t="str">
        <f t="shared" si="260"/>
        <v>OK</v>
      </c>
      <c r="W1837" s="33" t="s">
        <v>49</v>
      </c>
      <c r="X1837" s="33" t="s">
        <v>49</v>
      </c>
      <c r="Y1837" s="33" t="s">
        <v>39</v>
      </c>
      <c r="Z1837" s="14">
        <f t="shared" si="261"/>
        <v>1</v>
      </c>
      <c r="AA1837" s="48">
        <v>6501.2</v>
      </c>
      <c r="AB1837" s="76" t="s">
        <v>661</v>
      </c>
      <c r="AC1837" s="36" t="s">
        <v>525</v>
      </c>
      <c r="AD1837" s="37" t="s">
        <v>51</v>
      </c>
      <c r="AE1837" s="32" t="str">
        <f t="shared" si="264"/>
        <v>Realizado</v>
      </c>
      <c r="AF1837" s="38" t="s">
        <v>166</v>
      </c>
      <c r="AG1837" s="39">
        <f t="shared" si="266"/>
        <v>4874.6499999999996</v>
      </c>
      <c r="AH1837" s="40">
        <v>2548098.5699999998</v>
      </c>
      <c r="AI1837" s="35" t="e">
        <f t="shared" si="265"/>
        <v>#N/A</v>
      </c>
      <c r="AJ1837" s="110">
        <v>26098645</v>
      </c>
      <c r="AK1837" s="77">
        <v>4874.6499999999996</v>
      </c>
      <c r="AL1837" s="34" t="str">
        <f t="shared" si="262"/>
        <v>Mauricio Alves</v>
      </c>
    </row>
    <row r="1838" spans="1:38" hidden="1" x14ac:dyDescent="0.25">
      <c r="A1838" s="26" t="s">
        <v>365</v>
      </c>
      <c r="B1838" s="30" t="s">
        <v>39</v>
      </c>
      <c r="C1838" s="26" t="s">
        <v>52</v>
      </c>
      <c r="D1838" s="26" t="s">
        <v>40</v>
      </c>
      <c r="E1838" s="27">
        <v>49084</v>
      </c>
      <c r="F1838" s="67">
        <v>371</v>
      </c>
      <c r="G1838" s="67"/>
      <c r="H1838" s="44" t="s">
        <v>892</v>
      </c>
      <c r="I1838" s="45" t="s">
        <v>63</v>
      </c>
      <c r="J1838" s="45" t="s">
        <v>63</v>
      </c>
      <c r="K1838" s="30" t="str">
        <f t="shared" si="263"/>
        <v>EME</v>
      </c>
      <c r="L1838" s="47" t="s">
        <v>136</v>
      </c>
      <c r="M1838" s="47" t="s">
        <v>54</v>
      </c>
      <c r="N1838" s="26" t="str">
        <f t="shared" si="267"/>
        <v>Pendente</v>
      </c>
      <c r="O1838" s="47" t="s">
        <v>64</v>
      </c>
      <c r="P1838" s="47" t="s">
        <v>705</v>
      </c>
      <c r="Q1838" s="26" t="str">
        <f>IFERROR(IFERROR(VLOOKUP(H1838,[1]STATUS_CAPEX!I:J,2,0),VLOOKUP(H1838,[1]STATUS_OPEX!H:I,2,0)),0)</f>
        <v>LIB //COMS</v>
      </c>
      <c r="R1838" s="135">
        <v>45586</v>
      </c>
      <c r="S1838" s="32" t="s">
        <v>66</v>
      </c>
      <c r="T1838" s="26" t="s">
        <v>48</v>
      </c>
      <c r="U1838" s="33" t="s">
        <v>67</v>
      </c>
      <c r="V1838" s="33" t="str">
        <f t="shared" si="260"/>
        <v>OK</v>
      </c>
      <c r="W1838" s="33" t="s">
        <v>49</v>
      </c>
      <c r="X1838" s="33" t="s">
        <v>49</v>
      </c>
      <c r="Y1838" s="33" t="s">
        <v>39</v>
      </c>
      <c r="Z1838" s="14">
        <f t="shared" si="261"/>
        <v>0.8</v>
      </c>
      <c r="AA1838" s="48">
        <v>8126.79</v>
      </c>
      <c r="AB1838" s="50" t="s">
        <v>50</v>
      </c>
      <c r="AC1838" s="36" t="s">
        <v>411</v>
      </c>
      <c r="AD1838" s="37" t="s">
        <v>51</v>
      </c>
      <c r="AE1838" s="32" t="str">
        <f t="shared" si="264"/>
        <v>Realizado</v>
      </c>
      <c r="AF1838" s="38" t="s">
        <v>68</v>
      </c>
      <c r="AG1838" s="39">
        <f t="shared" si="266"/>
        <v>8425.2999999999993</v>
      </c>
      <c r="AH1838" s="40">
        <v>2548098.5699999998</v>
      </c>
      <c r="AI1838" s="35" t="e">
        <f t="shared" si="265"/>
        <v>#N/A</v>
      </c>
      <c r="AJ1838" s="41">
        <v>26385690</v>
      </c>
      <c r="AK1838" s="51">
        <v>8425.2999999999993</v>
      </c>
      <c r="AL1838" s="34" t="str">
        <f t="shared" si="262"/>
        <v>Mauricio Alves</v>
      </c>
    </row>
    <row r="1839" spans="1:38" hidden="1" x14ac:dyDescent="0.25">
      <c r="A1839" s="26" t="s">
        <v>365</v>
      </c>
      <c r="B1839" s="26" t="s">
        <v>893</v>
      </c>
      <c r="C1839" s="26" t="s">
        <v>894</v>
      </c>
      <c r="D1839" s="26" t="s">
        <v>61</v>
      </c>
      <c r="E1839" s="27">
        <v>48160</v>
      </c>
      <c r="F1839" s="67">
        <v>372</v>
      </c>
      <c r="G1839" s="67"/>
      <c r="H1839" s="44" t="s">
        <v>895</v>
      </c>
      <c r="I1839" s="45" t="s">
        <v>63</v>
      </c>
      <c r="J1839" s="45" t="s">
        <v>63</v>
      </c>
      <c r="K1839" s="30" t="str">
        <f t="shared" si="263"/>
        <v>EME</v>
      </c>
      <c r="L1839" s="47" t="s">
        <v>136</v>
      </c>
      <c r="M1839" s="47" t="s">
        <v>54</v>
      </c>
      <c r="N1839" s="26" t="str">
        <f t="shared" si="267"/>
        <v>Pendente</v>
      </c>
      <c r="O1839" s="47" t="s">
        <v>64</v>
      </c>
      <c r="P1839" s="47" t="s">
        <v>705</v>
      </c>
      <c r="Q1839" s="26" t="str">
        <f>IFERROR(IFERROR(VLOOKUP(H1839,[1]STATUS_CAPEX!I:J,2,0),VLOOKUP(H1839,[1]STATUS_OPEX!H:I,2,0)),0)</f>
        <v>LIB //COMS</v>
      </c>
      <c r="R1839" s="135">
        <v>45586</v>
      </c>
      <c r="S1839" s="32" t="s">
        <v>66</v>
      </c>
      <c r="T1839" s="26" t="s">
        <v>48</v>
      </c>
      <c r="U1839" s="33" t="s">
        <v>39</v>
      </c>
      <c r="V1839" s="33" t="str">
        <f t="shared" si="260"/>
        <v>OK</v>
      </c>
      <c r="W1839" s="33" t="s">
        <v>148</v>
      </c>
      <c r="X1839" s="33" t="s">
        <v>148</v>
      </c>
      <c r="Y1839" s="33" t="s">
        <v>39</v>
      </c>
      <c r="Z1839" s="14">
        <f t="shared" si="261"/>
        <v>0.6</v>
      </c>
      <c r="AA1839" s="48">
        <v>3977.27</v>
      </c>
      <c r="AB1839" s="50" t="s">
        <v>50</v>
      </c>
      <c r="AC1839" s="36" t="str">
        <f>IFERROR(VLOOKUP(T1839,[1]STATUS_CAPEX!Q:R,2,0),"SAMUEL OLIVEIRA")</f>
        <v>LUCAS ANDRADE</v>
      </c>
      <c r="AD1839" s="37">
        <v>45642</v>
      </c>
      <c r="AE1839" s="32" t="str">
        <f t="shared" si="264"/>
        <v>Realizado</v>
      </c>
      <c r="AF1839" s="38" t="s">
        <v>68</v>
      </c>
      <c r="AG1839" s="39">
        <f t="shared" si="266"/>
        <v>4273.4799999999996</v>
      </c>
      <c r="AH1839" s="40">
        <v>2548098.5699999998</v>
      </c>
      <c r="AI1839" s="35" t="e">
        <f t="shared" si="265"/>
        <v>#N/A</v>
      </c>
      <c r="AJ1839" s="41">
        <v>26448422</v>
      </c>
      <c r="AK1839" s="51">
        <v>4273.4799999999996</v>
      </c>
      <c r="AL1839" s="34" t="str">
        <f t="shared" si="262"/>
        <v>Mauricio Alves</v>
      </c>
    </row>
    <row r="1840" spans="1:38" hidden="1" x14ac:dyDescent="0.25">
      <c r="A1840" s="26" t="s">
        <v>143</v>
      </c>
      <c r="B1840" s="26" t="s">
        <v>476</v>
      </c>
      <c r="C1840" s="26" t="s">
        <v>52</v>
      </c>
      <c r="D1840" s="26" t="s">
        <v>40</v>
      </c>
      <c r="E1840" s="27">
        <v>56103</v>
      </c>
      <c r="F1840" s="67">
        <v>373</v>
      </c>
      <c r="G1840" s="67"/>
      <c r="H1840" s="44" t="s">
        <v>896</v>
      </c>
      <c r="I1840" s="45" t="s">
        <v>63</v>
      </c>
      <c r="J1840" s="45" t="s">
        <v>63</v>
      </c>
      <c r="K1840" s="30" t="str">
        <f t="shared" si="263"/>
        <v>EME</v>
      </c>
      <c r="L1840" s="47" t="s">
        <v>136</v>
      </c>
      <c r="M1840" s="47" t="s">
        <v>54</v>
      </c>
      <c r="N1840" s="26" t="str">
        <f t="shared" si="267"/>
        <v>Pendente</v>
      </c>
      <c r="O1840" s="47" t="s">
        <v>45</v>
      </c>
      <c r="P1840" s="47" t="s">
        <v>700</v>
      </c>
      <c r="Q1840" s="26" t="str">
        <f>IFERROR(IFERROR(VLOOKUP(H1840,[1]STATUS_CAPEX!I:J,2,0),VLOOKUP(H1840,[1]STATUS_OPEX!H:I,2,0)),0)</f>
        <v>LIB //PEND</v>
      </c>
      <c r="R1840" s="135">
        <v>45586</v>
      </c>
      <c r="S1840" s="32" t="s">
        <v>66</v>
      </c>
      <c r="T1840" s="26" t="s">
        <v>48</v>
      </c>
      <c r="U1840" s="33" t="s">
        <v>39</v>
      </c>
      <c r="V1840" s="33" t="str">
        <f t="shared" si="260"/>
        <v>OK</v>
      </c>
      <c r="W1840" s="33" t="s">
        <v>148</v>
      </c>
      <c r="X1840" s="33" t="s">
        <v>148</v>
      </c>
      <c r="Y1840" s="33" t="s">
        <v>39</v>
      </c>
      <c r="Z1840" s="14">
        <f t="shared" si="261"/>
        <v>0.6</v>
      </c>
      <c r="AA1840" s="48">
        <v>4576.07</v>
      </c>
      <c r="AB1840" s="50" t="s">
        <v>50</v>
      </c>
      <c r="AC1840" s="36" t="str">
        <f>IFERROR(VLOOKUP(T1840,[1]STATUS_CAPEX!Q:R,2,0),"SAMUEL OLIVEIRA")</f>
        <v>LUCAS ANDRADE</v>
      </c>
      <c r="AD1840" s="37">
        <v>45642</v>
      </c>
      <c r="AE1840" s="32" t="str">
        <f t="shared" si="264"/>
        <v>Realizado</v>
      </c>
      <c r="AF1840" s="38" t="s">
        <v>68</v>
      </c>
      <c r="AG1840" s="39">
        <f t="shared" si="266"/>
        <v>3690.81</v>
      </c>
      <c r="AH1840" s="40">
        <v>2548098.5699999998</v>
      </c>
      <c r="AI1840" s="35" t="e">
        <f t="shared" si="265"/>
        <v>#N/A</v>
      </c>
      <c r="AJ1840" s="41">
        <v>26448754</v>
      </c>
      <c r="AK1840" s="51">
        <v>3690.81</v>
      </c>
      <c r="AL1840" s="34" t="str">
        <f t="shared" si="262"/>
        <v>Mauricio Alves</v>
      </c>
    </row>
    <row r="1841" spans="1:38" x14ac:dyDescent="0.25">
      <c r="A1841" s="26" t="s">
        <v>38</v>
      </c>
      <c r="B1841" s="26" t="s">
        <v>39</v>
      </c>
      <c r="C1841" s="26" t="s">
        <v>52</v>
      </c>
      <c r="D1841" s="26" t="s">
        <v>40</v>
      </c>
      <c r="E1841" s="27">
        <v>9588</v>
      </c>
      <c r="F1841" s="67">
        <v>374</v>
      </c>
      <c r="G1841" s="67"/>
      <c r="H1841" s="44" t="s">
        <v>897</v>
      </c>
      <c r="I1841" s="45" t="s">
        <v>63</v>
      </c>
      <c r="J1841" s="45" t="s">
        <v>63</v>
      </c>
      <c r="K1841" s="30" t="str">
        <f t="shared" si="263"/>
        <v>EME</v>
      </c>
      <c r="L1841" s="47" t="s">
        <v>136</v>
      </c>
      <c r="M1841" s="47" t="s">
        <v>54</v>
      </c>
      <c r="N1841" s="26" t="str">
        <f t="shared" si="267"/>
        <v>Realizado</v>
      </c>
      <c r="O1841" s="47" t="s">
        <v>45</v>
      </c>
      <c r="P1841" s="47" t="s">
        <v>700</v>
      </c>
      <c r="Q1841" s="26" t="str">
        <f>IFERROR(IFERROR(VLOOKUP(H1841,[1]STATUS_CAPEX!I:J,2,0),VLOOKUP(H1841,[1]STATUS_OPEX!H:I,2,0)),0)</f>
        <v>LIB //COMS</v>
      </c>
      <c r="R1841" s="135">
        <v>45586</v>
      </c>
      <c r="S1841" s="32" t="s">
        <v>66</v>
      </c>
      <c r="T1841" s="26" t="s">
        <v>48</v>
      </c>
      <c r="U1841" s="33" t="s">
        <v>39</v>
      </c>
      <c r="V1841" s="33" t="str">
        <f t="shared" si="260"/>
        <v>OK</v>
      </c>
      <c r="W1841" s="33" t="s">
        <v>49</v>
      </c>
      <c r="X1841" s="33" t="s">
        <v>49</v>
      </c>
      <c r="Y1841" s="33" t="s">
        <v>39</v>
      </c>
      <c r="Z1841" s="14">
        <f t="shared" si="261"/>
        <v>1</v>
      </c>
      <c r="AA1841" s="48">
        <v>3897.08</v>
      </c>
      <c r="AB1841" s="50" t="s">
        <v>50</v>
      </c>
      <c r="AC1841" s="36" t="s">
        <v>182</v>
      </c>
      <c r="AD1841" s="37" t="s">
        <v>51</v>
      </c>
      <c r="AE1841" s="32" t="str">
        <f t="shared" si="264"/>
        <v>Realizado</v>
      </c>
      <c r="AF1841" s="38" t="s">
        <v>345</v>
      </c>
      <c r="AG1841" s="39">
        <f t="shared" si="266"/>
        <v>4291.4399999999996</v>
      </c>
      <c r="AH1841" s="40">
        <v>2548098.5699999998</v>
      </c>
      <c r="AI1841" s="35" t="e">
        <f t="shared" si="265"/>
        <v>#N/A</v>
      </c>
      <c r="AJ1841" s="41">
        <v>26436730</v>
      </c>
      <c r="AK1841" s="51">
        <v>4291.4399999999996</v>
      </c>
      <c r="AL1841" s="34" t="str">
        <f t="shared" si="262"/>
        <v>Mauricio Alves</v>
      </c>
    </row>
    <row r="1842" spans="1:38" x14ac:dyDescent="0.25">
      <c r="A1842" s="26" t="s">
        <v>38</v>
      </c>
      <c r="B1842" s="26" t="s">
        <v>39</v>
      </c>
      <c r="C1842" s="26" t="s">
        <v>52</v>
      </c>
      <c r="D1842" s="26" t="s">
        <v>40</v>
      </c>
      <c r="E1842" s="27">
        <v>9545</v>
      </c>
      <c r="F1842" s="67">
        <v>199</v>
      </c>
      <c r="G1842" s="67"/>
      <c r="H1842" s="26">
        <v>6000843261</v>
      </c>
      <c r="I1842" s="29" t="s">
        <v>42</v>
      </c>
      <c r="J1842" s="29" t="s">
        <v>42</v>
      </c>
      <c r="K1842" s="30" t="str">
        <f t="shared" si="263"/>
        <v>Custeio</v>
      </c>
      <c r="L1842" s="47" t="s">
        <v>136</v>
      </c>
      <c r="M1842" s="47" t="s">
        <v>44</v>
      </c>
      <c r="N1842" s="26" t="str">
        <f t="shared" si="267"/>
        <v>Realizado</v>
      </c>
      <c r="O1842" s="47" t="s">
        <v>45</v>
      </c>
      <c r="P1842" s="47" t="s">
        <v>537</v>
      </c>
      <c r="Q1842" s="26" t="str">
        <f>IFERROR(IFERROR(VLOOKUP(H1842,[1]STATUS_CAPEX!I:J,2,0),VLOOKUP(H1842,[1]STATUS_OPEX!H:I,2,0)),0)</f>
        <v>LIB //COMS</v>
      </c>
      <c r="R1842" s="135">
        <v>45586</v>
      </c>
      <c r="S1842" s="32" t="s">
        <v>165</v>
      </c>
      <c r="T1842" s="47" t="s">
        <v>72</v>
      </c>
      <c r="U1842" s="33" t="s">
        <v>39</v>
      </c>
      <c r="V1842" s="33" t="str">
        <f t="shared" si="260"/>
        <v>OK</v>
      </c>
      <c r="W1842" s="33" t="s">
        <v>49</v>
      </c>
      <c r="X1842" s="33" t="s">
        <v>49</v>
      </c>
      <c r="Y1842" s="33" t="s">
        <v>39</v>
      </c>
      <c r="Z1842" s="14">
        <f t="shared" si="261"/>
        <v>1</v>
      </c>
      <c r="AA1842" s="48">
        <v>4991.1000000000004</v>
      </c>
      <c r="AB1842" s="76" t="s">
        <v>661</v>
      </c>
      <c r="AC1842" s="36" t="s">
        <v>271</v>
      </c>
      <c r="AD1842" s="37" t="s">
        <v>51</v>
      </c>
      <c r="AE1842" s="32" t="str">
        <f t="shared" si="264"/>
        <v>Realizado</v>
      </c>
      <c r="AF1842" s="38" t="s">
        <v>166</v>
      </c>
      <c r="AG1842" s="39">
        <f t="shared" si="266"/>
        <v>2226.4</v>
      </c>
      <c r="AH1842" s="40">
        <v>2548098.5699999998</v>
      </c>
      <c r="AI1842" s="35" t="e">
        <f t="shared" si="265"/>
        <v>#N/A</v>
      </c>
      <c r="AJ1842" s="110">
        <v>26098673</v>
      </c>
      <c r="AK1842" s="77">
        <v>2226.4</v>
      </c>
      <c r="AL1842" s="34" t="str">
        <f t="shared" si="262"/>
        <v>Mauricio Alves</v>
      </c>
    </row>
    <row r="1843" spans="1:38" x14ac:dyDescent="0.25">
      <c r="A1843" s="26" t="s">
        <v>38</v>
      </c>
      <c r="B1843" s="26" t="s">
        <v>39</v>
      </c>
      <c r="C1843" s="26" t="s">
        <v>52</v>
      </c>
      <c r="D1843" s="26" t="s">
        <v>40</v>
      </c>
      <c r="E1843" s="27">
        <v>9545</v>
      </c>
      <c r="F1843" s="67">
        <v>200</v>
      </c>
      <c r="G1843" s="67"/>
      <c r="H1843" s="26">
        <v>6000843262</v>
      </c>
      <c r="I1843" s="26" t="s">
        <v>42</v>
      </c>
      <c r="J1843" s="26" t="s">
        <v>42</v>
      </c>
      <c r="K1843" s="30" t="str">
        <f t="shared" si="263"/>
        <v>Custeio</v>
      </c>
      <c r="L1843" s="47" t="s">
        <v>136</v>
      </c>
      <c r="M1843" s="47" t="s">
        <v>44</v>
      </c>
      <c r="N1843" s="26" t="str">
        <f t="shared" si="267"/>
        <v>Realizado</v>
      </c>
      <c r="O1843" s="47" t="s">
        <v>45</v>
      </c>
      <c r="P1843" s="47" t="s">
        <v>537</v>
      </c>
      <c r="Q1843" s="26" t="str">
        <f>IFERROR(IFERROR(VLOOKUP(H1843,[1]STATUS_CAPEX!I:J,2,0),VLOOKUP(H1843,[1]STATUS_OPEX!H:I,2,0)),0)</f>
        <v>LIB //COMS</v>
      </c>
      <c r="R1843" s="135">
        <v>45586</v>
      </c>
      <c r="S1843" s="32" t="s">
        <v>165</v>
      </c>
      <c r="T1843" s="47" t="s">
        <v>72</v>
      </c>
      <c r="U1843" s="33" t="s">
        <v>39</v>
      </c>
      <c r="V1843" s="33" t="str">
        <f t="shared" si="260"/>
        <v>OK</v>
      </c>
      <c r="W1843" s="33" t="s">
        <v>49</v>
      </c>
      <c r="X1843" s="33" t="s">
        <v>49</v>
      </c>
      <c r="Y1843" s="33" t="s">
        <v>39</v>
      </c>
      <c r="Z1843" s="14">
        <f t="shared" si="261"/>
        <v>1</v>
      </c>
      <c r="AA1843" s="48">
        <v>3169.97</v>
      </c>
      <c r="AB1843" s="76" t="s">
        <v>661</v>
      </c>
      <c r="AC1843" s="36" t="s">
        <v>271</v>
      </c>
      <c r="AD1843" s="37" t="s">
        <v>51</v>
      </c>
      <c r="AE1843" s="32" t="str">
        <f t="shared" si="264"/>
        <v>Realizado</v>
      </c>
      <c r="AF1843" s="38" t="s">
        <v>166</v>
      </c>
      <c r="AG1843" s="39">
        <f t="shared" si="266"/>
        <v>2480.65</v>
      </c>
      <c r="AH1843" s="40">
        <v>2548098.5699999998</v>
      </c>
      <c r="AI1843" s="35" t="e">
        <f t="shared" si="265"/>
        <v>#N/A</v>
      </c>
      <c r="AJ1843" s="110">
        <v>26098679</v>
      </c>
      <c r="AK1843" s="77">
        <v>2480.65</v>
      </c>
      <c r="AL1843" s="34" t="str">
        <f t="shared" si="262"/>
        <v>Mauricio Alves</v>
      </c>
    </row>
    <row r="1844" spans="1:38" x14ac:dyDescent="0.25">
      <c r="A1844" s="26" t="s">
        <v>38</v>
      </c>
      <c r="B1844" s="26" t="s">
        <v>39</v>
      </c>
      <c r="C1844" s="26" t="s">
        <v>52</v>
      </c>
      <c r="D1844" s="26" t="s">
        <v>40</v>
      </c>
      <c r="E1844" s="27">
        <v>2646</v>
      </c>
      <c r="F1844" s="67">
        <v>201</v>
      </c>
      <c r="G1844" s="67"/>
      <c r="H1844" s="26">
        <v>6000843263</v>
      </c>
      <c r="I1844" s="43" t="s">
        <v>42</v>
      </c>
      <c r="J1844" s="43" t="s">
        <v>42</v>
      </c>
      <c r="K1844" s="30" t="str">
        <f t="shared" si="263"/>
        <v>Custeio</v>
      </c>
      <c r="L1844" s="47" t="s">
        <v>136</v>
      </c>
      <c r="M1844" s="47" t="s">
        <v>44</v>
      </c>
      <c r="N1844" s="26" t="str">
        <f t="shared" si="267"/>
        <v>Realizado</v>
      </c>
      <c r="O1844" s="47" t="s">
        <v>422</v>
      </c>
      <c r="P1844" s="47" t="s">
        <v>867</v>
      </c>
      <c r="Q1844" s="26" t="str">
        <f>IFERROR(IFERROR(VLOOKUP(H1844,[1]STATUS_CAPEX!I:J,2,0),VLOOKUP(H1844,[1]STATUS_OPEX!H:I,2,0)),0)</f>
        <v>LIB //COMS</v>
      </c>
      <c r="R1844" s="135">
        <v>45586</v>
      </c>
      <c r="S1844" s="32" t="s">
        <v>165</v>
      </c>
      <c r="T1844" s="47" t="s">
        <v>72</v>
      </c>
      <c r="U1844" s="33" t="s">
        <v>39</v>
      </c>
      <c r="V1844" s="33" t="str">
        <f t="shared" si="260"/>
        <v>OK</v>
      </c>
      <c r="W1844" s="33" t="s">
        <v>49</v>
      </c>
      <c r="X1844" s="33" t="s">
        <v>49</v>
      </c>
      <c r="Y1844" s="33" t="s">
        <v>39</v>
      </c>
      <c r="Z1844" s="14">
        <f t="shared" si="261"/>
        <v>1</v>
      </c>
      <c r="AA1844" s="48">
        <v>2403.5100000000002</v>
      </c>
      <c r="AB1844" s="76" t="s">
        <v>661</v>
      </c>
      <c r="AC1844" s="36" t="s">
        <v>271</v>
      </c>
      <c r="AD1844" s="37" t="s">
        <v>51</v>
      </c>
      <c r="AE1844" s="32" t="str">
        <f t="shared" si="264"/>
        <v>Realizado</v>
      </c>
      <c r="AF1844" s="38" t="s">
        <v>166</v>
      </c>
      <c r="AG1844" s="39">
        <f t="shared" si="266"/>
        <v>1306.29</v>
      </c>
      <c r="AH1844" s="40">
        <v>2548098.5699999998</v>
      </c>
      <c r="AI1844" s="35" t="e">
        <f t="shared" si="265"/>
        <v>#N/A</v>
      </c>
      <c r="AJ1844" s="110">
        <v>26098680</v>
      </c>
      <c r="AK1844" s="77">
        <v>1306.29</v>
      </c>
      <c r="AL1844" s="34" t="str">
        <f t="shared" si="262"/>
        <v>Mauricio Alves</v>
      </c>
    </row>
    <row r="1845" spans="1:38" hidden="1" x14ac:dyDescent="0.25">
      <c r="A1845" s="26" t="s">
        <v>183</v>
      </c>
      <c r="B1845" s="26" t="s">
        <v>662</v>
      </c>
      <c r="C1845" s="26" t="s">
        <v>21</v>
      </c>
      <c r="D1845" s="26" t="s">
        <v>286</v>
      </c>
      <c r="E1845" s="27">
        <v>9545</v>
      </c>
      <c r="F1845" s="67">
        <v>202</v>
      </c>
      <c r="G1845" s="67"/>
      <c r="H1845" s="44">
        <v>6000843264</v>
      </c>
      <c r="I1845" s="45" t="s">
        <v>287</v>
      </c>
      <c r="J1845" s="45" t="s">
        <v>898</v>
      </c>
      <c r="K1845" s="30" t="str">
        <f t="shared" si="263"/>
        <v>Custeio</v>
      </c>
      <c r="L1845" s="47" t="s">
        <v>136</v>
      </c>
      <c r="M1845" s="47" t="s">
        <v>44</v>
      </c>
      <c r="N1845" s="26" t="str">
        <f t="shared" si="267"/>
        <v>Realizado</v>
      </c>
      <c r="O1845" s="47" t="s">
        <v>45</v>
      </c>
      <c r="P1845" s="47" t="s">
        <v>867</v>
      </c>
      <c r="Q1845" s="26" t="str">
        <f>IFERROR(IFERROR(VLOOKUP(H1845,[1]STATUS_CAPEX!I:J,2,0),VLOOKUP(H1845,[1]STATUS_OPEX!H:I,2,0)),0)</f>
        <v>LIB //PEND</v>
      </c>
      <c r="R1845" s="135">
        <v>45586</v>
      </c>
      <c r="S1845" s="32" t="s">
        <v>66</v>
      </c>
      <c r="T1845" s="47" t="s">
        <v>72</v>
      </c>
      <c r="U1845" s="33" t="s">
        <v>39</v>
      </c>
      <c r="V1845" s="33" t="str">
        <f t="shared" si="260"/>
        <v>OK</v>
      </c>
      <c r="W1845" s="33" t="s">
        <v>49</v>
      </c>
      <c r="X1845" s="33" t="s">
        <v>49</v>
      </c>
      <c r="Y1845" s="33" t="s">
        <v>39</v>
      </c>
      <c r="Z1845" s="14">
        <f t="shared" si="261"/>
        <v>1</v>
      </c>
      <c r="AA1845" s="48">
        <v>2403.5100000000002</v>
      </c>
      <c r="AB1845" s="50" t="s">
        <v>50</v>
      </c>
      <c r="AC1845" s="36" t="s">
        <v>271</v>
      </c>
      <c r="AD1845" s="37" t="s">
        <v>51</v>
      </c>
      <c r="AE1845" s="32" t="str">
        <f t="shared" si="264"/>
        <v>Realizado</v>
      </c>
      <c r="AF1845" s="38" t="s">
        <v>68</v>
      </c>
      <c r="AG1845" s="39">
        <f t="shared" si="266"/>
        <v>1306.29</v>
      </c>
      <c r="AH1845" s="40">
        <v>2548098.5699999998</v>
      </c>
      <c r="AI1845" s="35" t="e">
        <f t="shared" si="265"/>
        <v>#N/A</v>
      </c>
      <c r="AJ1845" s="110">
        <v>26098681</v>
      </c>
      <c r="AK1845" s="77">
        <v>1306.29</v>
      </c>
      <c r="AL1845" s="34" t="str">
        <f t="shared" si="262"/>
        <v>Erica Fragoso</v>
      </c>
    </row>
    <row r="1846" spans="1:38" hidden="1" x14ac:dyDescent="0.25">
      <c r="A1846" s="26" t="s">
        <v>183</v>
      </c>
      <c r="B1846" s="26" t="s">
        <v>662</v>
      </c>
      <c r="C1846" s="26" t="s">
        <v>21</v>
      </c>
      <c r="D1846" s="26" t="s">
        <v>286</v>
      </c>
      <c r="E1846" s="27">
        <v>9453</v>
      </c>
      <c r="F1846" s="67">
        <v>203</v>
      </c>
      <c r="G1846" s="67"/>
      <c r="H1846" s="44">
        <v>6000843265</v>
      </c>
      <c r="I1846" s="45" t="s">
        <v>287</v>
      </c>
      <c r="J1846" s="45" t="s">
        <v>899</v>
      </c>
      <c r="K1846" s="30" t="str">
        <f t="shared" si="263"/>
        <v>Custeio</v>
      </c>
      <c r="L1846" s="47" t="s">
        <v>136</v>
      </c>
      <c r="M1846" s="47" t="s">
        <v>44</v>
      </c>
      <c r="N1846" s="26" t="str">
        <f t="shared" si="267"/>
        <v>Realizado</v>
      </c>
      <c r="O1846" s="47" t="s">
        <v>45</v>
      </c>
      <c r="P1846" s="47" t="s">
        <v>900</v>
      </c>
      <c r="Q1846" s="26" t="str">
        <f>IFERROR(IFERROR(VLOOKUP(H1846,[1]STATUS_CAPEX!I:J,2,0),VLOOKUP(H1846,[1]STATUS_OPEX!H:I,2,0)),0)</f>
        <v>LIB //PEND</v>
      </c>
      <c r="R1846" s="135">
        <v>45586</v>
      </c>
      <c r="S1846" s="32" t="s">
        <v>66</v>
      </c>
      <c r="T1846" s="47" t="s">
        <v>72</v>
      </c>
      <c r="U1846" s="33" t="s">
        <v>39</v>
      </c>
      <c r="V1846" s="33" t="str">
        <f t="shared" si="260"/>
        <v>OK</v>
      </c>
      <c r="W1846" s="33" t="s">
        <v>49</v>
      </c>
      <c r="X1846" s="33" t="s">
        <v>49</v>
      </c>
      <c r="Y1846" s="33" t="str">
        <f t="shared" ref="Y1846:Y1851" si="268">IF(AK1846&gt;0,"OK","NOK")</f>
        <v>OK</v>
      </c>
      <c r="Z1846" s="14">
        <f t="shared" si="261"/>
        <v>1</v>
      </c>
      <c r="AA1846" s="48">
        <v>1694.38</v>
      </c>
      <c r="AB1846" s="50" t="s">
        <v>50</v>
      </c>
      <c r="AC1846" s="36" t="s">
        <v>525</v>
      </c>
      <c r="AD1846" s="37" t="s">
        <v>51</v>
      </c>
      <c r="AE1846" s="32" t="str">
        <f t="shared" si="264"/>
        <v>Realizado</v>
      </c>
      <c r="AF1846" s="38" t="s">
        <v>68</v>
      </c>
      <c r="AG1846" s="39">
        <f t="shared" si="266"/>
        <v>1355.54</v>
      </c>
      <c r="AH1846" s="40">
        <v>2548098.5699999998</v>
      </c>
      <c r="AI1846" s="35" t="e">
        <f t="shared" si="265"/>
        <v>#N/A</v>
      </c>
      <c r="AJ1846" s="50">
        <v>26099394</v>
      </c>
      <c r="AK1846" s="77">
        <v>1355.54</v>
      </c>
      <c r="AL1846" s="34" t="str">
        <f t="shared" si="262"/>
        <v>Erica Fragoso</v>
      </c>
    </row>
    <row r="1847" spans="1:38" hidden="1" x14ac:dyDescent="0.25">
      <c r="A1847" s="26" t="s">
        <v>183</v>
      </c>
      <c r="B1847" s="26" t="s">
        <v>662</v>
      </c>
      <c r="C1847" s="26" t="s">
        <v>21</v>
      </c>
      <c r="D1847" s="26" t="s">
        <v>286</v>
      </c>
      <c r="E1847" s="27">
        <v>50245</v>
      </c>
      <c r="F1847" s="67">
        <v>204</v>
      </c>
      <c r="G1847" s="67"/>
      <c r="H1847" s="44">
        <v>6000843266</v>
      </c>
      <c r="I1847" s="45" t="s">
        <v>287</v>
      </c>
      <c r="J1847" s="45" t="s">
        <v>642</v>
      </c>
      <c r="K1847" s="30" t="str">
        <f t="shared" si="263"/>
        <v>Custeio</v>
      </c>
      <c r="L1847" s="47" t="s">
        <v>136</v>
      </c>
      <c r="M1847" s="47" t="s">
        <v>44</v>
      </c>
      <c r="N1847" s="26" t="str">
        <f t="shared" si="267"/>
        <v>Realizado</v>
      </c>
      <c r="O1847" s="47" t="s">
        <v>45</v>
      </c>
      <c r="P1847" s="47" t="s">
        <v>901</v>
      </c>
      <c r="Q1847" s="26" t="str">
        <f>IFERROR(IFERROR(VLOOKUP(H1847,[1]STATUS_CAPEX!I:J,2,0),VLOOKUP(H1847,[1]STATUS_OPEX!H:I,2,0)),0)</f>
        <v>LIB //PEND</v>
      </c>
      <c r="R1847" s="135">
        <v>45586</v>
      </c>
      <c r="S1847" s="32" t="s">
        <v>66</v>
      </c>
      <c r="T1847" s="47" t="s">
        <v>72</v>
      </c>
      <c r="U1847" s="33" t="s">
        <v>39</v>
      </c>
      <c r="V1847" s="33" t="str">
        <f t="shared" si="260"/>
        <v>OK</v>
      </c>
      <c r="W1847" s="33" t="s">
        <v>49</v>
      </c>
      <c r="X1847" s="33" t="s">
        <v>49</v>
      </c>
      <c r="Y1847" s="33" t="str">
        <f t="shared" si="268"/>
        <v>OK</v>
      </c>
      <c r="Z1847" s="14">
        <f t="shared" si="261"/>
        <v>1</v>
      </c>
      <c r="AA1847" s="48">
        <v>580.88</v>
      </c>
      <c r="AB1847" s="50" t="s">
        <v>50</v>
      </c>
      <c r="AC1847" s="36" t="s">
        <v>525</v>
      </c>
      <c r="AD1847" s="37" t="s">
        <v>51</v>
      </c>
      <c r="AE1847" s="32" t="str">
        <f t="shared" si="264"/>
        <v>Realizado</v>
      </c>
      <c r="AF1847" s="38" t="s">
        <v>68</v>
      </c>
      <c r="AG1847" s="39">
        <f t="shared" si="266"/>
        <v>754.83</v>
      </c>
      <c r="AH1847" s="40">
        <v>2548098.5699999998</v>
      </c>
      <c r="AI1847" s="35" t="e">
        <f t="shared" si="265"/>
        <v>#N/A</v>
      </c>
      <c r="AJ1847" s="110">
        <v>26099359</v>
      </c>
      <c r="AK1847" s="77">
        <v>754.83</v>
      </c>
      <c r="AL1847" s="34" t="str">
        <f t="shared" si="262"/>
        <v>Erica Fragoso</v>
      </c>
    </row>
    <row r="1848" spans="1:38" hidden="1" x14ac:dyDescent="0.25">
      <c r="A1848" s="26" t="s">
        <v>183</v>
      </c>
      <c r="B1848" s="30" t="s">
        <v>613</v>
      </c>
      <c r="C1848" s="26" t="s">
        <v>902</v>
      </c>
      <c r="D1848" s="26" t="s">
        <v>40</v>
      </c>
      <c r="E1848" s="117">
        <v>53197</v>
      </c>
      <c r="F1848" s="118">
        <v>205</v>
      </c>
      <c r="G1848" s="118"/>
      <c r="H1848" s="44" t="s">
        <v>903</v>
      </c>
      <c r="I1848" s="45" t="s">
        <v>63</v>
      </c>
      <c r="J1848" s="45" t="s">
        <v>63</v>
      </c>
      <c r="K1848" s="30" t="str">
        <f t="shared" si="263"/>
        <v>EME</v>
      </c>
      <c r="L1848" s="47" t="s">
        <v>136</v>
      </c>
      <c r="M1848" s="47" t="s">
        <v>44</v>
      </c>
      <c r="N1848" s="43" t="str">
        <f t="shared" si="267"/>
        <v>Pendente</v>
      </c>
      <c r="O1848" s="119" t="s">
        <v>45</v>
      </c>
      <c r="P1848" s="119" t="s">
        <v>904</v>
      </c>
      <c r="Q1848" s="43" t="str">
        <f>IFERROR(IFERROR(VLOOKUP(H1848,[1]STATUS_CAPEX!I:J,2,0),VLOOKUP(H1848,[1]STATUS_OPEX!H:I,2,0)),0)</f>
        <v>LIB //ATEC</v>
      </c>
      <c r="R1848" s="135">
        <v>45586</v>
      </c>
      <c r="S1848" s="32" t="s">
        <v>66</v>
      </c>
      <c r="T1848" s="26" t="s">
        <v>48</v>
      </c>
      <c r="U1848" s="33" t="s">
        <v>67</v>
      </c>
      <c r="V1848" s="33" t="s">
        <v>67</v>
      </c>
      <c r="W1848" s="33" t="s">
        <v>148</v>
      </c>
      <c r="X1848" s="33" t="s">
        <v>148</v>
      </c>
      <c r="Y1848" s="120" t="str">
        <f t="shared" si="268"/>
        <v>NOK</v>
      </c>
      <c r="Z1848" s="14">
        <f t="shared" si="261"/>
        <v>0</v>
      </c>
      <c r="AA1848" s="121">
        <v>15887.24</v>
      </c>
      <c r="AB1848" s="76" t="s">
        <v>661</v>
      </c>
      <c r="AC1848" s="36" t="s">
        <v>411</v>
      </c>
      <c r="AD1848" s="37" t="s">
        <v>51</v>
      </c>
      <c r="AE1848" s="32" t="str">
        <f t="shared" si="264"/>
        <v>Não realizado</v>
      </c>
      <c r="AF1848" s="38" t="s">
        <v>68</v>
      </c>
      <c r="AG1848" s="122">
        <f t="shared" si="266"/>
        <v>0</v>
      </c>
      <c r="AH1848" s="40">
        <v>2548098.5699999998</v>
      </c>
      <c r="AI1848" s="123" t="e">
        <f t="shared" si="265"/>
        <v>#N/A</v>
      </c>
      <c r="AJ1848" s="41">
        <v>0</v>
      </c>
      <c r="AK1848" s="51">
        <v>0</v>
      </c>
      <c r="AL1848" s="34" t="str">
        <f t="shared" si="262"/>
        <v>Erica Fragoso</v>
      </c>
    </row>
    <row r="1849" spans="1:38" hidden="1" x14ac:dyDescent="0.25">
      <c r="A1849" s="26" t="s">
        <v>283</v>
      </c>
      <c r="B1849" s="26" t="s">
        <v>284</v>
      </c>
      <c r="C1849" s="26" t="s">
        <v>285</v>
      </c>
      <c r="D1849" s="26" t="s">
        <v>286</v>
      </c>
      <c r="E1849" s="27">
        <v>10261</v>
      </c>
      <c r="F1849" s="67">
        <v>780</v>
      </c>
      <c r="G1849" s="67"/>
      <c r="H1849" s="44">
        <v>6000847310</v>
      </c>
      <c r="I1849" s="45" t="s">
        <v>107</v>
      </c>
      <c r="J1849" s="45" t="s">
        <v>107</v>
      </c>
      <c r="K1849" s="30" t="str">
        <f t="shared" si="263"/>
        <v>Custeio</v>
      </c>
      <c r="L1849" s="47" t="s">
        <v>156</v>
      </c>
      <c r="M1849" s="47" t="s">
        <v>891</v>
      </c>
      <c r="N1849" s="26" t="str">
        <f t="shared" si="267"/>
        <v>Realizado</v>
      </c>
      <c r="O1849" s="47" t="s">
        <v>45</v>
      </c>
      <c r="P1849" s="47" t="s">
        <v>867</v>
      </c>
      <c r="Q1849" s="26" t="str">
        <f>IFERROR(IFERROR(VLOOKUP(H1849,[1]STATUS_CAPEX!I:J,2,0),VLOOKUP(H1849,[1]STATUS_OPEX!H:I,2,0)),0)</f>
        <v>LIB //PEND</v>
      </c>
      <c r="R1849" s="135">
        <v>45586</v>
      </c>
      <c r="S1849" s="32" t="s">
        <v>66</v>
      </c>
      <c r="T1849" s="47" t="s">
        <v>72</v>
      </c>
      <c r="U1849" s="33" t="s">
        <v>39</v>
      </c>
      <c r="V1849" s="33" t="str">
        <f t="shared" ref="V1849:V1865" si="269">IF(E1849&gt;0,"OK","NOK")</f>
        <v>OK</v>
      </c>
      <c r="W1849" s="33" t="s">
        <v>49</v>
      </c>
      <c r="X1849" s="33" t="s">
        <v>49</v>
      </c>
      <c r="Y1849" s="33" t="str">
        <f t="shared" si="268"/>
        <v>OK</v>
      </c>
      <c r="Z1849" s="14">
        <f t="shared" si="261"/>
        <v>1</v>
      </c>
      <c r="AA1849" s="48">
        <v>4132.05</v>
      </c>
      <c r="AB1849" s="50" t="s">
        <v>50</v>
      </c>
      <c r="AC1849" s="36" t="s">
        <v>271</v>
      </c>
      <c r="AD1849" s="37" t="s">
        <v>51</v>
      </c>
      <c r="AE1849" s="32" t="str">
        <f t="shared" si="264"/>
        <v>Realizado</v>
      </c>
      <c r="AF1849" s="38" t="s">
        <v>68</v>
      </c>
      <c r="AG1849" s="39">
        <f t="shared" si="266"/>
        <v>4161.3900000000003</v>
      </c>
      <c r="AH1849" s="40">
        <v>2548098.5699999998</v>
      </c>
      <c r="AI1849" s="35" t="e">
        <f>VLOOKUP(T1857,AN:AO,2,0)</f>
        <v>#N/A</v>
      </c>
      <c r="AJ1849" s="110">
        <v>26258044</v>
      </c>
      <c r="AK1849" s="77">
        <v>4161.3900000000003</v>
      </c>
      <c r="AL1849" s="34" t="str">
        <f t="shared" si="262"/>
        <v>Erica Fragoso</v>
      </c>
    </row>
    <row r="1850" spans="1:38" hidden="1" x14ac:dyDescent="0.25">
      <c r="A1850" s="26" t="s">
        <v>183</v>
      </c>
      <c r="B1850" s="26" t="s">
        <v>905</v>
      </c>
      <c r="C1850" s="26" t="s">
        <v>372</v>
      </c>
      <c r="D1850" s="26" t="s">
        <v>286</v>
      </c>
      <c r="E1850" s="27">
        <v>10562</v>
      </c>
      <c r="F1850" s="67">
        <v>781</v>
      </c>
      <c r="G1850" s="67"/>
      <c r="H1850" s="44">
        <v>6000847304</v>
      </c>
      <c r="I1850" s="45" t="s">
        <v>107</v>
      </c>
      <c r="J1850" s="45" t="s">
        <v>107</v>
      </c>
      <c r="K1850" s="30" t="str">
        <f t="shared" si="263"/>
        <v>Custeio</v>
      </c>
      <c r="L1850" s="47" t="s">
        <v>156</v>
      </c>
      <c r="M1850" s="47" t="s">
        <v>891</v>
      </c>
      <c r="N1850" s="26" t="str">
        <f t="shared" si="267"/>
        <v>Realizado</v>
      </c>
      <c r="O1850" s="47" t="s">
        <v>45</v>
      </c>
      <c r="P1850" s="47" t="s">
        <v>867</v>
      </c>
      <c r="Q1850" s="26" t="str">
        <f>IFERROR(IFERROR(VLOOKUP(H1850,[1]STATUS_CAPEX!I:J,2,0),VLOOKUP(H1850,[1]STATUS_OPEX!H:I,2,0)),0)</f>
        <v>LIB //PEND</v>
      </c>
      <c r="R1850" s="135">
        <v>45586</v>
      </c>
      <c r="S1850" s="32" t="s">
        <v>66</v>
      </c>
      <c r="T1850" s="47" t="s">
        <v>72</v>
      </c>
      <c r="U1850" s="33" t="s">
        <v>39</v>
      </c>
      <c r="V1850" s="33" t="str">
        <f t="shared" si="269"/>
        <v>OK</v>
      </c>
      <c r="W1850" s="33" t="s">
        <v>49</v>
      </c>
      <c r="X1850" s="33" t="s">
        <v>49</v>
      </c>
      <c r="Y1850" s="33" t="str">
        <f t="shared" si="268"/>
        <v>OK</v>
      </c>
      <c r="Z1850" s="14">
        <f t="shared" si="261"/>
        <v>1</v>
      </c>
      <c r="AA1850" s="48">
        <v>5065.6899999999996</v>
      </c>
      <c r="AB1850" s="50" t="s">
        <v>50</v>
      </c>
      <c r="AC1850" s="36" t="s">
        <v>271</v>
      </c>
      <c r="AD1850" s="37" t="s">
        <v>51</v>
      </c>
      <c r="AE1850" s="32" t="str">
        <f t="shared" si="264"/>
        <v>Realizado</v>
      </c>
      <c r="AF1850" s="38" t="s">
        <v>68</v>
      </c>
      <c r="AG1850" s="39">
        <f t="shared" si="266"/>
        <v>3783.33</v>
      </c>
      <c r="AH1850" s="40">
        <v>2548098.5699999998</v>
      </c>
      <c r="AI1850" s="35" t="e">
        <f t="shared" ref="AI1850:AI1856" si="270">VLOOKUP(T1850,AN:AO,2,0)</f>
        <v>#N/A</v>
      </c>
      <c r="AJ1850" s="110">
        <v>26257836</v>
      </c>
      <c r="AK1850" s="77">
        <v>3783.33</v>
      </c>
      <c r="AL1850" s="34" t="str">
        <f t="shared" si="262"/>
        <v>Erica Fragoso</v>
      </c>
    </row>
    <row r="1851" spans="1:38" hidden="1" x14ac:dyDescent="0.25">
      <c r="A1851" s="26" t="s">
        <v>283</v>
      </c>
      <c r="B1851" s="43" t="s">
        <v>284</v>
      </c>
      <c r="C1851" s="26" t="s">
        <v>285</v>
      </c>
      <c r="D1851" s="26" t="s">
        <v>286</v>
      </c>
      <c r="E1851" s="27">
        <v>10267</v>
      </c>
      <c r="F1851" s="67">
        <v>782</v>
      </c>
      <c r="G1851" s="67"/>
      <c r="H1851" s="44">
        <v>6000847310</v>
      </c>
      <c r="I1851" s="45" t="s">
        <v>107</v>
      </c>
      <c r="J1851" s="45" t="s">
        <v>107</v>
      </c>
      <c r="K1851" s="30" t="str">
        <f t="shared" si="263"/>
        <v>Custeio</v>
      </c>
      <c r="L1851" s="47" t="s">
        <v>156</v>
      </c>
      <c r="M1851" s="47" t="s">
        <v>891</v>
      </c>
      <c r="N1851" s="26" t="str">
        <f t="shared" si="267"/>
        <v>Realizado</v>
      </c>
      <c r="O1851" s="47" t="s">
        <v>45</v>
      </c>
      <c r="P1851" s="47" t="s">
        <v>867</v>
      </c>
      <c r="Q1851" s="26" t="str">
        <f>IFERROR(IFERROR(VLOOKUP(H1851,[1]STATUS_CAPEX!I:J,2,0),VLOOKUP(H1851,[1]STATUS_OPEX!H:I,2,0)),0)</f>
        <v>LIB //PEND</v>
      </c>
      <c r="R1851" s="135">
        <v>45586</v>
      </c>
      <c r="S1851" s="32" t="s">
        <v>66</v>
      </c>
      <c r="T1851" s="47" t="s">
        <v>72</v>
      </c>
      <c r="U1851" s="33" t="s">
        <v>39</v>
      </c>
      <c r="V1851" s="33" t="str">
        <f t="shared" si="269"/>
        <v>OK</v>
      </c>
      <c r="W1851" s="33" t="s">
        <v>49</v>
      </c>
      <c r="X1851" s="33" t="s">
        <v>49</v>
      </c>
      <c r="Y1851" s="33" t="str">
        <f t="shared" si="268"/>
        <v>OK</v>
      </c>
      <c r="Z1851" s="14">
        <f t="shared" si="261"/>
        <v>1</v>
      </c>
      <c r="AA1851" s="48">
        <v>3153.36</v>
      </c>
      <c r="AB1851" s="50" t="s">
        <v>50</v>
      </c>
      <c r="AC1851" s="36" t="s">
        <v>73</v>
      </c>
      <c r="AD1851" s="37" t="s">
        <v>51</v>
      </c>
      <c r="AE1851" s="32" t="str">
        <f t="shared" si="264"/>
        <v>Realizado</v>
      </c>
      <c r="AF1851" s="38" t="s">
        <v>68</v>
      </c>
      <c r="AG1851" s="39">
        <f t="shared" si="266"/>
        <v>3175.75</v>
      </c>
      <c r="AH1851" s="40">
        <v>2548098.5699999998</v>
      </c>
      <c r="AI1851" s="35" t="e">
        <f t="shared" si="270"/>
        <v>#N/A</v>
      </c>
      <c r="AJ1851" s="110">
        <v>26258044</v>
      </c>
      <c r="AK1851" s="77">
        <v>3175.75</v>
      </c>
      <c r="AL1851" s="34" t="str">
        <f t="shared" si="262"/>
        <v>Erica Fragoso</v>
      </c>
    </row>
    <row r="1852" spans="1:38" hidden="1" x14ac:dyDescent="0.25">
      <c r="A1852" s="44" t="s">
        <v>365</v>
      </c>
      <c r="B1852" s="26" t="s">
        <v>39</v>
      </c>
      <c r="C1852" s="26" t="s">
        <v>52</v>
      </c>
      <c r="D1852" s="26" t="s">
        <v>40</v>
      </c>
      <c r="E1852" s="27">
        <v>1119</v>
      </c>
      <c r="F1852" s="67">
        <v>783</v>
      </c>
      <c r="G1852" s="67"/>
      <c r="H1852" s="44">
        <v>6000851268</v>
      </c>
      <c r="I1852" s="45">
        <v>230048928</v>
      </c>
      <c r="J1852" s="45" t="s">
        <v>906</v>
      </c>
      <c r="K1852" s="30" t="str">
        <f t="shared" si="263"/>
        <v>Custeio</v>
      </c>
      <c r="L1852" s="47" t="s">
        <v>136</v>
      </c>
      <c r="M1852" s="47" t="s">
        <v>891</v>
      </c>
      <c r="N1852" s="26" t="str">
        <f t="shared" si="267"/>
        <v>Realizado</v>
      </c>
      <c r="O1852" s="47" t="s">
        <v>752</v>
      </c>
      <c r="P1852" s="47" t="s">
        <v>867</v>
      </c>
      <c r="Q1852" s="26" t="str">
        <f>IFERROR(IFERROR(VLOOKUP(H1852,[1]STATUS_CAPEX!I:J,2,0),VLOOKUP(H1852,[1]STATUS_OPEX!H:I,2,0)),0)</f>
        <v>LIB //CONC</v>
      </c>
      <c r="R1852" s="135">
        <v>45586</v>
      </c>
      <c r="S1852" s="32" t="s">
        <v>66</v>
      </c>
      <c r="T1852" s="47" t="s">
        <v>72</v>
      </c>
      <c r="U1852" s="33" t="s">
        <v>39</v>
      </c>
      <c r="V1852" s="33" t="str">
        <f t="shared" si="269"/>
        <v>OK</v>
      </c>
      <c r="W1852" s="33" t="s">
        <v>49</v>
      </c>
      <c r="X1852" s="33" t="s">
        <v>49</v>
      </c>
      <c r="Y1852" s="33" t="s">
        <v>39</v>
      </c>
      <c r="Z1852" s="14">
        <f t="shared" si="261"/>
        <v>1</v>
      </c>
      <c r="AA1852" s="48">
        <v>5510.8</v>
      </c>
      <c r="AB1852" s="50" t="s">
        <v>50</v>
      </c>
      <c r="AC1852" s="36" t="s">
        <v>73</v>
      </c>
      <c r="AD1852" s="37" t="s">
        <v>51</v>
      </c>
      <c r="AE1852" s="32" t="str">
        <f t="shared" si="264"/>
        <v>Realizado</v>
      </c>
      <c r="AF1852" s="38" t="s">
        <v>68</v>
      </c>
      <c r="AG1852" s="39">
        <f t="shared" si="266"/>
        <v>4799.41</v>
      </c>
      <c r="AH1852" s="40">
        <v>2548098.5699999998</v>
      </c>
      <c r="AI1852" s="35" t="e">
        <f t="shared" si="270"/>
        <v>#N/A</v>
      </c>
      <c r="AJ1852" s="50">
        <v>26291720</v>
      </c>
      <c r="AK1852" s="77">
        <v>4799.41</v>
      </c>
      <c r="AL1852" s="34" t="str">
        <f t="shared" si="262"/>
        <v>Mauricio Alves</v>
      </c>
    </row>
    <row r="1853" spans="1:38" hidden="1" x14ac:dyDescent="0.25">
      <c r="A1853" s="26" t="s">
        <v>183</v>
      </c>
      <c r="B1853" s="29" t="s">
        <v>905</v>
      </c>
      <c r="C1853" s="26" t="s">
        <v>372</v>
      </c>
      <c r="D1853" s="26" t="s">
        <v>286</v>
      </c>
      <c r="E1853" s="27">
        <v>10562</v>
      </c>
      <c r="F1853" s="67">
        <v>784</v>
      </c>
      <c r="G1853" s="67"/>
      <c r="H1853" s="44">
        <v>6000847304</v>
      </c>
      <c r="I1853" s="45" t="s">
        <v>107</v>
      </c>
      <c r="J1853" s="45" t="s">
        <v>107</v>
      </c>
      <c r="K1853" s="30" t="str">
        <f t="shared" si="263"/>
        <v>Custeio</v>
      </c>
      <c r="L1853" s="47" t="s">
        <v>156</v>
      </c>
      <c r="M1853" s="47" t="s">
        <v>891</v>
      </c>
      <c r="N1853" s="26" t="str">
        <f t="shared" si="267"/>
        <v>Realizado</v>
      </c>
      <c r="O1853" s="47" t="s">
        <v>45</v>
      </c>
      <c r="P1853" s="47" t="s">
        <v>867</v>
      </c>
      <c r="Q1853" s="26" t="str">
        <f>IFERROR(IFERROR(VLOOKUP(H1853,[1]STATUS_CAPEX!I:J,2,0),VLOOKUP(H1853,[1]STATUS_OPEX!H:I,2,0)),0)</f>
        <v>LIB //PEND</v>
      </c>
      <c r="R1853" s="135">
        <v>45586</v>
      </c>
      <c r="S1853" s="32" t="s">
        <v>66</v>
      </c>
      <c r="T1853" s="47" t="s">
        <v>72</v>
      </c>
      <c r="U1853" s="33" t="s">
        <v>39</v>
      </c>
      <c r="V1853" s="33" t="str">
        <f t="shared" si="269"/>
        <v>OK</v>
      </c>
      <c r="W1853" s="33" t="s">
        <v>49</v>
      </c>
      <c r="X1853" s="33" t="s">
        <v>49</v>
      </c>
      <c r="Y1853" s="33" t="str">
        <f>IF(AK1853&gt;0,"OK","NOK")</f>
        <v>OK</v>
      </c>
      <c r="Z1853" s="14">
        <f t="shared" si="261"/>
        <v>1</v>
      </c>
      <c r="AA1853" s="48">
        <v>4643.8</v>
      </c>
      <c r="AB1853" s="50" t="s">
        <v>50</v>
      </c>
      <c r="AC1853" s="36" t="s">
        <v>271</v>
      </c>
      <c r="AD1853" s="37" t="s">
        <v>51</v>
      </c>
      <c r="AE1853" s="32" t="str">
        <f t="shared" si="264"/>
        <v>Realizado</v>
      </c>
      <c r="AF1853" s="38" t="s">
        <v>68</v>
      </c>
      <c r="AG1853" s="39">
        <f t="shared" si="266"/>
        <v>3236.65</v>
      </c>
      <c r="AH1853" s="40">
        <v>2548098.5699999998</v>
      </c>
      <c r="AI1853" s="35" t="e">
        <f t="shared" si="270"/>
        <v>#N/A</v>
      </c>
      <c r="AJ1853" s="110">
        <v>26257836</v>
      </c>
      <c r="AK1853" s="77">
        <v>3236.65</v>
      </c>
      <c r="AL1853" s="34" t="str">
        <f t="shared" si="262"/>
        <v>Erica Fragoso</v>
      </c>
    </row>
    <row r="1854" spans="1:38" x14ac:dyDescent="0.25">
      <c r="A1854" s="26" t="s">
        <v>38</v>
      </c>
      <c r="B1854" s="26" t="s">
        <v>39</v>
      </c>
      <c r="C1854" s="26" t="s">
        <v>52</v>
      </c>
      <c r="D1854" s="26" t="s">
        <v>40</v>
      </c>
      <c r="E1854" s="27" t="s">
        <v>907</v>
      </c>
      <c r="F1854" s="67">
        <v>785</v>
      </c>
      <c r="G1854" s="67"/>
      <c r="H1854" s="26">
        <v>6000851265</v>
      </c>
      <c r="I1854" s="55" t="s">
        <v>42</v>
      </c>
      <c r="J1854" s="55" t="s">
        <v>42</v>
      </c>
      <c r="K1854" s="30" t="str">
        <f t="shared" si="263"/>
        <v>Custeio</v>
      </c>
      <c r="L1854" s="47" t="s">
        <v>136</v>
      </c>
      <c r="M1854" s="47" t="s">
        <v>891</v>
      </c>
      <c r="N1854" s="26" t="str">
        <f t="shared" si="267"/>
        <v>Realizado</v>
      </c>
      <c r="O1854" s="47" t="s">
        <v>45</v>
      </c>
      <c r="P1854" s="47" t="s">
        <v>867</v>
      </c>
      <c r="Q1854" s="26" t="str">
        <f>IFERROR(IFERROR(VLOOKUP(H1854,[1]STATUS_CAPEX!I:J,2,0),VLOOKUP(H1854,[1]STATUS_OPEX!H:I,2,0)),0)</f>
        <v>LIB //COMS</v>
      </c>
      <c r="R1854" s="135">
        <v>45586</v>
      </c>
      <c r="S1854" s="32" t="s">
        <v>165</v>
      </c>
      <c r="T1854" s="47" t="s">
        <v>72</v>
      </c>
      <c r="U1854" s="33" t="s">
        <v>39</v>
      </c>
      <c r="V1854" s="33" t="str">
        <f t="shared" si="269"/>
        <v>OK</v>
      </c>
      <c r="W1854" s="33" t="s">
        <v>49</v>
      </c>
      <c r="X1854" s="33" t="s">
        <v>49</v>
      </c>
      <c r="Y1854" s="33" t="s">
        <v>39</v>
      </c>
      <c r="Z1854" s="14">
        <f t="shared" si="261"/>
        <v>1</v>
      </c>
      <c r="AA1854" s="48">
        <v>2147.21</v>
      </c>
      <c r="AB1854" s="76" t="s">
        <v>661</v>
      </c>
      <c r="AC1854" s="36" t="s">
        <v>73</v>
      </c>
      <c r="AD1854" s="37" t="s">
        <v>51</v>
      </c>
      <c r="AE1854" s="32" t="str">
        <f t="shared" si="264"/>
        <v>Realizado</v>
      </c>
      <c r="AF1854" s="38" t="s">
        <v>166</v>
      </c>
      <c r="AG1854" s="39">
        <f t="shared" si="266"/>
        <v>800.14</v>
      </c>
      <c r="AH1854" s="40">
        <v>2548098.5699999998</v>
      </c>
      <c r="AI1854" s="35" t="e">
        <f t="shared" si="270"/>
        <v>#N/A</v>
      </c>
      <c r="AJ1854" s="50">
        <v>26291762</v>
      </c>
      <c r="AK1854" s="77">
        <v>800.14</v>
      </c>
      <c r="AL1854" s="34" t="str">
        <f t="shared" si="262"/>
        <v>Mauricio Alves</v>
      </c>
    </row>
    <row r="1855" spans="1:38" hidden="1" x14ac:dyDescent="0.25">
      <c r="A1855" s="26" t="s">
        <v>283</v>
      </c>
      <c r="B1855" s="26" t="s">
        <v>284</v>
      </c>
      <c r="C1855" s="26" t="s">
        <v>285</v>
      </c>
      <c r="D1855" s="26" t="s">
        <v>286</v>
      </c>
      <c r="E1855" s="27">
        <v>10267</v>
      </c>
      <c r="F1855" s="67">
        <v>786</v>
      </c>
      <c r="G1855" s="67"/>
      <c r="H1855" s="44">
        <v>6000847310</v>
      </c>
      <c r="I1855" s="45" t="s">
        <v>107</v>
      </c>
      <c r="J1855" s="45" t="s">
        <v>107</v>
      </c>
      <c r="K1855" s="30" t="str">
        <f t="shared" si="263"/>
        <v>Custeio</v>
      </c>
      <c r="L1855" s="47" t="s">
        <v>156</v>
      </c>
      <c r="M1855" s="47" t="s">
        <v>891</v>
      </c>
      <c r="N1855" s="26" t="str">
        <f t="shared" si="267"/>
        <v>Realizado</v>
      </c>
      <c r="O1855" s="47" t="s">
        <v>45</v>
      </c>
      <c r="P1855" s="47" t="s">
        <v>867</v>
      </c>
      <c r="Q1855" s="26" t="str">
        <f>IFERROR(IFERROR(VLOOKUP(H1855,[1]STATUS_CAPEX!I:J,2,0),VLOOKUP(H1855,[1]STATUS_OPEX!H:I,2,0)),0)</f>
        <v>LIB //PEND</v>
      </c>
      <c r="R1855" s="135">
        <v>45586</v>
      </c>
      <c r="S1855" s="32" t="s">
        <v>66</v>
      </c>
      <c r="T1855" s="47" t="s">
        <v>72</v>
      </c>
      <c r="U1855" s="33" t="s">
        <v>39</v>
      </c>
      <c r="V1855" s="33" t="str">
        <f t="shared" si="269"/>
        <v>OK</v>
      </c>
      <c r="W1855" s="33" t="s">
        <v>49</v>
      </c>
      <c r="X1855" s="33" t="s">
        <v>49</v>
      </c>
      <c r="Y1855" s="33" t="str">
        <f>IF(AK1855&gt;0,"OK","NOK")</f>
        <v>OK</v>
      </c>
      <c r="Z1855" s="14">
        <f t="shared" si="261"/>
        <v>1</v>
      </c>
      <c r="AA1855" s="48">
        <v>2731.47</v>
      </c>
      <c r="AB1855" s="50" t="s">
        <v>50</v>
      </c>
      <c r="AC1855" s="36" t="s">
        <v>73</v>
      </c>
      <c r="AD1855" s="37" t="s">
        <v>51</v>
      </c>
      <c r="AE1855" s="32" t="str">
        <f t="shared" si="264"/>
        <v>Realizado</v>
      </c>
      <c r="AF1855" s="38" t="s">
        <v>68</v>
      </c>
      <c r="AG1855" s="39">
        <f t="shared" si="266"/>
        <v>2750.87</v>
      </c>
      <c r="AH1855" s="40">
        <v>2548098.5699999998</v>
      </c>
      <c r="AI1855" s="35" t="e">
        <f t="shared" si="270"/>
        <v>#N/A</v>
      </c>
      <c r="AJ1855" s="110">
        <v>26258044</v>
      </c>
      <c r="AK1855" s="77">
        <v>2750.87</v>
      </c>
      <c r="AL1855" s="34" t="str">
        <f t="shared" si="262"/>
        <v>Erica Fragoso</v>
      </c>
    </row>
    <row r="1856" spans="1:38" hidden="1" x14ac:dyDescent="0.25">
      <c r="A1856" s="26" t="s">
        <v>183</v>
      </c>
      <c r="B1856" s="26" t="s">
        <v>905</v>
      </c>
      <c r="C1856" s="26" t="s">
        <v>372</v>
      </c>
      <c r="D1856" s="26" t="s">
        <v>286</v>
      </c>
      <c r="E1856" s="27">
        <v>10562</v>
      </c>
      <c r="F1856" s="67">
        <v>787</v>
      </c>
      <c r="G1856" s="67"/>
      <c r="H1856" s="44">
        <v>6000847304</v>
      </c>
      <c r="I1856" s="45" t="s">
        <v>107</v>
      </c>
      <c r="J1856" s="45" t="s">
        <v>107</v>
      </c>
      <c r="K1856" s="30" t="str">
        <f t="shared" si="263"/>
        <v>Custeio</v>
      </c>
      <c r="L1856" s="47" t="s">
        <v>156</v>
      </c>
      <c r="M1856" s="47" t="s">
        <v>891</v>
      </c>
      <c r="N1856" s="26" t="str">
        <f t="shared" si="267"/>
        <v>Realizado</v>
      </c>
      <c r="O1856" s="47" t="s">
        <v>45</v>
      </c>
      <c r="P1856" s="47" t="s">
        <v>867</v>
      </c>
      <c r="Q1856" s="26" t="str">
        <f>IFERROR(IFERROR(VLOOKUP(H1856,[1]STATUS_CAPEX!I:J,2,0),VLOOKUP(H1856,[1]STATUS_OPEX!H:I,2,0)),0)</f>
        <v>LIB //PEND</v>
      </c>
      <c r="R1856" s="135">
        <v>45586</v>
      </c>
      <c r="S1856" s="32" t="s">
        <v>66</v>
      </c>
      <c r="T1856" s="47" t="s">
        <v>72</v>
      </c>
      <c r="U1856" s="33" t="s">
        <v>39</v>
      </c>
      <c r="V1856" s="33" t="str">
        <f t="shared" si="269"/>
        <v>OK</v>
      </c>
      <c r="W1856" s="33" t="s">
        <v>49</v>
      </c>
      <c r="X1856" s="33" t="s">
        <v>49</v>
      </c>
      <c r="Y1856" s="33" t="str">
        <f>IF(AK1856&gt;0,"OK","NOK")</f>
        <v>OK</v>
      </c>
      <c r="Z1856" s="14">
        <f t="shared" si="261"/>
        <v>1</v>
      </c>
      <c r="AA1856" s="48">
        <v>3079.44</v>
      </c>
      <c r="AB1856" s="50" t="s">
        <v>50</v>
      </c>
      <c r="AC1856" s="36" t="s">
        <v>271</v>
      </c>
      <c r="AD1856" s="37" t="s">
        <v>51</v>
      </c>
      <c r="AE1856" s="32" t="str">
        <f t="shared" si="264"/>
        <v>Realizado</v>
      </c>
      <c r="AF1856" s="38" t="s">
        <v>68</v>
      </c>
      <c r="AG1856" s="39">
        <f t="shared" si="266"/>
        <v>1600.28</v>
      </c>
      <c r="AH1856" s="40">
        <v>2548098.5699999998</v>
      </c>
      <c r="AI1856" s="35" t="e">
        <f t="shared" si="270"/>
        <v>#N/A</v>
      </c>
      <c r="AJ1856" s="110">
        <v>26257836</v>
      </c>
      <c r="AK1856" s="77">
        <v>1600.28</v>
      </c>
      <c r="AL1856" s="34" t="str">
        <f t="shared" si="262"/>
        <v>Erica Fragoso</v>
      </c>
    </row>
    <row r="1857" spans="1:38" x14ac:dyDescent="0.25">
      <c r="A1857" s="26" t="s">
        <v>38</v>
      </c>
      <c r="B1857" s="26" t="s">
        <v>39</v>
      </c>
      <c r="C1857" s="26" t="s">
        <v>52</v>
      </c>
      <c r="D1857" s="26" t="s">
        <v>40</v>
      </c>
      <c r="E1857" s="117">
        <v>44718781</v>
      </c>
      <c r="F1857" s="118">
        <v>302</v>
      </c>
      <c r="G1857" s="118"/>
      <c r="H1857" s="26">
        <v>6000843298</v>
      </c>
      <c r="I1857" s="29" t="s">
        <v>42</v>
      </c>
      <c r="J1857" s="29" t="s">
        <v>42</v>
      </c>
      <c r="K1857" s="30" t="str">
        <f t="shared" si="263"/>
        <v>Custeio</v>
      </c>
      <c r="L1857" s="119" t="s">
        <v>136</v>
      </c>
      <c r="M1857" s="119" t="s">
        <v>908</v>
      </c>
      <c r="N1857" s="43" t="str">
        <f t="shared" si="267"/>
        <v>Realizado</v>
      </c>
      <c r="O1857" s="119" t="s">
        <v>64</v>
      </c>
      <c r="P1857" s="119" t="s">
        <v>867</v>
      </c>
      <c r="Q1857" s="26" t="str">
        <f>IFERROR(IFERROR(VLOOKUP(H1857,[1]STATUS_CAPEX!I:J,2,0),VLOOKUP(H1857,[1]STATUS_OPEX!H:I,2,0)),0)</f>
        <v>LIB //COMS</v>
      </c>
      <c r="R1857" s="135">
        <v>45586</v>
      </c>
      <c r="S1857" s="32" t="s">
        <v>165</v>
      </c>
      <c r="T1857" s="47" t="s">
        <v>72</v>
      </c>
      <c r="U1857" s="33" t="s">
        <v>39</v>
      </c>
      <c r="V1857" s="33" t="str">
        <f t="shared" si="269"/>
        <v>OK</v>
      </c>
      <c r="W1857" s="33" t="s">
        <v>49</v>
      </c>
      <c r="X1857" s="33" t="s">
        <v>49</v>
      </c>
      <c r="Y1857" s="33" t="s">
        <v>39</v>
      </c>
      <c r="Z1857" s="14">
        <f t="shared" si="261"/>
        <v>1</v>
      </c>
      <c r="AA1857" s="121">
        <v>5374.58</v>
      </c>
      <c r="AB1857" s="76" t="s">
        <v>661</v>
      </c>
      <c r="AC1857" s="36" t="s">
        <v>525</v>
      </c>
      <c r="AD1857" s="37" t="s">
        <v>51</v>
      </c>
      <c r="AE1857" s="32" t="str">
        <f t="shared" si="264"/>
        <v>Realizado</v>
      </c>
      <c r="AF1857" s="38" t="s">
        <v>166</v>
      </c>
      <c r="AG1857" s="122">
        <f t="shared" si="266"/>
        <v>1257.5999999999999</v>
      </c>
      <c r="AH1857" s="40">
        <v>2548098.5699999998</v>
      </c>
      <c r="AI1857" s="123" t="e">
        <f>VLOOKUP(#REF!,AN:AO,2,0)</f>
        <v>#REF!</v>
      </c>
      <c r="AJ1857" s="110">
        <v>26099308</v>
      </c>
      <c r="AK1857" s="156">
        <v>1257.5999999999999</v>
      </c>
      <c r="AL1857" s="34" t="str">
        <f t="shared" si="262"/>
        <v>Mauricio Alves</v>
      </c>
    </row>
    <row r="1858" spans="1:38" x14ac:dyDescent="0.25">
      <c r="A1858" s="26" t="s">
        <v>38</v>
      </c>
      <c r="B1858" s="26" t="s">
        <v>39</v>
      </c>
      <c r="C1858" s="26" t="s">
        <v>52</v>
      </c>
      <c r="D1858" s="26" t="s">
        <v>40</v>
      </c>
      <c r="E1858" s="27">
        <v>44721727</v>
      </c>
      <c r="F1858" s="67">
        <v>303</v>
      </c>
      <c r="G1858" s="67"/>
      <c r="H1858" s="26">
        <v>6000843299</v>
      </c>
      <c r="I1858" s="43" t="s">
        <v>42</v>
      </c>
      <c r="J1858" s="43" t="s">
        <v>42</v>
      </c>
      <c r="K1858" s="30" t="str">
        <f t="shared" si="263"/>
        <v>Custeio</v>
      </c>
      <c r="L1858" s="47" t="s">
        <v>136</v>
      </c>
      <c r="M1858" s="47" t="s">
        <v>908</v>
      </c>
      <c r="N1858" s="26" t="str">
        <f t="shared" si="267"/>
        <v>Realizado</v>
      </c>
      <c r="O1858" s="47" t="s">
        <v>64</v>
      </c>
      <c r="P1858" s="47" t="s">
        <v>867</v>
      </c>
      <c r="Q1858" s="26" t="str">
        <f>IFERROR(IFERROR(VLOOKUP(H1858,[1]STATUS_CAPEX!I:J,2,0),VLOOKUP(H1858,[1]STATUS_OPEX!H:I,2,0)),0)</f>
        <v>LIB //COMS</v>
      </c>
      <c r="R1858" s="135">
        <v>45586</v>
      </c>
      <c r="S1858" s="32" t="s">
        <v>165</v>
      </c>
      <c r="T1858" s="47" t="s">
        <v>72</v>
      </c>
      <c r="U1858" s="33" t="s">
        <v>39</v>
      </c>
      <c r="V1858" s="33" t="str">
        <f t="shared" si="269"/>
        <v>OK</v>
      </c>
      <c r="W1858" s="33" t="s">
        <v>49</v>
      </c>
      <c r="X1858" s="33" t="s">
        <v>49</v>
      </c>
      <c r="Y1858" s="33" t="s">
        <v>39</v>
      </c>
      <c r="Z1858" s="14">
        <f t="shared" ref="Z1858:Z1921" si="271">(COUNTIF(U1858:Y1858,"OK")+COUNTIF(V1858:Y1858,"NA")+COUNTIF(U1858:Y1858,"anexado")+COUNTIF(V1858:Y1858,"sem anexo"))/5</f>
        <v>1</v>
      </c>
      <c r="AA1858" s="48">
        <v>3677.25</v>
      </c>
      <c r="AB1858" s="76" t="s">
        <v>661</v>
      </c>
      <c r="AC1858" s="36" t="s">
        <v>525</v>
      </c>
      <c r="AD1858" s="37" t="s">
        <v>51</v>
      </c>
      <c r="AE1858" s="32" t="str">
        <f t="shared" si="264"/>
        <v>Realizado</v>
      </c>
      <c r="AF1858" s="38" t="s">
        <v>166</v>
      </c>
      <c r="AG1858" s="49">
        <f t="shared" si="266"/>
        <v>922.94</v>
      </c>
      <c r="AH1858" s="40">
        <v>2548098.5699999998</v>
      </c>
      <c r="AI1858" s="35" t="e">
        <f t="shared" ref="AI1858:AI1921" si="272">VLOOKUP(T1858,AN:AO,2,0)</f>
        <v>#N/A</v>
      </c>
      <c r="AJ1858" s="124">
        <v>26099245</v>
      </c>
      <c r="AK1858" s="77">
        <v>922.94</v>
      </c>
      <c r="AL1858" s="34" t="str">
        <f t="shared" ref="AL1858:AL1921" si="273">IF(OR(A1858="pendência planejamento", A1858="pendência construtiva", A1858="logistica equatorial"), "Erica Fragoso", IF(OR(A1858="obras coms", A1858="obras conc", A1858="pendência fechamento", A1858="almoxarifado", A1858="Fechamento", A1858="Disponibilidade Noturna", A1858="Sobre Aviso", A1858="Disponibilidade Contrato", A1858="Disponibilidade"), "Mauricio Alves", ""))</f>
        <v>Mauricio Alves</v>
      </c>
    </row>
    <row r="1859" spans="1:38" x14ac:dyDescent="0.25">
      <c r="A1859" s="26" t="s">
        <v>909</v>
      </c>
      <c r="B1859" s="26" t="s">
        <v>39</v>
      </c>
      <c r="C1859" s="26" t="s">
        <v>52</v>
      </c>
      <c r="D1859" s="26" t="s">
        <v>40</v>
      </c>
      <c r="E1859" s="117" t="s">
        <v>910</v>
      </c>
      <c r="F1859" s="118" t="s">
        <v>911</v>
      </c>
      <c r="G1859" s="118">
        <v>0</v>
      </c>
      <c r="H1859" s="157">
        <v>6000844064</v>
      </c>
      <c r="I1859" s="45" t="s">
        <v>109</v>
      </c>
      <c r="J1859" s="45" t="s">
        <v>109</v>
      </c>
      <c r="K1859" s="30" t="str">
        <f t="shared" ref="K1859:K1922" si="274">IF(OR(ISNUMBER( FIND("Criar PEP",H1859)), ISNUMBER( FIND("Criar Ordem",H1859))), "Sem Informação", IFERROR(IF(MID(H1859,11,3)&lt;&gt;"", MID(H1859,11,3), "Custeio"), "Custeio"))</f>
        <v>Custeio</v>
      </c>
      <c r="L1859" s="119" t="s">
        <v>403</v>
      </c>
      <c r="M1859" s="119" t="s">
        <v>54</v>
      </c>
      <c r="N1859" s="43" t="str">
        <f t="shared" si="267"/>
        <v>Realizado</v>
      </c>
      <c r="O1859" s="119" t="s">
        <v>45</v>
      </c>
      <c r="P1859" s="119"/>
      <c r="Q1859" s="43" t="str">
        <f>IFERROR(IFERROR(VLOOKUP(H1859,[1]STATUS_CAPEX!I:J,2,0),VLOOKUP(H1859,[1]STATUS_OPEX!H:I,2,0)),0)</f>
        <v>LIB //CONC</v>
      </c>
      <c r="R1859" s="136">
        <v>45588</v>
      </c>
      <c r="S1859" s="99" t="s">
        <v>66</v>
      </c>
      <c r="T1859" s="119" t="s">
        <v>72</v>
      </c>
      <c r="U1859" s="33" t="s">
        <v>39</v>
      </c>
      <c r="V1859" s="33" t="str">
        <f t="shared" si="269"/>
        <v>OK</v>
      </c>
      <c r="W1859" s="33" t="s">
        <v>49</v>
      </c>
      <c r="X1859" s="33" t="s">
        <v>49</v>
      </c>
      <c r="Y1859" s="33" t="s">
        <v>39</v>
      </c>
      <c r="Z1859" s="14">
        <f t="shared" si="271"/>
        <v>1</v>
      </c>
      <c r="AA1859" s="60">
        <v>0</v>
      </c>
      <c r="AB1859" s="139" t="str">
        <f>IFERROR(VLOOKUP(H1859,[1]!Tabela11[[#All],[PEP/ORDEM]:[Mês_Acompanhamento]],8,0),"GIRO")</f>
        <v>GIRO</v>
      </c>
      <c r="AC1859" s="104" t="s">
        <v>404</v>
      </c>
      <c r="AD1859" s="37" t="s">
        <v>51</v>
      </c>
      <c r="AE1859" s="32" t="str">
        <f t="shared" ref="AE1859:AE1922" si="275">IF(AND(AJ1859&gt;0, AK1859&gt;0), "Realizado", "Não realizado")</f>
        <v>Realizado</v>
      </c>
      <c r="AF1859" s="38" t="s">
        <v>166</v>
      </c>
      <c r="AG1859" s="122">
        <v>86727.64</v>
      </c>
      <c r="AH1859" s="40">
        <v>2548098.5699999998</v>
      </c>
      <c r="AI1859" s="123" t="e">
        <f t="shared" si="272"/>
        <v>#N/A</v>
      </c>
      <c r="AJ1859" s="124">
        <v>26115818</v>
      </c>
      <c r="AK1859" s="156">
        <v>86727.77</v>
      </c>
      <c r="AL1859" s="34" t="str">
        <f t="shared" si="273"/>
        <v>Mauricio Alves</v>
      </c>
    </row>
    <row r="1860" spans="1:38" hidden="1" x14ac:dyDescent="0.25">
      <c r="A1860" s="26" t="s">
        <v>183</v>
      </c>
      <c r="B1860" s="26" t="s">
        <v>905</v>
      </c>
      <c r="C1860" s="26" t="s">
        <v>372</v>
      </c>
      <c r="D1860" s="26" t="s">
        <v>286</v>
      </c>
      <c r="E1860" s="27">
        <v>11179</v>
      </c>
      <c r="F1860" s="67">
        <v>789</v>
      </c>
      <c r="G1860" s="67"/>
      <c r="H1860" s="44">
        <v>6000847304</v>
      </c>
      <c r="I1860" s="45" t="s">
        <v>107</v>
      </c>
      <c r="J1860" s="45" t="s">
        <v>107</v>
      </c>
      <c r="K1860" s="30" t="str">
        <f t="shared" si="274"/>
        <v>Custeio</v>
      </c>
      <c r="L1860" s="47" t="s">
        <v>156</v>
      </c>
      <c r="M1860" s="47" t="s">
        <v>891</v>
      </c>
      <c r="N1860" s="26" t="str">
        <f t="shared" si="267"/>
        <v>Realizado</v>
      </c>
      <c r="O1860" s="47" t="s">
        <v>45</v>
      </c>
      <c r="P1860" s="47" t="s">
        <v>867</v>
      </c>
      <c r="Q1860" s="26" t="str">
        <f>IFERROR(IFERROR(VLOOKUP(H1860,[1]STATUS_CAPEX!I:J,2,0),VLOOKUP(H1860,[1]STATUS_OPEX!H:I,2,0)),0)</f>
        <v>LIB //PEND</v>
      </c>
      <c r="R1860" s="135">
        <v>45588</v>
      </c>
      <c r="S1860" s="32" t="s">
        <v>66</v>
      </c>
      <c r="T1860" s="119" t="s">
        <v>72</v>
      </c>
      <c r="U1860" s="33" t="s">
        <v>39</v>
      </c>
      <c r="V1860" s="33" t="str">
        <f t="shared" si="269"/>
        <v>OK</v>
      </c>
      <c r="W1860" s="33" t="s">
        <v>49</v>
      </c>
      <c r="X1860" s="33" t="s">
        <v>49</v>
      </c>
      <c r="Y1860" s="33" t="str">
        <f>IF(AK1860&gt;0,"OK","NOK")</f>
        <v>OK</v>
      </c>
      <c r="Z1860" s="14">
        <f t="shared" si="271"/>
        <v>1</v>
      </c>
      <c r="AA1860" s="48">
        <v>4668.4399999999996</v>
      </c>
      <c r="AB1860" s="50" t="s">
        <v>50</v>
      </c>
      <c r="AC1860" s="36" t="s">
        <v>271</v>
      </c>
      <c r="AD1860" s="37" t="s">
        <v>51</v>
      </c>
      <c r="AE1860" s="32" t="str">
        <f t="shared" si="275"/>
        <v>Realizado</v>
      </c>
      <c r="AF1860" s="38" t="s">
        <v>68</v>
      </c>
      <c r="AG1860" s="39">
        <f t="shared" ref="AG1860:AG1890" si="276">IF(AK1860="",AA1860,AK1860)</f>
        <v>2886.2</v>
      </c>
      <c r="AH1860" s="40">
        <v>2548098.5699999998</v>
      </c>
      <c r="AI1860" s="35" t="e">
        <f t="shared" si="272"/>
        <v>#N/A</v>
      </c>
      <c r="AJ1860" s="110">
        <v>26257836</v>
      </c>
      <c r="AK1860" s="77">
        <v>2886.2</v>
      </c>
      <c r="AL1860" s="34" t="str">
        <f t="shared" si="273"/>
        <v>Erica Fragoso</v>
      </c>
    </row>
    <row r="1861" spans="1:38" hidden="1" x14ac:dyDescent="0.25">
      <c r="A1861" s="26" t="s">
        <v>183</v>
      </c>
      <c r="B1861" s="26" t="s">
        <v>905</v>
      </c>
      <c r="C1861" s="26" t="s">
        <v>372</v>
      </c>
      <c r="D1861" s="26" t="s">
        <v>286</v>
      </c>
      <c r="E1861" s="27">
        <v>11179</v>
      </c>
      <c r="F1861" s="67">
        <v>790</v>
      </c>
      <c r="G1861" s="67"/>
      <c r="H1861" s="44">
        <v>6000847304</v>
      </c>
      <c r="I1861" s="45" t="s">
        <v>107</v>
      </c>
      <c r="J1861" s="45" t="s">
        <v>107</v>
      </c>
      <c r="K1861" s="30" t="str">
        <f t="shared" si="274"/>
        <v>Custeio</v>
      </c>
      <c r="L1861" s="47" t="s">
        <v>156</v>
      </c>
      <c r="M1861" s="47" t="s">
        <v>891</v>
      </c>
      <c r="N1861" s="26" t="str">
        <f t="shared" si="267"/>
        <v>Realizado</v>
      </c>
      <c r="O1861" s="47" t="s">
        <v>45</v>
      </c>
      <c r="P1861" s="47" t="s">
        <v>867</v>
      </c>
      <c r="Q1861" s="26" t="str">
        <f>IFERROR(IFERROR(VLOOKUP(H1861,[1]STATUS_CAPEX!I:J,2,0),VLOOKUP(H1861,[1]STATUS_OPEX!H:I,2,0)),0)</f>
        <v>LIB //PEND</v>
      </c>
      <c r="R1861" s="135">
        <v>45588</v>
      </c>
      <c r="S1861" s="32" t="s">
        <v>66</v>
      </c>
      <c r="T1861" s="119" t="s">
        <v>72</v>
      </c>
      <c r="U1861" s="33" t="s">
        <v>39</v>
      </c>
      <c r="V1861" s="33" t="str">
        <f t="shared" si="269"/>
        <v>OK</v>
      </c>
      <c r="W1861" s="33" t="s">
        <v>49</v>
      </c>
      <c r="X1861" s="33" t="s">
        <v>49</v>
      </c>
      <c r="Y1861" s="33" t="str">
        <f>IF(AK1861&gt;0,"OK","NOK")</f>
        <v>OK</v>
      </c>
      <c r="Z1861" s="14">
        <f t="shared" si="271"/>
        <v>1</v>
      </c>
      <c r="AA1861" s="48">
        <v>4456.79</v>
      </c>
      <c r="AB1861" s="50" t="s">
        <v>50</v>
      </c>
      <c r="AC1861" s="36" t="s">
        <v>271</v>
      </c>
      <c r="AD1861" s="37" t="s">
        <v>51</v>
      </c>
      <c r="AE1861" s="32" t="str">
        <f t="shared" si="275"/>
        <v>Realizado</v>
      </c>
      <c r="AF1861" s="38" t="s">
        <v>68</v>
      </c>
      <c r="AG1861" s="39">
        <f t="shared" si="276"/>
        <v>3423.57</v>
      </c>
      <c r="AH1861" s="40">
        <v>2548098.5699999998</v>
      </c>
      <c r="AI1861" s="35" t="e">
        <f t="shared" si="272"/>
        <v>#N/A</v>
      </c>
      <c r="AJ1861" s="110">
        <v>26257836</v>
      </c>
      <c r="AK1861" s="77">
        <v>3423.57</v>
      </c>
      <c r="AL1861" s="34" t="str">
        <f t="shared" si="273"/>
        <v>Erica Fragoso</v>
      </c>
    </row>
    <row r="1862" spans="1:38" hidden="1" x14ac:dyDescent="0.25">
      <c r="A1862" s="26" t="s">
        <v>183</v>
      </c>
      <c r="B1862" s="26" t="s">
        <v>905</v>
      </c>
      <c r="C1862" s="26" t="s">
        <v>372</v>
      </c>
      <c r="D1862" s="26" t="s">
        <v>286</v>
      </c>
      <c r="E1862" s="27">
        <v>10567</v>
      </c>
      <c r="F1862" s="67">
        <v>791</v>
      </c>
      <c r="G1862" s="67"/>
      <c r="H1862" s="44">
        <v>6000847304</v>
      </c>
      <c r="I1862" s="45" t="s">
        <v>107</v>
      </c>
      <c r="J1862" s="45" t="s">
        <v>107</v>
      </c>
      <c r="K1862" s="30" t="str">
        <f t="shared" si="274"/>
        <v>Custeio</v>
      </c>
      <c r="L1862" s="47" t="s">
        <v>156</v>
      </c>
      <c r="M1862" s="47" t="s">
        <v>891</v>
      </c>
      <c r="N1862" s="26" t="str">
        <f t="shared" si="267"/>
        <v>Realizado</v>
      </c>
      <c r="O1862" s="47" t="s">
        <v>45</v>
      </c>
      <c r="P1862" s="47" t="s">
        <v>867</v>
      </c>
      <c r="Q1862" s="26" t="str">
        <f>IFERROR(IFERROR(VLOOKUP(H1862,[1]STATUS_CAPEX!I:J,2,0),VLOOKUP(H1862,[1]STATUS_OPEX!H:I,2,0)),0)</f>
        <v>LIB //PEND</v>
      </c>
      <c r="R1862" s="135">
        <v>45588</v>
      </c>
      <c r="S1862" s="32" t="s">
        <v>66</v>
      </c>
      <c r="T1862" s="119" t="s">
        <v>72</v>
      </c>
      <c r="U1862" s="33" t="s">
        <v>39</v>
      </c>
      <c r="V1862" s="33" t="str">
        <f t="shared" si="269"/>
        <v>OK</v>
      </c>
      <c r="W1862" s="33" t="s">
        <v>49</v>
      </c>
      <c r="X1862" s="33" t="s">
        <v>49</v>
      </c>
      <c r="Y1862" s="33" t="str">
        <f>IF(AK1862&gt;0,"OK","NOK")</f>
        <v>OK</v>
      </c>
      <c r="Z1862" s="14">
        <f t="shared" si="271"/>
        <v>1</v>
      </c>
      <c r="AA1862" s="48">
        <v>6158.88</v>
      </c>
      <c r="AB1862" s="50" t="s">
        <v>50</v>
      </c>
      <c r="AC1862" s="36" t="s">
        <v>271</v>
      </c>
      <c r="AD1862" s="37" t="s">
        <v>51</v>
      </c>
      <c r="AE1862" s="32" t="str">
        <f t="shared" si="275"/>
        <v>Realizado</v>
      </c>
      <c r="AF1862" s="38" t="s">
        <v>68</v>
      </c>
      <c r="AG1862" s="39">
        <f t="shared" si="276"/>
        <v>2775.68</v>
      </c>
      <c r="AH1862" s="40">
        <v>2548098.5699999998</v>
      </c>
      <c r="AI1862" s="35" t="e">
        <f t="shared" si="272"/>
        <v>#N/A</v>
      </c>
      <c r="AJ1862" s="110">
        <v>26257836</v>
      </c>
      <c r="AK1862" s="77">
        <v>2775.68</v>
      </c>
      <c r="AL1862" s="34" t="str">
        <f t="shared" si="273"/>
        <v>Erica Fragoso</v>
      </c>
    </row>
    <row r="1863" spans="1:38" hidden="1" x14ac:dyDescent="0.25">
      <c r="A1863" s="26" t="s">
        <v>283</v>
      </c>
      <c r="B1863" s="26" t="s">
        <v>284</v>
      </c>
      <c r="C1863" s="26" t="s">
        <v>285</v>
      </c>
      <c r="D1863" s="26" t="s">
        <v>286</v>
      </c>
      <c r="E1863" s="27">
        <v>11174</v>
      </c>
      <c r="F1863" s="67">
        <v>792</v>
      </c>
      <c r="G1863" s="67"/>
      <c r="H1863" s="44">
        <v>6000847310</v>
      </c>
      <c r="I1863" s="45" t="s">
        <v>107</v>
      </c>
      <c r="J1863" s="45" t="s">
        <v>107</v>
      </c>
      <c r="K1863" s="30" t="str">
        <f t="shared" si="274"/>
        <v>Custeio</v>
      </c>
      <c r="L1863" s="47" t="s">
        <v>156</v>
      </c>
      <c r="M1863" s="47" t="s">
        <v>891</v>
      </c>
      <c r="N1863" s="26" t="str">
        <f t="shared" si="267"/>
        <v>Realizado</v>
      </c>
      <c r="O1863" s="47" t="s">
        <v>45</v>
      </c>
      <c r="P1863" s="47" t="s">
        <v>867</v>
      </c>
      <c r="Q1863" s="26" t="str">
        <f>IFERROR(IFERROR(VLOOKUP(H1863,[1]STATUS_CAPEX!I:J,2,0),VLOOKUP(H1863,[1]STATUS_OPEX!H:I,2,0)),0)</f>
        <v>LIB //PEND</v>
      </c>
      <c r="R1863" s="135">
        <v>45588</v>
      </c>
      <c r="S1863" s="32" t="s">
        <v>66</v>
      </c>
      <c r="T1863" s="119" t="s">
        <v>72</v>
      </c>
      <c r="U1863" s="33" t="s">
        <v>39</v>
      </c>
      <c r="V1863" s="33" t="str">
        <f t="shared" si="269"/>
        <v>OK</v>
      </c>
      <c r="W1863" s="33" t="s">
        <v>49</v>
      </c>
      <c r="X1863" s="33" t="s">
        <v>49</v>
      </c>
      <c r="Y1863" s="33" t="str">
        <f>IF(AK1863&gt;0,"OK","NOK")</f>
        <v>OK</v>
      </c>
      <c r="Z1863" s="14">
        <f t="shared" si="271"/>
        <v>1</v>
      </c>
      <c r="AA1863" s="48">
        <v>2917.07</v>
      </c>
      <c r="AB1863" s="50" t="s">
        <v>50</v>
      </c>
      <c r="AC1863" s="36" t="s">
        <v>73</v>
      </c>
      <c r="AD1863" s="37" t="s">
        <v>51</v>
      </c>
      <c r="AE1863" s="32" t="str">
        <f t="shared" si="275"/>
        <v>Realizado</v>
      </c>
      <c r="AF1863" s="38" t="s">
        <v>68</v>
      </c>
      <c r="AG1863" s="39">
        <f t="shared" si="276"/>
        <v>1575.47</v>
      </c>
      <c r="AH1863" s="40">
        <v>2548098.5699999998</v>
      </c>
      <c r="AI1863" s="35" t="e">
        <f t="shared" si="272"/>
        <v>#N/A</v>
      </c>
      <c r="AJ1863" s="110">
        <v>26258044</v>
      </c>
      <c r="AK1863" s="77">
        <v>1575.47</v>
      </c>
      <c r="AL1863" s="34" t="str">
        <f t="shared" si="273"/>
        <v>Erica Fragoso</v>
      </c>
    </row>
    <row r="1864" spans="1:38" x14ac:dyDescent="0.25">
      <c r="A1864" s="26" t="s">
        <v>38</v>
      </c>
      <c r="B1864" s="26" t="s">
        <v>39</v>
      </c>
      <c r="C1864" s="26" t="s">
        <v>52</v>
      </c>
      <c r="D1864" s="26" t="s">
        <v>40</v>
      </c>
      <c r="E1864" s="27">
        <v>1118</v>
      </c>
      <c r="F1864" s="67">
        <v>793</v>
      </c>
      <c r="G1864" s="67"/>
      <c r="H1864" s="26">
        <v>6000847308</v>
      </c>
      <c r="I1864" s="55" t="s">
        <v>42</v>
      </c>
      <c r="J1864" s="55" t="s">
        <v>42</v>
      </c>
      <c r="K1864" s="30" t="str">
        <f t="shared" si="274"/>
        <v>Custeio</v>
      </c>
      <c r="L1864" s="47" t="s">
        <v>156</v>
      </c>
      <c r="M1864" s="47" t="s">
        <v>891</v>
      </c>
      <c r="N1864" s="26" t="str">
        <f t="shared" si="267"/>
        <v>Realizado</v>
      </c>
      <c r="O1864" s="47" t="s">
        <v>45</v>
      </c>
      <c r="P1864" s="47" t="s">
        <v>867</v>
      </c>
      <c r="Q1864" s="26" t="str">
        <f>IFERROR(IFERROR(VLOOKUP(H1864,[1]STATUS_CAPEX!I:J,2,0),VLOOKUP(H1864,[1]STATUS_OPEX!H:I,2,0)),0)</f>
        <v>LIB //COMS</v>
      </c>
      <c r="R1864" s="135">
        <v>45588</v>
      </c>
      <c r="S1864" s="32" t="s">
        <v>165</v>
      </c>
      <c r="T1864" s="119" t="s">
        <v>72</v>
      </c>
      <c r="U1864" s="33" t="s">
        <v>39</v>
      </c>
      <c r="V1864" s="33" t="str">
        <f t="shared" si="269"/>
        <v>OK</v>
      </c>
      <c r="W1864" s="33" t="s">
        <v>49</v>
      </c>
      <c r="X1864" s="33" t="s">
        <v>49</v>
      </c>
      <c r="Y1864" s="33" t="s">
        <v>39</v>
      </c>
      <c r="Z1864" s="14">
        <f t="shared" si="271"/>
        <v>1</v>
      </c>
      <c r="AA1864" s="48">
        <v>4246.55</v>
      </c>
      <c r="AB1864" s="76" t="s">
        <v>661</v>
      </c>
      <c r="AC1864" s="36" t="s">
        <v>73</v>
      </c>
      <c r="AD1864" s="37" t="s">
        <v>51</v>
      </c>
      <c r="AE1864" s="32" t="str">
        <f t="shared" si="275"/>
        <v>Realizado</v>
      </c>
      <c r="AF1864" s="38" t="s">
        <v>166</v>
      </c>
      <c r="AG1864" s="39">
        <f t="shared" si="276"/>
        <v>2775.68</v>
      </c>
      <c r="AH1864" s="40">
        <v>2548098.5699999998</v>
      </c>
      <c r="AI1864" s="35" t="e">
        <f t="shared" si="272"/>
        <v>#N/A</v>
      </c>
      <c r="AJ1864" s="35">
        <v>26305892</v>
      </c>
      <c r="AK1864" s="77">
        <v>2775.68</v>
      </c>
      <c r="AL1864" s="34" t="str">
        <f t="shared" si="273"/>
        <v>Mauricio Alves</v>
      </c>
    </row>
    <row r="1865" spans="1:38" hidden="1" x14ac:dyDescent="0.25">
      <c r="A1865" s="26" t="s">
        <v>183</v>
      </c>
      <c r="B1865" s="26" t="s">
        <v>905</v>
      </c>
      <c r="C1865" s="26" t="s">
        <v>372</v>
      </c>
      <c r="D1865" s="26" t="s">
        <v>286</v>
      </c>
      <c r="E1865" s="27">
        <v>11179</v>
      </c>
      <c r="F1865" s="67">
        <v>794</v>
      </c>
      <c r="G1865" s="67"/>
      <c r="H1865" s="44">
        <v>6000847304</v>
      </c>
      <c r="I1865" s="45" t="s">
        <v>107</v>
      </c>
      <c r="J1865" s="45" t="s">
        <v>107</v>
      </c>
      <c r="K1865" s="30" t="str">
        <f t="shared" si="274"/>
        <v>Custeio</v>
      </c>
      <c r="L1865" s="47" t="s">
        <v>156</v>
      </c>
      <c r="M1865" s="47" t="s">
        <v>891</v>
      </c>
      <c r="N1865" s="26" t="str">
        <f t="shared" si="267"/>
        <v>Realizado</v>
      </c>
      <c r="O1865" s="47" t="s">
        <v>45</v>
      </c>
      <c r="P1865" s="47" t="s">
        <v>867</v>
      </c>
      <c r="Q1865" s="26" t="str">
        <f>IFERROR(IFERROR(VLOOKUP(H1865,[1]STATUS_CAPEX!I:J,2,0),VLOOKUP(H1865,[1]STATUS_OPEX!H:I,2,0)),0)</f>
        <v>LIB //PEND</v>
      </c>
      <c r="R1865" s="135">
        <v>45588</v>
      </c>
      <c r="S1865" s="32" t="s">
        <v>66</v>
      </c>
      <c r="T1865" s="119" t="s">
        <v>72</v>
      </c>
      <c r="U1865" s="33" t="s">
        <v>39</v>
      </c>
      <c r="V1865" s="33" t="str">
        <f t="shared" si="269"/>
        <v>OK</v>
      </c>
      <c r="W1865" s="33" t="s">
        <v>49</v>
      </c>
      <c r="X1865" s="33" t="s">
        <v>49</v>
      </c>
      <c r="Y1865" s="33" t="str">
        <f>IF(AK1865&gt;0,"OK","NOK")</f>
        <v>OK</v>
      </c>
      <c r="Z1865" s="14">
        <f t="shared" si="271"/>
        <v>1</v>
      </c>
      <c r="AA1865" s="48">
        <v>15266.73</v>
      </c>
      <c r="AB1865" s="50" t="s">
        <v>50</v>
      </c>
      <c r="AC1865" s="36" t="s">
        <v>271</v>
      </c>
      <c r="AD1865" s="37" t="s">
        <v>51</v>
      </c>
      <c r="AE1865" s="32" t="str">
        <f t="shared" si="275"/>
        <v>Realizado</v>
      </c>
      <c r="AF1865" s="38" t="s">
        <v>68</v>
      </c>
      <c r="AG1865" s="39">
        <f t="shared" si="276"/>
        <v>13849.3</v>
      </c>
      <c r="AH1865" s="40">
        <v>2548098.5699999998</v>
      </c>
      <c r="AI1865" s="35" t="e">
        <f t="shared" si="272"/>
        <v>#N/A</v>
      </c>
      <c r="AJ1865" s="110">
        <v>26257836</v>
      </c>
      <c r="AK1865" s="77">
        <v>13849.3</v>
      </c>
      <c r="AL1865" s="34" t="str">
        <f t="shared" si="273"/>
        <v>Erica Fragoso</v>
      </c>
    </row>
    <row r="1866" spans="1:38" hidden="1" x14ac:dyDescent="0.25">
      <c r="A1866" s="26" t="s">
        <v>283</v>
      </c>
      <c r="B1866" s="26" t="s">
        <v>284</v>
      </c>
      <c r="C1866" s="26" t="s">
        <v>285</v>
      </c>
      <c r="D1866" s="26" t="s">
        <v>286</v>
      </c>
      <c r="E1866" s="27">
        <v>11174</v>
      </c>
      <c r="F1866" s="67">
        <v>795</v>
      </c>
      <c r="G1866" s="67"/>
      <c r="H1866" s="44">
        <v>6000847310</v>
      </c>
      <c r="I1866" s="45" t="s">
        <v>107</v>
      </c>
      <c r="J1866" s="45" t="s">
        <v>107</v>
      </c>
      <c r="K1866" s="30" t="str">
        <f t="shared" si="274"/>
        <v>Custeio</v>
      </c>
      <c r="L1866" s="47" t="s">
        <v>156</v>
      </c>
      <c r="M1866" s="47" t="s">
        <v>891</v>
      </c>
      <c r="N1866" s="26" t="str">
        <f t="shared" si="267"/>
        <v>Realizado</v>
      </c>
      <c r="O1866" s="47" t="s">
        <v>45</v>
      </c>
      <c r="P1866" s="47" t="s">
        <v>867</v>
      </c>
      <c r="Q1866" s="26" t="str">
        <f>IFERROR(IFERROR(VLOOKUP(H1866,[1]STATUS_CAPEX!I:J,2,0),VLOOKUP(H1866,[1]STATUS_OPEX!H:I,2,0)),0)</f>
        <v>LIB //PEND</v>
      </c>
      <c r="R1866" s="135">
        <v>45588</v>
      </c>
      <c r="S1866" s="32" t="s">
        <v>66</v>
      </c>
      <c r="T1866" s="119" t="s">
        <v>72</v>
      </c>
      <c r="U1866" s="33" t="s">
        <v>39</v>
      </c>
      <c r="V1866" s="33" t="s">
        <v>39</v>
      </c>
      <c r="W1866" s="33" t="s">
        <v>49</v>
      </c>
      <c r="X1866" s="33" t="s">
        <v>49</v>
      </c>
      <c r="Y1866" s="33" t="str">
        <f>IF(AK1866&gt;0,"OK","NOK")</f>
        <v>OK</v>
      </c>
      <c r="Z1866" s="14">
        <f t="shared" si="271"/>
        <v>1</v>
      </c>
      <c r="AA1866" s="48">
        <v>4619.16</v>
      </c>
      <c r="AB1866" s="50" t="s">
        <v>50</v>
      </c>
      <c r="AC1866" s="36" t="s">
        <v>73</v>
      </c>
      <c r="AD1866" s="37" t="s">
        <v>51</v>
      </c>
      <c r="AE1866" s="32" t="str">
        <f t="shared" si="275"/>
        <v>Realizado</v>
      </c>
      <c r="AF1866" s="38" t="s">
        <v>68</v>
      </c>
      <c r="AG1866" s="39">
        <f t="shared" si="276"/>
        <v>2400.42</v>
      </c>
      <c r="AH1866" s="40">
        <v>2548098.5699999998</v>
      </c>
      <c r="AI1866" s="35" t="e">
        <f t="shared" si="272"/>
        <v>#N/A</v>
      </c>
      <c r="AJ1866" s="110">
        <v>26258044</v>
      </c>
      <c r="AK1866" s="77">
        <v>2400.42</v>
      </c>
      <c r="AL1866" s="34" t="str">
        <f t="shared" si="273"/>
        <v>Erica Fragoso</v>
      </c>
    </row>
    <row r="1867" spans="1:38" hidden="1" x14ac:dyDescent="0.25">
      <c r="A1867" s="26" t="s">
        <v>283</v>
      </c>
      <c r="B1867" s="26" t="s">
        <v>284</v>
      </c>
      <c r="C1867" s="26" t="s">
        <v>285</v>
      </c>
      <c r="D1867" s="26" t="s">
        <v>286</v>
      </c>
      <c r="E1867" s="27">
        <v>11174</v>
      </c>
      <c r="F1867" s="67">
        <v>796</v>
      </c>
      <c r="G1867" s="67"/>
      <c r="H1867" s="44">
        <v>6000847310</v>
      </c>
      <c r="I1867" s="90" t="s">
        <v>107</v>
      </c>
      <c r="J1867" s="90" t="s">
        <v>107</v>
      </c>
      <c r="K1867" s="30" t="str">
        <f t="shared" si="274"/>
        <v>Custeio</v>
      </c>
      <c r="L1867" s="47" t="s">
        <v>156</v>
      </c>
      <c r="M1867" s="47" t="s">
        <v>891</v>
      </c>
      <c r="N1867" s="26" t="str">
        <f t="shared" si="267"/>
        <v>Realizado</v>
      </c>
      <c r="O1867" s="47" t="s">
        <v>45</v>
      </c>
      <c r="P1867" s="47" t="s">
        <v>867</v>
      </c>
      <c r="Q1867" s="26" t="str">
        <f>IFERROR(IFERROR(VLOOKUP(H1867,[1]STATUS_CAPEX!I:J,2,0),VLOOKUP(H1867,[1]STATUS_OPEX!H:I,2,0)),0)</f>
        <v>LIB //PEND</v>
      </c>
      <c r="R1867" s="135">
        <v>45588</v>
      </c>
      <c r="S1867" s="32" t="s">
        <v>66</v>
      </c>
      <c r="T1867" s="119" t="s">
        <v>72</v>
      </c>
      <c r="U1867" s="33" t="s">
        <v>39</v>
      </c>
      <c r="V1867" s="33" t="str">
        <f t="shared" ref="V1867:V1874" si="277">IF(E1867&gt;0,"OK","NOK")</f>
        <v>OK</v>
      </c>
      <c r="W1867" s="33" t="s">
        <v>49</v>
      </c>
      <c r="X1867" s="33" t="s">
        <v>49</v>
      </c>
      <c r="Y1867" s="33" t="str">
        <f>IF(AK1867&gt;0,"OK","NOK")</f>
        <v>OK</v>
      </c>
      <c r="Z1867" s="14">
        <f t="shared" si="271"/>
        <v>1</v>
      </c>
      <c r="AA1867" s="48">
        <v>2706.83</v>
      </c>
      <c r="AB1867" s="50" t="s">
        <v>50</v>
      </c>
      <c r="AC1867" s="36" t="s">
        <v>73</v>
      </c>
      <c r="AD1867" s="37" t="s">
        <v>51</v>
      </c>
      <c r="AE1867" s="32" t="str">
        <f t="shared" si="275"/>
        <v>Realizado</v>
      </c>
      <c r="AF1867" s="38" t="s">
        <v>68</v>
      </c>
      <c r="AG1867" s="39">
        <f t="shared" si="276"/>
        <v>1600.28</v>
      </c>
      <c r="AH1867" s="40">
        <v>2548098.5699999998</v>
      </c>
      <c r="AI1867" s="35" t="e">
        <f t="shared" si="272"/>
        <v>#N/A</v>
      </c>
      <c r="AJ1867" s="110">
        <v>26258044</v>
      </c>
      <c r="AK1867" s="77">
        <v>1600.28</v>
      </c>
      <c r="AL1867" s="34" t="str">
        <f t="shared" si="273"/>
        <v>Erica Fragoso</v>
      </c>
    </row>
    <row r="1868" spans="1:38" x14ac:dyDescent="0.25">
      <c r="A1868" s="26" t="s">
        <v>38</v>
      </c>
      <c r="B1868" s="26" t="s">
        <v>39</v>
      </c>
      <c r="C1868" s="26" t="s">
        <v>52</v>
      </c>
      <c r="D1868" s="26" t="s">
        <v>40</v>
      </c>
      <c r="E1868" s="27">
        <v>11182</v>
      </c>
      <c r="F1868" s="67">
        <v>797</v>
      </c>
      <c r="G1868" s="67"/>
      <c r="H1868" s="26">
        <v>6000851263</v>
      </c>
      <c r="I1868" s="55" t="s">
        <v>42</v>
      </c>
      <c r="J1868" s="55" t="s">
        <v>42</v>
      </c>
      <c r="K1868" s="30" t="str">
        <f t="shared" si="274"/>
        <v>Custeio</v>
      </c>
      <c r="L1868" s="119" t="s">
        <v>136</v>
      </c>
      <c r="M1868" s="47" t="s">
        <v>891</v>
      </c>
      <c r="N1868" s="26" t="str">
        <f t="shared" si="267"/>
        <v>Realizado</v>
      </c>
      <c r="O1868" s="47" t="s">
        <v>100</v>
      </c>
      <c r="P1868" s="47" t="s">
        <v>867</v>
      </c>
      <c r="Q1868" s="26" t="str">
        <f>IFERROR(IFERROR(VLOOKUP(H1868,[1]STATUS_CAPEX!I:J,2,0),VLOOKUP(H1868,[1]STATUS_OPEX!H:I,2,0)),0)</f>
        <v>LIB //COMS</v>
      </c>
      <c r="R1868" s="135">
        <v>45588</v>
      </c>
      <c r="S1868" s="32" t="s">
        <v>165</v>
      </c>
      <c r="T1868" s="119" t="s">
        <v>72</v>
      </c>
      <c r="U1868" s="33" t="s">
        <v>39</v>
      </c>
      <c r="V1868" s="33" t="str">
        <f t="shared" si="277"/>
        <v>OK</v>
      </c>
      <c r="W1868" s="33" t="s">
        <v>49</v>
      </c>
      <c r="X1868" s="33" t="s">
        <v>49</v>
      </c>
      <c r="Y1868" s="33" t="s">
        <v>39</v>
      </c>
      <c r="Z1868" s="14">
        <f t="shared" si="271"/>
        <v>1</v>
      </c>
      <c r="AA1868" s="48">
        <v>8193</v>
      </c>
      <c r="AB1868" s="76" t="s">
        <v>661</v>
      </c>
      <c r="AC1868" s="36" t="s">
        <v>73</v>
      </c>
      <c r="AD1868" s="37" t="s">
        <v>51</v>
      </c>
      <c r="AE1868" s="32" t="str">
        <f t="shared" si="275"/>
        <v>Realizado</v>
      </c>
      <c r="AF1868" s="38" t="s">
        <v>166</v>
      </c>
      <c r="AG1868" s="39">
        <f t="shared" si="276"/>
        <v>4400.7700000000004</v>
      </c>
      <c r="AH1868" s="40">
        <v>2548098.5699999998</v>
      </c>
      <c r="AI1868" s="35" t="e">
        <f t="shared" si="272"/>
        <v>#N/A</v>
      </c>
      <c r="AJ1868" s="50">
        <v>26291787</v>
      </c>
      <c r="AK1868" s="77">
        <v>4400.7700000000004</v>
      </c>
      <c r="AL1868" s="34" t="str">
        <f t="shared" si="273"/>
        <v>Mauricio Alves</v>
      </c>
    </row>
    <row r="1869" spans="1:38" hidden="1" x14ac:dyDescent="0.25">
      <c r="A1869" s="26" t="s">
        <v>183</v>
      </c>
      <c r="B1869" s="26" t="s">
        <v>905</v>
      </c>
      <c r="C1869" s="26" t="s">
        <v>372</v>
      </c>
      <c r="D1869" s="26" t="s">
        <v>286</v>
      </c>
      <c r="E1869" s="27">
        <v>11179</v>
      </c>
      <c r="F1869" s="67">
        <v>798</v>
      </c>
      <c r="G1869" s="67"/>
      <c r="H1869" s="44">
        <v>6000847304</v>
      </c>
      <c r="I1869" s="45" t="s">
        <v>107</v>
      </c>
      <c r="J1869" s="45" t="s">
        <v>107</v>
      </c>
      <c r="K1869" s="30" t="str">
        <f t="shared" si="274"/>
        <v>Custeio</v>
      </c>
      <c r="L1869" s="47" t="s">
        <v>156</v>
      </c>
      <c r="M1869" s="47" t="s">
        <v>891</v>
      </c>
      <c r="N1869" s="26" t="str">
        <f t="shared" si="267"/>
        <v>Realizado</v>
      </c>
      <c r="O1869" s="47" t="s">
        <v>45</v>
      </c>
      <c r="P1869" s="47" t="s">
        <v>867</v>
      </c>
      <c r="Q1869" s="26" t="str">
        <f>IFERROR(IFERROR(VLOOKUP(H1869,[1]STATUS_CAPEX!I:J,2,0),VLOOKUP(H1869,[1]STATUS_OPEX!H:I,2,0)),0)</f>
        <v>LIB //PEND</v>
      </c>
      <c r="R1869" s="135">
        <v>45588</v>
      </c>
      <c r="S1869" s="32" t="s">
        <v>66</v>
      </c>
      <c r="T1869" s="119" t="s">
        <v>72</v>
      </c>
      <c r="U1869" s="33" t="s">
        <v>39</v>
      </c>
      <c r="V1869" s="33" t="str">
        <f t="shared" si="277"/>
        <v>OK</v>
      </c>
      <c r="W1869" s="33" t="s">
        <v>49</v>
      </c>
      <c r="X1869" s="33" t="s">
        <v>49</v>
      </c>
      <c r="Y1869" s="33" t="str">
        <f>IF(AK1869&gt;0,"OK","NOK")</f>
        <v>OK</v>
      </c>
      <c r="Z1869" s="14">
        <f t="shared" si="271"/>
        <v>1</v>
      </c>
      <c r="AA1869" s="48">
        <v>1377.34</v>
      </c>
      <c r="AB1869" s="50" t="s">
        <v>50</v>
      </c>
      <c r="AC1869" s="36" t="s">
        <v>271</v>
      </c>
      <c r="AD1869" s="37" t="s">
        <v>51</v>
      </c>
      <c r="AE1869" s="32" t="str">
        <f t="shared" si="275"/>
        <v>Realizado</v>
      </c>
      <c r="AF1869" s="38" t="s">
        <v>68</v>
      </c>
      <c r="AG1869" s="39">
        <f t="shared" si="276"/>
        <v>775.33</v>
      </c>
      <c r="AH1869" s="40">
        <v>2548098.5699999998</v>
      </c>
      <c r="AI1869" s="35" t="e">
        <f t="shared" si="272"/>
        <v>#N/A</v>
      </c>
      <c r="AJ1869" s="110">
        <v>26257836</v>
      </c>
      <c r="AK1869" s="77">
        <v>775.33</v>
      </c>
      <c r="AL1869" s="34" t="str">
        <f t="shared" si="273"/>
        <v>Erica Fragoso</v>
      </c>
    </row>
    <row r="1870" spans="1:38" x14ac:dyDescent="0.25">
      <c r="A1870" s="26" t="s">
        <v>38</v>
      </c>
      <c r="B1870" s="26" t="s">
        <v>39</v>
      </c>
      <c r="C1870" s="26" t="s">
        <v>52</v>
      </c>
      <c r="D1870" s="26" t="s">
        <v>40</v>
      </c>
      <c r="E1870" s="27">
        <v>44733634</v>
      </c>
      <c r="F1870" s="67">
        <v>304</v>
      </c>
      <c r="G1870" s="67">
        <v>1</v>
      </c>
      <c r="H1870" s="26">
        <v>6000781312</v>
      </c>
      <c r="I1870" s="29" t="s">
        <v>42</v>
      </c>
      <c r="J1870" s="29" t="s">
        <v>42</v>
      </c>
      <c r="K1870" s="30" t="str">
        <f t="shared" si="274"/>
        <v>Custeio</v>
      </c>
      <c r="L1870" s="47" t="s">
        <v>75</v>
      </c>
      <c r="M1870" s="47" t="s">
        <v>506</v>
      </c>
      <c r="N1870" s="26" t="str">
        <f t="shared" si="267"/>
        <v>Realizado</v>
      </c>
      <c r="O1870" s="47" t="s">
        <v>45</v>
      </c>
      <c r="P1870" s="47" t="s">
        <v>912</v>
      </c>
      <c r="Q1870" s="26" t="str">
        <f>IFERROR(IFERROR(VLOOKUP(H1870,[1]STATUS_CAPEX!I:J,2,0),VLOOKUP(H1870,[1]STATUS_OPEX!H:I,2,0)),0)</f>
        <v>LIB //COMS</v>
      </c>
      <c r="R1870" s="135">
        <v>45588</v>
      </c>
      <c r="S1870" s="32" t="s">
        <v>165</v>
      </c>
      <c r="T1870" s="119" t="s">
        <v>72</v>
      </c>
      <c r="U1870" s="33" t="s">
        <v>39</v>
      </c>
      <c r="V1870" s="33" t="str">
        <f t="shared" si="277"/>
        <v>OK</v>
      </c>
      <c r="W1870" s="33" t="s">
        <v>49</v>
      </c>
      <c r="X1870" s="33" t="s">
        <v>49</v>
      </c>
      <c r="Y1870" s="33" t="s">
        <v>39</v>
      </c>
      <c r="Z1870" s="14">
        <f t="shared" si="271"/>
        <v>1</v>
      </c>
      <c r="AA1870" s="48" t="s">
        <v>913</v>
      </c>
      <c r="AB1870" s="76" t="s">
        <v>661</v>
      </c>
      <c r="AC1870" s="36" t="s">
        <v>73</v>
      </c>
      <c r="AD1870" s="37" t="s">
        <v>51</v>
      </c>
      <c r="AE1870" s="32" t="str">
        <f t="shared" si="275"/>
        <v>Realizado</v>
      </c>
      <c r="AF1870" s="38" t="s">
        <v>166</v>
      </c>
      <c r="AG1870" s="39">
        <f t="shared" si="276"/>
        <v>2374.38</v>
      </c>
      <c r="AH1870" s="40">
        <v>2548098.5699999998</v>
      </c>
      <c r="AI1870" s="35" t="e">
        <f t="shared" si="272"/>
        <v>#N/A</v>
      </c>
      <c r="AJ1870" s="50">
        <v>26291519</v>
      </c>
      <c r="AK1870" s="77">
        <v>2374.38</v>
      </c>
      <c r="AL1870" s="34" t="str">
        <f t="shared" si="273"/>
        <v>Mauricio Alves</v>
      </c>
    </row>
    <row r="1871" spans="1:38" x14ac:dyDescent="0.25">
      <c r="A1871" s="26" t="s">
        <v>38</v>
      </c>
      <c r="B1871" s="26" t="s">
        <v>39</v>
      </c>
      <c r="C1871" s="26" t="s">
        <v>52</v>
      </c>
      <c r="D1871" s="26" t="s">
        <v>40</v>
      </c>
      <c r="E1871" s="27">
        <v>44735156</v>
      </c>
      <c r="F1871" s="67">
        <v>305</v>
      </c>
      <c r="G1871" s="67"/>
      <c r="H1871" s="26">
        <v>6000851650</v>
      </c>
      <c r="I1871" s="26" t="s">
        <v>42</v>
      </c>
      <c r="J1871" s="26" t="s">
        <v>42</v>
      </c>
      <c r="K1871" s="30" t="str">
        <f t="shared" si="274"/>
        <v>Custeio</v>
      </c>
      <c r="L1871" s="119" t="s">
        <v>136</v>
      </c>
      <c r="M1871" s="47" t="s">
        <v>523</v>
      </c>
      <c r="N1871" s="26" t="str">
        <f t="shared" si="267"/>
        <v>Realizado</v>
      </c>
      <c r="O1871" s="47" t="s">
        <v>45</v>
      </c>
      <c r="P1871" s="47" t="s">
        <v>524</v>
      </c>
      <c r="Q1871" s="26" t="str">
        <f>IFERROR(IFERROR(VLOOKUP(H1871,[1]STATUS_CAPEX!I:J,2,0),VLOOKUP(H1871,[1]STATUS_OPEX!H:I,2,0)),0)</f>
        <v>LIB //COMS</v>
      </c>
      <c r="R1871" s="135">
        <v>45588</v>
      </c>
      <c r="S1871" s="32" t="s">
        <v>165</v>
      </c>
      <c r="T1871" s="119" t="s">
        <v>72</v>
      </c>
      <c r="U1871" s="33" t="s">
        <v>39</v>
      </c>
      <c r="V1871" s="33" t="str">
        <f t="shared" si="277"/>
        <v>OK</v>
      </c>
      <c r="W1871" s="33" t="s">
        <v>49</v>
      </c>
      <c r="X1871" s="33" t="s">
        <v>49</v>
      </c>
      <c r="Y1871" s="33" t="s">
        <v>39</v>
      </c>
      <c r="Z1871" s="14">
        <f t="shared" si="271"/>
        <v>1</v>
      </c>
      <c r="AA1871" s="48">
        <v>249.56</v>
      </c>
      <c r="AB1871" s="76" t="s">
        <v>661</v>
      </c>
      <c r="AC1871" s="36" t="s">
        <v>271</v>
      </c>
      <c r="AD1871" s="37" t="s">
        <v>51</v>
      </c>
      <c r="AE1871" s="32" t="str">
        <f t="shared" si="275"/>
        <v>Realizado</v>
      </c>
      <c r="AF1871" s="38" t="s">
        <v>166</v>
      </c>
      <c r="AG1871" s="39">
        <f t="shared" si="276"/>
        <v>250.07</v>
      </c>
      <c r="AH1871" s="40">
        <v>2548098.5699999998</v>
      </c>
      <c r="AI1871" s="35" t="e">
        <f t="shared" si="272"/>
        <v>#N/A</v>
      </c>
      <c r="AJ1871" s="110">
        <v>26291882</v>
      </c>
      <c r="AK1871" s="77">
        <v>250.07</v>
      </c>
      <c r="AL1871" s="34" t="str">
        <f t="shared" si="273"/>
        <v>Mauricio Alves</v>
      </c>
    </row>
    <row r="1872" spans="1:38" x14ac:dyDescent="0.25">
      <c r="A1872" s="26" t="s">
        <v>38</v>
      </c>
      <c r="B1872" s="26" t="s">
        <v>39</v>
      </c>
      <c r="C1872" s="26" t="s">
        <v>52</v>
      </c>
      <c r="D1872" s="26" t="s">
        <v>40</v>
      </c>
      <c r="E1872" s="27">
        <v>44733517</v>
      </c>
      <c r="F1872" s="67">
        <v>306</v>
      </c>
      <c r="G1872" s="67">
        <v>1</v>
      </c>
      <c r="H1872" s="26">
        <v>6000806613</v>
      </c>
      <c r="I1872" s="43" t="s">
        <v>42</v>
      </c>
      <c r="J1872" s="43" t="s">
        <v>42</v>
      </c>
      <c r="K1872" s="30" t="str">
        <f t="shared" si="274"/>
        <v>Custeio</v>
      </c>
      <c r="L1872" s="47" t="s">
        <v>75</v>
      </c>
      <c r="M1872" s="47" t="s">
        <v>541</v>
      </c>
      <c r="N1872" s="26" t="str">
        <f t="shared" si="267"/>
        <v>Realizado</v>
      </c>
      <c r="O1872" s="47" t="s">
        <v>100</v>
      </c>
      <c r="P1872" s="47" t="s">
        <v>914</v>
      </c>
      <c r="Q1872" s="26" t="str">
        <f>IFERROR(IFERROR(VLOOKUP(H1872,[1]STATUS_CAPEX!I:J,2,0),VLOOKUP(H1872,[1]STATUS_OPEX!H:I,2,0)),0)</f>
        <v>LIB //COMS</v>
      </c>
      <c r="R1872" s="135">
        <v>45588</v>
      </c>
      <c r="S1872" s="32" t="s">
        <v>165</v>
      </c>
      <c r="T1872" s="119" t="s">
        <v>72</v>
      </c>
      <c r="U1872" s="33" t="s">
        <v>39</v>
      </c>
      <c r="V1872" s="33" t="str">
        <f t="shared" si="277"/>
        <v>OK</v>
      </c>
      <c r="W1872" s="33" t="s">
        <v>49</v>
      </c>
      <c r="X1872" s="33" t="s">
        <v>49</v>
      </c>
      <c r="Y1872" s="33" t="s">
        <v>39</v>
      </c>
      <c r="Z1872" s="14">
        <f t="shared" si="271"/>
        <v>1</v>
      </c>
      <c r="AA1872" s="48">
        <v>4070.03</v>
      </c>
      <c r="AB1872" s="76" t="s">
        <v>661</v>
      </c>
      <c r="AC1872" s="36" t="s">
        <v>73</v>
      </c>
      <c r="AD1872" s="37" t="s">
        <v>51</v>
      </c>
      <c r="AE1872" s="32" t="str">
        <f t="shared" si="275"/>
        <v>Realizado</v>
      </c>
      <c r="AF1872" s="38" t="s">
        <v>166</v>
      </c>
      <c r="AG1872" s="39">
        <f t="shared" si="276"/>
        <v>549.74</v>
      </c>
      <c r="AH1872" s="40">
        <v>2548098.5699999998</v>
      </c>
      <c r="AI1872" s="35" t="e">
        <f t="shared" si="272"/>
        <v>#N/A</v>
      </c>
      <c r="AJ1872" s="50">
        <v>26291570</v>
      </c>
      <c r="AK1872" s="77">
        <v>549.74</v>
      </c>
      <c r="AL1872" s="34" t="str">
        <f t="shared" si="273"/>
        <v>Mauricio Alves</v>
      </c>
    </row>
    <row r="1873" spans="1:38" hidden="1" x14ac:dyDescent="0.25">
      <c r="A1873" s="26" t="s">
        <v>183</v>
      </c>
      <c r="B1873" s="26" t="s">
        <v>905</v>
      </c>
      <c r="C1873" s="26" t="s">
        <v>372</v>
      </c>
      <c r="D1873" s="26" t="s">
        <v>286</v>
      </c>
      <c r="E1873" s="27">
        <v>11179</v>
      </c>
      <c r="F1873" s="67">
        <v>799</v>
      </c>
      <c r="G1873" s="67"/>
      <c r="H1873" s="44">
        <v>6000847304</v>
      </c>
      <c r="I1873" s="45" t="s">
        <v>107</v>
      </c>
      <c r="J1873" s="45" t="s">
        <v>107</v>
      </c>
      <c r="K1873" s="30" t="str">
        <f t="shared" si="274"/>
        <v>Custeio</v>
      </c>
      <c r="L1873" s="47" t="s">
        <v>156</v>
      </c>
      <c r="M1873" s="47" t="s">
        <v>891</v>
      </c>
      <c r="N1873" s="26" t="str">
        <f t="shared" si="267"/>
        <v>Realizado</v>
      </c>
      <c r="O1873" s="47" t="s">
        <v>45</v>
      </c>
      <c r="P1873" s="47" t="s">
        <v>867</v>
      </c>
      <c r="Q1873" s="26" t="str">
        <f>IFERROR(IFERROR(VLOOKUP(H1873,[1]STATUS_CAPEX!I:J,2,0),VLOOKUP(H1873,[1]STATUS_OPEX!H:I,2,0)),0)</f>
        <v>LIB //PEND</v>
      </c>
      <c r="R1873" s="135">
        <v>45588</v>
      </c>
      <c r="S1873" s="32" t="s">
        <v>66</v>
      </c>
      <c r="T1873" s="119" t="s">
        <v>72</v>
      </c>
      <c r="U1873" s="33" t="s">
        <v>39</v>
      </c>
      <c r="V1873" s="33" t="str">
        <f t="shared" si="277"/>
        <v>OK</v>
      </c>
      <c r="W1873" s="33" t="s">
        <v>49</v>
      </c>
      <c r="X1873" s="33" t="s">
        <v>49</v>
      </c>
      <c r="Y1873" s="33" t="str">
        <f>IF(AK1873&gt;0,"OK","NOK")</f>
        <v>OK</v>
      </c>
      <c r="Z1873" s="14">
        <f t="shared" si="271"/>
        <v>1</v>
      </c>
      <c r="AA1873" s="48">
        <v>2309.58</v>
      </c>
      <c r="AB1873" s="50" t="s">
        <v>50</v>
      </c>
      <c r="AC1873" s="36" t="s">
        <v>271</v>
      </c>
      <c r="AD1873" s="37" t="s">
        <v>51</v>
      </c>
      <c r="AE1873" s="32" t="str">
        <f t="shared" si="275"/>
        <v>Realizado</v>
      </c>
      <c r="AF1873" s="38" t="s">
        <v>68</v>
      </c>
      <c r="AG1873" s="39">
        <f t="shared" si="276"/>
        <v>885.85</v>
      </c>
      <c r="AH1873" s="40">
        <v>2548098.5699999998</v>
      </c>
      <c r="AI1873" s="35" t="e">
        <f t="shared" si="272"/>
        <v>#N/A</v>
      </c>
      <c r="AJ1873" s="110">
        <v>26257836</v>
      </c>
      <c r="AK1873" s="77">
        <v>885.85</v>
      </c>
      <c r="AL1873" s="34" t="str">
        <f t="shared" si="273"/>
        <v>Erica Fragoso</v>
      </c>
    </row>
    <row r="1874" spans="1:38" hidden="1" x14ac:dyDescent="0.25">
      <c r="A1874" s="26" t="s">
        <v>183</v>
      </c>
      <c r="B1874" s="26" t="s">
        <v>905</v>
      </c>
      <c r="C1874" s="26" t="s">
        <v>372</v>
      </c>
      <c r="D1874" s="26" t="s">
        <v>286</v>
      </c>
      <c r="E1874" s="27">
        <v>11179</v>
      </c>
      <c r="F1874" s="67">
        <v>800</v>
      </c>
      <c r="G1874" s="67"/>
      <c r="H1874" s="44">
        <v>6000847304</v>
      </c>
      <c r="I1874" s="90" t="s">
        <v>107</v>
      </c>
      <c r="J1874" s="90" t="s">
        <v>107</v>
      </c>
      <c r="K1874" s="30" t="str">
        <f t="shared" si="274"/>
        <v>Custeio</v>
      </c>
      <c r="L1874" s="47" t="s">
        <v>156</v>
      </c>
      <c r="M1874" s="47" t="s">
        <v>891</v>
      </c>
      <c r="N1874" s="26" t="str">
        <f t="shared" si="267"/>
        <v>Realizado</v>
      </c>
      <c r="O1874" s="47" t="s">
        <v>45</v>
      </c>
      <c r="P1874" s="47" t="s">
        <v>867</v>
      </c>
      <c r="Q1874" s="26" t="str">
        <f>IFERROR(IFERROR(VLOOKUP(H1874,[1]STATUS_CAPEX!I:J,2,0),VLOOKUP(H1874,[1]STATUS_OPEX!H:I,2,0)),0)</f>
        <v>LIB //PEND</v>
      </c>
      <c r="R1874" s="135">
        <v>45588</v>
      </c>
      <c r="S1874" s="32" t="s">
        <v>66</v>
      </c>
      <c r="T1874" s="119" t="s">
        <v>72</v>
      </c>
      <c r="U1874" s="33" t="s">
        <v>39</v>
      </c>
      <c r="V1874" s="33" t="str">
        <f t="shared" si="277"/>
        <v>OK</v>
      </c>
      <c r="W1874" s="33" t="s">
        <v>49</v>
      </c>
      <c r="X1874" s="33" t="s">
        <v>49</v>
      </c>
      <c r="Y1874" s="33" t="str">
        <f>IF(AK1874&gt;0,"OK","NOK")</f>
        <v>OK</v>
      </c>
      <c r="Z1874" s="14">
        <f t="shared" si="271"/>
        <v>1</v>
      </c>
      <c r="AA1874" s="48">
        <v>4246.55</v>
      </c>
      <c r="AB1874" s="50" t="s">
        <v>50</v>
      </c>
      <c r="AC1874" s="36" t="s">
        <v>271</v>
      </c>
      <c r="AD1874" s="37" t="s">
        <v>51</v>
      </c>
      <c r="AE1874" s="32" t="str">
        <f t="shared" si="275"/>
        <v>Realizado</v>
      </c>
      <c r="AF1874" s="38" t="s">
        <v>68</v>
      </c>
      <c r="AG1874" s="39">
        <f t="shared" si="276"/>
        <v>4301.53</v>
      </c>
      <c r="AH1874" s="40">
        <v>2548098.5699999998</v>
      </c>
      <c r="AI1874" s="35" t="e">
        <f t="shared" si="272"/>
        <v>#N/A</v>
      </c>
      <c r="AJ1874" s="110">
        <v>26257836</v>
      </c>
      <c r="AK1874" s="77">
        <v>4301.53</v>
      </c>
      <c r="AL1874" s="34" t="str">
        <f t="shared" si="273"/>
        <v>Erica Fragoso</v>
      </c>
    </row>
    <row r="1875" spans="1:38" hidden="1" x14ac:dyDescent="0.25">
      <c r="A1875" s="26" t="s">
        <v>283</v>
      </c>
      <c r="B1875" s="26" t="s">
        <v>284</v>
      </c>
      <c r="C1875" s="26" t="s">
        <v>285</v>
      </c>
      <c r="D1875" s="26" t="s">
        <v>286</v>
      </c>
      <c r="E1875" s="27">
        <v>11174</v>
      </c>
      <c r="F1875" s="67">
        <v>801</v>
      </c>
      <c r="G1875" s="67"/>
      <c r="H1875" s="44">
        <v>6000847310</v>
      </c>
      <c r="I1875" s="90" t="s">
        <v>107</v>
      </c>
      <c r="J1875" s="90" t="s">
        <v>107</v>
      </c>
      <c r="K1875" s="30" t="str">
        <f t="shared" si="274"/>
        <v>Custeio</v>
      </c>
      <c r="L1875" s="47" t="s">
        <v>156</v>
      </c>
      <c r="M1875" s="47" t="s">
        <v>891</v>
      </c>
      <c r="N1875" s="26" t="str">
        <f t="shared" si="267"/>
        <v>Realizado</v>
      </c>
      <c r="O1875" s="47" t="s">
        <v>45</v>
      </c>
      <c r="P1875" s="47" t="s">
        <v>867</v>
      </c>
      <c r="Q1875" s="26" t="str">
        <f>IFERROR(IFERROR(VLOOKUP(H1875,[1]STATUS_CAPEX!I:J,2,0),VLOOKUP(H1875,[1]STATUS_OPEX!H:I,2,0)),0)</f>
        <v>LIB //PEND</v>
      </c>
      <c r="R1875" s="135">
        <v>45588</v>
      </c>
      <c r="S1875" s="32" t="s">
        <v>66</v>
      </c>
      <c r="T1875" s="119" t="s">
        <v>72</v>
      </c>
      <c r="U1875" s="33" t="s">
        <v>39</v>
      </c>
      <c r="V1875" s="33" t="s">
        <v>39</v>
      </c>
      <c r="W1875" s="33" t="s">
        <v>49</v>
      </c>
      <c r="X1875" s="33" t="s">
        <v>49</v>
      </c>
      <c r="Y1875" s="33" t="str">
        <f>IF(AK1875&gt;0,"OK","NOK")</f>
        <v>OK</v>
      </c>
      <c r="Z1875" s="14">
        <f t="shared" si="271"/>
        <v>1</v>
      </c>
      <c r="AA1875" s="48">
        <v>2706.83</v>
      </c>
      <c r="AB1875" s="50" t="s">
        <v>50</v>
      </c>
      <c r="AC1875" s="36" t="s">
        <v>73</v>
      </c>
      <c r="AD1875" s="37" t="s">
        <v>51</v>
      </c>
      <c r="AE1875" s="32" t="str">
        <f t="shared" si="275"/>
        <v>Realizado</v>
      </c>
      <c r="AF1875" s="38" t="s">
        <v>68</v>
      </c>
      <c r="AG1875" s="39">
        <f t="shared" si="276"/>
        <v>2726.06</v>
      </c>
      <c r="AH1875" s="40">
        <v>2548098.5699999998</v>
      </c>
      <c r="AI1875" s="35" t="e">
        <f t="shared" si="272"/>
        <v>#N/A</v>
      </c>
      <c r="AJ1875" s="110">
        <v>26258044</v>
      </c>
      <c r="AK1875" s="77">
        <v>2726.06</v>
      </c>
      <c r="AL1875" s="34" t="str">
        <f t="shared" si="273"/>
        <v>Erica Fragoso</v>
      </c>
    </row>
    <row r="1876" spans="1:38" hidden="1" x14ac:dyDescent="0.25">
      <c r="A1876" s="26" t="s">
        <v>183</v>
      </c>
      <c r="B1876" s="26" t="s">
        <v>905</v>
      </c>
      <c r="C1876" s="26" t="s">
        <v>372</v>
      </c>
      <c r="D1876" s="26" t="s">
        <v>286</v>
      </c>
      <c r="E1876" s="27">
        <v>11179</v>
      </c>
      <c r="F1876" s="67">
        <v>802</v>
      </c>
      <c r="G1876" s="67"/>
      <c r="H1876" s="44">
        <v>6000847304</v>
      </c>
      <c r="I1876" s="90" t="s">
        <v>107</v>
      </c>
      <c r="J1876" s="90" t="s">
        <v>107</v>
      </c>
      <c r="K1876" s="30" t="str">
        <f t="shared" si="274"/>
        <v>Custeio</v>
      </c>
      <c r="L1876" s="47" t="s">
        <v>156</v>
      </c>
      <c r="M1876" s="47" t="s">
        <v>891</v>
      </c>
      <c r="N1876" s="26" t="str">
        <f t="shared" si="267"/>
        <v>Realizado</v>
      </c>
      <c r="O1876" s="47" t="s">
        <v>45</v>
      </c>
      <c r="P1876" s="47" t="s">
        <v>867</v>
      </c>
      <c r="Q1876" s="26" t="str">
        <f>IFERROR(IFERROR(VLOOKUP(H1876,[1]STATUS_CAPEX!I:J,2,0),VLOOKUP(H1876,[1]STATUS_OPEX!H:I,2,0)),0)</f>
        <v>LIB //PEND</v>
      </c>
      <c r="R1876" s="135">
        <v>45588</v>
      </c>
      <c r="S1876" s="32" t="s">
        <v>66</v>
      </c>
      <c r="T1876" s="119" t="s">
        <v>72</v>
      </c>
      <c r="U1876" s="33" t="s">
        <v>39</v>
      </c>
      <c r="V1876" s="33" t="str">
        <f t="shared" ref="V1876:V1891" si="278">IF(E1876&gt;0,"OK","NOK")</f>
        <v>OK</v>
      </c>
      <c r="W1876" s="33" t="s">
        <v>49</v>
      </c>
      <c r="X1876" s="33" t="s">
        <v>49</v>
      </c>
      <c r="Y1876" s="33" t="str">
        <f>IF(AK1876&gt;0,"OK","NOK")</f>
        <v>OK</v>
      </c>
      <c r="Z1876" s="14">
        <f t="shared" si="271"/>
        <v>1</v>
      </c>
      <c r="AA1876" s="48">
        <v>1936.97</v>
      </c>
      <c r="AB1876" s="50" t="s">
        <v>50</v>
      </c>
      <c r="AC1876" s="36" t="s">
        <v>271</v>
      </c>
      <c r="AD1876" s="37" t="s">
        <v>51</v>
      </c>
      <c r="AE1876" s="32" t="str">
        <f t="shared" si="275"/>
        <v>Realizado</v>
      </c>
      <c r="AF1876" s="38" t="s">
        <v>68</v>
      </c>
      <c r="AG1876" s="39">
        <f t="shared" si="276"/>
        <v>1950.73</v>
      </c>
      <c r="AH1876" s="40">
        <v>2548098.5699999998</v>
      </c>
      <c r="AI1876" s="35" t="e">
        <f t="shared" si="272"/>
        <v>#N/A</v>
      </c>
      <c r="AJ1876" s="110">
        <v>26257836</v>
      </c>
      <c r="AK1876" s="77">
        <v>1950.73</v>
      </c>
      <c r="AL1876" s="34" t="str">
        <f t="shared" si="273"/>
        <v>Erica Fragoso</v>
      </c>
    </row>
    <row r="1877" spans="1:38" hidden="1" x14ac:dyDescent="0.25">
      <c r="A1877" s="26" t="s">
        <v>183</v>
      </c>
      <c r="B1877" s="26" t="s">
        <v>905</v>
      </c>
      <c r="C1877" s="26" t="s">
        <v>372</v>
      </c>
      <c r="D1877" s="26" t="s">
        <v>286</v>
      </c>
      <c r="E1877" s="27">
        <v>11179</v>
      </c>
      <c r="F1877" s="67">
        <v>803</v>
      </c>
      <c r="G1877" s="67"/>
      <c r="H1877" s="44">
        <v>6000847304</v>
      </c>
      <c r="I1877" s="90" t="s">
        <v>107</v>
      </c>
      <c r="J1877" s="90" t="s">
        <v>107</v>
      </c>
      <c r="K1877" s="30" t="str">
        <f t="shared" si="274"/>
        <v>Custeio</v>
      </c>
      <c r="L1877" s="47" t="s">
        <v>156</v>
      </c>
      <c r="M1877" s="47" t="s">
        <v>891</v>
      </c>
      <c r="N1877" s="26" t="str">
        <f t="shared" si="267"/>
        <v>Realizado</v>
      </c>
      <c r="O1877" s="47" t="s">
        <v>45</v>
      </c>
      <c r="P1877" s="47" t="s">
        <v>867</v>
      </c>
      <c r="Q1877" s="26" t="str">
        <f>IFERROR(IFERROR(VLOOKUP(H1877,[1]STATUS_CAPEX!I:J,2,0),VLOOKUP(H1877,[1]STATUS_OPEX!H:I,2,0)),0)</f>
        <v>LIB //PEND</v>
      </c>
      <c r="R1877" s="135">
        <v>45588</v>
      </c>
      <c r="S1877" s="32" t="s">
        <v>66</v>
      </c>
      <c r="T1877" s="119" t="s">
        <v>72</v>
      </c>
      <c r="U1877" s="33" t="s">
        <v>39</v>
      </c>
      <c r="V1877" s="33" t="str">
        <f t="shared" si="278"/>
        <v>OK</v>
      </c>
      <c r="W1877" s="33" t="s">
        <v>49</v>
      </c>
      <c r="X1877" s="33" t="s">
        <v>49</v>
      </c>
      <c r="Y1877" s="33" t="str">
        <f>IF(AK1877&gt;0,"OK","NOK")</f>
        <v>OK</v>
      </c>
      <c r="Z1877" s="14">
        <f t="shared" si="271"/>
        <v>1</v>
      </c>
      <c r="AA1877" s="48">
        <v>3079.4</v>
      </c>
      <c r="AB1877" s="50" t="s">
        <v>50</v>
      </c>
      <c r="AC1877" s="36" t="s">
        <v>271</v>
      </c>
      <c r="AD1877" s="37" t="s">
        <v>51</v>
      </c>
      <c r="AE1877" s="32" t="str">
        <f t="shared" si="275"/>
        <v>Realizado</v>
      </c>
      <c r="AF1877" s="38" t="s">
        <v>68</v>
      </c>
      <c r="AG1877" s="39">
        <f t="shared" si="276"/>
        <v>1975.54</v>
      </c>
      <c r="AH1877" s="40">
        <v>2548098.5699999998</v>
      </c>
      <c r="AI1877" s="35" t="e">
        <f t="shared" si="272"/>
        <v>#N/A</v>
      </c>
      <c r="AJ1877" s="110">
        <v>26257836</v>
      </c>
      <c r="AK1877" s="77">
        <v>1975.54</v>
      </c>
      <c r="AL1877" s="34" t="str">
        <f t="shared" si="273"/>
        <v>Erica Fragoso</v>
      </c>
    </row>
    <row r="1878" spans="1:38" x14ac:dyDescent="0.25">
      <c r="A1878" s="26" t="s">
        <v>38</v>
      </c>
      <c r="B1878" s="26" t="s">
        <v>39</v>
      </c>
      <c r="C1878" s="26" t="s">
        <v>52</v>
      </c>
      <c r="D1878" s="26" t="s">
        <v>40</v>
      </c>
      <c r="E1878" s="117">
        <v>10921</v>
      </c>
      <c r="F1878" s="118">
        <v>804</v>
      </c>
      <c r="G1878" s="118"/>
      <c r="H1878" s="26">
        <v>6000851262</v>
      </c>
      <c r="I1878" s="29" t="s">
        <v>42</v>
      </c>
      <c r="J1878" s="29" t="s">
        <v>42</v>
      </c>
      <c r="K1878" s="30" t="str">
        <f t="shared" si="274"/>
        <v>Custeio</v>
      </c>
      <c r="L1878" s="119" t="s">
        <v>136</v>
      </c>
      <c r="M1878" s="47" t="s">
        <v>891</v>
      </c>
      <c r="N1878" s="43" t="str">
        <f t="shared" si="267"/>
        <v>Realizado</v>
      </c>
      <c r="O1878" s="119" t="s">
        <v>45</v>
      </c>
      <c r="P1878" s="119" t="s">
        <v>867</v>
      </c>
      <c r="Q1878" s="43" t="str">
        <f>IFERROR(IFERROR(VLOOKUP(H1878,[1]STATUS_CAPEX!I:J,2,0),VLOOKUP(H1878,[1]STATUS_OPEX!H:I,2,0)),0)</f>
        <v>LIB //COMS</v>
      </c>
      <c r="R1878" s="135">
        <v>45588</v>
      </c>
      <c r="S1878" s="32" t="s">
        <v>165</v>
      </c>
      <c r="T1878" s="119" t="s">
        <v>72</v>
      </c>
      <c r="U1878" s="33" t="s">
        <v>39</v>
      </c>
      <c r="V1878" s="33" t="str">
        <f t="shared" si="278"/>
        <v>OK</v>
      </c>
      <c r="W1878" s="33" t="s">
        <v>49</v>
      </c>
      <c r="X1878" s="33" t="s">
        <v>49</v>
      </c>
      <c r="Y1878" s="33" t="s">
        <v>39</v>
      </c>
      <c r="Z1878" s="14">
        <f t="shared" si="271"/>
        <v>1</v>
      </c>
      <c r="AA1878" s="121">
        <v>1377.35</v>
      </c>
      <c r="AB1878" s="76" t="s">
        <v>661</v>
      </c>
      <c r="AC1878" s="36" t="s">
        <v>73</v>
      </c>
      <c r="AD1878" s="37" t="s">
        <v>51</v>
      </c>
      <c r="AE1878" s="32" t="str">
        <f t="shared" si="275"/>
        <v>Realizado</v>
      </c>
      <c r="AF1878" s="38" t="s">
        <v>166</v>
      </c>
      <c r="AG1878" s="122">
        <f t="shared" si="276"/>
        <v>1387.13</v>
      </c>
      <c r="AH1878" s="40">
        <v>2548098.5699999998</v>
      </c>
      <c r="AI1878" s="123" t="e">
        <f t="shared" si="272"/>
        <v>#N/A</v>
      </c>
      <c r="AJ1878" s="123">
        <v>26291942</v>
      </c>
      <c r="AK1878" s="156">
        <v>1387.13</v>
      </c>
      <c r="AL1878" s="34" t="str">
        <f t="shared" si="273"/>
        <v>Mauricio Alves</v>
      </c>
    </row>
    <row r="1879" spans="1:38" x14ac:dyDescent="0.25">
      <c r="A1879" s="26" t="s">
        <v>38</v>
      </c>
      <c r="B1879" s="26" t="s">
        <v>39</v>
      </c>
      <c r="C1879" s="26" t="s">
        <v>52</v>
      </c>
      <c r="D1879" s="26" t="s">
        <v>40</v>
      </c>
      <c r="E1879" s="117">
        <v>44747054</v>
      </c>
      <c r="F1879" s="118">
        <v>307</v>
      </c>
      <c r="G1879" s="118"/>
      <c r="H1879" s="26">
        <v>6000851250</v>
      </c>
      <c r="I1879" s="43" t="s">
        <v>42</v>
      </c>
      <c r="J1879" s="43" t="s">
        <v>42</v>
      </c>
      <c r="K1879" s="30" t="str">
        <f t="shared" si="274"/>
        <v>Custeio</v>
      </c>
      <c r="L1879" s="119" t="s">
        <v>136</v>
      </c>
      <c r="M1879" s="119" t="s">
        <v>541</v>
      </c>
      <c r="N1879" s="43" t="str">
        <f t="shared" si="267"/>
        <v>Realizado</v>
      </c>
      <c r="O1879" s="119" t="s">
        <v>915</v>
      </c>
      <c r="P1879" s="47" t="s">
        <v>914</v>
      </c>
      <c r="Q1879" s="43" t="str">
        <f>IFERROR(IFERROR(VLOOKUP(H1879,[1]STATUS_CAPEX!I:J,2,0),VLOOKUP(H1879,[1]STATUS_OPEX!H:I,2,0)),0)</f>
        <v>LIB //COMS</v>
      </c>
      <c r="R1879" s="136">
        <v>45588</v>
      </c>
      <c r="S1879" s="32" t="s">
        <v>165</v>
      </c>
      <c r="T1879" s="119" t="s">
        <v>72</v>
      </c>
      <c r="U1879" s="33" t="s">
        <v>39</v>
      </c>
      <c r="V1879" s="33" t="str">
        <f t="shared" si="278"/>
        <v>OK</v>
      </c>
      <c r="W1879" s="33" t="s">
        <v>49</v>
      </c>
      <c r="X1879" s="33" t="s">
        <v>49</v>
      </c>
      <c r="Y1879" s="33" t="s">
        <v>39</v>
      </c>
      <c r="Z1879" s="14">
        <f t="shared" si="271"/>
        <v>1</v>
      </c>
      <c r="AA1879" s="121">
        <v>7508.82</v>
      </c>
      <c r="AB1879" s="76" t="s">
        <v>661</v>
      </c>
      <c r="AC1879" s="104" t="s">
        <v>73</v>
      </c>
      <c r="AD1879" s="37" t="s">
        <v>51</v>
      </c>
      <c r="AE1879" s="32" t="str">
        <f t="shared" si="275"/>
        <v>Realizado</v>
      </c>
      <c r="AF1879" s="38" t="s">
        <v>166</v>
      </c>
      <c r="AG1879" s="122">
        <f t="shared" si="276"/>
        <v>150.77000000000001</v>
      </c>
      <c r="AH1879" s="40">
        <v>2548098.5699999998</v>
      </c>
      <c r="AI1879" s="123" t="e">
        <f t="shared" si="272"/>
        <v>#N/A</v>
      </c>
      <c r="AJ1879" s="127">
        <v>26291584</v>
      </c>
      <c r="AK1879" s="156">
        <v>150.77000000000001</v>
      </c>
      <c r="AL1879" s="34" t="str">
        <f t="shared" si="273"/>
        <v>Mauricio Alves</v>
      </c>
    </row>
    <row r="1880" spans="1:38" hidden="1" x14ac:dyDescent="0.25">
      <c r="A1880" s="26" t="s">
        <v>365</v>
      </c>
      <c r="B1880" s="26" t="s">
        <v>39</v>
      </c>
      <c r="C1880" s="26" t="s">
        <v>52</v>
      </c>
      <c r="D1880" s="26" t="s">
        <v>40</v>
      </c>
      <c r="E1880" s="117">
        <v>44744177</v>
      </c>
      <c r="F1880" s="118">
        <v>308</v>
      </c>
      <c r="G1880" s="118"/>
      <c r="H1880" s="44">
        <v>6000851255</v>
      </c>
      <c r="I1880" s="45" t="s">
        <v>287</v>
      </c>
      <c r="J1880" s="45" t="s">
        <v>916</v>
      </c>
      <c r="K1880" s="30" t="str">
        <f t="shared" si="274"/>
        <v>Custeio</v>
      </c>
      <c r="L1880" s="119" t="s">
        <v>136</v>
      </c>
      <c r="M1880" s="119" t="s">
        <v>542</v>
      </c>
      <c r="N1880" s="43" t="str">
        <f t="shared" si="267"/>
        <v>Realizado</v>
      </c>
      <c r="O1880" s="119" t="s">
        <v>64</v>
      </c>
      <c r="P1880" s="119" t="s">
        <v>917</v>
      </c>
      <c r="Q1880" s="43" t="str">
        <f>IFERROR(IFERROR(VLOOKUP(H1880,[1]STATUS_CAPEX!I:J,2,0),VLOOKUP(H1880,[1]STATUS_OPEX!H:I,2,0)),0)</f>
        <v>LIB //CONC</v>
      </c>
      <c r="R1880" s="136">
        <v>45588</v>
      </c>
      <c r="S1880" s="32" t="s">
        <v>66</v>
      </c>
      <c r="T1880" s="119" t="s">
        <v>72</v>
      </c>
      <c r="U1880" s="33" t="s">
        <v>39</v>
      </c>
      <c r="V1880" s="33" t="str">
        <f t="shared" si="278"/>
        <v>OK</v>
      </c>
      <c r="W1880" s="33" t="s">
        <v>49</v>
      </c>
      <c r="X1880" s="33" t="s">
        <v>49</v>
      </c>
      <c r="Y1880" s="33" t="s">
        <v>39</v>
      </c>
      <c r="Z1880" s="14">
        <f t="shared" si="271"/>
        <v>1</v>
      </c>
      <c r="AA1880" s="121">
        <v>3076.31</v>
      </c>
      <c r="AB1880" s="50" t="s">
        <v>50</v>
      </c>
      <c r="AC1880" s="104" t="s">
        <v>73</v>
      </c>
      <c r="AD1880" s="37" t="s">
        <v>51</v>
      </c>
      <c r="AE1880" s="32" t="str">
        <f t="shared" si="275"/>
        <v>Realizado</v>
      </c>
      <c r="AF1880" s="38" t="s">
        <v>68</v>
      </c>
      <c r="AG1880" s="122">
        <f t="shared" si="276"/>
        <v>1373.33</v>
      </c>
      <c r="AH1880" s="40">
        <v>2548098.5699999998</v>
      </c>
      <c r="AI1880" s="123" t="e">
        <f t="shared" si="272"/>
        <v>#N/A</v>
      </c>
      <c r="AJ1880" s="127">
        <v>26291680</v>
      </c>
      <c r="AK1880" s="156">
        <v>1373.33</v>
      </c>
      <c r="AL1880" s="34" t="str">
        <f t="shared" si="273"/>
        <v>Mauricio Alves</v>
      </c>
    </row>
    <row r="1881" spans="1:38" x14ac:dyDescent="0.25">
      <c r="A1881" s="26" t="s">
        <v>401</v>
      </c>
      <c r="B1881" s="158" t="s">
        <v>39</v>
      </c>
      <c r="C1881" s="26" t="s">
        <v>52</v>
      </c>
      <c r="D1881" s="26" t="s">
        <v>40</v>
      </c>
      <c r="E1881" s="117" t="s">
        <v>918</v>
      </c>
      <c r="F1881" s="118"/>
      <c r="G1881" s="118"/>
      <c r="H1881" s="157">
        <v>6000844199</v>
      </c>
      <c r="I1881" s="45" t="s">
        <v>679</v>
      </c>
      <c r="J1881" s="45" t="s">
        <v>679</v>
      </c>
      <c r="K1881" s="30" t="str">
        <f t="shared" si="274"/>
        <v>Custeio</v>
      </c>
      <c r="L1881" s="119" t="s">
        <v>403</v>
      </c>
      <c r="M1881" s="119" t="s">
        <v>76</v>
      </c>
      <c r="N1881" s="43" t="str">
        <f t="shared" si="267"/>
        <v>Realizado</v>
      </c>
      <c r="O1881" s="119" t="s">
        <v>45</v>
      </c>
      <c r="P1881" s="119"/>
      <c r="Q1881" s="43" t="str">
        <f>IFERROR(IFERROR(VLOOKUP(H1881,[1]STATUS_CAPEX!I:J,2,0),VLOOKUP(H1881,[1]STATUS_OPEX!H:I,2,0)),0)</f>
        <v>LIB //COMS</v>
      </c>
      <c r="R1881" s="136">
        <v>45588</v>
      </c>
      <c r="S1881" s="99" t="s">
        <v>66</v>
      </c>
      <c r="T1881" s="119" t="s">
        <v>72</v>
      </c>
      <c r="U1881" s="33" t="s">
        <v>39</v>
      </c>
      <c r="V1881" s="120" t="str">
        <f t="shared" si="278"/>
        <v>OK</v>
      </c>
      <c r="W1881" s="33" t="s">
        <v>49</v>
      </c>
      <c r="X1881" s="33" t="s">
        <v>49</v>
      </c>
      <c r="Y1881" s="120" t="str">
        <f>IF(AK1881&gt;0,"OK","NOK")</f>
        <v>OK</v>
      </c>
      <c r="Z1881" s="14">
        <f t="shared" si="271"/>
        <v>1</v>
      </c>
      <c r="AA1881" s="60">
        <v>0</v>
      </c>
      <c r="AB1881" s="50" t="s">
        <v>50</v>
      </c>
      <c r="AC1881" s="104" t="str">
        <f>IFERROR(VLOOKUP(T1881,[1]STATUS_CAPEX!Q:R,2,0),"SAMUEL OLIVEIRA")</f>
        <v>SAMUEL OLIVEIRA</v>
      </c>
      <c r="AD1881" s="37" t="s">
        <v>51</v>
      </c>
      <c r="AE1881" s="32" t="str">
        <f t="shared" si="275"/>
        <v>Realizado</v>
      </c>
      <c r="AF1881" s="38" t="s">
        <v>345</v>
      </c>
      <c r="AG1881" s="122">
        <f t="shared" si="276"/>
        <v>34041.599999999999</v>
      </c>
      <c r="AH1881" s="40">
        <v>2548098.5699999998</v>
      </c>
      <c r="AI1881" s="123" t="e">
        <f t="shared" si="272"/>
        <v>#N/A</v>
      </c>
      <c r="AJ1881" s="124">
        <v>26116111</v>
      </c>
      <c r="AK1881" s="156">
        <v>34041.599999999999</v>
      </c>
      <c r="AL1881" s="34" t="str">
        <f t="shared" si="273"/>
        <v>Mauricio Alves</v>
      </c>
    </row>
    <row r="1882" spans="1:38" x14ac:dyDescent="0.25">
      <c r="A1882" s="26" t="s">
        <v>395</v>
      </c>
      <c r="B1882" s="159" t="s">
        <v>919</v>
      </c>
      <c r="C1882" s="26" t="s">
        <v>52</v>
      </c>
      <c r="D1882" s="26" t="s">
        <v>40</v>
      </c>
      <c r="E1882" s="117" t="s">
        <v>920</v>
      </c>
      <c r="F1882" s="118">
        <v>0</v>
      </c>
      <c r="G1882" s="118"/>
      <c r="H1882" s="26">
        <v>6000844278</v>
      </c>
      <c r="I1882" s="29" t="s">
        <v>42</v>
      </c>
      <c r="J1882" s="29" t="s">
        <v>42</v>
      </c>
      <c r="K1882" s="30" t="str">
        <f t="shared" si="274"/>
        <v>Custeio</v>
      </c>
      <c r="L1882" s="119" t="s">
        <v>921</v>
      </c>
      <c r="M1882" s="119" t="s">
        <v>54</v>
      </c>
      <c r="N1882" s="43" t="str">
        <f t="shared" si="267"/>
        <v>Realizado</v>
      </c>
      <c r="O1882" s="119" t="s">
        <v>45</v>
      </c>
      <c r="P1882" s="119"/>
      <c r="Q1882" s="43" t="str">
        <f>IFERROR(IFERROR(VLOOKUP(H1882,[1]STATUS_CAPEX!I:J,2,0),VLOOKUP(H1882,[1]STATUS_OPEX!H:I,2,0)),0)</f>
        <v>LIB //COMS</v>
      </c>
      <c r="R1882" s="136">
        <v>45588</v>
      </c>
      <c r="S1882" s="99" t="s">
        <v>47</v>
      </c>
      <c r="T1882" s="119" t="s">
        <v>72</v>
      </c>
      <c r="U1882" s="120" t="str">
        <f>IF(A1882&gt;0,"OK","NOK")</f>
        <v>OK</v>
      </c>
      <c r="V1882" s="120" t="str">
        <f t="shared" si="278"/>
        <v>OK</v>
      </c>
      <c r="W1882" s="33" t="s">
        <v>49</v>
      </c>
      <c r="X1882" s="33" t="s">
        <v>49</v>
      </c>
      <c r="Y1882" s="33" t="s">
        <v>39</v>
      </c>
      <c r="Z1882" s="14">
        <f t="shared" si="271"/>
        <v>1</v>
      </c>
      <c r="AA1882" s="60">
        <v>0</v>
      </c>
      <c r="AB1882" s="139" t="str">
        <f>IFERROR(VLOOKUP(H1882,[1]!Tabela11[[#All],[PEP/ORDEM]:[Mês_Acompanhamento]],8,0),"GIRO")</f>
        <v>GIRO</v>
      </c>
      <c r="AC1882" s="104" t="str">
        <f>IFERROR(VLOOKUP(T1882,[1]STATUS_CAPEX!Q:R,2,0),"SAMUEL OLIVEIRA")</f>
        <v>SAMUEL OLIVEIRA</v>
      </c>
      <c r="AD1882" s="37" t="s">
        <v>51</v>
      </c>
      <c r="AE1882" s="32" t="str">
        <f t="shared" si="275"/>
        <v>Realizado</v>
      </c>
      <c r="AF1882" s="114" t="s">
        <v>42</v>
      </c>
      <c r="AG1882" s="122">
        <f t="shared" si="276"/>
        <v>48314.11</v>
      </c>
      <c r="AH1882" s="40">
        <v>2548098.5699999998</v>
      </c>
      <c r="AI1882" s="123" t="e">
        <f t="shared" si="272"/>
        <v>#N/A</v>
      </c>
      <c r="AJ1882" s="124">
        <v>26129998</v>
      </c>
      <c r="AK1882" s="156">
        <v>48314.11</v>
      </c>
      <c r="AL1882" s="34" t="str">
        <f t="shared" si="273"/>
        <v>Mauricio Alves</v>
      </c>
    </row>
    <row r="1883" spans="1:38" x14ac:dyDescent="0.25">
      <c r="A1883" s="26" t="s">
        <v>395</v>
      </c>
      <c r="B1883" s="160" t="s">
        <v>922</v>
      </c>
      <c r="C1883" s="26" t="s">
        <v>52</v>
      </c>
      <c r="D1883" s="26" t="s">
        <v>40</v>
      </c>
      <c r="E1883" s="117" t="s">
        <v>920</v>
      </c>
      <c r="F1883" s="118">
        <v>0</v>
      </c>
      <c r="G1883" s="118"/>
      <c r="H1883" s="26">
        <v>6000844279</v>
      </c>
      <c r="I1883" s="43" t="s">
        <v>42</v>
      </c>
      <c r="J1883" s="43" t="s">
        <v>42</v>
      </c>
      <c r="K1883" s="30" t="str">
        <f t="shared" si="274"/>
        <v>Custeio</v>
      </c>
      <c r="L1883" s="119" t="s">
        <v>921</v>
      </c>
      <c r="M1883" s="119" t="s">
        <v>44</v>
      </c>
      <c r="N1883" s="43" t="str">
        <f t="shared" si="267"/>
        <v>Realizado</v>
      </c>
      <c r="O1883" s="119" t="s">
        <v>45</v>
      </c>
      <c r="P1883" s="119"/>
      <c r="Q1883" s="43" t="str">
        <f>IFERROR(IFERROR(VLOOKUP(H1883,[1]STATUS_CAPEX!I:J,2,0),VLOOKUP(H1883,[1]STATUS_OPEX!H:I,2,0)),0)</f>
        <v>LIB //COMS</v>
      </c>
      <c r="R1883" s="136">
        <v>45588</v>
      </c>
      <c r="S1883" s="99" t="s">
        <v>47</v>
      </c>
      <c r="T1883" s="119" t="s">
        <v>72</v>
      </c>
      <c r="U1883" s="120" t="str">
        <f>IF(A1883&gt;0,"OK","NOK")</f>
        <v>OK</v>
      </c>
      <c r="V1883" s="120" t="str">
        <f t="shared" si="278"/>
        <v>OK</v>
      </c>
      <c r="W1883" s="33" t="s">
        <v>49</v>
      </c>
      <c r="X1883" s="33" t="s">
        <v>49</v>
      </c>
      <c r="Y1883" s="33" t="s">
        <v>39</v>
      </c>
      <c r="Z1883" s="14">
        <f t="shared" si="271"/>
        <v>1</v>
      </c>
      <c r="AA1883" s="60">
        <v>0</v>
      </c>
      <c r="AB1883" s="139" t="str">
        <f>IFERROR(VLOOKUP(H1883,[1]!Tabela11[[#All],[PEP/ORDEM]:[Mês_Acompanhamento]],8,0),"GIRO")</f>
        <v>GIRO</v>
      </c>
      <c r="AC1883" s="104" t="str">
        <f>IFERROR(VLOOKUP(T1883,[1]STATUS_CAPEX!Q:R,2,0),"SAMUEL OLIVEIRA")</f>
        <v>SAMUEL OLIVEIRA</v>
      </c>
      <c r="AD1883" s="37" t="s">
        <v>51</v>
      </c>
      <c r="AE1883" s="32" t="str">
        <f t="shared" si="275"/>
        <v>Realizado</v>
      </c>
      <c r="AF1883" s="114" t="s">
        <v>42</v>
      </c>
      <c r="AG1883" s="122">
        <f t="shared" si="276"/>
        <v>18383.12</v>
      </c>
      <c r="AH1883" s="40">
        <v>2548098.5699999998</v>
      </c>
      <c r="AI1883" s="123" t="e">
        <f t="shared" si="272"/>
        <v>#N/A</v>
      </c>
      <c r="AJ1883" s="124">
        <v>26130000</v>
      </c>
      <c r="AK1883" s="156">
        <v>18383.12</v>
      </c>
      <c r="AL1883" s="34" t="str">
        <f t="shared" si="273"/>
        <v>Mauricio Alves</v>
      </c>
    </row>
    <row r="1884" spans="1:38" x14ac:dyDescent="0.25">
      <c r="A1884" s="26" t="s">
        <v>38</v>
      </c>
      <c r="B1884" s="26" t="s">
        <v>39</v>
      </c>
      <c r="C1884" s="26" t="s">
        <v>52</v>
      </c>
      <c r="D1884" s="26" t="s">
        <v>40</v>
      </c>
      <c r="E1884" s="117">
        <v>56910</v>
      </c>
      <c r="F1884" s="118">
        <v>375</v>
      </c>
      <c r="G1884" s="118"/>
      <c r="H1884" s="44" t="s">
        <v>923</v>
      </c>
      <c r="I1884" s="45" t="s">
        <v>63</v>
      </c>
      <c r="J1884" s="45" t="s">
        <v>63</v>
      </c>
      <c r="K1884" s="30" t="str">
        <f t="shared" si="274"/>
        <v>EME</v>
      </c>
      <c r="L1884" s="119" t="s">
        <v>136</v>
      </c>
      <c r="M1884" s="119" t="s">
        <v>54</v>
      </c>
      <c r="N1884" s="43" t="str">
        <f t="shared" si="267"/>
        <v>Realizado</v>
      </c>
      <c r="O1884" s="119" t="s">
        <v>45</v>
      </c>
      <c r="P1884" s="119" t="s">
        <v>705</v>
      </c>
      <c r="Q1884" s="43" t="str">
        <f>IFERROR(IFERROR(VLOOKUP(H1884,[1]STATUS_CAPEX!I:J,2,0),VLOOKUP(H1884,[1]STATUS_OPEX!H:I,2,0)),0)</f>
        <v>LIB //COMS</v>
      </c>
      <c r="R1884" s="136">
        <v>45589</v>
      </c>
      <c r="S1884" s="32" t="s">
        <v>66</v>
      </c>
      <c r="T1884" s="26" t="s">
        <v>48</v>
      </c>
      <c r="U1884" s="33" t="s">
        <v>39</v>
      </c>
      <c r="V1884" s="33" t="str">
        <f t="shared" si="278"/>
        <v>OK</v>
      </c>
      <c r="W1884" s="33" t="s">
        <v>49</v>
      </c>
      <c r="X1884" s="33" t="s">
        <v>49</v>
      </c>
      <c r="Y1884" s="33" t="s">
        <v>39</v>
      </c>
      <c r="Z1884" s="14">
        <f t="shared" si="271"/>
        <v>1</v>
      </c>
      <c r="AA1884" s="121">
        <v>6097.99</v>
      </c>
      <c r="AB1884" s="50" t="s">
        <v>50</v>
      </c>
      <c r="AC1884" s="36" t="s">
        <v>411</v>
      </c>
      <c r="AD1884" s="37" t="s">
        <v>51</v>
      </c>
      <c r="AE1884" s="32" t="str">
        <f t="shared" si="275"/>
        <v>Realizado</v>
      </c>
      <c r="AF1884" s="38" t="s">
        <v>345</v>
      </c>
      <c r="AG1884" s="122">
        <f t="shared" si="276"/>
        <v>3665.57</v>
      </c>
      <c r="AH1884" s="40">
        <v>2548098.5699999998</v>
      </c>
      <c r="AI1884" s="123" t="e">
        <f t="shared" si="272"/>
        <v>#N/A</v>
      </c>
      <c r="AJ1884" s="41">
        <v>26448724</v>
      </c>
      <c r="AK1884" s="51">
        <v>3665.57</v>
      </c>
      <c r="AL1884" s="34" t="str">
        <f t="shared" si="273"/>
        <v>Mauricio Alves</v>
      </c>
    </row>
    <row r="1885" spans="1:38" x14ac:dyDescent="0.25">
      <c r="A1885" s="26" t="s">
        <v>38</v>
      </c>
      <c r="B1885" s="26" t="s">
        <v>39</v>
      </c>
      <c r="C1885" s="26" t="s">
        <v>52</v>
      </c>
      <c r="D1885" s="26" t="s">
        <v>40</v>
      </c>
      <c r="E1885" s="27">
        <v>44721039</v>
      </c>
      <c r="F1885" s="67">
        <v>376</v>
      </c>
      <c r="G1885" s="161"/>
      <c r="H1885" s="26">
        <v>6000842068</v>
      </c>
      <c r="I1885" s="29" t="s">
        <v>42</v>
      </c>
      <c r="J1885" s="29" t="s">
        <v>42</v>
      </c>
      <c r="K1885" s="30" t="str">
        <f t="shared" si="274"/>
        <v>Custeio</v>
      </c>
      <c r="L1885" s="119" t="s">
        <v>136</v>
      </c>
      <c r="M1885" s="119" t="s">
        <v>54</v>
      </c>
      <c r="N1885" s="26" t="str">
        <f t="shared" si="267"/>
        <v>Realizado</v>
      </c>
      <c r="O1885" s="47" t="s">
        <v>45</v>
      </c>
      <c r="P1885" s="47" t="s">
        <v>81</v>
      </c>
      <c r="Q1885" s="26" t="str">
        <f>IFERROR(IFERROR(VLOOKUP(H1885,[1]STATUS_CAPEX!I:J,2,0),VLOOKUP(H1885,[1]STATUS_OPEX!H:I,2,0)),0)</f>
        <v>LIB //COMS</v>
      </c>
      <c r="R1885" s="136">
        <v>45589</v>
      </c>
      <c r="S1885" s="32" t="s">
        <v>165</v>
      </c>
      <c r="T1885" s="47" t="s">
        <v>72</v>
      </c>
      <c r="U1885" s="33" t="s">
        <v>39</v>
      </c>
      <c r="V1885" s="33" t="str">
        <f t="shared" si="278"/>
        <v>OK</v>
      </c>
      <c r="W1885" s="33" t="s">
        <v>49</v>
      </c>
      <c r="X1885" s="33" t="s">
        <v>49</v>
      </c>
      <c r="Y1885" s="33" t="s">
        <v>39</v>
      </c>
      <c r="Z1885" s="14">
        <f t="shared" si="271"/>
        <v>1</v>
      </c>
      <c r="AA1885" s="48">
        <v>1300.24</v>
      </c>
      <c r="AB1885" s="76" t="s">
        <v>661</v>
      </c>
      <c r="AC1885" s="36" t="s">
        <v>623</v>
      </c>
      <c r="AD1885" s="37" t="s">
        <v>51</v>
      </c>
      <c r="AE1885" s="32" t="str">
        <f t="shared" si="275"/>
        <v>Realizado</v>
      </c>
      <c r="AF1885" s="38" t="s">
        <v>166</v>
      </c>
      <c r="AG1885" s="49">
        <f t="shared" si="276"/>
        <v>974.93</v>
      </c>
      <c r="AH1885" s="40">
        <v>2548098.5699999998</v>
      </c>
      <c r="AI1885" s="50" t="e">
        <f t="shared" si="272"/>
        <v>#N/A</v>
      </c>
      <c r="AJ1885" s="110">
        <v>26130403</v>
      </c>
      <c r="AK1885" s="77">
        <v>974.93</v>
      </c>
      <c r="AL1885" s="34" t="str">
        <f t="shared" si="273"/>
        <v>Mauricio Alves</v>
      </c>
    </row>
    <row r="1886" spans="1:38" x14ac:dyDescent="0.25">
      <c r="A1886" s="26" t="s">
        <v>38</v>
      </c>
      <c r="B1886" s="26" t="s">
        <v>39</v>
      </c>
      <c r="C1886" s="26" t="s">
        <v>52</v>
      </c>
      <c r="D1886" s="26" t="s">
        <v>40</v>
      </c>
      <c r="E1886" s="27">
        <v>447668</v>
      </c>
      <c r="F1886" s="67">
        <v>377</v>
      </c>
      <c r="G1886" s="67"/>
      <c r="H1886" s="26">
        <v>6000844555</v>
      </c>
      <c r="I1886" s="26" t="s">
        <v>42</v>
      </c>
      <c r="J1886" s="26" t="s">
        <v>42</v>
      </c>
      <c r="K1886" s="30" t="str">
        <f t="shared" si="274"/>
        <v>Custeio</v>
      </c>
      <c r="L1886" s="119" t="s">
        <v>136</v>
      </c>
      <c r="M1886" s="119" t="s">
        <v>54</v>
      </c>
      <c r="N1886" s="26" t="str">
        <f t="shared" si="267"/>
        <v>Realizado</v>
      </c>
      <c r="O1886" s="47" t="s">
        <v>45</v>
      </c>
      <c r="P1886" s="47" t="s">
        <v>81</v>
      </c>
      <c r="Q1886" s="26" t="str">
        <f>IFERROR(IFERROR(VLOOKUP(H1886,[1]STATUS_CAPEX!I:J,2,0),VLOOKUP(H1886,[1]STATUS_OPEX!H:I,2,0)),0)</f>
        <v>LIB //COMS</v>
      </c>
      <c r="R1886" s="136">
        <v>45589</v>
      </c>
      <c r="S1886" s="32" t="s">
        <v>165</v>
      </c>
      <c r="T1886" s="47" t="s">
        <v>72</v>
      </c>
      <c r="U1886" s="33" t="s">
        <v>39</v>
      </c>
      <c r="V1886" s="33" t="str">
        <f t="shared" si="278"/>
        <v>OK</v>
      </c>
      <c r="W1886" s="33" t="s">
        <v>49</v>
      </c>
      <c r="X1886" s="33" t="s">
        <v>49</v>
      </c>
      <c r="Y1886" s="33" t="s">
        <v>39</v>
      </c>
      <c r="Z1886" s="14">
        <f t="shared" si="271"/>
        <v>1</v>
      </c>
      <c r="AA1886" s="48">
        <v>1300.24</v>
      </c>
      <c r="AB1886" s="76" t="s">
        <v>661</v>
      </c>
      <c r="AC1886" s="36" t="s">
        <v>623</v>
      </c>
      <c r="AD1886" s="37" t="s">
        <v>51</v>
      </c>
      <c r="AE1886" s="32" t="str">
        <f t="shared" si="275"/>
        <v>Realizado</v>
      </c>
      <c r="AF1886" s="38" t="s">
        <v>166</v>
      </c>
      <c r="AG1886" s="49">
        <f t="shared" si="276"/>
        <v>974.93</v>
      </c>
      <c r="AH1886" s="40">
        <v>2548098.5699999998</v>
      </c>
      <c r="AI1886" s="50" t="e">
        <f t="shared" si="272"/>
        <v>#N/A</v>
      </c>
      <c r="AJ1886" s="110">
        <v>26130448</v>
      </c>
      <c r="AK1886" s="77">
        <v>974.93</v>
      </c>
      <c r="AL1886" s="34" t="str">
        <f t="shared" si="273"/>
        <v>Mauricio Alves</v>
      </c>
    </row>
    <row r="1887" spans="1:38" x14ac:dyDescent="0.25">
      <c r="A1887" s="26" t="s">
        <v>38</v>
      </c>
      <c r="B1887" s="26" t="s">
        <v>39</v>
      </c>
      <c r="C1887" s="26" t="s">
        <v>52</v>
      </c>
      <c r="D1887" s="26" t="s">
        <v>40</v>
      </c>
      <c r="E1887" s="27">
        <v>44727671</v>
      </c>
      <c r="F1887" s="67">
        <v>378</v>
      </c>
      <c r="G1887" s="67"/>
      <c r="H1887" s="26">
        <v>6000844556</v>
      </c>
      <c r="I1887" s="26" t="s">
        <v>42</v>
      </c>
      <c r="J1887" s="26" t="s">
        <v>42</v>
      </c>
      <c r="K1887" s="30" t="str">
        <f t="shared" si="274"/>
        <v>Custeio</v>
      </c>
      <c r="L1887" s="119" t="s">
        <v>136</v>
      </c>
      <c r="M1887" s="119" t="s">
        <v>54</v>
      </c>
      <c r="N1887" s="26" t="str">
        <f t="shared" si="267"/>
        <v>Realizado</v>
      </c>
      <c r="O1887" s="47" t="s">
        <v>117</v>
      </c>
      <c r="P1887" s="47" t="s">
        <v>81</v>
      </c>
      <c r="Q1887" s="26" t="str">
        <f>IFERROR(IFERROR(VLOOKUP(H1887,[1]STATUS_CAPEX!I:J,2,0),VLOOKUP(H1887,[1]STATUS_OPEX!H:I,2,0)),0)</f>
        <v>LIB //COMS</v>
      </c>
      <c r="R1887" s="136">
        <v>45589</v>
      </c>
      <c r="S1887" s="32" t="s">
        <v>165</v>
      </c>
      <c r="T1887" s="47" t="s">
        <v>72</v>
      </c>
      <c r="U1887" s="33" t="s">
        <v>39</v>
      </c>
      <c r="V1887" s="33" t="str">
        <f t="shared" si="278"/>
        <v>OK</v>
      </c>
      <c r="W1887" s="33" t="s">
        <v>49</v>
      </c>
      <c r="X1887" s="33" t="s">
        <v>49</v>
      </c>
      <c r="Y1887" s="33" t="s">
        <v>39</v>
      </c>
      <c r="Z1887" s="14">
        <f t="shared" si="271"/>
        <v>1</v>
      </c>
      <c r="AA1887" s="48">
        <v>1300.24</v>
      </c>
      <c r="AB1887" s="76" t="s">
        <v>661</v>
      </c>
      <c r="AC1887" s="36" t="s">
        <v>623</v>
      </c>
      <c r="AD1887" s="37" t="s">
        <v>51</v>
      </c>
      <c r="AE1887" s="32" t="str">
        <f t="shared" si="275"/>
        <v>Realizado</v>
      </c>
      <c r="AF1887" s="38" t="s">
        <v>166</v>
      </c>
      <c r="AG1887" s="49">
        <f t="shared" si="276"/>
        <v>974.93</v>
      </c>
      <c r="AH1887" s="40">
        <v>2548098.5699999998</v>
      </c>
      <c r="AI1887" s="50" t="e">
        <f t="shared" si="272"/>
        <v>#N/A</v>
      </c>
      <c r="AJ1887" s="110">
        <v>26130451</v>
      </c>
      <c r="AK1887" s="77">
        <v>974.93</v>
      </c>
      <c r="AL1887" s="34" t="str">
        <f t="shared" si="273"/>
        <v>Mauricio Alves</v>
      </c>
    </row>
    <row r="1888" spans="1:38" x14ac:dyDescent="0.25">
      <c r="A1888" s="26" t="s">
        <v>38</v>
      </c>
      <c r="B1888" s="26" t="s">
        <v>39</v>
      </c>
      <c r="C1888" s="26" t="s">
        <v>52</v>
      </c>
      <c r="D1888" s="26" t="s">
        <v>40</v>
      </c>
      <c r="E1888" s="27">
        <v>44727713</v>
      </c>
      <c r="F1888" s="67">
        <v>379</v>
      </c>
      <c r="G1888" s="67"/>
      <c r="H1888" s="26">
        <v>6000844558</v>
      </c>
      <c r="I1888" s="26" t="s">
        <v>42</v>
      </c>
      <c r="J1888" s="26" t="s">
        <v>42</v>
      </c>
      <c r="K1888" s="30" t="str">
        <f t="shared" si="274"/>
        <v>Custeio</v>
      </c>
      <c r="L1888" s="119" t="s">
        <v>136</v>
      </c>
      <c r="M1888" s="119" t="s">
        <v>54</v>
      </c>
      <c r="N1888" s="26" t="str">
        <f t="shared" si="267"/>
        <v>Realizado</v>
      </c>
      <c r="O1888" s="47" t="s">
        <v>117</v>
      </c>
      <c r="P1888" s="47" t="s">
        <v>81</v>
      </c>
      <c r="Q1888" s="26" t="str">
        <f>IFERROR(IFERROR(VLOOKUP(H1888,[1]STATUS_CAPEX!I:J,2,0),VLOOKUP(H1888,[1]STATUS_OPEX!H:I,2,0)),0)</f>
        <v>LIB //COMS</v>
      </c>
      <c r="R1888" s="136">
        <v>45589</v>
      </c>
      <c r="S1888" s="32" t="s">
        <v>165</v>
      </c>
      <c r="T1888" s="47" t="s">
        <v>72</v>
      </c>
      <c r="U1888" s="33" t="s">
        <v>39</v>
      </c>
      <c r="V1888" s="33" t="str">
        <f t="shared" si="278"/>
        <v>OK</v>
      </c>
      <c r="W1888" s="33" t="s">
        <v>49</v>
      </c>
      <c r="X1888" s="33" t="s">
        <v>49</v>
      </c>
      <c r="Y1888" s="33" t="s">
        <v>39</v>
      </c>
      <c r="Z1888" s="14">
        <f t="shared" si="271"/>
        <v>1</v>
      </c>
      <c r="AA1888" s="48">
        <v>1300.24</v>
      </c>
      <c r="AB1888" s="76" t="s">
        <v>661</v>
      </c>
      <c r="AC1888" s="36" t="s">
        <v>623</v>
      </c>
      <c r="AD1888" s="37" t="s">
        <v>51</v>
      </c>
      <c r="AE1888" s="32" t="str">
        <f t="shared" si="275"/>
        <v>Realizado</v>
      </c>
      <c r="AF1888" s="38" t="s">
        <v>166</v>
      </c>
      <c r="AG1888" s="49">
        <f t="shared" si="276"/>
        <v>974.93</v>
      </c>
      <c r="AH1888" s="40">
        <v>2548098.5699999998</v>
      </c>
      <c r="AI1888" s="50" t="e">
        <f t="shared" si="272"/>
        <v>#N/A</v>
      </c>
      <c r="AJ1888" s="110">
        <v>26130453</v>
      </c>
      <c r="AK1888" s="77">
        <v>974.93</v>
      </c>
      <c r="AL1888" s="34" t="str">
        <f t="shared" si="273"/>
        <v>Mauricio Alves</v>
      </c>
    </row>
    <row r="1889" spans="1:38" x14ac:dyDescent="0.25">
      <c r="A1889" s="26" t="s">
        <v>38</v>
      </c>
      <c r="B1889" s="26" t="s">
        <v>39</v>
      </c>
      <c r="C1889" s="26" t="s">
        <v>52</v>
      </c>
      <c r="D1889" s="26" t="s">
        <v>40</v>
      </c>
      <c r="E1889" s="27">
        <v>44727746</v>
      </c>
      <c r="F1889" s="67">
        <v>380</v>
      </c>
      <c r="G1889" s="67"/>
      <c r="H1889" s="26">
        <v>6000844557</v>
      </c>
      <c r="I1889" s="43" t="s">
        <v>42</v>
      </c>
      <c r="J1889" s="43" t="s">
        <v>42</v>
      </c>
      <c r="K1889" s="30" t="str">
        <f t="shared" si="274"/>
        <v>Custeio</v>
      </c>
      <c r="L1889" s="119" t="s">
        <v>136</v>
      </c>
      <c r="M1889" s="119" t="s">
        <v>54</v>
      </c>
      <c r="N1889" s="26" t="str">
        <f t="shared" si="267"/>
        <v>Realizado</v>
      </c>
      <c r="O1889" s="47" t="s">
        <v>117</v>
      </c>
      <c r="P1889" s="47" t="s">
        <v>81</v>
      </c>
      <c r="Q1889" s="26" t="str">
        <f>IFERROR(IFERROR(VLOOKUP(H1889,[1]STATUS_CAPEX!I:J,2,0),VLOOKUP(H1889,[1]STATUS_OPEX!H:I,2,0)),0)</f>
        <v>LIB //COMS</v>
      </c>
      <c r="R1889" s="136">
        <v>45589</v>
      </c>
      <c r="S1889" s="32" t="s">
        <v>165</v>
      </c>
      <c r="T1889" s="47" t="s">
        <v>72</v>
      </c>
      <c r="U1889" s="33" t="s">
        <v>39</v>
      </c>
      <c r="V1889" s="33" t="str">
        <f t="shared" si="278"/>
        <v>OK</v>
      </c>
      <c r="W1889" s="33" t="s">
        <v>49</v>
      </c>
      <c r="X1889" s="33" t="s">
        <v>49</v>
      </c>
      <c r="Y1889" s="33" t="s">
        <v>39</v>
      </c>
      <c r="Z1889" s="14">
        <f t="shared" si="271"/>
        <v>1</v>
      </c>
      <c r="AA1889" s="48">
        <v>1300.24</v>
      </c>
      <c r="AB1889" s="76" t="s">
        <v>661</v>
      </c>
      <c r="AC1889" s="36" t="s">
        <v>525</v>
      </c>
      <c r="AD1889" s="37" t="s">
        <v>51</v>
      </c>
      <c r="AE1889" s="32" t="str">
        <f t="shared" si="275"/>
        <v>Realizado</v>
      </c>
      <c r="AF1889" s="38" t="s">
        <v>166</v>
      </c>
      <c r="AG1889" s="49">
        <f t="shared" si="276"/>
        <v>974.93</v>
      </c>
      <c r="AH1889" s="40">
        <v>2548098.5699999998</v>
      </c>
      <c r="AI1889" s="50" t="e">
        <f t="shared" si="272"/>
        <v>#N/A</v>
      </c>
      <c r="AJ1889" s="50">
        <v>26130465</v>
      </c>
      <c r="AK1889" s="77">
        <v>974.93</v>
      </c>
      <c r="AL1889" s="34" t="str">
        <f t="shared" si="273"/>
        <v>Mauricio Alves</v>
      </c>
    </row>
    <row r="1890" spans="1:38" x14ac:dyDescent="0.25">
      <c r="A1890" s="26" t="s">
        <v>38</v>
      </c>
      <c r="B1890" s="26" t="s">
        <v>39</v>
      </c>
      <c r="C1890" s="26" t="s">
        <v>52</v>
      </c>
      <c r="D1890" s="26" t="s">
        <v>40</v>
      </c>
      <c r="E1890" s="27">
        <v>51797</v>
      </c>
      <c r="F1890" s="67">
        <v>381</v>
      </c>
      <c r="G1890" s="67"/>
      <c r="H1890" s="44" t="s">
        <v>924</v>
      </c>
      <c r="I1890" s="45" t="s">
        <v>63</v>
      </c>
      <c r="J1890" s="45" t="s">
        <v>63</v>
      </c>
      <c r="K1890" s="30" t="str">
        <f t="shared" si="274"/>
        <v>EME</v>
      </c>
      <c r="L1890" s="119" t="s">
        <v>136</v>
      </c>
      <c r="M1890" s="119" t="s">
        <v>54</v>
      </c>
      <c r="N1890" s="26" t="str">
        <f t="shared" si="267"/>
        <v>Realizado</v>
      </c>
      <c r="O1890" s="47" t="s">
        <v>45</v>
      </c>
      <c r="P1890" s="47" t="s">
        <v>808</v>
      </c>
      <c r="Q1890" s="26" t="str">
        <f>IFERROR(IFERROR(VLOOKUP(H1890,[1]STATUS_CAPEX!I:J,2,0),VLOOKUP(H1890,[1]STATUS_OPEX!H:I,2,0)),0)</f>
        <v>LIB //COMS</v>
      </c>
      <c r="R1890" s="136">
        <v>45589</v>
      </c>
      <c r="S1890" s="32" t="s">
        <v>66</v>
      </c>
      <c r="T1890" s="26" t="s">
        <v>48</v>
      </c>
      <c r="U1890" s="33" t="s">
        <v>39</v>
      </c>
      <c r="V1890" s="33" t="str">
        <f t="shared" si="278"/>
        <v>OK</v>
      </c>
      <c r="W1890" s="33" t="s">
        <v>49</v>
      </c>
      <c r="X1890" s="33" t="s">
        <v>49</v>
      </c>
      <c r="Y1890" s="33" t="s">
        <v>39</v>
      </c>
      <c r="Z1890" s="14">
        <f t="shared" si="271"/>
        <v>1</v>
      </c>
      <c r="AA1890" s="48">
        <v>3490.37</v>
      </c>
      <c r="AB1890" s="50" t="s">
        <v>50</v>
      </c>
      <c r="AC1890" s="36" t="s">
        <v>411</v>
      </c>
      <c r="AD1890" s="37" t="s">
        <v>51</v>
      </c>
      <c r="AE1890" s="32" t="str">
        <f t="shared" si="275"/>
        <v>Realizado</v>
      </c>
      <c r="AF1890" s="38" t="s">
        <v>345</v>
      </c>
      <c r="AG1890" s="49">
        <f t="shared" si="276"/>
        <v>3417</v>
      </c>
      <c r="AH1890" s="40">
        <v>2548098.5699999998</v>
      </c>
      <c r="AI1890" s="50" t="e">
        <f t="shared" si="272"/>
        <v>#N/A</v>
      </c>
      <c r="AJ1890" s="41">
        <v>26448725</v>
      </c>
      <c r="AK1890" s="51">
        <v>3417</v>
      </c>
      <c r="AL1890" s="34" t="str">
        <f t="shared" si="273"/>
        <v>Mauricio Alves</v>
      </c>
    </row>
    <row r="1891" spans="1:38" hidden="1" x14ac:dyDescent="0.25">
      <c r="A1891" s="26" t="s">
        <v>143</v>
      </c>
      <c r="B1891" s="30" t="s">
        <v>39</v>
      </c>
      <c r="C1891" s="26" t="s">
        <v>52</v>
      </c>
      <c r="D1891" s="26" t="s">
        <v>40</v>
      </c>
      <c r="E1891" s="27">
        <v>55817</v>
      </c>
      <c r="F1891" s="67">
        <v>382</v>
      </c>
      <c r="G1891" s="67"/>
      <c r="H1891" s="44" t="s">
        <v>925</v>
      </c>
      <c r="I1891" s="45" t="s">
        <v>63</v>
      </c>
      <c r="J1891" s="45" t="s">
        <v>63</v>
      </c>
      <c r="K1891" s="30" t="str">
        <f t="shared" si="274"/>
        <v>EME</v>
      </c>
      <c r="L1891" s="47" t="s">
        <v>136</v>
      </c>
      <c r="M1891" s="119" t="s">
        <v>54</v>
      </c>
      <c r="N1891" s="26" t="str">
        <f t="shared" si="267"/>
        <v>Pendente</v>
      </c>
      <c r="O1891" s="47" t="s">
        <v>45</v>
      </c>
      <c r="P1891" s="47" t="s">
        <v>705</v>
      </c>
      <c r="Q1891" s="26" t="str">
        <f>IFERROR(IFERROR(VLOOKUP(H1891,[1]STATUS_CAPEX!I:J,2,0),VLOOKUP(H1891,[1]STATUS_OPEX!H:I,2,0)),0)</f>
        <v>LIB //DFEC</v>
      </c>
      <c r="R1891" s="136">
        <v>45589</v>
      </c>
      <c r="S1891" s="32" t="s">
        <v>66</v>
      </c>
      <c r="T1891" s="26" t="s">
        <v>48</v>
      </c>
      <c r="U1891" s="33" t="s">
        <v>67</v>
      </c>
      <c r="V1891" s="33" t="str">
        <f t="shared" si="278"/>
        <v>OK</v>
      </c>
      <c r="W1891" s="33" t="s">
        <v>49</v>
      </c>
      <c r="X1891" s="33" t="s">
        <v>49</v>
      </c>
      <c r="Y1891" s="33" t="s">
        <v>39</v>
      </c>
      <c r="Z1891" s="14">
        <f t="shared" si="271"/>
        <v>0.8</v>
      </c>
      <c r="AA1891" s="48">
        <v>4244.74</v>
      </c>
      <c r="AB1891" s="50" t="s">
        <v>50</v>
      </c>
      <c r="AC1891" s="36" t="s">
        <v>411</v>
      </c>
      <c r="AD1891" s="37" t="s">
        <v>51</v>
      </c>
      <c r="AE1891" s="32" t="str">
        <f t="shared" si="275"/>
        <v>Realizado</v>
      </c>
      <c r="AF1891" s="38" t="s">
        <v>68</v>
      </c>
      <c r="AG1891" s="49"/>
      <c r="AH1891" s="40">
        <v>2548098.5699999998</v>
      </c>
      <c r="AI1891" s="50" t="e">
        <f t="shared" si="272"/>
        <v>#N/A</v>
      </c>
      <c r="AJ1891" s="41">
        <v>26448726</v>
      </c>
      <c r="AK1891" s="162">
        <v>3649.81</v>
      </c>
      <c r="AL1891" s="34" t="str">
        <f t="shared" si="273"/>
        <v>Mauricio Alves</v>
      </c>
    </row>
    <row r="1892" spans="1:38" hidden="1" x14ac:dyDescent="0.25">
      <c r="A1892" s="43" t="s">
        <v>0</v>
      </c>
      <c r="B1892" s="26" t="s">
        <v>180</v>
      </c>
      <c r="C1892" s="26" t="s">
        <v>180</v>
      </c>
      <c r="D1892" s="26" t="s">
        <v>40</v>
      </c>
      <c r="E1892" s="27">
        <v>1048449</v>
      </c>
      <c r="F1892" s="67">
        <v>383</v>
      </c>
      <c r="G1892" s="67"/>
      <c r="H1892" s="44" t="s">
        <v>926</v>
      </c>
      <c r="I1892" s="45" t="s">
        <v>63</v>
      </c>
      <c r="J1892" s="45" t="s">
        <v>63</v>
      </c>
      <c r="K1892" s="30" t="str">
        <f t="shared" si="274"/>
        <v>EME</v>
      </c>
      <c r="L1892" s="119" t="s">
        <v>136</v>
      </c>
      <c r="M1892" s="119" t="s">
        <v>54</v>
      </c>
      <c r="N1892" s="26" t="str">
        <f t="shared" si="267"/>
        <v>Pendente</v>
      </c>
      <c r="O1892" s="47" t="s">
        <v>45</v>
      </c>
      <c r="P1892" s="47" t="s">
        <v>700</v>
      </c>
      <c r="Q1892" s="26" t="str">
        <f>IFERROR(IFERROR(VLOOKUP(H1892,[1]STATUS_CAPEX!I:J,2,0),VLOOKUP(H1892,[1]STATUS_OPEX!H:I,2,0)),0)</f>
        <v>LIB //ATEC</v>
      </c>
      <c r="R1892" s="136">
        <v>45589</v>
      </c>
      <c r="S1892" s="32" t="s">
        <v>66</v>
      </c>
      <c r="T1892" s="26" t="s">
        <v>48</v>
      </c>
      <c r="U1892" s="33" t="s">
        <v>67</v>
      </c>
      <c r="V1892" s="33" t="s">
        <v>39</v>
      </c>
      <c r="W1892" s="33" t="s">
        <v>49</v>
      </c>
      <c r="X1892" s="33" t="s">
        <v>148</v>
      </c>
      <c r="Y1892" s="33" t="str">
        <f>IF(AK1892&gt;0,"OK","NOK")</f>
        <v>NOK</v>
      </c>
      <c r="Z1892" s="14">
        <f t="shared" si="271"/>
        <v>0.4</v>
      </c>
      <c r="AA1892" s="48">
        <v>3415.61</v>
      </c>
      <c r="AB1892" s="76" t="s">
        <v>50</v>
      </c>
      <c r="AC1892" s="36" t="s">
        <v>182</v>
      </c>
      <c r="AD1892" s="70">
        <v>45643</v>
      </c>
      <c r="AE1892" s="32" t="str">
        <f t="shared" si="275"/>
        <v>Não realizado</v>
      </c>
      <c r="AF1892" s="38" t="s">
        <v>68</v>
      </c>
      <c r="AG1892" s="49">
        <f t="shared" ref="AG1892:AG1955" si="279">IF(AK1892="",AA1892,AK1892)</f>
        <v>0</v>
      </c>
      <c r="AH1892" s="40">
        <v>2548098.5699999998</v>
      </c>
      <c r="AI1892" s="50" t="e">
        <f t="shared" si="272"/>
        <v>#N/A</v>
      </c>
      <c r="AJ1892" s="41">
        <v>0</v>
      </c>
      <c r="AK1892" s="51">
        <v>0</v>
      </c>
      <c r="AL1892" s="34" t="str">
        <f t="shared" si="273"/>
        <v>Mauricio Alves</v>
      </c>
    </row>
    <row r="1893" spans="1:38" hidden="1" x14ac:dyDescent="0.25">
      <c r="A1893" s="43" t="s">
        <v>183</v>
      </c>
      <c r="B1893" s="30" t="s">
        <v>613</v>
      </c>
      <c r="C1893" s="26" t="s">
        <v>902</v>
      </c>
      <c r="D1893" s="26" t="s">
        <v>40</v>
      </c>
      <c r="E1893" s="27">
        <v>9465</v>
      </c>
      <c r="F1893" s="67">
        <v>385</v>
      </c>
      <c r="G1893" s="67"/>
      <c r="H1893" s="44" t="s">
        <v>927</v>
      </c>
      <c r="I1893" s="45" t="s">
        <v>63</v>
      </c>
      <c r="J1893" s="45" t="s">
        <v>63</v>
      </c>
      <c r="K1893" s="30" t="str">
        <f t="shared" si="274"/>
        <v>EME</v>
      </c>
      <c r="L1893" s="119" t="s">
        <v>136</v>
      </c>
      <c r="M1893" s="119" t="s">
        <v>54</v>
      </c>
      <c r="N1893" s="26" t="str">
        <f t="shared" si="267"/>
        <v>Pendente</v>
      </c>
      <c r="O1893" s="47" t="s">
        <v>45</v>
      </c>
      <c r="P1893" s="47" t="s">
        <v>242</v>
      </c>
      <c r="Q1893" s="26" t="str">
        <f>IFERROR(IFERROR(VLOOKUP(H1893,[1]STATUS_CAPEX!I:J,2,0),VLOOKUP(H1893,[1]STATUS_OPEX!H:I,2,0)),0)</f>
        <v>LIB //ATEC</v>
      </c>
      <c r="R1893" s="136">
        <v>45589</v>
      </c>
      <c r="S1893" s="32" t="s">
        <v>66</v>
      </c>
      <c r="T1893" s="26" t="s">
        <v>48</v>
      </c>
      <c r="U1893" s="33" t="s">
        <v>67</v>
      </c>
      <c r="V1893" s="33" t="s">
        <v>67</v>
      </c>
      <c r="W1893" s="33" t="s">
        <v>148</v>
      </c>
      <c r="X1893" s="33" t="s">
        <v>148</v>
      </c>
      <c r="Y1893" s="33" t="str">
        <f>IF(AK1893&gt;0,"OK","NOK")</f>
        <v>NOK</v>
      </c>
      <c r="Z1893" s="14">
        <f t="shared" si="271"/>
        <v>0</v>
      </c>
      <c r="AA1893" s="48">
        <v>8382.48</v>
      </c>
      <c r="AB1893" s="76" t="s">
        <v>661</v>
      </c>
      <c r="AC1893" s="36" t="s">
        <v>411</v>
      </c>
      <c r="AD1893" s="37" t="s">
        <v>51</v>
      </c>
      <c r="AE1893" s="32" t="str">
        <f t="shared" si="275"/>
        <v>Não realizado</v>
      </c>
      <c r="AF1893" s="38" t="s">
        <v>68</v>
      </c>
      <c r="AG1893" s="49">
        <f t="shared" si="279"/>
        <v>0</v>
      </c>
      <c r="AH1893" s="40">
        <v>2548098.5699999998</v>
      </c>
      <c r="AI1893" s="50" t="e">
        <f t="shared" si="272"/>
        <v>#N/A</v>
      </c>
      <c r="AJ1893" s="41">
        <v>0</v>
      </c>
      <c r="AK1893" s="163">
        <v>0</v>
      </c>
      <c r="AL1893" s="34" t="str">
        <f t="shared" si="273"/>
        <v>Erica Fragoso</v>
      </c>
    </row>
    <row r="1894" spans="1:38" x14ac:dyDescent="0.25">
      <c r="A1894" s="26" t="s">
        <v>38</v>
      </c>
      <c r="B1894" s="26" t="s">
        <v>39</v>
      </c>
      <c r="C1894" s="26" t="s">
        <v>52</v>
      </c>
      <c r="D1894" s="26" t="s">
        <v>40</v>
      </c>
      <c r="E1894" s="27">
        <v>11386</v>
      </c>
      <c r="F1894" s="67">
        <v>386</v>
      </c>
      <c r="G1894" s="67"/>
      <c r="H1894" s="26">
        <v>6000844560</v>
      </c>
      <c r="I1894" s="29" t="s">
        <v>42</v>
      </c>
      <c r="J1894" s="29" t="s">
        <v>42</v>
      </c>
      <c r="K1894" s="30" t="str">
        <f t="shared" si="274"/>
        <v>Custeio</v>
      </c>
      <c r="L1894" s="119" t="s">
        <v>136</v>
      </c>
      <c r="M1894" s="119" t="s">
        <v>54</v>
      </c>
      <c r="N1894" s="26" t="str">
        <f t="shared" si="267"/>
        <v>Realizado</v>
      </c>
      <c r="O1894" s="47" t="s">
        <v>100</v>
      </c>
      <c r="P1894" s="47" t="s">
        <v>81</v>
      </c>
      <c r="Q1894" s="26" t="str">
        <f>IFERROR(IFERROR(VLOOKUP(H1894,[1]STATUS_CAPEX!I:J,2,0),VLOOKUP(H1894,[1]STATUS_OPEX!H:I,2,0)),0)</f>
        <v>LIB //COMS</v>
      </c>
      <c r="R1894" s="136">
        <v>45589</v>
      </c>
      <c r="S1894" s="32" t="s">
        <v>165</v>
      </c>
      <c r="T1894" s="47" t="s">
        <v>72</v>
      </c>
      <c r="U1894" s="33" t="s">
        <v>39</v>
      </c>
      <c r="V1894" s="33" t="str">
        <f t="shared" ref="V1894:V1925" si="280">IF(E1894&gt;0,"OK","NOK")</f>
        <v>OK</v>
      </c>
      <c r="W1894" s="33" t="s">
        <v>49</v>
      </c>
      <c r="X1894" s="33" t="s">
        <v>49</v>
      </c>
      <c r="Y1894" s="33" t="s">
        <v>39</v>
      </c>
      <c r="Z1894" s="14">
        <f t="shared" si="271"/>
        <v>1</v>
      </c>
      <c r="AA1894" s="48">
        <v>2600.48</v>
      </c>
      <c r="AB1894" s="76" t="s">
        <v>661</v>
      </c>
      <c r="AC1894" s="36" t="s">
        <v>525</v>
      </c>
      <c r="AD1894" s="37" t="s">
        <v>51</v>
      </c>
      <c r="AE1894" s="32" t="str">
        <f t="shared" si="275"/>
        <v>Realizado</v>
      </c>
      <c r="AF1894" s="38" t="s">
        <v>166</v>
      </c>
      <c r="AG1894" s="49">
        <f t="shared" si="279"/>
        <v>1949.86</v>
      </c>
      <c r="AH1894" s="40">
        <v>2548098.5699999998</v>
      </c>
      <c r="AI1894" s="50" t="e">
        <f t="shared" si="272"/>
        <v>#N/A</v>
      </c>
      <c r="AJ1894" s="50">
        <v>26130467</v>
      </c>
      <c r="AK1894" s="77">
        <v>1949.86</v>
      </c>
      <c r="AL1894" s="34" t="str">
        <f t="shared" si="273"/>
        <v>Mauricio Alves</v>
      </c>
    </row>
    <row r="1895" spans="1:38" x14ac:dyDescent="0.25">
      <c r="A1895" s="26" t="s">
        <v>38</v>
      </c>
      <c r="B1895" s="26" t="s">
        <v>39</v>
      </c>
      <c r="C1895" s="26" t="s">
        <v>52</v>
      </c>
      <c r="D1895" s="26" t="s">
        <v>40</v>
      </c>
      <c r="E1895" s="27">
        <v>53819</v>
      </c>
      <c r="F1895" s="67">
        <v>387</v>
      </c>
      <c r="G1895" s="67"/>
      <c r="H1895" s="26">
        <v>6000844561</v>
      </c>
      <c r="I1895" s="43" t="s">
        <v>42</v>
      </c>
      <c r="J1895" s="43" t="s">
        <v>42</v>
      </c>
      <c r="K1895" s="30" t="str">
        <f t="shared" si="274"/>
        <v>Custeio</v>
      </c>
      <c r="L1895" s="119" t="s">
        <v>136</v>
      </c>
      <c r="M1895" s="119" t="s">
        <v>54</v>
      </c>
      <c r="N1895" s="26" t="str">
        <f t="shared" si="267"/>
        <v>Realizado</v>
      </c>
      <c r="O1895" s="47" t="s">
        <v>117</v>
      </c>
      <c r="P1895" s="47" t="s">
        <v>537</v>
      </c>
      <c r="Q1895" s="26" t="str">
        <f>IFERROR(IFERROR(VLOOKUP(H1895,[1]STATUS_CAPEX!I:J,2,0),VLOOKUP(H1895,[1]STATUS_OPEX!H:I,2,0)),0)</f>
        <v>LIB //COMS</v>
      </c>
      <c r="R1895" s="136">
        <v>45589</v>
      </c>
      <c r="S1895" s="32" t="s">
        <v>165</v>
      </c>
      <c r="T1895" s="47" t="s">
        <v>72</v>
      </c>
      <c r="U1895" s="33" t="s">
        <v>39</v>
      </c>
      <c r="V1895" s="33" t="str">
        <f t="shared" si="280"/>
        <v>OK</v>
      </c>
      <c r="W1895" s="33" t="s">
        <v>49</v>
      </c>
      <c r="X1895" s="33" t="s">
        <v>49</v>
      </c>
      <c r="Y1895" s="33" t="s">
        <v>39</v>
      </c>
      <c r="Z1895" s="14">
        <f t="shared" si="271"/>
        <v>1</v>
      </c>
      <c r="AA1895" s="48">
        <v>801.15</v>
      </c>
      <c r="AB1895" s="76" t="s">
        <v>661</v>
      </c>
      <c r="AC1895" s="36" t="s">
        <v>525</v>
      </c>
      <c r="AD1895" s="37" t="s">
        <v>51</v>
      </c>
      <c r="AE1895" s="32" t="str">
        <f t="shared" si="275"/>
        <v>Realizado</v>
      </c>
      <c r="AF1895" s="38" t="s">
        <v>166</v>
      </c>
      <c r="AG1895" s="49">
        <f t="shared" si="279"/>
        <v>639.26</v>
      </c>
      <c r="AH1895" s="40">
        <v>2548098.5699999998</v>
      </c>
      <c r="AI1895" s="50" t="e">
        <f t="shared" si="272"/>
        <v>#N/A</v>
      </c>
      <c r="AJ1895" s="110">
        <v>26130537</v>
      </c>
      <c r="AK1895" s="77">
        <v>639.26</v>
      </c>
      <c r="AL1895" s="34" t="str">
        <f t="shared" si="273"/>
        <v>Mauricio Alves</v>
      </c>
    </row>
    <row r="1896" spans="1:38" hidden="1" x14ac:dyDescent="0.25">
      <c r="A1896" s="26" t="s">
        <v>365</v>
      </c>
      <c r="B1896" s="30" t="s">
        <v>39</v>
      </c>
      <c r="C1896" s="26" t="s">
        <v>52</v>
      </c>
      <c r="D1896" s="26" t="s">
        <v>40</v>
      </c>
      <c r="E1896" s="27">
        <v>56692</v>
      </c>
      <c r="F1896" s="67">
        <v>388.21899999999999</v>
      </c>
      <c r="G1896" s="67"/>
      <c r="H1896" s="44" t="s">
        <v>928</v>
      </c>
      <c r="I1896" s="45" t="s">
        <v>63</v>
      </c>
      <c r="J1896" s="45" t="s">
        <v>63</v>
      </c>
      <c r="K1896" s="30" t="str">
        <f t="shared" si="274"/>
        <v>EME</v>
      </c>
      <c r="L1896" s="47" t="s">
        <v>136</v>
      </c>
      <c r="M1896" s="119" t="s">
        <v>54</v>
      </c>
      <c r="N1896" s="26" t="str">
        <f t="shared" si="267"/>
        <v>Pendente</v>
      </c>
      <c r="O1896" s="47" t="s">
        <v>100</v>
      </c>
      <c r="P1896" s="47" t="s">
        <v>705</v>
      </c>
      <c r="Q1896" s="26" t="str">
        <f>IFERROR(IFERROR(VLOOKUP(H1896,[1]STATUS_CAPEX!I:J,2,0),VLOOKUP(H1896,[1]STATUS_OPEX!H:I,2,0)),0)</f>
        <v>LIB //CONC</v>
      </c>
      <c r="R1896" s="136">
        <v>45589</v>
      </c>
      <c r="S1896" s="32" t="s">
        <v>66</v>
      </c>
      <c r="T1896" s="26" t="s">
        <v>48</v>
      </c>
      <c r="U1896" s="33" t="s">
        <v>67</v>
      </c>
      <c r="V1896" s="33" t="str">
        <f t="shared" si="280"/>
        <v>OK</v>
      </c>
      <c r="W1896" s="33" t="s">
        <v>49</v>
      </c>
      <c r="X1896" s="33" t="s">
        <v>49</v>
      </c>
      <c r="Y1896" s="33" t="s">
        <v>39</v>
      </c>
      <c r="Z1896" s="14">
        <f t="shared" si="271"/>
        <v>0.8</v>
      </c>
      <c r="AA1896" s="48">
        <v>9318.31</v>
      </c>
      <c r="AB1896" s="50" t="s">
        <v>50</v>
      </c>
      <c r="AC1896" s="36" t="s">
        <v>298</v>
      </c>
      <c r="AD1896" s="37" t="s">
        <v>51</v>
      </c>
      <c r="AE1896" s="32" t="str">
        <f t="shared" si="275"/>
        <v>Realizado</v>
      </c>
      <c r="AF1896" s="38" t="s">
        <v>68</v>
      </c>
      <c r="AG1896" s="49">
        <f t="shared" si="279"/>
        <v>11049.16</v>
      </c>
      <c r="AH1896" s="40">
        <v>2548098.5699999998</v>
      </c>
      <c r="AI1896" s="50" t="e">
        <f t="shared" si="272"/>
        <v>#N/A</v>
      </c>
      <c r="AJ1896" s="41">
        <v>26435882</v>
      </c>
      <c r="AK1896" s="51">
        <v>11049.16</v>
      </c>
      <c r="AL1896" s="34" t="str">
        <f t="shared" si="273"/>
        <v>Mauricio Alves</v>
      </c>
    </row>
    <row r="1897" spans="1:38" hidden="1" x14ac:dyDescent="0.25">
      <c r="A1897" s="26" t="s">
        <v>183</v>
      </c>
      <c r="B1897" s="26" t="s">
        <v>929</v>
      </c>
      <c r="C1897" s="26" t="s">
        <v>930</v>
      </c>
      <c r="D1897" s="26" t="s">
        <v>61</v>
      </c>
      <c r="E1897" s="27">
        <v>62200</v>
      </c>
      <c r="F1897" s="67">
        <v>389</v>
      </c>
      <c r="G1897" s="67"/>
      <c r="H1897" s="44" t="s">
        <v>931</v>
      </c>
      <c r="I1897" s="45" t="s">
        <v>63</v>
      </c>
      <c r="J1897" s="45" t="s">
        <v>63</v>
      </c>
      <c r="K1897" s="30" t="str">
        <f t="shared" si="274"/>
        <v>EME</v>
      </c>
      <c r="L1897" s="119" t="s">
        <v>136</v>
      </c>
      <c r="M1897" s="119" t="s">
        <v>54</v>
      </c>
      <c r="N1897" s="26" t="str">
        <f t="shared" si="267"/>
        <v>Pendente</v>
      </c>
      <c r="O1897" s="47" t="s">
        <v>422</v>
      </c>
      <c r="P1897" s="47" t="s">
        <v>700</v>
      </c>
      <c r="Q1897" s="26" t="str">
        <f>IFERROR(IFERROR(VLOOKUP(H1897,[1]STATUS_CAPEX!I:J,2,0),VLOOKUP(H1897,[1]STATUS_OPEX!H:I,2,0)),0)</f>
        <v>LIB //PEND</v>
      </c>
      <c r="R1897" s="136">
        <v>45589</v>
      </c>
      <c r="S1897" s="32" t="s">
        <v>66</v>
      </c>
      <c r="T1897" s="26" t="s">
        <v>48</v>
      </c>
      <c r="U1897" s="33" t="s">
        <v>39</v>
      </c>
      <c r="V1897" s="33" t="str">
        <f t="shared" si="280"/>
        <v>OK</v>
      </c>
      <c r="W1897" s="33" t="s">
        <v>148</v>
      </c>
      <c r="X1897" s="33" t="s">
        <v>148</v>
      </c>
      <c r="Y1897" s="33" t="s">
        <v>39</v>
      </c>
      <c r="Z1897" s="14">
        <f t="shared" si="271"/>
        <v>0.6</v>
      </c>
      <c r="AA1897" s="48">
        <v>3489.68</v>
      </c>
      <c r="AB1897" s="50" t="s">
        <v>50</v>
      </c>
      <c r="AC1897" s="36" t="s">
        <v>411</v>
      </c>
      <c r="AD1897" s="37" t="s">
        <v>51</v>
      </c>
      <c r="AE1897" s="32" t="str">
        <f t="shared" si="275"/>
        <v>Realizado</v>
      </c>
      <c r="AF1897" s="38" t="s">
        <v>68</v>
      </c>
      <c r="AG1897" s="49">
        <f t="shared" si="279"/>
        <v>3690.81</v>
      </c>
      <c r="AH1897" s="40">
        <v>2548098.5699999998</v>
      </c>
      <c r="AI1897" s="50" t="e">
        <f t="shared" si="272"/>
        <v>#N/A</v>
      </c>
      <c r="AJ1897" s="41">
        <v>26384588</v>
      </c>
      <c r="AK1897" s="51">
        <v>3690.81</v>
      </c>
      <c r="AL1897" s="34" t="str">
        <f t="shared" si="273"/>
        <v>Erica Fragoso</v>
      </c>
    </row>
    <row r="1898" spans="1:38" hidden="1" x14ac:dyDescent="0.25">
      <c r="A1898" s="43" t="s">
        <v>106</v>
      </c>
      <c r="B1898" s="30" t="s">
        <v>39</v>
      </c>
      <c r="C1898" s="26" t="s">
        <v>52</v>
      </c>
      <c r="D1898" s="26" t="s">
        <v>40</v>
      </c>
      <c r="E1898" s="27">
        <v>62327</v>
      </c>
      <c r="F1898" s="67">
        <v>390</v>
      </c>
      <c r="G1898" s="67"/>
      <c r="H1898" s="44" t="s">
        <v>932</v>
      </c>
      <c r="I1898" s="45" t="s">
        <v>63</v>
      </c>
      <c r="J1898" s="45" t="s">
        <v>63</v>
      </c>
      <c r="K1898" s="30" t="str">
        <f t="shared" si="274"/>
        <v>EME</v>
      </c>
      <c r="L1898" s="47" t="s">
        <v>136</v>
      </c>
      <c r="M1898" s="119" t="s">
        <v>54</v>
      </c>
      <c r="N1898" s="26" t="str">
        <f t="shared" si="267"/>
        <v>Pendente</v>
      </c>
      <c r="O1898" s="47" t="s">
        <v>45</v>
      </c>
      <c r="P1898" s="47" t="s">
        <v>700</v>
      </c>
      <c r="Q1898" s="26" t="str">
        <f>IFERROR(IFERROR(VLOOKUP(H1898,[1]STATUS_CAPEX!I:J,2,0),VLOOKUP(H1898,[1]STATUS_OPEX!H:I,2,0)),0)</f>
        <v>LIB //ENER</v>
      </c>
      <c r="R1898" s="136">
        <v>45589</v>
      </c>
      <c r="S1898" s="32" t="s">
        <v>66</v>
      </c>
      <c r="T1898" s="26" t="s">
        <v>48</v>
      </c>
      <c r="U1898" s="33" t="s">
        <v>67</v>
      </c>
      <c r="V1898" s="33" t="str">
        <f t="shared" si="280"/>
        <v>OK</v>
      </c>
      <c r="W1898" s="33" t="s">
        <v>49</v>
      </c>
      <c r="X1898" s="33" t="s">
        <v>49</v>
      </c>
      <c r="Y1898" s="33" t="s">
        <v>378</v>
      </c>
      <c r="Z1898" s="14">
        <f t="shared" si="271"/>
        <v>0.8</v>
      </c>
      <c r="AA1898" s="48">
        <v>4057.58</v>
      </c>
      <c r="AB1898" s="76" t="s">
        <v>50</v>
      </c>
      <c r="AC1898" s="36" t="s">
        <v>411</v>
      </c>
      <c r="AD1898" s="37" t="s">
        <v>51</v>
      </c>
      <c r="AE1898" s="32" t="str">
        <f t="shared" si="275"/>
        <v>Realizado</v>
      </c>
      <c r="AF1898" s="38" t="s">
        <v>68</v>
      </c>
      <c r="AG1898" s="49">
        <f t="shared" si="279"/>
        <v>3690.81</v>
      </c>
      <c r="AH1898" s="40">
        <v>2548098.5699999998</v>
      </c>
      <c r="AI1898" s="50" t="e">
        <f t="shared" si="272"/>
        <v>#N/A</v>
      </c>
      <c r="AJ1898" s="41">
        <v>26448727</v>
      </c>
      <c r="AK1898" s="51">
        <v>3690.81</v>
      </c>
      <c r="AL1898" s="34" t="str">
        <f t="shared" si="273"/>
        <v>Mauricio Alves</v>
      </c>
    </row>
    <row r="1899" spans="1:38" x14ac:dyDescent="0.25">
      <c r="A1899" s="26" t="s">
        <v>38</v>
      </c>
      <c r="B1899" s="26" t="s">
        <v>39</v>
      </c>
      <c r="C1899" s="26" t="s">
        <v>52</v>
      </c>
      <c r="D1899" s="26" t="s">
        <v>40</v>
      </c>
      <c r="E1899" s="27">
        <v>62358</v>
      </c>
      <c r="F1899" s="67">
        <v>391</v>
      </c>
      <c r="G1899" s="67"/>
      <c r="H1899" s="44" t="s">
        <v>933</v>
      </c>
      <c r="I1899" s="45" t="s">
        <v>63</v>
      </c>
      <c r="J1899" s="45" t="s">
        <v>63</v>
      </c>
      <c r="K1899" s="30" t="str">
        <f t="shared" si="274"/>
        <v>EME</v>
      </c>
      <c r="L1899" s="119" t="s">
        <v>136</v>
      </c>
      <c r="M1899" s="119" t="s">
        <v>54</v>
      </c>
      <c r="N1899" s="26" t="str">
        <f t="shared" si="267"/>
        <v>Realizado</v>
      </c>
      <c r="O1899" s="47" t="s">
        <v>45</v>
      </c>
      <c r="P1899" s="47" t="s">
        <v>934</v>
      </c>
      <c r="Q1899" s="26" t="str">
        <f>IFERROR(IFERROR(VLOOKUP(H1899,[1]STATUS_CAPEX!I:J,2,0),VLOOKUP(H1899,[1]STATUS_OPEX!H:I,2,0)),0)</f>
        <v>LIB //COMS</v>
      </c>
      <c r="R1899" s="136">
        <v>45589</v>
      </c>
      <c r="S1899" s="32" t="s">
        <v>66</v>
      </c>
      <c r="T1899" s="26" t="s">
        <v>48</v>
      </c>
      <c r="U1899" s="33" t="s">
        <v>39</v>
      </c>
      <c r="V1899" s="33" t="str">
        <f t="shared" si="280"/>
        <v>OK</v>
      </c>
      <c r="W1899" s="33" t="s">
        <v>49</v>
      </c>
      <c r="X1899" s="33" t="s">
        <v>49</v>
      </c>
      <c r="Y1899" s="33" t="s">
        <v>39</v>
      </c>
      <c r="Z1899" s="14">
        <f t="shared" si="271"/>
        <v>1</v>
      </c>
      <c r="AA1899" s="48">
        <v>1067.46</v>
      </c>
      <c r="AB1899" s="50" t="s">
        <v>50</v>
      </c>
      <c r="AC1899" s="36" t="s">
        <v>298</v>
      </c>
      <c r="AD1899" s="37" t="s">
        <v>51</v>
      </c>
      <c r="AE1899" s="32" t="str">
        <f t="shared" si="275"/>
        <v>Realizado</v>
      </c>
      <c r="AF1899" s="38" t="s">
        <v>345</v>
      </c>
      <c r="AG1899" s="49">
        <f t="shared" si="279"/>
        <v>640.85</v>
      </c>
      <c r="AH1899" s="40">
        <v>2548098.5699999998</v>
      </c>
      <c r="AI1899" s="50" t="e">
        <f t="shared" si="272"/>
        <v>#N/A</v>
      </c>
      <c r="AJ1899" s="41">
        <v>26436224</v>
      </c>
      <c r="AK1899" s="51">
        <v>640.85</v>
      </c>
      <c r="AL1899" s="34" t="str">
        <f t="shared" si="273"/>
        <v>Mauricio Alves</v>
      </c>
    </row>
    <row r="1900" spans="1:38" x14ac:dyDescent="0.25">
      <c r="A1900" s="26" t="s">
        <v>38</v>
      </c>
      <c r="B1900" s="26" t="s">
        <v>39</v>
      </c>
      <c r="C1900" s="26" t="s">
        <v>52</v>
      </c>
      <c r="D1900" s="26" t="s">
        <v>40</v>
      </c>
      <c r="E1900" s="27">
        <v>63077</v>
      </c>
      <c r="F1900" s="67">
        <v>392</v>
      </c>
      <c r="G1900" s="67"/>
      <c r="H1900" s="44" t="s">
        <v>935</v>
      </c>
      <c r="I1900" s="45" t="s">
        <v>63</v>
      </c>
      <c r="J1900" s="45" t="s">
        <v>63</v>
      </c>
      <c r="K1900" s="30" t="str">
        <f t="shared" si="274"/>
        <v>EME</v>
      </c>
      <c r="L1900" s="119" t="s">
        <v>136</v>
      </c>
      <c r="M1900" s="119" t="s">
        <v>54</v>
      </c>
      <c r="N1900" s="26" t="str">
        <f t="shared" si="267"/>
        <v>Realizado</v>
      </c>
      <c r="O1900" s="47" t="s">
        <v>64</v>
      </c>
      <c r="P1900" s="47" t="s">
        <v>700</v>
      </c>
      <c r="Q1900" s="26" t="str">
        <f>IFERROR(IFERROR(VLOOKUP(H1900,[1]STATUS_CAPEX!I:J,2,0),VLOOKUP(H1900,[1]STATUS_OPEX!H:I,2,0)),0)</f>
        <v>LIB //COMS</v>
      </c>
      <c r="R1900" s="136">
        <v>45589</v>
      </c>
      <c r="S1900" s="32" t="s">
        <v>66</v>
      </c>
      <c r="T1900" s="26" t="s">
        <v>48</v>
      </c>
      <c r="U1900" s="33" t="s">
        <v>39</v>
      </c>
      <c r="V1900" s="33" t="str">
        <f t="shared" si="280"/>
        <v>OK</v>
      </c>
      <c r="W1900" s="33" t="s">
        <v>49</v>
      </c>
      <c r="X1900" s="33" t="s">
        <v>49</v>
      </c>
      <c r="Y1900" s="33" t="s">
        <v>39</v>
      </c>
      <c r="Z1900" s="14">
        <f t="shared" si="271"/>
        <v>1</v>
      </c>
      <c r="AA1900" s="48">
        <v>3489.68</v>
      </c>
      <c r="AB1900" s="50" t="s">
        <v>50</v>
      </c>
      <c r="AC1900" s="36" t="s">
        <v>411</v>
      </c>
      <c r="AD1900" s="37" t="s">
        <v>51</v>
      </c>
      <c r="AE1900" s="32" t="str">
        <f t="shared" si="275"/>
        <v>Realizado</v>
      </c>
      <c r="AF1900" s="38" t="s">
        <v>68</v>
      </c>
      <c r="AG1900" s="49">
        <f t="shared" si="279"/>
        <v>3690.81</v>
      </c>
      <c r="AH1900" s="40">
        <v>2548098.5699999998</v>
      </c>
      <c r="AI1900" s="50" t="e">
        <f t="shared" si="272"/>
        <v>#N/A</v>
      </c>
      <c r="AJ1900" s="41">
        <v>26448732</v>
      </c>
      <c r="AK1900" s="51">
        <v>3690.81</v>
      </c>
      <c r="AL1900" s="34" t="str">
        <f t="shared" si="273"/>
        <v>Mauricio Alves</v>
      </c>
    </row>
    <row r="1901" spans="1:38" hidden="1" x14ac:dyDescent="0.25">
      <c r="A1901" s="26" t="s">
        <v>365</v>
      </c>
      <c r="B1901" s="26" t="s">
        <v>496</v>
      </c>
      <c r="C1901" s="26" t="s">
        <v>497</v>
      </c>
      <c r="D1901" s="26" t="s">
        <v>354</v>
      </c>
      <c r="E1901" s="27">
        <v>65045</v>
      </c>
      <c r="F1901" s="67">
        <v>393</v>
      </c>
      <c r="G1901" s="67"/>
      <c r="H1901" s="44" t="s">
        <v>936</v>
      </c>
      <c r="I1901" s="45" t="s">
        <v>63</v>
      </c>
      <c r="J1901" s="45" t="s">
        <v>63</v>
      </c>
      <c r="K1901" s="30" t="str">
        <f t="shared" si="274"/>
        <v>EME</v>
      </c>
      <c r="L1901" s="119" t="s">
        <v>136</v>
      </c>
      <c r="M1901" s="119" t="s">
        <v>54</v>
      </c>
      <c r="N1901" s="26" t="str">
        <f t="shared" ref="N1901:N1964" si="281">IF(Z1901&gt;99%,"Realizado","Pendente")</f>
        <v>Pendente</v>
      </c>
      <c r="O1901" s="47" t="s">
        <v>45</v>
      </c>
      <c r="P1901" s="47" t="s">
        <v>705</v>
      </c>
      <c r="Q1901" s="26" t="str">
        <f>IFERROR(IFERROR(VLOOKUP(H1901,[1]STATUS_CAPEX!I:J,2,0),VLOOKUP(H1901,[1]STATUS_OPEX!H:I,2,0)),0)</f>
        <v>LIB //CONC</v>
      </c>
      <c r="R1901" s="136">
        <v>45589</v>
      </c>
      <c r="S1901" s="32" t="s">
        <v>66</v>
      </c>
      <c r="T1901" s="26" t="s">
        <v>48</v>
      </c>
      <c r="U1901" s="33" t="s">
        <v>39</v>
      </c>
      <c r="V1901" s="33" t="str">
        <f t="shared" si="280"/>
        <v>OK</v>
      </c>
      <c r="W1901" s="33" t="s">
        <v>148</v>
      </c>
      <c r="X1901" s="33" t="s">
        <v>148</v>
      </c>
      <c r="Y1901" s="33" t="s">
        <v>39</v>
      </c>
      <c r="Z1901" s="14">
        <f t="shared" si="271"/>
        <v>0.6</v>
      </c>
      <c r="AA1901" s="48">
        <v>6371.25</v>
      </c>
      <c r="AB1901" s="50" t="s">
        <v>50</v>
      </c>
      <c r="AC1901" s="36" t="s">
        <v>347</v>
      </c>
      <c r="AD1901" s="37">
        <v>45642</v>
      </c>
      <c r="AE1901" s="32" t="str">
        <f t="shared" si="275"/>
        <v>Realizado</v>
      </c>
      <c r="AF1901" s="38" t="s">
        <v>345</v>
      </c>
      <c r="AG1901" s="49">
        <f t="shared" si="279"/>
        <v>3827.22</v>
      </c>
      <c r="AH1901" s="40">
        <v>2548098.5699999998</v>
      </c>
      <c r="AI1901" s="50" t="e">
        <f t="shared" si="272"/>
        <v>#N/A</v>
      </c>
      <c r="AJ1901" s="41">
        <v>26422509</v>
      </c>
      <c r="AK1901" s="162">
        <v>3827.22</v>
      </c>
      <c r="AL1901" s="34" t="str">
        <f t="shared" si="273"/>
        <v>Mauricio Alves</v>
      </c>
    </row>
    <row r="1902" spans="1:38" hidden="1" x14ac:dyDescent="0.25">
      <c r="A1902" s="43" t="s">
        <v>0</v>
      </c>
      <c r="B1902" s="26" t="s">
        <v>180</v>
      </c>
      <c r="C1902" s="26" t="s">
        <v>180</v>
      </c>
      <c r="D1902" s="26" t="s">
        <v>40</v>
      </c>
      <c r="E1902" s="27">
        <v>36415</v>
      </c>
      <c r="F1902" s="67">
        <v>394</v>
      </c>
      <c r="G1902" s="67"/>
      <c r="H1902" s="44" t="s">
        <v>937</v>
      </c>
      <c r="I1902" s="45" t="s">
        <v>63</v>
      </c>
      <c r="J1902" s="45" t="s">
        <v>63</v>
      </c>
      <c r="K1902" s="30" t="str">
        <f t="shared" si="274"/>
        <v>EME</v>
      </c>
      <c r="L1902" s="119" t="s">
        <v>136</v>
      </c>
      <c r="M1902" s="119" t="s">
        <v>54</v>
      </c>
      <c r="N1902" s="26" t="str">
        <f t="shared" si="281"/>
        <v>Pendente</v>
      </c>
      <c r="O1902" s="47" t="s">
        <v>117</v>
      </c>
      <c r="P1902" s="47" t="s">
        <v>705</v>
      </c>
      <c r="Q1902" s="26" t="str">
        <f>IFERROR(IFERROR(VLOOKUP(H1902,[1]STATUS_CAPEX!I:J,2,0),VLOOKUP(H1902,[1]STATUS_OPEX!H:I,2,0)),0)</f>
        <v>LIB //ATEC</v>
      </c>
      <c r="R1902" s="136">
        <v>45589</v>
      </c>
      <c r="S1902" s="32" t="s">
        <v>66</v>
      </c>
      <c r="T1902" s="26" t="s">
        <v>48</v>
      </c>
      <c r="U1902" s="33" t="s">
        <v>67</v>
      </c>
      <c r="V1902" s="33" t="str">
        <f t="shared" si="280"/>
        <v>OK</v>
      </c>
      <c r="W1902" s="33" t="s">
        <v>49</v>
      </c>
      <c r="X1902" s="33" t="s">
        <v>148</v>
      </c>
      <c r="Y1902" s="33" t="str">
        <f>IF(AK1902&gt;0,"OK","NOK")</f>
        <v>NOK</v>
      </c>
      <c r="Z1902" s="14">
        <f t="shared" si="271"/>
        <v>0.4</v>
      </c>
      <c r="AA1902" s="48">
        <v>14634.31</v>
      </c>
      <c r="AB1902" s="76" t="s">
        <v>50</v>
      </c>
      <c r="AC1902" s="36" t="s">
        <v>182</v>
      </c>
      <c r="AD1902" s="70">
        <v>45643</v>
      </c>
      <c r="AE1902" s="32" t="str">
        <f t="shared" si="275"/>
        <v>Não realizado</v>
      </c>
      <c r="AF1902" s="38" t="s">
        <v>68</v>
      </c>
      <c r="AG1902" s="49">
        <f t="shared" si="279"/>
        <v>0</v>
      </c>
      <c r="AH1902" s="40">
        <v>2548098.5699999998</v>
      </c>
      <c r="AI1902" s="50" t="e">
        <f t="shared" si="272"/>
        <v>#N/A</v>
      </c>
      <c r="AJ1902" s="41">
        <v>0</v>
      </c>
      <c r="AK1902" s="51">
        <v>0</v>
      </c>
      <c r="AL1902" s="34" t="str">
        <f t="shared" si="273"/>
        <v>Mauricio Alves</v>
      </c>
    </row>
    <row r="1903" spans="1:38" x14ac:dyDescent="0.25">
      <c r="A1903" s="26" t="s">
        <v>401</v>
      </c>
      <c r="B1903" s="26" t="s">
        <v>39</v>
      </c>
      <c r="C1903" s="26" t="s">
        <v>52</v>
      </c>
      <c r="D1903" s="26" t="s">
        <v>40</v>
      </c>
      <c r="E1903" s="117" t="s">
        <v>938</v>
      </c>
      <c r="F1903" s="118"/>
      <c r="G1903" s="118"/>
      <c r="H1903" s="157">
        <v>6000844198</v>
      </c>
      <c r="I1903" s="45" t="s">
        <v>109</v>
      </c>
      <c r="J1903" s="45" t="s">
        <v>109</v>
      </c>
      <c r="K1903" s="30" t="str">
        <f t="shared" si="274"/>
        <v>Custeio</v>
      </c>
      <c r="L1903" s="119" t="s">
        <v>403</v>
      </c>
      <c r="M1903" s="119" t="s">
        <v>54</v>
      </c>
      <c r="N1903" s="43" t="str">
        <f t="shared" si="281"/>
        <v>Realizado</v>
      </c>
      <c r="O1903" s="119" t="s">
        <v>45</v>
      </c>
      <c r="P1903" s="119"/>
      <c r="Q1903" s="43" t="str">
        <f>IFERROR(IFERROR(VLOOKUP(H1903,[1]STATUS_CAPEX!I:J,2,0),VLOOKUP(H1903,[1]STATUS_OPEX!H:I,2,0)),0)</f>
        <v>LIB //CONC</v>
      </c>
      <c r="R1903" s="136">
        <v>45589</v>
      </c>
      <c r="S1903" s="99" t="s">
        <v>66</v>
      </c>
      <c r="T1903" s="119" t="s">
        <v>72</v>
      </c>
      <c r="U1903" s="33" t="s">
        <v>39</v>
      </c>
      <c r="V1903" s="33" t="str">
        <f t="shared" si="280"/>
        <v>OK</v>
      </c>
      <c r="W1903" s="33" t="s">
        <v>49</v>
      </c>
      <c r="X1903" s="33" t="s">
        <v>49</v>
      </c>
      <c r="Y1903" s="33" t="s">
        <v>39</v>
      </c>
      <c r="Z1903" s="14">
        <f t="shared" si="271"/>
        <v>1</v>
      </c>
      <c r="AA1903" s="121"/>
      <c r="AB1903" s="139" t="str">
        <f>IFERROR(VLOOKUP(H1903,[1]!Tabela11[[#All],[PEP/ORDEM]:[Mês_Acompanhamento]],8,0),"GIRO")</f>
        <v>GIRO</v>
      </c>
      <c r="AC1903" s="104" t="str">
        <f>IFERROR(VLOOKUP(T1903,[1]STATUS_CAPEX!Q:R,2,0),"SAMUEL OLIVEIRA")</f>
        <v>SAMUEL OLIVEIRA</v>
      </c>
      <c r="AD1903" s="37" t="s">
        <v>51</v>
      </c>
      <c r="AE1903" s="32" t="str">
        <f t="shared" si="275"/>
        <v>Realizado</v>
      </c>
      <c r="AF1903" s="38" t="s">
        <v>166</v>
      </c>
      <c r="AG1903" s="122">
        <f t="shared" si="279"/>
        <v>18666.55</v>
      </c>
      <c r="AH1903" s="40">
        <v>2548098.5699999998</v>
      </c>
      <c r="AI1903" s="123" t="e">
        <f t="shared" si="272"/>
        <v>#N/A</v>
      </c>
      <c r="AJ1903" s="124">
        <v>26130295</v>
      </c>
      <c r="AK1903" s="164">
        <v>18666.55</v>
      </c>
      <c r="AL1903" s="34" t="str">
        <f t="shared" si="273"/>
        <v>Mauricio Alves</v>
      </c>
    </row>
    <row r="1904" spans="1:38" x14ac:dyDescent="0.25">
      <c r="A1904" s="26" t="s">
        <v>440</v>
      </c>
      <c r="B1904" s="26" t="s">
        <v>39</v>
      </c>
      <c r="C1904" s="26" t="s">
        <v>52</v>
      </c>
      <c r="D1904" s="26" t="s">
        <v>40</v>
      </c>
      <c r="E1904" s="117" t="s">
        <v>443</v>
      </c>
      <c r="F1904" s="118">
        <v>0</v>
      </c>
      <c r="G1904" s="118">
        <v>0</v>
      </c>
      <c r="H1904" s="26">
        <v>6000844541</v>
      </c>
      <c r="I1904" s="29" t="s">
        <v>42</v>
      </c>
      <c r="J1904" s="29" t="s">
        <v>42</v>
      </c>
      <c r="K1904" s="30" t="str">
        <f t="shared" si="274"/>
        <v>Custeio</v>
      </c>
      <c r="L1904" s="119" t="s">
        <v>403</v>
      </c>
      <c r="M1904" s="119" t="s">
        <v>443</v>
      </c>
      <c r="N1904" s="43" t="str">
        <f t="shared" si="281"/>
        <v>Realizado</v>
      </c>
      <c r="O1904" s="119" t="s">
        <v>45</v>
      </c>
      <c r="P1904" s="119"/>
      <c r="Q1904" s="43" t="str">
        <f>IFERROR(IFERROR(VLOOKUP(H1904,[1]STATUS_CAPEX!I:J,2,0),VLOOKUP(H1904,[1]STATUS_OPEX!H:I,2,0)),0)</f>
        <v>LIB //COMS</v>
      </c>
      <c r="R1904" s="136">
        <v>45589</v>
      </c>
      <c r="S1904" s="99" t="s">
        <v>47</v>
      </c>
      <c r="T1904" s="119" t="s">
        <v>72</v>
      </c>
      <c r="U1904" s="33" t="s">
        <v>39</v>
      </c>
      <c r="V1904" s="120" t="str">
        <f t="shared" si="280"/>
        <v>OK</v>
      </c>
      <c r="W1904" s="33" t="s">
        <v>49</v>
      </c>
      <c r="X1904" s="33" t="s">
        <v>49</v>
      </c>
      <c r="Y1904" s="120" t="str">
        <f>IF(AK1904&gt;0,"OK","NOK")</f>
        <v>OK</v>
      </c>
      <c r="Z1904" s="14">
        <f t="shared" si="271"/>
        <v>1</v>
      </c>
      <c r="AA1904" s="60">
        <v>0</v>
      </c>
      <c r="AB1904" s="139" t="str">
        <f>IFERROR(VLOOKUP(H1904,[1]!Tabela11[[#All],[PEP/ORDEM]:[Mês_Acompanhamento]],8,0),"GIRO")</f>
        <v>GIRO</v>
      </c>
      <c r="AC1904" s="104" t="str">
        <f>IFERROR(VLOOKUP(T1904,[1]STATUS_CAPEX!Q:R,2,0),"SAMUEL OLIVEIRA")</f>
        <v>SAMUEL OLIVEIRA</v>
      </c>
      <c r="AD1904" s="37" t="s">
        <v>51</v>
      </c>
      <c r="AE1904" s="32" t="str">
        <f t="shared" si="275"/>
        <v>Realizado</v>
      </c>
      <c r="AF1904" s="114" t="s">
        <v>42</v>
      </c>
      <c r="AG1904" s="122">
        <f t="shared" si="279"/>
        <v>136821.68</v>
      </c>
      <c r="AH1904" s="40">
        <v>2548098.5699999998</v>
      </c>
      <c r="AI1904" s="123" t="e">
        <f t="shared" si="272"/>
        <v>#N/A</v>
      </c>
      <c r="AJ1904" s="124">
        <v>26130384</v>
      </c>
      <c r="AK1904" s="156">
        <v>136821.68</v>
      </c>
      <c r="AL1904" s="34" t="str">
        <f t="shared" si="273"/>
        <v>Mauricio Alves</v>
      </c>
    </row>
    <row r="1905" spans="1:38" x14ac:dyDescent="0.25">
      <c r="A1905" s="26" t="s">
        <v>440</v>
      </c>
      <c r="B1905" s="26" t="s">
        <v>39</v>
      </c>
      <c r="C1905" s="26" t="s">
        <v>52</v>
      </c>
      <c r="D1905" s="26" t="s">
        <v>40</v>
      </c>
      <c r="E1905" s="117" t="s">
        <v>442</v>
      </c>
      <c r="F1905" s="118">
        <v>0</v>
      </c>
      <c r="G1905" s="118">
        <v>0</v>
      </c>
      <c r="H1905" s="26">
        <v>6000844548</v>
      </c>
      <c r="I1905" s="26" t="s">
        <v>42</v>
      </c>
      <c r="J1905" s="26" t="s">
        <v>42</v>
      </c>
      <c r="K1905" s="30" t="str">
        <f t="shared" si="274"/>
        <v>Custeio</v>
      </c>
      <c r="L1905" s="119" t="s">
        <v>403</v>
      </c>
      <c r="M1905" s="119" t="s">
        <v>939</v>
      </c>
      <c r="N1905" s="43" t="str">
        <f t="shared" si="281"/>
        <v>Realizado</v>
      </c>
      <c r="O1905" s="119" t="s">
        <v>45</v>
      </c>
      <c r="P1905" s="119"/>
      <c r="Q1905" s="43" t="str">
        <f>IFERROR(IFERROR(VLOOKUP(H1905,[1]STATUS_CAPEX!I:J,2,0),VLOOKUP(H1905,[1]STATUS_OPEX!H:I,2,0)),0)</f>
        <v>LIB //COMS</v>
      </c>
      <c r="R1905" s="136">
        <v>45589</v>
      </c>
      <c r="S1905" s="99" t="s">
        <v>47</v>
      </c>
      <c r="T1905" s="119" t="s">
        <v>72</v>
      </c>
      <c r="U1905" s="33" t="s">
        <v>39</v>
      </c>
      <c r="V1905" s="120" t="str">
        <f t="shared" si="280"/>
        <v>OK</v>
      </c>
      <c r="W1905" s="33" t="s">
        <v>49</v>
      </c>
      <c r="X1905" s="33" t="s">
        <v>49</v>
      </c>
      <c r="Y1905" s="120" t="str">
        <f>IF(AK1905&gt;0,"OK","NOK")</f>
        <v>OK</v>
      </c>
      <c r="Z1905" s="14">
        <f t="shared" si="271"/>
        <v>1</v>
      </c>
      <c r="AA1905" s="60">
        <v>0</v>
      </c>
      <c r="AB1905" s="139" t="str">
        <f>IFERROR(VLOOKUP(H1905,[1]!Tabela11[[#All],[PEP/ORDEM]:[Mês_Acompanhamento]],8,0),"GIRO")</f>
        <v>GIRO</v>
      </c>
      <c r="AC1905" s="104" t="str">
        <f>IFERROR(VLOOKUP(T1905,[1]STATUS_CAPEX!Q:R,2,0),"SAMUEL OLIVEIRA")</f>
        <v>SAMUEL OLIVEIRA</v>
      </c>
      <c r="AD1905" s="37" t="s">
        <v>51</v>
      </c>
      <c r="AE1905" s="32" t="str">
        <f t="shared" si="275"/>
        <v>Realizado</v>
      </c>
      <c r="AF1905" s="114" t="s">
        <v>42</v>
      </c>
      <c r="AG1905" s="122">
        <f t="shared" si="279"/>
        <v>94654.720000000001</v>
      </c>
      <c r="AH1905" s="40">
        <v>2548098.5699999998</v>
      </c>
      <c r="AI1905" s="123" t="e">
        <f t="shared" si="272"/>
        <v>#N/A</v>
      </c>
      <c r="AJ1905" s="124">
        <v>26130395</v>
      </c>
      <c r="AK1905" s="156">
        <v>94654.720000000001</v>
      </c>
      <c r="AL1905" s="34" t="str">
        <f t="shared" si="273"/>
        <v>Mauricio Alves</v>
      </c>
    </row>
    <row r="1906" spans="1:38" x14ac:dyDescent="0.25">
      <c r="A1906" s="26" t="s">
        <v>440</v>
      </c>
      <c r="B1906" s="26" t="s">
        <v>39</v>
      </c>
      <c r="C1906" s="26" t="s">
        <v>52</v>
      </c>
      <c r="D1906" s="26" t="s">
        <v>40</v>
      </c>
      <c r="E1906" s="117" t="s">
        <v>441</v>
      </c>
      <c r="F1906" s="118">
        <v>0</v>
      </c>
      <c r="G1906" s="118">
        <v>0</v>
      </c>
      <c r="H1906" s="26">
        <v>6000844550</v>
      </c>
      <c r="I1906" s="26" t="s">
        <v>42</v>
      </c>
      <c r="J1906" s="26" t="s">
        <v>42</v>
      </c>
      <c r="K1906" s="30" t="str">
        <f t="shared" si="274"/>
        <v>Custeio</v>
      </c>
      <c r="L1906" s="119" t="s">
        <v>403</v>
      </c>
      <c r="M1906" s="119" t="s">
        <v>681</v>
      </c>
      <c r="N1906" s="43" t="str">
        <f t="shared" si="281"/>
        <v>Realizado</v>
      </c>
      <c r="O1906" s="119" t="s">
        <v>45</v>
      </c>
      <c r="P1906" s="119"/>
      <c r="Q1906" s="43" t="str">
        <f>IFERROR(IFERROR(VLOOKUP(H1906,[1]STATUS_CAPEX!I:J,2,0),VLOOKUP(H1906,[1]STATUS_OPEX!H:I,2,0)),0)</f>
        <v>LIB //COMS</v>
      </c>
      <c r="R1906" s="136">
        <v>45589</v>
      </c>
      <c r="S1906" s="99" t="s">
        <v>47</v>
      </c>
      <c r="T1906" s="119" t="s">
        <v>72</v>
      </c>
      <c r="U1906" s="33" t="s">
        <v>39</v>
      </c>
      <c r="V1906" s="120" t="str">
        <f t="shared" si="280"/>
        <v>OK</v>
      </c>
      <c r="W1906" s="33" t="s">
        <v>49</v>
      </c>
      <c r="X1906" s="33" t="s">
        <v>49</v>
      </c>
      <c r="Y1906" s="120" t="str">
        <f>IF(AK1906&gt;0,"OK","NOK")</f>
        <v>OK</v>
      </c>
      <c r="Z1906" s="14">
        <f t="shared" si="271"/>
        <v>1</v>
      </c>
      <c r="AA1906" s="60">
        <v>0</v>
      </c>
      <c r="AB1906" s="139" t="str">
        <f>IFERROR(VLOOKUP(H1906,[1]!Tabela11[[#All],[PEP/ORDEM]:[Mês_Acompanhamento]],8,0),"GIRO")</f>
        <v>GIRO</v>
      </c>
      <c r="AC1906" s="104" t="str">
        <f>IFERROR(VLOOKUP(T1906,[1]STATUS_CAPEX!Q:R,2,0),"SAMUEL OLIVEIRA")</f>
        <v>SAMUEL OLIVEIRA</v>
      </c>
      <c r="AD1906" s="37" t="s">
        <v>51</v>
      </c>
      <c r="AE1906" s="32" t="str">
        <f t="shared" si="275"/>
        <v>Realizado</v>
      </c>
      <c r="AF1906" s="114" t="s">
        <v>42</v>
      </c>
      <c r="AG1906" s="122">
        <f t="shared" si="279"/>
        <v>36422.800000000003</v>
      </c>
      <c r="AH1906" s="40">
        <v>2548098.5699999998</v>
      </c>
      <c r="AI1906" s="123" t="e">
        <f t="shared" si="272"/>
        <v>#N/A</v>
      </c>
      <c r="AJ1906" s="124">
        <v>26130397</v>
      </c>
      <c r="AK1906" s="156">
        <v>36422.800000000003</v>
      </c>
      <c r="AL1906" s="34" t="str">
        <f t="shared" si="273"/>
        <v>Mauricio Alves</v>
      </c>
    </row>
    <row r="1907" spans="1:38" x14ac:dyDescent="0.25">
      <c r="A1907" s="26" t="s">
        <v>38</v>
      </c>
      <c r="B1907" s="26" t="s">
        <v>39</v>
      </c>
      <c r="C1907" s="26" t="s">
        <v>52</v>
      </c>
      <c r="D1907" s="26" t="s">
        <v>40</v>
      </c>
      <c r="E1907" s="117">
        <v>9545</v>
      </c>
      <c r="F1907" s="118">
        <v>206</v>
      </c>
      <c r="G1907" s="118"/>
      <c r="H1907" s="26">
        <v>6000840570</v>
      </c>
      <c r="I1907" s="43" t="s">
        <v>42</v>
      </c>
      <c r="J1907" s="43" t="s">
        <v>42</v>
      </c>
      <c r="K1907" s="30" t="str">
        <f t="shared" si="274"/>
        <v>Custeio</v>
      </c>
      <c r="L1907" s="119" t="s">
        <v>136</v>
      </c>
      <c r="M1907" s="119" t="s">
        <v>44</v>
      </c>
      <c r="N1907" s="43" t="str">
        <f t="shared" si="281"/>
        <v>Realizado</v>
      </c>
      <c r="O1907" s="119" t="s">
        <v>45</v>
      </c>
      <c r="P1907" s="119" t="s">
        <v>537</v>
      </c>
      <c r="Q1907" s="43" t="str">
        <f>IFERROR(IFERROR(VLOOKUP(H1907,[1]STATUS_CAPEX!I:J,2,0),VLOOKUP(H1907,[1]STATUS_OPEX!H:I,2,0)),0)</f>
        <v>LIB //COMS</v>
      </c>
      <c r="R1907" s="136">
        <v>45589</v>
      </c>
      <c r="S1907" s="32" t="s">
        <v>165</v>
      </c>
      <c r="T1907" s="119" t="s">
        <v>72</v>
      </c>
      <c r="U1907" s="33" t="s">
        <v>39</v>
      </c>
      <c r="V1907" s="33" t="str">
        <f t="shared" si="280"/>
        <v>OK</v>
      </c>
      <c r="W1907" s="33" t="s">
        <v>49</v>
      </c>
      <c r="X1907" s="33" t="s">
        <v>49</v>
      </c>
      <c r="Y1907" s="33" t="s">
        <v>39</v>
      </c>
      <c r="Z1907" s="14">
        <f t="shared" si="271"/>
        <v>1</v>
      </c>
      <c r="AA1907" s="121">
        <v>1694.38</v>
      </c>
      <c r="AB1907" s="76" t="s">
        <v>661</v>
      </c>
      <c r="AC1907" s="104" t="s">
        <v>271</v>
      </c>
      <c r="AD1907" s="37" t="s">
        <v>51</v>
      </c>
      <c r="AE1907" s="32" t="str">
        <f t="shared" si="275"/>
        <v>Realizado</v>
      </c>
      <c r="AF1907" s="38" t="s">
        <v>166</v>
      </c>
      <c r="AG1907" s="122">
        <f t="shared" si="279"/>
        <v>1355.54</v>
      </c>
      <c r="AH1907" s="40">
        <v>2548098.5699999998</v>
      </c>
      <c r="AI1907" s="123" t="e">
        <f t="shared" si="272"/>
        <v>#N/A</v>
      </c>
      <c r="AJ1907" s="124">
        <v>26130598</v>
      </c>
      <c r="AK1907" s="156">
        <v>1355.54</v>
      </c>
      <c r="AL1907" s="34" t="str">
        <f t="shared" si="273"/>
        <v>Mauricio Alves</v>
      </c>
    </row>
    <row r="1908" spans="1:38" hidden="1" x14ac:dyDescent="0.25">
      <c r="A1908" s="26" t="s">
        <v>365</v>
      </c>
      <c r="B1908" s="26" t="s">
        <v>39</v>
      </c>
      <c r="C1908" s="26" t="s">
        <v>52</v>
      </c>
      <c r="D1908" s="26" t="s">
        <v>40</v>
      </c>
      <c r="E1908" s="27">
        <v>9545</v>
      </c>
      <c r="F1908" s="67">
        <v>207</v>
      </c>
      <c r="G1908" s="67"/>
      <c r="H1908" s="44">
        <v>6000844671</v>
      </c>
      <c r="I1908" s="45" t="s">
        <v>287</v>
      </c>
      <c r="J1908" s="45" t="s">
        <v>898</v>
      </c>
      <c r="K1908" s="30" t="str">
        <f t="shared" si="274"/>
        <v>Custeio</v>
      </c>
      <c r="L1908" s="119" t="s">
        <v>136</v>
      </c>
      <c r="M1908" s="119" t="s">
        <v>44</v>
      </c>
      <c r="N1908" s="26" t="str">
        <f t="shared" si="281"/>
        <v>Realizado</v>
      </c>
      <c r="O1908" s="47" t="s">
        <v>45</v>
      </c>
      <c r="P1908" s="47" t="s">
        <v>537</v>
      </c>
      <c r="Q1908" s="26" t="str">
        <f>IFERROR(IFERROR(VLOOKUP(H1908,[1]STATUS_CAPEX!I:J,2,0),VLOOKUP(H1908,[1]STATUS_OPEX!H:I,2,0)),0)</f>
        <v>LIB //CONC</v>
      </c>
      <c r="R1908" s="136">
        <v>45589</v>
      </c>
      <c r="S1908" s="32" t="s">
        <v>66</v>
      </c>
      <c r="T1908" s="119" t="s">
        <v>72</v>
      </c>
      <c r="U1908" s="33" t="s">
        <v>39</v>
      </c>
      <c r="V1908" s="33" t="str">
        <f t="shared" si="280"/>
        <v>OK</v>
      </c>
      <c r="W1908" s="33" t="s">
        <v>49</v>
      </c>
      <c r="X1908" s="33" t="s">
        <v>49</v>
      </c>
      <c r="Y1908" s="33" t="s">
        <v>39</v>
      </c>
      <c r="Z1908" s="14">
        <f t="shared" si="271"/>
        <v>1</v>
      </c>
      <c r="AA1908" s="48">
        <v>10775.84</v>
      </c>
      <c r="AB1908" s="50" t="s">
        <v>50</v>
      </c>
      <c r="AC1908" s="104" t="s">
        <v>271</v>
      </c>
      <c r="AD1908" s="37" t="s">
        <v>51</v>
      </c>
      <c r="AE1908" s="32" t="str">
        <f t="shared" si="275"/>
        <v>Realizado</v>
      </c>
      <c r="AF1908" s="38" t="s">
        <v>68</v>
      </c>
      <c r="AG1908" s="39">
        <f t="shared" si="279"/>
        <v>4413.12</v>
      </c>
      <c r="AH1908" s="40">
        <v>2548098.5699999998</v>
      </c>
      <c r="AI1908" s="35" t="e">
        <f t="shared" si="272"/>
        <v>#N/A</v>
      </c>
      <c r="AJ1908" s="110">
        <v>26151868</v>
      </c>
      <c r="AK1908" s="77">
        <v>4413.12</v>
      </c>
      <c r="AL1908" s="34" t="str">
        <f t="shared" si="273"/>
        <v>Mauricio Alves</v>
      </c>
    </row>
    <row r="1909" spans="1:38" x14ac:dyDescent="0.25">
      <c r="A1909" s="26" t="s">
        <v>38</v>
      </c>
      <c r="B1909" s="26" t="s">
        <v>39</v>
      </c>
      <c r="C1909" s="26" t="s">
        <v>52</v>
      </c>
      <c r="D1909" s="26" t="s">
        <v>40</v>
      </c>
      <c r="E1909" s="27">
        <v>9545</v>
      </c>
      <c r="F1909" s="67">
        <v>208</v>
      </c>
      <c r="G1909" s="67"/>
      <c r="H1909" s="26">
        <v>6000844702</v>
      </c>
      <c r="I1909" s="55" t="s">
        <v>42</v>
      </c>
      <c r="J1909" s="55" t="s">
        <v>42</v>
      </c>
      <c r="K1909" s="30" t="str">
        <f t="shared" si="274"/>
        <v>Custeio</v>
      </c>
      <c r="L1909" s="119" t="s">
        <v>136</v>
      </c>
      <c r="M1909" s="119" t="s">
        <v>44</v>
      </c>
      <c r="N1909" s="26" t="str">
        <f t="shared" si="281"/>
        <v>Realizado</v>
      </c>
      <c r="O1909" s="47" t="s">
        <v>45</v>
      </c>
      <c r="P1909" s="47" t="s">
        <v>537</v>
      </c>
      <c r="Q1909" s="26" t="str">
        <f>IFERROR(IFERROR(VLOOKUP(H1909,[1]STATUS_CAPEX!I:J,2,0),VLOOKUP(H1909,[1]STATUS_OPEX!H:I,2,0)),0)</f>
        <v>LIB //COMS</v>
      </c>
      <c r="R1909" s="136">
        <v>45589</v>
      </c>
      <c r="S1909" s="32" t="s">
        <v>165</v>
      </c>
      <c r="T1909" s="119" t="s">
        <v>72</v>
      </c>
      <c r="U1909" s="33" t="s">
        <v>39</v>
      </c>
      <c r="V1909" s="33" t="str">
        <f t="shared" si="280"/>
        <v>OK</v>
      </c>
      <c r="W1909" s="33" t="s">
        <v>49</v>
      </c>
      <c r="X1909" s="33" t="s">
        <v>49</v>
      </c>
      <c r="Y1909" s="33" t="s">
        <v>39</v>
      </c>
      <c r="Z1909" s="14">
        <f t="shared" si="271"/>
        <v>1</v>
      </c>
      <c r="AA1909" s="48">
        <v>3169.97</v>
      </c>
      <c r="AB1909" s="76" t="s">
        <v>661</v>
      </c>
      <c r="AC1909" s="104" t="s">
        <v>271</v>
      </c>
      <c r="AD1909" s="37" t="s">
        <v>51</v>
      </c>
      <c r="AE1909" s="32" t="str">
        <f t="shared" si="275"/>
        <v>Realizado</v>
      </c>
      <c r="AF1909" s="38" t="s">
        <v>166</v>
      </c>
      <c r="AG1909" s="39">
        <f t="shared" si="279"/>
        <v>2480.65</v>
      </c>
      <c r="AH1909" s="40">
        <v>2548098.5699999998</v>
      </c>
      <c r="AI1909" s="35" t="e">
        <f t="shared" si="272"/>
        <v>#N/A</v>
      </c>
      <c r="AJ1909" s="110">
        <v>26151874</v>
      </c>
      <c r="AK1909" s="77">
        <v>2480.65</v>
      </c>
      <c r="AL1909" s="34" t="str">
        <f t="shared" si="273"/>
        <v>Mauricio Alves</v>
      </c>
    </row>
    <row r="1910" spans="1:38" hidden="1" x14ac:dyDescent="0.25">
      <c r="A1910" s="43" t="s">
        <v>106</v>
      </c>
      <c r="B1910" s="26" t="s">
        <v>180</v>
      </c>
      <c r="C1910" s="26" t="s">
        <v>180</v>
      </c>
      <c r="D1910" s="26" t="s">
        <v>40</v>
      </c>
      <c r="E1910" s="27">
        <v>9980</v>
      </c>
      <c r="F1910" s="67">
        <v>209</v>
      </c>
      <c r="G1910" s="67"/>
      <c r="H1910" s="44" t="s">
        <v>940</v>
      </c>
      <c r="I1910" s="45" t="s">
        <v>63</v>
      </c>
      <c r="J1910" s="45" t="s">
        <v>63</v>
      </c>
      <c r="K1910" s="30" t="str">
        <f t="shared" si="274"/>
        <v>ERD</v>
      </c>
      <c r="L1910" s="26" t="s">
        <v>75</v>
      </c>
      <c r="M1910" s="119" t="s">
        <v>44</v>
      </c>
      <c r="N1910" s="26" t="str">
        <f t="shared" si="281"/>
        <v>Pendente</v>
      </c>
      <c r="O1910" s="47" t="s">
        <v>117</v>
      </c>
      <c r="P1910" s="47" t="s">
        <v>187</v>
      </c>
      <c r="Q1910" s="26" t="str">
        <f>IFERROR(IFERROR(VLOOKUP(H1910,[1]STATUS_CAPEX!I:J,2,0),VLOOKUP(H1910,[1]STATUS_OPEX!H:I,2,0)),0)</f>
        <v>LIB //ENER</v>
      </c>
      <c r="R1910" s="136">
        <v>45589</v>
      </c>
      <c r="S1910" s="32" t="s">
        <v>66</v>
      </c>
      <c r="T1910" s="26" t="s">
        <v>48</v>
      </c>
      <c r="U1910" s="33" t="s">
        <v>67</v>
      </c>
      <c r="V1910" s="33" t="str">
        <f t="shared" si="280"/>
        <v>OK</v>
      </c>
      <c r="W1910" s="33" t="s">
        <v>148</v>
      </c>
      <c r="X1910" s="33" t="s">
        <v>148</v>
      </c>
      <c r="Y1910" s="33" t="s">
        <v>67</v>
      </c>
      <c r="Z1910" s="14">
        <f t="shared" si="271"/>
        <v>0.2</v>
      </c>
      <c r="AA1910" s="48">
        <v>14368.31</v>
      </c>
      <c r="AB1910" s="76" t="s">
        <v>50</v>
      </c>
      <c r="AC1910" s="36" t="s">
        <v>347</v>
      </c>
      <c r="AD1910" s="37">
        <v>45644</v>
      </c>
      <c r="AE1910" s="32" t="str">
        <f t="shared" si="275"/>
        <v>Realizado</v>
      </c>
      <c r="AF1910" s="38" t="s">
        <v>68</v>
      </c>
      <c r="AG1910" s="39">
        <f t="shared" si="279"/>
        <v>3621.19</v>
      </c>
      <c r="AH1910" s="40">
        <v>2548098.5699999998</v>
      </c>
      <c r="AI1910" s="35" t="e">
        <f t="shared" si="272"/>
        <v>#N/A</v>
      </c>
      <c r="AJ1910" s="41">
        <v>26435296</v>
      </c>
      <c r="AK1910" s="77">
        <v>3621.19</v>
      </c>
      <c r="AL1910" s="34" t="str">
        <f t="shared" si="273"/>
        <v>Mauricio Alves</v>
      </c>
    </row>
    <row r="1911" spans="1:38" x14ac:dyDescent="0.25">
      <c r="A1911" s="26" t="s">
        <v>38</v>
      </c>
      <c r="B1911" s="26" t="s">
        <v>39</v>
      </c>
      <c r="C1911" s="26" t="s">
        <v>52</v>
      </c>
      <c r="D1911" s="26" t="s">
        <v>40</v>
      </c>
      <c r="E1911" s="27">
        <v>3628</v>
      </c>
      <c r="F1911" s="67">
        <v>210</v>
      </c>
      <c r="G1911" s="67"/>
      <c r="H1911" s="26">
        <v>6000844832</v>
      </c>
      <c r="I1911" s="55" t="s">
        <v>42</v>
      </c>
      <c r="J1911" s="55" t="s">
        <v>42</v>
      </c>
      <c r="K1911" s="30" t="str">
        <f t="shared" si="274"/>
        <v>Custeio</v>
      </c>
      <c r="L1911" s="119" t="s">
        <v>136</v>
      </c>
      <c r="M1911" s="119" t="s">
        <v>44</v>
      </c>
      <c r="N1911" s="26" t="str">
        <f t="shared" si="281"/>
        <v>Realizado</v>
      </c>
      <c r="O1911" s="47" t="s">
        <v>45</v>
      </c>
      <c r="P1911" s="47" t="s">
        <v>537</v>
      </c>
      <c r="Q1911" s="26" t="str">
        <f>IFERROR(IFERROR(VLOOKUP(H1911,[1]STATUS_CAPEX!I:J,2,0),VLOOKUP(H1911,[1]STATUS_OPEX!H:I,2,0)),0)</f>
        <v>LIB //COMS</v>
      </c>
      <c r="R1911" s="136">
        <v>45589</v>
      </c>
      <c r="S1911" s="32" t="s">
        <v>165</v>
      </c>
      <c r="T1911" s="47" t="s">
        <v>72</v>
      </c>
      <c r="U1911" s="33" t="s">
        <v>39</v>
      </c>
      <c r="V1911" s="33" t="str">
        <f t="shared" si="280"/>
        <v>OK</v>
      </c>
      <c r="W1911" s="33" t="s">
        <v>49</v>
      </c>
      <c r="X1911" s="33" t="s">
        <v>49</v>
      </c>
      <c r="Y1911" s="33" t="s">
        <v>39</v>
      </c>
      <c r="Z1911" s="14">
        <f t="shared" si="271"/>
        <v>1</v>
      </c>
      <c r="AA1911" s="48">
        <v>12724.78</v>
      </c>
      <c r="AB1911" s="76" t="s">
        <v>661</v>
      </c>
      <c r="AC1911" s="36" t="s">
        <v>73</v>
      </c>
      <c r="AD1911" s="37" t="s">
        <v>51</v>
      </c>
      <c r="AE1911" s="32" t="str">
        <f t="shared" si="275"/>
        <v>Realizado</v>
      </c>
      <c r="AF1911" s="38" t="s">
        <v>166</v>
      </c>
      <c r="AG1911" s="39">
        <f t="shared" si="279"/>
        <v>5415.82</v>
      </c>
      <c r="AH1911" s="40">
        <v>2548098.5699999998</v>
      </c>
      <c r="AI1911" s="35" t="e">
        <f t="shared" si="272"/>
        <v>#N/A</v>
      </c>
      <c r="AJ1911" s="50">
        <v>26173805</v>
      </c>
      <c r="AK1911" s="77">
        <v>5415.82</v>
      </c>
      <c r="AL1911" s="34" t="str">
        <f t="shared" si="273"/>
        <v>Mauricio Alves</v>
      </c>
    </row>
    <row r="1912" spans="1:38" hidden="1" x14ac:dyDescent="0.25">
      <c r="A1912" s="26" t="s">
        <v>0</v>
      </c>
      <c r="B1912" s="26" t="s">
        <v>180</v>
      </c>
      <c r="C1912" s="26" t="s">
        <v>180</v>
      </c>
      <c r="D1912" s="26" t="s">
        <v>61</v>
      </c>
      <c r="E1912" s="27">
        <v>3628</v>
      </c>
      <c r="F1912" s="67">
        <v>211</v>
      </c>
      <c r="G1912" s="67"/>
      <c r="H1912" s="68" t="s">
        <v>941</v>
      </c>
      <c r="I1912" s="45" t="s">
        <v>63</v>
      </c>
      <c r="J1912" s="45" t="s">
        <v>63</v>
      </c>
      <c r="K1912" s="30" t="str">
        <f t="shared" si="274"/>
        <v>EME</v>
      </c>
      <c r="L1912" s="47" t="s">
        <v>136</v>
      </c>
      <c r="M1912" s="119" t="s">
        <v>44</v>
      </c>
      <c r="N1912" s="26" t="str">
        <f t="shared" si="281"/>
        <v>Pendente</v>
      </c>
      <c r="O1912" s="47" t="s">
        <v>45</v>
      </c>
      <c r="P1912" s="47" t="s">
        <v>537</v>
      </c>
      <c r="Q1912" s="26">
        <f>IFERROR(IFERROR(VLOOKUP(H1912,[1]STATUS_CAPEX!I:J,2,0),VLOOKUP(H1912,[1]STATUS_OPEX!H:I,2,0)),0)</f>
        <v>0</v>
      </c>
      <c r="R1912" s="136">
        <v>45589</v>
      </c>
      <c r="S1912" s="32" t="s">
        <v>66</v>
      </c>
      <c r="T1912" s="26" t="s">
        <v>48</v>
      </c>
      <c r="U1912" s="33" t="s">
        <v>67</v>
      </c>
      <c r="V1912" s="33" t="str">
        <f t="shared" si="280"/>
        <v>OK</v>
      </c>
      <c r="W1912" s="33" t="s">
        <v>49</v>
      </c>
      <c r="X1912" s="33" t="s">
        <v>148</v>
      </c>
      <c r="Y1912" s="33" t="str">
        <f>IF(AK1912&gt;0,"OK","NOK")</f>
        <v>NOK</v>
      </c>
      <c r="Z1912" s="14">
        <f t="shared" si="271"/>
        <v>0.4</v>
      </c>
      <c r="AA1912" s="48">
        <v>15806.19</v>
      </c>
      <c r="AB1912" s="76" t="s">
        <v>661</v>
      </c>
      <c r="AC1912" s="36" t="s">
        <v>182</v>
      </c>
      <c r="AD1912" s="70">
        <v>45642</v>
      </c>
      <c r="AE1912" s="32" t="str">
        <f t="shared" si="275"/>
        <v>Não realizado</v>
      </c>
      <c r="AF1912" s="38" t="s">
        <v>68</v>
      </c>
      <c r="AG1912" s="39">
        <f t="shared" si="279"/>
        <v>0</v>
      </c>
      <c r="AH1912" s="40">
        <v>2548098.5699999998</v>
      </c>
      <c r="AI1912" s="35" t="e">
        <f t="shared" si="272"/>
        <v>#N/A</v>
      </c>
      <c r="AJ1912" s="41">
        <v>0</v>
      </c>
      <c r="AK1912" s="51">
        <v>0</v>
      </c>
      <c r="AL1912" s="34" t="str">
        <f t="shared" si="273"/>
        <v>Mauricio Alves</v>
      </c>
    </row>
    <row r="1913" spans="1:38" x14ac:dyDescent="0.25">
      <c r="A1913" s="26" t="s">
        <v>38</v>
      </c>
      <c r="B1913" s="26" t="s">
        <v>39</v>
      </c>
      <c r="C1913" s="26" t="s">
        <v>52</v>
      </c>
      <c r="D1913" s="26" t="s">
        <v>40</v>
      </c>
      <c r="E1913" s="27">
        <v>3657</v>
      </c>
      <c r="F1913" s="67">
        <v>212</v>
      </c>
      <c r="G1913" s="67"/>
      <c r="H1913" s="26">
        <v>6000844830</v>
      </c>
      <c r="I1913" s="55" t="s">
        <v>42</v>
      </c>
      <c r="J1913" s="55" t="s">
        <v>42</v>
      </c>
      <c r="K1913" s="30" t="str">
        <f t="shared" si="274"/>
        <v>Custeio</v>
      </c>
      <c r="L1913" s="119" t="s">
        <v>136</v>
      </c>
      <c r="M1913" s="119" t="s">
        <v>44</v>
      </c>
      <c r="N1913" s="26" t="str">
        <f t="shared" si="281"/>
        <v>Realizado</v>
      </c>
      <c r="O1913" s="47" t="s">
        <v>45</v>
      </c>
      <c r="P1913" s="47" t="s">
        <v>638</v>
      </c>
      <c r="Q1913" s="26" t="str">
        <f>IFERROR(IFERROR(VLOOKUP(H1913,[1]STATUS_CAPEX!I:J,2,0),VLOOKUP(H1913,[1]STATUS_OPEX!H:I,2,0)),0)</f>
        <v>LIB //COMS</v>
      </c>
      <c r="R1913" s="136">
        <v>45589</v>
      </c>
      <c r="S1913" s="32" t="s">
        <v>165</v>
      </c>
      <c r="T1913" s="47" t="s">
        <v>72</v>
      </c>
      <c r="U1913" s="33" t="s">
        <v>39</v>
      </c>
      <c r="V1913" s="33" t="str">
        <f t="shared" si="280"/>
        <v>OK</v>
      </c>
      <c r="W1913" s="33" t="s">
        <v>49</v>
      </c>
      <c r="X1913" s="33" t="s">
        <v>49</v>
      </c>
      <c r="Y1913" s="33" t="s">
        <v>39</v>
      </c>
      <c r="Z1913" s="14">
        <f t="shared" si="271"/>
        <v>1</v>
      </c>
      <c r="AA1913" s="48">
        <v>2190.8000000000002</v>
      </c>
      <c r="AB1913" s="76" t="s">
        <v>661</v>
      </c>
      <c r="AC1913" s="36" t="s">
        <v>73</v>
      </c>
      <c r="AD1913" s="37" t="s">
        <v>51</v>
      </c>
      <c r="AE1913" s="32" t="str">
        <f t="shared" si="275"/>
        <v>Realizado</v>
      </c>
      <c r="AF1913" s="38" t="s">
        <v>166</v>
      </c>
      <c r="AG1913" s="39">
        <f t="shared" si="279"/>
        <v>2259.81</v>
      </c>
      <c r="AH1913" s="40">
        <v>2548098.5699999998</v>
      </c>
      <c r="AI1913" s="35" t="e">
        <f t="shared" si="272"/>
        <v>#N/A</v>
      </c>
      <c r="AJ1913" s="50">
        <v>26173477</v>
      </c>
      <c r="AK1913" s="156">
        <v>2259.81</v>
      </c>
      <c r="AL1913" s="34" t="str">
        <f t="shared" si="273"/>
        <v>Mauricio Alves</v>
      </c>
    </row>
    <row r="1914" spans="1:38" hidden="1" x14ac:dyDescent="0.25">
      <c r="A1914" s="43" t="s">
        <v>0</v>
      </c>
      <c r="B1914" s="26" t="s">
        <v>180</v>
      </c>
      <c r="C1914" s="26" t="s">
        <v>180</v>
      </c>
      <c r="D1914" s="26" t="s">
        <v>40</v>
      </c>
      <c r="E1914" s="27">
        <v>61006</v>
      </c>
      <c r="F1914" s="67">
        <v>213.39500000000001</v>
      </c>
      <c r="G1914" s="67"/>
      <c r="H1914" s="44" t="s">
        <v>942</v>
      </c>
      <c r="I1914" s="45" t="s">
        <v>63</v>
      </c>
      <c r="J1914" s="45" t="s">
        <v>63</v>
      </c>
      <c r="K1914" s="30" t="str">
        <f t="shared" si="274"/>
        <v>EME</v>
      </c>
      <c r="L1914" s="119" t="s">
        <v>136</v>
      </c>
      <c r="M1914" s="119" t="s">
        <v>44</v>
      </c>
      <c r="N1914" s="26" t="str">
        <f t="shared" si="281"/>
        <v>Pendente</v>
      </c>
      <c r="O1914" s="47" t="s">
        <v>45</v>
      </c>
      <c r="P1914" s="47" t="s">
        <v>638</v>
      </c>
      <c r="Q1914" s="26" t="str">
        <f>IFERROR(IFERROR(VLOOKUP(H1914,[1]STATUS_CAPEX!I:J,2,0),VLOOKUP(H1914,[1]STATUS_OPEX!H:I,2,0)),0)</f>
        <v>LIB //ATEC</v>
      </c>
      <c r="R1914" s="136">
        <v>45589</v>
      </c>
      <c r="S1914" s="32" t="s">
        <v>66</v>
      </c>
      <c r="T1914" s="26" t="s">
        <v>48</v>
      </c>
      <c r="U1914" s="33" t="s">
        <v>67</v>
      </c>
      <c r="V1914" s="33" t="str">
        <f t="shared" si="280"/>
        <v>OK</v>
      </c>
      <c r="W1914" s="33" t="s">
        <v>49</v>
      </c>
      <c r="X1914" s="33" t="s">
        <v>148</v>
      </c>
      <c r="Y1914" s="33" t="str">
        <f>IF(AK1914&gt;0,"OK","NOK")</f>
        <v>NOK</v>
      </c>
      <c r="Z1914" s="14">
        <f t="shared" si="271"/>
        <v>0.4</v>
      </c>
      <c r="AA1914" s="48">
        <v>961.1</v>
      </c>
      <c r="AB1914" s="76" t="s">
        <v>50</v>
      </c>
      <c r="AC1914" s="36" t="s">
        <v>182</v>
      </c>
      <c r="AD1914" s="70">
        <v>45643</v>
      </c>
      <c r="AE1914" s="32" t="str">
        <f t="shared" si="275"/>
        <v>Não realizado</v>
      </c>
      <c r="AF1914" s="38" t="s">
        <v>68</v>
      </c>
      <c r="AG1914" s="39">
        <f t="shared" si="279"/>
        <v>0</v>
      </c>
      <c r="AH1914" s="40">
        <v>2548098.5699999998</v>
      </c>
      <c r="AI1914" s="35" t="e">
        <f t="shared" si="272"/>
        <v>#N/A</v>
      </c>
      <c r="AJ1914" s="41">
        <v>0</v>
      </c>
      <c r="AK1914" s="51">
        <v>0</v>
      </c>
      <c r="AL1914" s="34" t="str">
        <f t="shared" si="273"/>
        <v>Mauricio Alves</v>
      </c>
    </row>
    <row r="1915" spans="1:38" hidden="1" x14ac:dyDescent="0.25">
      <c r="A1915" s="43" t="s">
        <v>0</v>
      </c>
      <c r="B1915" s="26" t="s">
        <v>180</v>
      </c>
      <c r="C1915" s="26" t="s">
        <v>180</v>
      </c>
      <c r="D1915" s="26" t="s">
        <v>40</v>
      </c>
      <c r="E1915" s="27">
        <v>3722</v>
      </c>
      <c r="F1915" s="67">
        <v>214</v>
      </c>
      <c r="G1915" s="67"/>
      <c r="H1915" s="44" t="s">
        <v>943</v>
      </c>
      <c r="I1915" s="45" t="s">
        <v>63</v>
      </c>
      <c r="J1915" s="45" t="s">
        <v>63</v>
      </c>
      <c r="K1915" s="30" t="str">
        <f t="shared" si="274"/>
        <v>EME</v>
      </c>
      <c r="L1915" s="119" t="s">
        <v>136</v>
      </c>
      <c r="M1915" s="119" t="s">
        <v>44</v>
      </c>
      <c r="N1915" s="26" t="str">
        <f t="shared" si="281"/>
        <v>Pendente</v>
      </c>
      <c r="O1915" s="47" t="s">
        <v>45</v>
      </c>
      <c r="P1915" s="47" t="s">
        <v>944</v>
      </c>
      <c r="Q1915" s="26" t="str">
        <f>IFERROR(IFERROR(VLOOKUP(H1915,[1]STATUS_CAPEX!I:J,2,0),VLOOKUP(H1915,[1]STATUS_OPEX!H:I,2,0)),0)</f>
        <v>LIB //ATEC</v>
      </c>
      <c r="R1915" s="136">
        <v>45589</v>
      </c>
      <c r="S1915" s="32" t="s">
        <v>66</v>
      </c>
      <c r="T1915" s="26" t="s">
        <v>48</v>
      </c>
      <c r="U1915" s="33" t="s">
        <v>67</v>
      </c>
      <c r="V1915" s="33" t="str">
        <f t="shared" si="280"/>
        <v>OK</v>
      </c>
      <c r="W1915" s="33" t="s">
        <v>49</v>
      </c>
      <c r="X1915" s="33" t="s">
        <v>148</v>
      </c>
      <c r="Y1915" s="33" t="str">
        <f>IF(AK1915&gt;0,"OK","NOK")</f>
        <v>NOK</v>
      </c>
      <c r="Z1915" s="14">
        <f t="shared" si="271"/>
        <v>0.4</v>
      </c>
      <c r="AA1915" s="48">
        <v>5363.83</v>
      </c>
      <c r="AB1915" s="76" t="s">
        <v>50</v>
      </c>
      <c r="AC1915" s="36" t="s">
        <v>182</v>
      </c>
      <c r="AD1915" s="70">
        <v>45644</v>
      </c>
      <c r="AE1915" s="32" t="str">
        <f t="shared" si="275"/>
        <v>Não realizado</v>
      </c>
      <c r="AF1915" s="38" t="s">
        <v>68</v>
      </c>
      <c r="AG1915" s="39">
        <f t="shared" si="279"/>
        <v>0</v>
      </c>
      <c r="AH1915" s="40">
        <v>2548098.5699999998</v>
      </c>
      <c r="AI1915" s="35" t="e">
        <f t="shared" si="272"/>
        <v>#N/A</v>
      </c>
      <c r="AJ1915" s="41">
        <v>0</v>
      </c>
      <c r="AK1915" s="51">
        <v>0</v>
      </c>
      <c r="AL1915" s="34" t="str">
        <f t="shared" si="273"/>
        <v>Mauricio Alves</v>
      </c>
    </row>
    <row r="1916" spans="1:38" x14ac:dyDescent="0.25">
      <c r="A1916" s="26" t="s">
        <v>38</v>
      </c>
      <c r="B1916" s="26" t="s">
        <v>39</v>
      </c>
      <c r="C1916" s="26" t="s">
        <v>52</v>
      </c>
      <c r="D1916" s="26" t="s">
        <v>40</v>
      </c>
      <c r="E1916" s="27">
        <v>11598</v>
      </c>
      <c r="F1916" s="67">
        <v>215</v>
      </c>
      <c r="G1916" s="67"/>
      <c r="H1916" s="26">
        <v>6000844857</v>
      </c>
      <c r="I1916" s="29" t="s">
        <v>42</v>
      </c>
      <c r="J1916" s="29" t="s">
        <v>42</v>
      </c>
      <c r="K1916" s="30" t="str">
        <f t="shared" si="274"/>
        <v>Custeio</v>
      </c>
      <c r="L1916" s="119" t="s">
        <v>136</v>
      </c>
      <c r="M1916" s="119" t="s">
        <v>44</v>
      </c>
      <c r="N1916" s="26" t="str">
        <f t="shared" si="281"/>
        <v>Realizado</v>
      </c>
      <c r="O1916" s="47" t="s">
        <v>45</v>
      </c>
      <c r="P1916" s="47" t="s">
        <v>537</v>
      </c>
      <c r="Q1916" s="26" t="str">
        <f>IFERROR(IFERROR(VLOOKUP(H1916,[1]STATUS_CAPEX!I:J,2,0),VLOOKUP(H1916,[1]STATUS_OPEX!H:I,2,0)),0)</f>
        <v>LIB //COMS</v>
      </c>
      <c r="R1916" s="136">
        <v>45589</v>
      </c>
      <c r="S1916" s="32" t="s">
        <v>165</v>
      </c>
      <c r="T1916" s="47" t="s">
        <v>72</v>
      </c>
      <c r="U1916" s="33" t="s">
        <v>39</v>
      </c>
      <c r="V1916" s="33" t="str">
        <f t="shared" si="280"/>
        <v>OK</v>
      </c>
      <c r="W1916" s="33" t="s">
        <v>49</v>
      </c>
      <c r="X1916" s="33" t="s">
        <v>49</v>
      </c>
      <c r="Y1916" s="33" t="s">
        <v>39</v>
      </c>
      <c r="Z1916" s="14">
        <f t="shared" si="271"/>
        <v>1</v>
      </c>
      <c r="AA1916" s="48">
        <v>3169.97</v>
      </c>
      <c r="AB1916" s="76" t="s">
        <v>661</v>
      </c>
      <c r="AC1916" s="104" t="s">
        <v>271</v>
      </c>
      <c r="AD1916" s="37" t="s">
        <v>51</v>
      </c>
      <c r="AE1916" s="32" t="str">
        <f t="shared" si="275"/>
        <v>Realizado</v>
      </c>
      <c r="AF1916" s="38" t="s">
        <v>166</v>
      </c>
      <c r="AG1916" s="39">
        <f t="shared" si="279"/>
        <v>2480.65</v>
      </c>
      <c r="AH1916" s="40">
        <v>2548098.5699999998</v>
      </c>
      <c r="AI1916" s="35" t="e">
        <f t="shared" si="272"/>
        <v>#N/A</v>
      </c>
      <c r="AJ1916" s="110">
        <v>26151904</v>
      </c>
      <c r="AK1916" s="165">
        <v>2480.65</v>
      </c>
      <c r="AL1916" s="34" t="str">
        <f t="shared" si="273"/>
        <v>Mauricio Alves</v>
      </c>
    </row>
    <row r="1917" spans="1:38" x14ac:dyDescent="0.25">
      <c r="A1917" s="26" t="s">
        <v>38</v>
      </c>
      <c r="B1917" s="26" t="s">
        <v>39</v>
      </c>
      <c r="C1917" s="26" t="s">
        <v>52</v>
      </c>
      <c r="D1917" s="26" t="s">
        <v>40</v>
      </c>
      <c r="E1917" s="27">
        <v>11598</v>
      </c>
      <c r="F1917" s="67">
        <v>216</v>
      </c>
      <c r="G1917" s="67"/>
      <c r="H1917" s="26">
        <v>6000844858</v>
      </c>
      <c r="I1917" s="26" t="s">
        <v>42</v>
      </c>
      <c r="J1917" s="26" t="s">
        <v>42</v>
      </c>
      <c r="K1917" s="30" t="str">
        <f t="shared" si="274"/>
        <v>Custeio</v>
      </c>
      <c r="L1917" s="119" t="s">
        <v>136</v>
      </c>
      <c r="M1917" s="119" t="s">
        <v>44</v>
      </c>
      <c r="N1917" s="26" t="str">
        <f t="shared" si="281"/>
        <v>Realizado</v>
      </c>
      <c r="O1917" s="47" t="s">
        <v>45</v>
      </c>
      <c r="P1917" s="47" t="s">
        <v>537</v>
      </c>
      <c r="Q1917" s="26" t="str">
        <f>IFERROR(IFERROR(VLOOKUP(H1917,[1]STATUS_CAPEX!I:J,2,0),VLOOKUP(H1917,[1]STATUS_OPEX!H:I,2,0)),0)</f>
        <v>LIB //COMS</v>
      </c>
      <c r="R1917" s="136">
        <v>45589</v>
      </c>
      <c r="S1917" s="32" t="s">
        <v>165</v>
      </c>
      <c r="T1917" s="47" t="s">
        <v>72</v>
      </c>
      <c r="U1917" s="33" t="s">
        <v>39</v>
      </c>
      <c r="V1917" s="33" t="str">
        <f t="shared" si="280"/>
        <v>OK</v>
      </c>
      <c r="W1917" s="33" t="s">
        <v>49</v>
      </c>
      <c r="X1917" s="33" t="s">
        <v>49</v>
      </c>
      <c r="Y1917" s="33" t="s">
        <v>39</v>
      </c>
      <c r="Z1917" s="14">
        <f t="shared" si="271"/>
        <v>1</v>
      </c>
      <c r="AA1917" s="48">
        <v>1694.38</v>
      </c>
      <c r="AB1917" s="76" t="s">
        <v>661</v>
      </c>
      <c r="AC1917" s="104" t="s">
        <v>271</v>
      </c>
      <c r="AD1917" s="37" t="s">
        <v>51</v>
      </c>
      <c r="AE1917" s="32" t="str">
        <f t="shared" si="275"/>
        <v>Realizado</v>
      </c>
      <c r="AF1917" s="38" t="s">
        <v>166</v>
      </c>
      <c r="AG1917" s="39">
        <f t="shared" si="279"/>
        <v>1355.54</v>
      </c>
      <c r="AH1917" s="40">
        <v>2548098.5699999998</v>
      </c>
      <c r="AI1917" s="35" t="e">
        <f t="shared" si="272"/>
        <v>#N/A</v>
      </c>
      <c r="AJ1917" s="110">
        <v>26152007</v>
      </c>
      <c r="AK1917" s="77">
        <v>1355.54</v>
      </c>
      <c r="AL1917" s="34" t="str">
        <f t="shared" si="273"/>
        <v>Mauricio Alves</v>
      </c>
    </row>
    <row r="1918" spans="1:38" x14ac:dyDescent="0.25">
      <c r="A1918" s="26" t="s">
        <v>38</v>
      </c>
      <c r="B1918" s="26" t="s">
        <v>39</v>
      </c>
      <c r="C1918" s="26" t="s">
        <v>52</v>
      </c>
      <c r="D1918" s="26" t="s">
        <v>40</v>
      </c>
      <c r="E1918" s="27">
        <v>11598</v>
      </c>
      <c r="F1918" s="67">
        <v>217</v>
      </c>
      <c r="G1918" s="67"/>
      <c r="H1918" s="26">
        <v>6000844859</v>
      </c>
      <c r="I1918" s="26" t="s">
        <v>42</v>
      </c>
      <c r="J1918" s="26" t="s">
        <v>42</v>
      </c>
      <c r="K1918" s="30" t="str">
        <f t="shared" si="274"/>
        <v>Custeio</v>
      </c>
      <c r="L1918" s="119" t="s">
        <v>136</v>
      </c>
      <c r="M1918" s="119" t="s">
        <v>44</v>
      </c>
      <c r="N1918" s="26" t="str">
        <f t="shared" si="281"/>
        <v>Realizado</v>
      </c>
      <c r="O1918" s="47" t="s">
        <v>45</v>
      </c>
      <c r="P1918" s="47" t="s">
        <v>537</v>
      </c>
      <c r="Q1918" s="26" t="str">
        <f>IFERROR(IFERROR(VLOOKUP(H1918,[1]STATUS_CAPEX!I:J,2,0),VLOOKUP(H1918,[1]STATUS_OPEX!H:I,2,0)),0)</f>
        <v>LIB //COMS</v>
      </c>
      <c r="R1918" s="136">
        <v>45589</v>
      </c>
      <c r="S1918" s="32" t="s">
        <v>165</v>
      </c>
      <c r="T1918" s="47" t="s">
        <v>72</v>
      </c>
      <c r="U1918" s="33" t="s">
        <v>39</v>
      </c>
      <c r="V1918" s="33" t="str">
        <f t="shared" si="280"/>
        <v>OK</v>
      </c>
      <c r="W1918" s="33" t="s">
        <v>49</v>
      </c>
      <c r="X1918" s="33" t="s">
        <v>49</v>
      </c>
      <c r="Y1918" s="33" t="s">
        <v>39</v>
      </c>
      <c r="Z1918" s="14">
        <f t="shared" si="271"/>
        <v>1</v>
      </c>
      <c r="AA1918" s="48">
        <v>1694.38</v>
      </c>
      <c r="AB1918" s="76" t="s">
        <v>661</v>
      </c>
      <c r="AC1918" s="104" t="s">
        <v>271</v>
      </c>
      <c r="AD1918" s="37" t="s">
        <v>51</v>
      </c>
      <c r="AE1918" s="32" t="str">
        <f t="shared" si="275"/>
        <v>Realizado</v>
      </c>
      <c r="AF1918" s="38" t="s">
        <v>166</v>
      </c>
      <c r="AG1918" s="39">
        <f t="shared" si="279"/>
        <v>1355.54</v>
      </c>
      <c r="AH1918" s="40">
        <v>2548098.5699999998</v>
      </c>
      <c r="AI1918" s="35" t="e">
        <f t="shared" si="272"/>
        <v>#N/A</v>
      </c>
      <c r="AJ1918" s="110">
        <v>26152121</v>
      </c>
      <c r="AK1918" s="77">
        <v>1355.54</v>
      </c>
      <c r="AL1918" s="34" t="str">
        <f t="shared" si="273"/>
        <v>Mauricio Alves</v>
      </c>
    </row>
    <row r="1919" spans="1:38" x14ac:dyDescent="0.25">
      <c r="A1919" s="26" t="s">
        <v>38</v>
      </c>
      <c r="B1919" s="26" t="s">
        <v>39</v>
      </c>
      <c r="C1919" s="26" t="s">
        <v>52</v>
      </c>
      <c r="D1919" s="26" t="s">
        <v>40</v>
      </c>
      <c r="E1919" s="27">
        <v>11598</v>
      </c>
      <c r="F1919" s="67">
        <v>218</v>
      </c>
      <c r="G1919" s="67"/>
      <c r="H1919" s="26">
        <v>6000844829</v>
      </c>
      <c r="I1919" s="43" t="s">
        <v>42</v>
      </c>
      <c r="J1919" s="43" t="s">
        <v>42</v>
      </c>
      <c r="K1919" s="30" t="str">
        <f t="shared" si="274"/>
        <v>Custeio</v>
      </c>
      <c r="L1919" s="119" t="s">
        <v>136</v>
      </c>
      <c r="M1919" s="119" t="s">
        <v>44</v>
      </c>
      <c r="N1919" s="26" t="str">
        <f t="shared" si="281"/>
        <v>Realizado</v>
      </c>
      <c r="O1919" s="47" t="s">
        <v>45</v>
      </c>
      <c r="P1919" s="47" t="s">
        <v>537</v>
      </c>
      <c r="Q1919" s="26" t="str">
        <f>IFERROR(IFERROR(VLOOKUP(H1919,[1]STATUS_CAPEX!I:J,2,0),VLOOKUP(H1919,[1]STATUS_OPEX!H:I,2,0)),0)</f>
        <v>LIB //COMS</v>
      </c>
      <c r="R1919" s="136">
        <v>45589</v>
      </c>
      <c r="S1919" s="32" t="s">
        <v>165</v>
      </c>
      <c r="T1919" s="47" t="s">
        <v>72</v>
      </c>
      <c r="U1919" s="33" t="s">
        <v>39</v>
      </c>
      <c r="V1919" s="33" t="str">
        <f t="shared" si="280"/>
        <v>OK</v>
      </c>
      <c r="W1919" s="33" t="s">
        <v>49</v>
      </c>
      <c r="X1919" s="33" t="s">
        <v>49</v>
      </c>
      <c r="Y1919" s="33" t="s">
        <v>39</v>
      </c>
      <c r="Z1919" s="14">
        <f t="shared" si="271"/>
        <v>1</v>
      </c>
      <c r="AA1919" s="48">
        <v>1694.38</v>
      </c>
      <c r="AB1919" s="76" t="s">
        <v>661</v>
      </c>
      <c r="AC1919" s="36" t="s">
        <v>73</v>
      </c>
      <c r="AD1919" s="37" t="s">
        <v>51</v>
      </c>
      <c r="AE1919" s="32" t="str">
        <f t="shared" si="275"/>
        <v>Realizado</v>
      </c>
      <c r="AF1919" s="38" t="s">
        <v>166</v>
      </c>
      <c r="AG1919" s="39">
        <f t="shared" si="279"/>
        <v>1355.54</v>
      </c>
      <c r="AH1919" s="40">
        <v>2548098.5699999998</v>
      </c>
      <c r="AI1919" s="35" t="e">
        <f t="shared" si="272"/>
        <v>#N/A</v>
      </c>
      <c r="AJ1919" s="110">
        <v>26152328</v>
      </c>
      <c r="AK1919" s="77">
        <v>1355.54</v>
      </c>
      <c r="AL1919" s="34" t="str">
        <f t="shared" si="273"/>
        <v>Mauricio Alves</v>
      </c>
    </row>
    <row r="1920" spans="1:38" x14ac:dyDescent="0.25">
      <c r="A1920" s="26" t="s">
        <v>38</v>
      </c>
      <c r="B1920" s="26" t="s">
        <v>39</v>
      </c>
      <c r="C1920" s="26" t="s">
        <v>52</v>
      </c>
      <c r="D1920" s="26" t="s">
        <v>40</v>
      </c>
      <c r="E1920" s="27">
        <v>11237</v>
      </c>
      <c r="F1920" s="67">
        <v>220</v>
      </c>
      <c r="G1920" s="67"/>
      <c r="H1920" s="44" t="s">
        <v>945</v>
      </c>
      <c r="I1920" s="45" t="s">
        <v>63</v>
      </c>
      <c r="J1920" s="45" t="s">
        <v>63</v>
      </c>
      <c r="K1920" s="30" t="str">
        <f t="shared" si="274"/>
        <v>EME</v>
      </c>
      <c r="L1920" s="119" t="s">
        <v>136</v>
      </c>
      <c r="M1920" s="119" t="s">
        <v>44</v>
      </c>
      <c r="N1920" s="26" t="str">
        <f t="shared" si="281"/>
        <v>Realizado</v>
      </c>
      <c r="O1920" s="47" t="s">
        <v>422</v>
      </c>
      <c r="P1920" s="47" t="s">
        <v>946</v>
      </c>
      <c r="Q1920" s="26" t="str">
        <f>IFERROR(IFERROR(VLOOKUP(H1920,[1]STATUS_CAPEX!I:J,2,0),VLOOKUP(H1920,[1]STATUS_OPEX!H:I,2,0)),0)</f>
        <v>LIB //COMS</v>
      </c>
      <c r="R1920" s="136">
        <v>45589</v>
      </c>
      <c r="S1920" s="32" t="s">
        <v>66</v>
      </c>
      <c r="T1920" s="26" t="s">
        <v>48</v>
      </c>
      <c r="U1920" s="33" t="s">
        <v>39</v>
      </c>
      <c r="V1920" s="33" t="str">
        <f t="shared" si="280"/>
        <v>OK</v>
      </c>
      <c r="W1920" s="33" t="s">
        <v>49</v>
      </c>
      <c r="X1920" s="33" t="s">
        <v>49</v>
      </c>
      <c r="Y1920" s="33" t="s">
        <v>39</v>
      </c>
      <c r="Z1920" s="14">
        <f t="shared" si="271"/>
        <v>1</v>
      </c>
      <c r="AA1920" s="48">
        <v>10348.870000000001</v>
      </c>
      <c r="AB1920" s="50" t="s">
        <v>50</v>
      </c>
      <c r="AC1920" s="36" t="s">
        <v>411</v>
      </c>
      <c r="AD1920" s="37" t="s">
        <v>51</v>
      </c>
      <c r="AE1920" s="32" t="str">
        <f t="shared" si="275"/>
        <v>Realizado</v>
      </c>
      <c r="AF1920" s="38" t="s">
        <v>345</v>
      </c>
      <c r="AG1920" s="39">
        <f t="shared" si="279"/>
        <v>5388.8</v>
      </c>
      <c r="AH1920" s="40">
        <v>2548098.5699999998</v>
      </c>
      <c r="AI1920" s="35" t="e">
        <f t="shared" si="272"/>
        <v>#N/A</v>
      </c>
      <c r="AJ1920" s="110">
        <v>26215993</v>
      </c>
      <c r="AK1920" s="77">
        <v>5388.8</v>
      </c>
      <c r="AL1920" s="34" t="str">
        <f t="shared" si="273"/>
        <v>Mauricio Alves</v>
      </c>
    </row>
    <row r="1921" spans="1:38" x14ac:dyDescent="0.25">
      <c r="A1921" s="26" t="s">
        <v>38</v>
      </c>
      <c r="B1921" s="26" t="s">
        <v>39</v>
      </c>
      <c r="C1921" s="26" t="s">
        <v>52</v>
      </c>
      <c r="D1921" s="26" t="s">
        <v>40</v>
      </c>
      <c r="E1921" s="27">
        <v>3782</v>
      </c>
      <c r="F1921" s="67">
        <v>221</v>
      </c>
      <c r="G1921" s="67"/>
      <c r="H1921" s="26">
        <v>6000844828</v>
      </c>
      <c r="I1921" s="29" t="s">
        <v>42</v>
      </c>
      <c r="J1921" s="29" t="s">
        <v>42</v>
      </c>
      <c r="K1921" s="30" t="str">
        <f t="shared" si="274"/>
        <v>Custeio</v>
      </c>
      <c r="L1921" s="119" t="s">
        <v>136</v>
      </c>
      <c r="M1921" s="119" t="s">
        <v>44</v>
      </c>
      <c r="N1921" s="26" t="str">
        <f t="shared" si="281"/>
        <v>Realizado</v>
      </c>
      <c r="O1921" s="47" t="s">
        <v>45</v>
      </c>
      <c r="P1921" s="47" t="s">
        <v>947</v>
      </c>
      <c r="Q1921" s="26" t="str">
        <f>IFERROR(IFERROR(VLOOKUP(H1921,[1]STATUS_CAPEX!I:J,2,0),VLOOKUP(H1921,[1]STATUS_OPEX!H:I,2,0)),0)</f>
        <v>LIB //COMS</v>
      </c>
      <c r="R1921" s="135">
        <v>45589</v>
      </c>
      <c r="S1921" s="32" t="s">
        <v>165</v>
      </c>
      <c r="T1921" s="47" t="s">
        <v>72</v>
      </c>
      <c r="U1921" s="33" t="s">
        <v>39</v>
      </c>
      <c r="V1921" s="33" t="str">
        <f t="shared" si="280"/>
        <v>OK</v>
      </c>
      <c r="W1921" s="33" t="s">
        <v>49</v>
      </c>
      <c r="X1921" s="33" t="s">
        <v>49</v>
      </c>
      <c r="Y1921" s="33" t="s">
        <v>39</v>
      </c>
      <c r="Z1921" s="14">
        <f t="shared" si="271"/>
        <v>1</v>
      </c>
      <c r="AA1921" s="48">
        <v>1458.99</v>
      </c>
      <c r="AB1921" s="76" t="s">
        <v>661</v>
      </c>
      <c r="AC1921" s="36" t="s">
        <v>73</v>
      </c>
      <c r="AD1921" s="37" t="s">
        <v>51</v>
      </c>
      <c r="AE1921" s="32" t="str">
        <f t="shared" si="275"/>
        <v>Realizado</v>
      </c>
      <c r="AF1921" s="38" t="s">
        <v>166</v>
      </c>
      <c r="AG1921" s="39">
        <f t="shared" si="279"/>
        <v>883.54</v>
      </c>
      <c r="AH1921" s="40">
        <v>2548098.5699999998</v>
      </c>
      <c r="AI1921" s="35" t="e">
        <f t="shared" si="272"/>
        <v>#N/A</v>
      </c>
      <c r="AJ1921" s="110">
        <v>26152242</v>
      </c>
      <c r="AK1921" s="77">
        <v>883.54</v>
      </c>
      <c r="AL1921" s="34" t="str">
        <f t="shared" si="273"/>
        <v>Mauricio Alves</v>
      </c>
    </row>
    <row r="1922" spans="1:38" x14ac:dyDescent="0.25">
      <c r="A1922" s="26" t="s">
        <v>38</v>
      </c>
      <c r="B1922" s="26" t="s">
        <v>39</v>
      </c>
      <c r="C1922" s="26" t="s">
        <v>52</v>
      </c>
      <c r="D1922" s="26" t="s">
        <v>40</v>
      </c>
      <c r="E1922" s="27">
        <v>44756883</v>
      </c>
      <c r="F1922" s="67">
        <v>309</v>
      </c>
      <c r="G1922" s="67"/>
      <c r="H1922" s="26">
        <v>6000844825</v>
      </c>
      <c r="I1922" s="26" t="s">
        <v>42</v>
      </c>
      <c r="J1922" s="26" t="s">
        <v>42</v>
      </c>
      <c r="K1922" s="30" t="str">
        <f t="shared" si="274"/>
        <v>Custeio</v>
      </c>
      <c r="L1922" s="119" t="s">
        <v>136</v>
      </c>
      <c r="M1922" s="47" t="s">
        <v>542</v>
      </c>
      <c r="N1922" s="26" t="str">
        <f t="shared" si="281"/>
        <v>Realizado</v>
      </c>
      <c r="O1922" s="47" t="s">
        <v>64</v>
      </c>
      <c r="P1922" s="47" t="s">
        <v>70</v>
      </c>
      <c r="Q1922" s="26" t="str">
        <f>IFERROR(IFERROR(VLOOKUP(H1922,[1]STATUS_CAPEX!I:J,2,0),VLOOKUP(H1922,[1]STATUS_OPEX!H:I,2,0)),0)</f>
        <v>LIB //COMS</v>
      </c>
      <c r="R1922" s="135">
        <v>45589</v>
      </c>
      <c r="S1922" s="32" t="s">
        <v>165</v>
      </c>
      <c r="T1922" s="47" t="s">
        <v>72</v>
      </c>
      <c r="U1922" s="33" t="s">
        <v>39</v>
      </c>
      <c r="V1922" s="33" t="str">
        <f t="shared" si="280"/>
        <v>OK</v>
      </c>
      <c r="W1922" s="33" t="s">
        <v>49</v>
      </c>
      <c r="X1922" s="33" t="s">
        <v>49</v>
      </c>
      <c r="Y1922" s="33" t="s">
        <v>39</v>
      </c>
      <c r="Z1922" s="14">
        <f t="shared" ref="Z1922:Z1985" si="282">(COUNTIF(U1922:Y1922,"OK")+COUNTIF(V1922:Y1922,"NA")+COUNTIF(U1922:Y1922,"anexado")+COUNTIF(V1922:Y1922,"sem anexo"))/5</f>
        <v>1</v>
      </c>
      <c r="AA1922" s="48">
        <v>5123.1899999999996</v>
      </c>
      <c r="AB1922" s="76" t="s">
        <v>661</v>
      </c>
      <c r="AC1922" s="36" t="s">
        <v>73</v>
      </c>
      <c r="AD1922" s="37" t="s">
        <v>51</v>
      </c>
      <c r="AE1922" s="32" t="str">
        <f t="shared" si="275"/>
        <v>Realizado</v>
      </c>
      <c r="AF1922" s="38" t="s">
        <v>166</v>
      </c>
      <c r="AG1922" s="39">
        <f t="shared" si="279"/>
        <v>2770.57</v>
      </c>
      <c r="AH1922" s="40">
        <v>2548098.5699999998</v>
      </c>
      <c r="AI1922" s="35" t="e">
        <f t="shared" ref="AI1922:AI1985" si="283">VLOOKUP(T1922,AN:AO,2,0)</f>
        <v>#N/A</v>
      </c>
      <c r="AJ1922" s="110">
        <v>26152093</v>
      </c>
      <c r="AK1922" s="77">
        <v>2770.57</v>
      </c>
      <c r="AL1922" s="34" t="str">
        <f t="shared" ref="AL1922:AL1985" si="284">IF(OR(A1922="pendência planejamento", A1922="pendência construtiva", A1922="logistica equatorial"), "Erica Fragoso", IF(OR(A1922="obras coms", A1922="obras conc", A1922="pendência fechamento", A1922="almoxarifado", A1922="Fechamento", A1922="Disponibilidade Noturna", A1922="Sobre Aviso", A1922="Disponibilidade Contrato", A1922="Disponibilidade"), "Mauricio Alves", ""))</f>
        <v>Mauricio Alves</v>
      </c>
    </row>
    <row r="1923" spans="1:38" x14ac:dyDescent="0.25">
      <c r="A1923" s="26" t="s">
        <v>38</v>
      </c>
      <c r="B1923" s="26" t="s">
        <v>39</v>
      </c>
      <c r="C1923" s="26" t="s">
        <v>52</v>
      </c>
      <c r="D1923" s="26" t="s">
        <v>40</v>
      </c>
      <c r="E1923" s="27">
        <v>447355610</v>
      </c>
      <c r="F1923" s="67">
        <v>310</v>
      </c>
      <c r="G1923" s="67"/>
      <c r="H1923" s="26">
        <v>6000844826</v>
      </c>
      <c r="I1923" s="26" t="s">
        <v>42</v>
      </c>
      <c r="J1923" s="26" t="s">
        <v>42</v>
      </c>
      <c r="K1923" s="30" t="str">
        <f t="shared" ref="K1923:K1986" si="285">IF(OR(ISNUMBER( FIND("Criar PEP",H1923)), ISNUMBER( FIND("Criar Ordem",H1923))), "Sem Informação", IFERROR(IF(MID(H1923,11,3)&lt;&gt;"", MID(H1923,11,3), "Custeio"), "Custeio"))</f>
        <v>Custeio</v>
      </c>
      <c r="L1923" s="119" t="s">
        <v>136</v>
      </c>
      <c r="M1923" s="47" t="s">
        <v>541</v>
      </c>
      <c r="N1923" s="26" t="str">
        <f t="shared" si="281"/>
        <v>Realizado</v>
      </c>
      <c r="O1923" s="47" t="s">
        <v>84</v>
      </c>
      <c r="P1923" s="47" t="s">
        <v>948</v>
      </c>
      <c r="Q1923" s="26" t="str">
        <f>IFERROR(IFERROR(VLOOKUP(H1923,[1]STATUS_CAPEX!I:J,2,0),VLOOKUP(H1923,[1]STATUS_OPEX!H:I,2,0)),0)</f>
        <v>LIB //COMS</v>
      </c>
      <c r="R1923" s="135">
        <v>45589</v>
      </c>
      <c r="S1923" s="32" t="s">
        <v>165</v>
      </c>
      <c r="T1923" s="47" t="s">
        <v>72</v>
      </c>
      <c r="U1923" s="33" t="s">
        <v>39</v>
      </c>
      <c r="V1923" s="33" t="str">
        <f t="shared" si="280"/>
        <v>OK</v>
      </c>
      <c r="W1923" s="33" t="s">
        <v>49</v>
      </c>
      <c r="X1923" s="33" t="s">
        <v>49</v>
      </c>
      <c r="Y1923" s="33" t="s">
        <v>39</v>
      </c>
      <c r="Z1923" s="14">
        <f t="shared" si="282"/>
        <v>1</v>
      </c>
      <c r="AA1923" s="48">
        <v>3020.38</v>
      </c>
      <c r="AB1923" s="76" t="s">
        <v>661</v>
      </c>
      <c r="AC1923" s="36" t="s">
        <v>73</v>
      </c>
      <c r="AD1923" s="37" t="s">
        <v>51</v>
      </c>
      <c r="AE1923" s="32" t="str">
        <f t="shared" ref="AE1923:AE1986" si="286">IF(AND(AJ1923&gt;0, AK1923&gt;0), "Realizado", "Não realizado")</f>
        <v>Realizado</v>
      </c>
      <c r="AF1923" s="38" t="s">
        <v>166</v>
      </c>
      <c r="AG1923" s="39">
        <f t="shared" si="279"/>
        <v>954.18</v>
      </c>
      <c r="AH1923" s="40">
        <v>2548098.5699999998</v>
      </c>
      <c r="AI1923" s="35" t="e">
        <f t="shared" si="283"/>
        <v>#N/A</v>
      </c>
      <c r="AJ1923" s="110">
        <v>26152056</v>
      </c>
      <c r="AK1923" s="77">
        <v>954.18</v>
      </c>
      <c r="AL1923" s="34" t="str">
        <f t="shared" si="284"/>
        <v>Mauricio Alves</v>
      </c>
    </row>
    <row r="1924" spans="1:38" x14ac:dyDescent="0.25">
      <c r="A1924" s="26" t="s">
        <v>38</v>
      </c>
      <c r="B1924" s="26" t="s">
        <v>39</v>
      </c>
      <c r="C1924" s="26" t="s">
        <v>52</v>
      </c>
      <c r="D1924" s="26" t="s">
        <v>40</v>
      </c>
      <c r="E1924" s="27">
        <v>44756743</v>
      </c>
      <c r="F1924" s="67">
        <v>311</v>
      </c>
      <c r="G1924" s="67"/>
      <c r="H1924" s="26">
        <v>6000844827</v>
      </c>
      <c r="I1924" s="43" t="s">
        <v>42</v>
      </c>
      <c r="J1924" s="43" t="s">
        <v>42</v>
      </c>
      <c r="K1924" s="30" t="str">
        <f t="shared" si="285"/>
        <v>Custeio</v>
      </c>
      <c r="L1924" s="119" t="s">
        <v>136</v>
      </c>
      <c r="M1924" s="47" t="s">
        <v>506</v>
      </c>
      <c r="N1924" s="26" t="str">
        <f t="shared" si="281"/>
        <v>Realizado</v>
      </c>
      <c r="O1924" s="47" t="s">
        <v>64</v>
      </c>
      <c r="P1924" s="47" t="s">
        <v>76</v>
      </c>
      <c r="Q1924" s="26" t="str">
        <f>IFERROR(IFERROR(VLOOKUP(H1924,[1]STATUS_CAPEX!I:J,2,0),VLOOKUP(H1924,[1]STATUS_OPEX!H:I,2,0)),0)</f>
        <v>LIB //COMS</v>
      </c>
      <c r="R1924" s="135">
        <v>45589</v>
      </c>
      <c r="S1924" s="32" t="s">
        <v>165</v>
      </c>
      <c r="T1924" s="47" t="s">
        <v>72</v>
      </c>
      <c r="U1924" s="33" t="s">
        <v>39</v>
      </c>
      <c r="V1924" s="33" t="str">
        <f t="shared" si="280"/>
        <v>OK</v>
      </c>
      <c r="W1924" s="33" t="s">
        <v>49</v>
      </c>
      <c r="X1924" s="33" t="s">
        <v>49</v>
      </c>
      <c r="Y1924" s="33" t="s">
        <v>39</v>
      </c>
      <c r="Z1924" s="14">
        <f t="shared" si="282"/>
        <v>1</v>
      </c>
      <c r="AA1924" s="48">
        <v>2435.9</v>
      </c>
      <c r="AB1924" s="76" t="s">
        <v>661</v>
      </c>
      <c r="AC1924" s="36" t="s">
        <v>73</v>
      </c>
      <c r="AD1924" s="37" t="s">
        <v>51</v>
      </c>
      <c r="AE1924" s="32" t="str">
        <f t="shared" si="286"/>
        <v>Realizado</v>
      </c>
      <c r="AF1924" s="38" t="s">
        <v>166</v>
      </c>
      <c r="AG1924" s="39">
        <f t="shared" si="279"/>
        <v>1259.3499999999999</v>
      </c>
      <c r="AH1924" s="40">
        <v>2548098.5699999998</v>
      </c>
      <c r="AI1924" s="35" t="e">
        <f t="shared" si="283"/>
        <v>#N/A</v>
      </c>
      <c r="AJ1924" s="110">
        <v>26151976</v>
      </c>
      <c r="AK1924" s="77">
        <v>1259.3499999999999</v>
      </c>
      <c r="AL1924" s="34" t="str">
        <f t="shared" si="284"/>
        <v>Mauricio Alves</v>
      </c>
    </row>
    <row r="1925" spans="1:38" hidden="1" x14ac:dyDescent="0.25">
      <c r="A1925" s="26" t="s">
        <v>183</v>
      </c>
      <c r="B1925" s="26" t="s">
        <v>905</v>
      </c>
      <c r="C1925" s="26" t="s">
        <v>372</v>
      </c>
      <c r="D1925" s="26" t="s">
        <v>286</v>
      </c>
      <c r="E1925" s="27">
        <v>11179</v>
      </c>
      <c r="F1925" s="67">
        <v>805</v>
      </c>
      <c r="G1925" s="67"/>
      <c r="H1925" s="44">
        <v>6000847304</v>
      </c>
      <c r="I1925" s="45" t="s">
        <v>107</v>
      </c>
      <c r="J1925" s="45" t="s">
        <v>107</v>
      </c>
      <c r="K1925" s="30" t="str">
        <f t="shared" si="285"/>
        <v>Custeio</v>
      </c>
      <c r="L1925" s="47" t="s">
        <v>156</v>
      </c>
      <c r="M1925" s="47" t="s">
        <v>891</v>
      </c>
      <c r="N1925" s="26" t="str">
        <f t="shared" si="281"/>
        <v>Realizado</v>
      </c>
      <c r="O1925" s="47" t="s">
        <v>45</v>
      </c>
      <c r="P1925" s="47" t="s">
        <v>76</v>
      </c>
      <c r="Q1925" s="26" t="str">
        <f>IFERROR(IFERROR(VLOOKUP(H1925,[1]STATUS_CAPEX!I:J,2,0),VLOOKUP(H1925,[1]STATUS_OPEX!H:I,2,0)),0)</f>
        <v>LIB //PEND</v>
      </c>
      <c r="R1925" s="135">
        <v>45589</v>
      </c>
      <c r="S1925" s="32" t="s">
        <v>66</v>
      </c>
      <c r="T1925" s="47" t="s">
        <v>72</v>
      </c>
      <c r="U1925" s="33" t="s">
        <v>39</v>
      </c>
      <c r="V1925" s="33" t="str">
        <f t="shared" si="280"/>
        <v>OK</v>
      </c>
      <c r="W1925" s="33" t="s">
        <v>49</v>
      </c>
      <c r="X1925" s="33" t="s">
        <v>49</v>
      </c>
      <c r="Y1925" s="33" t="str">
        <f>IF(AK1925&gt;0,"OK","NOK")</f>
        <v>OK</v>
      </c>
      <c r="Z1925" s="14">
        <f t="shared" si="282"/>
        <v>1</v>
      </c>
      <c r="AA1925" s="48">
        <v>3986.25</v>
      </c>
      <c r="AB1925" s="50" t="s">
        <v>50</v>
      </c>
      <c r="AC1925" s="36" t="s">
        <v>271</v>
      </c>
      <c r="AD1925" s="37" t="s">
        <v>51</v>
      </c>
      <c r="AE1925" s="32" t="str">
        <f t="shared" si="286"/>
        <v>Realizado</v>
      </c>
      <c r="AF1925" s="38" t="s">
        <v>68</v>
      </c>
      <c r="AG1925" s="49">
        <f t="shared" si="279"/>
        <v>3175.75</v>
      </c>
      <c r="AH1925" s="40">
        <v>2548098.5699999998</v>
      </c>
      <c r="AI1925" s="50" t="e">
        <f t="shared" si="283"/>
        <v>#N/A</v>
      </c>
      <c r="AJ1925" s="110">
        <v>26257836</v>
      </c>
      <c r="AK1925" s="77">
        <v>3175.75</v>
      </c>
      <c r="AL1925" s="34" t="str">
        <f t="shared" si="284"/>
        <v>Erica Fragoso</v>
      </c>
    </row>
    <row r="1926" spans="1:38" hidden="1" x14ac:dyDescent="0.25">
      <c r="A1926" s="26" t="s">
        <v>283</v>
      </c>
      <c r="B1926" s="26" t="s">
        <v>284</v>
      </c>
      <c r="C1926" s="26" t="s">
        <v>285</v>
      </c>
      <c r="D1926" s="26" t="s">
        <v>286</v>
      </c>
      <c r="E1926" s="27">
        <v>11174</v>
      </c>
      <c r="F1926" s="67">
        <v>806</v>
      </c>
      <c r="G1926" s="67"/>
      <c r="H1926" s="44">
        <v>6000847310</v>
      </c>
      <c r="I1926" s="45" t="s">
        <v>107</v>
      </c>
      <c r="J1926" s="45" t="s">
        <v>107</v>
      </c>
      <c r="K1926" s="30" t="str">
        <f t="shared" si="285"/>
        <v>Custeio</v>
      </c>
      <c r="L1926" s="47" t="s">
        <v>156</v>
      </c>
      <c r="M1926" s="47" t="s">
        <v>891</v>
      </c>
      <c r="N1926" s="26" t="str">
        <f t="shared" si="281"/>
        <v>Realizado</v>
      </c>
      <c r="O1926" s="47" t="s">
        <v>45</v>
      </c>
      <c r="P1926" s="47" t="s">
        <v>76</v>
      </c>
      <c r="Q1926" s="26" t="str">
        <f>IFERROR(IFERROR(VLOOKUP(H1926,[1]STATUS_CAPEX!I:J,2,0),VLOOKUP(H1926,[1]STATUS_OPEX!H:I,2,0)),0)</f>
        <v>LIB //PEND</v>
      </c>
      <c r="R1926" s="135">
        <v>45589</v>
      </c>
      <c r="S1926" s="32" t="s">
        <v>66</v>
      </c>
      <c r="T1926" s="47" t="s">
        <v>72</v>
      </c>
      <c r="U1926" s="33" t="s">
        <v>39</v>
      </c>
      <c r="V1926" s="33" t="s">
        <v>39</v>
      </c>
      <c r="W1926" s="33" t="s">
        <v>49</v>
      </c>
      <c r="X1926" s="33" t="s">
        <v>49</v>
      </c>
      <c r="Y1926" s="33" t="str">
        <f>IF(AK1926&gt;0,"OK","NOK")</f>
        <v>OK</v>
      </c>
      <c r="Z1926" s="14">
        <f t="shared" si="282"/>
        <v>1</v>
      </c>
      <c r="AA1926" s="48">
        <v>3079.44</v>
      </c>
      <c r="AB1926" s="50" t="s">
        <v>50</v>
      </c>
      <c r="AC1926" s="36" t="s">
        <v>73</v>
      </c>
      <c r="AD1926" s="37" t="s">
        <v>51</v>
      </c>
      <c r="AE1926" s="32" t="str">
        <f t="shared" si="286"/>
        <v>Realizado</v>
      </c>
      <c r="AF1926" s="38" t="s">
        <v>68</v>
      </c>
      <c r="AG1926" s="49">
        <f t="shared" si="279"/>
        <v>1600.28</v>
      </c>
      <c r="AH1926" s="40">
        <v>2548098.5699999998</v>
      </c>
      <c r="AI1926" s="50" t="e">
        <f t="shared" si="283"/>
        <v>#N/A</v>
      </c>
      <c r="AJ1926" s="110">
        <v>26258044</v>
      </c>
      <c r="AK1926" s="77">
        <v>1600.28</v>
      </c>
      <c r="AL1926" s="34" t="str">
        <f t="shared" si="284"/>
        <v>Erica Fragoso</v>
      </c>
    </row>
    <row r="1927" spans="1:38" hidden="1" x14ac:dyDescent="0.25">
      <c r="A1927" s="26" t="s">
        <v>283</v>
      </c>
      <c r="B1927" s="26" t="s">
        <v>284</v>
      </c>
      <c r="C1927" s="26" t="s">
        <v>285</v>
      </c>
      <c r="D1927" s="26" t="s">
        <v>286</v>
      </c>
      <c r="E1927" s="27">
        <v>11174</v>
      </c>
      <c r="F1927" s="67">
        <v>807</v>
      </c>
      <c r="G1927" s="67"/>
      <c r="H1927" s="44">
        <v>6000847310</v>
      </c>
      <c r="I1927" s="45" t="s">
        <v>107</v>
      </c>
      <c r="J1927" s="45" t="s">
        <v>107</v>
      </c>
      <c r="K1927" s="30" t="str">
        <f t="shared" si="285"/>
        <v>Custeio</v>
      </c>
      <c r="L1927" s="47" t="s">
        <v>156</v>
      </c>
      <c r="M1927" s="47" t="s">
        <v>891</v>
      </c>
      <c r="N1927" s="26" t="str">
        <f t="shared" si="281"/>
        <v>Realizado</v>
      </c>
      <c r="O1927" s="47" t="s">
        <v>45</v>
      </c>
      <c r="P1927" s="47" t="s">
        <v>76</v>
      </c>
      <c r="Q1927" s="26" t="str">
        <f>IFERROR(IFERROR(VLOOKUP(H1927,[1]STATUS_CAPEX!I:J,2,0),VLOOKUP(H1927,[1]STATUS_OPEX!H:I,2,0)),0)</f>
        <v>LIB //PEND</v>
      </c>
      <c r="R1927" s="135">
        <v>45589</v>
      </c>
      <c r="S1927" s="32" t="s">
        <v>66</v>
      </c>
      <c r="T1927" s="47" t="s">
        <v>72</v>
      </c>
      <c r="U1927" s="33" t="s">
        <v>39</v>
      </c>
      <c r="V1927" s="33" t="s">
        <v>39</v>
      </c>
      <c r="W1927" s="33" t="s">
        <v>49</v>
      </c>
      <c r="X1927" s="33" t="s">
        <v>49</v>
      </c>
      <c r="Y1927" s="33" t="str">
        <f>IF(AK1927&gt;0,"OK","NOK")</f>
        <v>OK</v>
      </c>
      <c r="Z1927" s="14">
        <f t="shared" si="282"/>
        <v>1</v>
      </c>
      <c r="AA1927" s="48">
        <v>3849.3</v>
      </c>
      <c r="AB1927" s="50" t="s">
        <v>50</v>
      </c>
      <c r="AC1927" s="36" t="s">
        <v>73</v>
      </c>
      <c r="AD1927" s="37" t="s">
        <v>51</v>
      </c>
      <c r="AE1927" s="32" t="str">
        <f t="shared" si="286"/>
        <v>Realizado</v>
      </c>
      <c r="AF1927" s="38" t="s">
        <v>68</v>
      </c>
      <c r="AG1927" s="49">
        <f t="shared" si="279"/>
        <v>2750.87</v>
      </c>
      <c r="AH1927" s="40">
        <v>2548098.5699999998</v>
      </c>
      <c r="AI1927" s="50" t="e">
        <f t="shared" si="283"/>
        <v>#N/A</v>
      </c>
      <c r="AJ1927" s="110">
        <v>26258044</v>
      </c>
      <c r="AK1927" s="77">
        <v>2750.87</v>
      </c>
      <c r="AL1927" s="34" t="str">
        <f t="shared" si="284"/>
        <v>Erica Fragoso</v>
      </c>
    </row>
    <row r="1928" spans="1:38" hidden="1" x14ac:dyDescent="0.25">
      <c r="A1928" s="26" t="s">
        <v>283</v>
      </c>
      <c r="B1928" s="26" t="s">
        <v>284</v>
      </c>
      <c r="C1928" s="26" t="s">
        <v>285</v>
      </c>
      <c r="D1928" s="26" t="s">
        <v>286</v>
      </c>
      <c r="E1928" s="27">
        <v>11174</v>
      </c>
      <c r="F1928" s="67">
        <v>808</v>
      </c>
      <c r="G1928" s="67"/>
      <c r="H1928" s="44">
        <v>6000847310</v>
      </c>
      <c r="I1928" s="45" t="s">
        <v>107</v>
      </c>
      <c r="J1928" s="45" t="s">
        <v>107</v>
      </c>
      <c r="K1928" s="30" t="str">
        <f t="shared" si="285"/>
        <v>Custeio</v>
      </c>
      <c r="L1928" s="47" t="s">
        <v>156</v>
      </c>
      <c r="M1928" s="47" t="s">
        <v>891</v>
      </c>
      <c r="N1928" s="26" t="str">
        <f t="shared" si="281"/>
        <v>Realizado</v>
      </c>
      <c r="O1928" s="47" t="s">
        <v>45</v>
      </c>
      <c r="P1928" s="47" t="s">
        <v>76</v>
      </c>
      <c r="Q1928" s="26" t="str">
        <f>IFERROR(IFERROR(VLOOKUP(H1928,[1]STATUS_CAPEX!I:J,2,0),VLOOKUP(H1928,[1]STATUS_OPEX!H:I,2,0)),0)</f>
        <v>LIB //PEND</v>
      </c>
      <c r="R1928" s="135">
        <v>45589</v>
      </c>
      <c r="S1928" s="32" t="s">
        <v>66</v>
      </c>
      <c r="T1928" s="47" t="s">
        <v>72</v>
      </c>
      <c r="U1928" s="33" t="s">
        <v>39</v>
      </c>
      <c r="V1928" s="33" t="s">
        <v>39</v>
      </c>
      <c r="W1928" s="33" t="s">
        <v>49</v>
      </c>
      <c r="X1928" s="33" t="s">
        <v>49</v>
      </c>
      <c r="Y1928" s="33" t="str">
        <f>IF(AK1928&gt;0,"OK","NOK")</f>
        <v>OK</v>
      </c>
      <c r="Z1928" s="14">
        <f t="shared" si="282"/>
        <v>1</v>
      </c>
      <c r="AA1928" s="48">
        <v>2706.83</v>
      </c>
      <c r="AB1928" s="50" t="s">
        <v>50</v>
      </c>
      <c r="AC1928" s="93" t="s">
        <v>73</v>
      </c>
      <c r="AD1928" s="37" t="s">
        <v>51</v>
      </c>
      <c r="AE1928" s="32" t="str">
        <f t="shared" si="286"/>
        <v>Realizado</v>
      </c>
      <c r="AF1928" s="38" t="s">
        <v>68</v>
      </c>
      <c r="AG1928" s="49">
        <f t="shared" si="279"/>
        <v>1975.54</v>
      </c>
      <c r="AH1928" s="40">
        <v>2548098.5699999998</v>
      </c>
      <c r="AI1928" s="50" t="e">
        <f t="shared" si="283"/>
        <v>#N/A</v>
      </c>
      <c r="AJ1928" s="50">
        <v>26258044</v>
      </c>
      <c r="AK1928" s="77">
        <v>1975.54</v>
      </c>
      <c r="AL1928" s="34" t="str">
        <f t="shared" si="284"/>
        <v>Erica Fragoso</v>
      </c>
    </row>
    <row r="1929" spans="1:38" x14ac:dyDescent="0.25">
      <c r="A1929" s="26" t="s">
        <v>38</v>
      </c>
      <c r="B1929" s="26" t="s">
        <v>39</v>
      </c>
      <c r="C1929" s="26" t="s">
        <v>52</v>
      </c>
      <c r="D1929" s="26" t="s">
        <v>40</v>
      </c>
      <c r="E1929" s="27">
        <v>11181</v>
      </c>
      <c r="F1929" s="67" t="s">
        <v>949</v>
      </c>
      <c r="G1929" s="67">
        <v>1</v>
      </c>
      <c r="H1929" s="26">
        <v>6000829625</v>
      </c>
      <c r="I1929" s="29" t="s">
        <v>42</v>
      </c>
      <c r="J1929" s="29" t="s">
        <v>42</v>
      </c>
      <c r="K1929" s="30" t="str">
        <f t="shared" si="285"/>
        <v>Custeio</v>
      </c>
      <c r="L1929" s="47" t="s">
        <v>75</v>
      </c>
      <c r="M1929" s="47" t="s">
        <v>891</v>
      </c>
      <c r="N1929" s="26" t="str">
        <f t="shared" si="281"/>
        <v>Realizado</v>
      </c>
      <c r="O1929" s="47" t="s">
        <v>763</v>
      </c>
      <c r="P1929" s="47" t="s">
        <v>85</v>
      </c>
      <c r="Q1929" s="26" t="str">
        <f>IFERROR(IFERROR(VLOOKUP(H1929,[1]STATUS_CAPEX!I:J,2,0),VLOOKUP(H1929,[1]STATUS_OPEX!H:I,2,0)),0)</f>
        <v>LIB //COMS</v>
      </c>
      <c r="R1929" s="135">
        <v>45589</v>
      </c>
      <c r="S1929" s="32" t="s">
        <v>165</v>
      </c>
      <c r="T1929" s="47" t="s">
        <v>72</v>
      </c>
      <c r="U1929" s="33" t="s">
        <v>39</v>
      </c>
      <c r="V1929" s="33" t="str">
        <f t="shared" ref="V1929:V1992" si="287">IF(E1929&gt;0,"OK","NOK")</f>
        <v>OK</v>
      </c>
      <c r="W1929" s="33" t="s">
        <v>49</v>
      </c>
      <c r="X1929" s="33" t="s">
        <v>49</v>
      </c>
      <c r="Y1929" s="33" t="s">
        <v>39</v>
      </c>
      <c r="Z1929" s="14">
        <f t="shared" si="282"/>
        <v>1</v>
      </c>
      <c r="AA1929" s="48">
        <v>1236.71</v>
      </c>
      <c r="AB1929" s="76" t="s">
        <v>661</v>
      </c>
      <c r="AC1929" s="36" t="s">
        <v>73</v>
      </c>
      <c r="AD1929" s="37" t="s">
        <v>51</v>
      </c>
      <c r="AE1929" s="32" t="str">
        <f t="shared" si="286"/>
        <v>Realizado</v>
      </c>
      <c r="AF1929" s="38" t="s">
        <v>166</v>
      </c>
      <c r="AG1929" s="49">
        <f t="shared" si="279"/>
        <v>497.28</v>
      </c>
      <c r="AH1929" s="40">
        <v>2548098.5699999998</v>
      </c>
      <c r="AI1929" s="50" t="e">
        <f t="shared" si="283"/>
        <v>#N/A</v>
      </c>
      <c r="AJ1929" s="50">
        <v>26305159</v>
      </c>
      <c r="AK1929" s="154">
        <v>497.28</v>
      </c>
      <c r="AL1929" s="34" t="str">
        <f t="shared" si="284"/>
        <v>Mauricio Alves</v>
      </c>
    </row>
    <row r="1930" spans="1:38" x14ac:dyDescent="0.25">
      <c r="A1930" s="26" t="s">
        <v>38</v>
      </c>
      <c r="B1930" s="26" t="s">
        <v>39</v>
      </c>
      <c r="C1930" s="26" t="s">
        <v>52</v>
      </c>
      <c r="D1930" s="26" t="s">
        <v>40</v>
      </c>
      <c r="E1930" s="27">
        <v>11181</v>
      </c>
      <c r="F1930" s="67">
        <v>809.2</v>
      </c>
      <c r="G1930" s="67">
        <v>5</v>
      </c>
      <c r="H1930" s="26">
        <v>6000829628</v>
      </c>
      <c r="I1930" s="26" t="s">
        <v>42</v>
      </c>
      <c r="J1930" s="26" t="s">
        <v>42</v>
      </c>
      <c r="K1930" s="30" t="str">
        <f t="shared" si="285"/>
        <v>Custeio</v>
      </c>
      <c r="L1930" s="47" t="s">
        <v>75</v>
      </c>
      <c r="M1930" s="47" t="s">
        <v>891</v>
      </c>
      <c r="N1930" s="26" t="str">
        <f t="shared" si="281"/>
        <v>Realizado</v>
      </c>
      <c r="O1930" s="47" t="s">
        <v>763</v>
      </c>
      <c r="P1930" s="47" t="s">
        <v>76</v>
      </c>
      <c r="Q1930" s="26" t="str">
        <f>IFERROR(IFERROR(VLOOKUP(H1930,[1]STATUS_CAPEX!I:J,2,0),VLOOKUP(H1930,[1]STATUS_OPEX!H:I,2,0)),0)</f>
        <v>LIB //COMS</v>
      </c>
      <c r="R1930" s="135">
        <v>45589</v>
      </c>
      <c r="S1930" s="32" t="s">
        <v>165</v>
      </c>
      <c r="T1930" s="47" t="s">
        <v>72</v>
      </c>
      <c r="U1930" s="33" t="s">
        <v>39</v>
      </c>
      <c r="V1930" s="33" t="str">
        <f t="shared" si="287"/>
        <v>OK</v>
      </c>
      <c r="W1930" s="33" t="s">
        <v>49</v>
      </c>
      <c r="X1930" s="33" t="s">
        <v>49</v>
      </c>
      <c r="Y1930" s="33" t="s">
        <v>39</v>
      </c>
      <c r="Z1930" s="14">
        <f t="shared" si="282"/>
        <v>1</v>
      </c>
      <c r="AA1930" s="48">
        <v>1191.75</v>
      </c>
      <c r="AB1930" s="76" t="s">
        <v>661</v>
      </c>
      <c r="AC1930" s="36" t="s">
        <v>73</v>
      </c>
      <c r="AD1930" s="37" t="s">
        <v>51</v>
      </c>
      <c r="AE1930" s="32" t="str">
        <f t="shared" si="286"/>
        <v>Realizado</v>
      </c>
      <c r="AF1930" s="38" t="s">
        <v>166</v>
      </c>
      <c r="AG1930" s="49">
        <f t="shared" si="279"/>
        <v>775.91</v>
      </c>
      <c r="AH1930" s="40">
        <v>2548098.5699999998</v>
      </c>
      <c r="AI1930" s="50" t="e">
        <f t="shared" si="283"/>
        <v>#N/A</v>
      </c>
      <c r="AJ1930" s="50">
        <v>26305074</v>
      </c>
      <c r="AK1930" s="154">
        <v>775.91</v>
      </c>
      <c r="AL1930" s="34" t="str">
        <f t="shared" si="284"/>
        <v>Mauricio Alves</v>
      </c>
    </row>
    <row r="1931" spans="1:38" x14ac:dyDescent="0.25">
      <c r="A1931" s="26" t="s">
        <v>38</v>
      </c>
      <c r="B1931" s="26" t="s">
        <v>39</v>
      </c>
      <c r="C1931" s="26" t="s">
        <v>52</v>
      </c>
      <c r="D1931" s="26" t="s">
        <v>40</v>
      </c>
      <c r="E1931" s="27">
        <v>11181</v>
      </c>
      <c r="F1931" s="67">
        <v>809.3</v>
      </c>
      <c r="G1931" s="67">
        <v>2</v>
      </c>
      <c r="H1931" s="26">
        <v>6000829629</v>
      </c>
      <c r="I1931" s="43" t="s">
        <v>42</v>
      </c>
      <c r="J1931" s="43" t="s">
        <v>42</v>
      </c>
      <c r="K1931" s="30" t="str">
        <f t="shared" si="285"/>
        <v>Custeio</v>
      </c>
      <c r="L1931" s="47" t="s">
        <v>75</v>
      </c>
      <c r="M1931" s="47" t="s">
        <v>891</v>
      </c>
      <c r="N1931" s="26" t="str">
        <f t="shared" si="281"/>
        <v>Realizado</v>
      </c>
      <c r="O1931" s="47" t="s">
        <v>763</v>
      </c>
      <c r="P1931" s="47" t="s">
        <v>76</v>
      </c>
      <c r="Q1931" s="26" t="str">
        <f>IFERROR(IFERROR(VLOOKUP(H1931,[1]STATUS_CAPEX!I:J,2,0),VLOOKUP(H1931,[1]STATUS_OPEX!H:I,2,0)),0)</f>
        <v>LIB //COMS</v>
      </c>
      <c r="R1931" s="135">
        <v>45589</v>
      </c>
      <c r="S1931" s="32" t="s">
        <v>165</v>
      </c>
      <c r="T1931" s="47" t="s">
        <v>72</v>
      </c>
      <c r="U1931" s="33" t="s">
        <v>39</v>
      </c>
      <c r="V1931" s="33" t="str">
        <f t="shared" si="287"/>
        <v>OK</v>
      </c>
      <c r="W1931" s="33" t="s">
        <v>49</v>
      </c>
      <c r="X1931" s="33" t="s">
        <v>49</v>
      </c>
      <c r="Y1931" s="33" t="s">
        <v>39</v>
      </c>
      <c r="Z1931" s="14">
        <f t="shared" si="282"/>
        <v>1</v>
      </c>
      <c r="AA1931" s="48">
        <v>5389.02</v>
      </c>
      <c r="AB1931" s="76" t="s">
        <v>661</v>
      </c>
      <c r="AC1931" s="36" t="s">
        <v>73</v>
      </c>
      <c r="AD1931" s="37" t="s">
        <v>51</v>
      </c>
      <c r="AE1931" s="32" t="str">
        <f t="shared" si="286"/>
        <v>Realizado</v>
      </c>
      <c r="AF1931" s="38" t="s">
        <v>166</v>
      </c>
      <c r="AG1931" s="49">
        <f t="shared" si="279"/>
        <v>1294.17</v>
      </c>
      <c r="AH1931" s="40">
        <v>2548098.5699999998</v>
      </c>
      <c r="AI1931" s="50" t="e">
        <f t="shared" si="283"/>
        <v>#N/A</v>
      </c>
      <c r="AJ1931" s="50">
        <v>26291828</v>
      </c>
      <c r="AK1931" s="77">
        <v>1294.17</v>
      </c>
      <c r="AL1931" s="34" t="str">
        <f t="shared" si="284"/>
        <v>Mauricio Alves</v>
      </c>
    </row>
    <row r="1932" spans="1:38" hidden="1" x14ac:dyDescent="0.25">
      <c r="A1932" s="26" t="s">
        <v>183</v>
      </c>
      <c r="B1932" s="26" t="s">
        <v>905</v>
      </c>
      <c r="C1932" s="26" t="s">
        <v>372</v>
      </c>
      <c r="D1932" s="26" t="s">
        <v>286</v>
      </c>
      <c r="E1932" s="27">
        <v>11179</v>
      </c>
      <c r="F1932" s="67">
        <v>810</v>
      </c>
      <c r="G1932" s="67"/>
      <c r="H1932" s="44">
        <v>6000847304</v>
      </c>
      <c r="I1932" s="90" t="s">
        <v>107</v>
      </c>
      <c r="J1932" s="90" t="s">
        <v>107</v>
      </c>
      <c r="K1932" s="30" t="str">
        <f t="shared" si="285"/>
        <v>Custeio</v>
      </c>
      <c r="L1932" s="47" t="s">
        <v>156</v>
      </c>
      <c r="M1932" s="47" t="s">
        <v>891</v>
      </c>
      <c r="N1932" s="26" t="str">
        <f t="shared" si="281"/>
        <v>Realizado</v>
      </c>
      <c r="O1932" s="47" t="s">
        <v>45</v>
      </c>
      <c r="P1932" s="47" t="s">
        <v>76</v>
      </c>
      <c r="Q1932" s="26" t="str">
        <f>IFERROR(IFERROR(VLOOKUP(H1932,[1]STATUS_CAPEX!I:J,2,0),VLOOKUP(H1932,[1]STATUS_OPEX!H:I,2,0)),0)</f>
        <v>LIB //PEND</v>
      </c>
      <c r="R1932" s="135">
        <v>45589</v>
      </c>
      <c r="S1932" s="32" t="s">
        <v>66</v>
      </c>
      <c r="T1932" s="47" t="s">
        <v>72</v>
      </c>
      <c r="U1932" s="33" t="s">
        <v>39</v>
      </c>
      <c r="V1932" s="33" t="str">
        <f t="shared" si="287"/>
        <v>OK</v>
      </c>
      <c r="W1932" s="33" t="s">
        <v>49</v>
      </c>
      <c r="X1932" s="33" t="s">
        <v>49</v>
      </c>
      <c r="Y1932" s="33" t="str">
        <f>IF(AK1932&gt;0,"OK","NOK")</f>
        <v>OK</v>
      </c>
      <c r="Z1932" s="14">
        <f t="shared" si="282"/>
        <v>1</v>
      </c>
      <c r="AA1932" s="48">
        <v>2917.07</v>
      </c>
      <c r="AB1932" s="50" t="s">
        <v>50</v>
      </c>
      <c r="AC1932" s="36" t="s">
        <v>271</v>
      </c>
      <c r="AD1932" s="37" t="s">
        <v>51</v>
      </c>
      <c r="AE1932" s="32" t="str">
        <f t="shared" si="286"/>
        <v>Realizado</v>
      </c>
      <c r="AF1932" s="38" t="s">
        <v>68</v>
      </c>
      <c r="AG1932" s="49">
        <f t="shared" si="279"/>
        <v>1950.73</v>
      </c>
      <c r="AH1932" s="40">
        <v>2548098.5699999998</v>
      </c>
      <c r="AI1932" s="50" t="e">
        <f t="shared" si="283"/>
        <v>#N/A</v>
      </c>
      <c r="AJ1932" s="110">
        <v>26257836</v>
      </c>
      <c r="AK1932" s="77">
        <v>1950.73</v>
      </c>
      <c r="AL1932" s="34" t="str">
        <f t="shared" si="284"/>
        <v>Erica Fragoso</v>
      </c>
    </row>
    <row r="1933" spans="1:38" x14ac:dyDescent="0.25">
      <c r="A1933" s="26" t="s">
        <v>38</v>
      </c>
      <c r="B1933" s="26" t="s">
        <v>39</v>
      </c>
      <c r="C1933" s="26" t="s">
        <v>52</v>
      </c>
      <c r="D1933" s="26" t="s">
        <v>40</v>
      </c>
      <c r="E1933" s="117">
        <v>44744207</v>
      </c>
      <c r="F1933" s="118">
        <v>312</v>
      </c>
      <c r="G1933" s="118"/>
      <c r="H1933" s="26">
        <v>6000844982</v>
      </c>
      <c r="I1933" s="55" t="s">
        <v>42</v>
      </c>
      <c r="J1933" s="55" t="s">
        <v>42</v>
      </c>
      <c r="K1933" s="30" t="str">
        <f t="shared" si="285"/>
        <v>Custeio</v>
      </c>
      <c r="L1933" s="119" t="s">
        <v>950</v>
      </c>
      <c r="M1933" s="119" t="s">
        <v>506</v>
      </c>
      <c r="N1933" s="43" t="str">
        <f t="shared" si="281"/>
        <v>Realizado</v>
      </c>
      <c r="O1933" s="119" t="s">
        <v>64</v>
      </c>
      <c r="P1933" s="119" t="s">
        <v>76</v>
      </c>
      <c r="Q1933" s="26" t="str">
        <f>IFERROR(IFERROR(VLOOKUP(H1933,[1]STATUS_CAPEX!I:J,2,0),VLOOKUP(H1933,[1]STATUS_OPEX!H:I,2,0)),0)</f>
        <v>LIB //COMS</v>
      </c>
      <c r="R1933" s="136">
        <v>45589</v>
      </c>
      <c r="S1933" s="32" t="s">
        <v>165</v>
      </c>
      <c r="T1933" s="119" t="s">
        <v>72</v>
      </c>
      <c r="U1933" s="33" t="s">
        <v>39</v>
      </c>
      <c r="V1933" s="33" t="str">
        <f t="shared" si="287"/>
        <v>OK</v>
      </c>
      <c r="W1933" s="33" t="s">
        <v>49</v>
      </c>
      <c r="X1933" s="33" t="s">
        <v>49</v>
      </c>
      <c r="Y1933" s="33" t="s">
        <v>39</v>
      </c>
      <c r="Z1933" s="14">
        <f t="shared" si="282"/>
        <v>1</v>
      </c>
      <c r="AA1933" s="121">
        <v>3876.42</v>
      </c>
      <c r="AB1933" s="76" t="s">
        <v>661</v>
      </c>
      <c r="AC1933" s="104" t="s">
        <v>271</v>
      </c>
      <c r="AD1933" s="37" t="s">
        <v>51</v>
      </c>
      <c r="AE1933" s="32" t="str">
        <f t="shared" si="286"/>
        <v>Realizado</v>
      </c>
      <c r="AF1933" s="38" t="s">
        <v>166</v>
      </c>
      <c r="AG1933" s="126">
        <f t="shared" si="279"/>
        <v>2433.2399999999998</v>
      </c>
      <c r="AH1933" s="40">
        <v>2548098.5699999998</v>
      </c>
      <c r="AI1933" s="123" t="e">
        <f t="shared" si="283"/>
        <v>#N/A</v>
      </c>
      <c r="AJ1933" s="124">
        <v>26152169</v>
      </c>
      <c r="AK1933" s="156">
        <v>2433.2399999999998</v>
      </c>
      <c r="AL1933" s="34" t="str">
        <f t="shared" si="284"/>
        <v>Mauricio Alves</v>
      </c>
    </row>
    <row r="1934" spans="1:38" x14ac:dyDescent="0.25">
      <c r="A1934" s="26" t="s">
        <v>909</v>
      </c>
      <c r="B1934" s="26" t="s">
        <v>39</v>
      </c>
      <c r="C1934" s="26" t="s">
        <v>52</v>
      </c>
      <c r="D1934" s="26" t="s">
        <v>40</v>
      </c>
      <c r="E1934" s="117" t="s">
        <v>910</v>
      </c>
      <c r="F1934" s="118" t="s">
        <v>951</v>
      </c>
      <c r="G1934" s="118">
        <v>0</v>
      </c>
      <c r="H1934" s="157">
        <v>6000844698</v>
      </c>
      <c r="I1934" s="45" t="s">
        <v>109</v>
      </c>
      <c r="J1934" s="45" t="s">
        <v>109</v>
      </c>
      <c r="K1934" s="30" t="str">
        <f t="shared" si="285"/>
        <v>Custeio</v>
      </c>
      <c r="L1934" s="119" t="s">
        <v>403</v>
      </c>
      <c r="M1934" s="119" t="s">
        <v>54</v>
      </c>
      <c r="N1934" s="43" t="str">
        <f t="shared" si="281"/>
        <v>Realizado</v>
      </c>
      <c r="O1934" s="119" t="s">
        <v>45</v>
      </c>
      <c r="P1934" s="119"/>
      <c r="Q1934" s="43" t="str">
        <f>IFERROR(IFERROR(VLOOKUP(H1934,[1]STATUS_CAPEX!I:J,2,0),VLOOKUP(H1934,[1]STATUS_OPEX!H:I,2,0)),0)</f>
        <v>LIB //CONC</v>
      </c>
      <c r="R1934" s="136">
        <v>45589</v>
      </c>
      <c r="S1934" s="99" t="s">
        <v>66</v>
      </c>
      <c r="T1934" s="119" t="s">
        <v>72</v>
      </c>
      <c r="U1934" s="33" t="s">
        <v>39</v>
      </c>
      <c r="V1934" s="33" t="str">
        <f t="shared" si="287"/>
        <v>OK</v>
      </c>
      <c r="W1934" s="33" t="s">
        <v>49</v>
      </c>
      <c r="X1934" s="33" t="s">
        <v>49</v>
      </c>
      <c r="Y1934" s="33" t="s">
        <v>39</v>
      </c>
      <c r="Z1934" s="14">
        <f t="shared" si="282"/>
        <v>1</v>
      </c>
      <c r="AA1934" s="60">
        <v>0</v>
      </c>
      <c r="AB1934" s="139" t="str">
        <f>IFERROR(VLOOKUP(H1934,[1]!Tabela11[[#All],[PEP/ORDEM]:[Mês_Acompanhamento]],8,0),"GIRO")</f>
        <v>GIRO</v>
      </c>
      <c r="AC1934" s="104" t="s">
        <v>404</v>
      </c>
      <c r="AD1934" s="37" t="s">
        <v>51</v>
      </c>
      <c r="AE1934" s="32" t="str">
        <f t="shared" si="286"/>
        <v>Realizado</v>
      </c>
      <c r="AF1934" s="38" t="s">
        <v>166</v>
      </c>
      <c r="AG1934" s="122">
        <f t="shared" si="279"/>
        <v>120840.4</v>
      </c>
      <c r="AH1934" s="40">
        <v>2548098.5699999998</v>
      </c>
      <c r="AI1934" s="123" t="e">
        <f t="shared" si="283"/>
        <v>#N/A</v>
      </c>
      <c r="AJ1934" s="124">
        <v>26130771</v>
      </c>
      <c r="AK1934" s="156">
        <v>120840.4</v>
      </c>
      <c r="AL1934" s="34" t="str">
        <f t="shared" si="284"/>
        <v>Mauricio Alves</v>
      </c>
    </row>
    <row r="1935" spans="1:38" hidden="1" x14ac:dyDescent="0.25">
      <c r="A1935" s="26" t="s">
        <v>143</v>
      </c>
      <c r="B1935" s="26" t="s">
        <v>39</v>
      </c>
      <c r="C1935" s="26" t="s">
        <v>52</v>
      </c>
      <c r="D1935" s="26" t="s">
        <v>40</v>
      </c>
      <c r="E1935" s="117">
        <v>287044</v>
      </c>
      <c r="F1935" s="118"/>
      <c r="G1935" s="118"/>
      <c r="H1935" s="26" t="s">
        <v>952</v>
      </c>
      <c r="I1935" s="29" t="s">
        <v>42</v>
      </c>
      <c r="J1935" s="29" t="s">
        <v>42</v>
      </c>
      <c r="K1935" s="30" t="str">
        <f t="shared" si="285"/>
        <v>EME</v>
      </c>
      <c r="L1935" s="119"/>
      <c r="M1935" s="119" t="s">
        <v>54</v>
      </c>
      <c r="N1935" s="43" t="str">
        <f t="shared" si="281"/>
        <v>Realizado</v>
      </c>
      <c r="O1935" s="119" t="s">
        <v>64</v>
      </c>
      <c r="P1935" s="47" t="s">
        <v>700</v>
      </c>
      <c r="Q1935" s="43" t="str">
        <f>IFERROR(IFERROR(VLOOKUP(H1935,[1]STATUS_CAPEX!I:J,2,0),VLOOKUP(H1935,[1]STATUS_OPEX!H:I,2,0)),0)</f>
        <v>LIB // DEV</v>
      </c>
      <c r="R1935" s="136">
        <v>45589</v>
      </c>
      <c r="S1935" s="32" t="s">
        <v>66</v>
      </c>
      <c r="T1935" s="26" t="s">
        <v>48</v>
      </c>
      <c r="U1935" s="33" t="s">
        <v>39</v>
      </c>
      <c r="V1935" s="33" t="str">
        <f t="shared" si="287"/>
        <v>OK</v>
      </c>
      <c r="W1935" s="33" t="s">
        <v>49</v>
      </c>
      <c r="X1935" s="33" t="s">
        <v>49</v>
      </c>
      <c r="Y1935" s="33" t="s">
        <v>39</v>
      </c>
      <c r="Z1935" s="14">
        <f t="shared" si="282"/>
        <v>1</v>
      </c>
      <c r="AA1935" s="121">
        <v>3876.42</v>
      </c>
      <c r="AB1935" s="76" t="s">
        <v>661</v>
      </c>
      <c r="AC1935" s="104" t="str">
        <f>IFERROR(VLOOKUP(T1935,[1]STATUS_CAPEX!Q:R,2,0),"SAMUEL OLIVEIRA")</f>
        <v>LUCAS ANDRADE</v>
      </c>
      <c r="AD1935" s="37" t="s">
        <v>51</v>
      </c>
      <c r="AE1935" s="32" t="str">
        <f t="shared" si="286"/>
        <v>Realizado</v>
      </c>
      <c r="AF1935" s="38" t="s">
        <v>68</v>
      </c>
      <c r="AG1935" s="122">
        <f t="shared" si="279"/>
        <v>2337.25</v>
      </c>
      <c r="AH1935" s="40">
        <v>2548098.5699999998</v>
      </c>
      <c r="AI1935" s="123" t="e">
        <f t="shared" si="283"/>
        <v>#N/A</v>
      </c>
      <c r="AJ1935" s="124">
        <v>26151826</v>
      </c>
      <c r="AK1935" s="156">
        <v>2337.25</v>
      </c>
      <c r="AL1935" s="34" t="str">
        <f t="shared" si="284"/>
        <v>Mauricio Alves</v>
      </c>
    </row>
    <row r="1936" spans="1:38" x14ac:dyDescent="0.25">
      <c r="A1936" s="26" t="s">
        <v>38</v>
      </c>
      <c r="B1936" s="26" t="s">
        <v>39</v>
      </c>
      <c r="C1936" s="26" t="s">
        <v>52</v>
      </c>
      <c r="D1936" s="26" t="s">
        <v>40</v>
      </c>
      <c r="E1936" s="117">
        <v>11182</v>
      </c>
      <c r="F1936" s="118">
        <v>811</v>
      </c>
      <c r="G1936" s="118"/>
      <c r="H1936" s="26">
        <v>6000845605</v>
      </c>
      <c r="I1936" s="26" t="s">
        <v>42</v>
      </c>
      <c r="J1936" s="26" t="s">
        <v>42</v>
      </c>
      <c r="K1936" s="30" t="str">
        <f t="shared" si="285"/>
        <v>Custeio</v>
      </c>
      <c r="L1936" s="119" t="s">
        <v>950</v>
      </c>
      <c r="M1936" s="119" t="s">
        <v>891</v>
      </c>
      <c r="N1936" s="43" t="str">
        <f t="shared" si="281"/>
        <v>Realizado</v>
      </c>
      <c r="O1936" s="119" t="s">
        <v>100</v>
      </c>
      <c r="P1936" s="119" t="s">
        <v>76</v>
      </c>
      <c r="Q1936" s="26" t="str">
        <f>IFERROR(IFERROR(VLOOKUP(H1936,[1]STATUS_CAPEX!I:J,2,0),VLOOKUP(H1936,[1]STATUS_OPEX!H:I,2,0)),0)</f>
        <v>LIB //COMS</v>
      </c>
      <c r="R1936" s="136">
        <v>45590</v>
      </c>
      <c r="S1936" s="32" t="s">
        <v>165</v>
      </c>
      <c r="T1936" s="119" t="s">
        <v>72</v>
      </c>
      <c r="U1936" s="33" t="s">
        <v>39</v>
      </c>
      <c r="V1936" s="33" t="str">
        <f t="shared" si="287"/>
        <v>OK</v>
      </c>
      <c r="W1936" s="33" t="s">
        <v>49</v>
      </c>
      <c r="X1936" s="33" t="s">
        <v>49</v>
      </c>
      <c r="Y1936" s="33" t="s">
        <v>39</v>
      </c>
      <c r="Z1936" s="14">
        <f t="shared" si="282"/>
        <v>1</v>
      </c>
      <c r="AA1936" s="121">
        <v>13679.17</v>
      </c>
      <c r="AB1936" s="76" t="s">
        <v>661</v>
      </c>
      <c r="AC1936" s="36" t="s">
        <v>271</v>
      </c>
      <c r="AD1936" s="37" t="s">
        <v>51</v>
      </c>
      <c r="AE1936" s="32" t="str">
        <f t="shared" si="286"/>
        <v>Realizado</v>
      </c>
      <c r="AF1936" s="38" t="s">
        <v>166</v>
      </c>
      <c r="AG1936" s="122">
        <f t="shared" si="279"/>
        <v>8945.9</v>
      </c>
      <c r="AH1936" s="40">
        <v>2548098.5699999998</v>
      </c>
      <c r="AI1936" s="123" t="e">
        <f t="shared" si="283"/>
        <v>#N/A</v>
      </c>
      <c r="AJ1936" s="124">
        <v>26173340</v>
      </c>
      <c r="AK1936" s="156">
        <v>8945.9</v>
      </c>
      <c r="AL1936" s="34" t="str">
        <f t="shared" si="284"/>
        <v>Mauricio Alves</v>
      </c>
    </row>
    <row r="1937" spans="1:38" x14ac:dyDescent="0.25">
      <c r="A1937" s="26" t="s">
        <v>38</v>
      </c>
      <c r="B1937" s="26" t="s">
        <v>39</v>
      </c>
      <c r="C1937" s="26" t="s">
        <v>52</v>
      </c>
      <c r="D1937" s="26" t="s">
        <v>40</v>
      </c>
      <c r="E1937" s="27">
        <v>71413</v>
      </c>
      <c r="F1937" s="67">
        <v>313</v>
      </c>
      <c r="G1937" s="67"/>
      <c r="H1937" s="26">
        <v>6000846448</v>
      </c>
      <c r="I1937" s="26" t="s">
        <v>42</v>
      </c>
      <c r="J1937" s="26" t="s">
        <v>42</v>
      </c>
      <c r="K1937" s="30" t="str">
        <f t="shared" si="285"/>
        <v>Custeio</v>
      </c>
      <c r="L1937" s="119" t="s">
        <v>950</v>
      </c>
      <c r="M1937" s="47" t="s">
        <v>506</v>
      </c>
      <c r="N1937" s="26" t="str">
        <f t="shared" si="281"/>
        <v>Realizado</v>
      </c>
      <c r="O1937" s="47" t="s">
        <v>763</v>
      </c>
      <c r="P1937" s="47" t="s">
        <v>112</v>
      </c>
      <c r="Q1937" s="26" t="str">
        <f>IFERROR(IFERROR(VLOOKUP(H1937,[1]STATUS_CAPEX!I:J,2,0),VLOOKUP(H1937,[1]STATUS_OPEX!H:I,2,0)),0)</f>
        <v>LIB //COMS</v>
      </c>
      <c r="R1937" s="136">
        <v>45590</v>
      </c>
      <c r="S1937" s="32" t="s">
        <v>165</v>
      </c>
      <c r="T1937" s="47" t="s">
        <v>72</v>
      </c>
      <c r="U1937" s="33" t="s">
        <v>39</v>
      </c>
      <c r="V1937" s="33" t="str">
        <f t="shared" si="287"/>
        <v>OK</v>
      </c>
      <c r="W1937" s="33" t="s">
        <v>49</v>
      </c>
      <c r="X1937" s="33" t="s">
        <v>49</v>
      </c>
      <c r="Y1937" s="33" t="s">
        <v>39</v>
      </c>
      <c r="Z1937" s="14">
        <f t="shared" si="282"/>
        <v>1</v>
      </c>
      <c r="AA1937" s="48">
        <v>11.02</v>
      </c>
      <c r="AB1937" s="76" t="s">
        <v>661</v>
      </c>
      <c r="AC1937" s="36" t="s">
        <v>73</v>
      </c>
      <c r="AD1937" s="37" t="s">
        <v>51</v>
      </c>
      <c r="AE1937" s="32" t="str">
        <f t="shared" si="286"/>
        <v>Realizado</v>
      </c>
      <c r="AF1937" s="38" t="s">
        <v>166</v>
      </c>
      <c r="AG1937" s="39">
        <f t="shared" si="279"/>
        <v>11.04</v>
      </c>
      <c r="AH1937" s="40">
        <v>2548098.5699999998</v>
      </c>
      <c r="AI1937" s="35" t="e">
        <f t="shared" si="283"/>
        <v>#N/A</v>
      </c>
      <c r="AJ1937" s="110">
        <v>26187789</v>
      </c>
      <c r="AK1937" s="77">
        <v>11.04</v>
      </c>
      <c r="AL1937" s="34" t="str">
        <f t="shared" si="284"/>
        <v>Mauricio Alves</v>
      </c>
    </row>
    <row r="1938" spans="1:38" x14ac:dyDescent="0.25">
      <c r="A1938" s="26" t="s">
        <v>38</v>
      </c>
      <c r="B1938" s="26" t="s">
        <v>39</v>
      </c>
      <c r="C1938" s="26" t="s">
        <v>52</v>
      </c>
      <c r="D1938" s="26" t="s">
        <v>40</v>
      </c>
      <c r="E1938" s="27">
        <v>44766885</v>
      </c>
      <c r="F1938" s="67">
        <v>314</v>
      </c>
      <c r="G1938" s="67"/>
      <c r="H1938" s="26">
        <v>6000845613</v>
      </c>
      <c r="I1938" s="26" t="s">
        <v>42</v>
      </c>
      <c r="J1938" s="26" t="s">
        <v>42</v>
      </c>
      <c r="K1938" s="30" t="str">
        <f t="shared" si="285"/>
        <v>Custeio</v>
      </c>
      <c r="L1938" s="119" t="s">
        <v>950</v>
      </c>
      <c r="M1938" s="47" t="s">
        <v>506</v>
      </c>
      <c r="N1938" s="26" t="str">
        <f t="shared" si="281"/>
        <v>Realizado</v>
      </c>
      <c r="O1938" s="47" t="s">
        <v>64</v>
      </c>
      <c r="P1938" s="47" t="s">
        <v>76</v>
      </c>
      <c r="Q1938" s="26" t="str">
        <f>IFERROR(IFERROR(VLOOKUP(H1938,[1]STATUS_CAPEX!I:J,2,0),VLOOKUP(H1938,[1]STATUS_OPEX!H:I,2,0)),0)</f>
        <v>LIB //COMS</v>
      </c>
      <c r="R1938" s="136">
        <v>45590</v>
      </c>
      <c r="S1938" s="32" t="s">
        <v>165</v>
      </c>
      <c r="T1938" s="47" t="s">
        <v>72</v>
      </c>
      <c r="U1938" s="33" t="s">
        <v>39</v>
      </c>
      <c r="V1938" s="33" t="str">
        <f t="shared" si="287"/>
        <v>OK</v>
      </c>
      <c r="W1938" s="33" t="s">
        <v>49</v>
      </c>
      <c r="X1938" s="33" t="s">
        <v>49</v>
      </c>
      <c r="Y1938" s="33" t="s">
        <v>39</v>
      </c>
      <c r="Z1938" s="14">
        <f t="shared" si="282"/>
        <v>1</v>
      </c>
      <c r="AA1938" s="48">
        <v>974.36</v>
      </c>
      <c r="AB1938" s="76" t="s">
        <v>661</v>
      </c>
      <c r="AC1938" s="36" t="s">
        <v>271</v>
      </c>
      <c r="AD1938" s="37" t="s">
        <v>51</v>
      </c>
      <c r="AE1938" s="32" t="str">
        <f t="shared" si="286"/>
        <v>Realizado</v>
      </c>
      <c r="AF1938" s="38" t="s">
        <v>166</v>
      </c>
      <c r="AG1938" s="39">
        <f t="shared" si="279"/>
        <v>503.56</v>
      </c>
      <c r="AH1938" s="40">
        <v>2548098.5699999998</v>
      </c>
      <c r="AI1938" s="35" t="e">
        <f t="shared" si="283"/>
        <v>#N/A</v>
      </c>
      <c r="AJ1938" s="110">
        <v>26173401</v>
      </c>
      <c r="AK1938" s="77">
        <v>503.56</v>
      </c>
      <c r="AL1938" s="34" t="str">
        <f t="shared" si="284"/>
        <v>Mauricio Alves</v>
      </c>
    </row>
    <row r="1939" spans="1:38" x14ac:dyDescent="0.25">
      <c r="A1939" s="26" t="s">
        <v>38</v>
      </c>
      <c r="B1939" s="26" t="s">
        <v>39</v>
      </c>
      <c r="C1939" s="26" t="s">
        <v>52</v>
      </c>
      <c r="D1939" s="26" t="s">
        <v>40</v>
      </c>
      <c r="E1939" s="27">
        <v>1004965467</v>
      </c>
      <c r="F1939" s="67">
        <v>315</v>
      </c>
      <c r="G1939" s="67"/>
      <c r="H1939" s="26">
        <v>6000845558</v>
      </c>
      <c r="I1939" s="43" t="s">
        <v>42</v>
      </c>
      <c r="J1939" s="43" t="s">
        <v>42</v>
      </c>
      <c r="K1939" s="30" t="str">
        <f t="shared" si="285"/>
        <v>Custeio</v>
      </c>
      <c r="L1939" s="119" t="s">
        <v>950</v>
      </c>
      <c r="M1939" s="47" t="s">
        <v>541</v>
      </c>
      <c r="N1939" s="26" t="str">
        <f t="shared" si="281"/>
        <v>Realizado</v>
      </c>
      <c r="O1939" s="47" t="s">
        <v>763</v>
      </c>
      <c r="P1939" s="47" t="s">
        <v>112</v>
      </c>
      <c r="Q1939" s="26" t="str">
        <f>IFERROR(IFERROR(VLOOKUP(H1939,[1]STATUS_CAPEX!I:J,2,0),VLOOKUP(H1939,[1]STATUS_OPEX!H:I,2,0)),0)</f>
        <v>LIB //COMS</v>
      </c>
      <c r="R1939" s="136">
        <v>45590</v>
      </c>
      <c r="S1939" s="32" t="s">
        <v>165</v>
      </c>
      <c r="T1939" s="47" t="s">
        <v>72</v>
      </c>
      <c r="U1939" s="33" t="s">
        <v>39</v>
      </c>
      <c r="V1939" s="33" t="str">
        <f t="shared" si="287"/>
        <v>OK</v>
      </c>
      <c r="W1939" s="33" t="s">
        <v>49</v>
      </c>
      <c r="X1939" s="33" t="s">
        <v>49</v>
      </c>
      <c r="Y1939" s="33" t="s">
        <v>39</v>
      </c>
      <c r="Z1939" s="14">
        <f t="shared" si="282"/>
        <v>1</v>
      </c>
      <c r="AA1939" s="48">
        <v>11.02</v>
      </c>
      <c r="AB1939" s="76" t="s">
        <v>661</v>
      </c>
      <c r="AC1939" s="36" t="s">
        <v>73</v>
      </c>
      <c r="AD1939" s="37" t="s">
        <v>51</v>
      </c>
      <c r="AE1939" s="32" t="str">
        <f t="shared" si="286"/>
        <v>Realizado</v>
      </c>
      <c r="AF1939" s="38" t="s">
        <v>166</v>
      </c>
      <c r="AG1939" s="39">
        <f t="shared" si="279"/>
        <v>11.04</v>
      </c>
      <c r="AH1939" s="40">
        <v>2548098.5699999998</v>
      </c>
      <c r="AI1939" s="35" t="e">
        <f t="shared" si="283"/>
        <v>#N/A</v>
      </c>
      <c r="AJ1939" s="35">
        <v>26173443</v>
      </c>
      <c r="AK1939" s="77">
        <v>11.04</v>
      </c>
      <c r="AL1939" s="34" t="str">
        <f t="shared" si="284"/>
        <v>Mauricio Alves</v>
      </c>
    </row>
    <row r="1940" spans="1:38" x14ac:dyDescent="0.25">
      <c r="A1940" s="26" t="s">
        <v>38</v>
      </c>
      <c r="B1940" s="26" t="s">
        <v>39</v>
      </c>
      <c r="C1940" s="26" t="s">
        <v>52</v>
      </c>
      <c r="D1940" s="26" t="s">
        <v>40</v>
      </c>
      <c r="E1940" s="27">
        <v>62373</v>
      </c>
      <c r="F1940" s="67">
        <v>396</v>
      </c>
      <c r="G1940" s="67"/>
      <c r="H1940" s="44" t="s">
        <v>953</v>
      </c>
      <c r="I1940" s="45" t="s">
        <v>63</v>
      </c>
      <c r="J1940" s="45" t="s">
        <v>63</v>
      </c>
      <c r="K1940" s="30" t="str">
        <f t="shared" si="285"/>
        <v>EME</v>
      </c>
      <c r="L1940" s="119" t="s">
        <v>950</v>
      </c>
      <c r="M1940" s="47" t="s">
        <v>54</v>
      </c>
      <c r="N1940" s="26" t="str">
        <f t="shared" si="281"/>
        <v>Realizado</v>
      </c>
      <c r="O1940" s="47" t="s">
        <v>45</v>
      </c>
      <c r="P1940" s="47" t="s">
        <v>700</v>
      </c>
      <c r="Q1940" s="26" t="str">
        <f>IFERROR(IFERROR(VLOOKUP(H1940,[1]STATUS_CAPEX!I:J,2,0),VLOOKUP(H1940,[1]STATUS_OPEX!H:I,2,0)),0)</f>
        <v>LIB //COMS</v>
      </c>
      <c r="R1940" s="136">
        <v>45590</v>
      </c>
      <c r="S1940" s="32" t="s">
        <v>66</v>
      </c>
      <c r="T1940" s="26" t="s">
        <v>48</v>
      </c>
      <c r="U1940" s="33" t="s">
        <v>39</v>
      </c>
      <c r="V1940" s="33" t="str">
        <f t="shared" si="287"/>
        <v>OK</v>
      </c>
      <c r="W1940" s="33" t="s">
        <v>49</v>
      </c>
      <c r="X1940" s="33" t="s">
        <v>49</v>
      </c>
      <c r="Y1940" s="33" t="s">
        <v>39</v>
      </c>
      <c r="Z1940" s="14">
        <f t="shared" si="282"/>
        <v>1</v>
      </c>
      <c r="AA1940" s="48">
        <v>4057.58</v>
      </c>
      <c r="AB1940" s="50" t="s">
        <v>50</v>
      </c>
      <c r="AC1940" s="36" t="str">
        <f>IFERROR(VLOOKUP(T1940,[1]STATUS_CAPEX!Q:R,2,0),"SAMUEL OLIVEIRA")</f>
        <v>LUCAS ANDRADE</v>
      </c>
      <c r="AD1940" s="37" t="s">
        <v>51</v>
      </c>
      <c r="AE1940" s="32" t="str">
        <f t="shared" si="286"/>
        <v>Realizado</v>
      </c>
      <c r="AF1940" s="38" t="s">
        <v>345</v>
      </c>
      <c r="AG1940" s="39">
        <f t="shared" si="279"/>
        <v>4454.67</v>
      </c>
      <c r="AH1940" s="40">
        <v>2548098.5699999998</v>
      </c>
      <c r="AI1940" s="35" t="e">
        <f t="shared" si="283"/>
        <v>#N/A</v>
      </c>
      <c r="AJ1940" s="124">
        <v>26233368</v>
      </c>
      <c r="AK1940" s="155">
        <v>4454.67</v>
      </c>
      <c r="AL1940" s="34" t="str">
        <f t="shared" si="284"/>
        <v>Mauricio Alves</v>
      </c>
    </row>
    <row r="1941" spans="1:38" hidden="1" x14ac:dyDescent="0.25">
      <c r="A1941" s="43" t="s">
        <v>183</v>
      </c>
      <c r="B1941" s="43" t="s">
        <v>954</v>
      </c>
      <c r="C1941" s="43" t="s">
        <v>361</v>
      </c>
      <c r="D1941" s="26" t="s">
        <v>61</v>
      </c>
      <c r="E1941" s="27">
        <v>61356</v>
      </c>
      <c r="F1941" s="67">
        <v>397</v>
      </c>
      <c r="G1941" s="67"/>
      <c r="H1941" s="44" t="s">
        <v>955</v>
      </c>
      <c r="I1941" s="45" t="s">
        <v>63</v>
      </c>
      <c r="J1941" s="45" t="s">
        <v>63</v>
      </c>
      <c r="K1941" s="30" t="str">
        <f t="shared" si="285"/>
        <v>EME</v>
      </c>
      <c r="L1941" s="119" t="s">
        <v>950</v>
      </c>
      <c r="M1941" s="47" t="s">
        <v>54</v>
      </c>
      <c r="N1941" s="26" t="str">
        <f t="shared" si="281"/>
        <v>Pendente</v>
      </c>
      <c r="O1941" s="47" t="s">
        <v>45</v>
      </c>
      <c r="P1941" s="47" t="s">
        <v>700</v>
      </c>
      <c r="Q1941" s="26" t="str">
        <f>IFERROR(IFERROR(VLOOKUP(H1941,[1]STATUS_CAPEX!I:J,2,0),VLOOKUP(H1941,[1]STATUS_OPEX!H:I,2,0)),0)</f>
        <v>LIB //ATEC</v>
      </c>
      <c r="R1941" s="136">
        <v>45590</v>
      </c>
      <c r="S1941" s="32" t="s">
        <v>66</v>
      </c>
      <c r="T1941" s="26" t="s">
        <v>48</v>
      </c>
      <c r="U1941" s="33" t="s">
        <v>67</v>
      </c>
      <c r="V1941" s="33" t="str">
        <f t="shared" si="287"/>
        <v>OK</v>
      </c>
      <c r="W1941" s="33" t="s">
        <v>148</v>
      </c>
      <c r="X1941" s="33" t="s">
        <v>148</v>
      </c>
      <c r="Y1941" s="33" t="str">
        <f>IF(AK1941&gt;0,"OK","NOK")</f>
        <v>NOK</v>
      </c>
      <c r="Z1941" s="14">
        <f t="shared" si="282"/>
        <v>0.2</v>
      </c>
      <c r="AA1941" s="48">
        <v>3415.61</v>
      </c>
      <c r="AB1941" s="76" t="s">
        <v>661</v>
      </c>
      <c r="AC1941" s="36" t="s">
        <v>411</v>
      </c>
      <c r="AD1941" s="37" t="s">
        <v>51</v>
      </c>
      <c r="AE1941" s="32" t="str">
        <f t="shared" si="286"/>
        <v>Não realizado</v>
      </c>
      <c r="AF1941" s="38" t="s">
        <v>68</v>
      </c>
      <c r="AG1941" s="39">
        <f t="shared" si="279"/>
        <v>0</v>
      </c>
      <c r="AH1941" s="40">
        <v>2548098.5699999998</v>
      </c>
      <c r="AI1941" s="35" t="e">
        <f t="shared" si="283"/>
        <v>#N/A</v>
      </c>
      <c r="AJ1941" s="41">
        <v>0</v>
      </c>
      <c r="AK1941" s="51">
        <v>0</v>
      </c>
      <c r="AL1941" s="34" t="str">
        <f t="shared" si="284"/>
        <v>Erica Fragoso</v>
      </c>
    </row>
    <row r="1942" spans="1:38" x14ac:dyDescent="0.25">
      <c r="A1942" s="26" t="s">
        <v>38</v>
      </c>
      <c r="B1942" s="26" t="s">
        <v>39</v>
      </c>
      <c r="C1942" s="26" t="s">
        <v>52</v>
      </c>
      <c r="D1942" s="26" t="s">
        <v>40</v>
      </c>
      <c r="E1942" s="27">
        <v>67340</v>
      </c>
      <c r="F1942" s="67">
        <v>398</v>
      </c>
      <c r="G1942" s="67"/>
      <c r="H1942" s="26" t="s">
        <v>956</v>
      </c>
      <c r="I1942" s="55" t="s">
        <v>42</v>
      </c>
      <c r="J1942" s="55" t="s">
        <v>42</v>
      </c>
      <c r="K1942" s="30" t="str">
        <f t="shared" si="285"/>
        <v>EME</v>
      </c>
      <c r="L1942" s="119" t="s">
        <v>950</v>
      </c>
      <c r="M1942" s="47" t="s">
        <v>54</v>
      </c>
      <c r="N1942" s="26" t="str">
        <f t="shared" si="281"/>
        <v>Realizado</v>
      </c>
      <c r="O1942" s="47" t="s">
        <v>45</v>
      </c>
      <c r="P1942" s="47" t="s">
        <v>705</v>
      </c>
      <c r="Q1942" s="26" t="str">
        <f>IFERROR(IFERROR(VLOOKUP(H1942,[1]STATUS_CAPEX!I:J,2,0),VLOOKUP(H1942,[1]STATUS_OPEX!H:I,2,0)),0)</f>
        <v>LIB // MED</v>
      </c>
      <c r="R1942" s="136">
        <v>45590</v>
      </c>
      <c r="S1942" s="32" t="s">
        <v>165</v>
      </c>
      <c r="T1942" s="26" t="s">
        <v>48</v>
      </c>
      <c r="U1942" s="33" t="s">
        <v>39</v>
      </c>
      <c r="V1942" s="33" t="str">
        <f t="shared" si="287"/>
        <v>OK</v>
      </c>
      <c r="W1942" s="33" t="s">
        <v>49</v>
      </c>
      <c r="X1942" s="33" t="s">
        <v>49</v>
      </c>
      <c r="Y1942" s="33" t="s">
        <v>39</v>
      </c>
      <c r="Z1942" s="14">
        <f t="shared" si="282"/>
        <v>1</v>
      </c>
      <c r="AA1942" s="48">
        <v>5492.82</v>
      </c>
      <c r="AB1942" s="76" t="s">
        <v>661</v>
      </c>
      <c r="AC1942" s="36" t="s">
        <v>411</v>
      </c>
      <c r="AD1942" s="37" t="s">
        <v>51</v>
      </c>
      <c r="AE1942" s="32" t="str">
        <f t="shared" si="286"/>
        <v>Realizado</v>
      </c>
      <c r="AF1942" s="38" t="s">
        <v>166</v>
      </c>
      <c r="AG1942" s="39">
        <f t="shared" si="279"/>
        <v>5239.17</v>
      </c>
      <c r="AH1942" s="40">
        <v>2548098.5699999998</v>
      </c>
      <c r="AI1942" s="35" t="e">
        <f t="shared" si="283"/>
        <v>#N/A</v>
      </c>
      <c r="AJ1942" s="110">
        <v>26201486</v>
      </c>
      <c r="AK1942" s="77">
        <v>5239.17</v>
      </c>
      <c r="AL1942" s="34" t="str">
        <f t="shared" si="284"/>
        <v>Mauricio Alves</v>
      </c>
    </row>
    <row r="1943" spans="1:38" x14ac:dyDescent="0.25">
      <c r="A1943" s="26" t="s">
        <v>38</v>
      </c>
      <c r="B1943" s="26" t="s">
        <v>39</v>
      </c>
      <c r="C1943" s="26" t="s">
        <v>52</v>
      </c>
      <c r="D1943" s="26" t="s">
        <v>40</v>
      </c>
      <c r="E1943" s="27">
        <v>63087</v>
      </c>
      <c r="F1943" s="67">
        <v>399</v>
      </c>
      <c r="G1943" s="67"/>
      <c r="H1943" s="44" t="s">
        <v>957</v>
      </c>
      <c r="I1943" s="45" t="s">
        <v>63</v>
      </c>
      <c r="J1943" s="45" t="s">
        <v>63</v>
      </c>
      <c r="K1943" s="30" t="str">
        <f t="shared" si="285"/>
        <v>EME</v>
      </c>
      <c r="L1943" s="119" t="s">
        <v>950</v>
      </c>
      <c r="M1943" s="47" t="s">
        <v>54</v>
      </c>
      <c r="N1943" s="26" t="str">
        <f t="shared" si="281"/>
        <v>Realizado</v>
      </c>
      <c r="O1943" s="47" t="s">
        <v>147</v>
      </c>
      <c r="P1943" s="47" t="s">
        <v>705</v>
      </c>
      <c r="Q1943" s="26" t="str">
        <f>IFERROR(IFERROR(VLOOKUP(H1943,[1]STATUS_CAPEX!I:J,2,0),VLOOKUP(H1943,[1]STATUS_OPEX!H:I,2,0)),0)</f>
        <v>LIB //COMS</v>
      </c>
      <c r="R1943" s="136">
        <v>45590</v>
      </c>
      <c r="S1943" s="32" t="s">
        <v>66</v>
      </c>
      <c r="T1943" s="26" t="s">
        <v>48</v>
      </c>
      <c r="U1943" s="33" t="s">
        <v>39</v>
      </c>
      <c r="V1943" s="33" t="str">
        <f t="shared" si="287"/>
        <v>OK</v>
      </c>
      <c r="W1943" s="33" t="s">
        <v>49</v>
      </c>
      <c r="X1943" s="33" t="s">
        <v>49</v>
      </c>
      <c r="Y1943" s="33" t="s">
        <v>39</v>
      </c>
      <c r="Z1943" s="14">
        <f t="shared" si="282"/>
        <v>1</v>
      </c>
      <c r="AA1943" s="48">
        <v>4321.68</v>
      </c>
      <c r="AB1943" s="50" t="s">
        <v>50</v>
      </c>
      <c r="AC1943" s="36" t="s">
        <v>347</v>
      </c>
      <c r="AD1943" s="37" t="s">
        <v>51</v>
      </c>
      <c r="AE1943" s="32" t="str">
        <f t="shared" si="286"/>
        <v>Realizado</v>
      </c>
      <c r="AF1943" s="38" t="s">
        <v>345</v>
      </c>
      <c r="AG1943" s="39">
        <f t="shared" si="279"/>
        <v>4427.75</v>
      </c>
      <c r="AH1943" s="40">
        <v>2548098.5699999998</v>
      </c>
      <c r="AI1943" s="35" t="e">
        <f t="shared" si="283"/>
        <v>#N/A</v>
      </c>
      <c r="AJ1943" s="41">
        <v>26435796</v>
      </c>
      <c r="AK1943" s="51">
        <v>4427.75</v>
      </c>
      <c r="AL1943" s="34" t="str">
        <f t="shared" si="284"/>
        <v>Mauricio Alves</v>
      </c>
    </row>
    <row r="1944" spans="1:38" hidden="1" x14ac:dyDescent="0.25">
      <c r="A1944" s="43" t="s">
        <v>106</v>
      </c>
      <c r="B1944" s="30" t="s">
        <v>39</v>
      </c>
      <c r="C1944" s="26" t="s">
        <v>52</v>
      </c>
      <c r="D1944" s="26" t="s">
        <v>40</v>
      </c>
      <c r="E1944" s="27">
        <v>9083</v>
      </c>
      <c r="F1944" s="67">
        <v>400</v>
      </c>
      <c r="G1944" s="67"/>
      <c r="H1944" s="44" t="s">
        <v>958</v>
      </c>
      <c r="I1944" s="45" t="s">
        <v>63</v>
      </c>
      <c r="J1944" s="45" t="s">
        <v>63</v>
      </c>
      <c r="K1944" s="30" t="str">
        <f t="shared" si="285"/>
        <v>EME</v>
      </c>
      <c r="L1944" s="47" t="s">
        <v>136</v>
      </c>
      <c r="M1944" s="47" t="s">
        <v>54</v>
      </c>
      <c r="N1944" s="26" t="str">
        <f t="shared" si="281"/>
        <v>Pendente</v>
      </c>
      <c r="O1944" s="47" t="s">
        <v>422</v>
      </c>
      <c r="P1944" s="47" t="s">
        <v>705</v>
      </c>
      <c r="Q1944" s="26" t="str">
        <f>IFERROR(IFERROR(VLOOKUP(H1944,[1]STATUS_CAPEX!I:J,2,0),VLOOKUP(H1944,[1]STATUS_OPEX!H:I,2,0)),0)</f>
        <v>LIB //ENER</v>
      </c>
      <c r="R1944" s="136">
        <v>45590</v>
      </c>
      <c r="S1944" s="32" t="s">
        <v>66</v>
      </c>
      <c r="T1944" s="26" t="s">
        <v>48</v>
      </c>
      <c r="U1944" s="33" t="s">
        <v>67</v>
      </c>
      <c r="V1944" s="33" t="str">
        <f t="shared" si="287"/>
        <v>OK</v>
      </c>
      <c r="W1944" s="33" t="s">
        <v>49</v>
      </c>
      <c r="X1944" s="33" t="s">
        <v>49</v>
      </c>
      <c r="Y1944" s="33" t="str">
        <f>IF(AK1944&gt;0,"OK","NOK")</f>
        <v>OK</v>
      </c>
      <c r="Z1944" s="14">
        <f t="shared" si="282"/>
        <v>0.8</v>
      </c>
      <c r="AA1944" s="48">
        <v>6106.96</v>
      </c>
      <c r="AB1944" s="76" t="s">
        <v>50</v>
      </c>
      <c r="AC1944" s="36" t="s">
        <v>347</v>
      </c>
      <c r="AD1944" s="37" t="s">
        <v>51</v>
      </c>
      <c r="AE1944" s="32" t="str">
        <f t="shared" si="286"/>
        <v>Realizado</v>
      </c>
      <c r="AF1944" s="38" t="s">
        <v>68</v>
      </c>
      <c r="AG1944" s="39">
        <f t="shared" si="279"/>
        <v>9300.3700000000008</v>
      </c>
      <c r="AH1944" s="40">
        <v>2548098.5699999998</v>
      </c>
      <c r="AI1944" s="35" t="e">
        <f t="shared" si="283"/>
        <v>#N/A</v>
      </c>
      <c r="AJ1944" s="41">
        <v>26435777</v>
      </c>
      <c r="AK1944" s="51">
        <v>9300.3700000000008</v>
      </c>
      <c r="AL1944" s="34" t="str">
        <f t="shared" si="284"/>
        <v>Mauricio Alves</v>
      </c>
    </row>
    <row r="1945" spans="1:38" hidden="1" x14ac:dyDescent="0.25">
      <c r="A1945" s="43" t="s">
        <v>106</v>
      </c>
      <c r="B1945" s="30" t="s">
        <v>39</v>
      </c>
      <c r="C1945" s="26" t="s">
        <v>52</v>
      </c>
      <c r="D1945" s="26" t="s">
        <v>40</v>
      </c>
      <c r="E1945" s="27">
        <v>67535</v>
      </c>
      <c r="F1945" s="67">
        <v>401</v>
      </c>
      <c r="G1945" s="67"/>
      <c r="H1945" s="44" t="s">
        <v>959</v>
      </c>
      <c r="I1945" s="45" t="s">
        <v>63</v>
      </c>
      <c r="J1945" s="45" t="s">
        <v>63</v>
      </c>
      <c r="K1945" s="30" t="str">
        <f t="shared" si="285"/>
        <v>EME</v>
      </c>
      <c r="L1945" s="47" t="s">
        <v>136</v>
      </c>
      <c r="M1945" s="47" t="s">
        <v>54</v>
      </c>
      <c r="N1945" s="26" t="str">
        <f t="shared" si="281"/>
        <v>Pendente</v>
      </c>
      <c r="O1945" s="47" t="s">
        <v>100</v>
      </c>
      <c r="P1945" s="47" t="s">
        <v>700</v>
      </c>
      <c r="Q1945" s="26" t="str">
        <f>IFERROR(IFERROR(VLOOKUP(H1945,[1]STATUS_CAPEX!I:J,2,0),VLOOKUP(H1945,[1]STATUS_OPEX!H:I,2,0)),0)</f>
        <v>LIB //ENER</v>
      </c>
      <c r="R1945" s="136">
        <v>45590</v>
      </c>
      <c r="S1945" s="32" t="s">
        <v>66</v>
      </c>
      <c r="T1945" s="26" t="s">
        <v>48</v>
      </c>
      <c r="U1945" s="33" t="s">
        <v>67</v>
      </c>
      <c r="V1945" s="33" t="str">
        <f t="shared" si="287"/>
        <v>OK</v>
      </c>
      <c r="W1945" s="33" t="s">
        <v>49</v>
      </c>
      <c r="X1945" s="33" t="s">
        <v>49</v>
      </c>
      <c r="Y1945" s="33" t="str">
        <f>IF(AK1945&gt;0,"OK","NOK")</f>
        <v>OK</v>
      </c>
      <c r="Z1945" s="14">
        <f t="shared" si="282"/>
        <v>0.8</v>
      </c>
      <c r="AA1945" s="48">
        <v>3489.68</v>
      </c>
      <c r="AB1945" s="76" t="s">
        <v>50</v>
      </c>
      <c r="AC1945" s="36" t="s">
        <v>347</v>
      </c>
      <c r="AD1945" s="37" t="s">
        <v>51</v>
      </c>
      <c r="AE1945" s="32" t="str">
        <f t="shared" si="286"/>
        <v>Realizado</v>
      </c>
      <c r="AF1945" s="38" t="s">
        <v>68</v>
      </c>
      <c r="AG1945" s="39">
        <f t="shared" si="279"/>
        <v>3690.81</v>
      </c>
      <c r="AH1945" s="40">
        <v>2548098.5699999998</v>
      </c>
      <c r="AI1945" s="35" t="e">
        <f t="shared" si="283"/>
        <v>#N/A</v>
      </c>
      <c r="AJ1945" s="41">
        <v>26434909</v>
      </c>
      <c r="AK1945" s="51">
        <v>3690.81</v>
      </c>
      <c r="AL1945" s="34" t="str">
        <f t="shared" si="284"/>
        <v>Mauricio Alves</v>
      </c>
    </row>
    <row r="1946" spans="1:38" x14ac:dyDescent="0.25">
      <c r="A1946" s="26" t="s">
        <v>38</v>
      </c>
      <c r="B1946" s="26" t="s">
        <v>39</v>
      </c>
      <c r="C1946" s="26" t="s">
        <v>52</v>
      </c>
      <c r="D1946" s="26" t="s">
        <v>40</v>
      </c>
      <c r="E1946" s="27">
        <v>10207</v>
      </c>
      <c r="F1946" s="67">
        <v>404</v>
      </c>
      <c r="G1946" s="67"/>
      <c r="H1946" s="26">
        <v>6000845559</v>
      </c>
      <c r="I1946" s="29" t="s">
        <v>42</v>
      </c>
      <c r="J1946" s="29" t="s">
        <v>42</v>
      </c>
      <c r="K1946" s="30" t="str">
        <f t="shared" si="285"/>
        <v>Custeio</v>
      </c>
      <c r="L1946" s="119" t="s">
        <v>950</v>
      </c>
      <c r="M1946" s="47" t="s">
        <v>54</v>
      </c>
      <c r="N1946" s="26" t="str">
        <f t="shared" si="281"/>
        <v>Realizado</v>
      </c>
      <c r="O1946" s="47" t="s">
        <v>64</v>
      </c>
      <c r="P1946" s="47" t="s">
        <v>81</v>
      </c>
      <c r="Q1946" s="26" t="str">
        <f>IFERROR(IFERROR(VLOOKUP(H1946,[1]STATUS_CAPEX!I:J,2,0),VLOOKUP(H1946,[1]STATUS_OPEX!H:I,2,0)),0)</f>
        <v>LIB //COMS</v>
      </c>
      <c r="R1946" s="136">
        <v>45590</v>
      </c>
      <c r="S1946" s="32" t="s">
        <v>165</v>
      </c>
      <c r="T1946" s="47" t="s">
        <v>72</v>
      </c>
      <c r="U1946" s="33" t="s">
        <v>39</v>
      </c>
      <c r="V1946" s="33" t="str">
        <f t="shared" si="287"/>
        <v>OK</v>
      </c>
      <c r="W1946" s="33" t="s">
        <v>49</v>
      </c>
      <c r="X1946" s="33" t="s">
        <v>49</v>
      </c>
      <c r="Y1946" s="33" t="s">
        <v>39</v>
      </c>
      <c r="Z1946" s="14">
        <f t="shared" si="282"/>
        <v>1</v>
      </c>
      <c r="AA1946" s="48">
        <v>1300.24</v>
      </c>
      <c r="AB1946" s="76" t="s">
        <v>661</v>
      </c>
      <c r="AC1946" s="36" t="s">
        <v>73</v>
      </c>
      <c r="AD1946" s="37" t="s">
        <v>51</v>
      </c>
      <c r="AE1946" s="32" t="str">
        <f t="shared" si="286"/>
        <v>Realizado</v>
      </c>
      <c r="AF1946" s="38" t="s">
        <v>166</v>
      </c>
      <c r="AG1946" s="39">
        <f t="shared" si="279"/>
        <v>974.93</v>
      </c>
      <c r="AH1946" s="40">
        <v>2548098.5699999998</v>
      </c>
      <c r="AI1946" s="35" t="e">
        <f t="shared" si="283"/>
        <v>#N/A</v>
      </c>
      <c r="AJ1946" s="50">
        <v>26173524</v>
      </c>
      <c r="AK1946" s="77">
        <v>974.93</v>
      </c>
      <c r="AL1946" s="34" t="str">
        <f t="shared" si="284"/>
        <v>Mauricio Alves</v>
      </c>
    </row>
    <row r="1947" spans="1:38" x14ac:dyDescent="0.25">
      <c r="A1947" s="26" t="s">
        <v>38</v>
      </c>
      <c r="B1947" s="26" t="s">
        <v>39</v>
      </c>
      <c r="C1947" s="26" t="s">
        <v>52</v>
      </c>
      <c r="D1947" s="26" t="s">
        <v>40</v>
      </c>
      <c r="E1947" s="27">
        <v>10206</v>
      </c>
      <c r="F1947" s="67">
        <v>405</v>
      </c>
      <c r="G1947" s="67"/>
      <c r="H1947" s="26">
        <v>6000845600</v>
      </c>
      <c r="I1947" s="43" t="s">
        <v>42</v>
      </c>
      <c r="J1947" s="43" t="s">
        <v>42</v>
      </c>
      <c r="K1947" s="30" t="str">
        <f t="shared" si="285"/>
        <v>Custeio</v>
      </c>
      <c r="L1947" s="119" t="s">
        <v>950</v>
      </c>
      <c r="M1947" s="47" t="s">
        <v>54</v>
      </c>
      <c r="N1947" s="26" t="str">
        <f t="shared" si="281"/>
        <v>Realizado</v>
      </c>
      <c r="O1947" s="47" t="s">
        <v>137</v>
      </c>
      <c r="P1947" s="47" t="s">
        <v>81</v>
      </c>
      <c r="Q1947" s="26" t="str">
        <f>IFERROR(IFERROR(VLOOKUP(H1947,[1]STATUS_CAPEX!I:J,2,0),VLOOKUP(H1947,[1]STATUS_OPEX!H:I,2,0)),0)</f>
        <v>LIB //COMS</v>
      </c>
      <c r="R1947" s="136">
        <v>45590</v>
      </c>
      <c r="S1947" s="32" t="s">
        <v>165</v>
      </c>
      <c r="T1947" s="47" t="s">
        <v>72</v>
      </c>
      <c r="U1947" s="33" t="s">
        <v>39</v>
      </c>
      <c r="V1947" s="33" t="str">
        <f t="shared" si="287"/>
        <v>OK</v>
      </c>
      <c r="W1947" s="33" t="s">
        <v>49</v>
      </c>
      <c r="X1947" s="33" t="s">
        <v>49</v>
      </c>
      <c r="Y1947" s="33" t="s">
        <v>39</v>
      </c>
      <c r="Z1947" s="14">
        <f t="shared" si="282"/>
        <v>1</v>
      </c>
      <c r="AA1947" s="48">
        <v>1300.24</v>
      </c>
      <c r="AB1947" s="76" t="s">
        <v>661</v>
      </c>
      <c r="AC1947" s="36" t="s">
        <v>73</v>
      </c>
      <c r="AD1947" s="37" t="s">
        <v>51</v>
      </c>
      <c r="AE1947" s="32" t="str">
        <f t="shared" si="286"/>
        <v>Realizado</v>
      </c>
      <c r="AF1947" s="38" t="s">
        <v>166</v>
      </c>
      <c r="AG1947" s="39">
        <f t="shared" si="279"/>
        <v>974.93</v>
      </c>
      <c r="AH1947" s="40">
        <v>2548098.5699999998</v>
      </c>
      <c r="AI1947" s="35" t="e">
        <f t="shared" si="283"/>
        <v>#N/A</v>
      </c>
      <c r="AJ1947" s="50">
        <v>26173609</v>
      </c>
      <c r="AK1947" s="77">
        <v>974.93</v>
      </c>
      <c r="AL1947" s="34" t="str">
        <f t="shared" si="284"/>
        <v>Mauricio Alves</v>
      </c>
    </row>
    <row r="1948" spans="1:38" hidden="1" x14ac:dyDescent="0.25">
      <c r="A1948" s="26" t="s">
        <v>143</v>
      </c>
      <c r="B1948" s="26" t="s">
        <v>476</v>
      </c>
      <c r="C1948" s="26" t="s">
        <v>52</v>
      </c>
      <c r="D1948" s="26" t="s">
        <v>40</v>
      </c>
      <c r="E1948" s="27">
        <v>65678</v>
      </c>
      <c r="F1948" s="67">
        <v>406</v>
      </c>
      <c r="G1948" s="67"/>
      <c r="H1948" s="44" t="s">
        <v>960</v>
      </c>
      <c r="I1948" s="45" t="s">
        <v>63</v>
      </c>
      <c r="J1948" s="45" t="s">
        <v>63</v>
      </c>
      <c r="K1948" s="30" t="str">
        <f t="shared" si="285"/>
        <v>EME</v>
      </c>
      <c r="L1948" s="119" t="s">
        <v>950</v>
      </c>
      <c r="M1948" s="47" t="s">
        <v>54</v>
      </c>
      <c r="N1948" s="26" t="str">
        <f t="shared" si="281"/>
        <v>Pendente</v>
      </c>
      <c r="O1948" s="47" t="s">
        <v>117</v>
      </c>
      <c r="P1948" s="47" t="s">
        <v>700</v>
      </c>
      <c r="Q1948" s="26" t="str">
        <f>IFERROR(IFERROR(VLOOKUP(H1948,[1]STATUS_CAPEX!I:J,2,0),VLOOKUP(H1948,[1]STATUS_OPEX!H:I,2,0)),0)</f>
        <v>LIB //PEND</v>
      </c>
      <c r="R1948" s="136">
        <v>45590</v>
      </c>
      <c r="S1948" s="32" t="s">
        <v>66</v>
      </c>
      <c r="T1948" s="26" t="s">
        <v>48</v>
      </c>
      <c r="U1948" s="33" t="s">
        <v>39</v>
      </c>
      <c r="V1948" s="33" t="str">
        <f t="shared" si="287"/>
        <v>OK</v>
      </c>
      <c r="W1948" s="33" t="s">
        <v>148</v>
      </c>
      <c r="X1948" s="33" t="s">
        <v>148</v>
      </c>
      <c r="Y1948" s="33" t="s">
        <v>39</v>
      </c>
      <c r="Z1948" s="14">
        <f t="shared" si="282"/>
        <v>0.6</v>
      </c>
      <c r="AA1948" s="48">
        <v>3489.68</v>
      </c>
      <c r="AB1948" s="50" t="s">
        <v>50</v>
      </c>
      <c r="AC1948" s="36" t="s">
        <v>347</v>
      </c>
      <c r="AD1948" s="37">
        <v>45642</v>
      </c>
      <c r="AE1948" s="32" t="str">
        <f t="shared" si="286"/>
        <v>Realizado</v>
      </c>
      <c r="AF1948" s="38" t="s">
        <v>68</v>
      </c>
      <c r="AG1948" s="39">
        <f t="shared" si="279"/>
        <v>3690.81</v>
      </c>
      <c r="AH1948" s="40">
        <v>2548098.5699999998</v>
      </c>
      <c r="AI1948" s="35" t="e">
        <f t="shared" si="283"/>
        <v>#N/A</v>
      </c>
      <c r="AJ1948" s="41">
        <v>26423247</v>
      </c>
      <c r="AK1948" s="51">
        <v>3690.81</v>
      </c>
      <c r="AL1948" s="34" t="str">
        <f t="shared" si="284"/>
        <v>Mauricio Alves</v>
      </c>
    </row>
    <row r="1949" spans="1:38" x14ac:dyDescent="0.25">
      <c r="A1949" s="26" t="s">
        <v>38</v>
      </c>
      <c r="B1949" s="26" t="s">
        <v>39</v>
      </c>
      <c r="C1949" s="26" t="s">
        <v>52</v>
      </c>
      <c r="D1949" s="26" t="s">
        <v>40</v>
      </c>
      <c r="E1949" s="27">
        <v>69594</v>
      </c>
      <c r="F1949" s="67">
        <v>407</v>
      </c>
      <c r="G1949" s="67"/>
      <c r="H1949" s="44" t="s">
        <v>961</v>
      </c>
      <c r="I1949" s="45" t="s">
        <v>63</v>
      </c>
      <c r="J1949" s="45" t="s">
        <v>63</v>
      </c>
      <c r="K1949" s="30" t="str">
        <f t="shared" si="285"/>
        <v>EME</v>
      </c>
      <c r="L1949" s="119" t="s">
        <v>950</v>
      </c>
      <c r="M1949" s="47" t="s">
        <v>54</v>
      </c>
      <c r="N1949" s="26" t="str">
        <f t="shared" si="281"/>
        <v>Realizado</v>
      </c>
      <c r="O1949" s="47" t="s">
        <v>245</v>
      </c>
      <c r="P1949" s="47" t="s">
        <v>700</v>
      </c>
      <c r="Q1949" s="26" t="str">
        <f>IFERROR(IFERROR(VLOOKUP(H1949,[1]STATUS_CAPEX!I:J,2,0),VLOOKUP(H1949,[1]STATUS_OPEX!H:I,2,0)),0)</f>
        <v>LIB //COMS</v>
      </c>
      <c r="R1949" s="136">
        <v>45590</v>
      </c>
      <c r="S1949" s="32" t="s">
        <v>66</v>
      </c>
      <c r="T1949" s="26" t="s">
        <v>48</v>
      </c>
      <c r="U1949" s="33" t="s">
        <v>39</v>
      </c>
      <c r="V1949" s="33" t="str">
        <f t="shared" si="287"/>
        <v>OK</v>
      </c>
      <c r="W1949" s="33" t="s">
        <v>49</v>
      </c>
      <c r="X1949" s="33" t="s">
        <v>49</v>
      </c>
      <c r="Y1949" s="33" t="s">
        <v>39</v>
      </c>
      <c r="Z1949" s="14">
        <f t="shared" si="282"/>
        <v>1</v>
      </c>
      <c r="AA1949" s="48">
        <v>3489.68</v>
      </c>
      <c r="AB1949" s="50" t="s">
        <v>50</v>
      </c>
      <c r="AC1949" s="36" t="s">
        <v>271</v>
      </c>
      <c r="AD1949" s="37" t="s">
        <v>51</v>
      </c>
      <c r="AE1949" s="32" t="str">
        <f t="shared" si="286"/>
        <v>Realizado</v>
      </c>
      <c r="AF1949" s="38" t="s">
        <v>345</v>
      </c>
      <c r="AG1949" s="39">
        <f t="shared" si="279"/>
        <v>3690.81</v>
      </c>
      <c r="AH1949" s="40">
        <v>2548098.5699999998</v>
      </c>
      <c r="AI1949" s="35" t="e">
        <f t="shared" si="283"/>
        <v>#N/A</v>
      </c>
      <c r="AJ1949" s="41">
        <v>26404824</v>
      </c>
      <c r="AK1949" s="51">
        <v>3690.81</v>
      </c>
      <c r="AL1949" s="34" t="str">
        <f t="shared" si="284"/>
        <v>Mauricio Alves</v>
      </c>
    </row>
    <row r="1950" spans="1:38" x14ac:dyDescent="0.25">
      <c r="A1950" s="26" t="s">
        <v>38</v>
      </c>
      <c r="B1950" s="26" t="s">
        <v>39</v>
      </c>
      <c r="C1950" s="26" t="s">
        <v>52</v>
      </c>
      <c r="D1950" s="26" t="s">
        <v>40</v>
      </c>
      <c r="E1950" s="27">
        <v>77054</v>
      </c>
      <c r="F1950" s="67">
        <v>408</v>
      </c>
      <c r="G1950" s="67"/>
      <c r="H1950" s="26">
        <v>6000845602</v>
      </c>
      <c r="I1950" s="29" t="s">
        <v>42</v>
      </c>
      <c r="J1950" s="29" t="s">
        <v>42</v>
      </c>
      <c r="K1950" s="30" t="str">
        <f t="shared" si="285"/>
        <v>Custeio</v>
      </c>
      <c r="L1950" s="119" t="s">
        <v>950</v>
      </c>
      <c r="M1950" s="47" t="s">
        <v>54</v>
      </c>
      <c r="N1950" s="26" t="str">
        <f t="shared" si="281"/>
        <v>Realizado</v>
      </c>
      <c r="O1950" s="47" t="s">
        <v>45</v>
      </c>
      <c r="P1950" s="47" t="s">
        <v>962</v>
      </c>
      <c r="Q1950" s="26" t="str">
        <f>IFERROR(IFERROR(VLOOKUP(H1950,[1]STATUS_CAPEX!I:J,2,0),VLOOKUP(H1950,[1]STATUS_OPEX!H:I,2,0)),0)</f>
        <v>LIB //COMS</v>
      </c>
      <c r="R1950" s="136">
        <v>45590</v>
      </c>
      <c r="S1950" s="32" t="s">
        <v>165</v>
      </c>
      <c r="T1950" s="47" t="s">
        <v>72</v>
      </c>
      <c r="U1950" s="33" t="s">
        <v>39</v>
      </c>
      <c r="V1950" s="33" t="str">
        <f t="shared" si="287"/>
        <v>OK</v>
      </c>
      <c r="W1950" s="33" t="s">
        <v>49</v>
      </c>
      <c r="X1950" s="33" t="s">
        <v>49</v>
      </c>
      <c r="Y1950" s="33" t="s">
        <v>39</v>
      </c>
      <c r="Z1950" s="14">
        <f t="shared" si="282"/>
        <v>1</v>
      </c>
      <c r="AA1950" s="48">
        <v>1548.08</v>
      </c>
      <c r="AB1950" s="76" t="s">
        <v>661</v>
      </c>
      <c r="AC1950" s="36" t="s">
        <v>73</v>
      </c>
      <c r="AD1950" s="37" t="s">
        <v>51</v>
      </c>
      <c r="AE1950" s="32" t="str">
        <f t="shared" si="286"/>
        <v>Realizado</v>
      </c>
      <c r="AF1950" s="38" t="s">
        <v>166</v>
      </c>
      <c r="AG1950" s="39">
        <f t="shared" si="279"/>
        <v>974.93</v>
      </c>
      <c r="AH1950" s="40">
        <v>2548098.5699999998</v>
      </c>
      <c r="AI1950" s="35" t="e">
        <f t="shared" si="283"/>
        <v>#N/A</v>
      </c>
      <c r="AJ1950" s="110">
        <v>26173714</v>
      </c>
      <c r="AK1950" s="77">
        <v>974.93</v>
      </c>
      <c r="AL1950" s="34" t="str">
        <f t="shared" si="284"/>
        <v>Mauricio Alves</v>
      </c>
    </row>
    <row r="1951" spans="1:38" x14ac:dyDescent="0.25">
      <c r="A1951" s="26" t="s">
        <v>38</v>
      </c>
      <c r="B1951" s="26" t="s">
        <v>39</v>
      </c>
      <c r="C1951" s="26" t="s">
        <v>52</v>
      </c>
      <c r="D1951" s="26" t="s">
        <v>40</v>
      </c>
      <c r="E1951" s="27">
        <v>11355</v>
      </c>
      <c r="F1951" s="67">
        <v>222</v>
      </c>
      <c r="G1951" s="67"/>
      <c r="H1951" s="26">
        <v>6000844831</v>
      </c>
      <c r="I1951" s="26" t="s">
        <v>42</v>
      </c>
      <c r="J1951" s="26" t="s">
        <v>42</v>
      </c>
      <c r="K1951" s="30" t="str">
        <f t="shared" si="285"/>
        <v>Custeio</v>
      </c>
      <c r="L1951" s="119" t="s">
        <v>950</v>
      </c>
      <c r="M1951" s="47" t="s">
        <v>44</v>
      </c>
      <c r="N1951" s="26" t="str">
        <f t="shared" si="281"/>
        <v>Realizado</v>
      </c>
      <c r="O1951" s="47" t="s">
        <v>45</v>
      </c>
      <c r="P1951" s="47" t="s">
        <v>537</v>
      </c>
      <c r="Q1951" s="26" t="str">
        <f>IFERROR(IFERROR(VLOOKUP(H1951,[1]STATUS_CAPEX!I:J,2,0),VLOOKUP(H1951,[1]STATUS_OPEX!H:I,2,0)),0)</f>
        <v>LIB //COMS</v>
      </c>
      <c r="R1951" s="136">
        <v>45590</v>
      </c>
      <c r="S1951" s="32" t="s">
        <v>165</v>
      </c>
      <c r="T1951" s="47" t="s">
        <v>72</v>
      </c>
      <c r="U1951" s="33" t="s">
        <v>39</v>
      </c>
      <c r="V1951" s="33" t="str">
        <f t="shared" si="287"/>
        <v>OK</v>
      </c>
      <c r="W1951" s="33" t="s">
        <v>49</v>
      </c>
      <c r="X1951" s="33" t="s">
        <v>49</v>
      </c>
      <c r="Y1951" s="33" t="s">
        <v>39</v>
      </c>
      <c r="Z1951" s="14">
        <f t="shared" si="282"/>
        <v>1</v>
      </c>
      <c r="AA1951" s="48">
        <v>9245.92</v>
      </c>
      <c r="AB1951" s="76" t="s">
        <v>661</v>
      </c>
      <c r="AC1951" s="36" t="s">
        <v>271</v>
      </c>
      <c r="AD1951" s="37" t="s">
        <v>51</v>
      </c>
      <c r="AE1951" s="32" t="str">
        <f t="shared" si="286"/>
        <v>Realizado</v>
      </c>
      <c r="AF1951" s="38" t="s">
        <v>166</v>
      </c>
      <c r="AG1951" s="39">
        <f t="shared" si="279"/>
        <v>7667.63</v>
      </c>
      <c r="AH1951" s="40">
        <v>2548098.5699999998</v>
      </c>
      <c r="AI1951" s="35" t="e">
        <f t="shared" si="283"/>
        <v>#N/A</v>
      </c>
      <c r="AJ1951" s="110">
        <v>26173460</v>
      </c>
      <c r="AK1951" s="77">
        <v>7667.63</v>
      </c>
      <c r="AL1951" s="34" t="str">
        <f t="shared" si="284"/>
        <v>Mauricio Alves</v>
      </c>
    </row>
    <row r="1952" spans="1:38" x14ac:dyDescent="0.25">
      <c r="A1952" s="26" t="s">
        <v>38</v>
      </c>
      <c r="B1952" s="26" t="s">
        <v>39</v>
      </c>
      <c r="C1952" s="26" t="s">
        <v>52</v>
      </c>
      <c r="D1952" s="26" t="s">
        <v>40</v>
      </c>
      <c r="E1952" s="27">
        <v>74425</v>
      </c>
      <c r="F1952" s="67">
        <v>316</v>
      </c>
      <c r="G1952" s="67"/>
      <c r="H1952" s="26">
        <v>6000845614</v>
      </c>
      <c r="I1952" s="26" t="s">
        <v>42</v>
      </c>
      <c r="J1952" s="26" t="s">
        <v>42</v>
      </c>
      <c r="K1952" s="30" t="str">
        <f t="shared" si="285"/>
        <v>Custeio</v>
      </c>
      <c r="L1952" s="119" t="s">
        <v>950</v>
      </c>
      <c r="M1952" s="47" t="s">
        <v>523</v>
      </c>
      <c r="N1952" s="26" t="str">
        <f t="shared" si="281"/>
        <v>Realizado</v>
      </c>
      <c r="O1952" s="47" t="s">
        <v>45</v>
      </c>
      <c r="P1952" s="47" t="s">
        <v>653</v>
      </c>
      <c r="Q1952" s="26" t="str">
        <f>IFERROR(IFERROR(VLOOKUP(H1952,[1]STATUS_CAPEX!I:J,2,0),VLOOKUP(H1952,[1]STATUS_OPEX!H:I,2,0)),0)</f>
        <v>LIB //COMS</v>
      </c>
      <c r="R1952" s="136">
        <v>45590</v>
      </c>
      <c r="S1952" s="32" t="s">
        <v>165</v>
      </c>
      <c r="T1952" s="47" t="s">
        <v>72</v>
      </c>
      <c r="U1952" s="33" t="s">
        <v>39</v>
      </c>
      <c r="V1952" s="33" t="str">
        <f t="shared" si="287"/>
        <v>OK</v>
      </c>
      <c r="W1952" s="33" t="s">
        <v>49</v>
      </c>
      <c r="X1952" s="33" t="s">
        <v>49</v>
      </c>
      <c r="Y1952" s="33" t="s">
        <v>39</v>
      </c>
      <c r="Z1952" s="14">
        <f t="shared" si="282"/>
        <v>1</v>
      </c>
      <c r="AA1952" s="48">
        <v>188</v>
      </c>
      <c r="AB1952" s="76" t="s">
        <v>661</v>
      </c>
      <c r="AC1952" s="36" t="s">
        <v>271</v>
      </c>
      <c r="AD1952" s="37" t="s">
        <v>51</v>
      </c>
      <c r="AE1952" s="32" t="str">
        <f t="shared" si="286"/>
        <v>Realizado</v>
      </c>
      <c r="AF1952" s="38" t="s">
        <v>166</v>
      </c>
      <c r="AG1952" s="39">
        <f t="shared" si="279"/>
        <v>42.29</v>
      </c>
      <c r="AH1952" s="40">
        <v>2548098.5699999998</v>
      </c>
      <c r="AI1952" s="35" t="e">
        <f t="shared" si="283"/>
        <v>#N/A</v>
      </c>
      <c r="AJ1952" s="110">
        <v>26173742</v>
      </c>
      <c r="AK1952" s="77">
        <v>42.29</v>
      </c>
      <c r="AL1952" s="34" t="str">
        <f t="shared" si="284"/>
        <v>Mauricio Alves</v>
      </c>
    </row>
    <row r="1953" spans="1:38" x14ac:dyDescent="0.25">
      <c r="A1953" s="26" t="s">
        <v>38</v>
      </c>
      <c r="B1953" s="26" t="s">
        <v>39</v>
      </c>
      <c r="C1953" s="26" t="s">
        <v>52</v>
      </c>
      <c r="D1953" s="26" t="s">
        <v>40</v>
      </c>
      <c r="E1953" s="27">
        <v>75360</v>
      </c>
      <c r="F1953" s="67">
        <v>812</v>
      </c>
      <c r="G1953" s="67"/>
      <c r="H1953" s="26">
        <v>6000845606</v>
      </c>
      <c r="I1953" s="26" t="s">
        <v>42</v>
      </c>
      <c r="J1953" s="26" t="s">
        <v>42</v>
      </c>
      <c r="K1953" s="30" t="str">
        <f t="shared" si="285"/>
        <v>Custeio</v>
      </c>
      <c r="L1953" s="119" t="s">
        <v>950</v>
      </c>
      <c r="M1953" s="47" t="s">
        <v>891</v>
      </c>
      <c r="N1953" s="26" t="str">
        <f t="shared" si="281"/>
        <v>Realizado</v>
      </c>
      <c r="O1953" s="47" t="s">
        <v>45</v>
      </c>
      <c r="P1953" s="47" t="s">
        <v>963</v>
      </c>
      <c r="Q1953" s="26" t="str">
        <f>IFERROR(IFERROR(VLOOKUP(H1953,[1]STATUS_CAPEX!I:J,2,0),VLOOKUP(H1953,[1]STATUS_OPEX!H:I,2,0)),0)</f>
        <v>LIB //COMS</v>
      </c>
      <c r="R1953" s="136">
        <v>45590</v>
      </c>
      <c r="S1953" s="32" t="s">
        <v>165</v>
      </c>
      <c r="T1953" s="47" t="s">
        <v>72</v>
      </c>
      <c r="U1953" s="33" t="s">
        <v>39</v>
      </c>
      <c r="V1953" s="33" t="str">
        <f t="shared" si="287"/>
        <v>OK</v>
      </c>
      <c r="W1953" s="33" t="s">
        <v>49</v>
      </c>
      <c r="X1953" s="33" t="s">
        <v>49</v>
      </c>
      <c r="Y1953" s="33" t="s">
        <v>39</v>
      </c>
      <c r="Z1953" s="14">
        <f t="shared" si="282"/>
        <v>1</v>
      </c>
      <c r="AA1953" s="48">
        <v>27.58</v>
      </c>
      <c r="AB1953" s="76" t="s">
        <v>661</v>
      </c>
      <c r="AC1953" s="36" t="s">
        <v>271</v>
      </c>
      <c r="AD1953" s="37" t="s">
        <v>51</v>
      </c>
      <c r="AE1953" s="32" t="str">
        <f t="shared" si="286"/>
        <v>Realizado</v>
      </c>
      <c r="AF1953" s="38" t="s">
        <v>166</v>
      </c>
      <c r="AG1953" s="39">
        <f t="shared" si="279"/>
        <v>27.78</v>
      </c>
      <c r="AH1953" s="40">
        <v>2548098.5699999998</v>
      </c>
      <c r="AI1953" s="35" t="e">
        <f t="shared" si="283"/>
        <v>#N/A</v>
      </c>
      <c r="AJ1953" s="110">
        <v>26173342</v>
      </c>
      <c r="AK1953" s="77">
        <v>27.78</v>
      </c>
      <c r="AL1953" s="34" t="str">
        <f t="shared" si="284"/>
        <v>Mauricio Alves</v>
      </c>
    </row>
    <row r="1954" spans="1:38" x14ac:dyDescent="0.25">
      <c r="A1954" s="26" t="s">
        <v>38</v>
      </c>
      <c r="B1954" s="26" t="s">
        <v>39</v>
      </c>
      <c r="C1954" s="26" t="s">
        <v>52</v>
      </c>
      <c r="D1954" s="26" t="s">
        <v>40</v>
      </c>
      <c r="E1954" s="27">
        <v>20241071312</v>
      </c>
      <c r="F1954" s="67">
        <v>813</v>
      </c>
      <c r="G1954" s="67"/>
      <c r="H1954" s="26">
        <v>6000845607</v>
      </c>
      <c r="I1954" s="26" t="s">
        <v>42</v>
      </c>
      <c r="J1954" s="26" t="s">
        <v>42</v>
      </c>
      <c r="K1954" s="30" t="str">
        <f t="shared" si="285"/>
        <v>Custeio</v>
      </c>
      <c r="L1954" s="119" t="s">
        <v>950</v>
      </c>
      <c r="M1954" s="47" t="s">
        <v>891</v>
      </c>
      <c r="N1954" s="26" t="str">
        <f t="shared" si="281"/>
        <v>Realizado</v>
      </c>
      <c r="O1954" s="47" t="s">
        <v>45</v>
      </c>
      <c r="P1954" s="47" t="s">
        <v>964</v>
      </c>
      <c r="Q1954" s="26" t="str">
        <f>IFERROR(IFERROR(VLOOKUP(H1954,[1]STATUS_CAPEX!I:J,2,0),VLOOKUP(H1954,[1]STATUS_OPEX!H:I,2,0)),0)</f>
        <v>LIB //COMS</v>
      </c>
      <c r="R1954" s="136">
        <v>45590</v>
      </c>
      <c r="S1954" s="32" t="s">
        <v>165</v>
      </c>
      <c r="T1954" s="47" t="s">
        <v>72</v>
      </c>
      <c r="U1954" s="33" t="s">
        <v>39</v>
      </c>
      <c r="V1954" s="33" t="str">
        <f t="shared" si="287"/>
        <v>OK</v>
      </c>
      <c r="W1954" s="33" t="s">
        <v>49</v>
      </c>
      <c r="X1954" s="33" t="s">
        <v>49</v>
      </c>
      <c r="Y1954" s="33" t="s">
        <v>39</v>
      </c>
      <c r="Z1954" s="14">
        <f t="shared" si="282"/>
        <v>1</v>
      </c>
      <c r="AA1954" s="48">
        <v>170.53</v>
      </c>
      <c r="AB1954" s="76" t="s">
        <v>661</v>
      </c>
      <c r="AC1954" s="36" t="s">
        <v>271</v>
      </c>
      <c r="AD1954" s="37" t="s">
        <v>51</v>
      </c>
      <c r="AE1954" s="32" t="str">
        <f t="shared" si="286"/>
        <v>Realizado</v>
      </c>
      <c r="AF1954" s="38" t="s">
        <v>166</v>
      </c>
      <c r="AG1954" s="39">
        <f t="shared" si="279"/>
        <v>113.49</v>
      </c>
      <c r="AH1954" s="40">
        <v>2548098.5699999998</v>
      </c>
      <c r="AI1954" s="35" t="e">
        <f t="shared" si="283"/>
        <v>#N/A</v>
      </c>
      <c r="AJ1954" s="110">
        <v>26173397</v>
      </c>
      <c r="AK1954" s="77">
        <v>113.49</v>
      </c>
      <c r="AL1954" s="34" t="str">
        <f t="shared" si="284"/>
        <v>Mauricio Alves</v>
      </c>
    </row>
    <row r="1955" spans="1:38" x14ac:dyDescent="0.25">
      <c r="A1955" s="26" t="s">
        <v>38</v>
      </c>
      <c r="B1955" s="26" t="s">
        <v>39</v>
      </c>
      <c r="C1955" s="26" t="s">
        <v>52</v>
      </c>
      <c r="D1955" s="26" t="s">
        <v>40</v>
      </c>
      <c r="E1955" s="27">
        <v>202410266</v>
      </c>
      <c r="F1955" s="67">
        <v>814</v>
      </c>
      <c r="G1955" s="67"/>
      <c r="H1955" s="26">
        <v>6000845608</v>
      </c>
      <c r="I1955" s="26" t="s">
        <v>42</v>
      </c>
      <c r="J1955" s="26" t="s">
        <v>42</v>
      </c>
      <c r="K1955" s="30" t="str">
        <f t="shared" si="285"/>
        <v>Custeio</v>
      </c>
      <c r="L1955" s="119" t="s">
        <v>950</v>
      </c>
      <c r="M1955" s="47" t="s">
        <v>891</v>
      </c>
      <c r="N1955" s="26" t="str">
        <f t="shared" si="281"/>
        <v>Realizado</v>
      </c>
      <c r="O1955" s="47" t="s">
        <v>45</v>
      </c>
      <c r="P1955" s="47" t="s">
        <v>963</v>
      </c>
      <c r="Q1955" s="26" t="str">
        <f>IFERROR(IFERROR(VLOOKUP(H1955,[1]STATUS_CAPEX!I:J,2,0),VLOOKUP(H1955,[1]STATUS_OPEX!H:I,2,0)),0)</f>
        <v>LIB //COMS</v>
      </c>
      <c r="R1955" s="136">
        <v>45590</v>
      </c>
      <c r="S1955" s="32" t="s">
        <v>165</v>
      </c>
      <c r="T1955" s="47" t="s">
        <v>72</v>
      </c>
      <c r="U1955" s="33" t="s">
        <v>39</v>
      </c>
      <c r="V1955" s="33" t="str">
        <f t="shared" si="287"/>
        <v>OK</v>
      </c>
      <c r="W1955" s="33" t="s">
        <v>49</v>
      </c>
      <c r="X1955" s="33" t="s">
        <v>49</v>
      </c>
      <c r="Y1955" s="33" t="s">
        <v>39</v>
      </c>
      <c r="Z1955" s="14">
        <f t="shared" si="282"/>
        <v>1</v>
      </c>
      <c r="AA1955" s="48">
        <v>27.58</v>
      </c>
      <c r="AB1955" s="76" t="s">
        <v>661</v>
      </c>
      <c r="AC1955" s="36" t="s">
        <v>271</v>
      </c>
      <c r="AD1955" s="37" t="s">
        <v>51</v>
      </c>
      <c r="AE1955" s="32" t="str">
        <f t="shared" si="286"/>
        <v>Realizado</v>
      </c>
      <c r="AF1955" s="38" t="s">
        <v>166</v>
      </c>
      <c r="AG1955" s="39">
        <f t="shared" si="279"/>
        <v>27.78</v>
      </c>
      <c r="AH1955" s="40">
        <v>2548098.5699999998</v>
      </c>
      <c r="AI1955" s="35" t="e">
        <f t="shared" si="283"/>
        <v>#N/A</v>
      </c>
      <c r="AJ1955" s="110">
        <v>26173398</v>
      </c>
      <c r="AK1955" s="77">
        <v>27.78</v>
      </c>
      <c r="AL1955" s="34" t="str">
        <f t="shared" si="284"/>
        <v>Mauricio Alves</v>
      </c>
    </row>
    <row r="1956" spans="1:38" x14ac:dyDescent="0.25">
      <c r="A1956" s="26" t="s">
        <v>38</v>
      </c>
      <c r="B1956" s="26" t="s">
        <v>39</v>
      </c>
      <c r="C1956" s="26" t="s">
        <v>52</v>
      </c>
      <c r="D1956" s="26" t="s">
        <v>40</v>
      </c>
      <c r="E1956" s="27">
        <v>77171</v>
      </c>
      <c r="F1956" s="67">
        <v>815</v>
      </c>
      <c r="G1956" s="67"/>
      <c r="H1956" s="26">
        <v>6000845553</v>
      </c>
      <c r="I1956" s="26" t="s">
        <v>42</v>
      </c>
      <c r="J1956" s="26" t="s">
        <v>42</v>
      </c>
      <c r="K1956" s="30" t="str">
        <f t="shared" si="285"/>
        <v>Custeio</v>
      </c>
      <c r="L1956" s="119" t="s">
        <v>950</v>
      </c>
      <c r="M1956" s="47" t="s">
        <v>891</v>
      </c>
      <c r="N1956" s="26" t="str">
        <f t="shared" si="281"/>
        <v>Realizado</v>
      </c>
      <c r="O1956" s="47" t="s">
        <v>45</v>
      </c>
      <c r="P1956" s="47" t="s">
        <v>76</v>
      </c>
      <c r="Q1956" s="26" t="str">
        <f>IFERROR(IFERROR(VLOOKUP(H1956,[1]STATUS_CAPEX!I:J,2,0),VLOOKUP(H1956,[1]STATUS_OPEX!H:I,2,0)),0)</f>
        <v>LIB //COMS</v>
      </c>
      <c r="R1956" s="136">
        <v>45590</v>
      </c>
      <c r="S1956" s="32" t="s">
        <v>165</v>
      </c>
      <c r="T1956" s="47" t="s">
        <v>72</v>
      </c>
      <c r="U1956" s="33" t="s">
        <v>39</v>
      </c>
      <c r="V1956" s="33" t="str">
        <f t="shared" si="287"/>
        <v>OK</v>
      </c>
      <c r="W1956" s="33" t="s">
        <v>49</v>
      </c>
      <c r="X1956" s="33" t="s">
        <v>49</v>
      </c>
      <c r="Y1956" s="33" t="s">
        <v>39</v>
      </c>
      <c r="Z1956" s="14">
        <f t="shared" si="282"/>
        <v>1</v>
      </c>
      <c r="AA1956" s="48">
        <v>397.25</v>
      </c>
      <c r="AB1956" s="76" t="s">
        <v>661</v>
      </c>
      <c r="AC1956" s="93" t="s">
        <v>525</v>
      </c>
      <c r="AD1956" s="37" t="s">
        <v>51</v>
      </c>
      <c r="AE1956" s="32" t="str">
        <f t="shared" si="286"/>
        <v>Realizado</v>
      </c>
      <c r="AF1956" s="38" t="s">
        <v>166</v>
      </c>
      <c r="AG1956" s="39">
        <f t="shared" ref="AG1956:AG2019" si="288">IF(AK1956="",AA1956,AK1956)</f>
        <v>400.07</v>
      </c>
      <c r="AH1956" s="40">
        <v>2548098.5699999998</v>
      </c>
      <c r="AI1956" s="35" t="e">
        <f t="shared" si="283"/>
        <v>#N/A</v>
      </c>
      <c r="AJ1956" s="35">
        <v>26173419</v>
      </c>
      <c r="AK1956" s="77">
        <v>400.07</v>
      </c>
      <c r="AL1956" s="34" t="str">
        <f t="shared" si="284"/>
        <v>Mauricio Alves</v>
      </c>
    </row>
    <row r="1957" spans="1:38" x14ac:dyDescent="0.25">
      <c r="A1957" s="26" t="s">
        <v>38</v>
      </c>
      <c r="B1957" s="26" t="s">
        <v>39</v>
      </c>
      <c r="C1957" s="26" t="s">
        <v>52</v>
      </c>
      <c r="D1957" s="26" t="s">
        <v>40</v>
      </c>
      <c r="E1957" s="27" t="s">
        <v>965</v>
      </c>
      <c r="F1957" s="67">
        <v>816</v>
      </c>
      <c r="G1957" s="67"/>
      <c r="H1957" s="26">
        <v>6000845554</v>
      </c>
      <c r="I1957" s="26" t="s">
        <v>42</v>
      </c>
      <c r="J1957" s="26" t="s">
        <v>42</v>
      </c>
      <c r="K1957" s="30" t="str">
        <f t="shared" si="285"/>
        <v>Custeio</v>
      </c>
      <c r="L1957" s="119" t="s">
        <v>950</v>
      </c>
      <c r="M1957" s="47" t="s">
        <v>891</v>
      </c>
      <c r="N1957" s="26" t="str">
        <f t="shared" si="281"/>
        <v>Realizado</v>
      </c>
      <c r="O1957" s="47" t="s">
        <v>45</v>
      </c>
      <c r="P1957" s="47" t="s">
        <v>76</v>
      </c>
      <c r="Q1957" s="26" t="str">
        <f>IFERROR(IFERROR(VLOOKUP(H1957,[1]STATUS_CAPEX!I:J,2,0),VLOOKUP(H1957,[1]STATUS_OPEX!H:I,2,0)),0)</f>
        <v>LIB //COMS</v>
      </c>
      <c r="R1957" s="136">
        <v>45590</v>
      </c>
      <c r="S1957" s="32" t="s">
        <v>165</v>
      </c>
      <c r="T1957" s="47" t="s">
        <v>72</v>
      </c>
      <c r="U1957" s="33" t="s">
        <v>39</v>
      </c>
      <c r="V1957" s="33" t="str">
        <f t="shared" si="287"/>
        <v>OK</v>
      </c>
      <c r="W1957" s="33" t="s">
        <v>49</v>
      </c>
      <c r="X1957" s="33" t="s">
        <v>49</v>
      </c>
      <c r="Y1957" s="33" t="s">
        <v>39</v>
      </c>
      <c r="Z1957" s="14">
        <f t="shared" si="282"/>
        <v>1</v>
      </c>
      <c r="AA1957" s="48">
        <v>2147.21</v>
      </c>
      <c r="AB1957" s="76" t="s">
        <v>661</v>
      </c>
      <c r="AC1957" s="36" t="s">
        <v>525</v>
      </c>
      <c r="AD1957" s="37" t="s">
        <v>51</v>
      </c>
      <c r="AE1957" s="32" t="str">
        <f t="shared" si="286"/>
        <v>Realizado</v>
      </c>
      <c r="AF1957" s="38" t="s">
        <v>166</v>
      </c>
      <c r="AG1957" s="39">
        <f t="shared" si="288"/>
        <v>2162.46</v>
      </c>
      <c r="AH1957" s="40">
        <v>2548098.5699999998</v>
      </c>
      <c r="AI1957" s="35" t="e">
        <f t="shared" si="283"/>
        <v>#N/A</v>
      </c>
      <c r="AJ1957" s="110">
        <v>26173413</v>
      </c>
      <c r="AK1957" s="77">
        <v>2162.46</v>
      </c>
      <c r="AL1957" s="34" t="str">
        <f t="shared" si="284"/>
        <v>Mauricio Alves</v>
      </c>
    </row>
    <row r="1958" spans="1:38" x14ac:dyDescent="0.25">
      <c r="A1958" s="26" t="s">
        <v>38</v>
      </c>
      <c r="B1958" s="26" t="s">
        <v>39</v>
      </c>
      <c r="C1958" s="26" t="s">
        <v>52</v>
      </c>
      <c r="D1958" s="26" t="s">
        <v>40</v>
      </c>
      <c r="E1958" s="27">
        <v>11174</v>
      </c>
      <c r="F1958" s="67">
        <v>817</v>
      </c>
      <c r="G1958" s="67"/>
      <c r="H1958" s="26">
        <v>6000845555</v>
      </c>
      <c r="I1958" s="26" t="s">
        <v>42</v>
      </c>
      <c r="J1958" s="26" t="s">
        <v>42</v>
      </c>
      <c r="K1958" s="30" t="str">
        <f t="shared" si="285"/>
        <v>Custeio</v>
      </c>
      <c r="L1958" s="119" t="s">
        <v>950</v>
      </c>
      <c r="M1958" s="47" t="s">
        <v>891</v>
      </c>
      <c r="N1958" s="26" t="str">
        <f t="shared" si="281"/>
        <v>Realizado</v>
      </c>
      <c r="O1958" s="47" t="s">
        <v>45</v>
      </c>
      <c r="P1958" s="47" t="s">
        <v>76</v>
      </c>
      <c r="Q1958" s="26" t="str">
        <f>IFERROR(IFERROR(VLOOKUP(H1958,[1]STATUS_CAPEX!I:J,2,0),VLOOKUP(H1958,[1]STATUS_OPEX!H:I,2,0)),0)</f>
        <v>LIB //COMS</v>
      </c>
      <c r="R1958" s="136">
        <v>45590</v>
      </c>
      <c r="S1958" s="32" t="s">
        <v>165</v>
      </c>
      <c r="T1958" s="47" t="s">
        <v>72</v>
      </c>
      <c r="U1958" s="33" t="s">
        <v>39</v>
      </c>
      <c r="V1958" s="33" t="str">
        <f t="shared" si="287"/>
        <v>OK</v>
      </c>
      <c r="W1958" s="33" t="s">
        <v>49</v>
      </c>
      <c r="X1958" s="33" t="s">
        <v>49</v>
      </c>
      <c r="Y1958" s="33" t="s">
        <v>39</v>
      </c>
      <c r="Z1958" s="14">
        <f t="shared" si="282"/>
        <v>1</v>
      </c>
      <c r="AA1958" s="48">
        <v>6158.88</v>
      </c>
      <c r="AB1958" s="76" t="s">
        <v>661</v>
      </c>
      <c r="AC1958" s="36" t="s">
        <v>525</v>
      </c>
      <c r="AD1958" s="37" t="s">
        <v>51</v>
      </c>
      <c r="AE1958" s="32" t="str">
        <f t="shared" si="286"/>
        <v>Realizado</v>
      </c>
      <c r="AF1958" s="38" t="s">
        <v>166</v>
      </c>
      <c r="AG1958" s="39">
        <f t="shared" si="288"/>
        <v>4651.9799999999996</v>
      </c>
      <c r="AH1958" s="40">
        <v>2548098.5699999998</v>
      </c>
      <c r="AI1958" s="35" t="e">
        <f t="shared" si="283"/>
        <v>#N/A</v>
      </c>
      <c r="AJ1958" s="110">
        <v>26173386</v>
      </c>
      <c r="AK1958" s="77">
        <v>4651.9799999999996</v>
      </c>
      <c r="AL1958" s="34" t="str">
        <f t="shared" si="284"/>
        <v>Mauricio Alves</v>
      </c>
    </row>
    <row r="1959" spans="1:38" x14ac:dyDescent="0.25">
      <c r="A1959" s="26" t="s">
        <v>38</v>
      </c>
      <c r="B1959" s="26" t="s">
        <v>39</v>
      </c>
      <c r="C1959" s="26" t="s">
        <v>52</v>
      </c>
      <c r="D1959" s="26" t="s">
        <v>40</v>
      </c>
      <c r="E1959" s="27">
        <v>69929</v>
      </c>
      <c r="F1959" s="67">
        <v>818</v>
      </c>
      <c r="G1959" s="67"/>
      <c r="H1959" s="26">
        <v>6000845557</v>
      </c>
      <c r="I1959" s="26" t="s">
        <v>42</v>
      </c>
      <c r="J1959" s="26" t="s">
        <v>42</v>
      </c>
      <c r="K1959" s="30" t="str">
        <f t="shared" si="285"/>
        <v>Custeio</v>
      </c>
      <c r="L1959" s="119" t="s">
        <v>950</v>
      </c>
      <c r="M1959" s="47" t="s">
        <v>891</v>
      </c>
      <c r="N1959" s="26" t="str">
        <f t="shared" si="281"/>
        <v>Realizado</v>
      </c>
      <c r="O1959" s="47" t="s">
        <v>45</v>
      </c>
      <c r="P1959" s="47" t="s">
        <v>76</v>
      </c>
      <c r="Q1959" s="26" t="str">
        <f>IFERROR(IFERROR(VLOOKUP(H1959,[1]STATUS_CAPEX!I:J,2,0),VLOOKUP(H1959,[1]STATUS_OPEX!H:I,2,0)),0)</f>
        <v>LIB //COMS</v>
      </c>
      <c r="R1959" s="136">
        <v>45590</v>
      </c>
      <c r="S1959" s="32" t="s">
        <v>165</v>
      </c>
      <c r="T1959" s="47" t="s">
        <v>72</v>
      </c>
      <c r="U1959" s="33" t="s">
        <v>39</v>
      </c>
      <c r="V1959" s="33" t="str">
        <f t="shared" si="287"/>
        <v>OK</v>
      </c>
      <c r="W1959" s="33" t="s">
        <v>49</v>
      </c>
      <c r="X1959" s="33" t="s">
        <v>49</v>
      </c>
      <c r="Y1959" s="33" t="s">
        <v>39</v>
      </c>
      <c r="Z1959" s="14">
        <f t="shared" si="282"/>
        <v>1</v>
      </c>
      <c r="AA1959" s="48">
        <v>1539.72</v>
      </c>
      <c r="AB1959" s="76" t="s">
        <v>661</v>
      </c>
      <c r="AC1959" s="36" t="s">
        <v>525</v>
      </c>
      <c r="AD1959" s="37" t="s">
        <v>51</v>
      </c>
      <c r="AE1959" s="32" t="str">
        <f t="shared" si="286"/>
        <v>Realizado</v>
      </c>
      <c r="AF1959" s="38" t="s">
        <v>166</v>
      </c>
      <c r="AG1959" s="39">
        <f t="shared" si="288"/>
        <v>800.14</v>
      </c>
      <c r="AH1959" s="40">
        <v>2548098.5699999998</v>
      </c>
      <c r="AI1959" s="35" t="e">
        <f t="shared" si="283"/>
        <v>#N/A</v>
      </c>
      <c r="AJ1959" s="35">
        <v>26173355</v>
      </c>
      <c r="AK1959" s="77">
        <v>800.14</v>
      </c>
      <c r="AL1959" s="34" t="str">
        <f t="shared" si="284"/>
        <v>Mauricio Alves</v>
      </c>
    </row>
    <row r="1960" spans="1:38" x14ac:dyDescent="0.25">
      <c r="A1960" s="26" t="s">
        <v>38</v>
      </c>
      <c r="B1960" s="26" t="s">
        <v>39</v>
      </c>
      <c r="C1960" s="26" t="s">
        <v>52</v>
      </c>
      <c r="D1960" s="26" t="s">
        <v>40</v>
      </c>
      <c r="E1960" s="166">
        <v>11179</v>
      </c>
      <c r="F1960" s="166">
        <v>819</v>
      </c>
      <c r="G1960" s="67"/>
      <c r="H1960" s="26">
        <v>6000845615</v>
      </c>
      <c r="I1960" s="43" t="s">
        <v>42</v>
      </c>
      <c r="J1960" s="43" t="s">
        <v>42</v>
      </c>
      <c r="K1960" s="30" t="str">
        <f t="shared" si="285"/>
        <v>Custeio</v>
      </c>
      <c r="L1960" s="119" t="s">
        <v>950</v>
      </c>
      <c r="M1960" s="47" t="s">
        <v>891</v>
      </c>
      <c r="N1960" s="26" t="str">
        <f t="shared" si="281"/>
        <v>Realizado</v>
      </c>
      <c r="O1960" s="69" t="s">
        <v>45</v>
      </c>
      <c r="P1960" s="119" t="s">
        <v>76</v>
      </c>
      <c r="Q1960" s="26" t="str">
        <f>IFERROR(IFERROR(VLOOKUP(H1960,[1]STATUS_CAPEX!I:J,2,0),VLOOKUP(H1960,[1]STATUS_OPEX!H:I,2,0)),0)</f>
        <v>LIB //COMS</v>
      </c>
      <c r="R1960" s="136">
        <v>45590</v>
      </c>
      <c r="S1960" s="32" t="s">
        <v>165</v>
      </c>
      <c r="T1960" s="119" t="s">
        <v>72</v>
      </c>
      <c r="U1960" s="33" t="s">
        <v>39</v>
      </c>
      <c r="V1960" s="33" t="str">
        <f t="shared" si="287"/>
        <v>OK</v>
      </c>
      <c r="W1960" s="33" t="s">
        <v>49</v>
      </c>
      <c r="X1960" s="33" t="s">
        <v>49</v>
      </c>
      <c r="Y1960" s="33" t="s">
        <v>39</v>
      </c>
      <c r="Z1960" s="14">
        <f t="shared" si="282"/>
        <v>1</v>
      </c>
      <c r="AA1960" s="121">
        <v>1589</v>
      </c>
      <c r="AB1960" s="76" t="s">
        <v>661</v>
      </c>
      <c r="AC1960" s="36" t="s">
        <v>271</v>
      </c>
      <c r="AD1960" s="37" t="s">
        <v>51</v>
      </c>
      <c r="AE1960" s="32" t="str">
        <f t="shared" si="286"/>
        <v>Realizado</v>
      </c>
      <c r="AF1960" s="38" t="s">
        <v>166</v>
      </c>
      <c r="AG1960" s="122">
        <f t="shared" si="288"/>
        <v>3101.32</v>
      </c>
      <c r="AH1960" s="40">
        <v>2548098.5699999998</v>
      </c>
      <c r="AI1960" s="123" t="e">
        <f t="shared" si="283"/>
        <v>#N/A</v>
      </c>
      <c r="AJ1960" s="124">
        <v>26173658</v>
      </c>
      <c r="AK1960" s="156">
        <v>3101.32</v>
      </c>
      <c r="AL1960" s="34" t="str">
        <f t="shared" si="284"/>
        <v>Mauricio Alves</v>
      </c>
    </row>
    <row r="1961" spans="1:38" hidden="1" x14ac:dyDescent="0.25">
      <c r="A1961" s="26" t="s">
        <v>183</v>
      </c>
      <c r="B1961" s="26" t="s">
        <v>613</v>
      </c>
      <c r="C1961" s="26" t="s">
        <v>337</v>
      </c>
      <c r="D1961" s="26" t="s">
        <v>61</v>
      </c>
      <c r="E1961" s="27">
        <v>69909</v>
      </c>
      <c r="F1961" s="67">
        <v>820</v>
      </c>
      <c r="G1961" s="67"/>
      <c r="H1961" s="44">
        <v>6000846461</v>
      </c>
      <c r="I1961" s="45" t="s">
        <v>287</v>
      </c>
      <c r="J1961" s="45" t="s">
        <v>966</v>
      </c>
      <c r="K1961" s="30" t="str">
        <f t="shared" si="285"/>
        <v>Custeio</v>
      </c>
      <c r="L1961" s="119" t="s">
        <v>950</v>
      </c>
      <c r="M1961" s="47" t="s">
        <v>891</v>
      </c>
      <c r="N1961" s="26" t="str">
        <f t="shared" si="281"/>
        <v>Pendente</v>
      </c>
      <c r="O1961" s="47" t="s">
        <v>100</v>
      </c>
      <c r="P1961" s="47" t="s">
        <v>967</v>
      </c>
      <c r="Q1961" s="26" t="str">
        <f>IFERROR(IFERROR(VLOOKUP(H1961,[1]STATUS_CAPEX!I:J,2,0),VLOOKUP(H1961,[1]STATUS_OPEX!H:I,2,0)),0)</f>
        <v>LIB //ATEC</v>
      </c>
      <c r="R1961" s="135">
        <v>45593</v>
      </c>
      <c r="S1961" s="32" t="s">
        <v>66</v>
      </c>
      <c r="T1961" s="47" t="s">
        <v>72</v>
      </c>
      <c r="U1961" s="47"/>
      <c r="V1961" s="33" t="str">
        <f t="shared" si="287"/>
        <v>OK</v>
      </c>
      <c r="W1961" s="33" t="s">
        <v>49</v>
      </c>
      <c r="X1961" s="33" t="s">
        <v>49</v>
      </c>
      <c r="Y1961" s="33" t="str">
        <f>IF(AK1961&gt;0,"OK","NOK")</f>
        <v>NOK</v>
      </c>
      <c r="Z1961" s="14">
        <f t="shared" si="282"/>
        <v>0.6</v>
      </c>
      <c r="AA1961" s="48">
        <v>453.78</v>
      </c>
      <c r="AB1961" s="76" t="s">
        <v>661</v>
      </c>
      <c r="AC1961" s="36" t="s">
        <v>73</v>
      </c>
      <c r="AD1961" s="37" t="s">
        <v>51</v>
      </c>
      <c r="AE1961" s="32" t="str">
        <f t="shared" si="286"/>
        <v>Não realizado</v>
      </c>
      <c r="AF1961" s="38" t="s">
        <v>68</v>
      </c>
      <c r="AG1961" s="49">
        <f t="shared" si="288"/>
        <v>0</v>
      </c>
      <c r="AH1961" s="40">
        <v>2548098.5699999998</v>
      </c>
      <c r="AI1961" s="50" t="e">
        <f t="shared" si="283"/>
        <v>#N/A</v>
      </c>
      <c r="AJ1961" s="41">
        <v>0</v>
      </c>
      <c r="AK1961" s="51">
        <v>0</v>
      </c>
      <c r="AL1961" s="34" t="str">
        <f t="shared" si="284"/>
        <v>Erica Fragoso</v>
      </c>
    </row>
    <row r="1962" spans="1:38" x14ac:dyDescent="0.25">
      <c r="A1962" s="26" t="s">
        <v>38</v>
      </c>
      <c r="B1962" s="26" t="s">
        <v>39</v>
      </c>
      <c r="C1962" s="26" t="s">
        <v>52</v>
      </c>
      <c r="D1962" s="26" t="s">
        <v>40</v>
      </c>
      <c r="E1962" s="27">
        <v>2821</v>
      </c>
      <c r="F1962" s="67">
        <v>223</v>
      </c>
      <c r="G1962" s="67"/>
      <c r="H1962" s="26">
        <v>6000846158</v>
      </c>
      <c r="I1962" s="29" t="s">
        <v>42</v>
      </c>
      <c r="J1962" s="29" t="s">
        <v>42</v>
      </c>
      <c r="K1962" s="30" t="str">
        <f t="shared" si="285"/>
        <v>Custeio</v>
      </c>
      <c r="L1962" s="119" t="s">
        <v>950</v>
      </c>
      <c r="M1962" s="47" t="s">
        <v>44</v>
      </c>
      <c r="N1962" s="26" t="str">
        <f t="shared" si="281"/>
        <v>Realizado</v>
      </c>
      <c r="O1962" s="47" t="s">
        <v>117</v>
      </c>
      <c r="P1962" s="47" t="s">
        <v>968</v>
      </c>
      <c r="Q1962" s="26" t="str">
        <f>IFERROR(IFERROR(VLOOKUP(H1962,[1]STATUS_CAPEX!I:J,2,0),VLOOKUP(H1962,[1]STATUS_OPEX!H:I,2,0)),0)</f>
        <v>LIB //COMS</v>
      </c>
      <c r="R1962" s="135">
        <v>45593</v>
      </c>
      <c r="S1962" s="32" t="s">
        <v>165</v>
      </c>
      <c r="T1962" s="47" t="s">
        <v>72</v>
      </c>
      <c r="U1962" s="33" t="s">
        <v>39</v>
      </c>
      <c r="V1962" s="33" t="str">
        <f t="shared" si="287"/>
        <v>OK</v>
      </c>
      <c r="W1962" s="33" t="s">
        <v>49</v>
      </c>
      <c r="X1962" s="33" t="s">
        <v>49</v>
      </c>
      <c r="Y1962" s="33" t="s">
        <v>39</v>
      </c>
      <c r="Z1962" s="14">
        <f t="shared" si="282"/>
        <v>1</v>
      </c>
      <c r="AA1962" s="48">
        <v>1490.72</v>
      </c>
      <c r="AB1962" s="76" t="s">
        <v>661</v>
      </c>
      <c r="AC1962" s="36" t="s">
        <v>271</v>
      </c>
      <c r="AD1962" s="37" t="s">
        <v>51</v>
      </c>
      <c r="AE1962" s="32" t="str">
        <f t="shared" si="286"/>
        <v>Realizado</v>
      </c>
      <c r="AF1962" s="38" t="s">
        <v>166</v>
      </c>
      <c r="AG1962" s="49">
        <f t="shared" si="288"/>
        <v>543.49</v>
      </c>
      <c r="AH1962" s="40">
        <v>2548098.5699999998</v>
      </c>
      <c r="AI1962" s="50" t="e">
        <f t="shared" si="283"/>
        <v>#N/A</v>
      </c>
      <c r="AJ1962" s="110">
        <v>26187854</v>
      </c>
      <c r="AK1962" s="77">
        <v>543.49</v>
      </c>
      <c r="AL1962" s="34" t="str">
        <f t="shared" si="284"/>
        <v>Mauricio Alves</v>
      </c>
    </row>
    <row r="1963" spans="1:38" x14ac:dyDescent="0.25">
      <c r="A1963" s="26" t="s">
        <v>38</v>
      </c>
      <c r="B1963" s="26" t="s">
        <v>39</v>
      </c>
      <c r="C1963" s="26" t="s">
        <v>52</v>
      </c>
      <c r="D1963" s="26" t="s">
        <v>40</v>
      </c>
      <c r="E1963" s="27">
        <v>73789</v>
      </c>
      <c r="F1963" s="67">
        <v>224</v>
      </c>
      <c r="G1963" s="67"/>
      <c r="H1963" s="26">
        <v>6000846159</v>
      </c>
      <c r="I1963" s="26" t="s">
        <v>42</v>
      </c>
      <c r="J1963" s="26" t="s">
        <v>42</v>
      </c>
      <c r="K1963" s="30" t="str">
        <f t="shared" si="285"/>
        <v>Custeio</v>
      </c>
      <c r="L1963" s="119" t="s">
        <v>950</v>
      </c>
      <c r="M1963" s="47" t="s">
        <v>44</v>
      </c>
      <c r="N1963" s="26" t="str">
        <f t="shared" si="281"/>
        <v>Realizado</v>
      </c>
      <c r="O1963" s="47" t="s">
        <v>64</v>
      </c>
      <c r="P1963" s="47" t="s">
        <v>640</v>
      </c>
      <c r="Q1963" s="26" t="str">
        <f>IFERROR(IFERROR(VLOOKUP(H1963,[1]STATUS_CAPEX!I:J,2,0),VLOOKUP(H1963,[1]STATUS_OPEX!H:I,2,0)),0)</f>
        <v>LIB //COMS</v>
      </c>
      <c r="R1963" s="135">
        <v>45593</v>
      </c>
      <c r="S1963" s="32" t="s">
        <v>165</v>
      </c>
      <c r="T1963" s="47" t="s">
        <v>72</v>
      </c>
      <c r="U1963" s="33" t="s">
        <v>39</v>
      </c>
      <c r="V1963" s="33" t="str">
        <f t="shared" si="287"/>
        <v>OK</v>
      </c>
      <c r="W1963" s="33" t="s">
        <v>49</v>
      </c>
      <c r="X1963" s="33" t="s">
        <v>49</v>
      </c>
      <c r="Y1963" s="33" t="s">
        <v>39</v>
      </c>
      <c r="Z1963" s="14">
        <f t="shared" si="282"/>
        <v>1</v>
      </c>
      <c r="AA1963" s="48">
        <v>672.01</v>
      </c>
      <c r="AB1963" s="76" t="s">
        <v>661</v>
      </c>
      <c r="AC1963" s="36" t="s">
        <v>271</v>
      </c>
      <c r="AD1963" s="37" t="s">
        <v>51</v>
      </c>
      <c r="AE1963" s="32" t="str">
        <f t="shared" si="286"/>
        <v>Realizado</v>
      </c>
      <c r="AF1963" s="38" t="s">
        <v>166</v>
      </c>
      <c r="AG1963" s="49">
        <f t="shared" si="288"/>
        <v>12.71</v>
      </c>
      <c r="AH1963" s="40">
        <v>2548098.5699999998</v>
      </c>
      <c r="AI1963" s="50" t="e">
        <f t="shared" si="283"/>
        <v>#N/A</v>
      </c>
      <c r="AJ1963" s="110">
        <v>26187895</v>
      </c>
      <c r="AK1963" s="77">
        <v>12.71</v>
      </c>
      <c r="AL1963" s="34" t="str">
        <f t="shared" si="284"/>
        <v>Mauricio Alves</v>
      </c>
    </row>
    <row r="1964" spans="1:38" x14ac:dyDescent="0.25">
      <c r="A1964" s="26" t="s">
        <v>38</v>
      </c>
      <c r="B1964" s="26" t="s">
        <v>39</v>
      </c>
      <c r="C1964" s="26" t="s">
        <v>52</v>
      </c>
      <c r="D1964" s="26" t="s">
        <v>40</v>
      </c>
      <c r="E1964" s="27">
        <v>8439</v>
      </c>
      <c r="F1964" s="67">
        <v>225</v>
      </c>
      <c r="G1964" s="67"/>
      <c r="H1964" s="26">
        <v>6000846480</v>
      </c>
      <c r="I1964" s="26" t="s">
        <v>42</v>
      </c>
      <c r="J1964" s="26" t="s">
        <v>42</v>
      </c>
      <c r="K1964" s="30" t="str">
        <f t="shared" si="285"/>
        <v>Custeio</v>
      </c>
      <c r="L1964" s="119" t="s">
        <v>950</v>
      </c>
      <c r="M1964" s="47" t="s">
        <v>44</v>
      </c>
      <c r="N1964" s="26" t="str">
        <f t="shared" si="281"/>
        <v>Realizado</v>
      </c>
      <c r="O1964" s="47" t="s">
        <v>64</v>
      </c>
      <c r="P1964" s="47" t="s">
        <v>540</v>
      </c>
      <c r="Q1964" s="26" t="str">
        <f>IFERROR(IFERROR(VLOOKUP(H1964,[1]STATUS_CAPEX!I:J,2,0),VLOOKUP(H1964,[1]STATUS_OPEX!H:I,2,0)),0)</f>
        <v>LIB //COMS</v>
      </c>
      <c r="R1964" s="135">
        <v>45593</v>
      </c>
      <c r="S1964" s="32" t="s">
        <v>165</v>
      </c>
      <c r="T1964" s="47" t="s">
        <v>72</v>
      </c>
      <c r="U1964" s="33" t="s">
        <v>39</v>
      </c>
      <c r="V1964" s="33" t="str">
        <f t="shared" si="287"/>
        <v>OK</v>
      </c>
      <c r="W1964" s="33" t="s">
        <v>49</v>
      </c>
      <c r="X1964" s="33" t="s">
        <v>49</v>
      </c>
      <c r="Y1964" s="33" t="s">
        <v>39</v>
      </c>
      <c r="Z1964" s="14">
        <f t="shared" si="282"/>
        <v>1</v>
      </c>
      <c r="AA1964" s="48">
        <v>3428</v>
      </c>
      <c r="AB1964" s="76" t="s">
        <v>661</v>
      </c>
      <c r="AC1964" s="36" t="s">
        <v>271</v>
      </c>
      <c r="AD1964" s="37" t="s">
        <v>51</v>
      </c>
      <c r="AE1964" s="32" t="str">
        <f t="shared" si="286"/>
        <v>Realizado</v>
      </c>
      <c r="AF1964" s="38" t="s">
        <v>166</v>
      </c>
      <c r="AG1964" s="49">
        <f t="shared" si="288"/>
        <v>3129.04</v>
      </c>
      <c r="AH1964" s="40">
        <v>2548098.5699999998</v>
      </c>
      <c r="AI1964" s="50" t="e">
        <f t="shared" si="283"/>
        <v>#N/A</v>
      </c>
      <c r="AJ1964" s="110">
        <v>26187940</v>
      </c>
      <c r="AK1964" s="77">
        <v>3129.04</v>
      </c>
      <c r="AL1964" s="34" t="str">
        <f t="shared" si="284"/>
        <v>Mauricio Alves</v>
      </c>
    </row>
    <row r="1965" spans="1:38" x14ac:dyDescent="0.25">
      <c r="A1965" s="26" t="s">
        <v>38</v>
      </c>
      <c r="B1965" s="26" t="s">
        <v>39</v>
      </c>
      <c r="C1965" s="26" t="s">
        <v>52</v>
      </c>
      <c r="D1965" s="26" t="s">
        <v>40</v>
      </c>
      <c r="E1965" s="27">
        <v>83630</v>
      </c>
      <c r="F1965" s="67">
        <v>226</v>
      </c>
      <c r="G1965" s="67"/>
      <c r="H1965" s="26">
        <v>6000846481</v>
      </c>
      <c r="I1965" s="26" t="s">
        <v>42</v>
      </c>
      <c r="J1965" s="26" t="s">
        <v>42</v>
      </c>
      <c r="K1965" s="30" t="str">
        <f t="shared" si="285"/>
        <v>Custeio</v>
      </c>
      <c r="L1965" s="119" t="s">
        <v>950</v>
      </c>
      <c r="M1965" s="47" t="s">
        <v>44</v>
      </c>
      <c r="N1965" s="26" t="str">
        <f t="shared" ref="N1965:N2028" si="289">IF(Z1965&gt;99%,"Realizado","Pendente")</f>
        <v>Realizado</v>
      </c>
      <c r="O1965" s="47" t="s">
        <v>137</v>
      </c>
      <c r="P1965" s="47" t="s">
        <v>969</v>
      </c>
      <c r="Q1965" s="26" t="str">
        <f>IFERROR(IFERROR(VLOOKUP(H1965,[1]STATUS_CAPEX!I:J,2,0),VLOOKUP(H1965,[1]STATUS_OPEX!H:I,2,0)),0)</f>
        <v>LIB //COMS</v>
      </c>
      <c r="R1965" s="135">
        <v>45593</v>
      </c>
      <c r="S1965" s="32" t="s">
        <v>165</v>
      </c>
      <c r="T1965" s="47" t="s">
        <v>72</v>
      </c>
      <c r="U1965" s="33" t="s">
        <v>39</v>
      </c>
      <c r="V1965" s="33" t="str">
        <f t="shared" si="287"/>
        <v>OK</v>
      </c>
      <c r="W1965" s="33" t="s">
        <v>49</v>
      </c>
      <c r="X1965" s="33" t="s">
        <v>49</v>
      </c>
      <c r="Y1965" s="33" t="s">
        <v>39</v>
      </c>
      <c r="Z1965" s="14">
        <f t="shared" si="282"/>
        <v>1</v>
      </c>
      <c r="AA1965" s="48">
        <v>1137.6400000000001</v>
      </c>
      <c r="AB1965" s="76" t="s">
        <v>661</v>
      </c>
      <c r="AC1965" s="36" t="s">
        <v>271</v>
      </c>
      <c r="AD1965" s="37" t="s">
        <v>51</v>
      </c>
      <c r="AE1965" s="32" t="str">
        <f t="shared" si="286"/>
        <v>Realizado</v>
      </c>
      <c r="AF1965" s="38" t="s">
        <v>166</v>
      </c>
      <c r="AG1965" s="49">
        <f t="shared" si="288"/>
        <v>785.06</v>
      </c>
      <c r="AH1965" s="40">
        <v>2548098.5699999998</v>
      </c>
      <c r="AI1965" s="50" t="e">
        <f t="shared" si="283"/>
        <v>#N/A</v>
      </c>
      <c r="AJ1965" s="110">
        <v>26188033</v>
      </c>
      <c r="AK1965" s="77">
        <v>785.06</v>
      </c>
      <c r="AL1965" s="34" t="str">
        <f t="shared" si="284"/>
        <v>Mauricio Alves</v>
      </c>
    </row>
    <row r="1966" spans="1:38" x14ac:dyDescent="0.25">
      <c r="A1966" s="26" t="s">
        <v>38</v>
      </c>
      <c r="B1966" s="26" t="s">
        <v>39</v>
      </c>
      <c r="C1966" s="26" t="s">
        <v>52</v>
      </c>
      <c r="D1966" s="26" t="s">
        <v>40</v>
      </c>
      <c r="E1966" s="27">
        <v>75956</v>
      </c>
      <c r="F1966" s="67">
        <v>227</v>
      </c>
      <c r="G1966" s="67"/>
      <c r="H1966" s="26">
        <v>6000846428</v>
      </c>
      <c r="I1966" s="26" t="s">
        <v>42</v>
      </c>
      <c r="J1966" s="26" t="s">
        <v>42</v>
      </c>
      <c r="K1966" s="30" t="str">
        <f t="shared" si="285"/>
        <v>Custeio</v>
      </c>
      <c r="L1966" s="119" t="s">
        <v>950</v>
      </c>
      <c r="M1966" s="47" t="s">
        <v>44</v>
      </c>
      <c r="N1966" s="26" t="str">
        <f t="shared" si="289"/>
        <v>Realizado</v>
      </c>
      <c r="O1966" s="47" t="s">
        <v>45</v>
      </c>
      <c r="P1966" s="47" t="s">
        <v>540</v>
      </c>
      <c r="Q1966" s="26" t="str">
        <f>IFERROR(IFERROR(VLOOKUP(H1966,[1]STATUS_CAPEX!I:J,2,0),VLOOKUP(H1966,[1]STATUS_OPEX!H:I,2,0)),0)</f>
        <v>LIB //COMS</v>
      </c>
      <c r="R1966" s="135">
        <v>45593</v>
      </c>
      <c r="S1966" s="32" t="s">
        <v>165</v>
      </c>
      <c r="T1966" s="47" t="s">
        <v>72</v>
      </c>
      <c r="U1966" s="33" t="s">
        <v>39</v>
      </c>
      <c r="V1966" s="33" t="str">
        <f t="shared" si="287"/>
        <v>OK</v>
      </c>
      <c r="W1966" s="33" t="s">
        <v>49</v>
      </c>
      <c r="X1966" s="33" t="s">
        <v>49</v>
      </c>
      <c r="Y1966" s="33" t="s">
        <v>39</v>
      </c>
      <c r="Z1966" s="14">
        <f t="shared" si="282"/>
        <v>1</v>
      </c>
      <c r="AA1966" s="48">
        <v>2752.04</v>
      </c>
      <c r="AB1966" s="76" t="s">
        <v>661</v>
      </c>
      <c r="AC1966" s="36" t="s">
        <v>271</v>
      </c>
      <c r="AD1966" s="37" t="s">
        <v>51</v>
      </c>
      <c r="AE1966" s="32" t="str">
        <f t="shared" si="286"/>
        <v>Realizado</v>
      </c>
      <c r="AF1966" s="38" t="s">
        <v>166</v>
      </c>
      <c r="AG1966" s="49">
        <f t="shared" si="288"/>
        <v>894.67</v>
      </c>
      <c r="AH1966" s="40">
        <v>2548098.5699999998</v>
      </c>
      <c r="AI1966" s="50" t="e">
        <f t="shared" si="283"/>
        <v>#N/A</v>
      </c>
      <c r="AJ1966" s="41">
        <v>26385226</v>
      </c>
      <c r="AK1966" s="51">
        <v>894.67</v>
      </c>
      <c r="AL1966" s="34" t="str">
        <f t="shared" si="284"/>
        <v>Mauricio Alves</v>
      </c>
    </row>
    <row r="1967" spans="1:38" x14ac:dyDescent="0.25">
      <c r="A1967" s="26" t="s">
        <v>38</v>
      </c>
      <c r="B1967" s="26" t="s">
        <v>39</v>
      </c>
      <c r="C1967" s="26" t="s">
        <v>52</v>
      </c>
      <c r="D1967" s="26" t="s">
        <v>40</v>
      </c>
      <c r="E1967" s="27">
        <v>268</v>
      </c>
      <c r="F1967" s="67">
        <v>228</v>
      </c>
      <c r="G1967" s="67"/>
      <c r="H1967" s="26">
        <v>6000846433</v>
      </c>
      <c r="I1967" s="26" t="s">
        <v>42</v>
      </c>
      <c r="J1967" s="26" t="s">
        <v>42</v>
      </c>
      <c r="K1967" s="30" t="str">
        <f t="shared" si="285"/>
        <v>Custeio</v>
      </c>
      <c r="L1967" s="119" t="s">
        <v>950</v>
      </c>
      <c r="M1967" s="47" t="s">
        <v>44</v>
      </c>
      <c r="N1967" s="26" t="str">
        <f t="shared" si="289"/>
        <v>Realizado</v>
      </c>
      <c r="O1967" s="47" t="s">
        <v>45</v>
      </c>
      <c r="P1967" s="47" t="s">
        <v>76</v>
      </c>
      <c r="Q1967" s="26" t="str">
        <f>IFERROR(IFERROR(VLOOKUP(H1967,[1]STATUS_CAPEX!I:J,2,0),VLOOKUP(H1967,[1]STATUS_OPEX!H:I,2,0)),0)</f>
        <v>LIB //COMS</v>
      </c>
      <c r="R1967" s="135">
        <v>45593</v>
      </c>
      <c r="S1967" s="32" t="s">
        <v>165</v>
      </c>
      <c r="T1967" s="47" t="s">
        <v>72</v>
      </c>
      <c r="U1967" s="33" t="s">
        <v>39</v>
      </c>
      <c r="V1967" s="33" t="str">
        <f t="shared" si="287"/>
        <v>OK</v>
      </c>
      <c r="W1967" s="33" t="s">
        <v>49</v>
      </c>
      <c r="X1967" s="33" t="s">
        <v>49</v>
      </c>
      <c r="Y1967" s="33" t="s">
        <v>39</v>
      </c>
      <c r="Z1967" s="14">
        <f t="shared" si="282"/>
        <v>1</v>
      </c>
      <c r="AA1967" s="48">
        <v>801.17</v>
      </c>
      <c r="AB1967" s="76" t="s">
        <v>661</v>
      </c>
      <c r="AC1967" s="36" t="s">
        <v>73</v>
      </c>
      <c r="AD1967" s="37" t="s">
        <v>51</v>
      </c>
      <c r="AE1967" s="32" t="str">
        <f t="shared" si="286"/>
        <v>Realizado</v>
      </c>
      <c r="AF1967" s="38" t="s">
        <v>166</v>
      </c>
      <c r="AG1967" s="49">
        <f t="shared" si="288"/>
        <v>435.43</v>
      </c>
      <c r="AH1967" s="40">
        <v>2548098.5699999998</v>
      </c>
      <c r="AI1967" s="50" t="e">
        <f t="shared" si="283"/>
        <v>#N/A</v>
      </c>
      <c r="AJ1967" s="50">
        <v>26201552</v>
      </c>
      <c r="AK1967" s="77">
        <v>435.43</v>
      </c>
      <c r="AL1967" s="34" t="str">
        <f t="shared" si="284"/>
        <v>Mauricio Alves</v>
      </c>
    </row>
    <row r="1968" spans="1:38" x14ac:dyDescent="0.25">
      <c r="A1968" s="26" t="s">
        <v>38</v>
      </c>
      <c r="B1968" s="26" t="s">
        <v>39</v>
      </c>
      <c r="C1968" s="26" t="s">
        <v>52</v>
      </c>
      <c r="D1968" s="26" t="s">
        <v>40</v>
      </c>
      <c r="E1968" s="27">
        <v>71474</v>
      </c>
      <c r="F1968" s="67">
        <v>229</v>
      </c>
      <c r="G1968" s="67"/>
      <c r="H1968" s="26">
        <v>6000846443</v>
      </c>
      <c r="I1968" s="43" t="s">
        <v>42</v>
      </c>
      <c r="J1968" s="43" t="s">
        <v>42</v>
      </c>
      <c r="K1968" s="30" t="str">
        <f t="shared" si="285"/>
        <v>Custeio</v>
      </c>
      <c r="L1968" s="119" t="s">
        <v>950</v>
      </c>
      <c r="M1968" s="47" t="s">
        <v>44</v>
      </c>
      <c r="N1968" s="26" t="str">
        <f t="shared" si="289"/>
        <v>Realizado</v>
      </c>
      <c r="O1968" s="47" t="s">
        <v>45</v>
      </c>
      <c r="P1968" s="47" t="s">
        <v>970</v>
      </c>
      <c r="Q1968" s="26" t="str">
        <f>IFERROR(IFERROR(VLOOKUP(H1968,[1]STATUS_CAPEX!I:J,2,0),VLOOKUP(H1968,[1]STATUS_OPEX!H:I,2,0)),0)</f>
        <v>LIB //COMS</v>
      </c>
      <c r="R1968" s="135">
        <v>45593</v>
      </c>
      <c r="S1968" s="32" t="s">
        <v>165</v>
      </c>
      <c r="T1968" s="47" t="s">
        <v>72</v>
      </c>
      <c r="U1968" s="33" t="s">
        <v>39</v>
      </c>
      <c r="V1968" s="33" t="str">
        <f t="shared" si="287"/>
        <v>OK</v>
      </c>
      <c r="W1968" s="33" t="s">
        <v>49</v>
      </c>
      <c r="X1968" s="33" t="s">
        <v>49</v>
      </c>
      <c r="Y1968" s="33" t="s">
        <v>39</v>
      </c>
      <c r="Z1968" s="14">
        <f t="shared" si="282"/>
        <v>1</v>
      </c>
      <c r="AA1968" s="48">
        <v>681.98</v>
      </c>
      <c r="AB1968" s="76" t="s">
        <v>661</v>
      </c>
      <c r="AC1968" s="36" t="s">
        <v>73</v>
      </c>
      <c r="AD1968" s="37" t="s">
        <v>51</v>
      </c>
      <c r="AE1968" s="32" t="str">
        <f t="shared" si="286"/>
        <v>Realizado</v>
      </c>
      <c r="AF1968" s="38" t="s">
        <v>166</v>
      </c>
      <c r="AG1968" s="49">
        <f t="shared" si="288"/>
        <v>731.01</v>
      </c>
      <c r="AH1968" s="40">
        <v>2548098.5699999998</v>
      </c>
      <c r="AI1968" s="50" t="e">
        <f t="shared" si="283"/>
        <v>#N/A</v>
      </c>
      <c r="AJ1968" s="50">
        <v>26276163</v>
      </c>
      <c r="AK1968" s="77">
        <v>731.01</v>
      </c>
      <c r="AL1968" s="34" t="str">
        <f t="shared" si="284"/>
        <v>Mauricio Alves</v>
      </c>
    </row>
    <row r="1969" spans="1:38" hidden="1" x14ac:dyDescent="0.25">
      <c r="A1969" s="43" t="s">
        <v>0</v>
      </c>
      <c r="B1969" s="26" t="s">
        <v>180</v>
      </c>
      <c r="C1969" s="26" t="s">
        <v>180</v>
      </c>
      <c r="D1969" s="26" t="s">
        <v>40</v>
      </c>
      <c r="E1969" s="27">
        <v>11237</v>
      </c>
      <c r="F1969" s="67">
        <v>409</v>
      </c>
      <c r="G1969" s="67"/>
      <c r="H1969" s="44" t="s">
        <v>971</v>
      </c>
      <c r="I1969" s="45" t="s">
        <v>63</v>
      </c>
      <c r="J1969" s="45" t="s">
        <v>63</v>
      </c>
      <c r="K1969" s="30" t="str">
        <f t="shared" si="285"/>
        <v>ERD</v>
      </c>
      <c r="L1969" s="26" t="s">
        <v>75</v>
      </c>
      <c r="M1969" s="47" t="s">
        <v>99</v>
      </c>
      <c r="N1969" s="26" t="str">
        <f t="shared" si="289"/>
        <v>Pendente</v>
      </c>
      <c r="O1969" s="47" t="s">
        <v>422</v>
      </c>
      <c r="P1969" s="47" t="s">
        <v>187</v>
      </c>
      <c r="Q1969" s="26" t="str">
        <f>IFERROR(IFERROR(VLOOKUP(H1969,[1]STATUS_CAPEX!I:J,2,0),VLOOKUP(H1969,[1]STATUS_OPEX!H:I,2,0)),0)</f>
        <v>LIB //ENER</v>
      </c>
      <c r="R1969" s="135">
        <v>45593</v>
      </c>
      <c r="S1969" s="32" t="s">
        <v>66</v>
      </c>
      <c r="T1969" s="26" t="s">
        <v>48</v>
      </c>
      <c r="U1969" s="33" t="s">
        <v>67</v>
      </c>
      <c r="V1969" s="33" t="str">
        <f t="shared" si="287"/>
        <v>OK</v>
      </c>
      <c r="W1969" s="33" t="s">
        <v>148</v>
      </c>
      <c r="X1969" s="33" t="s">
        <v>148</v>
      </c>
      <c r="Y1969" s="33" t="s">
        <v>67</v>
      </c>
      <c r="Z1969" s="14">
        <f t="shared" si="282"/>
        <v>0.2</v>
      </c>
      <c r="AA1969" s="48">
        <v>6204.11</v>
      </c>
      <c r="AB1969" s="76" t="s">
        <v>50</v>
      </c>
      <c r="AC1969" s="36" t="s">
        <v>347</v>
      </c>
      <c r="AD1969" s="37">
        <v>45644</v>
      </c>
      <c r="AE1969" s="32" t="str">
        <f t="shared" si="286"/>
        <v>Realizado</v>
      </c>
      <c r="AF1969" s="38" t="s">
        <v>68</v>
      </c>
      <c r="AG1969" s="49">
        <f t="shared" si="288"/>
        <v>9722.86</v>
      </c>
      <c r="AH1969" s="40">
        <v>2548098.5699999998</v>
      </c>
      <c r="AI1969" s="50" t="e">
        <f t="shared" si="283"/>
        <v>#N/A</v>
      </c>
      <c r="AJ1969" s="41">
        <v>26435397</v>
      </c>
      <c r="AK1969" s="77">
        <v>9722.86</v>
      </c>
      <c r="AL1969" s="34" t="str">
        <f t="shared" si="284"/>
        <v>Mauricio Alves</v>
      </c>
    </row>
    <row r="1970" spans="1:38" x14ac:dyDescent="0.25">
      <c r="A1970" s="26" t="s">
        <v>38</v>
      </c>
      <c r="B1970" s="26" t="s">
        <v>39</v>
      </c>
      <c r="C1970" s="26" t="s">
        <v>52</v>
      </c>
      <c r="D1970" s="26" t="s">
        <v>40</v>
      </c>
      <c r="E1970" s="27">
        <v>257</v>
      </c>
      <c r="F1970" s="67">
        <v>411</v>
      </c>
      <c r="G1970" s="67"/>
      <c r="H1970" s="26">
        <v>6000846454</v>
      </c>
      <c r="I1970" s="55" t="s">
        <v>42</v>
      </c>
      <c r="J1970" s="55" t="s">
        <v>42</v>
      </c>
      <c r="K1970" s="30" t="str">
        <f t="shared" si="285"/>
        <v>Custeio</v>
      </c>
      <c r="L1970" s="119" t="s">
        <v>950</v>
      </c>
      <c r="M1970" s="47" t="s">
        <v>99</v>
      </c>
      <c r="N1970" s="26" t="str">
        <f t="shared" si="289"/>
        <v>Realizado</v>
      </c>
      <c r="O1970" s="47" t="s">
        <v>45</v>
      </c>
      <c r="P1970" s="47" t="s">
        <v>81</v>
      </c>
      <c r="Q1970" s="26" t="str">
        <f>IFERROR(IFERROR(VLOOKUP(H1970,[1]STATUS_CAPEX!I:J,2,0),VLOOKUP(H1970,[1]STATUS_OPEX!H:I,2,0)),0)</f>
        <v>LIB //COMS</v>
      </c>
      <c r="R1970" s="135">
        <v>45593</v>
      </c>
      <c r="S1970" s="32" t="s">
        <v>165</v>
      </c>
      <c r="T1970" s="47" t="s">
        <v>72</v>
      </c>
      <c r="U1970" s="33" t="s">
        <v>39</v>
      </c>
      <c r="V1970" s="33" t="str">
        <f t="shared" si="287"/>
        <v>OK</v>
      </c>
      <c r="W1970" s="33" t="s">
        <v>49</v>
      </c>
      <c r="X1970" s="33" t="s">
        <v>49</v>
      </c>
      <c r="Y1970" s="33" t="s">
        <v>39</v>
      </c>
      <c r="Z1970" s="14">
        <f t="shared" si="282"/>
        <v>1</v>
      </c>
      <c r="AA1970" s="48">
        <v>2600.48</v>
      </c>
      <c r="AB1970" s="76" t="s">
        <v>661</v>
      </c>
      <c r="AC1970" s="36" t="s">
        <v>73</v>
      </c>
      <c r="AD1970" s="37" t="s">
        <v>51</v>
      </c>
      <c r="AE1970" s="32" t="str">
        <f t="shared" si="286"/>
        <v>Realizado</v>
      </c>
      <c r="AF1970" s="38" t="s">
        <v>166</v>
      </c>
      <c r="AG1970" s="49">
        <f t="shared" si="288"/>
        <v>1949.86</v>
      </c>
      <c r="AH1970" s="40">
        <v>2548098.5699999998</v>
      </c>
      <c r="AI1970" s="50" t="e">
        <f t="shared" si="283"/>
        <v>#N/A</v>
      </c>
      <c r="AJ1970" s="50">
        <v>26187971</v>
      </c>
      <c r="AK1970" s="77">
        <v>1949.86</v>
      </c>
      <c r="AL1970" s="34" t="str">
        <f t="shared" si="284"/>
        <v>Mauricio Alves</v>
      </c>
    </row>
    <row r="1971" spans="1:38" x14ac:dyDescent="0.25">
      <c r="A1971" s="26" t="s">
        <v>38</v>
      </c>
      <c r="B1971" s="26" t="s">
        <v>39</v>
      </c>
      <c r="C1971" s="26" t="s">
        <v>52</v>
      </c>
      <c r="D1971" s="26" t="s">
        <v>40</v>
      </c>
      <c r="E1971" s="27">
        <v>72044</v>
      </c>
      <c r="F1971" s="67">
        <v>412</v>
      </c>
      <c r="G1971" s="67"/>
      <c r="H1971" s="44" t="s">
        <v>972</v>
      </c>
      <c r="I1971" s="45" t="s">
        <v>63</v>
      </c>
      <c r="J1971" s="45" t="s">
        <v>63</v>
      </c>
      <c r="K1971" s="30" t="str">
        <f t="shared" si="285"/>
        <v>EME</v>
      </c>
      <c r="L1971" s="119" t="s">
        <v>950</v>
      </c>
      <c r="M1971" s="47" t="s">
        <v>99</v>
      </c>
      <c r="N1971" s="26" t="str">
        <f t="shared" si="289"/>
        <v>Realizado</v>
      </c>
      <c r="O1971" s="47" t="s">
        <v>45</v>
      </c>
      <c r="P1971" s="47" t="s">
        <v>705</v>
      </c>
      <c r="Q1971" s="26" t="str">
        <f>IFERROR(IFERROR(VLOOKUP(H1971,[1]STATUS_CAPEX!I:J,2,0),VLOOKUP(H1971,[1]STATUS_OPEX!H:I,2,0)),0)</f>
        <v>LIB //COMS</v>
      </c>
      <c r="R1971" s="135">
        <v>45593</v>
      </c>
      <c r="S1971" s="32" t="s">
        <v>66</v>
      </c>
      <c r="T1971" s="26" t="s">
        <v>48</v>
      </c>
      <c r="U1971" s="33" t="s">
        <v>39</v>
      </c>
      <c r="V1971" s="33" t="str">
        <f t="shared" si="287"/>
        <v>OK</v>
      </c>
      <c r="W1971" s="33" t="s">
        <v>49</v>
      </c>
      <c r="X1971" s="33" t="s">
        <v>49</v>
      </c>
      <c r="Y1971" s="33" t="s">
        <v>39</v>
      </c>
      <c r="Z1971" s="14">
        <f t="shared" si="282"/>
        <v>1</v>
      </c>
      <c r="AA1971" s="48">
        <v>5003.5200000000004</v>
      </c>
      <c r="AB1971" s="50" t="s">
        <v>50</v>
      </c>
      <c r="AC1971" s="36" t="s">
        <v>347</v>
      </c>
      <c r="AD1971" s="37" t="s">
        <v>51</v>
      </c>
      <c r="AE1971" s="32" t="str">
        <f t="shared" si="286"/>
        <v>Realizado</v>
      </c>
      <c r="AF1971" s="38" t="s">
        <v>345</v>
      </c>
      <c r="AG1971" s="49">
        <f t="shared" si="288"/>
        <v>3099.96</v>
      </c>
      <c r="AH1971" s="40">
        <v>2548098.5699999998</v>
      </c>
      <c r="AI1971" s="50" t="e">
        <f t="shared" si="283"/>
        <v>#N/A</v>
      </c>
      <c r="AJ1971" s="41">
        <v>26436342</v>
      </c>
      <c r="AK1971" s="51">
        <v>3099.96</v>
      </c>
      <c r="AL1971" s="34" t="str">
        <f t="shared" si="284"/>
        <v>Mauricio Alves</v>
      </c>
    </row>
    <row r="1972" spans="1:38" x14ac:dyDescent="0.25">
      <c r="A1972" s="26" t="s">
        <v>38</v>
      </c>
      <c r="B1972" s="26" t="s">
        <v>39</v>
      </c>
      <c r="C1972" s="26" t="s">
        <v>52</v>
      </c>
      <c r="D1972" s="26" t="s">
        <v>40</v>
      </c>
      <c r="E1972" s="27">
        <v>94275</v>
      </c>
      <c r="F1972" s="67">
        <v>413</v>
      </c>
      <c r="G1972" s="67"/>
      <c r="H1972" s="44" t="s">
        <v>973</v>
      </c>
      <c r="I1972" s="45" t="s">
        <v>63</v>
      </c>
      <c r="J1972" s="45" t="s">
        <v>63</v>
      </c>
      <c r="K1972" s="30" t="str">
        <f t="shared" si="285"/>
        <v>EME</v>
      </c>
      <c r="L1972" s="119" t="s">
        <v>950</v>
      </c>
      <c r="M1972" s="47" t="s">
        <v>99</v>
      </c>
      <c r="N1972" s="26" t="str">
        <f t="shared" si="289"/>
        <v>Realizado</v>
      </c>
      <c r="O1972" s="47" t="s">
        <v>45</v>
      </c>
      <c r="P1972" s="47" t="s">
        <v>700</v>
      </c>
      <c r="Q1972" s="26" t="str">
        <f>IFERROR(IFERROR(VLOOKUP(H1972,[1]STATUS_CAPEX!I:J,2,0),VLOOKUP(H1972,[1]STATUS_OPEX!H:I,2,0)),0)</f>
        <v>LIB //COMS</v>
      </c>
      <c r="R1972" s="135">
        <v>45593</v>
      </c>
      <c r="S1972" s="32" t="s">
        <v>66</v>
      </c>
      <c r="T1972" s="26" t="s">
        <v>48</v>
      </c>
      <c r="U1972" s="33" t="s">
        <v>39</v>
      </c>
      <c r="V1972" s="33" t="str">
        <f t="shared" si="287"/>
        <v>OK</v>
      </c>
      <c r="W1972" s="33" t="s">
        <v>49</v>
      </c>
      <c r="X1972" s="33" t="s">
        <v>49</v>
      </c>
      <c r="Y1972" s="33" t="s">
        <v>39</v>
      </c>
      <c r="Z1972" s="14">
        <f t="shared" si="282"/>
        <v>1</v>
      </c>
      <c r="AA1972" s="48">
        <v>3489.68</v>
      </c>
      <c r="AB1972" s="50" t="s">
        <v>50</v>
      </c>
      <c r="AC1972" s="36" t="s">
        <v>411</v>
      </c>
      <c r="AD1972" s="37" t="s">
        <v>51</v>
      </c>
      <c r="AE1972" s="32" t="str">
        <f t="shared" si="286"/>
        <v>Realizado</v>
      </c>
      <c r="AF1972" s="38" t="s">
        <v>345</v>
      </c>
      <c r="AG1972" s="49">
        <f t="shared" si="288"/>
        <v>3690.81</v>
      </c>
      <c r="AH1972" s="40">
        <v>2548098.5699999998</v>
      </c>
      <c r="AI1972" s="50" t="e">
        <f t="shared" si="283"/>
        <v>#N/A</v>
      </c>
      <c r="AJ1972" s="41">
        <v>26448746</v>
      </c>
      <c r="AK1972" s="51">
        <v>3690.81</v>
      </c>
      <c r="AL1972" s="34" t="str">
        <f t="shared" si="284"/>
        <v>Mauricio Alves</v>
      </c>
    </row>
    <row r="1973" spans="1:38" hidden="1" x14ac:dyDescent="0.25">
      <c r="A1973" s="43" t="s">
        <v>106</v>
      </c>
      <c r="B1973" s="30" t="s">
        <v>39</v>
      </c>
      <c r="C1973" s="26" t="s">
        <v>52</v>
      </c>
      <c r="D1973" s="26" t="s">
        <v>40</v>
      </c>
      <c r="E1973" s="27">
        <v>93620</v>
      </c>
      <c r="F1973" s="67">
        <v>414</v>
      </c>
      <c r="G1973" s="67"/>
      <c r="H1973" s="44" t="s">
        <v>974</v>
      </c>
      <c r="I1973" s="45" t="s">
        <v>63</v>
      </c>
      <c r="J1973" s="45" t="s">
        <v>63</v>
      </c>
      <c r="K1973" s="30" t="str">
        <f t="shared" si="285"/>
        <v>EME</v>
      </c>
      <c r="L1973" s="47" t="s">
        <v>136</v>
      </c>
      <c r="M1973" s="47" t="s">
        <v>99</v>
      </c>
      <c r="N1973" s="26" t="str">
        <f t="shared" si="289"/>
        <v>Pendente</v>
      </c>
      <c r="O1973" s="47" t="s">
        <v>45</v>
      </c>
      <c r="P1973" s="47" t="s">
        <v>700</v>
      </c>
      <c r="Q1973" s="26" t="str">
        <f>IFERROR(IFERROR(VLOOKUP(H1973,[1]STATUS_CAPEX!I:J,2,0),VLOOKUP(H1973,[1]STATUS_OPEX!H:I,2,0)),0)</f>
        <v>LIB //ENER</v>
      </c>
      <c r="R1973" s="135">
        <v>45593</v>
      </c>
      <c r="S1973" s="32" t="s">
        <v>66</v>
      </c>
      <c r="T1973" s="26" t="s">
        <v>48</v>
      </c>
      <c r="U1973" s="33" t="s">
        <v>67</v>
      </c>
      <c r="V1973" s="33" t="str">
        <f t="shared" si="287"/>
        <v>OK</v>
      </c>
      <c r="W1973" s="33" t="s">
        <v>49</v>
      </c>
      <c r="X1973" s="33" t="s">
        <v>49</v>
      </c>
      <c r="Y1973" s="33" t="str">
        <f>IF(AK1973&gt;0,"OK","NOK")</f>
        <v>OK</v>
      </c>
      <c r="Z1973" s="14">
        <f t="shared" si="282"/>
        <v>0.8</v>
      </c>
      <c r="AA1973" s="48">
        <v>3489.68</v>
      </c>
      <c r="AB1973" s="76" t="s">
        <v>50</v>
      </c>
      <c r="AC1973" s="36" t="s">
        <v>411</v>
      </c>
      <c r="AD1973" s="37" t="s">
        <v>51</v>
      </c>
      <c r="AE1973" s="32" t="str">
        <f t="shared" si="286"/>
        <v>Realizado</v>
      </c>
      <c r="AF1973" s="38" t="s">
        <v>68</v>
      </c>
      <c r="AG1973" s="49">
        <f t="shared" si="288"/>
        <v>3690.81</v>
      </c>
      <c r="AH1973" s="40">
        <v>2548098.5699999998</v>
      </c>
      <c r="AI1973" s="50" t="e">
        <f t="shared" si="283"/>
        <v>#N/A</v>
      </c>
      <c r="AJ1973" s="41">
        <v>26448748</v>
      </c>
      <c r="AK1973" s="51">
        <v>3690.81</v>
      </c>
      <c r="AL1973" s="34" t="str">
        <f t="shared" si="284"/>
        <v>Mauricio Alves</v>
      </c>
    </row>
    <row r="1974" spans="1:38" hidden="1" x14ac:dyDescent="0.25">
      <c r="A1974" s="43" t="s">
        <v>106</v>
      </c>
      <c r="B1974" s="30" t="s">
        <v>39</v>
      </c>
      <c r="C1974" s="26" t="s">
        <v>52</v>
      </c>
      <c r="D1974" s="26" t="s">
        <v>40</v>
      </c>
      <c r="E1974" s="27">
        <v>91307</v>
      </c>
      <c r="F1974" s="67">
        <v>415</v>
      </c>
      <c r="G1974" s="67"/>
      <c r="H1974" s="44" t="s">
        <v>975</v>
      </c>
      <c r="I1974" s="45" t="s">
        <v>63</v>
      </c>
      <c r="J1974" s="45" t="s">
        <v>63</v>
      </c>
      <c r="K1974" s="30" t="str">
        <f t="shared" si="285"/>
        <v>EME</v>
      </c>
      <c r="L1974" s="47" t="s">
        <v>136</v>
      </c>
      <c r="M1974" s="47" t="s">
        <v>99</v>
      </c>
      <c r="N1974" s="26" t="str">
        <f t="shared" si="289"/>
        <v>Pendente</v>
      </c>
      <c r="O1974" s="47" t="s">
        <v>64</v>
      </c>
      <c r="P1974" s="47" t="s">
        <v>700</v>
      </c>
      <c r="Q1974" s="26" t="str">
        <f>IFERROR(IFERROR(VLOOKUP(H1974,[1]STATUS_CAPEX!I:J,2,0),VLOOKUP(H1974,[1]STATUS_OPEX!H:I,2,0)),0)</f>
        <v>LIB //ENER</v>
      </c>
      <c r="R1974" s="135">
        <v>45593</v>
      </c>
      <c r="S1974" s="32" t="s">
        <v>66</v>
      </c>
      <c r="T1974" s="26" t="s">
        <v>48</v>
      </c>
      <c r="U1974" s="33" t="s">
        <v>67</v>
      </c>
      <c r="V1974" s="33" t="str">
        <f t="shared" si="287"/>
        <v>OK</v>
      </c>
      <c r="W1974" s="33" t="s">
        <v>49</v>
      </c>
      <c r="X1974" s="33" t="s">
        <v>49</v>
      </c>
      <c r="Y1974" s="33" t="str">
        <f>IF(AK1974&gt;0,"OK","NOK")</f>
        <v>OK</v>
      </c>
      <c r="Z1974" s="14">
        <f t="shared" si="282"/>
        <v>0.8</v>
      </c>
      <c r="AA1974" s="48">
        <v>3489.68</v>
      </c>
      <c r="AB1974" s="76" t="s">
        <v>50</v>
      </c>
      <c r="AC1974" s="36" t="s">
        <v>347</v>
      </c>
      <c r="AD1974" s="37" t="s">
        <v>51</v>
      </c>
      <c r="AE1974" s="32" t="str">
        <f t="shared" si="286"/>
        <v>Realizado</v>
      </c>
      <c r="AF1974" s="38" t="s">
        <v>68</v>
      </c>
      <c r="AG1974" s="49">
        <f t="shared" si="288"/>
        <v>3690.81</v>
      </c>
      <c r="AH1974" s="40">
        <v>2548098.5699999998</v>
      </c>
      <c r="AI1974" s="50" t="e">
        <f t="shared" si="283"/>
        <v>#N/A</v>
      </c>
      <c r="AJ1974" s="41">
        <v>26423499</v>
      </c>
      <c r="AK1974" s="51">
        <v>3690.81</v>
      </c>
      <c r="AL1974" s="34" t="str">
        <f t="shared" si="284"/>
        <v>Mauricio Alves</v>
      </c>
    </row>
    <row r="1975" spans="1:38" x14ac:dyDescent="0.25">
      <c r="A1975" s="26" t="s">
        <v>38</v>
      </c>
      <c r="B1975" s="26" t="s">
        <v>39</v>
      </c>
      <c r="C1975" s="26" t="s">
        <v>52</v>
      </c>
      <c r="D1975" s="26" t="s">
        <v>40</v>
      </c>
      <c r="E1975" s="27">
        <v>99139</v>
      </c>
      <c r="F1975" s="67">
        <v>821</v>
      </c>
      <c r="G1975" s="67"/>
      <c r="H1975" s="47">
        <v>6000841525</v>
      </c>
      <c r="I1975" s="55" t="s">
        <v>42</v>
      </c>
      <c r="J1975" s="55" t="s">
        <v>42</v>
      </c>
      <c r="K1975" s="30" t="str">
        <f t="shared" si="285"/>
        <v>Custeio</v>
      </c>
      <c r="L1975" s="119" t="s">
        <v>950</v>
      </c>
      <c r="M1975" s="47" t="s">
        <v>891</v>
      </c>
      <c r="N1975" s="26" t="str">
        <f t="shared" si="289"/>
        <v>Realizado</v>
      </c>
      <c r="O1975" s="47" t="s">
        <v>45</v>
      </c>
      <c r="P1975" s="47" t="s">
        <v>76</v>
      </c>
      <c r="Q1975" s="26" t="str">
        <f>IFERROR(IFERROR(VLOOKUP(H1975,[1]STATUS_CAPEX!I:J,2,0),VLOOKUP(H1975,[1]STATUS_OPEX!H:I,2,0)),0)</f>
        <v>LIB //COMS</v>
      </c>
      <c r="R1975" s="135">
        <v>45593</v>
      </c>
      <c r="S1975" s="32" t="s">
        <v>165</v>
      </c>
      <c r="T1975" s="47" t="s">
        <v>72</v>
      </c>
      <c r="U1975" s="33" t="s">
        <v>39</v>
      </c>
      <c r="V1975" s="33" t="str">
        <f t="shared" si="287"/>
        <v>OK</v>
      </c>
      <c r="W1975" s="33" t="s">
        <v>49</v>
      </c>
      <c r="X1975" s="33" t="s">
        <v>49</v>
      </c>
      <c r="Y1975" s="33" t="s">
        <v>39</v>
      </c>
      <c r="Z1975" s="14">
        <f t="shared" si="282"/>
        <v>1</v>
      </c>
      <c r="AA1975" s="48">
        <v>3501.33</v>
      </c>
      <c r="AB1975" s="76" t="s">
        <v>661</v>
      </c>
      <c r="AC1975" s="36" t="s">
        <v>73</v>
      </c>
      <c r="AD1975" s="37" t="s">
        <v>51</v>
      </c>
      <c r="AE1975" s="32" t="str">
        <f t="shared" si="286"/>
        <v>Realizado</v>
      </c>
      <c r="AF1975" s="38" t="s">
        <v>166</v>
      </c>
      <c r="AG1975" s="49">
        <f t="shared" si="288"/>
        <v>1482.09</v>
      </c>
      <c r="AH1975" s="40">
        <v>2548098.5699999998</v>
      </c>
      <c r="AI1975" s="50" t="e">
        <f t="shared" si="283"/>
        <v>#N/A</v>
      </c>
      <c r="AJ1975" s="50">
        <v>26188175</v>
      </c>
      <c r="AK1975" s="77">
        <v>1482.09</v>
      </c>
      <c r="AL1975" s="34" t="str">
        <f t="shared" si="284"/>
        <v>Mauricio Alves</v>
      </c>
    </row>
    <row r="1976" spans="1:38" hidden="1" x14ac:dyDescent="0.25">
      <c r="A1976" s="26" t="s">
        <v>183</v>
      </c>
      <c r="B1976" s="26" t="s">
        <v>613</v>
      </c>
      <c r="C1976" s="26" t="s">
        <v>337</v>
      </c>
      <c r="D1976" s="26" t="s">
        <v>61</v>
      </c>
      <c r="E1976" s="27">
        <v>96646</v>
      </c>
      <c r="F1976" s="67">
        <v>822</v>
      </c>
      <c r="G1976" s="67"/>
      <c r="H1976" s="167">
        <v>6000846623</v>
      </c>
      <c r="I1976" s="45" t="s">
        <v>976</v>
      </c>
      <c r="J1976" s="45">
        <v>149000847</v>
      </c>
      <c r="K1976" s="30" t="str">
        <f t="shared" si="285"/>
        <v>Custeio</v>
      </c>
      <c r="L1976" s="119" t="s">
        <v>950</v>
      </c>
      <c r="M1976" s="47" t="s">
        <v>891</v>
      </c>
      <c r="N1976" s="26" t="str">
        <f t="shared" si="289"/>
        <v>Pendente</v>
      </c>
      <c r="O1976" s="47" t="s">
        <v>45</v>
      </c>
      <c r="P1976" s="47" t="s">
        <v>969</v>
      </c>
      <c r="Q1976" s="26" t="str">
        <f>IFERROR(IFERROR(VLOOKUP(H1976,[1]STATUS_CAPEX!I:J,2,0),VLOOKUP(H1976,[1]STATUS_OPEX!H:I,2,0)),0)</f>
        <v>ABER//ABER</v>
      </c>
      <c r="R1976" s="135">
        <v>45593</v>
      </c>
      <c r="S1976" s="32" t="s">
        <v>66</v>
      </c>
      <c r="T1976" s="47" t="s">
        <v>72</v>
      </c>
      <c r="U1976" s="47"/>
      <c r="V1976" s="33" t="str">
        <f t="shared" si="287"/>
        <v>OK</v>
      </c>
      <c r="W1976" s="33" t="s">
        <v>49</v>
      </c>
      <c r="X1976" s="33" t="s">
        <v>49</v>
      </c>
      <c r="Y1976" s="33" t="str">
        <f>IF(AK1976&gt;0,"OK","NOK")</f>
        <v>NOK</v>
      </c>
      <c r="Z1976" s="14">
        <f t="shared" si="282"/>
        <v>0.6</v>
      </c>
      <c r="AA1976" s="48">
        <v>132.41999999999999</v>
      </c>
      <c r="AB1976" s="76" t="s">
        <v>661</v>
      </c>
      <c r="AC1976" s="36" t="s">
        <v>271</v>
      </c>
      <c r="AD1976" s="37" t="s">
        <v>51</v>
      </c>
      <c r="AE1976" s="32" t="str">
        <f t="shared" si="286"/>
        <v>Não realizado</v>
      </c>
      <c r="AF1976" s="38" t="s">
        <v>68</v>
      </c>
      <c r="AG1976" s="49">
        <f t="shared" si="288"/>
        <v>0</v>
      </c>
      <c r="AH1976" s="40">
        <v>2548098.5699999998</v>
      </c>
      <c r="AI1976" s="50" t="e">
        <f t="shared" si="283"/>
        <v>#N/A</v>
      </c>
      <c r="AJ1976" s="41">
        <v>0</v>
      </c>
      <c r="AK1976" s="51">
        <v>0</v>
      </c>
      <c r="AL1976" s="34" t="str">
        <f t="shared" si="284"/>
        <v>Erica Fragoso</v>
      </c>
    </row>
    <row r="1977" spans="1:38" x14ac:dyDescent="0.25">
      <c r="A1977" s="26" t="s">
        <v>38</v>
      </c>
      <c r="B1977" s="26" t="s">
        <v>39</v>
      </c>
      <c r="C1977" s="26" t="s">
        <v>52</v>
      </c>
      <c r="D1977" s="26" t="s">
        <v>40</v>
      </c>
      <c r="E1977" s="27">
        <v>2024110268</v>
      </c>
      <c r="F1977" s="67">
        <v>823</v>
      </c>
      <c r="G1977" s="67"/>
      <c r="H1977" s="46">
        <v>6000846495</v>
      </c>
      <c r="I1977" s="29" t="s">
        <v>42</v>
      </c>
      <c r="J1977" s="29" t="s">
        <v>42</v>
      </c>
      <c r="K1977" s="30" t="str">
        <f t="shared" si="285"/>
        <v>Custeio</v>
      </c>
      <c r="L1977" s="119" t="s">
        <v>950</v>
      </c>
      <c r="M1977" s="47" t="s">
        <v>891</v>
      </c>
      <c r="N1977" s="26" t="str">
        <f t="shared" si="289"/>
        <v>Realizado</v>
      </c>
      <c r="O1977" s="47" t="s">
        <v>45</v>
      </c>
      <c r="P1977" s="47" t="s">
        <v>76</v>
      </c>
      <c r="Q1977" s="26" t="str">
        <f>IFERROR(IFERROR(VLOOKUP(H1977,[1]STATUS_CAPEX!I:J,2,0),VLOOKUP(H1977,[1]STATUS_OPEX!H:I,2,0)),0)</f>
        <v>LIB //COMS</v>
      </c>
      <c r="R1977" s="135">
        <v>45593</v>
      </c>
      <c r="S1977" s="32" t="s">
        <v>165</v>
      </c>
      <c r="T1977" s="47" t="s">
        <v>72</v>
      </c>
      <c r="U1977" s="33" t="s">
        <v>39</v>
      </c>
      <c r="V1977" s="33" t="str">
        <f t="shared" si="287"/>
        <v>OK</v>
      </c>
      <c r="W1977" s="33" t="s">
        <v>49</v>
      </c>
      <c r="X1977" s="33" t="s">
        <v>49</v>
      </c>
      <c r="Y1977" s="33" t="s">
        <v>39</v>
      </c>
      <c r="Z1977" s="14">
        <f t="shared" si="282"/>
        <v>1</v>
      </c>
      <c r="AA1977" s="48">
        <v>4619.16</v>
      </c>
      <c r="AB1977" s="76" t="s">
        <v>661</v>
      </c>
      <c r="AC1977" s="36" t="s">
        <v>271</v>
      </c>
      <c r="AD1977" s="37" t="s">
        <v>51</v>
      </c>
      <c r="AE1977" s="32" t="str">
        <f t="shared" si="286"/>
        <v>Realizado</v>
      </c>
      <c r="AF1977" s="38" t="s">
        <v>166</v>
      </c>
      <c r="AG1977" s="49">
        <f t="shared" si="288"/>
        <v>2146.98</v>
      </c>
      <c r="AH1977" s="40">
        <v>2548098.5699999998</v>
      </c>
      <c r="AI1977" s="50" t="e">
        <f t="shared" si="283"/>
        <v>#N/A</v>
      </c>
      <c r="AJ1977" s="110">
        <v>26188041</v>
      </c>
      <c r="AK1977" s="77">
        <v>2146.98</v>
      </c>
      <c r="AL1977" s="34" t="str">
        <f t="shared" si="284"/>
        <v>Mauricio Alves</v>
      </c>
    </row>
    <row r="1978" spans="1:38" x14ac:dyDescent="0.25">
      <c r="A1978" s="26" t="s">
        <v>38</v>
      </c>
      <c r="B1978" s="26" t="s">
        <v>39</v>
      </c>
      <c r="C1978" s="26" t="s">
        <v>52</v>
      </c>
      <c r="D1978" s="26" t="s">
        <v>40</v>
      </c>
      <c r="E1978" s="27">
        <v>90627</v>
      </c>
      <c r="F1978" s="67">
        <v>824</v>
      </c>
      <c r="G1978" s="67"/>
      <c r="H1978" s="46">
        <v>6000846496</v>
      </c>
      <c r="I1978" s="26" t="s">
        <v>42</v>
      </c>
      <c r="J1978" s="26" t="s">
        <v>42</v>
      </c>
      <c r="K1978" s="30" t="str">
        <f t="shared" si="285"/>
        <v>Custeio</v>
      </c>
      <c r="L1978" s="119" t="s">
        <v>950</v>
      </c>
      <c r="M1978" s="47" t="s">
        <v>891</v>
      </c>
      <c r="N1978" s="26" t="str">
        <f t="shared" si="289"/>
        <v>Realizado</v>
      </c>
      <c r="O1978" s="47" t="s">
        <v>45</v>
      </c>
      <c r="P1978" s="47" t="s">
        <v>76</v>
      </c>
      <c r="Q1978" s="26" t="str">
        <f>IFERROR(IFERROR(VLOOKUP(H1978,[1]STATUS_CAPEX!I:J,2,0),VLOOKUP(H1978,[1]STATUS_OPEX!H:I,2,0)),0)</f>
        <v>LIB //COMS</v>
      </c>
      <c r="R1978" s="135">
        <v>45593</v>
      </c>
      <c r="S1978" s="32" t="s">
        <v>165</v>
      </c>
      <c r="T1978" s="47" t="s">
        <v>72</v>
      </c>
      <c r="U1978" s="33" t="s">
        <v>39</v>
      </c>
      <c r="V1978" s="33" t="str">
        <f t="shared" si="287"/>
        <v>OK</v>
      </c>
      <c r="W1978" s="33" t="s">
        <v>49</v>
      </c>
      <c r="X1978" s="33" t="s">
        <v>49</v>
      </c>
      <c r="Y1978" s="33" t="s">
        <v>39</v>
      </c>
      <c r="Z1978" s="14">
        <f t="shared" si="282"/>
        <v>1</v>
      </c>
      <c r="AA1978" s="48">
        <v>769.86</v>
      </c>
      <c r="AB1978" s="76" t="s">
        <v>661</v>
      </c>
      <c r="AC1978" s="36" t="s">
        <v>271</v>
      </c>
      <c r="AD1978" s="37" t="s">
        <v>51</v>
      </c>
      <c r="AE1978" s="32" t="str">
        <f t="shared" si="286"/>
        <v>Realizado</v>
      </c>
      <c r="AF1978" s="38" t="s">
        <v>166</v>
      </c>
      <c r="AG1978" s="49">
        <f t="shared" si="288"/>
        <v>775.35</v>
      </c>
      <c r="AH1978" s="40">
        <v>2548098.5699999998</v>
      </c>
      <c r="AI1978" s="50" t="e">
        <f t="shared" si="283"/>
        <v>#N/A</v>
      </c>
      <c r="AJ1978" s="110">
        <v>26188102</v>
      </c>
      <c r="AK1978" s="77">
        <v>775.35</v>
      </c>
      <c r="AL1978" s="34" t="str">
        <f t="shared" si="284"/>
        <v>Mauricio Alves</v>
      </c>
    </row>
    <row r="1979" spans="1:38" x14ac:dyDescent="0.25">
      <c r="A1979" s="26" t="s">
        <v>38</v>
      </c>
      <c r="B1979" s="26" t="s">
        <v>39</v>
      </c>
      <c r="C1979" s="26" t="s">
        <v>52</v>
      </c>
      <c r="D1979" s="26" t="s">
        <v>40</v>
      </c>
      <c r="E1979" s="27">
        <v>2024107119</v>
      </c>
      <c r="F1979" s="67">
        <v>825</v>
      </c>
      <c r="G1979" s="67"/>
      <c r="H1979" s="47">
        <v>6000846459</v>
      </c>
      <c r="I1979" s="26" t="s">
        <v>42</v>
      </c>
      <c r="J1979" s="26" t="s">
        <v>42</v>
      </c>
      <c r="K1979" s="30" t="str">
        <f t="shared" si="285"/>
        <v>Custeio</v>
      </c>
      <c r="L1979" s="119" t="s">
        <v>950</v>
      </c>
      <c r="M1979" s="47" t="s">
        <v>891</v>
      </c>
      <c r="N1979" s="26" t="str">
        <f t="shared" si="289"/>
        <v>Realizado</v>
      </c>
      <c r="O1979" s="47" t="s">
        <v>45</v>
      </c>
      <c r="P1979" s="47" t="s">
        <v>977</v>
      </c>
      <c r="Q1979" s="26" t="str">
        <f>IFERROR(IFERROR(VLOOKUP(H1979,[1]STATUS_CAPEX!I:J,2,0),VLOOKUP(H1979,[1]STATUS_OPEX!H:I,2,0)),0)</f>
        <v>LIB //COMS</v>
      </c>
      <c r="R1979" s="135">
        <v>45593</v>
      </c>
      <c r="S1979" s="32" t="s">
        <v>165</v>
      </c>
      <c r="T1979" s="47" t="s">
        <v>72</v>
      </c>
      <c r="U1979" s="33" t="s">
        <v>39</v>
      </c>
      <c r="V1979" s="33" t="str">
        <f t="shared" si="287"/>
        <v>OK</v>
      </c>
      <c r="W1979" s="33" t="s">
        <v>49</v>
      </c>
      <c r="X1979" s="33" t="s">
        <v>49</v>
      </c>
      <c r="Y1979" s="33" t="s">
        <v>39</v>
      </c>
      <c r="Z1979" s="14">
        <f t="shared" si="282"/>
        <v>1</v>
      </c>
      <c r="AA1979" s="48">
        <v>5066.0600000000004</v>
      </c>
      <c r="AB1979" s="76" t="s">
        <v>661</v>
      </c>
      <c r="AC1979" s="36" t="s">
        <v>73</v>
      </c>
      <c r="AD1979" s="37" t="s">
        <v>51</v>
      </c>
      <c r="AE1979" s="32" t="str">
        <f t="shared" si="286"/>
        <v>Realizado</v>
      </c>
      <c r="AF1979" s="38" t="s">
        <v>166</v>
      </c>
      <c r="AG1979" s="49">
        <f t="shared" si="288"/>
        <v>2638.35</v>
      </c>
      <c r="AH1979" s="40">
        <v>2548098.5699999998</v>
      </c>
      <c r="AI1979" s="50" t="e">
        <f t="shared" si="283"/>
        <v>#N/A</v>
      </c>
      <c r="AJ1979" s="50">
        <v>26188191</v>
      </c>
      <c r="AK1979" s="77">
        <v>2638.35</v>
      </c>
      <c r="AL1979" s="34" t="str">
        <f t="shared" si="284"/>
        <v>Mauricio Alves</v>
      </c>
    </row>
    <row r="1980" spans="1:38" x14ac:dyDescent="0.25">
      <c r="A1980" s="26" t="s">
        <v>38</v>
      </c>
      <c r="B1980" s="26" t="s">
        <v>39</v>
      </c>
      <c r="C1980" s="26" t="s">
        <v>52</v>
      </c>
      <c r="D1980" s="26" t="s">
        <v>40</v>
      </c>
      <c r="E1980" s="27">
        <v>20241094386</v>
      </c>
      <c r="F1980" s="67">
        <v>826</v>
      </c>
      <c r="G1980" s="67"/>
      <c r="H1980" s="47">
        <v>6000846458</v>
      </c>
      <c r="I1980" s="26" t="s">
        <v>42</v>
      </c>
      <c r="J1980" s="26" t="s">
        <v>42</v>
      </c>
      <c r="K1980" s="30" t="str">
        <f t="shared" si="285"/>
        <v>Custeio</v>
      </c>
      <c r="L1980" s="119" t="s">
        <v>950</v>
      </c>
      <c r="M1980" s="47" t="s">
        <v>891</v>
      </c>
      <c r="N1980" s="26" t="str">
        <f t="shared" si="289"/>
        <v>Realizado</v>
      </c>
      <c r="O1980" s="47" t="s">
        <v>752</v>
      </c>
      <c r="P1980" s="47" t="s">
        <v>977</v>
      </c>
      <c r="Q1980" s="26" t="str">
        <f>IFERROR(IFERROR(VLOOKUP(H1980,[1]STATUS_CAPEX!I:J,2,0),VLOOKUP(H1980,[1]STATUS_OPEX!H:I,2,0)),0)</f>
        <v>LIB //COMS</v>
      </c>
      <c r="R1980" s="135">
        <v>45593</v>
      </c>
      <c r="S1980" s="32" t="s">
        <v>165</v>
      </c>
      <c r="T1980" s="47" t="s">
        <v>72</v>
      </c>
      <c r="U1980" s="33" t="s">
        <v>39</v>
      </c>
      <c r="V1980" s="33" t="str">
        <f t="shared" si="287"/>
        <v>OK</v>
      </c>
      <c r="W1980" s="33" t="s">
        <v>49</v>
      </c>
      <c r="X1980" s="33" t="s">
        <v>49</v>
      </c>
      <c r="Y1980" s="33" t="s">
        <v>39</v>
      </c>
      <c r="Z1980" s="14">
        <f t="shared" si="282"/>
        <v>1</v>
      </c>
      <c r="AA1980" s="48">
        <v>3129.09</v>
      </c>
      <c r="AB1980" s="76" t="s">
        <v>661</v>
      </c>
      <c r="AC1980" s="36" t="s">
        <v>73</v>
      </c>
      <c r="AD1980" s="37" t="s">
        <v>51</v>
      </c>
      <c r="AE1980" s="32" t="str">
        <f t="shared" si="286"/>
        <v>Realizado</v>
      </c>
      <c r="AF1980" s="38" t="s">
        <v>166</v>
      </c>
      <c r="AG1980" s="49">
        <f t="shared" si="288"/>
        <v>1250.22</v>
      </c>
      <c r="AH1980" s="40">
        <v>2548098.5699999998</v>
      </c>
      <c r="AI1980" s="50" t="e">
        <f t="shared" si="283"/>
        <v>#N/A</v>
      </c>
      <c r="AJ1980" s="50">
        <v>26188229</v>
      </c>
      <c r="AK1980" s="77">
        <v>1250.22</v>
      </c>
      <c r="AL1980" s="34" t="str">
        <f t="shared" si="284"/>
        <v>Mauricio Alves</v>
      </c>
    </row>
    <row r="1981" spans="1:38" x14ac:dyDescent="0.25">
      <c r="A1981" s="26" t="s">
        <v>38</v>
      </c>
      <c r="B1981" s="26" t="s">
        <v>39</v>
      </c>
      <c r="C1981" s="26" t="s">
        <v>52</v>
      </c>
      <c r="D1981" s="26" t="s">
        <v>40</v>
      </c>
      <c r="E1981" s="27">
        <v>20241091974</v>
      </c>
      <c r="F1981" s="67">
        <v>827</v>
      </c>
      <c r="G1981" s="67"/>
      <c r="H1981" s="47">
        <v>6000846457</v>
      </c>
      <c r="I1981" s="26" t="s">
        <v>42</v>
      </c>
      <c r="J1981" s="26" t="s">
        <v>42</v>
      </c>
      <c r="K1981" s="30" t="str">
        <f t="shared" si="285"/>
        <v>Custeio</v>
      </c>
      <c r="L1981" s="119" t="s">
        <v>950</v>
      </c>
      <c r="M1981" s="47" t="s">
        <v>891</v>
      </c>
      <c r="N1981" s="26" t="str">
        <f t="shared" si="289"/>
        <v>Realizado</v>
      </c>
      <c r="O1981" s="47" t="s">
        <v>45</v>
      </c>
      <c r="P1981" s="47" t="s">
        <v>112</v>
      </c>
      <c r="Q1981" s="26" t="str">
        <f>IFERROR(IFERROR(VLOOKUP(H1981,[1]STATUS_CAPEX!I:J,2,0),VLOOKUP(H1981,[1]STATUS_OPEX!H:I,2,0)),0)</f>
        <v>LIB //COMS</v>
      </c>
      <c r="R1981" s="135">
        <v>45593</v>
      </c>
      <c r="S1981" s="32" t="s">
        <v>165</v>
      </c>
      <c r="T1981" s="47" t="s">
        <v>72</v>
      </c>
      <c r="U1981" s="33" t="s">
        <v>39</v>
      </c>
      <c r="V1981" s="33" t="str">
        <f t="shared" si="287"/>
        <v>OK</v>
      </c>
      <c r="W1981" s="33" t="s">
        <v>49</v>
      </c>
      <c r="X1981" s="33" t="s">
        <v>49</v>
      </c>
      <c r="Y1981" s="33" t="s">
        <v>39</v>
      </c>
      <c r="Z1981" s="14">
        <f t="shared" si="282"/>
        <v>1</v>
      </c>
      <c r="AA1981" s="48">
        <v>16.55</v>
      </c>
      <c r="AB1981" s="76" t="s">
        <v>661</v>
      </c>
      <c r="AC1981" s="36" t="s">
        <v>73</v>
      </c>
      <c r="AD1981" s="37" t="s">
        <v>51</v>
      </c>
      <c r="AE1981" s="32" t="str">
        <f t="shared" si="286"/>
        <v>Realizado</v>
      </c>
      <c r="AF1981" s="38" t="s">
        <v>166</v>
      </c>
      <c r="AG1981" s="49">
        <f t="shared" si="288"/>
        <v>16.670000000000002</v>
      </c>
      <c r="AH1981" s="40">
        <v>2548098.5699999998</v>
      </c>
      <c r="AI1981" s="50" t="e">
        <f t="shared" si="283"/>
        <v>#N/A</v>
      </c>
      <c r="AJ1981" s="50">
        <v>26188299</v>
      </c>
      <c r="AK1981" s="77">
        <v>16.670000000000002</v>
      </c>
      <c r="AL1981" s="34" t="str">
        <f t="shared" si="284"/>
        <v>Mauricio Alves</v>
      </c>
    </row>
    <row r="1982" spans="1:38" x14ac:dyDescent="0.25">
      <c r="A1982" s="26" t="s">
        <v>38</v>
      </c>
      <c r="B1982" s="26" t="s">
        <v>39</v>
      </c>
      <c r="C1982" s="26" t="s">
        <v>52</v>
      </c>
      <c r="D1982" s="26" t="s">
        <v>40</v>
      </c>
      <c r="E1982" s="27">
        <v>78838</v>
      </c>
      <c r="F1982" s="67">
        <v>828</v>
      </c>
      <c r="G1982" s="67"/>
      <c r="H1982" s="119">
        <v>6000846456</v>
      </c>
      <c r="I1982" s="26" t="s">
        <v>42</v>
      </c>
      <c r="J1982" s="26" t="s">
        <v>42</v>
      </c>
      <c r="K1982" s="30" t="str">
        <f t="shared" si="285"/>
        <v>Custeio</v>
      </c>
      <c r="L1982" s="119" t="s">
        <v>950</v>
      </c>
      <c r="M1982" s="47" t="s">
        <v>891</v>
      </c>
      <c r="N1982" s="26" t="str">
        <f t="shared" si="289"/>
        <v>Realizado</v>
      </c>
      <c r="O1982" s="47" t="s">
        <v>100</v>
      </c>
      <c r="P1982" s="47" t="s">
        <v>76</v>
      </c>
      <c r="Q1982" s="26" t="str">
        <f>IFERROR(IFERROR(VLOOKUP(H1982,[1]STATUS_CAPEX!I:J,2,0),VLOOKUP(H1982,[1]STATUS_OPEX!H:I,2,0)),0)</f>
        <v>LIB //COMS</v>
      </c>
      <c r="R1982" s="135">
        <v>45593</v>
      </c>
      <c r="S1982" s="32" t="s">
        <v>165</v>
      </c>
      <c r="T1982" s="47" t="s">
        <v>72</v>
      </c>
      <c r="U1982" s="33" t="s">
        <v>39</v>
      </c>
      <c r="V1982" s="33" t="str">
        <f t="shared" si="287"/>
        <v>OK</v>
      </c>
      <c r="W1982" s="33" t="s">
        <v>49</v>
      </c>
      <c r="X1982" s="33" t="s">
        <v>49</v>
      </c>
      <c r="Y1982" s="33" t="s">
        <v>39</v>
      </c>
      <c r="Z1982" s="14">
        <f t="shared" si="282"/>
        <v>1</v>
      </c>
      <c r="AA1982" s="48">
        <v>13890.31</v>
      </c>
      <c r="AB1982" s="76" t="s">
        <v>661</v>
      </c>
      <c r="AC1982" s="36" t="s">
        <v>73</v>
      </c>
      <c r="AD1982" s="37" t="s">
        <v>51</v>
      </c>
      <c r="AE1982" s="32" t="str">
        <f t="shared" si="286"/>
        <v>Realizado</v>
      </c>
      <c r="AF1982" s="38" t="s">
        <v>166</v>
      </c>
      <c r="AG1982" s="49">
        <f t="shared" si="288"/>
        <v>4382.1499999999996</v>
      </c>
      <c r="AH1982" s="40">
        <v>2548098.5699999998</v>
      </c>
      <c r="AI1982" s="50" t="e">
        <f t="shared" si="283"/>
        <v>#N/A</v>
      </c>
      <c r="AJ1982" s="50">
        <v>26257819</v>
      </c>
      <c r="AK1982" s="77">
        <v>4382.1499999999996</v>
      </c>
      <c r="AL1982" s="34" t="str">
        <f t="shared" si="284"/>
        <v>Mauricio Alves</v>
      </c>
    </row>
    <row r="1983" spans="1:38" x14ac:dyDescent="0.25">
      <c r="A1983" s="26" t="s">
        <v>38</v>
      </c>
      <c r="B1983" s="26" t="s">
        <v>39</v>
      </c>
      <c r="C1983" s="26" t="s">
        <v>52</v>
      </c>
      <c r="D1983" s="26" t="s">
        <v>40</v>
      </c>
      <c r="E1983" s="27">
        <v>11179</v>
      </c>
      <c r="F1983" s="67">
        <v>829</v>
      </c>
      <c r="G1983" s="67"/>
      <c r="H1983" s="46">
        <v>6000846497</v>
      </c>
      <c r="I1983" s="26" t="s">
        <v>42</v>
      </c>
      <c r="J1983" s="26" t="s">
        <v>42</v>
      </c>
      <c r="K1983" s="30" t="str">
        <f t="shared" si="285"/>
        <v>Custeio</v>
      </c>
      <c r="L1983" s="119" t="s">
        <v>950</v>
      </c>
      <c r="M1983" s="47" t="s">
        <v>891</v>
      </c>
      <c r="N1983" s="26" t="str">
        <f t="shared" si="289"/>
        <v>Realizado</v>
      </c>
      <c r="O1983" s="47" t="s">
        <v>45</v>
      </c>
      <c r="P1983" s="47" t="s">
        <v>76</v>
      </c>
      <c r="Q1983" s="26" t="str">
        <f>IFERROR(IFERROR(VLOOKUP(H1983,[1]STATUS_CAPEX!I:J,2,0),VLOOKUP(H1983,[1]STATUS_OPEX!H:I,2,0)),0)</f>
        <v>LIB //COMS</v>
      </c>
      <c r="R1983" s="135">
        <v>45593</v>
      </c>
      <c r="S1983" s="32" t="s">
        <v>165</v>
      </c>
      <c r="T1983" s="47" t="s">
        <v>72</v>
      </c>
      <c r="U1983" s="33" t="s">
        <v>39</v>
      </c>
      <c r="V1983" s="33" t="str">
        <f t="shared" si="287"/>
        <v>OK</v>
      </c>
      <c r="W1983" s="33" t="s">
        <v>49</v>
      </c>
      <c r="X1983" s="33" t="s">
        <v>49</v>
      </c>
      <c r="Y1983" s="33" t="s">
        <v>39</v>
      </c>
      <c r="Z1983" s="14">
        <f t="shared" si="282"/>
        <v>1</v>
      </c>
      <c r="AA1983" s="48">
        <v>1191.75</v>
      </c>
      <c r="AB1983" s="76" t="s">
        <v>661</v>
      </c>
      <c r="AC1983" s="36" t="s">
        <v>271</v>
      </c>
      <c r="AD1983" s="37" t="s">
        <v>51</v>
      </c>
      <c r="AE1983" s="32" t="str">
        <f t="shared" si="286"/>
        <v>Realizado</v>
      </c>
      <c r="AF1983" s="38" t="s">
        <v>166</v>
      </c>
      <c r="AG1983" s="49">
        <f t="shared" si="288"/>
        <v>571.49</v>
      </c>
      <c r="AH1983" s="40">
        <v>2548098.5699999998</v>
      </c>
      <c r="AI1983" s="50" t="e">
        <f t="shared" si="283"/>
        <v>#N/A</v>
      </c>
      <c r="AJ1983" s="110">
        <v>26188107</v>
      </c>
      <c r="AK1983" s="77">
        <v>571.49</v>
      </c>
      <c r="AL1983" s="34" t="str">
        <f t="shared" si="284"/>
        <v>Mauricio Alves</v>
      </c>
    </row>
    <row r="1984" spans="1:38" x14ac:dyDescent="0.25">
      <c r="A1984" s="26" t="s">
        <v>38</v>
      </c>
      <c r="B1984" s="26" t="s">
        <v>39</v>
      </c>
      <c r="C1984" s="26" t="s">
        <v>52</v>
      </c>
      <c r="D1984" s="26" t="s">
        <v>40</v>
      </c>
      <c r="E1984" s="27">
        <v>84145</v>
      </c>
      <c r="F1984" s="67">
        <v>317</v>
      </c>
      <c r="G1984" s="67"/>
      <c r="H1984" s="46">
        <v>6000846624</v>
      </c>
      <c r="I1984" s="26" t="s">
        <v>42</v>
      </c>
      <c r="J1984" s="26" t="s">
        <v>42</v>
      </c>
      <c r="K1984" s="30" t="str">
        <f t="shared" si="285"/>
        <v>Custeio</v>
      </c>
      <c r="L1984" s="119" t="s">
        <v>950</v>
      </c>
      <c r="M1984" s="47" t="s">
        <v>542</v>
      </c>
      <c r="N1984" s="26" t="str">
        <f t="shared" si="289"/>
        <v>Realizado</v>
      </c>
      <c r="O1984" s="47" t="s">
        <v>763</v>
      </c>
      <c r="P1984" s="47" t="s">
        <v>978</v>
      </c>
      <c r="Q1984" s="26" t="str">
        <f>IFERROR(IFERROR(VLOOKUP(H1984,[1]STATUS_CAPEX!I:J,2,0),VLOOKUP(H1984,[1]STATUS_OPEX!H:I,2,0)),0)</f>
        <v>LIB //COMS</v>
      </c>
      <c r="R1984" s="135">
        <v>45593</v>
      </c>
      <c r="S1984" s="32" t="s">
        <v>165</v>
      </c>
      <c r="T1984" s="47" t="s">
        <v>72</v>
      </c>
      <c r="U1984" s="33" t="s">
        <v>39</v>
      </c>
      <c r="V1984" s="33" t="str">
        <f t="shared" si="287"/>
        <v>OK</v>
      </c>
      <c r="W1984" s="33" t="s">
        <v>49</v>
      </c>
      <c r="X1984" s="33" t="s">
        <v>49</v>
      </c>
      <c r="Y1984" s="33" t="s">
        <v>39</v>
      </c>
      <c r="Z1984" s="14">
        <f t="shared" si="282"/>
        <v>1</v>
      </c>
      <c r="AA1984" s="48">
        <v>97.31</v>
      </c>
      <c r="AB1984" s="76" t="s">
        <v>661</v>
      </c>
      <c r="AC1984" s="36" t="s">
        <v>271</v>
      </c>
      <c r="AD1984" s="37" t="s">
        <v>51</v>
      </c>
      <c r="AE1984" s="32" t="str">
        <f t="shared" si="286"/>
        <v>Realizado</v>
      </c>
      <c r="AF1984" s="38" t="s">
        <v>166</v>
      </c>
      <c r="AG1984" s="49">
        <f t="shared" si="288"/>
        <v>97.49</v>
      </c>
      <c r="AH1984" s="40">
        <v>2548098.5699999998</v>
      </c>
      <c r="AI1984" s="50" t="e">
        <f t="shared" si="283"/>
        <v>#N/A</v>
      </c>
      <c r="AJ1984" s="110">
        <v>26188222</v>
      </c>
      <c r="AK1984" s="77">
        <v>97.49</v>
      </c>
      <c r="AL1984" s="34" t="str">
        <f t="shared" si="284"/>
        <v>Mauricio Alves</v>
      </c>
    </row>
    <row r="1985" spans="1:38" x14ac:dyDescent="0.25">
      <c r="A1985" s="26" t="s">
        <v>38</v>
      </c>
      <c r="B1985" s="26" t="s">
        <v>39</v>
      </c>
      <c r="C1985" s="26" t="s">
        <v>52</v>
      </c>
      <c r="D1985" s="26" t="s">
        <v>40</v>
      </c>
      <c r="E1985" s="27">
        <v>44823493</v>
      </c>
      <c r="F1985" s="67">
        <v>318</v>
      </c>
      <c r="G1985" s="67"/>
      <c r="H1985" s="119">
        <v>6000846449</v>
      </c>
      <c r="I1985" s="26" t="s">
        <v>42</v>
      </c>
      <c r="J1985" s="26" t="s">
        <v>42</v>
      </c>
      <c r="K1985" s="30" t="str">
        <f t="shared" si="285"/>
        <v>Custeio</v>
      </c>
      <c r="L1985" s="119" t="s">
        <v>950</v>
      </c>
      <c r="M1985" s="47" t="s">
        <v>541</v>
      </c>
      <c r="N1985" s="26" t="str">
        <f t="shared" si="289"/>
        <v>Realizado</v>
      </c>
      <c r="O1985" s="47" t="s">
        <v>64</v>
      </c>
      <c r="P1985" s="47" t="s">
        <v>76</v>
      </c>
      <c r="Q1985" s="26" t="str">
        <f>IFERROR(IFERROR(VLOOKUP(H1985,[1]STATUS_CAPEX!I:J,2,0),VLOOKUP(H1985,[1]STATUS_OPEX!H:I,2,0)),0)</f>
        <v>LIB //COMS</v>
      </c>
      <c r="R1985" s="135">
        <v>45593</v>
      </c>
      <c r="S1985" s="32" t="s">
        <v>165</v>
      </c>
      <c r="T1985" s="47" t="s">
        <v>72</v>
      </c>
      <c r="U1985" s="33" t="s">
        <v>39</v>
      </c>
      <c r="V1985" s="33" t="str">
        <f t="shared" si="287"/>
        <v>OK</v>
      </c>
      <c r="W1985" s="33" t="s">
        <v>49</v>
      </c>
      <c r="X1985" s="33" t="s">
        <v>49</v>
      </c>
      <c r="Y1985" s="33" t="s">
        <v>39</v>
      </c>
      <c r="Z1985" s="14">
        <f t="shared" si="282"/>
        <v>1</v>
      </c>
      <c r="AA1985" s="48">
        <v>3294.6</v>
      </c>
      <c r="AB1985" s="76" t="s">
        <v>661</v>
      </c>
      <c r="AC1985" s="36" t="s">
        <v>73</v>
      </c>
      <c r="AD1985" s="37" t="s">
        <v>51</v>
      </c>
      <c r="AE1985" s="32" t="str">
        <f t="shared" si="286"/>
        <v>Realizado</v>
      </c>
      <c r="AF1985" s="38" t="s">
        <v>166</v>
      </c>
      <c r="AG1985" s="49">
        <f t="shared" si="288"/>
        <v>1048.8699999999999</v>
      </c>
      <c r="AH1985" s="40">
        <v>2548098.5699999998</v>
      </c>
      <c r="AI1985" s="50" t="e">
        <f t="shared" si="283"/>
        <v>#N/A</v>
      </c>
      <c r="AJ1985" s="50">
        <v>26187887</v>
      </c>
      <c r="AK1985" s="77">
        <v>1048.8699999999999</v>
      </c>
      <c r="AL1985" s="34" t="str">
        <f t="shared" si="284"/>
        <v>Mauricio Alves</v>
      </c>
    </row>
    <row r="1986" spans="1:38" x14ac:dyDescent="0.25">
      <c r="A1986" s="26" t="s">
        <v>38</v>
      </c>
      <c r="B1986" s="26" t="s">
        <v>39</v>
      </c>
      <c r="C1986" s="26" t="s">
        <v>52</v>
      </c>
      <c r="D1986" s="26" t="s">
        <v>40</v>
      </c>
      <c r="E1986" s="27">
        <v>202410264</v>
      </c>
      <c r="F1986" s="67">
        <v>319</v>
      </c>
      <c r="G1986" s="67"/>
      <c r="H1986" s="119">
        <v>6000846452</v>
      </c>
      <c r="I1986" s="26" t="s">
        <v>42</v>
      </c>
      <c r="J1986" s="26" t="s">
        <v>42</v>
      </c>
      <c r="K1986" s="30" t="str">
        <f t="shared" si="285"/>
        <v>Custeio</v>
      </c>
      <c r="L1986" s="119" t="s">
        <v>950</v>
      </c>
      <c r="M1986" s="47" t="s">
        <v>506</v>
      </c>
      <c r="N1986" s="26" t="str">
        <f t="shared" si="289"/>
        <v>Realizado</v>
      </c>
      <c r="O1986" s="47" t="s">
        <v>64</v>
      </c>
      <c r="P1986" s="47" t="s">
        <v>759</v>
      </c>
      <c r="Q1986" s="26" t="str">
        <f>IFERROR(IFERROR(VLOOKUP(H1986,[1]STATUS_CAPEX!I:J,2,0),VLOOKUP(H1986,[1]STATUS_OPEX!H:I,2,0)),0)</f>
        <v>LIB //COMS</v>
      </c>
      <c r="R1986" s="135">
        <v>45593</v>
      </c>
      <c r="S1986" s="32" t="s">
        <v>165</v>
      </c>
      <c r="T1986" s="47" t="s">
        <v>72</v>
      </c>
      <c r="U1986" s="33" t="s">
        <v>39</v>
      </c>
      <c r="V1986" s="33" t="str">
        <f t="shared" si="287"/>
        <v>OK</v>
      </c>
      <c r="W1986" s="33" t="s">
        <v>49</v>
      </c>
      <c r="X1986" s="33" t="s">
        <v>49</v>
      </c>
      <c r="Y1986" s="33" t="s">
        <v>39</v>
      </c>
      <c r="Z1986" s="14">
        <f t="shared" ref="Z1986:Z2049" si="290">(COUNTIF(U1986:Y1986,"OK")+COUNTIF(V1986:Y1986,"NA")+COUNTIF(U1986:Y1986,"anexado")+COUNTIF(V1986:Y1986,"sem anexo"))/5</f>
        <v>1</v>
      </c>
      <c r="AA1986" s="48">
        <v>1007.42</v>
      </c>
      <c r="AB1986" s="76" t="s">
        <v>661</v>
      </c>
      <c r="AC1986" s="36" t="s">
        <v>73</v>
      </c>
      <c r="AD1986" s="37" t="s">
        <v>51</v>
      </c>
      <c r="AE1986" s="32" t="str">
        <f t="shared" si="286"/>
        <v>Realizado</v>
      </c>
      <c r="AF1986" s="38" t="s">
        <v>166</v>
      </c>
      <c r="AG1986" s="49">
        <f t="shared" si="288"/>
        <v>242.72</v>
      </c>
      <c r="AH1986" s="40">
        <v>2548098.5699999998</v>
      </c>
      <c r="AI1986" s="50" t="e">
        <f t="shared" ref="AI1986:AI2049" si="291">VLOOKUP(T1986,AN:AO,2,0)</f>
        <v>#N/A</v>
      </c>
      <c r="AJ1986" s="50">
        <v>26187934</v>
      </c>
      <c r="AK1986" s="77">
        <v>242.72</v>
      </c>
      <c r="AL1986" s="34" t="str">
        <f t="shared" ref="AL1986:AL2049" si="292">IF(OR(A1986="pendência planejamento", A1986="pendência construtiva", A1986="logistica equatorial"), "Erica Fragoso", IF(OR(A1986="obras coms", A1986="obras conc", A1986="pendência fechamento", A1986="almoxarifado", A1986="Fechamento", A1986="Disponibilidade Noturna", A1986="Sobre Aviso", A1986="Disponibilidade Contrato", A1986="Disponibilidade"), "Mauricio Alves", ""))</f>
        <v>Mauricio Alves</v>
      </c>
    </row>
    <row r="1987" spans="1:38" x14ac:dyDescent="0.25">
      <c r="A1987" s="26" t="s">
        <v>38</v>
      </c>
      <c r="B1987" s="26" t="s">
        <v>39</v>
      </c>
      <c r="C1987" s="26" t="s">
        <v>52</v>
      </c>
      <c r="D1987" s="26" t="s">
        <v>40</v>
      </c>
      <c r="E1987" s="27">
        <v>479600</v>
      </c>
      <c r="F1987" s="67">
        <v>230</v>
      </c>
      <c r="G1987" s="67"/>
      <c r="H1987" s="46">
        <v>6000847020</v>
      </c>
      <c r="I1987" s="26" t="s">
        <v>42</v>
      </c>
      <c r="J1987" s="26" t="s">
        <v>42</v>
      </c>
      <c r="K1987" s="30" t="str">
        <f t="shared" ref="K1987:K2050" si="293">IF(OR(ISNUMBER( FIND("Criar PEP",H1987)), ISNUMBER( FIND("Criar Ordem",H1987))), "Sem Informação", IFERROR(IF(MID(H1987,11,3)&lt;&gt;"", MID(H1987,11,3), "Custeio"), "Custeio"))</f>
        <v>Custeio</v>
      </c>
      <c r="L1987" s="119" t="s">
        <v>950</v>
      </c>
      <c r="M1987" s="47" t="s">
        <v>44</v>
      </c>
      <c r="N1987" s="26" t="str">
        <f t="shared" si="289"/>
        <v>Realizado</v>
      </c>
      <c r="O1987" s="47" t="s">
        <v>45</v>
      </c>
      <c r="P1987" s="47" t="s">
        <v>655</v>
      </c>
      <c r="Q1987" s="26" t="str">
        <f>IFERROR(IFERROR(VLOOKUP(H1987,[1]STATUS_CAPEX!I:J,2,0),VLOOKUP(H1987,[1]STATUS_OPEX!H:I,2,0)),0)</f>
        <v>LIB //COMS</v>
      </c>
      <c r="R1987" s="135">
        <v>45594</v>
      </c>
      <c r="S1987" s="32" t="s">
        <v>165</v>
      </c>
      <c r="T1987" s="47" t="s">
        <v>72</v>
      </c>
      <c r="U1987" s="33" t="s">
        <v>39</v>
      </c>
      <c r="V1987" s="33" t="str">
        <f t="shared" si="287"/>
        <v>OK</v>
      </c>
      <c r="W1987" s="33" t="s">
        <v>49</v>
      </c>
      <c r="X1987" s="33" t="s">
        <v>49</v>
      </c>
      <c r="Y1987" s="33" t="s">
        <v>39</v>
      </c>
      <c r="Z1987" s="14">
        <f t="shared" si="290"/>
        <v>1</v>
      </c>
      <c r="AA1987" s="48">
        <v>6306.3</v>
      </c>
      <c r="AB1987" s="76" t="s">
        <v>661</v>
      </c>
      <c r="AC1987" s="36" t="s">
        <v>271</v>
      </c>
      <c r="AD1987" s="37" t="s">
        <v>51</v>
      </c>
      <c r="AE1987" s="32" t="str">
        <f t="shared" ref="AE1987:AE2050" si="294">IF(AND(AJ1987&gt;0, AK1987&gt;0), "Realizado", "Não realizado")</f>
        <v>Realizado</v>
      </c>
      <c r="AF1987" s="38" t="s">
        <v>166</v>
      </c>
      <c r="AG1987" s="39">
        <f t="shared" si="288"/>
        <v>3431.87</v>
      </c>
      <c r="AH1987" s="40">
        <v>2548098.5699999998</v>
      </c>
      <c r="AI1987" s="35" t="e">
        <f t="shared" si="291"/>
        <v>#N/A</v>
      </c>
      <c r="AJ1987" s="110">
        <v>26201039</v>
      </c>
      <c r="AK1987" s="77">
        <v>3431.87</v>
      </c>
      <c r="AL1987" s="34" t="str">
        <f t="shared" si="292"/>
        <v>Mauricio Alves</v>
      </c>
    </row>
    <row r="1988" spans="1:38" x14ac:dyDescent="0.25">
      <c r="A1988" s="26" t="s">
        <v>38</v>
      </c>
      <c r="B1988" s="26" t="s">
        <v>39</v>
      </c>
      <c r="C1988" s="26" t="s">
        <v>52</v>
      </c>
      <c r="D1988" s="26" t="s">
        <v>40</v>
      </c>
      <c r="E1988" s="27">
        <v>86162</v>
      </c>
      <c r="F1988" s="67">
        <v>231</v>
      </c>
      <c r="G1988" s="67"/>
      <c r="H1988" s="46">
        <v>6000847021</v>
      </c>
      <c r="I1988" s="26" t="s">
        <v>42</v>
      </c>
      <c r="J1988" s="26" t="s">
        <v>42</v>
      </c>
      <c r="K1988" s="30" t="str">
        <f t="shared" si="293"/>
        <v>Custeio</v>
      </c>
      <c r="L1988" s="119" t="s">
        <v>950</v>
      </c>
      <c r="M1988" s="47" t="s">
        <v>44</v>
      </c>
      <c r="N1988" s="26" t="str">
        <f t="shared" si="289"/>
        <v>Realizado</v>
      </c>
      <c r="O1988" s="47" t="s">
        <v>45</v>
      </c>
      <c r="P1988" s="47" t="s">
        <v>979</v>
      </c>
      <c r="Q1988" s="26" t="str">
        <f>IFERROR(IFERROR(VLOOKUP(H1988,[1]STATUS_CAPEX!I:J,2,0),VLOOKUP(H1988,[1]STATUS_OPEX!H:I,2,0)),0)</f>
        <v>LIB //COMS</v>
      </c>
      <c r="R1988" s="135">
        <v>45594</v>
      </c>
      <c r="S1988" s="32" t="s">
        <v>165</v>
      </c>
      <c r="T1988" s="47" t="s">
        <v>72</v>
      </c>
      <c r="U1988" s="33" t="s">
        <v>39</v>
      </c>
      <c r="V1988" s="33" t="str">
        <f t="shared" si="287"/>
        <v>OK</v>
      </c>
      <c r="W1988" s="33" t="s">
        <v>49</v>
      </c>
      <c r="X1988" s="33" t="s">
        <v>49</v>
      </c>
      <c r="Y1988" s="33" t="s">
        <v>39</v>
      </c>
      <c r="Z1988" s="14">
        <f t="shared" si="290"/>
        <v>1</v>
      </c>
      <c r="AA1988" s="48">
        <v>1014.87</v>
      </c>
      <c r="AB1988" s="76" t="s">
        <v>661</v>
      </c>
      <c r="AC1988" s="36" t="s">
        <v>271</v>
      </c>
      <c r="AD1988" s="37" t="s">
        <v>51</v>
      </c>
      <c r="AE1988" s="32" t="str">
        <f t="shared" si="294"/>
        <v>Realizado</v>
      </c>
      <c r="AF1988" s="38" t="s">
        <v>166</v>
      </c>
      <c r="AG1988" s="39">
        <f t="shared" si="288"/>
        <v>1587.76</v>
      </c>
      <c r="AH1988" s="40">
        <v>2548098.5699999998</v>
      </c>
      <c r="AI1988" s="35" t="e">
        <f t="shared" si="291"/>
        <v>#N/A</v>
      </c>
      <c r="AJ1988" s="110">
        <v>26201480</v>
      </c>
      <c r="AK1988" s="77">
        <v>1587.76</v>
      </c>
      <c r="AL1988" s="34" t="str">
        <f t="shared" si="292"/>
        <v>Mauricio Alves</v>
      </c>
    </row>
    <row r="1989" spans="1:38" x14ac:dyDescent="0.25">
      <c r="A1989" s="26" t="s">
        <v>38</v>
      </c>
      <c r="B1989" s="26" t="s">
        <v>39</v>
      </c>
      <c r="C1989" s="26" t="s">
        <v>52</v>
      </c>
      <c r="D1989" s="26" t="s">
        <v>40</v>
      </c>
      <c r="E1989" s="27">
        <v>86771</v>
      </c>
      <c r="F1989" s="67">
        <v>232</v>
      </c>
      <c r="G1989" s="67"/>
      <c r="H1989" s="119">
        <v>6000846952</v>
      </c>
      <c r="I1989" s="26" t="s">
        <v>42</v>
      </c>
      <c r="J1989" s="26" t="s">
        <v>42</v>
      </c>
      <c r="K1989" s="30" t="str">
        <f t="shared" si="293"/>
        <v>Custeio</v>
      </c>
      <c r="L1989" s="119" t="s">
        <v>950</v>
      </c>
      <c r="M1989" s="47" t="s">
        <v>44</v>
      </c>
      <c r="N1989" s="26" t="str">
        <f t="shared" si="289"/>
        <v>Realizado</v>
      </c>
      <c r="O1989" s="47" t="s">
        <v>64</v>
      </c>
      <c r="P1989" s="47" t="s">
        <v>741</v>
      </c>
      <c r="Q1989" s="26" t="str">
        <f>IFERROR(IFERROR(VLOOKUP(H1989,[1]STATUS_CAPEX!I:J,2,0),VLOOKUP(H1989,[1]STATUS_OPEX!H:I,2,0)),0)</f>
        <v>LIB //COMS</v>
      </c>
      <c r="R1989" s="135">
        <v>45594</v>
      </c>
      <c r="S1989" s="32" t="s">
        <v>165</v>
      </c>
      <c r="T1989" s="47" t="s">
        <v>72</v>
      </c>
      <c r="U1989" s="33" t="s">
        <v>39</v>
      </c>
      <c r="V1989" s="33" t="str">
        <f t="shared" si="287"/>
        <v>OK</v>
      </c>
      <c r="W1989" s="33" t="s">
        <v>49</v>
      </c>
      <c r="X1989" s="33" t="s">
        <v>49</v>
      </c>
      <c r="Y1989" s="33" t="s">
        <v>39</v>
      </c>
      <c r="Z1989" s="14">
        <f t="shared" si="290"/>
        <v>1</v>
      </c>
      <c r="AA1989" s="48">
        <v>7513.83</v>
      </c>
      <c r="AB1989" s="76" t="s">
        <v>661</v>
      </c>
      <c r="AC1989" s="36" t="s">
        <v>73</v>
      </c>
      <c r="AD1989" s="37" t="s">
        <v>51</v>
      </c>
      <c r="AE1989" s="32" t="str">
        <f t="shared" si="294"/>
        <v>Realizado</v>
      </c>
      <c r="AF1989" s="38" t="s">
        <v>166</v>
      </c>
      <c r="AG1989" s="39">
        <f t="shared" si="288"/>
        <v>4791.28</v>
      </c>
      <c r="AH1989" s="40">
        <v>2548098.5699999998</v>
      </c>
      <c r="AI1989" s="35" t="e">
        <f t="shared" si="291"/>
        <v>#N/A</v>
      </c>
      <c r="AJ1989" s="35">
        <v>26201511</v>
      </c>
      <c r="AK1989" s="77">
        <v>4791.28</v>
      </c>
      <c r="AL1989" s="34" t="str">
        <f t="shared" si="292"/>
        <v>Mauricio Alves</v>
      </c>
    </row>
    <row r="1990" spans="1:38" x14ac:dyDescent="0.25">
      <c r="A1990" s="26" t="s">
        <v>38</v>
      </c>
      <c r="B1990" s="26" t="s">
        <v>39</v>
      </c>
      <c r="C1990" s="26" t="s">
        <v>52</v>
      </c>
      <c r="D1990" s="26" t="s">
        <v>40</v>
      </c>
      <c r="E1990" s="27">
        <v>2981</v>
      </c>
      <c r="F1990" s="67">
        <v>233</v>
      </c>
      <c r="G1990" s="67"/>
      <c r="H1990" s="119">
        <v>6000846951</v>
      </c>
      <c r="I1990" s="26" t="s">
        <v>42</v>
      </c>
      <c r="J1990" s="26" t="s">
        <v>42</v>
      </c>
      <c r="K1990" s="30" t="str">
        <f t="shared" si="293"/>
        <v>Custeio</v>
      </c>
      <c r="L1990" s="119" t="s">
        <v>950</v>
      </c>
      <c r="M1990" s="47" t="s">
        <v>44</v>
      </c>
      <c r="N1990" s="26" t="str">
        <f t="shared" si="289"/>
        <v>Realizado</v>
      </c>
      <c r="O1990" s="47" t="s">
        <v>45</v>
      </c>
      <c r="P1990" s="47" t="s">
        <v>110</v>
      </c>
      <c r="Q1990" s="26" t="str">
        <f>IFERROR(IFERROR(VLOOKUP(H1990,[1]STATUS_CAPEX!I:J,2,0),VLOOKUP(H1990,[1]STATUS_OPEX!H:I,2,0)),0)</f>
        <v>LIB //COMS</v>
      </c>
      <c r="R1990" s="135">
        <v>45594</v>
      </c>
      <c r="S1990" s="32" t="s">
        <v>165</v>
      </c>
      <c r="T1990" s="47" t="s">
        <v>72</v>
      </c>
      <c r="U1990" s="33" t="s">
        <v>39</v>
      </c>
      <c r="V1990" s="33" t="str">
        <f t="shared" si="287"/>
        <v>OK</v>
      </c>
      <c r="W1990" s="33" t="s">
        <v>49</v>
      </c>
      <c r="X1990" s="33" t="s">
        <v>49</v>
      </c>
      <c r="Y1990" s="33" t="s">
        <v>39</v>
      </c>
      <c r="Z1990" s="14">
        <f t="shared" si="290"/>
        <v>1</v>
      </c>
      <c r="AA1990" s="48">
        <v>1321.72</v>
      </c>
      <c r="AB1990" s="76" t="s">
        <v>661</v>
      </c>
      <c r="AC1990" s="36" t="s">
        <v>73</v>
      </c>
      <c r="AD1990" s="37" t="s">
        <v>51</v>
      </c>
      <c r="AE1990" s="32" t="str">
        <f t="shared" si="294"/>
        <v>Realizado</v>
      </c>
      <c r="AF1990" s="38" t="s">
        <v>166</v>
      </c>
      <c r="AG1990" s="39">
        <f t="shared" si="288"/>
        <v>2355.1799999999998</v>
      </c>
      <c r="AH1990" s="40">
        <v>2548098.5699999998</v>
      </c>
      <c r="AI1990" s="35" t="e">
        <f t="shared" si="291"/>
        <v>#N/A</v>
      </c>
      <c r="AJ1990" s="35">
        <v>26201329</v>
      </c>
      <c r="AK1990" s="77">
        <v>2355.1799999999998</v>
      </c>
      <c r="AL1990" s="34" t="str">
        <f t="shared" si="292"/>
        <v>Mauricio Alves</v>
      </c>
    </row>
    <row r="1991" spans="1:38" x14ac:dyDescent="0.25">
      <c r="A1991" s="26" t="s">
        <v>38</v>
      </c>
      <c r="B1991" s="26" t="s">
        <v>39</v>
      </c>
      <c r="C1991" s="26" t="s">
        <v>52</v>
      </c>
      <c r="D1991" s="26" t="s">
        <v>40</v>
      </c>
      <c r="E1991" s="27">
        <v>2982</v>
      </c>
      <c r="F1991" s="67">
        <v>234</v>
      </c>
      <c r="G1991" s="67"/>
      <c r="H1991" s="119">
        <v>6000846950</v>
      </c>
      <c r="I1991" s="43" t="s">
        <v>42</v>
      </c>
      <c r="J1991" s="43" t="s">
        <v>42</v>
      </c>
      <c r="K1991" s="30" t="str">
        <f t="shared" si="293"/>
        <v>Custeio</v>
      </c>
      <c r="L1991" s="119" t="s">
        <v>950</v>
      </c>
      <c r="M1991" s="47" t="s">
        <v>44</v>
      </c>
      <c r="N1991" s="26" t="str">
        <f t="shared" si="289"/>
        <v>Realizado</v>
      </c>
      <c r="O1991" s="47" t="s">
        <v>45</v>
      </c>
      <c r="P1991" s="47" t="s">
        <v>980</v>
      </c>
      <c r="Q1991" s="26" t="str">
        <f>IFERROR(IFERROR(VLOOKUP(H1991,[1]STATUS_CAPEX!I:J,2,0),VLOOKUP(H1991,[1]STATUS_OPEX!H:I,2,0)),0)</f>
        <v>LIB //COMS</v>
      </c>
      <c r="R1991" s="135">
        <v>45594</v>
      </c>
      <c r="S1991" s="32" t="s">
        <v>165</v>
      </c>
      <c r="T1991" s="47" t="s">
        <v>72</v>
      </c>
      <c r="U1991" s="33" t="s">
        <v>39</v>
      </c>
      <c r="V1991" s="33" t="str">
        <f t="shared" si="287"/>
        <v>OK</v>
      </c>
      <c r="W1991" s="33" t="s">
        <v>49</v>
      </c>
      <c r="X1991" s="33" t="s">
        <v>49</v>
      </c>
      <c r="Y1991" s="33" t="s">
        <v>39</v>
      </c>
      <c r="Z1991" s="14">
        <f t="shared" si="290"/>
        <v>1</v>
      </c>
      <c r="AA1991" s="48">
        <v>986.76</v>
      </c>
      <c r="AB1991" s="76" t="s">
        <v>661</v>
      </c>
      <c r="AC1991" s="36" t="s">
        <v>73</v>
      </c>
      <c r="AD1991" s="37" t="s">
        <v>51</v>
      </c>
      <c r="AE1991" s="32" t="str">
        <f t="shared" si="294"/>
        <v>Realizado</v>
      </c>
      <c r="AF1991" s="38" t="s">
        <v>166</v>
      </c>
      <c r="AG1991" s="39">
        <f t="shared" si="288"/>
        <v>1039.31</v>
      </c>
      <c r="AH1991" s="40">
        <v>2548098.5699999998</v>
      </c>
      <c r="AI1991" s="35" t="e">
        <f t="shared" si="291"/>
        <v>#N/A</v>
      </c>
      <c r="AJ1991" s="35">
        <v>26201220</v>
      </c>
      <c r="AK1991" s="77">
        <v>1039.31</v>
      </c>
      <c r="AL1991" s="34" t="str">
        <f t="shared" si="292"/>
        <v>Mauricio Alves</v>
      </c>
    </row>
    <row r="1992" spans="1:38" ht="28.5" hidden="1" x14ac:dyDescent="0.25">
      <c r="A1992" s="26" t="s">
        <v>183</v>
      </c>
      <c r="B1992" s="30" t="s">
        <v>513</v>
      </c>
      <c r="C1992" s="26" t="s">
        <v>514</v>
      </c>
      <c r="D1992" s="26" t="s">
        <v>61</v>
      </c>
      <c r="E1992" s="27">
        <v>3935</v>
      </c>
      <c r="F1992" s="67">
        <v>235</v>
      </c>
      <c r="G1992" s="67"/>
      <c r="H1992" s="44" t="s">
        <v>514</v>
      </c>
      <c r="I1992" s="45" t="s">
        <v>63</v>
      </c>
      <c r="J1992" s="45" t="s">
        <v>63</v>
      </c>
      <c r="K1992" s="30" t="str">
        <f t="shared" si="293"/>
        <v>Sem Informação</v>
      </c>
      <c r="L1992" s="47" t="s">
        <v>136</v>
      </c>
      <c r="M1992" s="47" t="s">
        <v>44</v>
      </c>
      <c r="N1992" s="26" t="str">
        <f t="shared" si="289"/>
        <v>Pendente</v>
      </c>
      <c r="O1992" s="47" t="s">
        <v>45</v>
      </c>
      <c r="P1992" s="47" t="s">
        <v>639</v>
      </c>
      <c r="Q1992" s="26">
        <f>IFERROR(IFERROR(VLOOKUP(H1992,[1]STATUS_CAPEX!I:J,2,0),VLOOKUP(H1992,[1]STATUS_OPEX!H:I,2,0)),0)</f>
        <v>0</v>
      </c>
      <c r="R1992" s="135">
        <v>45594</v>
      </c>
      <c r="S1992" s="32" t="s">
        <v>66</v>
      </c>
      <c r="T1992" s="26" t="s">
        <v>48</v>
      </c>
      <c r="U1992" s="33" t="s">
        <v>67</v>
      </c>
      <c r="V1992" s="33" t="str">
        <f t="shared" si="287"/>
        <v>OK</v>
      </c>
      <c r="W1992" s="33" t="s">
        <v>148</v>
      </c>
      <c r="X1992" s="33" t="s">
        <v>148</v>
      </c>
      <c r="Y1992" s="33" t="str">
        <f>IF(AK1992&gt;0,"OK","NOK")</f>
        <v>NOK</v>
      </c>
      <c r="Z1992" s="14">
        <f t="shared" si="290"/>
        <v>0.2</v>
      </c>
      <c r="AA1992" s="48">
        <v>4410.22</v>
      </c>
      <c r="AB1992" s="76" t="s">
        <v>661</v>
      </c>
      <c r="AC1992" s="36" t="s">
        <v>411</v>
      </c>
      <c r="AD1992" s="37" t="s">
        <v>51</v>
      </c>
      <c r="AE1992" s="32" t="str">
        <f t="shared" si="294"/>
        <v>Não realizado</v>
      </c>
      <c r="AF1992" s="38" t="s">
        <v>68</v>
      </c>
      <c r="AG1992" s="39">
        <f t="shared" si="288"/>
        <v>0</v>
      </c>
      <c r="AH1992" s="40">
        <v>2548098.5699999998</v>
      </c>
      <c r="AI1992" s="35" t="e">
        <f t="shared" si="291"/>
        <v>#N/A</v>
      </c>
      <c r="AJ1992" s="41">
        <v>0</v>
      </c>
      <c r="AK1992" s="51">
        <v>0</v>
      </c>
      <c r="AL1992" s="34" t="str">
        <f t="shared" si="292"/>
        <v>Erica Fragoso</v>
      </c>
    </row>
    <row r="1993" spans="1:38" x14ac:dyDescent="0.25">
      <c r="A1993" s="26" t="s">
        <v>38</v>
      </c>
      <c r="B1993" s="26" t="s">
        <v>39</v>
      </c>
      <c r="C1993" s="26" t="s">
        <v>52</v>
      </c>
      <c r="D1993" s="26" t="s">
        <v>40</v>
      </c>
      <c r="E1993" s="27">
        <v>3942</v>
      </c>
      <c r="F1993" s="67">
        <v>236</v>
      </c>
      <c r="G1993" s="67"/>
      <c r="H1993" s="46">
        <v>6000847022</v>
      </c>
      <c r="I1993" s="29" t="s">
        <v>42</v>
      </c>
      <c r="J1993" s="29" t="s">
        <v>42</v>
      </c>
      <c r="K1993" s="30" t="str">
        <f t="shared" si="293"/>
        <v>Custeio</v>
      </c>
      <c r="L1993" s="119" t="s">
        <v>950</v>
      </c>
      <c r="M1993" s="47" t="s">
        <v>44</v>
      </c>
      <c r="N1993" s="26" t="str">
        <f t="shared" si="289"/>
        <v>Realizado</v>
      </c>
      <c r="O1993" s="47" t="s">
        <v>45</v>
      </c>
      <c r="P1993" s="47" t="s">
        <v>639</v>
      </c>
      <c r="Q1993" s="26" t="str">
        <f>IFERROR(IFERROR(VLOOKUP(H1993,[1]STATUS_CAPEX!I:J,2,0),VLOOKUP(H1993,[1]STATUS_OPEX!H:I,2,0)),0)</f>
        <v>LIB //COMS</v>
      </c>
      <c r="R1993" s="135">
        <v>45594</v>
      </c>
      <c r="S1993" s="32" t="s">
        <v>165</v>
      </c>
      <c r="T1993" s="47" t="s">
        <v>72</v>
      </c>
      <c r="U1993" s="33" t="s">
        <v>39</v>
      </c>
      <c r="V1993" s="33" t="str">
        <f t="shared" ref="V1993:V2016" si="295">IF(E1993&gt;0,"OK","NOK")</f>
        <v>OK</v>
      </c>
      <c r="W1993" s="33" t="s">
        <v>49</v>
      </c>
      <c r="X1993" s="33" t="s">
        <v>49</v>
      </c>
      <c r="Y1993" s="33" t="s">
        <v>39</v>
      </c>
      <c r="Z1993" s="14">
        <f t="shared" si="290"/>
        <v>1</v>
      </c>
      <c r="AA1993" s="48">
        <v>1025.97</v>
      </c>
      <c r="AB1993" s="76" t="s">
        <v>661</v>
      </c>
      <c r="AC1993" s="36" t="s">
        <v>271</v>
      </c>
      <c r="AD1993" s="37" t="s">
        <v>51</v>
      </c>
      <c r="AE1993" s="32" t="str">
        <f t="shared" si="294"/>
        <v>Realizado</v>
      </c>
      <c r="AF1993" s="38" t="s">
        <v>166</v>
      </c>
      <c r="AG1993" s="39">
        <f t="shared" si="288"/>
        <v>468.79</v>
      </c>
      <c r="AH1993" s="40">
        <v>2548098.5699999998</v>
      </c>
      <c r="AI1993" s="35" t="e">
        <f t="shared" si="291"/>
        <v>#N/A</v>
      </c>
      <c r="AJ1993" s="110">
        <v>26201453</v>
      </c>
      <c r="AK1993" s="77">
        <v>468.79</v>
      </c>
      <c r="AL1993" s="34" t="str">
        <f t="shared" si="292"/>
        <v>Mauricio Alves</v>
      </c>
    </row>
    <row r="1994" spans="1:38" x14ac:dyDescent="0.25">
      <c r="A1994" s="26" t="s">
        <v>38</v>
      </c>
      <c r="B1994" s="26" t="s">
        <v>39</v>
      </c>
      <c r="C1994" s="26" t="s">
        <v>52</v>
      </c>
      <c r="D1994" s="26" t="s">
        <v>40</v>
      </c>
      <c r="E1994" s="27">
        <v>3923</v>
      </c>
      <c r="F1994" s="67">
        <v>237</v>
      </c>
      <c r="G1994" s="67"/>
      <c r="H1994" s="46">
        <v>6000847025</v>
      </c>
      <c r="I1994" s="43" t="s">
        <v>42</v>
      </c>
      <c r="J1994" s="43" t="s">
        <v>42</v>
      </c>
      <c r="K1994" s="30" t="str">
        <f t="shared" si="293"/>
        <v>Custeio</v>
      </c>
      <c r="L1994" s="119" t="s">
        <v>950</v>
      </c>
      <c r="M1994" s="47" t="s">
        <v>44</v>
      </c>
      <c r="N1994" s="26" t="str">
        <f t="shared" si="289"/>
        <v>Realizado</v>
      </c>
      <c r="O1994" s="47" t="s">
        <v>100</v>
      </c>
      <c r="P1994" s="47" t="s">
        <v>981</v>
      </c>
      <c r="Q1994" s="26" t="str">
        <f>IFERROR(IFERROR(VLOOKUP(H1994,[1]STATUS_CAPEX!I:J,2,0),VLOOKUP(H1994,[1]STATUS_OPEX!H:I,2,0)),0)</f>
        <v>LIB //COMS</v>
      </c>
      <c r="R1994" s="135">
        <v>45594</v>
      </c>
      <c r="S1994" s="32" t="s">
        <v>165</v>
      </c>
      <c r="T1994" s="47" t="s">
        <v>72</v>
      </c>
      <c r="U1994" s="33" t="s">
        <v>39</v>
      </c>
      <c r="V1994" s="33" t="str">
        <f t="shared" si="295"/>
        <v>OK</v>
      </c>
      <c r="W1994" s="33" t="s">
        <v>49</v>
      </c>
      <c r="X1994" s="33" t="s">
        <v>49</v>
      </c>
      <c r="Y1994" s="33" t="s">
        <v>39</v>
      </c>
      <c r="Z1994" s="14">
        <f t="shared" si="290"/>
        <v>1</v>
      </c>
      <c r="AA1994" s="48">
        <v>1380.56</v>
      </c>
      <c r="AB1994" s="76" t="s">
        <v>661</v>
      </c>
      <c r="AC1994" s="36" t="s">
        <v>271</v>
      </c>
      <c r="AD1994" s="37" t="s">
        <v>51</v>
      </c>
      <c r="AE1994" s="32" t="str">
        <f t="shared" si="294"/>
        <v>Realizado</v>
      </c>
      <c r="AF1994" s="38" t="s">
        <v>166</v>
      </c>
      <c r="AG1994" s="39">
        <f t="shared" si="288"/>
        <v>1236.3599999999999</v>
      </c>
      <c r="AH1994" s="40">
        <v>2548098.5699999998</v>
      </c>
      <c r="AI1994" s="35" t="e">
        <f t="shared" si="291"/>
        <v>#N/A</v>
      </c>
      <c r="AJ1994" s="110">
        <v>26201356</v>
      </c>
      <c r="AK1994" s="77">
        <v>1236.3599999999999</v>
      </c>
      <c r="AL1994" s="34" t="str">
        <f t="shared" si="292"/>
        <v>Mauricio Alves</v>
      </c>
    </row>
    <row r="1995" spans="1:38" hidden="1" x14ac:dyDescent="0.25">
      <c r="A1995" s="26" t="s">
        <v>365</v>
      </c>
      <c r="B1995" s="30" t="s">
        <v>39</v>
      </c>
      <c r="C1995" s="26" t="s">
        <v>52</v>
      </c>
      <c r="D1995" s="26" t="s">
        <v>40</v>
      </c>
      <c r="E1995" s="27">
        <v>90062</v>
      </c>
      <c r="F1995" s="67">
        <v>416</v>
      </c>
      <c r="G1995" s="67"/>
      <c r="H1995" s="44" t="s">
        <v>982</v>
      </c>
      <c r="I1995" s="45" t="s">
        <v>63</v>
      </c>
      <c r="J1995" s="45" t="s">
        <v>63</v>
      </c>
      <c r="K1995" s="30" t="str">
        <f t="shared" si="293"/>
        <v>EME</v>
      </c>
      <c r="L1995" s="47" t="s">
        <v>136</v>
      </c>
      <c r="M1995" s="47" t="s">
        <v>54</v>
      </c>
      <c r="N1995" s="26" t="str">
        <f t="shared" si="289"/>
        <v>Pendente</v>
      </c>
      <c r="O1995" s="47" t="s">
        <v>339</v>
      </c>
      <c r="P1995" s="47" t="s">
        <v>983</v>
      </c>
      <c r="Q1995" s="26" t="str">
        <f>IFERROR(IFERROR(VLOOKUP(H1995,[1]STATUS_CAPEX!I:J,2,0),VLOOKUP(H1995,[1]STATUS_OPEX!H:I,2,0)),0)</f>
        <v>LIB //CONC</v>
      </c>
      <c r="R1995" s="135">
        <v>45594</v>
      </c>
      <c r="S1995" s="32" t="s">
        <v>66</v>
      </c>
      <c r="T1995" s="26" t="s">
        <v>48</v>
      </c>
      <c r="U1995" s="33" t="s">
        <v>67</v>
      </c>
      <c r="V1995" s="33" t="str">
        <f t="shared" si="295"/>
        <v>OK</v>
      </c>
      <c r="W1995" s="33" t="s">
        <v>49</v>
      </c>
      <c r="X1995" s="33" t="s">
        <v>49</v>
      </c>
      <c r="Y1995" s="33" t="s">
        <v>39</v>
      </c>
      <c r="Z1995" s="14">
        <f t="shared" si="290"/>
        <v>0.8</v>
      </c>
      <c r="AA1995" s="48">
        <v>9219.4699999999993</v>
      </c>
      <c r="AB1995" s="50" t="s">
        <v>50</v>
      </c>
      <c r="AC1995" s="36" t="s">
        <v>73</v>
      </c>
      <c r="AD1995" s="37" t="s">
        <v>51</v>
      </c>
      <c r="AE1995" s="32" t="str">
        <f t="shared" si="294"/>
        <v>Realizado</v>
      </c>
      <c r="AF1995" s="38" t="s">
        <v>68</v>
      </c>
      <c r="AG1995" s="39">
        <f t="shared" si="288"/>
        <v>9925.19</v>
      </c>
      <c r="AH1995" s="40">
        <v>2548098.5699999998</v>
      </c>
      <c r="AI1995" s="35" t="e">
        <f t="shared" si="291"/>
        <v>#N/A</v>
      </c>
      <c r="AJ1995" s="50">
        <v>26423011</v>
      </c>
      <c r="AK1995" s="51">
        <v>9925.19</v>
      </c>
      <c r="AL1995" s="34" t="str">
        <f t="shared" si="292"/>
        <v>Mauricio Alves</v>
      </c>
    </row>
    <row r="1996" spans="1:38" hidden="1" x14ac:dyDescent="0.25">
      <c r="A1996" s="43" t="s">
        <v>183</v>
      </c>
      <c r="B1996" s="30" t="s">
        <v>613</v>
      </c>
      <c r="C1996" s="26" t="s">
        <v>902</v>
      </c>
      <c r="D1996" s="26" t="s">
        <v>40</v>
      </c>
      <c r="E1996" s="27">
        <v>79206</v>
      </c>
      <c r="F1996" s="67">
        <v>417</v>
      </c>
      <c r="G1996" s="67"/>
      <c r="H1996" s="167" t="s">
        <v>984</v>
      </c>
      <c r="I1996" s="45" t="s">
        <v>63</v>
      </c>
      <c r="J1996" s="45" t="s">
        <v>63</v>
      </c>
      <c r="K1996" s="30" t="str">
        <f t="shared" si="293"/>
        <v>EME</v>
      </c>
      <c r="L1996" s="119" t="s">
        <v>950</v>
      </c>
      <c r="M1996" s="47" t="s">
        <v>54</v>
      </c>
      <c r="N1996" s="26" t="str">
        <f t="shared" si="289"/>
        <v>Pendente</v>
      </c>
      <c r="O1996" s="47" t="s">
        <v>64</v>
      </c>
      <c r="P1996" s="47" t="s">
        <v>705</v>
      </c>
      <c r="Q1996" s="26" t="str">
        <f>IFERROR(IFERROR(VLOOKUP(H1996,[1]STATUS_CAPEX!I:J,2,0),VLOOKUP(H1996,[1]STATUS_OPEX!H:I,2,0)),0)</f>
        <v>LIB //ATEC</v>
      </c>
      <c r="R1996" s="135">
        <v>45594</v>
      </c>
      <c r="S1996" s="32" t="s">
        <v>66</v>
      </c>
      <c r="T1996" s="26" t="s">
        <v>48</v>
      </c>
      <c r="U1996" s="33" t="s">
        <v>67</v>
      </c>
      <c r="V1996" s="33" t="str">
        <f t="shared" si="295"/>
        <v>OK</v>
      </c>
      <c r="W1996" s="33" t="s">
        <v>148</v>
      </c>
      <c r="X1996" s="33" t="s">
        <v>148</v>
      </c>
      <c r="Y1996" s="33" t="str">
        <f>IF(AK1996&gt;0,"OK","NOK")</f>
        <v>NOK</v>
      </c>
      <c r="Z1996" s="14">
        <f t="shared" si="290"/>
        <v>0.2</v>
      </c>
      <c r="AA1996" s="48">
        <v>3704</v>
      </c>
      <c r="AB1996" s="76" t="s">
        <v>661</v>
      </c>
      <c r="AC1996" s="36" t="s">
        <v>73</v>
      </c>
      <c r="AD1996" s="37" t="s">
        <v>51</v>
      </c>
      <c r="AE1996" s="32" t="str">
        <f t="shared" si="294"/>
        <v>Não realizado</v>
      </c>
      <c r="AF1996" s="38" t="s">
        <v>68</v>
      </c>
      <c r="AG1996" s="39">
        <f t="shared" si="288"/>
        <v>0</v>
      </c>
      <c r="AH1996" s="40">
        <v>2548098.5699999998</v>
      </c>
      <c r="AI1996" s="35" t="e">
        <f t="shared" si="291"/>
        <v>#N/A</v>
      </c>
      <c r="AJ1996" s="41">
        <v>0</v>
      </c>
      <c r="AK1996" s="51">
        <v>0</v>
      </c>
      <c r="AL1996" s="34" t="str">
        <f t="shared" si="292"/>
        <v>Erica Fragoso</v>
      </c>
    </row>
    <row r="1997" spans="1:38" hidden="1" x14ac:dyDescent="0.25">
      <c r="A1997" s="43" t="s">
        <v>106</v>
      </c>
      <c r="B1997" s="30" t="s">
        <v>39</v>
      </c>
      <c r="C1997" s="26" t="s">
        <v>52</v>
      </c>
      <c r="D1997" s="26" t="s">
        <v>40</v>
      </c>
      <c r="E1997" s="27">
        <v>87558</v>
      </c>
      <c r="F1997" s="67">
        <v>418</v>
      </c>
      <c r="G1997" s="67"/>
      <c r="H1997" s="44" t="s">
        <v>985</v>
      </c>
      <c r="I1997" s="45" t="s">
        <v>63</v>
      </c>
      <c r="J1997" s="45" t="s">
        <v>63</v>
      </c>
      <c r="K1997" s="30" t="str">
        <f t="shared" si="293"/>
        <v>EME</v>
      </c>
      <c r="L1997" s="47" t="s">
        <v>136</v>
      </c>
      <c r="M1997" s="47" t="s">
        <v>54</v>
      </c>
      <c r="N1997" s="26" t="str">
        <f t="shared" si="289"/>
        <v>Pendente</v>
      </c>
      <c r="O1997" s="47" t="s">
        <v>45</v>
      </c>
      <c r="P1997" s="47" t="s">
        <v>705</v>
      </c>
      <c r="Q1997" s="26" t="str">
        <f>IFERROR(IFERROR(VLOOKUP(H1997,[1]STATUS_CAPEX!I:J,2,0),VLOOKUP(H1997,[1]STATUS_OPEX!H:I,2,0)),0)</f>
        <v>LIB //ENER</v>
      </c>
      <c r="R1997" s="135">
        <v>45594</v>
      </c>
      <c r="S1997" s="32" t="s">
        <v>66</v>
      </c>
      <c r="T1997" s="26" t="s">
        <v>48</v>
      </c>
      <c r="U1997" s="33" t="s">
        <v>67</v>
      </c>
      <c r="V1997" s="33" t="str">
        <f t="shared" si="295"/>
        <v>OK</v>
      </c>
      <c r="W1997" s="33" t="s">
        <v>49</v>
      </c>
      <c r="X1997" s="33" t="s">
        <v>49</v>
      </c>
      <c r="Y1997" s="33" t="str">
        <f>IF(AK1997&gt;0,"OK","NOK")</f>
        <v>OK</v>
      </c>
      <c r="Z1997" s="14">
        <f t="shared" si="290"/>
        <v>0.8</v>
      </c>
      <c r="AA1997" s="48">
        <v>4990.45</v>
      </c>
      <c r="AB1997" s="76" t="s">
        <v>50</v>
      </c>
      <c r="AC1997" s="36" t="s">
        <v>73</v>
      </c>
      <c r="AD1997" s="37" t="s">
        <v>51</v>
      </c>
      <c r="AE1997" s="32" t="str">
        <f t="shared" si="294"/>
        <v>Realizado</v>
      </c>
      <c r="AF1997" s="38" t="s">
        <v>68</v>
      </c>
      <c r="AG1997" s="39">
        <f t="shared" si="288"/>
        <v>5817.32</v>
      </c>
      <c r="AH1997" s="40">
        <v>2548098.5699999998</v>
      </c>
      <c r="AI1997" s="35" t="e">
        <f t="shared" si="291"/>
        <v>#N/A</v>
      </c>
      <c r="AJ1997" s="41">
        <v>26434906</v>
      </c>
      <c r="AK1997" s="51">
        <v>5817.32</v>
      </c>
      <c r="AL1997" s="34" t="str">
        <f t="shared" si="292"/>
        <v>Mauricio Alves</v>
      </c>
    </row>
    <row r="1998" spans="1:38" x14ac:dyDescent="0.25">
      <c r="A1998" s="26" t="s">
        <v>38</v>
      </c>
      <c r="B1998" s="26" t="s">
        <v>39</v>
      </c>
      <c r="C1998" s="26" t="s">
        <v>52</v>
      </c>
      <c r="D1998" s="26" t="s">
        <v>40</v>
      </c>
      <c r="E1998" s="27">
        <v>72878</v>
      </c>
      <c r="F1998" s="67">
        <v>419</v>
      </c>
      <c r="G1998" s="67"/>
      <c r="H1998" s="119">
        <v>6000846946</v>
      </c>
      <c r="I1998" s="55" t="s">
        <v>42</v>
      </c>
      <c r="J1998" s="55" t="s">
        <v>42</v>
      </c>
      <c r="K1998" s="30" t="str">
        <f t="shared" si="293"/>
        <v>Custeio</v>
      </c>
      <c r="L1998" s="119" t="s">
        <v>950</v>
      </c>
      <c r="M1998" s="47" t="s">
        <v>54</v>
      </c>
      <c r="N1998" s="26" t="str">
        <f t="shared" si="289"/>
        <v>Realizado</v>
      </c>
      <c r="O1998" s="47" t="s">
        <v>117</v>
      </c>
      <c r="P1998" s="47" t="s">
        <v>81</v>
      </c>
      <c r="Q1998" s="26" t="str">
        <f>IFERROR(IFERROR(VLOOKUP(H1998,[1]STATUS_CAPEX!I:J,2,0),VLOOKUP(H1998,[1]STATUS_OPEX!H:I,2,0)),0)</f>
        <v>LIB //COMS</v>
      </c>
      <c r="R1998" s="135">
        <v>45594</v>
      </c>
      <c r="S1998" s="32" t="s">
        <v>165</v>
      </c>
      <c r="T1998" s="47" t="s">
        <v>72</v>
      </c>
      <c r="U1998" s="33" t="s">
        <v>39</v>
      </c>
      <c r="V1998" s="33" t="str">
        <f t="shared" si="295"/>
        <v>OK</v>
      </c>
      <c r="W1998" s="33" t="s">
        <v>49</v>
      </c>
      <c r="X1998" s="33" t="s">
        <v>49</v>
      </c>
      <c r="Y1998" s="33" t="s">
        <v>39</v>
      </c>
      <c r="Z1998" s="14">
        <f t="shared" si="290"/>
        <v>1</v>
      </c>
      <c r="AA1998" s="48">
        <v>1300.24</v>
      </c>
      <c r="AB1998" s="76" t="s">
        <v>661</v>
      </c>
      <c r="AC1998" s="36" t="s">
        <v>73</v>
      </c>
      <c r="AD1998" s="37" t="s">
        <v>51</v>
      </c>
      <c r="AE1998" s="32" t="str">
        <f t="shared" si="294"/>
        <v>Realizado</v>
      </c>
      <c r="AF1998" s="38" t="s">
        <v>166</v>
      </c>
      <c r="AG1998" s="39">
        <f t="shared" si="288"/>
        <v>974.93</v>
      </c>
      <c r="AH1998" s="40">
        <v>2548098.5699999998</v>
      </c>
      <c r="AI1998" s="35" t="e">
        <f t="shared" si="291"/>
        <v>#N/A</v>
      </c>
      <c r="AJ1998" s="50">
        <v>26200782</v>
      </c>
      <c r="AK1998" s="77">
        <v>974.93</v>
      </c>
      <c r="AL1998" s="34" t="str">
        <f t="shared" si="292"/>
        <v>Mauricio Alves</v>
      </c>
    </row>
    <row r="1999" spans="1:38" hidden="1" x14ac:dyDescent="0.25">
      <c r="A1999" s="43" t="s">
        <v>106</v>
      </c>
      <c r="B1999" s="30" t="s">
        <v>39</v>
      </c>
      <c r="C1999" s="26" t="s">
        <v>52</v>
      </c>
      <c r="D1999" s="26" t="s">
        <v>40</v>
      </c>
      <c r="E1999" s="27">
        <v>91995</v>
      </c>
      <c r="F1999" s="67">
        <v>420</v>
      </c>
      <c r="G1999" s="67"/>
      <c r="H1999" s="44" t="s">
        <v>986</v>
      </c>
      <c r="I1999" s="45" t="s">
        <v>63</v>
      </c>
      <c r="J1999" s="45" t="s">
        <v>63</v>
      </c>
      <c r="K1999" s="30" t="str">
        <f t="shared" si="293"/>
        <v>EME</v>
      </c>
      <c r="L1999" s="47" t="s">
        <v>136</v>
      </c>
      <c r="M1999" s="47" t="s">
        <v>54</v>
      </c>
      <c r="N1999" s="26" t="str">
        <f t="shared" si="289"/>
        <v>Pendente</v>
      </c>
      <c r="O1999" s="47" t="s">
        <v>339</v>
      </c>
      <c r="P1999" s="47" t="s">
        <v>705</v>
      </c>
      <c r="Q1999" s="26" t="str">
        <f>IFERROR(IFERROR(VLOOKUP(H1999,[1]STATUS_CAPEX!I:J,2,0),VLOOKUP(H1999,[1]STATUS_OPEX!H:I,2,0)),0)</f>
        <v>LIB //ENER</v>
      </c>
      <c r="R1999" s="135">
        <v>45594</v>
      </c>
      <c r="S1999" s="32" t="s">
        <v>66</v>
      </c>
      <c r="T1999" s="26" t="s">
        <v>48</v>
      </c>
      <c r="U1999" s="33" t="s">
        <v>67</v>
      </c>
      <c r="V1999" s="33" t="str">
        <f t="shared" si="295"/>
        <v>OK</v>
      </c>
      <c r="W1999" s="33" t="s">
        <v>49</v>
      </c>
      <c r="X1999" s="33" t="s">
        <v>49</v>
      </c>
      <c r="Y1999" s="33" t="str">
        <f>IF(AK1999&gt;0,"OK","NOK")</f>
        <v>OK</v>
      </c>
      <c r="Z1999" s="14">
        <f t="shared" si="290"/>
        <v>0.8</v>
      </c>
      <c r="AA1999" s="48">
        <v>5595.18</v>
      </c>
      <c r="AB1999" s="76" t="s">
        <v>50</v>
      </c>
      <c r="AC1999" s="36" t="s">
        <v>73</v>
      </c>
      <c r="AD1999" s="37" t="s">
        <v>51</v>
      </c>
      <c r="AE1999" s="32" t="str">
        <f t="shared" si="294"/>
        <v>Realizado</v>
      </c>
      <c r="AF1999" s="38" t="s">
        <v>68</v>
      </c>
      <c r="AG1999" s="39">
        <f t="shared" si="288"/>
        <v>6723.24</v>
      </c>
      <c r="AH1999" s="40">
        <v>2548098.5699999998</v>
      </c>
      <c r="AI1999" s="35" t="e">
        <f t="shared" si="291"/>
        <v>#N/A</v>
      </c>
      <c r="AJ1999" s="41">
        <v>26435359</v>
      </c>
      <c r="AK1999" s="51">
        <v>6723.24</v>
      </c>
      <c r="AL1999" s="34" t="str">
        <f t="shared" si="292"/>
        <v>Mauricio Alves</v>
      </c>
    </row>
    <row r="2000" spans="1:38" hidden="1" x14ac:dyDescent="0.25">
      <c r="A2000" s="43" t="s">
        <v>106</v>
      </c>
      <c r="B2000" s="30" t="s">
        <v>39</v>
      </c>
      <c r="C2000" s="26" t="s">
        <v>52</v>
      </c>
      <c r="D2000" s="26" t="s">
        <v>40</v>
      </c>
      <c r="E2000" s="27">
        <v>96801</v>
      </c>
      <c r="F2000" s="67">
        <v>421</v>
      </c>
      <c r="G2000" s="67"/>
      <c r="H2000" s="44" t="s">
        <v>987</v>
      </c>
      <c r="I2000" s="45" t="s">
        <v>63</v>
      </c>
      <c r="J2000" s="45" t="s">
        <v>63</v>
      </c>
      <c r="K2000" s="30" t="str">
        <f t="shared" si="293"/>
        <v>EME</v>
      </c>
      <c r="L2000" s="47" t="s">
        <v>136</v>
      </c>
      <c r="M2000" s="47" t="s">
        <v>54</v>
      </c>
      <c r="N2000" s="26" t="str">
        <f t="shared" si="289"/>
        <v>Pendente</v>
      </c>
      <c r="O2000" s="47" t="s">
        <v>491</v>
      </c>
      <c r="P2000" s="47" t="s">
        <v>705</v>
      </c>
      <c r="Q2000" s="26" t="str">
        <f>IFERROR(IFERROR(VLOOKUP(H2000,[1]STATUS_CAPEX!I:J,2,0),VLOOKUP(H2000,[1]STATUS_OPEX!H:I,2,0)),0)</f>
        <v>LIB //ENER</v>
      </c>
      <c r="R2000" s="135">
        <v>45594</v>
      </c>
      <c r="S2000" s="32" t="s">
        <v>66</v>
      </c>
      <c r="T2000" s="26" t="s">
        <v>48</v>
      </c>
      <c r="U2000" s="33" t="s">
        <v>67</v>
      </c>
      <c r="V2000" s="33" t="str">
        <f t="shared" si="295"/>
        <v>OK</v>
      </c>
      <c r="W2000" s="33" t="s">
        <v>49</v>
      </c>
      <c r="X2000" s="33" t="s">
        <v>49</v>
      </c>
      <c r="Y2000" s="33" t="str">
        <f>IF(AK2000&gt;0,"OK","NOK")</f>
        <v>OK</v>
      </c>
      <c r="Z2000" s="14">
        <f t="shared" si="290"/>
        <v>0.8</v>
      </c>
      <c r="AA2000" s="48">
        <v>3960.73</v>
      </c>
      <c r="AB2000" s="76" t="s">
        <v>50</v>
      </c>
      <c r="AC2000" s="36" t="s">
        <v>73</v>
      </c>
      <c r="AD2000" s="37" t="s">
        <v>51</v>
      </c>
      <c r="AE2000" s="32" t="str">
        <f t="shared" si="294"/>
        <v>Realizado</v>
      </c>
      <c r="AF2000" s="38" t="s">
        <v>68</v>
      </c>
      <c r="AG2000" s="39">
        <f t="shared" si="288"/>
        <v>5858.61</v>
      </c>
      <c r="AH2000" s="40">
        <v>2548098.5699999998</v>
      </c>
      <c r="AI2000" s="35" t="e">
        <f t="shared" si="291"/>
        <v>#N/A</v>
      </c>
      <c r="AJ2000" s="50">
        <v>26467453</v>
      </c>
      <c r="AK2000" s="51">
        <v>5858.61</v>
      </c>
      <c r="AL2000" s="34" t="str">
        <f t="shared" si="292"/>
        <v>Mauricio Alves</v>
      </c>
    </row>
    <row r="2001" spans="1:38" hidden="1" x14ac:dyDescent="0.25">
      <c r="A2001" s="43" t="s">
        <v>106</v>
      </c>
      <c r="B2001" s="30" t="s">
        <v>39</v>
      </c>
      <c r="C2001" s="26" t="s">
        <v>52</v>
      </c>
      <c r="D2001" s="26" t="s">
        <v>40</v>
      </c>
      <c r="E2001" s="27">
        <v>82800</v>
      </c>
      <c r="F2001" s="67">
        <v>422</v>
      </c>
      <c r="G2001" s="67"/>
      <c r="H2001" s="44" t="s">
        <v>988</v>
      </c>
      <c r="I2001" s="45" t="s">
        <v>63</v>
      </c>
      <c r="J2001" s="45" t="s">
        <v>63</v>
      </c>
      <c r="K2001" s="30" t="str">
        <f t="shared" si="293"/>
        <v>EME</v>
      </c>
      <c r="L2001" s="47" t="s">
        <v>136</v>
      </c>
      <c r="M2001" s="47" t="s">
        <v>54</v>
      </c>
      <c r="N2001" s="26" t="str">
        <f t="shared" si="289"/>
        <v>Pendente</v>
      </c>
      <c r="O2001" s="47" t="s">
        <v>100</v>
      </c>
      <c r="P2001" s="47" t="s">
        <v>700</v>
      </c>
      <c r="Q2001" s="26" t="str">
        <f>IFERROR(IFERROR(VLOOKUP(H2001,[1]STATUS_CAPEX!I:J,2,0),VLOOKUP(H2001,[1]STATUS_OPEX!H:I,2,0)),0)</f>
        <v>LIB //ENER</v>
      </c>
      <c r="R2001" s="135">
        <v>45594</v>
      </c>
      <c r="S2001" s="32" t="s">
        <v>66</v>
      </c>
      <c r="T2001" s="26" t="s">
        <v>48</v>
      </c>
      <c r="U2001" s="33" t="s">
        <v>67</v>
      </c>
      <c r="V2001" s="33" t="str">
        <f t="shared" si="295"/>
        <v>OK</v>
      </c>
      <c r="W2001" s="33" t="s">
        <v>49</v>
      </c>
      <c r="X2001" s="33" t="s">
        <v>49</v>
      </c>
      <c r="Y2001" s="33" t="str">
        <f>IF(AK2001&gt;0,"OK","NOK")</f>
        <v>OK</v>
      </c>
      <c r="Z2001" s="14">
        <f t="shared" si="290"/>
        <v>0.8</v>
      </c>
      <c r="AA2001" s="48">
        <v>4057.58</v>
      </c>
      <c r="AB2001" s="76" t="s">
        <v>50</v>
      </c>
      <c r="AC2001" s="36" t="s">
        <v>73</v>
      </c>
      <c r="AD2001" s="37" t="s">
        <v>51</v>
      </c>
      <c r="AE2001" s="32" t="str">
        <f t="shared" si="294"/>
        <v>Realizado</v>
      </c>
      <c r="AF2001" s="38" t="s">
        <v>68</v>
      </c>
      <c r="AG2001" s="39">
        <f t="shared" si="288"/>
        <v>4931.25</v>
      </c>
      <c r="AH2001" s="40">
        <v>2548098.5699999998</v>
      </c>
      <c r="AI2001" s="35" t="e">
        <f t="shared" si="291"/>
        <v>#N/A</v>
      </c>
      <c r="AJ2001" s="50">
        <v>26435702</v>
      </c>
      <c r="AK2001" s="51">
        <v>4931.25</v>
      </c>
      <c r="AL2001" s="34" t="str">
        <f t="shared" si="292"/>
        <v>Mauricio Alves</v>
      </c>
    </row>
    <row r="2002" spans="1:38" x14ac:dyDescent="0.25">
      <c r="A2002" s="26" t="s">
        <v>38</v>
      </c>
      <c r="B2002" s="26" t="s">
        <v>39</v>
      </c>
      <c r="C2002" s="26" t="s">
        <v>52</v>
      </c>
      <c r="D2002" s="26" t="s">
        <v>40</v>
      </c>
      <c r="E2002" s="27">
        <v>12240</v>
      </c>
      <c r="F2002" s="67">
        <v>830</v>
      </c>
      <c r="G2002" s="67"/>
      <c r="H2002" s="46">
        <v>6000847180</v>
      </c>
      <c r="I2002" s="29" t="s">
        <v>42</v>
      </c>
      <c r="J2002" s="29" t="s">
        <v>42</v>
      </c>
      <c r="K2002" s="30" t="str">
        <f t="shared" si="293"/>
        <v>Custeio</v>
      </c>
      <c r="L2002" s="119" t="s">
        <v>950</v>
      </c>
      <c r="M2002" s="47" t="s">
        <v>891</v>
      </c>
      <c r="N2002" s="26" t="str">
        <f t="shared" si="289"/>
        <v>Realizado</v>
      </c>
      <c r="O2002" s="47" t="s">
        <v>45</v>
      </c>
      <c r="P2002" s="47" t="s">
        <v>76</v>
      </c>
      <c r="Q2002" s="26" t="str">
        <f>IFERROR(IFERROR(VLOOKUP(H2002,[1]STATUS_CAPEX!I:J,2,0),VLOOKUP(H2002,[1]STATUS_OPEX!H:I,2,0)),0)</f>
        <v>LIB //COMS</v>
      </c>
      <c r="R2002" s="135">
        <v>45594</v>
      </c>
      <c r="S2002" s="32" t="s">
        <v>165</v>
      </c>
      <c r="T2002" s="47" t="s">
        <v>72</v>
      </c>
      <c r="U2002" s="33" t="s">
        <v>39</v>
      </c>
      <c r="V2002" s="33" t="str">
        <f t="shared" si="295"/>
        <v>OK</v>
      </c>
      <c r="W2002" s="33" t="s">
        <v>49</v>
      </c>
      <c r="X2002" s="33" t="s">
        <v>49</v>
      </c>
      <c r="Y2002" s="33" t="s">
        <v>39</v>
      </c>
      <c r="Z2002" s="14">
        <f t="shared" si="290"/>
        <v>1</v>
      </c>
      <c r="AA2002" s="48">
        <v>4619.0600000000004</v>
      </c>
      <c r="AB2002" s="76" t="s">
        <v>661</v>
      </c>
      <c r="AC2002" s="36" t="s">
        <v>271</v>
      </c>
      <c r="AD2002" s="37" t="s">
        <v>51</v>
      </c>
      <c r="AE2002" s="32" t="str">
        <f t="shared" si="294"/>
        <v>Realizado</v>
      </c>
      <c r="AF2002" s="38" t="s">
        <v>166</v>
      </c>
      <c r="AG2002" s="39">
        <f t="shared" si="288"/>
        <v>3211.9</v>
      </c>
      <c r="AH2002" s="40">
        <v>2548098.5699999998</v>
      </c>
      <c r="AI2002" s="35" t="e">
        <f t="shared" si="291"/>
        <v>#N/A</v>
      </c>
      <c r="AJ2002" s="110">
        <v>26201178</v>
      </c>
      <c r="AK2002" s="77">
        <v>3211.9</v>
      </c>
      <c r="AL2002" s="34" t="str">
        <f t="shared" si="292"/>
        <v>Mauricio Alves</v>
      </c>
    </row>
    <row r="2003" spans="1:38" x14ac:dyDescent="0.25">
      <c r="A2003" s="26" t="s">
        <v>38</v>
      </c>
      <c r="B2003" s="26" t="s">
        <v>39</v>
      </c>
      <c r="C2003" s="26" t="s">
        <v>52</v>
      </c>
      <c r="D2003" s="26" t="s">
        <v>40</v>
      </c>
      <c r="E2003" s="27">
        <v>202410100686</v>
      </c>
      <c r="F2003" s="67">
        <v>831</v>
      </c>
      <c r="G2003" s="67"/>
      <c r="H2003" s="46">
        <v>6000847182</v>
      </c>
      <c r="I2003" s="26" t="s">
        <v>42</v>
      </c>
      <c r="J2003" s="26" t="s">
        <v>42</v>
      </c>
      <c r="K2003" s="30" t="str">
        <f t="shared" si="293"/>
        <v>Custeio</v>
      </c>
      <c r="L2003" s="119" t="s">
        <v>950</v>
      </c>
      <c r="M2003" s="47" t="s">
        <v>891</v>
      </c>
      <c r="N2003" s="26" t="str">
        <f t="shared" si="289"/>
        <v>Realizado</v>
      </c>
      <c r="O2003" s="47" t="s">
        <v>45</v>
      </c>
      <c r="P2003" s="47" t="s">
        <v>76</v>
      </c>
      <c r="Q2003" s="26" t="str">
        <f>IFERROR(IFERROR(VLOOKUP(H2003,[1]STATUS_CAPEX!I:J,2,0),VLOOKUP(H2003,[1]STATUS_OPEX!H:I,2,0)),0)</f>
        <v>LIB //COMS</v>
      </c>
      <c r="R2003" s="135">
        <v>45594</v>
      </c>
      <c r="S2003" s="32" t="s">
        <v>165</v>
      </c>
      <c r="T2003" s="47" t="s">
        <v>72</v>
      </c>
      <c r="U2003" s="33" t="s">
        <v>39</v>
      </c>
      <c r="V2003" s="33" t="str">
        <f t="shared" si="295"/>
        <v>OK</v>
      </c>
      <c r="W2003" s="33" t="s">
        <v>49</v>
      </c>
      <c r="X2003" s="33" t="s">
        <v>49</v>
      </c>
      <c r="Y2003" s="33" t="s">
        <v>39</v>
      </c>
      <c r="Z2003" s="14">
        <f t="shared" si="290"/>
        <v>1</v>
      </c>
      <c r="AA2003" s="48">
        <v>3873.94</v>
      </c>
      <c r="AB2003" s="76" t="s">
        <v>661</v>
      </c>
      <c r="AC2003" s="36" t="s">
        <v>271</v>
      </c>
      <c r="AD2003" s="37" t="s">
        <v>51</v>
      </c>
      <c r="AE2003" s="32" t="str">
        <f t="shared" si="294"/>
        <v>Realizado</v>
      </c>
      <c r="AF2003" s="38" t="s">
        <v>166</v>
      </c>
      <c r="AG2003" s="39">
        <f t="shared" si="288"/>
        <v>1832.62</v>
      </c>
      <c r="AH2003" s="40">
        <v>2548098.5699999998</v>
      </c>
      <c r="AI2003" s="35" t="e">
        <f t="shared" si="291"/>
        <v>#N/A</v>
      </c>
      <c r="AJ2003" s="110">
        <v>26201212</v>
      </c>
      <c r="AK2003" s="77">
        <v>1832.62</v>
      </c>
      <c r="AL2003" s="34" t="str">
        <f t="shared" si="292"/>
        <v>Mauricio Alves</v>
      </c>
    </row>
    <row r="2004" spans="1:38" x14ac:dyDescent="0.25">
      <c r="A2004" s="26" t="s">
        <v>38</v>
      </c>
      <c r="B2004" s="26" t="s">
        <v>39</v>
      </c>
      <c r="C2004" s="26" t="s">
        <v>52</v>
      </c>
      <c r="D2004" s="26" t="s">
        <v>40</v>
      </c>
      <c r="E2004" s="27">
        <v>12240</v>
      </c>
      <c r="F2004" s="67">
        <v>832</v>
      </c>
      <c r="G2004" s="67"/>
      <c r="H2004" s="119">
        <v>6000846947</v>
      </c>
      <c r="I2004" s="26" t="s">
        <v>42</v>
      </c>
      <c r="J2004" s="26" t="s">
        <v>42</v>
      </c>
      <c r="K2004" s="30" t="str">
        <f t="shared" si="293"/>
        <v>Custeio</v>
      </c>
      <c r="L2004" s="119" t="s">
        <v>950</v>
      </c>
      <c r="M2004" s="47" t="s">
        <v>891</v>
      </c>
      <c r="N2004" s="26" t="str">
        <f t="shared" si="289"/>
        <v>Realizado</v>
      </c>
      <c r="O2004" s="47" t="s">
        <v>45</v>
      </c>
      <c r="P2004" s="47" t="s">
        <v>76</v>
      </c>
      <c r="Q2004" s="26" t="str">
        <f>IFERROR(IFERROR(VLOOKUP(H2004,[1]STATUS_CAPEX!I:J,2,0),VLOOKUP(H2004,[1]STATUS_OPEX!H:I,2,0)),0)</f>
        <v>LIB //COMS</v>
      </c>
      <c r="R2004" s="135">
        <v>45594</v>
      </c>
      <c r="S2004" s="32" t="s">
        <v>165</v>
      </c>
      <c r="T2004" s="47" t="s">
        <v>72</v>
      </c>
      <c r="U2004" s="33" t="s">
        <v>39</v>
      </c>
      <c r="V2004" s="33" t="str">
        <f t="shared" si="295"/>
        <v>OK</v>
      </c>
      <c r="W2004" s="33" t="s">
        <v>49</v>
      </c>
      <c r="X2004" s="33" t="s">
        <v>49</v>
      </c>
      <c r="Y2004" s="33" t="s">
        <v>39</v>
      </c>
      <c r="Z2004" s="14">
        <f t="shared" si="290"/>
        <v>1</v>
      </c>
      <c r="AA2004" s="48">
        <v>6183.52</v>
      </c>
      <c r="AB2004" s="76" t="s">
        <v>661</v>
      </c>
      <c r="AC2004" s="36" t="s">
        <v>73</v>
      </c>
      <c r="AD2004" s="37" t="s">
        <v>51</v>
      </c>
      <c r="AE2004" s="32" t="str">
        <f t="shared" si="294"/>
        <v>Realizado</v>
      </c>
      <c r="AF2004" s="38" t="s">
        <v>166</v>
      </c>
      <c r="AG2004" s="39">
        <f t="shared" si="288"/>
        <v>3600.63</v>
      </c>
      <c r="AH2004" s="40">
        <v>2548098.5699999998</v>
      </c>
      <c r="AI2004" s="35" t="e">
        <f t="shared" si="291"/>
        <v>#N/A</v>
      </c>
      <c r="AJ2004" s="50">
        <v>26200933</v>
      </c>
      <c r="AK2004" s="77">
        <v>3600.63</v>
      </c>
      <c r="AL2004" s="34" t="str">
        <f t="shared" si="292"/>
        <v>Mauricio Alves</v>
      </c>
    </row>
    <row r="2005" spans="1:38" x14ac:dyDescent="0.25">
      <c r="A2005" s="26" t="s">
        <v>38</v>
      </c>
      <c r="B2005" s="26" t="s">
        <v>39</v>
      </c>
      <c r="C2005" s="26" t="s">
        <v>52</v>
      </c>
      <c r="D2005" s="26" t="s">
        <v>40</v>
      </c>
      <c r="E2005" s="27">
        <v>12240</v>
      </c>
      <c r="F2005" s="67">
        <v>833</v>
      </c>
      <c r="G2005" s="67"/>
      <c r="H2005" s="119">
        <v>6000846953</v>
      </c>
      <c r="I2005" s="26" t="s">
        <v>42</v>
      </c>
      <c r="J2005" s="26" t="s">
        <v>42</v>
      </c>
      <c r="K2005" s="30" t="str">
        <f t="shared" si="293"/>
        <v>Custeio</v>
      </c>
      <c r="L2005" s="119" t="s">
        <v>950</v>
      </c>
      <c r="M2005" s="47" t="s">
        <v>891</v>
      </c>
      <c r="N2005" s="26" t="str">
        <f t="shared" si="289"/>
        <v>Realizado</v>
      </c>
      <c r="O2005" s="47" t="s">
        <v>45</v>
      </c>
      <c r="P2005" s="47" t="s">
        <v>76</v>
      </c>
      <c r="Q2005" s="26" t="str">
        <f>IFERROR(IFERROR(VLOOKUP(H2005,[1]STATUS_CAPEX!I:J,2,0),VLOOKUP(H2005,[1]STATUS_OPEX!H:I,2,0)),0)</f>
        <v>LIB //COMS</v>
      </c>
      <c r="R2005" s="135">
        <v>45594</v>
      </c>
      <c r="S2005" s="32" t="s">
        <v>165</v>
      </c>
      <c r="T2005" s="47" t="s">
        <v>72</v>
      </c>
      <c r="U2005" s="33" t="s">
        <v>39</v>
      </c>
      <c r="V2005" s="33" t="str">
        <f t="shared" si="295"/>
        <v>OK</v>
      </c>
      <c r="W2005" s="33" t="s">
        <v>49</v>
      </c>
      <c r="X2005" s="33" t="s">
        <v>49</v>
      </c>
      <c r="Y2005" s="33" t="s">
        <v>39</v>
      </c>
      <c r="Z2005" s="14">
        <f t="shared" si="290"/>
        <v>1</v>
      </c>
      <c r="AA2005" s="48">
        <v>6208.16</v>
      </c>
      <c r="AB2005" s="76" t="s">
        <v>661</v>
      </c>
      <c r="AC2005" s="36" t="s">
        <v>73</v>
      </c>
      <c r="AD2005" s="37" t="s">
        <v>51</v>
      </c>
      <c r="AE2005" s="32" t="str">
        <f t="shared" si="294"/>
        <v>Realizado</v>
      </c>
      <c r="AF2005" s="38" t="s">
        <v>166</v>
      </c>
      <c r="AG2005" s="39">
        <f t="shared" si="288"/>
        <v>4514.26</v>
      </c>
      <c r="AH2005" s="40">
        <v>2548098.5699999998</v>
      </c>
      <c r="AI2005" s="35" t="e">
        <f t="shared" si="291"/>
        <v>#N/A</v>
      </c>
      <c r="AJ2005" s="50">
        <v>26201002</v>
      </c>
      <c r="AK2005" s="77">
        <v>4514.26</v>
      </c>
      <c r="AL2005" s="34" t="str">
        <f t="shared" si="292"/>
        <v>Mauricio Alves</v>
      </c>
    </row>
    <row r="2006" spans="1:38" x14ac:dyDescent="0.25">
      <c r="A2006" s="26" t="s">
        <v>38</v>
      </c>
      <c r="B2006" s="26" t="s">
        <v>39</v>
      </c>
      <c r="C2006" s="26" t="s">
        <v>52</v>
      </c>
      <c r="D2006" s="26" t="s">
        <v>40</v>
      </c>
      <c r="E2006" s="27">
        <v>12240</v>
      </c>
      <c r="F2006" s="67">
        <v>834</v>
      </c>
      <c r="G2006" s="67"/>
      <c r="H2006" s="46">
        <v>6000847183</v>
      </c>
      <c r="I2006" s="26" t="s">
        <v>42</v>
      </c>
      <c r="J2006" s="26" t="s">
        <v>42</v>
      </c>
      <c r="K2006" s="30" t="str">
        <f t="shared" si="293"/>
        <v>Custeio</v>
      </c>
      <c r="L2006" s="119" t="s">
        <v>950</v>
      </c>
      <c r="M2006" s="47" t="s">
        <v>891</v>
      </c>
      <c r="N2006" s="26" t="str">
        <f t="shared" si="289"/>
        <v>Realizado</v>
      </c>
      <c r="O2006" s="47" t="s">
        <v>45</v>
      </c>
      <c r="P2006" s="47" t="s">
        <v>76</v>
      </c>
      <c r="Q2006" s="26" t="str">
        <f>IFERROR(IFERROR(VLOOKUP(H2006,[1]STATUS_CAPEX!I:J,2,0),VLOOKUP(H2006,[1]STATUS_OPEX!H:I,2,0)),0)</f>
        <v>LIB //COMS</v>
      </c>
      <c r="R2006" s="135">
        <v>45594</v>
      </c>
      <c r="S2006" s="32" t="s">
        <v>165</v>
      </c>
      <c r="T2006" s="47" t="s">
        <v>72</v>
      </c>
      <c r="U2006" s="33" t="s">
        <v>39</v>
      </c>
      <c r="V2006" s="33" t="str">
        <f t="shared" si="295"/>
        <v>OK</v>
      </c>
      <c r="W2006" s="33" t="s">
        <v>49</v>
      </c>
      <c r="X2006" s="33" t="s">
        <v>49</v>
      </c>
      <c r="Y2006" s="33" t="s">
        <v>39</v>
      </c>
      <c r="Z2006" s="14">
        <f t="shared" si="290"/>
        <v>1</v>
      </c>
      <c r="AA2006" s="48">
        <v>3876.88</v>
      </c>
      <c r="AB2006" s="76" t="s">
        <v>661</v>
      </c>
      <c r="AC2006" s="36" t="s">
        <v>271</v>
      </c>
      <c r="AD2006" s="37" t="s">
        <v>51</v>
      </c>
      <c r="AE2006" s="32" t="str">
        <f t="shared" si="294"/>
        <v>Realizado</v>
      </c>
      <c r="AF2006" s="38" t="s">
        <v>166</v>
      </c>
      <c r="AG2006" s="39">
        <f t="shared" si="288"/>
        <v>3904.53</v>
      </c>
      <c r="AH2006" s="40">
        <v>2548098.5699999998</v>
      </c>
      <c r="AI2006" s="35" t="e">
        <f t="shared" si="291"/>
        <v>#N/A</v>
      </c>
      <c r="AJ2006" s="110">
        <v>26201236</v>
      </c>
      <c r="AK2006" s="77">
        <v>3904.53</v>
      </c>
      <c r="AL2006" s="34" t="str">
        <f t="shared" si="292"/>
        <v>Mauricio Alves</v>
      </c>
    </row>
    <row r="2007" spans="1:38" x14ac:dyDescent="0.25">
      <c r="A2007" s="26" t="s">
        <v>38</v>
      </c>
      <c r="B2007" s="26" t="s">
        <v>39</v>
      </c>
      <c r="C2007" s="26" t="s">
        <v>52</v>
      </c>
      <c r="D2007" s="26" t="s">
        <v>40</v>
      </c>
      <c r="E2007" s="27">
        <v>44854198</v>
      </c>
      <c r="F2007" s="67">
        <v>320</v>
      </c>
      <c r="G2007" s="67"/>
      <c r="H2007" s="46">
        <v>6000846869</v>
      </c>
      <c r="I2007" s="26" t="s">
        <v>42</v>
      </c>
      <c r="J2007" s="26" t="s">
        <v>42</v>
      </c>
      <c r="K2007" s="30" t="str">
        <f t="shared" si="293"/>
        <v>Custeio</v>
      </c>
      <c r="L2007" s="119" t="s">
        <v>950</v>
      </c>
      <c r="M2007" s="47" t="s">
        <v>541</v>
      </c>
      <c r="N2007" s="26" t="str">
        <f t="shared" si="289"/>
        <v>Realizado</v>
      </c>
      <c r="O2007" s="47" t="s">
        <v>100</v>
      </c>
      <c r="P2007" s="47" t="s">
        <v>989</v>
      </c>
      <c r="Q2007" s="26" t="str">
        <f>IFERROR(IFERROR(VLOOKUP(H2007,[1]STATUS_CAPEX!I:J,2,0),VLOOKUP(H2007,[1]STATUS_OPEX!H:I,2,0)),0)</f>
        <v>LIB //COMS</v>
      </c>
      <c r="R2007" s="135">
        <v>45594</v>
      </c>
      <c r="S2007" s="32" t="s">
        <v>165</v>
      </c>
      <c r="T2007" s="47" t="s">
        <v>72</v>
      </c>
      <c r="U2007" s="33" t="s">
        <v>39</v>
      </c>
      <c r="V2007" s="33" t="str">
        <f t="shared" si="295"/>
        <v>OK</v>
      </c>
      <c r="W2007" s="33" t="s">
        <v>49</v>
      </c>
      <c r="X2007" s="33" t="s">
        <v>49</v>
      </c>
      <c r="Y2007" s="33" t="s">
        <v>39</v>
      </c>
      <c r="Z2007" s="14">
        <f t="shared" si="290"/>
        <v>1</v>
      </c>
      <c r="AA2007" s="48">
        <v>2242.3000000000002</v>
      </c>
      <c r="AB2007" s="76" t="s">
        <v>661</v>
      </c>
      <c r="AC2007" s="36" t="s">
        <v>271</v>
      </c>
      <c r="AD2007" s="37" t="s">
        <v>51</v>
      </c>
      <c r="AE2007" s="32" t="str">
        <f t="shared" si="294"/>
        <v>Realizado</v>
      </c>
      <c r="AF2007" s="38" t="s">
        <v>166</v>
      </c>
      <c r="AG2007" s="39">
        <f t="shared" si="288"/>
        <v>242.7</v>
      </c>
      <c r="AH2007" s="40">
        <v>2548098.5699999998</v>
      </c>
      <c r="AI2007" s="35" t="e">
        <f t="shared" si="291"/>
        <v>#N/A</v>
      </c>
      <c r="AJ2007" s="110">
        <v>26200669</v>
      </c>
      <c r="AK2007" s="77">
        <v>242.7</v>
      </c>
      <c r="AL2007" s="34" t="str">
        <f t="shared" si="292"/>
        <v>Mauricio Alves</v>
      </c>
    </row>
    <row r="2008" spans="1:38" x14ac:dyDescent="0.25">
      <c r="A2008" s="26" t="s">
        <v>38</v>
      </c>
      <c r="B2008" s="26" t="s">
        <v>39</v>
      </c>
      <c r="C2008" s="26" t="s">
        <v>52</v>
      </c>
      <c r="D2008" s="26" t="s">
        <v>40</v>
      </c>
      <c r="E2008" s="117">
        <v>44855761</v>
      </c>
      <c r="F2008" s="118">
        <v>321</v>
      </c>
      <c r="G2008" s="118"/>
      <c r="H2008" s="143">
        <v>6000846868</v>
      </c>
      <c r="I2008" s="26" t="s">
        <v>42</v>
      </c>
      <c r="J2008" s="26" t="s">
        <v>42</v>
      </c>
      <c r="K2008" s="30" t="str">
        <f t="shared" si="293"/>
        <v>Custeio</v>
      </c>
      <c r="L2008" s="119" t="s">
        <v>950</v>
      </c>
      <c r="M2008" s="119" t="s">
        <v>523</v>
      </c>
      <c r="N2008" s="43" t="str">
        <f t="shared" si="289"/>
        <v>Realizado</v>
      </c>
      <c r="O2008" s="119" t="s">
        <v>64</v>
      </c>
      <c r="P2008" s="119" t="s">
        <v>76</v>
      </c>
      <c r="Q2008" s="26" t="str">
        <f>IFERROR(IFERROR(VLOOKUP(H2008,[1]STATUS_CAPEX!I:J,2,0),VLOOKUP(H2008,[1]STATUS_OPEX!H:I,2,0)),0)</f>
        <v>LIB //COMS</v>
      </c>
      <c r="R2008" s="135">
        <v>45594</v>
      </c>
      <c r="S2008" s="99" t="s">
        <v>165</v>
      </c>
      <c r="T2008" s="119" t="s">
        <v>72</v>
      </c>
      <c r="U2008" s="33" t="s">
        <v>39</v>
      </c>
      <c r="V2008" s="33" t="str">
        <f t="shared" si="295"/>
        <v>OK</v>
      </c>
      <c r="W2008" s="33" t="s">
        <v>49</v>
      </c>
      <c r="X2008" s="33" t="s">
        <v>49</v>
      </c>
      <c r="Y2008" s="33" t="s">
        <v>39</v>
      </c>
      <c r="Z2008" s="14">
        <f t="shared" si="290"/>
        <v>1</v>
      </c>
      <c r="AA2008" s="121">
        <v>487.18</v>
      </c>
      <c r="AB2008" s="76" t="s">
        <v>661</v>
      </c>
      <c r="AC2008" s="36" t="s">
        <v>271</v>
      </c>
      <c r="AD2008" s="37" t="s">
        <v>51</v>
      </c>
      <c r="AE2008" s="32" t="str">
        <f t="shared" si="294"/>
        <v>Realizado</v>
      </c>
      <c r="AF2008" s="38" t="s">
        <v>166</v>
      </c>
      <c r="AG2008" s="122">
        <f t="shared" si="288"/>
        <v>251.87</v>
      </c>
      <c r="AH2008" s="40">
        <v>2548098.5699999998</v>
      </c>
      <c r="AI2008" s="123" t="e">
        <f t="shared" si="291"/>
        <v>#N/A</v>
      </c>
      <c r="AJ2008" s="124">
        <v>26200670</v>
      </c>
      <c r="AK2008" s="156">
        <v>251.87</v>
      </c>
      <c r="AL2008" s="34" t="str">
        <f t="shared" si="292"/>
        <v>Mauricio Alves</v>
      </c>
    </row>
    <row r="2009" spans="1:38" x14ac:dyDescent="0.25">
      <c r="A2009" s="26" t="s">
        <v>38</v>
      </c>
      <c r="B2009" s="26" t="s">
        <v>39</v>
      </c>
      <c r="C2009" s="26" t="s">
        <v>52</v>
      </c>
      <c r="D2009" s="26" t="s">
        <v>40</v>
      </c>
      <c r="E2009" s="168">
        <v>11360</v>
      </c>
      <c r="F2009" s="169">
        <v>238</v>
      </c>
      <c r="G2009" s="170"/>
      <c r="H2009" s="26">
        <v>6000851258</v>
      </c>
      <c r="I2009" s="43" t="s">
        <v>42</v>
      </c>
      <c r="J2009" s="43" t="s">
        <v>42</v>
      </c>
      <c r="K2009" s="30" t="str">
        <f t="shared" si="293"/>
        <v>Custeio</v>
      </c>
      <c r="L2009" s="119" t="s">
        <v>136</v>
      </c>
      <c r="M2009" s="47" t="s">
        <v>44</v>
      </c>
      <c r="N2009" s="43" t="str">
        <f t="shared" si="289"/>
        <v>Realizado</v>
      </c>
      <c r="O2009" s="47" t="s">
        <v>45</v>
      </c>
      <c r="P2009" s="119" t="s">
        <v>706</v>
      </c>
      <c r="Q2009" s="26" t="str">
        <f>IFERROR(IFERROR(VLOOKUP(H2009,[1]STATUS_CAPEX!I:J,2,0),VLOOKUP(H2009,[1]STATUS_OPEX!H:I,2,0)),0)</f>
        <v>LIB //COMS</v>
      </c>
      <c r="R2009" s="136">
        <v>45595</v>
      </c>
      <c r="S2009" s="99" t="s">
        <v>165</v>
      </c>
      <c r="T2009" s="119" t="s">
        <v>72</v>
      </c>
      <c r="U2009" s="33" t="s">
        <v>39</v>
      </c>
      <c r="V2009" s="33" t="str">
        <f t="shared" si="295"/>
        <v>OK</v>
      </c>
      <c r="W2009" s="33" t="s">
        <v>49</v>
      </c>
      <c r="X2009" s="33" t="s">
        <v>49</v>
      </c>
      <c r="Y2009" s="33" t="s">
        <v>39</v>
      </c>
      <c r="Z2009" s="14">
        <f t="shared" si="290"/>
        <v>1</v>
      </c>
      <c r="AA2009" s="121">
        <v>5575.01</v>
      </c>
      <c r="AB2009" s="76" t="s">
        <v>661</v>
      </c>
      <c r="AC2009" s="36" t="s">
        <v>271</v>
      </c>
      <c r="AD2009" s="37" t="s">
        <v>51</v>
      </c>
      <c r="AE2009" s="32" t="str">
        <f t="shared" si="294"/>
        <v>Realizado</v>
      </c>
      <c r="AF2009" s="38" t="s">
        <v>166</v>
      </c>
      <c r="AG2009" s="122">
        <f t="shared" si="288"/>
        <v>3569.24</v>
      </c>
      <c r="AH2009" s="40">
        <v>2548098.5699999998</v>
      </c>
      <c r="AI2009" s="123" t="e">
        <f t="shared" si="291"/>
        <v>#N/A</v>
      </c>
      <c r="AJ2009" s="124">
        <v>26322344</v>
      </c>
      <c r="AK2009" s="156">
        <v>3569.24</v>
      </c>
      <c r="AL2009" s="34" t="str">
        <f t="shared" si="292"/>
        <v>Mauricio Alves</v>
      </c>
    </row>
    <row r="2010" spans="1:38" ht="15.75" x14ac:dyDescent="0.25">
      <c r="A2010" s="26" t="s">
        <v>38</v>
      </c>
      <c r="B2010" s="26" t="s">
        <v>39</v>
      </c>
      <c r="C2010" s="26" t="s">
        <v>52</v>
      </c>
      <c r="D2010" s="26" t="s">
        <v>40</v>
      </c>
      <c r="E2010" s="27">
        <v>3003</v>
      </c>
      <c r="F2010" s="67">
        <v>239</v>
      </c>
      <c r="G2010" s="67"/>
      <c r="H2010" s="44" t="s">
        <v>990</v>
      </c>
      <c r="I2010" s="45" t="s">
        <v>63</v>
      </c>
      <c r="J2010" s="45" t="s">
        <v>63</v>
      </c>
      <c r="K2010" s="30" t="str">
        <f t="shared" si="293"/>
        <v>EME</v>
      </c>
      <c r="L2010" s="47"/>
      <c r="M2010" s="47" t="s">
        <v>44</v>
      </c>
      <c r="N2010" s="26" t="str">
        <f t="shared" si="289"/>
        <v>Realizado</v>
      </c>
      <c r="O2010" s="171" t="s">
        <v>45</v>
      </c>
      <c r="P2010" s="47" t="s">
        <v>991</v>
      </c>
      <c r="Q2010" s="26" t="str">
        <f>IFERROR(IFERROR(VLOOKUP(H2010,[1]STATUS_CAPEX!I:J,2,0),VLOOKUP(H2010,[1]STATUS_OPEX!H:I,2,0)),0)</f>
        <v>LIB //COMS</v>
      </c>
      <c r="R2010" s="136">
        <v>45595</v>
      </c>
      <c r="S2010" s="32" t="s">
        <v>66</v>
      </c>
      <c r="T2010" s="26" t="s">
        <v>48</v>
      </c>
      <c r="U2010" s="33" t="s">
        <v>39</v>
      </c>
      <c r="V2010" s="33" t="str">
        <f t="shared" si="295"/>
        <v>OK</v>
      </c>
      <c r="W2010" s="33" t="s">
        <v>49</v>
      </c>
      <c r="X2010" s="33" t="s">
        <v>49</v>
      </c>
      <c r="Y2010" s="33" t="s">
        <v>39</v>
      </c>
      <c r="Z2010" s="14">
        <f t="shared" si="290"/>
        <v>1</v>
      </c>
      <c r="AA2010" s="48">
        <v>10623.46</v>
      </c>
      <c r="AB2010" s="50" t="s">
        <v>50</v>
      </c>
      <c r="AC2010" s="36" t="s">
        <v>298</v>
      </c>
      <c r="AD2010" s="37" t="s">
        <v>51</v>
      </c>
      <c r="AE2010" s="32" t="str">
        <f t="shared" si="294"/>
        <v>Realizado</v>
      </c>
      <c r="AF2010" s="38" t="s">
        <v>345</v>
      </c>
      <c r="AG2010" s="49">
        <f t="shared" si="288"/>
        <v>8711.69</v>
      </c>
      <c r="AH2010" s="40">
        <v>2548098.5699999998</v>
      </c>
      <c r="AI2010" s="50" t="e">
        <f t="shared" si="291"/>
        <v>#N/A</v>
      </c>
      <c r="AJ2010" s="110">
        <v>26385961</v>
      </c>
      <c r="AK2010" s="105">
        <v>8711.69</v>
      </c>
      <c r="AL2010" s="34" t="str">
        <f t="shared" si="292"/>
        <v>Mauricio Alves</v>
      </c>
    </row>
    <row r="2011" spans="1:38" x14ac:dyDescent="0.25">
      <c r="A2011" s="26" t="s">
        <v>38</v>
      </c>
      <c r="B2011" s="26" t="s">
        <v>39</v>
      </c>
      <c r="C2011" s="26" t="s">
        <v>52</v>
      </c>
      <c r="D2011" s="26" t="s">
        <v>40</v>
      </c>
      <c r="E2011" s="27">
        <v>103929</v>
      </c>
      <c r="F2011" s="67">
        <v>240</v>
      </c>
      <c r="G2011" s="67"/>
      <c r="H2011" s="26">
        <v>6000851259</v>
      </c>
      <c r="I2011" s="29" t="s">
        <v>42</v>
      </c>
      <c r="J2011" s="29" t="s">
        <v>42</v>
      </c>
      <c r="K2011" s="30" t="str">
        <f t="shared" si="293"/>
        <v>Custeio</v>
      </c>
      <c r="L2011" s="119" t="s">
        <v>136</v>
      </c>
      <c r="M2011" s="47" t="s">
        <v>44</v>
      </c>
      <c r="N2011" s="26" t="str">
        <f t="shared" si="289"/>
        <v>Realizado</v>
      </c>
      <c r="O2011" s="47" t="s">
        <v>45</v>
      </c>
      <c r="P2011" s="47" t="s">
        <v>653</v>
      </c>
      <c r="Q2011" s="26" t="str">
        <f>IFERROR(IFERROR(VLOOKUP(H2011,[1]STATUS_CAPEX!I:J,2,0),VLOOKUP(H2011,[1]STATUS_OPEX!H:I,2,0)),0)</f>
        <v>LIB //COMS</v>
      </c>
      <c r="R2011" s="136">
        <v>45595</v>
      </c>
      <c r="S2011" s="32" t="s">
        <v>165</v>
      </c>
      <c r="T2011" s="47" t="s">
        <v>72</v>
      </c>
      <c r="U2011" s="33" t="s">
        <v>39</v>
      </c>
      <c r="V2011" s="33" t="str">
        <f t="shared" si="295"/>
        <v>OK</v>
      </c>
      <c r="W2011" s="33" t="s">
        <v>49</v>
      </c>
      <c r="X2011" s="33" t="s">
        <v>49</v>
      </c>
      <c r="Y2011" s="33" t="s">
        <v>39</v>
      </c>
      <c r="Z2011" s="14">
        <f t="shared" si="290"/>
        <v>1</v>
      </c>
      <c r="AA2011" s="48">
        <v>883.12</v>
      </c>
      <c r="AB2011" s="76" t="s">
        <v>661</v>
      </c>
      <c r="AC2011" s="36" t="s">
        <v>73</v>
      </c>
      <c r="AD2011" s="37" t="s">
        <v>51</v>
      </c>
      <c r="AE2011" s="32" t="str">
        <f t="shared" si="294"/>
        <v>Realizado</v>
      </c>
      <c r="AF2011" s="38" t="s">
        <v>166</v>
      </c>
      <c r="AG2011" s="49">
        <f t="shared" si="288"/>
        <v>795.69</v>
      </c>
      <c r="AH2011" s="40">
        <v>2548098.5699999998</v>
      </c>
      <c r="AI2011" s="50" t="e">
        <f t="shared" si="291"/>
        <v>#N/A</v>
      </c>
      <c r="AJ2011" s="50">
        <v>26321327</v>
      </c>
      <c r="AK2011" s="154">
        <v>795.69</v>
      </c>
      <c r="AL2011" s="34" t="str">
        <f t="shared" si="292"/>
        <v>Mauricio Alves</v>
      </c>
    </row>
    <row r="2012" spans="1:38" x14ac:dyDescent="0.25">
      <c r="A2012" s="26" t="s">
        <v>38</v>
      </c>
      <c r="B2012" s="26" t="s">
        <v>39</v>
      </c>
      <c r="C2012" s="26" t="s">
        <v>52</v>
      </c>
      <c r="D2012" s="26" t="s">
        <v>40</v>
      </c>
      <c r="E2012" s="27">
        <v>11360</v>
      </c>
      <c r="F2012" s="67">
        <v>241</v>
      </c>
      <c r="G2012" s="67"/>
      <c r="H2012" s="26">
        <v>6000851260</v>
      </c>
      <c r="I2012" s="26" t="s">
        <v>42</v>
      </c>
      <c r="J2012" s="26" t="s">
        <v>42</v>
      </c>
      <c r="K2012" s="30" t="str">
        <f t="shared" si="293"/>
        <v>Custeio</v>
      </c>
      <c r="L2012" s="119" t="s">
        <v>136</v>
      </c>
      <c r="M2012" s="47" t="s">
        <v>44</v>
      </c>
      <c r="N2012" s="26" t="str">
        <f t="shared" si="289"/>
        <v>Realizado</v>
      </c>
      <c r="O2012" s="47" t="s">
        <v>45</v>
      </c>
      <c r="P2012" s="47" t="s">
        <v>638</v>
      </c>
      <c r="Q2012" s="26" t="str">
        <f>IFERROR(IFERROR(VLOOKUP(H2012,[1]STATUS_CAPEX!I:J,2,0),VLOOKUP(H2012,[1]STATUS_OPEX!H:I,2,0)),0)</f>
        <v>LIB //COMS</v>
      </c>
      <c r="R2012" s="136">
        <v>45595</v>
      </c>
      <c r="S2012" s="32" t="s">
        <v>165</v>
      </c>
      <c r="T2012" s="47" t="s">
        <v>72</v>
      </c>
      <c r="U2012" s="33" t="s">
        <v>39</v>
      </c>
      <c r="V2012" s="33" t="str">
        <f t="shared" si="295"/>
        <v>OK</v>
      </c>
      <c r="W2012" s="33" t="s">
        <v>49</v>
      </c>
      <c r="X2012" s="33" t="s">
        <v>49</v>
      </c>
      <c r="Y2012" s="33" t="s">
        <v>39</v>
      </c>
      <c r="Z2012" s="14">
        <f t="shared" si="290"/>
        <v>1</v>
      </c>
      <c r="AA2012" s="48">
        <v>4066.19</v>
      </c>
      <c r="AB2012" s="76" t="s">
        <v>661</v>
      </c>
      <c r="AC2012" s="36" t="s">
        <v>271</v>
      </c>
      <c r="AD2012" s="37" t="s">
        <v>51</v>
      </c>
      <c r="AE2012" s="32" t="str">
        <f t="shared" si="294"/>
        <v>Realizado</v>
      </c>
      <c r="AF2012" s="38" t="s">
        <v>166</v>
      </c>
      <c r="AG2012" s="49">
        <f t="shared" si="288"/>
        <v>3836.19</v>
      </c>
      <c r="AH2012" s="40">
        <v>2548098.5699999998</v>
      </c>
      <c r="AI2012" s="50" t="e">
        <f t="shared" si="291"/>
        <v>#N/A</v>
      </c>
      <c r="AJ2012" s="41">
        <v>26384944</v>
      </c>
      <c r="AK2012" s="51">
        <v>3836.19</v>
      </c>
      <c r="AL2012" s="34" t="str">
        <f t="shared" si="292"/>
        <v>Mauricio Alves</v>
      </c>
    </row>
    <row r="2013" spans="1:38" ht="15.75" x14ac:dyDescent="0.25">
      <c r="A2013" s="26" t="s">
        <v>38</v>
      </c>
      <c r="B2013" s="26" t="s">
        <v>39</v>
      </c>
      <c r="C2013" s="26" t="s">
        <v>52</v>
      </c>
      <c r="D2013" s="26" t="s">
        <v>40</v>
      </c>
      <c r="E2013" s="27">
        <v>90135</v>
      </c>
      <c r="F2013" s="67">
        <v>242</v>
      </c>
      <c r="G2013" s="67"/>
      <c r="H2013" s="26">
        <v>6000851902</v>
      </c>
      <c r="I2013" s="26" t="s">
        <v>42</v>
      </c>
      <c r="J2013" s="26" t="s">
        <v>42</v>
      </c>
      <c r="K2013" s="30" t="str">
        <f t="shared" si="293"/>
        <v>Custeio</v>
      </c>
      <c r="L2013" s="119" t="s">
        <v>136</v>
      </c>
      <c r="M2013" s="47" t="s">
        <v>44</v>
      </c>
      <c r="N2013" s="26" t="str">
        <f t="shared" si="289"/>
        <v>Realizado</v>
      </c>
      <c r="O2013" s="171" t="s">
        <v>45</v>
      </c>
      <c r="P2013" s="47" t="s">
        <v>524</v>
      </c>
      <c r="Q2013" s="26" t="str">
        <f>IFERROR(IFERROR(VLOOKUP(H2013,[1]STATUS_CAPEX!I:J,2,0),VLOOKUP(H2013,[1]STATUS_OPEX!H:I,2,0)),0)</f>
        <v>LIB //COMS</v>
      </c>
      <c r="R2013" s="136">
        <v>45595</v>
      </c>
      <c r="S2013" s="32" t="s">
        <v>165</v>
      </c>
      <c r="T2013" s="47" t="s">
        <v>72</v>
      </c>
      <c r="U2013" s="33" t="s">
        <v>39</v>
      </c>
      <c r="V2013" s="33" t="str">
        <f t="shared" si="295"/>
        <v>OK</v>
      </c>
      <c r="W2013" s="33" t="s">
        <v>49</v>
      </c>
      <c r="X2013" s="33" t="s">
        <v>49</v>
      </c>
      <c r="Y2013" s="33" t="s">
        <v>39</v>
      </c>
      <c r="Z2013" s="14">
        <f t="shared" si="290"/>
        <v>1</v>
      </c>
      <c r="AA2013" s="48">
        <v>874.19</v>
      </c>
      <c r="AB2013" s="76" t="s">
        <v>661</v>
      </c>
      <c r="AC2013" s="36" t="s">
        <v>271</v>
      </c>
      <c r="AD2013" s="37" t="s">
        <v>51</v>
      </c>
      <c r="AE2013" s="32" t="str">
        <f t="shared" si="294"/>
        <v>Realizado</v>
      </c>
      <c r="AF2013" s="38" t="s">
        <v>166</v>
      </c>
      <c r="AG2013" s="49">
        <f t="shared" si="288"/>
        <v>435.42</v>
      </c>
      <c r="AH2013" s="40">
        <v>2548098.5699999998</v>
      </c>
      <c r="AI2013" s="50" t="e">
        <f t="shared" si="291"/>
        <v>#N/A</v>
      </c>
      <c r="AJ2013" s="110">
        <v>26305082</v>
      </c>
      <c r="AK2013" s="77">
        <v>435.42</v>
      </c>
      <c r="AL2013" s="34" t="str">
        <f t="shared" si="292"/>
        <v>Mauricio Alves</v>
      </c>
    </row>
    <row r="2014" spans="1:38" ht="15.75" x14ac:dyDescent="0.25">
      <c r="A2014" s="26" t="s">
        <v>38</v>
      </c>
      <c r="B2014" s="26" t="s">
        <v>39</v>
      </c>
      <c r="C2014" s="26" t="s">
        <v>52</v>
      </c>
      <c r="D2014" s="26" t="s">
        <v>40</v>
      </c>
      <c r="E2014" s="27">
        <v>82934</v>
      </c>
      <c r="F2014" s="67">
        <v>243</v>
      </c>
      <c r="G2014" s="67"/>
      <c r="H2014" s="26">
        <v>6000851903</v>
      </c>
      <c r="I2014" s="26" t="s">
        <v>42</v>
      </c>
      <c r="J2014" s="26" t="s">
        <v>42</v>
      </c>
      <c r="K2014" s="30" t="str">
        <f t="shared" si="293"/>
        <v>Custeio</v>
      </c>
      <c r="L2014" s="119" t="s">
        <v>136</v>
      </c>
      <c r="M2014" s="47" t="s">
        <v>44</v>
      </c>
      <c r="N2014" s="26" t="str">
        <f t="shared" si="289"/>
        <v>Realizado</v>
      </c>
      <c r="O2014" s="171" t="s">
        <v>45</v>
      </c>
      <c r="P2014" s="47" t="s">
        <v>970</v>
      </c>
      <c r="Q2014" s="26" t="str">
        <f>IFERROR(IFERROR(VLOOKUP(H2014,[1]STATUS_CAPEX!I:J,2,0),VLOOKUP(H2014,[1]STATUS_OPEX!H:I,2,0)),0)</f>
        <v>LIB //COMS</v>
      </c>
      <c r="R2014" s="136">
        <v>45595</v>
      </c>
      <c r="S2014" s="32" t="s">
        <v>165</v>
      </c>
      <c r="T2014" s="47" t="s">
        <v>72</v>
      </c>
      <c r="U2014" s="33" t="s">
        <v>39</v>
      </c>
      <c r="V2014" s="33" t="str">
        <f t="shared" si="295"/>
        <v>OK</v>
      </c>
      <c r="W2014" s="33" t="s">
        <v>49</v>
      </c>
      <c r="X2014" s="33" t="s">
        <v>49</v>
      </c>
      <c r="Y2014" s="33" t="s">
        <v>39</v>
      </c>
      <c r="Z2014" s="14">
        <f t="shared" si="290"/>
        <v>1</v>
      </c>
      <c r="AA2014" s="48">
        <v>2042.91</v>
      </c>
      <c r="AB2014" s="76" t="s">
        <v>661</v>
      </c>
      <c r="AC2014" s="36" t="s">
        <v>298</v>
      </c>
      <c r="AD2014" s="37" t="s">
        <v>51</v>
      </c>
      <c r="AE2014" s="32" t="str">
        <f t="shared" si="294"/>
        <v>Realizado</v>
      </c>
      <c r="AF2014" s="38" t="s">
        <v>166</v>
      </c>
      <c r="AG2014" s="49">
        <f t="shared" si="288"/>
        <v>1050.01</v>
      </c>
      <c r="AH2014" s="40">
        <v>2548098.5699999998</v>
      </c>
      <c r="AI2014" s="50" t="e">
        <f t="shared" si="291"/>
        <v>#N/A</v>
      </c>
      <c r="AJ2014" s="41">
        <v>26363711</v>
      </c>
      <c r="AK2014" s="51">
        <v>1050.01</v>
      </c>
      <c r="AL2014" s="34" t="str">
        <f t="shared" si="292"/>
        <v>Mauricio Alves</v>
      </c>
    </row>
    <row r="2015" spans="1:38" ht="15.75" x14ac:dyDescent="0.25">
      <c r="A2015" s="26" t="s">
        <v>38</v>
      </c>
      <c r="B2015" s="26" t="s">
        <v>39</v>
      </c>
      <c r="C2015" s="26" t="s">
        <v>52</v>
      </c>
      <c r="D2015" s="26" t="s">
        <v>40</v>
      </c>
      <c r="E2015" s="27">
        <v>11360</v>
      </c>
      <c r="F2015" s="67">
        <v>244</v>
      </c>
      <c r="G2015" s="67"/>
      <c r="H2015" s="26">
        <v>6000853750</v>
      </c>
      <c r="I2015" s="26" t="s">
        <v>42</v>
      </c>
      <c r="J2015" s="26" t="s">
        <v>42</v>
      </c>
      <c r="K2015" s="30" t="str">
        <f t="shared" si="293"/>
        <v>Custeio</v>
      </c>
      <c r="L2015" s="119" t="s">
        <v>136</v>
      </c>
      <c r="M2015" s="47" t="s">
        <v>44</v>
      </c>
      <c r="N2015" s="26" t="str">
        <f t="shared" si="289"/>
        <v>Realizado</v>
      </c>
      <c r="O2015" s="171" t="s">
        <v>45</v>
      </c>
      <c r="P2015" s="47" t="s">
        <v>638</v>
      </c>
      <c r="Q2015" s="26" t="str">
        <f>IFERROR(IFERROR(VLOOKUP(H2015,[1]STATUS_CAPEX!I:J,2,0),VLOOKUP(H2015,[1]STATUS_OPEX!H:I,2,0)),0)</f>
        <v>LIB //COMS</v>
      </c>
      <c r="R2015" s="136">
        <v>45595</v>
      </c>
      <c r="S2015" s="32" t="s">
        <v>165</v>
      </c>
      <c r="T2015" s="47" t="s">
        <v>72</v>
      </c>
      <c r="U2015" s="33" t="s">
        <v>39</v>
      </c>
      <c r="V2015" s="33" t="str">
        <f t="shared" si="295"/>
        <v>OK</v>
      </c>
      <c r="W2015" s="33" t="s">
        <v>49</v>
      </c>
      <c r="X2015" s="33" t="s">
        <v>49</v>
      </c>
      <c r="Y2015" s="33" t="s">
        <v>39</v>
      </c>
      <c r="Z2015" s="14">
        <f t="shared" si="290"/>
        <v>1</v>
      </c>
      <c r="AA2015" s="48">
        <v>3388.76</v>
      </c>
      <c r="AB2015" s="76" t="s">
        <v>661</v>
      </c>
      <c r="AC2015" s="36" t="s">
        <v>271</v>
      </c>
      <c r="AD2015" s="37" t="s">
        <v>51</v>
      </c>
      <c r="AE2015" s="32" t="str">
        <f t="shared" si="294"/>
        <v>Realizado</v>
      </c>
      <c r="AF2015" s="38" t="s">
        <v>166</v>
      </c>
      <c r="AG2015" s="49">
        <f t="shared" si="288"/>
        <v>2711.08</v>
      </c>
      <c r="AH2015" s="40">
        <v>2548098.5699999998</v>
      </c>
      <c r="AI2015" s="50" t="e">
        <f t="shared" si="291"/>
        <v>#N/A</v>
      </c>
      <c r="AJ2015" s="110">
        <v>26348306</v>
      </c>
      <c r="AK2015" s="77">
        <v>2711.08</v>
      </c>
      <c r="AL2015" s="34" t="str">
        <f t="shared" si="292"/>
        <v>Mauricio Alves</v>
      </c>
    </row>
    <row r="2016" spans="1:38" ht="15.75" x14ac:dyDescent="0.25">
      <c r="A2016" s="26" t="s">
        <v>38</v>
      </c>
      <c r="B2016" s="26" t="s">
        <v>39</v>
      </c>
      <c r="C2016" s="26" t="s">
        <v>52</v>
      </c>
      <c r="D2016" s="26" t="s">
        <v>40</v>
      </c>
      <c r="E2016" s="27">
        <v>11360</v>
      </c>
      <c r="F2016" s="67">
        <v>245</v>
      </c>
      <c r="G2016" s="67"/>
      <c r="H2016" s="26">
        <v>6000851906</v>
      </c>
      <c r="I2016" s="43" t="s">
        <v>42</v>
      </c>
      <c r="J2016" s="43" t="s">
        <v>42</v>
      </c>
      <c r="K2016" s="30" t="str">
        <f t="shared" si="293"/>
        <v>Custeio</v>
      </c>
      <c r="L2016" s="119" t="s">
        <v>136</v>
      </c>
      <c r="M2016" s="47" t="s">
        <v>44</v>
      </c>
      <c r="N2016" s="26" t="str">
        <f t="shared" si="289"/>
        <v>Realizado</v>
      </c>
      <c r="O2016" s="171" t="s">
        <v>45</v>
      </c>
      <c r="P2016" s="47" t="s">
        <v>537</v>
      </c>
      <c r="Q2016" s="26" t="str">
        <f>IFERROR(IFERROR(VLOOKUP(H2016,[1]STATUS_CAPEX!I:J,2,0),VLOOKUP(H2016,[1]STATUS_OPEX!H:I,2,0)),0)</f>
        <v>LIB //COMS</v>
      </c>
      <c r="R2016" s="136">
        <v>45595</v>
      </c>
      <c r="S2016" s="32" t="s">
        <v>165</v>
      </c>
      <c r="T2016" s="47" t="s">
        <v>72</v>
      </c>
      <c r="U2016" s="33" t="s">
        <v>39</v>
      </c>
      <c r="V2016" s="33" t="str">
        <f t="shared" si="295"/>
        <v>OK</v>
      </c>
      <c r="W2016" s="33" t="s">
        <v>49</v>
      </c>
      <c r="X2016" s="33" t="s">
        <v>49</v>
      </c>
      <c r="Y2016" s="33" t="s">
        <v>39</v>
      </c>
      <c r="Z2016" s="14">
        <f t="shared" si="290"/>
        <v>1</v>
      </c>
      <c r="AA2016" s="48">
        <v>3169.97</v>
      </c>
      <c r="AB2016" s="76" t="s">
        <v>661</v>
      </c>
      <c r="AC2016" s="36" t="s">
        <v>271</v>
      </c>
      <c r="AD2016" s="37" t="s">
        <v>51</v>
      </c>
      <c r="AE2016" s="32" t="str">
        <f t="shared" si="294"/>
        <v>Realizado</v>
      </c>
      <c r="AF2016" s="38" t="s">
        <v>166</v>
      </c>
      <c r="AG2016" s="49">
        <f t="shared" si="288"/>
        <v>2480.65</v>
      </c>
      <c r="AH2016" s="40">
        <v>2548098.5699999998</v>
      </c>
      <c r="AI2016" s="50" t="e">
        <f t="shared" si="291"/>
        <v>#N/A</v>
      </c>
      <c r="AJ2016" s="110">
        <v>26305670</v>
      </c>
      <c r="AK2016" s="77">
        <v>2480.65</v>
      </c>
      <c r="AL2016" s="34" t="str">
        <f t="shared" si="292"/>
        <v>Mauricio Alves</v>
      </c>
    </row>
    <row r="2017" spans="1:38" ht="15.75" hidden="1" x14ac:dyDescent="0.25">
      <c r="A2017" s="43" t="s">
        <v>106</v>
      </c>
      <c r="B2017" s="30" t="s">
        <v>39</v>
      </c>
      <c r="C2017" s="26" t="s">
        <v>52</v>
      </c>
      <c r="D2017" s="26" t="s">
        <v>40</v>
      </c>
      <c r="E2017" s="27">
        <v>91767</v>
      </c>
      <c r="F2017" s="67">
        <v>423</v>
      </c>
      <c r="G2017" s="67"/>
      <c r="H2017" s="44" t="s">
        <v>992</v>
      </c>
      <c r="I2017" s="45" t="s">
        <v>63</v>
      </c>
      <c r="J2017" s="45" t="s">
        <v>63</v>
      </c>
      <c r="K2017" s="30" t="str">
        <f t="shared" si="293"/>
        <v>EME</v>
      </c>
      <c r="L2017" s="47" t="s">
        <v>136</v>
      </c>
      <c r="M2017" s="47" t="s">
        <v>54</v>
      </c>
      <c r="N2017" s="26" t="str">
        <f t="shared" si="289"/>
        <v>Pendente</v>
      </c>
      <c r="O2017" s="171" t="s">
        <v>64</v>
      </c>
      <c r="P2017" s="47" t="s">
        <v>705</v>
      </c>
      <c r="Q2017" s="26" t="str">
        <f>IFERROR(IFERROR(VLOOKUP(H2017,[1]STATUS_CAPEX!I:J,2,0),VLOOKUP(H2017,[1]STATUS_OPEX!H:I,2,0)),0)</f>
        <v>LIB //ENER</v>
      </c>
      <c r="R2017" s="136">
        <v>45595</v>
      </c>
      <c r="S2017" s="32" t="s">
        <v>66</v>
      </c>
      <c r="T2017" s="26" t="s">
        <v>48</v>
      </c>
      <c r="U2017" s="33" t="s">
        <v>67</v>
      </c>
      <c r="V2017" s="33" t="s">
        <v>39</v>
      </c>
      <c r="W2017" s="33" t="s">
        <v>49</v>
      </c>
      <c r="X2017" s="33" t="s">
        <v>49</v>
      </c>
      <c r="Y2017" s="33" t="str">
        <f>IF(AK2017&gt;0,"OK","NOK")</f>
        <v>OK</v>
      </c>
      <c r="Z2017" s="14">
        <f t="shared" si="290"/>
        <v>0.8</v>
      </c>
      <c r="AA2017" s="48">
        <v>4042.82</v>
      </c>
      <c r="AB2017" s="76" t="s">
        <v>50</v>
      </c>
      <c r="AC2017" s="36" t="s">
        <v>411</v>
      </c>
      <c r="AD2017" s="37" t="s">
        <v>51</v>
      </c>
      <c r="AE2017" s="32" t="str">
        <f t="shared" si="294"/>
        <v>Realizado</v>
      </c>
      <c r="AF2017" s="38" t="s">
        <v>68</v>
      </c>
      <c r="AG2017" s="49">
        <f t="shared" si="288"/>
        <v>5157.55</v>
      </c>
      <c r="AH2017" s="40">
        <v>2548098.5699999998</v>
      </c>
      <c r="AI2017" s="50" t="e">
        <f t="shared" si="291"/>
        <v>#N/A</v>
      </c>
      <c r="AJ2017" s="41">
        <v>26448751</v>
      </c>
      <c r="AK2017" s="51">
        <v>5157.55</v>
      </c>
      <c r="AL2017" s="34" t="str">
        <f t="shared" si="292"/>
        <v>Mauricio Alves</v>
      </c>
    </row>
    <row r="2018" spans="1:38" ht="15.75" x14ac:dyDescent="0.25">
      <c r="A2018" s="26" t="s">
        <v>38</v>
      </c>
      <c r="B2018" s="26" t="s">
        <v>39</v>
      </c>
      <c r="C2018" s="26" t="s">
        <v>52</v>
      </c>
      <c r="D2018" s="26" t="s">
        <v>40</v>
      </c>
      <c r="E2018" s="27">
        <v>88102</v>
      </c>
      <c r="F2018" s="67">
        <v>424</v>
      </c>
      <c r="G2018" s="67"/>
      <c r="H2018" s="26">
        <v>6000846155</v>
      </c>
      <c r="I2018" s="29" t="s">
        <v>42</v>
      </c>
      <c r="J2018" s="29" t="s">
        <v>42</v>
      </c>
      <c r="K2018" s="30" t="str">
        <f t="shared" si="293"/>
        <v>Custeio</v>
      </c>
      <c r="L2018" s="119" t="s">
        <v>136</v>
      </c>
      <c r="M2018" s="47" t="s">
        <v>54</v>
      </c>
      <c r="N2018" s="26" t="str">
        <f t="shared" si="289"/>
        <v>Realizado</v>
      </c>
      <c r="O2018" s="171" t="s">
        <v>45</v>
      </c>
      <c r="P2018" s="47" t="s">
        <v>81</v>
      </c>
      <c r="Q2018" s="26" t="str">
        <f>IFERROR(IFERROR(VLOOKUP(H2018,[1]STATUS_CAPEX!I:J,2,0),VLOOKUP(H2018,[1]STATUS_OPEX!H:I,2,0)),0)</f>
        <v>LIB //COMS</v>
      </c>
      <c r="R2018" s="136">
        <v>45595</v>
      </c>
      <c r="S2018" s="32" t="s">
        <v>165</v>
      </c>
      <c r="T2018" s="47" t="s">
        <v>72</v>
      </c>
      <c r="U2018" s="33" t="s">
        <v>39</v>
      </c>
      <c r="V2018" s="33" t="str">
        <f>IF(E2018&gt;0,"OK","NOK")</f>
        <v>OK</v>
      </c>
      <c r="W2018" s="33" t="s">
        <v>49</v>
      </c>
      <c r="X2018" s="33" t="s">
        <v>49</v>
      </c>
      <c r="Y2018" s="33" t="s">
        <v>39</v>
      </c>
      <c r="Z2018" s="14">
        <f t="shared" si="290"/>
        <v>1</v>
      </c>
      <c r="AA2018" s="48">
        <v>1300.24</v>
      </c>
      <c r="AB2018" s="76" t="s">
        <v>661</v>
      </c>
      <c r="AC2018" s="36" t="s">
        <v>271</v>
      </c>
      <c r="AD2018" s="37" t="s">
        <v>51</v>
      </c>
      <c r="AE2018" s="32" t="str">
        <f t="shared" si="294"/>
        <v>Realizado</v>
      </c>
      <c r="AF2018" s="38" t="s">
        <v>166</v>
      </c>
      <c r="AG2018" s="49">
        <f t="shared" si="288"/>
        <v>974.93</v>
      </c>
      <c r="AH2018" s="40">
        <v>2548098.5699999998</v>
      </c>
      <c r="AI2018" s="50" t="e">
        <f t="shared" si="291"/>
        <v>#N/A</v>
      </c>
      <c r="AJ2018" s="110">
        <v>26291607</v>
      </c>
      <c r="AK2018" s="77">
        <v>974.93</v>
      </c>
      <c r="AL2018" s="34" t="str">
        <f t="shared" si="292"/>
        <v>Mauricio Alves</v>
      </c>
    </row>
    <row r="2019" spans="1:38" ht="15.75" x14ac:dyDescent="0.25">
      <c r="A2019" s="26" t="s">
        <v>38</v>
      </c>
      <c r="B2019" s="26" t="s">
        <v>39</v>
      </c>
      <c r="C2019" s="26" t="s">
        <v>52</v>
      </c>
      <c r="D2019" s="26" t="s">
        <v>40</v>
      </c>
      <c r="E2019" s="27">
        <v>101809</v>
      </c>
      <c r="F2019" s="67">
        <v>425</v>
      </c>
      <c r="G2019" s="67"/>
      <c r="H2019" s="26">
        <v>6000846156</v>
      </c>
      <c r="I2019" s="26" t="s">
        <v>42</v>
      </c>
      <c r="J2019" s="26" t="s">
        <v>42</v>
      </c>
      <c r="K2019" s="30" t="str">
        <f t="shared" si="293"/>
        <v>Custeio</v>
      </c>
      <c r="L2019" s="119" t="s">
        <v>136</v>
      </c>
      <c r="M2019" s="47" t="s">
        <v>54</v>
      </c>
      <c r="N2019" s="26" t="str">
        <f t="shared" si="289"/>
        <v>Realizado</v>
      </c>
      <c r="O2019" s="171" t="s">
        <v>100</v>
      </c>
      <c r="P2019" s="47" t="s">
        <v>81</v>
      </c>
      <c r="Q2019" s="26" t="str">
        <f>IFERROR(IFERROR(VLOOKUP(H2019,[1]STATUS_CAPEX!I:J,2,0),VLOOKUP(H2019,[1]STATUS_OPEX!H:I,2,0)),0)</f>
        <v>LIB //COMS</v>
      </c>
      <c r="R2019" s="136">
        <v>45595</v>
      </c>
      <c r="S2019" s="32" t="s">
        <v>165</v>
      </c>
      <c r="T2019" s="47" t="s">
        <v>72</v>
      </c>
      <c r="U2019" s="33" t="s">
        <v>39</v>
      </c>
      <c r="V2019" s="33" t="str">
        <f>IF(E2019&gt;0,"OK","NOK")</f>
        <v>OK</v>
      </c>
      <c r="W2019" s="33" t="s">
        <v>49</v>
      </c>
      <c r="X2019" s="33" t="s">
        <v>49</v>
      </c>
      <c r="Y2019" s="33" t="s">
        <v>39</v>
      </c>
      <c r="Z2019" s="14">
        <f t="shared" si="290"/>
        <v>1</v>
      </c>
      <c r="AA2019" s="48">
        <v>1300.24</v>
      </c>
      <c r="AB2019" s="76" t="s">
        <v>661</v>
      </c>
      <c r="AC2019" s="36" t="s">
        <v>271</v>
      </c>
      <c r="AD2019" s="37" t="s">
        <v>51</v>
      </c>
      <c r="AE2019" s="32" t="str">
        <f t="shared" si="294"/>
        <v>Realizado</v>
      </c>
      <c r="AF2019" s="38" t="s">
        <v>166</v>
      </c>
      <c r="AG2019" s="49">
        <f t="shared" si="288"/>
        <v>974.93</v>
      </c>
      <c r="AH2019" s="40">
        <v>2548098.5699999998</v>
      </c>
      <c r="AI2019" s="50" t="e">
        <f t="shared" si="291"/>
        <v>#N/A</v>
      </c>
      <c r="AJ2019" s="110">
        <v>26291616</v>
      </c>
      <c r="AK2019" s="77">
        <v>974.93</v>
      </c>
      <c r="AL2019" s="34" t="str">
        <f t="shared" si="292"/>
        <v>Mauricio Alves</v>
      </c>
    </row>
    <row r="2020" spans="1:38" ht="15.75" x14ac:dyDescent="0.25">
      <c r="A2020" s="26" t="s">
        <v>38</v>
      </c>
      <c r="B2020" s="26" t="s">
        <v>39</v>
      </c>
      <c r="C2020" s="26" t="s">
        <v>52</v>
      </c>
      <c r="D2020" s="26" t="s">
        <v>40</v>
      </c>
      <c r="E2020" s="27">
        <v>102825</v>
      </c>
      <c r="F2020" s="67">
        <v>426</v>
      </c>
      <c r="G2020" s="67"/>
      <c r="H2020" s="26">
        <v>6000851609</v>
      </c>
      <c r="I2020" s="26" t="s">
        <v>42</v>
      </c>
      <c r="J2020" s="26" t="s">
        <v>42</v>
      </c>
      <c r="K2020" s="30" t="str">
        <f t="shared" si="293"/>
        <v>Custeio</v>
      </c>
      <c r="L2020" s="119" t="s">
        <v>136</v>
      </c>
      <c r="M2020" s="47" t="s">
        <v>54</v>
      </c>
      <c r="N2020" s="26" t="str">
        <f t="shared" si="289"/>
        <v>Realizado</v>
      </c>
      <c r="O2020" s="171" t="s">
        <v>45</v>
      </c>
      <c r="P2020" s="47" t="s">
        <v>81</v>
      </c>
      <c r="Q2020" s="26" t="str">
        <f>IFERROR(IFERROR(VLOOKUP(H2020,[1]STATUS_CAPEX!I:J,2,0),VLOOKUP(H2020,[1]STATUS_OPEX!H:I,2,0)),0)</f>
        <v>LIB //COMS</v>
      </c>
      <c r="R2020" s="136">
        <v>45595</v>
      </c>
      <c r="S2020" s="32" t="s">
        <v>165</v>
      </c>
      <c r="T2020" s="47" t="s">
        <v>72</v>
      </c>
      <c r="U2020" s="33" t="s">
        <v>39</v>
      </c>
      <c r="V2020" s="33" t="str">
        <f>IF(E2020&gt;0,"OK","NOK")</f>
        <v>OK</v>
      </c>
      <c r="W2020" s="33" t="s">
        <v>49</v>
      </c>
      <c r="X2020" s="33" t="s">
        <v>49</v>
      </c>
      <c r="Y2020" s="33" t="s">
        <v>39</v>
      </c>
      <c r="Z2020" s="14">
        <f t="shared" si="290"/>
        <v>1</v>
      </c>
      <c r="AA2020" s="48">
        <v>1300.24</v>
      </c>
      <c r="AB2020" s="76" t="s">
        <v>661</v>
      </c>
      <c r="AC2020" s="36" t="s">
        <v>271</v>
      </c>
      <c r="AD2020" s="37" t="s">
        <v>51</v>
      </c>
      <c r="AE2020" s="32" t="str">
        <f t="shared" si="294"/>
        <v>Realizado</v>
      </c>
      <c r="AF2020" s="38" t="s">
        <v>166</v>
      </c>
      <c r="AG2020" s="49">
        <f t="shared" ref="AG2020:AG2083" si="296">IF(AK2020="",AA2020,AK2020)</f>
        <v>974.93</v>
      </c>
      <c r="AH2020" s="40">
        <v>2548098.5699999998</v>
      </c>
      <c r="AI2020" s="50" t="e">
        <f t="shared" si="291"/>
        <v>#N/A</v>
      </c>
      <c r="AJ2020" s="110">
        <v>26291712</v>
      </c>
      <c r="AK2020" s="154">
        <v>974.93</v>
      </c>
      <c r="AL2020" s="34" t="str">
        <f t="shared" si="292"/>
        <v>Mauricio Alves</v>
      </c>
    </row>
    <row r="2021" spans="1:38" ht="15.75" x14ac:dyDescent="0.25">
      <c r="A2021" s="26" t="s">
        <v>38</v>
      </c>
      <c r="B2021" s="26" t="s">
        <v>39</v>
      </c>
      <c r="C2021" s="26" t="s">
        <v>52</v>
      </c>
      <c r="D2021" s="26" t="s">
        <v>40</v>
      </c>
      <c r="E2021" s="27">
        <v>44865876</v>
      </c>
      <c r="F2021" s="67">
        <v>427</v>
      </c>
      <c r="G2021" s="67"/>
      <c r="H2021" s="26">
        <v>6000851610</v>
      </c>
      <c r="I2021" s="43" t="s">
        <v>42</v>
      </c>
      <c r="J2021" s="43" t="s">
        <v>42</v>
      </c>
      <c r="K2021" s="30" t="str">
        <f t="shared" si="293"/>
        <v>Custeio</v>
      </c>
      <c r="L2021" s="119" t="s">
        <v>136</v>
      </c>
      <c r="M2021" s="47" t="s">
        <v>54</v>
      </c>
      <c r="N2021" s="26" t="str">
        <f t="shared" si="289"/>
        <v>Realizado</v>
      </c>
      <c r="O2021" s="171" t="s">
        <v>117</v>
      </c>
      <c r="P2021" s="47" t="s">
        <v>81</v>
      </c>
      <c r="Q2021" s="26" t="str">
        <f>IFERROR(IFERROR(VLOOKUP(H2021,[1]STATUS_CAPEX!I:J,2,0),VLOOKUP(H2021,[1]STATUS_OPEX!H:I,2,0)),0)</f>
        <v>LIB //COMS</v>
      </c>
      <c r="R2021" s="136">
        <v>45595</v>
      </c>
      <c r="S2021" s="32" t="s">
        <v>165</v>
      </c>
      <c r="T2021" s="47" t="s">
        <v>72</v>
      </c>
      <c r="U2021" s="33" t="s">
        <v>39</v>
      </c>
      <c r="V2021" s="33" t="str">
        <f>IF(E2021&gt;0,"OK","NOK")</f>
        <v>OK</v>
      </c>
      <c r="W2021" s="33" t="s">
        <v>49</v>
      </c>
      <c r="X2021" s="33" t="s">
        <v>49</v>
      </c>
      <c r="Y2021" s="33" t="s">
        <v>39</v>
      </c>
      <c r="Z2021" s="14">
        <f t="shared" si="290"/>
        <v>1</v>
      </c>
      <c r="AA2021" s="48">
        <v>2600.48</v>
      </c>
      <c r="AB2021" s="76" t="s">
        <v>661</v>
      </c>
      <c r="AC2021" s="36" t="s">
        <v>271</v>
      </c>
      <c r="AD2021" s="37" t="s">
        <v>51</v>
      </c>
      <c r="AE2021" s="32" t="str">
        <f t="shared" si="294"/>
        <v>Realizado</v>
      </c>
      <c r="AF2021" s="38" t="s">
        <v>166</v>
      </c>
      <c r="AG2021" s="49">
        <f t="shared" si="296"/>
        <v>974.93</v>
      </c>
      <c r="AH2021" s="40">
        <v>2548098.5699999998</v>
      </c>
      <c r="AI2021" s="50" t="e">
        <f t="shared" si="291"/>
        <v>#N/A</v>
      </c>
      <c r="AJ2021" s="110">
        <v>26291758</v>
      </c>
      <c r="AK2021" s="77">
        <v>974.93</v>
      </c>
      <c r="AL2021" s="34" t="str">
        <f t="shared" si="292"/>
        <v>Mauricio Alves</v>
      </c>
    </row>
    <row r="2022" spans="1:38" ht="15.75" hidden="1" x14ac:dyDescent="0.25">
      <c r="A2022" s="26" t="s">
        <v>283</v>
      </c>
      <c r="B2022" s="172" t="s">
        <v>919</v>
      </c>
      <c r="C2022" s="26" t="s">
        <v>189</v>
      </c>
      <c r="D2022" s="26" t="s">
        <v>40</v>
      </c>
      <c r="E2022" s="27">
        <v>102911</v>
      </c>
      <c r="F2022" s="67">
        <v>428</v>
      </c>
      <c r="G2022" s="67"/>
      <c r="H2022" s="44">
        <v>6000851612</v>
      </c>
      <c r="I2022" s="45">
        <v>230000879</v>
      </c>
      <c r="J2022" s="45" t="s">
        <v>993</v>
      </c>
      <c r="K2022" s="30" t="str">
        <f t="shared" si="293"/>
        <v>Custeio</v>
      </c>
      <c r="L2022" s="119" t="s">
        <v>136</v>
      </c>
      <c r="M2022" s="47" t="s">
        <v>54</v>
      </c>
      <c r="N2022" s="26" t="str">
        <f t="shared" si="289"/>
        <v>Realizado</v>
      </c>
      <c r="O2022" s="171" t="s">
        <v>64</v>
      </c>
      <c r="P2022" s="47" t="s">
        <v>81</v>
      </c>
      <c r="Q2022" s="26" t="str">
        <f>IFERROR(IFERROR(VLOOKUP(H2022,[1]STATUS_CAPEX!I:J,2,0),VLOOKUP(H2022,[1]STATUS_OPEX!H:I,2,0)),0)</f>
        <v>LIB //PEND</v>
      </c>
      <c r="R2022" s="136">
        <v>45595</v>
      </c>
      <c r="S2022" s="32" t="s">
        <v>66</v>
      </c>
      <c r="T2022" s="47" t="s">
        <v>72</v>
      </c>
      <c r="U2022" s="33" t="str">
        <f>IF(D2022&gt;0,"OK","NOK")</f>
        <v>OK</v>
      </c>
      <c r="V2022" s="33" t="str">
        <f>IF(E2022&gt;0,"OK","NOK")</f>
        <v>OK</v>
      </c>
      <c r="W2022" s="33" t="s">
        <v>49</v>
      </c>
      <c r="X2022" s="33" t="s">
        <v>49</v>
      </c>
      <c r="Y2022" s="33" t="str">
        <f>IF(AK2022&gt;0,"OK","NOK")</f>
        <v>OK</v>
      </c>
      <c r="Z2022" s="14">
        <f t="shared" si="290"/>
        <v>1</v>
      </c>
      <c r="AA2022" s="48">
        <v>2600.48</v>
      </c>
      <c r="AB2022" s="50" t="s">
        <v>50</v>
      </c>
      <c r="AC2022" s="36" t="s">
        <v>271</v>
      </c>
      <c r="AD2022" s="37" t="s">
        <v>51</v>
      </c>
      <c r="AE2022" s="32" t="str">
        <f t="shared" si="294"/>
        <v>Realizado</v>
      </c>
      <c r="AF2022" s="38" t="s">
        <v>68</v>
      </c>
      <c r="AG2022" s="49">
        <f t="shared" si="296"/>
        <v>1949.86</v>
      </c>
      <c r="AH2022" s="40">
        <v>2548098.5699999998</v>
      </c>
      <c r="AI2022" s="50" t="e">
        <f t="shared" si="291"/>
        <v>#N/A</v>
      </c>
      <c r="AJ2022" s="110">
        <v>26291764</v>
      </c>
      <c r="AK2022" s="77">
        <v>1949.86</v>
      </c>
      <c r="AL2022" s="34" t="str">
        <f t="shared" si="292"/>
        <v>Erica Fragoso</v>
      </c>
    </row>
    <row r="2023" spans="1:38" ht="15.75" hidden="1" x14ac:dyDescent="0.25">
      <c r="A2023" s="43" t="s">
        <v>106</v>
      </c>
      <c r="B2023" s="30" t="s">
        <v>39</v>
      </c>
      <c r="C2023" s="26" t="s">
        <v>52</v>
      </c>
      <c r="D2023" s="26" t="s">
        <v>40</v>
      </c>
      <c r="E2023" s="27">
        <v>91988</v>
      </c>
      <c r="F2023" s="67">
        <v>429</v>
      </c>
      <c r="G2023" s="67"/>
      <c r="H2023" s="44" t="s">
        <v>994</v>
      </c>
      <c r="I2023" s="45" t="s">
        <v>63</v>
      </c>
      <c r="J2023" s="45" t="s">
        <v>63</v>
      </c>
      <c r="K2023" s="30" t="str">
        <f t="shared" si="293"/>
        <v>EME</v>
      </c>
      <c r="L2023" s="47" t="s">
        <v>136</v>
      </c>
      <c r="M2023" s="47" t="s">
        <v>54</v>
      </c>
      <c r="N2023" s="26" t="str">
        <f t="shared" si="289"/>
        <v>Pendente</v>
      </c>
      <c r="O2023" s="171" t="s">
        <v>752</v>
      </c>
      <c r="P2023" s="47" t="s">
        <v>700</v>
      </c>
      <c r="Q2023" s="26" t="str">
        <f>IFERROR(IFERROR(VLOOKUP(H2023,[1]STATUS_CAPEX!I:J,2,0),VLOOKUP(H2023,[1]STATUS_OPEX!H:I,2,0)),0)</f>
        <v>LIB //ENER</v>
      </c>
      <c r="R2023" s="136">
        <v>45595</v>
      </c>
      <c r="S2023" s="32" t="s">
        <v>66</v>
      </c>
      <c r="T2023" s="26" t="s">
        <v>48</v>
      </c>
      <c r="U2023" s="33" t="s">
        <v>67</v>
      </c>
      <c r="V2023" s="33" t="s">
        <v>39</v>
      </c>
      <c r="W2023" s="33" t="s">
        <v>49</v>
      </c>
      <c r="X2023" s="33" t="s">
        <v>49</v>
      </c>
      <c r="Y2023" s="33" t="str">
        <f>IF(AK2023&gt;0,"OK","NOK")</f>
        <v>OK</v>
      </c>
      <c r="Z2023" s="14">
        <f t="shared" si="290"/>
        <v>0.8</v>
      </c>
      <c r="AA2023" s="48">
        <v>3489.68</v>
      </c>
      <c r="AB2023" s="76" t="s">
        <v>50</v>
      </c>
      <c r="AC2023" s="36" t="s">
        <v>411</v>
      </c>
      <c r="AD2023" s="37" t="s">
        <v>51</v>
      </c>
      <c r="AE2023" s="32" t="str">
        <f t="shared" si="294"/>
        <v>Realizado</v>
      </c>
      <c r="AF2023" s="38" t="s">
        <v>68</v>
      </c>
      <c r="AG2023" s="49">
        <f t="shared" si="296"/>
        <v>3690.81</v>
      </c>
      <c r="AH2023" s="40">
        <v>2548098.5699999998</v>
      </c>
      <c r="AI2023" s="50" t="e">
        <f t="shared" si="291"/>
        <v>#N/A</v>
      </c>
      <c r="AJ2023" s="41">
        <v>26448752</v>
      </c>
      <c r="AK2023" s="51">
        <v>3690.81</v>
      </c>
      <c r="AL2023" s="34" t="str">
        <f t="shared" si="292"/>
        <v>Mauricio Alves</v>
      </c>
    </row>
    <row r="2024" spans="1:38" ht="15.75" x14ac:dyDescent="0.25">
      <c r="A2024" s="26" t="s">
        <v>38</v>
      </c>
      <c r="B2024" s="26" t="s">
        <v>39</v>
      </c>
      <c r="C2024" s="26" t="s">
        <v>52</v>
      </c>
      <c r="D2024" s="26" t="s">
        <v>40</v>
      </c>
      <c r="E2024" s="27">
        <v>44743974</v>
      </c>
      <c r="F2024" s="67">
        <v>322</v>
      </c>
      <c r="G2024" s="67"/>
      <c r="H2024" s="26">
        <v>6000781313</v>
      </c>
      <c r="I2024" s="29" t="s">
        <v>42</v>
      </c>
      <c r="J2024" s="29" t="s">
        <v>42</v>
      </c>
      <c r="K2024" s="30" t="str">
        <f t="shared" si="293"/>
        <v>Custeio</v>
      </c>
      <c r="L2024" s="47" t="s">
        <v>75</v>
      </c>
      <c r="M2024" s="47" t="s">
        <v>523</v>
      </c>
      <c r="N2024" s="26" t="str">
        <f t="shared" si="289"/>
        <v>Realizado</v>
      </c>
      <c r="O2024" s="171" t="s">
        <v>45</v>
      </c>
      <c r="P2024" s="47" t="s">
        <v>859</v>
      </c>
      <c r="Q2024" s="26" t="str">
        <f>IFERROR(IFERROR(VLOOKUP(H2024,[1]STATUS_CAPEX!I:J,2,0),VLOOKUP(H2024,[1]STATUS_OPEX!H:I,2,0)),0)</f>
        <v>LIB //COMS</v>
      </c>
      <c r="R2024" s="136">
        <v>45595</v>
      </c>
      <c r="S2024" s="32" t="s">
        <v>165</v>
      </c>
      <c r="T2024" s="47" t="s">
        <v>72</v>
      </c>
      <c r="U2024" s="33" t="s">
        <v>39</v>
      </c>
      <c r="V2024" s="33" t="str">
        <f t="shared" ref="V2024:V2063" si="297">IF(E2024&gt;0,"OK","NOK")</f>
        <v>OK</v>
      </c>
      <c r="W2024" s="33" t="s">
        <v>49</v>
      </c>
      <c r="X2024" s="33" t="s">
        <v>49</v>
      </c>
      <c r="Y2024" s="33" t="s">
        <v>39</v>
      </c>
      <c r="Z2024" s="14">
        <f t="shared" si="290"/>
        <v>1</v>
      </c>
      <c r="AA2024" s="48">
        <v>337.64</v>
      </c>
      <c r="AB2024" s="76" t="s">
        <v>661</v>
      </c>
      <c r="AC2024" s="36" t="s">
        <v>73</v>
      </c>
      <c r="AD2024" s="37" t="s">
        <v>51</v>
      </c>
      <c r="AE2024" s="32" t="str">
        <f t="shared" si="294"/>
        <v>Realizado</v>
      </c>
      <c r="AF2024" s="38" t="s">
        <v>166</v>
      </c>
      <c r="AG2024" s="49">
        <f t="shared" si="296"/>
        <v>323.62</v>
      </c>
      <c r="AH2024" s="40">
        <v>2548098.5699999998</v>
      </c>
      <c r="AI2024" s="50" t="e">
        <f t="shared" si="291"/>
        <v>#N/A</v>
      </c>
      <c r="AJ2024" s="50">
        <v>26322254</v>
      </c>
      <c r="AK2024" s="77">
        <v>323.62</v>
      </c>
      <c r="AL2024" s="34" t="str">
        <f t="shared" si="292"/>
        <v>Mauricio Alves</v>
      </c>
    </row>
    <row r="2025" spans="1:38" ht="15.75" x14ac:dyDescent="0.25">
      <c r="A2025" s="26" t="s">
        <v>38</v>
      </c>
      <c r="B2025" s="26" t="s">
        <v>39</v>
      </c>
      <c r="C2025" s="26" t="s">
        <v>52</v>
      </c>
      <c r="D2025" s="26" t="s">
        <v>40</v>
      </c>
      <c r="E2025" s="27">
        <v>12640</v>
      </c>
      <c r="F2025" s="67">
        <v>323</v>
      </c>
      <c r="G2025" s="67"/>
      <c r="H2025" s="26">
        <v>6000853376</v>
      </c>
      <c r="I2025" s="26" t="s">
        <v>42</v>
      </c>
      <c r="J2025" s="26" t="s">
        <v>42</v>
      </c>
      <c r="K2025" s="30" t="str">
        <f t="shared" si="293"/>
        <v>Custeio</v>
      </c>
      <c r="L2025" s="47" t="s">
        <v>136</v>
      </c>
      <c r="M2025" s="47" t="s">
        <v>542</v>
      </c>
      <c r="N2025" s="26" t="str">
        <f t="shared" si="289"/>
        <v>Realizado</v>
      </c>
      <c r="O2025" s="171" t="s">
        <v>45</v>
      </c>
      <c r="P2025" s="47" t="s">
        <v>76</v>
      </c>
      <c r="Q2025" s="26" t="str">
        <f>IFERROR(IFERROR(VLOOKUP(H2025,[1]STATUS_CAPEX!I:J,2,0),VLOOKUP(H2025,[1]STATUS_OPEX!H:I,2,0)),0)</f>
        <v>LIB //COMS</v>
      </c>
      <c r="R2025" s="136">
        <v>45595</v>
      </c>
      <c r="S2025" s="32" t="s">
        <v>165</v>
      </c>
      <c r="T2025" s="47" t="s">
        <v>72</v>
      </c>
      <c r="U2025" s="33" t="s">
        <v>39</v>
      </c>
      <c r="V2025" s="33" t="str">
        <f t="shared" si="297"/>
        <v>OK</v>
      </c>
      <c r="W2025" s="33" t="s">
        <v>49</v>
      </c>
      <c r="X2025" s="33" t="s">
        <v>49</v>
      </c>
      <c r="Y2025" s="33" t="s">
        <v>39</v>
      </c>
      <c r="Z2025" s="14">
        <f t="shared" si="290"/>
        <v>1</v>
      </c>
      <c r="AA2025" s="48">
        <v>4164.43</v>
      </c>
      <c r="AB2025" s="76" t="s">
        <v>661</v>
      </c>
      <c r="AC2025" s="36" t="s">
        <v>73</v>
      </c>
      <c r="AD2025" s="37" t="s">
        <v>51</v>
      </c>
      <c r="AE2025" s="32" t="str">
        <f t="shared" si="294"/>
        <v>Realizado</v>
      </c>
      <c r="AF2025" s="38" t="s">
        <v>166</v>
      </c>
      <c r="AG2025" s="49">
        <f t="shared" si="296"/>
        <v>1573.75</v>
      </c>
      <c r="AH2025" s="40">
        <v>2548098.5699999998</v>
      </c>
      <c r="AI2025" s="50" t="e">
        <f t="shared" si="291"/>
        <v>#N/A</v>
      </c>
      <c r="AJ2025" s="50">
        <v>26322255</v>
      </c>
      <c r="AK2025" s="77">
        <v>1573.75</v>
      </c>
      <c r="AL2025" s="34" t="str">
        <f t="shared" si="292"/>
        <v>Mauricio Alves</v>
      </c>
    </row>
    <row r="2026" spans="1:38" ht="15.75" x14ac:dyDescent="0.25">
      <c r="A2026" s="26" t="s">
        <v>38</v>
      </c>
      <c r="B2026" s="26" t="s">
        <v>39</v>
      </c>
      <c r="C2026" s="26" t="s">
        <v>52</v>
      </c>
      <c r="D2026" s="26" t="s">
        <v>40</v>
      </c>
      <c r="E2026" s="27">
        <v>12619</v>
      </c>
      <c r="F2026" s="67">
        <v>324</v>
      </c>
      <c r="G2026" s="67"/>
      <c r="H2026" s="26">
        <v>6000853377</v>
      </c>
      <c r="I2026" s="26" t="s">
        <v>42</v>
      </c>
      <c r="J2026" s="26" t="s">
        <v>42</v>
      </c>
      <c r="K2026" s="30" t="str">
        <f t="shared" si="293"/>
        <v>Custeio</v>
      </c>
      <c r="L2026" s="47" t="s">
        <v>136</v>
      </c>
      <c r="M2026" s="47" t="s">
        <v>542</v>
      </c>
      <c r="N2026" s="26" t="str">
        <f t="shared" si="289"/>
        <v>Realizado</v>
      </c>
      <c r="O2026" s="171" t="s">
        <v>64</v>
      </c>
      <c r="P2026" s="47" t="s">
        <v>76</v>
      </c>
      <c r="Q2026" s="26" t="str">
        <f>IFERROR(IFERROR(VLOOKUP(H2026,[1]STATUS_CAPEX!I:J,2,0),VLOOKUP(H2026,[1]STATUS_OPEX!H:I,2,0)),0)</f>
        <v>LIB //COMS</v>
      </c>
      <c r="R2026" s="136">
        <v>45595</v>
      </c>
      <c r="S2026" s="32" t="s">
        <v>165</v>
      </c>
      <c r="T2026" s="47" t="s">
        <v>72</v>
      </c>
      <c r="U2026" s="33" t="s">
        <v>39</v>
      </c>
      <c r="V2026" s="33" t="str">
        <f t="shared" si="297"/>
        <v>OK</v>
      </c>
      <c r="W2026" s="33" t="s">
        <v>49</v>
      </c>
      <c r="X2026" s="33" t="s">
        <v>49</v>
      </c>
      <c r="Y2026" s="33" t="s">
        <v>39</v>
      </c>
      <c r="Z2026" s="14">
        <f t="shared" si="290"/>
        <v>1</v>
      </c>
      <c r="AA2026" s="48">
        <v>2435.9</v>
      </c>
      <c r="AB2026" s="76" t="s">
        <v>661</v>
      </c>
      <c r="AC2026" s="36" t="s">
        <v>73</v>
      </c>
      <c r="AD2026" s="37" t="s">
        <v>51</v>
      </c>
      <c r="AE2026" s="32" t="str">
        <f t="shared" si="294"/>
        <v>Realizado</v>
      </c>
      <c r="AF2026" s="38" t="s">
        <v>166</v>
      </c>
      <c r="AG2026" s="49">
        <f t="shared" si="296"/>
        <v>755.61</v>
      </c>
      <c r="AH2026" s="40">
        <v>2548098.5699999998</v>
      </c>
      <c r="AI2026" s="50" t="e">
        <f t="shared" si="291"/>
        <v>#N/A</v>
      </c>
      <c r="AJ2026" s="50">
        <v>26322354</v>
      </c>
      <c r="AK2026" s="77">
        <v>755.61</v>
      </c>
      <c r="AL2026" s="34" t="str">
        <f t="shared" si="292"/>
        <v>Mauricio Alves</v>
      </c>
    </row>
    <row r="2027" spans="1:38" ht="15.75" x14ac:dyDescent="0.25">
      <c r="A2027" s="26" t="s">
        <v>38</v>
      </c>
      <c r="B2027" s="26" t="s">
        <v>39</v>
      </c>
      <c r="C2027" s="26" t="s">
        <v>52</v>
      </c>
      <c r="D2027" s="26" t="s">
        <v>40</v>
      </c>
      <c r="E2027" s="27">
        <v>44866021</v>
      </c>
      <c r="F2027" s="67">
        <v>325</v>
      </c>
      <c r="G2027" s="67"/>
      <c r="H2027" s="26">
        <v>6000853378</v>
      </c>
      <c r="I2027" s="26" t="s">
        <v>42</v>
      </c>
      <c r="J2027" s="26" t="s">
        <v>42</v>
      </c>
      <c r="K2027" s="30" t="str">
        <f t="shared" si="293"/>
        <v>Custeio</v>
      </c>
      <c r="L2027" s="47" t="s">
        <v>136</v>
      </c>
      <c r="M2027" s="47" t="s">
        <v>541</v>
      </c>
      <c r="N2027" s="26" t="str">
        <f t="shared" si="289"/>
        <v>Realizado</v>
      </c>
      <c r="O2027" s="171" t="s">
        <v>100</v>
      </c>
      <c r="P2027" s="47" t="s">
        <v>995</v>
      </c>
      <c r="Q2027" s="26" t="str">
        <f>IFERROR(IFERROR(VLOOKUP(H2027,[1]STATUS_CAPEX!I:J,2,0),VLOOKUP(H2027,[1]STATUS_OPEX!H:I,2,0)),0)</f>
        <v>LIB //COMS</v>
      </c>
      <c r="R2027" s="136">
        <v>45595</v>
      </c>
      <c r="S2027" s="32" t="s">
        <v>165</v>
      </c>
      <c r="T2027" s="47" t="s">
        <v>72</v>
      </c>
      <c r="U2027" s="33" t="s">
        <v>39</v>
      </c>
      <c r="V2027" s="33" t="str">
        <f t="shared" si="297"/>
        <v>OK</v>
      </c>
      <c r="W2027" s="33" t="s">
        <v>49</v>
      </c>
      <c r="X2027" s="33" t="s">
        <v>49</v>
      </c>
      <c r="Y2027" s="33" t="s">
        <v>39</v>
      </c>
      <c r="Z2027" s="14">
        <f t="shared" si="290"/>
        <v>1</v>
      </c>
      <c r="AA2027" s="48">
        <v>2172.64</v>
      </c>
      <c r="AB2027" s="76" t="s">
        <v>661</v>
      </c>
      <c r="AC2027" s="36" t="s">
        <v>73</v>
      </c>
      <c r="AD2027" s="37" t="s">
        <v>51</v>
      </c>
      <c r="AE2027" s="32" t="str">
        <f t="shared" si="294"/>
        <v>Realizado</v>
      </c>
      <c r="AF2027" s="38" t="s">
        <v>166</v>
      </c>
      <c r="AG2027" s="49">
        <f t="shared" si="296"/>
        <v>154.44</v>
      </c>
      <c r="AH2027" s="40">
        <v>2548098.5699999998</v>
      </c>
      <c r="AI2027" s="50" t="e">
        <f t="shared" si="291"/>
        <v>#N/A</v>
      </c>
      <c r="AJ2027" s="50">
        <v>26322370</v>
      </c>
      <c r="AK2027" s="77">
        <v>154.44</v>
      </c>
      <c r="AL2027" s="34" t="str">
        <f t="shared" si="292"/>
        <v>Mauricio Alves</v>
      </c>
    </row>
    <row r="2028" spans="1:38" ht="15.75" x14ac:dyDescent="0.25">
      <c r="A2028" s="26" t="s">
        <v>38</v>
      </c>
      <c r="B2028" s="26" t="s">
        <v>39</v>
      </c>
      <c r="C2028" s="26" t="s">
        <v>52</v>
      </c>
      <c r="D2028" s="26" t="s">
        <v>40</v>
      </c>
      <c r="E2028" s="27">
        <v>12643</v>
      </c>
      <c r="F2028" s="67">
        <v>326</v>
      </c>
      <c r="G2028" s="67"/>
      <c r="H2028" s="26">
        <v>6000668923</v>
      </c>
      <c r="I2028" s="43" t="s">
        <v>42</v>
      </c>
      <c r="J2028" s="43" t="s">
        <v>42</v>
      </c>
      <c r="K2028" s="30" t="str">
        <f t="shared" si="293"/>
        <v>Custeio</v>
      </c>
      <c r="L2028" s="47" t="s">
        <v>75</v>
      </c>
      <c r="M2028" s="47" t="s">
        <v>541</v>
      </c>
      <c r="N2028" s="26" t="str">
        <f t="shared" si="289"/>
        <v>Realizado</v>
      </c>
      <c r="O2028" s="171" t="s">
        <v>996</v>
      </c>
      <c r="P2028" s="47" t="s">
        <v>859</v>
      </c>
      <c r="Q2028" s="26" t="str">
        <f>IFERROR(IFERROR(VLOOKUP(H2028,[1]STATUS_CAPEX!I:J,2,0),VLOOKUP(H2028,[1]STATUS_OPEX!H:I,2,0)),0)</f>
        <v>LIB //COMS</v>
      </c>
      <c r="R2028" s="136">
        <v>45595</v>
      </c>
      <c r="S2028" s="32" t="s">
        <v>165</v>
      </c>
      <c r="T2028" s="47" t="s">
        <v>72</v>
      </c>
      <c r="U2028" s="33" t="s">
        <v>39</v>
      </c>
      <c r="V2028" s="33" t="str">
        <f t="shared" si="297"/>
        <v>OK</v>
      </c>
      <c r="W2028" s="33" t="s">
        <v>49</v>
      </c>
      <c r="X2028" s="33" t="s">
        <v>49</v>
      </c>
      <c r="Y2028" s="33" t="s">
        <v>39</v>
      </c>
      <c r="Z2028" s="14">
        <f t="shared" si="290"/>
        <v>1</v>
      </c>
      <c r="AA2028" s="48">
        <v>322.95999999999998</v>
      </c>
      <c r="AB2028" s="76" t="s">
        <v>661</v>
      </c>
      <c r="AC2028" s="36" t="s">
        <v>73</v>
      </c>
      <c r="AD2028" s="37" t="s">
        <v>51</v>
      </c>
      <c r="AE2028" s="32" t="str">
        <f t="shared" si="294"/>
        <v>Realizado</v>
      </c>
      <c r="AF2028" s="38" t="s">
        <v>166</v>
      </c>
      <c r="AG2028" s="49">
        <f t="shared" si="296"/>
        <v>308.91000000000003</v>
      </c>
      <c r="AH2028" s="40">
        <v>2548098.5699999998</v>
      </c>
      <c r="AI2028" s="50" t="e">
        <f t="shared" si="291"/>
        <v>#N/A</v>
      </c>
      <c r="AJ2028" s="50">
        <v>26322376</v>
      </c>
      <c r="AK2028" s="77">
        <v>308.91000000000003</v>
      </c>
      <c r="AL2028" s="34" t="str">
        <f t="shared" si="292"/>
        <v>Mauricio Alves</v>
      </c>
    </row>
    <row r="2029" spans="1:38" hidden="1" x14ac:dyDescent="0.25">
      <c r="A2029" s="26" t="s">
        <v>183</v>
      </c>
      <c r="B2029" s="26" t="s">
        <v>905</v>
      </c>
      <c r="C2029" s="26" t="s">
        <v>372</v>
      </c>
      <c r="D2029" s="26" t="s">
        <v>286</v>
      </c>
      <c r="E2029" s="27">
        <v>12240</v>
      </c>
      <c r="F2029" s="67">
        <v>835</v>
      </c>
      <c r="G2029" s="67"/>
      <c r="H2029" s="167">
        <v>6000847304</v>
      </c>
      <c r="I2029" s="90" t="s">
        <v>107</v>
      </c>
      <c r="J2029" s="90" t="s">
        <v>107</v>
      </c>
      <c r="K2029" s="30" t="str">
        <f t="shared" si="293"/>
        <v>Custeio</v>
      </c>
      <c r="L2029" s="47" t="s">
        <v>156</v>
      </c>
      <c r="M2029" s="47" t="s">
        <v>891</v>
      </c>
      <c r="N2029" s="26" t="str">
        <f t="shared" ref="N2029:N2038" si="298">IF(Z2029&gt;99%,"Realizado","Pendente")</f>
        <v>Realizado</v>
      </c>
      <c r="O2029" s="47" t="s">
        <v>45</v>
      </c>
      <c r="P2029" s="47" t="s">
        <v>76</v>
      </c>
      <c r="Q2029" s="26" t="str">
        <f>IFERROR(IFERROR(VLOOKUP(H2029,[1]STATUS_CAPEX!I:J,2,0),VLOOKUP(H2029,[1]STATUS_OPEX!H:I,2,0)),0)</f>
        <v>LIB //PEND</v>
      </c>
      <c r="R2029" s="136">
        <v>45595</v>
      </c>
      <c r="S2029" s="32" t="s">
        <v>66</v>
      </c>
      <c r="T2029" s="47" t="s">
        <v>72</v>
      </c>
      <c r="U2029" s="33" t="s">
        <v>39</v>
      </c>
      <c r="V2029" s="33" t="str">
        <f t="shared" si="297"/>
        <v>OK</v>
      </c>
      <c r="W2029" s="33" t="s">
        <v>49</v>
      </c>
      <c r="X2029" s="33" t="s">
        <v>49</v>
      </c>
      <c r="Y2029" s="33" t="str">
        <f t="shared" ref="Y2029:Y2034" si="299">IF(AK2029&gt;0,"OK","NOK")</f>
        <v>OK</v>
      </c>
      <c r="Z2029" s="14">
        <f t="shared" si="290"/>
        <v>1</v>
      </c>
      <c r="AA2029" s="48">
        <v>3525.97</v>
      </c>
      <c r="AB2029" s="50" t="s">
        <v>50</v>
      </c>
      <c r="AC2029" s="36" t="s">
        <v>271</v>
      </c>
      <c r="AD2029" s="37" t="s">
        <v>51</v>
      </c>
      <c r="AE2029" s="32" t="str">
        <f t="shared" si="294"/>
        <v>Realizado</v>
      </c>
      <c r="AF2029" s="38" t="s">
        <v>68</v>
      </c>
      <c r="AG2029" s="49">
        <f t="shared" si="296"/>
        <v>3175.75</v>
      </c>
      <c r="AH2029" s="40">
        <v>2548098.5699999998</v>
      </c>
      <c r="AI2029" s="50" t="e">
        <f t="shared" si="291"/>
        <v>#N/A</v>
      </c>
      <c r="AJ2029" s="110">
        <v>26257836</v>
      </c>
      <c r="AK2029" s="77">
        <v>3175.75</v>
      </c>
      <c r="AL2029" s="34" t="str">
        <f t="shared" si="292"/>
        <v>Erica Fragoso</v>
      </c>
    </row>
    <row r="2030" spans="1:38" hidden="1" x14ac:dyDescent="0.25">
      <c r="A2030" s="26" t="s">
        <v>183</v>
      </c>
      <c r="B2030" s="26" t="s">
        <v>905</v>
      </c>
      <c r="C2030" s="26" t="s">
        <v>372</v>
      </c>
      <c r="D2030" s="26" t="s">
        <v>286</v>
      </c>
      <c r="E2030" s="27">
        <v>12240</v>
      </c>
      <c r="F2030" s="67">
        <v>836</v>
      </c>
      <c r="G2030" s="67"/>
      <c r="H2030" s="167">
        <v>6000847304</v>
      </c>
      <c r="I2030" s="90" t="s">
        <v>107</v>
      </c>
      <c r="J2030" s="90" t="s">
        <v>107</v>
      </c>
      <c r="K2030" s="30" t="str">
        <f t="shared" si="293"/>
        <v>Custeio</v>
      </c>
      <c r="L2030" s="47" t="s">
        <v>156</v>
      </c>
      <c r="M2030" s="47" t="s">
        <v>891</v>
      </c>
      <c r="N2030" s="26" t="str">
        <f t="shared" si="298"/>
        <v>Realizado</v>
      </c>
      <c r="O2030" s="47" t="s">
        <v>45</v>
      </c>
      <c r="P2030" s="47" t="s">
        <v>76</v>
      </c>
      <c r="Q2030" s="26" t="str">
        <f>IFERROR(IFERROR(VLOOKUP(H2030,[1]STATUS_CAPEX!I:J,2,0),VLOOKUP(H2030,[1]STATUS_OPEX!H:I,2,0)),0)</f>
        <v>LIB //PEND</v>
      </c>
      <c r="R2030" s="136">
        <v>45595</v>
      </c>
      <c r="S2030" s="32" t="s">
        <v>66</v>
      </c>
      <c r="T2030" s="47" t="s">
        <v>72</v>
      </c>
      <c r="U2030" s="33" t="s">
        <v>39</v>
      </c>
      <c r="V2030" s="33" t="str">
        <f t="shared" si="297"/>
        <v>OK</v>
      </c>
      <c r="W2030" s="33" t="s">
        <v>49</v>
      </c>
      <c r="X2030" s="33" t="s">
        <v>49</v>
      </c>
      <c r="Y2030" s="33" t="str">
        <f t="shared" si="299"/>
        <v>OK</v>
      </c>
      <c r="Z2030" s="14">
        <f t="shared" si="290"/>
        <v>1</v>
      </c>
      <c r="AA2030" s="48">
        <v>2309.58</v>
      </c>
      <c r="AB2030" s="50" t="s">
        <v>50</v>
      </c>
      <c r="AC2030" s="36" t="s">
        <v>271</v>
      </c>
      <c r="AD2030" s="37" t="s">
        <v>51</v>
      </c>
      <c r="AE2030" s="32" t="str">
        <f t="shared" si="294"/>
        <v>Realizado</v>
      </c>
      <c r="AF2030" s="38" t="s">
        <v>68</v>
      </c>
      <c r="AG2030" s="49">
        <f t="shared" si="296"/>
        <v>1200.21</v>
      </c>
      <c r="AH2030" s="40">
        <v>2548098.5699999998</v>
      </c>
      <c r="AI2030" s="50" t="e">
        <f t="shared" si="291"/>
        <v>#N/A</v>
      </c>
      <c r="AJ2030" s="110">
        <v>26257836</v>
      </c>
      <c r="AK2030" s="77">
        <v>1200.21</v>
      </c>
      <c r="AL2030" s="34" t="str">
        <f t="shared" si="292"/>
        <v>Erica Fragoso</v>
      </c>
    </row>
    <row r="2031" spans="1:38" hidden="1" x14ac:dyDescent="0.25">
      <c r="A2031" s="26" t="s">
        <v>183</v>
      </c>
      <c r="B2031" s="26" t="s">
        <v>905</v>
      </c>
      <c r="C2031" s="26" t="s">
        <v>372</v>
      </c>
      <c r="D2031" s="26" t="s">
        <v>286</v>
      </c>
      <c r="E2031" s="27">
        <v>12240</v>
      </c>
      <c r="F2031" s="67">
        <v>837</v>
      </c>
      <c r="G2031" s="67"/>
      <c r="H2031" s="167">
        <v>6000847304</v>
      </c>
      <c r="I2031" s="90" t="s">
        <v>107</v>
      </c>
      <c r="J2031" s="90" t="s">
        <v>107</v>
      </c>
      <c r="K2031" s="30" t="str">
        <f t="shared" si="293"/>
        <v>Custeio</v>
      </c>
      <c r="L2031" s="47" t="s">
        <v>156</v>
      </c>
      <c r="M2031" s="47" t="s">
        <v>891</v>
      </c>
      <c r="N2031" s="26" t="str">
        <f t="shared" si="298"/>
        <v>Realizado</v>
      </c>
      <c r="O2031" s="47" t="s">
        <v>45</v>
      </c>
      <c r="P2031" s="47" t="s">
        <v>76</v>
      </c>
      <c r="Q2031" s="26" t="str">
        <f>IFERROR(IFERROR(VLOOKUP(H2031,[1]STATUS_CAPEX!I:J,2,0),VLOOKUP(H2031,[1]STATUS_OPEX!H:I,2,0)),0)</f>
        <v>LIB //PEND</v>
      </c>
      <c r="R2031" s="136">
        <v>45595</v>
      </c>
      <c r="S2031" s="32" t="s">
        <v>66</v>
      </c>
      <c r="T2031" s="47" t="s">
        <v>72</v>
      </c>
      <c r="U2031" s="33" t="s">
        <v>39</v>
      </c>
      <c r="V2031" s="33" t="str">
        <f t="shared" si="297"/>
        <v>OK</v>
      </c>
      <c r="W2031" s="33" t="s">
        <v>49</v>
      </c>
      <c r="X2031" s="33" t="s">
        <v>49</v>
      </c>
      <c r="Y2031" s="33" t="str">
        <f t="shared" si="299"/>
        <v>OK</v>
      </c>
      <c r="Z2031" s="14">
        <f t="shared" si="290"/>
        <v>1</v>
      </c>
      <c r="AA2031" s="48">
        <v>2731.47</v>
      </c>
      <c r="AB2031" s="50" t="s">
        <v>50</v>
      </c>
      <c r="AC2031" s="36" t="s">
        <v>271</v>
      </c>
      <c r="AD2031" s="37" t="s">
        <v>51</v>
      </c>
      <c r="AE2031" s="32" t="str">
        <f t="shared" si="294"/>
        <v>Realizado</v>
      </c>
      <c r="AF2031" s="38" t="s">
        <v>68</v>
      </c>
      <c r="AG2031" s="49">
        <f t="shared" si="296"/>
        <v>1057.27</v>
      </c>
      <c r="AH2031" s="40">
        <v>2548098.5699999998</v>
      </c>
      <c r="AI2031" s="50" t="e">
        <f t="shared" si="291"/>
        <v>#N/A</v>
      </c>
      <c r="AJ2031" s="110">
        <v>26257836</v>
      </c>
      <c r="AK2031" s="77">
        <v>1057.27</v>
      </c>
      <c r="AL2031" s="34" t="str">
        <f t="shared" si="292"/>
        <v>Erica Fragoso</v>
      </c>
    </row>
    <row r="2032" spans="1:38" hidden="1" x14ac:dyDescent="0.25">
      <c r="A2032" s="26" t="s">
        <v>183</v>
      </c>
      <c r="B2032" s="26" t="s">
        <v>905</v>
      </c>
      <c r="C2032" s="26" t="s">
        <v>372</v>
      </c>
      <c r="D2032" s="26" t="s">
        <v>286</v>
      </c>
      <c r="E2032" s="27">
        <v>12240</v>
      </c>
      <c r="F2032" s="67">
        <v>838</v>
      </c>
      <c r="G2032" s="67"/>
      <c r="H2032" s="167">
        <v>6000847304</v>
      </c>
      <c r="I2032" s="90" t="s">
        <v>107</v>
      </c>
      <c r="J2032" s="90" t="s">
        <v>107</v>
      </c>
      <c r="K2032" s="30" t="str">
        <f t="shared" si="293"/>
        <v>Custeio</v>
      </c>
      <c r="L2032" s="47" t="s">
        <v>156</v>
      </c>
      <c r="M2032" s="47" t="s">
        <v>891</v>
      </c>
      <c r="N2032" s="26" t="str">
        <f t="shared" si="298"/>
        <v>Realizado</v>
      </c>
      <c r="O2032" s="47" t="s">
        <v>45</v>
      </c>
      <c r="P2032" s="47" t="s">
        <v>76</v>
      </c>
      <c r="Q2032" s="26" t="str">
        <f>IFERROR(IFERROR(VLOOKUP(H2032,[1]STATUS_CAPEX!I:J,2,0),VLOOKUP(H2032,[1]STATUS_OPEX!H:I,2,0)),0)</f>
        <v>LIB //PEND</v>
      </c>
      <c r="R2032" s="136">
        <v>45595</v>
      </c>
      <c r="S2032" s="32" t="s">
        <v>66</v>
      </c>
      <c r="T2032" s="47" t="s">
        <v>72</v>
      </c>
      <c r="U2032" s="33" t="s">
        <v>39</v>
      </c>
      <c r="V2032" s="33" t="str">
        <f t="shared" si="297"/>
        <v>OK</v>
      </c>
      <c r="W2032" s="33" t="s">
        <v>49</v>
      </c>
      <c r="X2032" s="33" t="s">
        <v>49</v>
      </c>
      <c r="Y2032" s="33" t="str">
        <f t="shared" si="299"/>
        <v>OK</v>
      </c>
      <c r="Z2032" s="14">
        <f t="shared" si="290"/>
        <v>1</v>
      </c>
      <c r="AA2032" s="48">
        <v>2309.58</v>
      </c>
      <c r="AB2032" s="50" t="s">
        <v>50</v>
      </c>
      <c r="AC2032" s="36" t="s">
        <v>271</v>
      </c>
      <c r="AD2032" s="37" t="s">
        <v>51</v>
      </c>
      <c r="AE2032" s="32" t="str">
        <f t="shared" si="294"/>
        <v>Realizado</v>
      </c>
      <c r="AF2032" s="38" t="s">
        <v>68</v>
      </c>
      <c r="AG2032" s="49">
        <f t="shared" si="296"/>
        <v>1722.08</v>
      </c>
      <c r="AH2032" s="40">
        <v>2548098.5699999998</v>
      </c>
      <c r="AI2032" s="50" t="e">
        <f t="shared" si="291"/>
        <v>#N/A</v>
      </c>
      <c r="AJ2032" s="110">
        <v>26257836</v>
      </c>
      <c r="AK2032" s="77">
        <v>1722.08</v>
      </c>
      <c r="AL2032" s="34" t="str">
        <f t="shared" si="292"/>
        <v>Erica Fragoso</v>
      </c>
    </row>
    <row r="2033" spans="1:38" hidden="1" x14ac:dyDescent="0.25">
      <c r="A2033" s="26" t="s">
        <v>183</v>
      </c>
      <c r="B2033" s="26" t="s">
        <v>905</v>
      </c>
      <c r="C2033" s="26" t="s">
        <v>372</v>
      </c>
      <c r="D2033" s="26" t="s">
        <v>286</v>
      </c>
      <c r="E2033" s="27">
        <v>12240</v>
      </c>
      <c r="F2033" s="67">
        <v>839</v>
      </c>
      <c r="G2033" s="67"/>
      <c r="H2033" s="167">
        <v>6000847304</v>
      </c>
      <c r="I2033" s="45" t="s">
        <v>107</v>
      </c>
      <c r="J2033" s="45" t="s">
        <v>107</v>
      </c>
      <c r="K2033" s="30" t="str">
        <f t="shared" si="293"/>
        <v>Custeio</v>
      </c>
      <c r="L2033" s="47" t="s">
        <v>156</v>
      </c>
      <c r="M2033" s="47" t="s">
        <v>891</v>
      </c>
      <c r="N2033" s="26" t="str">
        <f t="shared" si="298"/>
        <v>Realizado</v>
      </c>
      <c r="O2033" s="47" t="s">
        <v>45</v>
      </c>
      <c r="P2033" s="47" t="s">
        <v>76</v>
      </c>
      <c r="Q2033" s="26" t="str">
        <f>IFERROR(IFERROR(VLOOKUP(H2033,[1]STATUS_CAPEX!I:J,2,0),VLOOKUP(H2033,[1]STATUS_OPEX!H:I,2,0)),0)</f>
        <v>LIB //PEND</v>
      </c>
      <c r="R2033" s="136">
        <v>45595</v>
      </c>
      <c r="S2033" s="32" t="s">
        <v>66</v>
      </c>
      <c r="T2033" s="47" t="s">
        <v>72</v>
      </c>
      <c r="U2033" s="33" t="s">
        <v>39</v>
      </c>
      <c r="V2033" s="33" t="str">
        <f t="shared" si="297"/>
        <v>OK</v>
      </c>
      <c r="W2033" s="33" t="s">
        <v>49</v>
      </c>
      <c r="X2033" s="33" t="s">
        <v>49</v>
      </c>
      <c r="Y2033" s="33" t="str">
        <f t="shared" si="299"/>
        <v>OK</v>
      </c>
      <c r="Z2033" s="14">
        <f t="shared" si="290"/>
        <v>1</v>
      </c>
      <c r="AA2033" s="48">
        <v>6580.77</v>
      </c>
      <c r="AB2033" s="50" t="s">
        <v>50</v>
      </c>
      <c r="AC2033" s="36" t="s">
        <v>271</v>
      </c>
      <c r="AD2033" s="37" t="s">
        <v>51</v>
      </c>
      <c r="AE2033" s="32" t="str">
        <f t="shared" si="294"/>
        <v>Realizado</v>
      </c>
      <c r="AF2033" s="38" t="s">
        <v>68</v>
      </c>
      <c r="AG2033" s="49">
        <f t="shared" si="296"/>
        <v>3926.27</v>
      </c>
      <c r="AH2033" s="40">
        <v>2548098.5699999998</v>
      </c>
      <c r="AI2033" s="50" t="e">
        <f t="shared" si="291"/>
        <v>#N/A</v>
      </c>
      <c r="AJ2033" s="110">
        <v>26257836</v>
      </c>
      <c r="AK2033" s="77">
        <v>3926.27</v>
      </c>
      <c r="AL2033" s="34" t="str">
        <f t="shared" si="292"/>
        <v>Erica Fragoso</v>
      </c>
    </row>
    <row r="2034" spans="1:38" hidden="1" x14ac:dyDescent="0.25">
      <c r="A2034" s="26" t="s">
        <v>183</v>
      </c>
      <c r="B2034" s="26" t="s">
        <v>905</v>
      </c>
      <c r="C2034" s="26" t="s">
        <v>372</v>
      </c>
      <c r="D2034" s="26" t="s">
        <v>286</v>
      </c>
      <c r="E2034" s="27">
        <v>12240</v>
      </c>
      <c r="F2034" s="67">
        <v>840</v>
      </c>
      <c r="G2034" s="67"/>
      <c r="H2034" s="167">
        <v>6000847304</v>
      </c>
      <c r="I2034" s="45" t="s">
        <v>107</v>
      </c>
      <c r="J2034" s="45" t="s">
        <v>107</v>
      </c>
      <c r="K2034" s="30" t="str">
        <f t="shared" si="293"/>
        <v>Custeio</v>
      </c>
      <c r="L2034" s="47" t="s">
        <v>156</v>
      </c>
      <c r="M2034" s="47" t="s">
        <v>891</v>
      </c>
      <c r="N2034" s="26" t="str">
        <f t="shared" si="298"/>
        <v>Realizado</v>
      </c>
      <c r="O2034" s="47" t="s">
        <v>45</v>
      </c>
      <c r="P2034" s="47" t="s">
        <v>76</v>
      </c>
      <c r="Q2034" s="26" t="str">
        <f>IFERROR(IFERROR(VLOOKUP(H2034,[1]STATUS_CAPEX!I:J,2,0),VLOOKUP(H2034,[1]STATUS_OPEX!H:I,2,0)),0)</f>
        <v>LIB //PEND</v>
      </c>
      <c r="R2034" s="136">
        <v>45595</v>
      </c>
      <c r="S2034" s="32" t="s">
        <v>66</v>
      </c>
      <c r="T2034" s="47" t="s">
        <v>72</v>
      </c>
      <c r="U2034" s="33" t="s">
        <v>39</v>
      </c>
      <c r="V2034" s="33" t="str">
        <f t="shared" si="297"/>
        <v>OK</v>
      </c>
      <c r="W2034" s="33" t="s">
        <v>49</v>
      </c>
      <c r="X2034" s="33" t="s">
        <v>49</v>
      </c>
      <c r="Y2034" s="33" t="str">
        <f t="shared" si="299"/>
        <v>OK</v>
      </c>
      <c r="Z2034" s="14">
        <f t="shared" si="290"/>
        <v>1</v>
      </c>
      <c r="AA2034" s="48">
        <v>2706.83</v>
      </c>
      <c r="AB2034" s="50" t="s">
        <v>50</v>
      </c>
      <c r="AC2034" s="36" t="s">
        <v>271</v>
      </c>
      <c r="AD2034" s="37" t="s">
        <v>51</v>
      </c>
      <c r="AE2034" s="32" t="str">
        <f t="shared" si="294"/>
        <v>Realizado</v>
      </c>
      <c r="AF2034" s="38" t="s">
        <v>68</v>
      </c>
      <c r="AG2034" s="49">
        <f t="shared" si="296"/>
        <v>2350.8000000000002</v>
      </c>
      <c r="AH2034" s="40">
        <v>2548098.5699999998</v>
      </c>
      <c r="AI2034" s="50" t="e">
        <f t="shared" si="291"/>
        <v>#N/A</v>
      </c>
      <c r="AJ2034" s="110">
        <v>26257836</v>
      </c>
      <c r="AK2034" s="77">
        <v>2350.8000000000002</v>
      </c>
      <c r="AL2034" s="34" t="str">
        <f t="shared" si="292"/>
        <v>Erica Fragoso</v>
      </c>
    </row>
    <row r="2035" spans="1:38" ht="15.75" x14ac:dyDescent="0.25">
      <c r="A2035" s="26" t="s">
        <v>38</v>
      </c>
      <c r="B2035" s="26" t="s">
        <v>39</v>
      </c>
      <c r="C2035" s="26" t="s">
        <v>52</v>
      </c>
      <c r="D2035" s="26" t="s">
        <v>40</v>
      </c>
      <c r="E2035" s="27">
        <v>12243</v>
      </c>
      <c r="F2035" s="67">
        <v>841</v>
      </c>
      <c r="G2035" s="67"/>
      <c r="H2035" s="26">
        <v>6000852050</v>
      </c>
      <c r="I2035" s="29" t="s">
        <v>42</v>
      </c>
      <c r="J2035" s="29" t="s">
        <v>42</v>
      </c>
      <c r="K2035" s="30" t="str">
        <f t="shared" si="293"/>
        <v>Custeio</v>
      </c>
      <c r="L2035" s="47" t="s">
        <v>136</v>
      </c>
      <c r="M2035" s="47" t="s">
        <v>891</v>
      </c>
      <c r="N2035" s="26" t="str">
        <f t="shared" si="298"/>
        <v>Realizado</v>
      </c>
      <c r="O2035" s="173" t="s">
        <v>100</v>
      </c>
      <c r="P2035" s="47" t="s">
        <v>76</v>
      </c>
      <c r="Q2035" s="26" t="str">
        <f>IFERROR(IFERROR(VLOOKUP(H2035,[1]STATUS_CAPEX!I:J,2,0),VLOOKUP(H2035,[1]STATUS_OPEX!H:I,2,0)),0)</f>
        <v>LIB //COMS</v>
      </c>
      <c r="R2035" s="136">
        <v>45595</v>
      </c>
      <c r="S2035" s="32" t="s">
        <v>165</v>
      </c>
      <c r="T2035" s="47" t="s">
        <v>72</v>
      </c>
      <c r="U2035" s="33" t="s">
        <v>39</v>
      </c>
      <c r="V2035" s="33" t="str">
        <f t="shared" si="297"/>
        <v>OK</v>
      </c>
      <c r="W2035" s="33" t="s">
        <v>49</v>
      </c>
      <c r="X2035" s="33" t="s">
        <v>49</v>
      </c>
      <c r="Y2035" s="33" t="s">
        <v>39</v>
      </c>
      <c r="Z2035" s="14">
        <f t="shared" si="290"/>
        <v>1</v>
      </c>
      <c r="AA2035" s="48">
        <v>7101.22</v>
      </c>
      <c r="AB2035" s="76" t="s">
        <v>661</v>
      </c>
      <c r="AC2035" s="36" t="s">
        <v>73</v>
      </c>
      <c r="AD2035" s="37" t="s">
        <v>51</v>
      </c>
      <c r="AE2035" s="32" t="str">
        <f t="shared" si="294"/>
        <v>Realizado</v>
      </c>
      <c r="AF2035" s="38" t="s">
        <v>166</v>
      </c>
      <c r="AG2035" s="49">
        <f t="shared" si="296"/>
        <v>4114.7700000000004</v>
      </c>
      <c r="AH2035" s="40">
        <v>2548098.5699999998</v>
      </c>
      <c r="AI2035" s="50" t="e">
        <f t="shared" si="291"/>
        <v>#N/A</v>
      </c>
      <c r="AJ2035" s="50">
        <v>26305669</v>
      </c>
      <c r="AK2035" s="77">
        <v>4114.7700000000004</v>
      </c>
      <c r="AL2035" s="34" t="str">
        <f t="shared" si="292"/>
        <v>Mauricio Alves</v>
      </c>
    </row>
    <row r="2036" spans="1:38" x14ac:dyDescent="0.25">
      <c r="A2036" s="26" t="s">
        <v>38</v>
      </c>
      <c r="B2036" s="26" t="s">
        <v>39</v>
      </c>
      <c r="C2036" s="26" t="s">
        <v>52</v>
      </c>
      <c r="D2036" s="26" t="s">
        <v>40</v>
      </c>
      <c r="E2036" s="27">
        <v>102474</v>
      </c>
      <c r="F2036" s="67">
        <v>430</v>
      </c>
      <c r="G2036" s="67"/>
      <c r="H2036" s="26">
        <v>6000851613</v>
      </c>
      <c r="I2036" s="26" t="s">
        <v>42</v>
      </c>
      <c r="J2036" s="26" t="s">
        <v>42</v>
      </c>
      <c r="K2036" s="30" t="str">
        <f t="shared" si="293"/>
        <v>Custeio</v>
      </c>
      <c r="L2036" s="119" t="s">
        <v>136</v>
      </c>
      <c r="M2036" s="47" t="s">
        <v>54</v>
      </c>
      <c r="N2036" s="26" t="str">
        <f t="shared" si="298"/>
        <v>Realizado</v>
      </c>
      <c r="O2036" s="47" t="s">
        <v>137</v>
      </c>
      <c r="P2036" s="47" t="s">
        <v>81</v>
      </c>
      <c r="Q2036" s="26" t="str">
        <f>IFERROR(IFERROR(VLOOKUP(H2036,[1]STATUS_CAPEX!I:J,2,0),VLOOKUP(H2036,[1]STATUS_OPEX!H:I,2,0)),0)</f>
        <v>LIB //COMS</v>
      </c>
      <c r="R2036" s="135">
        <v>45596</v>
      </c>
      <c r="S2036" s="32" t="s">
        <v>165</v>
      </c>
      <c r="T2036" s="47" t="s">
        <v>72</v>
      </c>
      <c r="U2036" s="33" t="s">
        <v>39</v>
      </c>
      <c r="V2036" s="33" t="str">
        <f t="shared" si="297"/>
        <v>OK</v>
      </c>
      <c r="W2036" s="33" t="s">
        <v>49</v>
      </c>
      <c r="X2036" s="33" t="s">
        <v>49</v>
      </c>
      <c r="Y2036" s="33" t="s">
        <v>39</v>
      </c>
      <c r="Z2036" s="14">
        <f t="shared" si="290"/>
        <v>1</v>
      </c>
      <c r="AA2036" s="48">
        <v>1300.24</v>
      </c>
      <c r="AB2036" s="76" t="s">
        <v>661</v>
      </c>
      <c r="AC2036" s="36" t="s">
        <v>271</v>
      </c>
      <c r="AD2036" s="37" t="s">
        <v>51</v>
      </c>
      <c r="AE2036" s="32" t="str">
        <f t="shared" si="294"/>
        <v>Realizado</v>
      </c>
      <c r="AF2036" s="38" t="s">
        <v>166</v>
      </c>
      <c r="AG2036" s="39">
        <f t="shared" si="296"/>
        <v>974.93</v>
      </c>
      <c r="AH2036" s="40">
        <v>2548098.5699999998</v>
      </c>
      <c r="AI2036" s="35" t="e">
        <f t="shared" si="291"/>
        <v>#N/A</v>
      </c>
      <c r="AJ2036" s="110">
        <v>26291788</v>
      </c>
      <c r="AK2036" s="77">
        <v>974.93</v>
      </c>
      <c r="AL2036" s="34" t="str">
        <f t="shared" si="292"/>
        <v>Mauricio Alves</v>
      </c>
    </row>
    <row r="2037" spans="1:38" x14ac:dyDescent="0.25">
      <c r="A2037" s="26" t="s">
        <v>38</v>
      </c>
      <c r="B2037" s="26" t="s">
        <v>39</v>
      </c>
      <c r="C2037" s="26" t="s">
        <v>52</v>
      </c>
      <c r="D2037" s="26" t="s">
        <v>40</v>
      </c>
      <c r="E2037" s="27">
        <v>105695</v>
      </c>
      <c r="F2037" s="67">
        <v>431</v>
      </c>
      <c r="G2037" s="67"/>
      <c r="H2037" s="26">
        <v>6000851614</v>
      </c>
      <c r="I2037" s="26" t="s">
        <v>42</v>
      </c>
      <c r="J2037" s="26" t="s">
        <v>42</v>
      </c>
      <c r="K2037" s="30" t="str">
        <f t="shared" si="293"/>
        <v>Custeio</v>
      </c>
      <c r="L2037" s="119" t="s">
        <v>136</v>
      </c>
      <c r="M2037" s="47" t="s">
        <v>54</v>
      </c>
      <c r="N2037" s="26" t="str">
        <f t="shared" si="298"/>
        <v>Realizado</v>
      </c>
      <c r="O2037" s="47" t="s">
        <v>45</v>
      </c>
      <c r="P2037" s="47" t="s">
        <v>81</v>
      </c>
      <c r="Q2037" s="26" t="str">
        <f>IFERROR(IFERROR(VLOOKUP(H2037,[1]STATUS_CAPEX!I:J,2,0),VLOOKUP(H2037,[1]STATUS_OPEX!H:I,2,0)),0)</f>
        <v>LIB //COMS</v>
      </c>
      <c r="R2037" s="135">
        <v>45596</v>
      </c>
      <c r="S2037" s="32" t="s">
        <v>165</v>
      </c>
      <c r="T2037" s="47" t="s">
        <v>72</v>
      </c>
      <c r="U2037" s="33" t="s">
        <v>39</v>
      </c>
      <c r="V2037" s="33" t="str">
        <f t="shared" si="297"/>
        <v>OK</v>
      </c>
      <c r="W2037" s="33" t="s">
        <v>49</v>
      </c>
      <c r="X2037" s="33" t="s">
        <v>49</v>
      </c>
      <c r="Y2037" s="33" t="s">
        <v>39</v>
      </c>
      <c r="Z2037" s="14">
        <f t="shared" si="290"/>
        <v>1</v>
      </c>
      <c r="AA2037" s="48">
        <v>1300.24</v>
      </c>
      <c r="AB2037" s="76" t="s">
        <v>661</v>
      </c>
      <c r="AC2037" s="36" t="s">
        <v>271</v>
      </c>
      <c r="AD2037" s="37" t="s">
        <v>51</v>
      </c>
      <c r="AE2037" s="32" t="str">
        <f t="shared" si="294"/>
        <v>Realizado</v>
      </c>
      <c r="AF2037" s="38" t="s">
        <v>166</v>
      </c>
      <c r="AG2037" s="39">
        <f t="shared" si="296"/>
        <v>974.93</v>
      </c>
      <c r="AH2037" s="40">
        <v>2548098.5699999998</v>
      </c>
      <c r="AI2037" s="35" t="e">
        <f t="shared" si="291"/>
        <v>#N/A</v>
      </c>
      <c r="AJ2037" s="110">
        <v>26291793</v>
      </c>
      <c r="AK2037" s="77">
        <v>974.93</v>
      </c>
      <c r="AL2037" s="34" t="str">
        <f t="shared" si="292"/>
        <v>Mauricio Alves</v>
      </c>
    </row>
    <row r="2038" spans="1:38" x14ac:dyDescent="0.25">
      <c r="A2038" s="26" t="s">
        <v>38</v>
      </c>
      <c r="B2038" s="26" t="s">
        <v>39</v>
      </c>
      <c r="C2038" s="26" t="s">
        <v>52</v>
      </c>
      <c r="D2038" s="26" t="s">
        <v>40</v>
      </c>
      <c r="E2038" s="27">
        <v>106135</v>
      </c>
      <c r="F2038" s="67">
        <v>432</v>
      </c>
      <c r="G2038" s="67"/>
      <c r="H2038" s="119">
        <v>6000852736</v>
      </c>
      <c r="I2038" s="26" t="s">
        <v>42</v>
      </c>
      <c r="J2038" s="26" t="s">
        <v>42</v>
      </c>
      <c r="K2038" s="30" t="str">
        <f t="shared" si="293"/>
        <v>Custeio</v>
      </c>
      <c r="L2038" s="119" t="s">
        <v>136</v>
      </c>
      <c r="M2038" s="47" t="s">
        <v>54</v>
      </c>
      <c r="N2038" s="26" t="str">
        <f t="shared" si="298"/>
        <v>Realizado</v>
      </c>
      <c r="O2038" s="47" t="s">
        <v>64</v>
      </c>
      <c r="P2038" s="47" t="s">
        <v>81</v>
      </c>
      <c r="Q2038" s="26" t="str">
        <f>IFERROR(IFERROR(VLOOKUP(H2038,[1]STATUS_CAPEX!I:J,2,0),VLOOKUP(H2038,[1]STATUS_OPEX!H:I,2,0)),0)</f>
        <v>LIB //COMS</v>
      </c>
      <c r="R2038" s="135">
        <v>45596</v>
      </c>
      <c r="S2038" s="32" t="s">
        <v>165</v>
      </c>
      <c r="T2038" s="47" t="s">
        <v>72</v>
      </c>
      <c r="U2038" s="33" t="s">
        <v>39</v>
      </c>
      <c r="V2038" s="33" t="str">
        <f t="shared" si="297"/>
        <v>OK</v>
      </c>
      <c r="W2038" s="33" t="s">
        <v>49</v>
      </c>
      <c r="X2038" s="33" t="s">
        <v>49</v>
      </c>
      <c r="Y2038" s="33" t="s">
        <v>39</v>
      </c>
      <c r="Z2038" s="14">
        <f t="shared" si="290"/>
        <v>1</v>
      </c>
      <c r="AA2038" s="48">
        <v>1300.24</v>
      </c>
      <c r="AB2038" s="76" t="s">
        <v>661</v>
      </c>
      <c r="AC2038" s="36" t="s">
        <v>73</v>
      </c>
      <c r="AD2038" s="37" t="s">
        <v>51</v>
      </c>
      <c r="AE2038" s="32" t="str">
        <f t="shared" si="294"/>
        <v>Realizado</v>
      </c>
      <c r="AF2038" s="38" t="s">
        <v>166</v>
      </c>
      <c r="AG2038" s="39">
        <f t="shared" si="296"/>
        <v>974.93</v>
      </c>
      <c r="AH2038" s="40">
        <v>2548098.5699999998</v>
      </c>
      <c r="AI2038" s="35" t="e">
        <f t="shared" si="291"/>
        <v>#N/A</v>
      </c>
      <c r="AJ2038" s="50">
        <v>26321655</v>
      </c>
      <c r="AK2038" s="77">
        <v>974.93</v>
      </c>
      <c r="AL2038" s="34" t="str">
        <f t="shared" si="292"/>
        <v>Mauricio Alves</v>
      </c>
    </row>
    <row r="2039" spans="1:38" x14ac:dyDescent="0.25">
      <c r="A2039" s="26" t="s">
        <v>38</v>
      </c>
      <c r="B2039" s="26" t="s">
        <v>39</v>
      </c>
      <c r="C2039" s="26" t="s">
        <v>52</v>
      </c>
      <c r="D2039" s="26" t="s">
        <v>40</v>
      </c>
      <c r="E2039" s="27">
        <v>96801</v>
      </c>
      <c r="F2039" s="67">
        <v>433</v>
      </c>
      <c r="G2039" s="67"/>
      <c r="H2039" s="119">
        <v>6000852737</v>
      </c>
      <c r="I2039" s="26" t="s">
        <v>42</v>
      </c>
      <c r="J2039" s="26" t="s">
        <v>42</v>
      </c>
      <c r="K2039" s="30" t="str">
        <f t="shared" si="293"/>
        <v>Custeio</v>
      </c>
      <c r="L2039" s="119" t="s">
        <v>136</v>
      </c>
      <c r="M2039" s="47" t="s">
        <v>54</v>
      </c>
      <c r="N2039" s="174">
        <v>6000822789</v>
      </c>
      <c r="O2039" s="47" t="s">
        <v>117</v>
      </c>
      <c r="P2039" s="47" t="s">
        <v>81</v>
      </c>
      <c r="Q2039" s="26" t="str">
        <f>IFERROR(IFERROR(VLOOKUP(H2039,[1]STATUS_CAPEX!I:J,2,0),VLOOKUP(H2039,[1]STATUS_OPEX!H:I,2,0)),0)</f>
        <v>LIB //COMS</v>
      </c>
      <c r="R2039" s="135">
        <v>45596</v>
      </c>
      <c r="S2039" s="32" t="s">
        <v>165</v>
      </c>
      <c r="T2039" s="47" t="s">
        <v>72</v>
      </c>
      <c r="U2039" s="33" t="s">
        <v>39</v>
      </c>
      <c r="V2039" s="33" t="str">
        <f t="shared" si="297"/>
        <v>OK</v>
      </c>
      <c r="W2039" s="33" t="s">
        <v>49</v>
      </c>
      <c r="X2039" s="33" t="s">
        <v>49</v>
      </c>
      <c r="Y2039" s="33" t="s">
        <v>39</v>
      </c>
      <c r="Z2039" s="14">
        <f t="shared" si="290"/>
        <v>1</v>
      </c>
      <c r="AA2039" s="48">
        <v>3900.72</v>
      </c>
      <c r="AB2039" s="76" t="s">
        <v>661</v>
      </c>
      <c r="AC2039" s="36" t="s">
        <v>73</v>
      </c>
      <c r="AD2039" s="37" t="s">
        <v>51</v>
      </c>
      <c r="AE2039" s="32" t="str">
        <f t="shared" si="294"/>
        <v>Realizado</v>
      </c>
      <c r="AF2039" s="38" t="s">
        <v>166</v>
      </c>
      <c r="AG2039" s="39">
        <f t="shared" si="296"/>
        <v>2924.79</v>
      </c>
      <c r="AH2039" s="40">
        <v>2548098.5699999998</v>
      </c>
      <c r="AI2039" s="35" t="e">
        <f t="shared" si="291"/>
        <v>#N/A</v>
      </c>
      <c r="AJ2039" s="50">
        <v>26321498</v>
      </c>
      <c r="AK2039" s="77">
        <v>2924.79</v>
      </c>
      <c r="AL2039" s="34" t="str">
        <f t="shared" si="292"/>
        <v>Mauricio Alves</v>
      </c>
    </row>
    <row r="2040" spans="1:38" x14ac:dyDescent="0.25">
      <c r="A2040" s="26" t="s">
        <v>38</v>
      </c>
      <c r="B2040" s="26" t="s">
        <v>39</v>
      </c>
      <c r="C2040" s="26" t="s">
        <v>52</v>
      </c>
      <c r="D2040" s="26" t="s">
        <v>40</v>
      </c>
      <c r="E2040" s="27">
        <v>3941</v>
      </c>
      <c r="F2040" s="67">
        <v>246</v>
      </c>
      <c r="G2040" s="67"/>
      <c r="H2040" s="26">
        <v>6000853751</v>
      </c>
      <c r="I2040" s="26" t="s">
        <v>42</v>
      </c>
      <c r="J2040" s="26" t="s">
        <v>42</v>
      </c>
      <c r="K2040" s="30" t="str">
        <f t="shared" si="293"/>
        <v>Custeio</v>
      </c>
      <c r="L2040" s="119" t="s">
        <v>136</v>
      </c>
      <c r="M2040" s="47" t="s">
        <v>44</v>
      </c>
      <c r="N2040" s="26" t="str">
        <f t="shared" ref="N2040:N2103" si="300">IF(Z2040&gt;99%,"Realizado","Pendente")</f>
        <v>Realizado</v>
      </c>
      <c r="O2040" s="47" t="s">
        <v>45</v>
      </c>
      <c r="P2040" s="47" t="s">
        <v>997</v>
      </c>
      <c r="Q2040" s="26" t="str">
        <f>IFERROR(IFERROR(VLOOKUP(H2040,[1]STATUS_CAPEX!I:J,2,0),VLOOKUP(H2040,[1]STATUS_OPEX!H:I,2,0)),0)</f>
        <v>LIB //COMS</v>
      </c>
      <c r="R2040" s="135">
        <v>45596</v>
      </c>
      <c r="S2040" s="32" t="s">
        <v>165</v>
      </c>
      <c r="T2040" s="47" t="s">
        <v>72</v>
      </c>
      <c r="U2040" s="33" t="s">
        <v>39</v>
      </c>
      <c r="V2040" s="33" t="str">
        <f t="shared" si="297"/>
        <v>OK</v>
      </c>
      <c r="W2040" s="33" t="s">
        <v>49</v>
      </c>
      <c r="X2040" s="33" t="s">
        <v>49</v>
      </c>
      <c r="Y2040" s="33" t="s">
        <v>39</v>
      </c>
      <c r="Z2040" s="14">
        <f t="shared" si="290"/>
        <v>1</v>
      </c>
      <c r="AA2040" s="48">
        <v>1822.63</v>
      </c>
      <c r="AB2040" s="76" t="s">
        <v>661</v>
      </c>
      <c r="AC2040" s="36" t="s">
        <v>271</v>
      </c>
      <c r="AD2040" s="37" t="s">
        <v>51</v>
      </c>
      <c r="AE2040" s="32" t="str">
        <f t="shared" si="294"/>
        <v>Realizado</v>
      </c>
      <c r="AF2040" s="38" t="s">
        <v>166</v>
      </c>
      <c r="AG2040" s="39">
        <f t="shared" si="296"/>
        <v>1633.6</v>
      </c>
      <c r="AH2040" s="40">
        <v>2548098.5699999998</v>
      </c>
      <c r="AI2040" s="35" t="e">
        <f t="shared" si="291"/>
        <v>#N/A</v>
      </c>
      <c r="AJ2040" s="110">
        <v>26348550</v>
      </c>
      <c r="AK2040" s="77">
        <v>1633.6</v>
      </c>
      <c r="AL2040" s="34" t="str">
        <f t="shared" si="292"/>
        <v>Mauricio Alves</v>
      </c>
    </row>
    <row r="2041" spans="1:38" x14ac:dyDescent="0.25">
      <c r="A2041" s="26" t="s">
        <v>38</v>
      </c>
      <c r="B2041" s="26" t="s">
        <v>39</v>
      </c>
      <c r="C2041" s="26" t="s">
        <v>52</v>
      </c>
      <c r="D2041" s="26" t="s">
        <v>40</v>
      </c>
      <c r="E2041" s="27">
        <v>69634</v>
      </c>
      <c r="F2041" s="67">
        <v>247</v>
      </c>
      <c r="G2041" s="67"/>
      <c r="H2041" s="26">
        <v>6000851907</v>
      </c>
      <c r="I2041" s="26" t="s">
        <v>42</v>
      </c>
      <c r="J2041" s="26" t="s">
        <v>42</v>
      </c>
      <c r="K2041" s="30" t="str">
        <f t="shared" si="293"/>
        <v>Custeio</v>
      </c>
      <c r="L2041" s="119" t="s">
        <v>136</v>
      </c>
      <c r="M2041" s="47" t="s">
        <v>44</v>
      </c>
      <c r="N2041" s="26" t="str">
        <f t="shared" si="300"/>
        <v>Realizado</v>
      </c>
      <c r="O2041" s="47" t="s">
        <v>117</v>
      </c>
      <c r="P2041" s="47" t="s">
        <v>76</v>
      </c>
      <c r="Q2041" s="26" t="str">
        <f>IFERROR(IFERROR(VLOOKUP(H2041,[1]STATUS_CAPEX!I:J,2,0),VLOOKUP(H2041,[1]STATUS_OPEX!H:I,2,0)),0)</f>
        <v>LIB //COMS</v>
      </c>
      <c r="R2041" s="135">
        <v>45596</v>
      </c>
      <c r="S2041" s="32" t="s">
        <v>165</v>
      </c>
      <c r="T2041" s="47" t="s">
        <v>72</v>
      </c>
      <c r="U2041" s="33" t="s">
        <v>39</v>
      </c>
      <c r="V2041" s="33" t="str">
        <f t="shared" si="297"/>
        <v>OK</v>
      </c>
      <c r="W2041" s="33" t="s">
        <v>49</v>
      </c>
      <c r="X2041" s="33" t="s">
        <v>49</v>
      </c>
      <c r="Y2041" s="33" t="s">
        <v>39</v>
      </c>
      <c r="Z2041" s="14">
        <f t="shared" si="290"/>
        <v>1</v>
      </c>
      <c r="AA2041" s="48">
        <v>413.41</v>
      </c>
      <c r="AB2041" s="76" t="s">
        <v>661</v>
      </c>
      <c r="AC2041" s="36" t="s">
        <v>271</v>
      </c>
      <c r="AD2041" s="37" t="s">
        <v>51</v>
      </c>
      <c r="AE2041" s="32" t="str">
        <f t="shared" si="294"/>
        <v>Realizado</v>
      </c>
      <c r="AF2041" s="38" t="s">
        <v>166</v>
      </c>
      <c r="AG2041" s="39">
        <f t="shared" si="296"/>
        <v>435.43</v>
      </c>
      <c r="AH2041" s="40">
        <v>2548098.5699999998</v>
      </c>
      <c r="AI2041" s="35" t="e">
        <f t="shared" si="291"/>
        <v>#N/A</v>
      </c>
      <c r="AJ2041" s="110">
        <v>26306116</v>
      </c>
      <c r="AK2041" s="77">
        <v>435.43</v>
      </c>
      <c r="AL2041" s="34" t="str">
        <f t="shared" si="292"/>
        <v>Mauricio Alves</v>
      </c>
    </row>
    <row r="2042" spans="1:38" x14ac:dyDescent="0.25">
      <c r="A2042" s="26" t="s">
        <v>38</v>
      </c>
      <c r="B2042" s="26" t="s">
        <v>39</v>
      </c>
      <c r="C2042" s="26" t="s">
        <v>52</v>
      </c>
      <c r="D2042" s="26" t="s">
        <v>40</v>
      </c>
      <c r="E2042" s="27">
        <v>69873</v>
      </c>
      <c r="F2042" s="67">
        <v>248</v>
      </c>
      <c r="G2042" s="67"/>
      <c r="H2042" s="26">
        <v>6000853702</v>
      </c>
      <c r="I2042" s="26" t="s">
        <v>42</v>
      </c>
      <c r="J2042" s="26" t="s">
        <v>42</v>
      </c>
      <c r="K2042" s="30" t="str">
        <f t="shared" si="293"/>
        <v>Custeio</v>
      </c>
      <c r="L2042" s="119" t="s">
        <v>136</v>
      </c>
      <c r="M2042" s="47" t="s">
        <v>44</v>
      </c>
      <c r="N2042" s="26" t="str">
        <f t="shared" si="300"/>
        <v>Realizado</v>
      </c>
      <c r="O2042" s="47" t="s">
        <v>45</v>
      </c>
      <c r="P2042" s="47" t="s">
        <v>537</v>
      </c>
      <c r="Q2042" s="26" t="str">
        <f>IFERROR(IFERROR(VLOOKUP(H2042,[1]STATUS_CAPEX!I:J,2,0),VLOOKUP(H2042,[1]STATUS_OPEX!H:I,2,0)),0)</f>
        <v>LIB //COMS</v>
      </c>
      <c r="R2042" s="135">
        <v>45596</v>
      </c>
      <c r="S2042" s="32" t="s">
        <v>165</v>
      </c>
      <c r="T2042" s="47" t="s">
        <v>72</v>
      </c>
      <c r="U2042" s="33" t="s">
        <v>39</v>
      </c>
      <c r="V2042" s="33" t="str">
        <f t="shared" si="297"/>
        <v>OK</v>
      </c>
      <c r="W2042" s="33" t="s">
        <v>49</v>
      </c>
      <c r="X2042" s="33" t="s">
        <v>49</v>
      </c>
      <c r="Y2042" s="33" t="s">
        <v>39</v>
      </c>
      <c r="Z2042" s="14">
        <f t="shared" si="290"/>
        <v>1</v>
      </c>
      <c r="AA2042" s="48">
        <v>5135.43</v>
      </c>
      <c r="AB2042" s="76" t="s">
        <v>661</v>
      </c>
      <c r="AC2042" s="36" t="s">
        <v>73</v>
      </c>
      <c r="AD2042" s="37" t="s">
        <v>51</v>
      </c>
      <c r="AE2042" s="32" t="str">
        <f t="shared" si="294"/>
        <v>Realizado</v>
      </c>
      <c r="AF2042" s="38" t="s">
        <v>166</v>
      </c>
      <c r="AG2042" s="39">
        <f t="shared" si="296"/>
        <v>7354.37</v>
      </c>
      <c r="AH2042" s="40">
        <v>2548098.5699999998</v>
      </c>
      <c r="AI2042" s="35" t="e">
        <f t="shared" si="291"/>
        <v>#N/A</v>
      </c>
      <c r="AJ2042" s="50">
        <v>26368274</v>
      </c>
      <c r="AK2042" s="51">
        <v>7354.37</v>
      </c>
      <c r="AL2042" s="34" t="str">
        <f t="shared" si="292"/>
        <v>Mauricio Alves</v>
      </c>
    </row>
    <row r="2043" spans="1:38" x14ac:dyDescent="0.25">
      <c r="A2043" s="26" t="s">
        <v>38</v>
      </c>
      <c r="B2043" s="26" t="s">
        <v>39</v>
      </c>
      <c r="C2043" s="26" t="s">
        <v>52</v>
      </c>
      <c r="D2043" s="26" t="s">
        <v>40</v>
      </c>
      <c r="E2043" s="27">
        <v>3104</v>
      </c>
      <c r="F2043" s="67">
        <v>249</v>
      </c>
      <c r="G2043" s="67"/>
      <c r="H2043" s="26">
        <v>6000853703</v>
      </c>
      <c r="I2043" s="26" t="s">
        <v>42</v>
      </c>
      <c r="J2043" s="26" t="s">
        <v>42</v>
      </c>
      <c r="K2043" s="30" t="str">
        <f t="shared" si="293"/>
        <v>Custeio</v>
      </c>
      <c r="L2043" s="119" t="s">
        <v>136</v>
      </c>
      <c r="M2043" s="47" t="s">
        <v>44</v>
      </c>
      <c r="N2043" s="26" t="str">
        <f t="shared" si="300"/>
        <v>Realizado</v>
      </c>
      <c r="O2043" s="47" t="s">
        <v>45</v>
      </c>
      <c r="P2043" s="47" t="s">
        <v>110</v>
      </c>
      <c r="Q2043" s="26" t="str">
        <f>IFERROR(IFERROR(VLOOKUP(H2043,[1]STATUS_CAPEX!I:J,2,0),VLOOKUP(H2043,[1]STATUS_OPEX!H:I,2,0)),0)</f>
        <v>LIB //COMS</v>
      </c>
      <c r="R2043" s="135">
        <v>45596</v>
      </c>
      <c r="S2043" s="32" t="s">
        <v>165</v>
      </c>
      <c r="T2043" s="47" t="s">
        <v>72</v>
      </c>
      <c r="U2043" s="33" t="s">
        <v>39</v>
      </c>
      <c r="V2043" s="33" t="str">
        <f t="shared" si="297"/>
        <v>OK</v>
      </c>
      <c r="W2043" s="33" t="s">
        <v>49</v>
      </c>
      <c r="X2043" s="33" t="s">
        <v>49</v>
      </c>
      <c r="Y2043" s="33" t="s">
        <v>39</v>
      </c>
      <c r="Z2043" s="14">
        <f t="shared" si="290"/>
        <v>1</v>
      </c>
      <c r="AA2043" s="48">
        <v>454.15</v>
      </c>
      <c r="AB2043" s="76" t="s">
        <v>661</v>
      </c>
      <c r="AC2043" s="36" t="s">
        <v>271</v>
      </c>
      <c r="AD2043" s="37" t="s">
        <v>51</v>
      </c>
      <c r="AE2043" s="32" t="str">
        <f t="shared" si="294"/>
        <v>Realizado</v>
      </c>
      <c r="AF2043" s="38" t="s">
        <v>166</v>
      </c>
      <c r="AG2043" s="39">
        <f t="shared" si="296"/>
        <v>861.34</v>
      </c>
      <c r="AH2043" s="40">
        <v>2548098.5699999998</v>
      </c>
      <c r="AI2043" s="35" t="e">
        <f t="shared" si="291"/>
        <v>#N/A</v>
      </c>
      <c r="AJ2043" s="41">
        <v>26384682</v>
      </c>
      <c r="AK2043" s="51">
        <v>861.34</v>
      </c>
      <c r="AL2043" s="34" t="str">
        <f t="shared" si="292"/>
        <v>Mauricio Alves</v>
      </c>
    </row>
    <row r="2044" spans="1:38" x14ac:dyDescent="0.25">
      <c r="A2044" s="26" t="s">
        <v>38</v>
      </c>
      <c r="B2044" s="26" t="s">
        <v>39</v>
      </c>
      <c r="C2044" s="26" t="s">
        <v>52</v>
      </c>
      <c r="D2044" s="26" t="s">
        <v>40</v>
      </c>
      <c r="E2044" s="27">
        <v>4017</v>
      </c>
      <c r="F2044" s="67">
        <v>250</v>
      </c>
      <c r="G2044" s="67"/>
      <c r="H2044" s="26">
        <v>6000853704</v>
      </c>
      <c r="I2044" s="26" t="s">
        <v>42</v>
      </c>
      <c r="J2044" s="26" t="s">
        <v>42</v>
      </c>
      <c r="K2044" s="30" t="str">
        <f t="shared" si="293"/>
        <v>Custeio</v>
      </c>
      <c r="L2044" s="119" t="s">
        <v>136</v>
      </c>
      <c r="M2044" s="47" t="s">
        <v>44</v>
      </c>
      <c r="N2044" s="26" t="str">
        <f t="shared" si="300"/>
        <v>Realizado</v>
      </c>
      <c r="O2044" s="47" t="s">
        <v>100</v>
      </c>
      <c r="P2044" s="47" t="s">
        <v>867</v>
      </c>
      <c r="Q2044" s="26" t="str">
        <f>IFERROR(IFERROR(VLOOKUP(H2044,[1]STATUS_CAPEX!I:J,2,0),VLOOKUP(H2044,[1]STATUS_OPEX!H:I,2,0)),0)</f>
        <v>LIB //COMS</v>
      </c>
      <c r="R2044" s="135">
        <v>45596</v>
      </c>
      <c r="S2044" s="32" t="s">
        <v>165</v>
      </c>
      <c r="T2044" s="47" t="s">
        <v>72</v>
      </c>
      <c r="U2044" s="33" t="s">
        <v>39</v>
      </c>
      <c r="V2044" s="33" t="str">
        <f t="shared" si="297"/>
        <v>OK</v>
      </c>
      <c r="W2044" s="33" t="s">
        <v>49</v>
      </c>
      <c r="X2044" s="33" t="s">
        <v>49</v>
      </c>
      <c r="Y2044" s="33" t="s">
        <v>39</v>
      </c>
      <c r="Z2044" s="14">
        <f t="shared" si="290"/>
        <v>1</v>
      </c>
      <c r="AA2044" s="48">
        <v>12818.72</v>
      </c>
      <c r="AB2044" s="76" t="s">
        <v>661</v>
      </c>
      <c r="AC2044" s="36" t="s">
        <v>73</v>
      </c>
      <c r="AD2044" s="37" t="s">
        <v>51</v>
      </c>
      <c r="AE2044" s="32" t="str">
        <f t="shared" si="294"/>
        <v>Realizado</v>
      </c>
      <c r="AF2044" s="38" t="s">
        <v>166</v>
      </c>
      <c r="AG2044" s="39">
        <f t="shared" si="296"/>
        <v>8954.82</v>
      </c>
      <c r="AH2044" s="40">
        <v>2548098.5699999998</v>
      </c>
      <c r="AI2044" s="35" t="e">
        <f t="shared" si="291"/>
        <v>#N/A</v>
      </c>
      <c r="AJ2044" s="35">
        <v>26348920</v>
      </c>
      <c r="AK2044" s="77">
        <v>8954.82</v>
      </c>
      <c r="AL2044" s="34" t="str">
        <f t="shared" si="292"/>
        <v>Mauricio Alves</v>
      </c>
    </row>
    <row r="2045" spans="1:38" x14ac:dyDescent="0.25">
      <c r="A2045" s="26" t="s">
        <v>38</v>
      </c>
      <c r="B2045" s="26" t="s">
        <v>39</v>
      </c>
      <c r="C2045" s="26" t="s">
        <v>52</v>
      </c>
      <c r="D2045" s="26" t="s">
        <v>40</v>
      </c>
      <c r="E2045" s="27">
        <v>107827</v>
      </c>
      <c r="F2045" s="67">
        <v>251</v>
      </c>
      <c r="G2045" s="67"/>
      <c r="H2045" s="26">
        <v>6000853705</v>
      </c>
      <c r="I2045" s="26" t="s">
        <v>42</v>
      </c>
      <c r="J2045" s="26" t="s">
        <v>42</v>
      </c>
      <c r="K2045" s="30" t="str">
        <f t="shared" si="293"/>
        <v>Custeio</v>
      </c>
      <c r="L2045" s="119" t="s">
        <v>136</v>
      </c>
      <c r="M2045" s="47" t="s">
        <v>44</v>
      </c>
      <c r="N2045" s="26" t="str">
        <f t="shared" si="300"/>
        <v>Realizado</v>
      </c>
      <c r="O2045" s="47" t="s">
        <v>45</v>
      </c>
      <c r="P2045" s="47" t="s">
        <v>998</v>
      </c>
      <c r="Q2045" s="26" t="str">
        <f>IFERROR(IFERROR(VLOOKUP(H2045,[1]STATUS_CAPEX!I:J,2,0),VLOOKUP(H2045,[1]STATUS_OPEX!H:I,2,0)),0)</f>
        <v>LIB //COMS</v>
      </c>
      <c r="R2045" s="135">
        <v>45596</v>
      </c>
      <c r="S2045" s="32" t="s">
        <v>165</v>
      </c>
      <c r="T2045" s="47" t="s">
        <v>72</v>
      </c>
      <c r="U2045" s="33" t="s">
        <v>39</v>
      </c>
      <c r="V2045" s="33" t="str">
        <f t="shared" si="297"/>
        <v>OK</v>
      </c>
      <c r="W2045" s="33" t="s">
        <v>49</v>
      </c>
      <c r="X2045" s="33" t="s">
        <v>49</v>
      </c>
      <c r="Y2045" s="33" t="s">
        <v>39</v>
      </c>
      <c r="Z2045" s="14">
        <f t="shared" si="290"/>
        <v>1</v>
      </c>
      <c r="AA2045" s="48">
        <v>1941.83</v>
      </c>
      <c r="AB2045" s="76" t="s">
        <v>661</v>
      </c>
      <c r="AC2045" s="36" t="s">
        <v>73</v>
      </c>
      <c r="AD2045" s="37" t="s">
        <v>51</v>
      </c>
      <c r="AE2045" s="32" t="str">
        <f t="shared" si="294"/>
        <v>Realizado</v>
      </c>
      <c r="AF2045" s="38" t="s">
        <v>166</v>
      </c>
      <c r="AG2045" s="39">
        <f t="shared" si="296"/>
        <v>2045.25</v>
      </c>
      <c r="AH2045" s="40">
        <v>2548098.5699999998</v>
      </c>
      <c r="AI2045" s="35" t="e">
        <f t="shared" si="291"/>
        <v>#N/A</v>
      </c>
      <c r="AJ2045" s="35">
        <v>26348925</v>
      </c>
      <c r="AK2045" s="77">
        <v>2045.25</v>
      </c>
      <c r="AL2045" s="34" t="str">
        <f t="shared" si="292"/>
        <v>Mauricio Alves</v>
      </c>
    </row>
    <row r="2046" spans="1:38" x14ac:dyDescent="0.25">
      <c r="A2046" s="26" t="s">
        <v>38</v>
      </c>
      <c r="B2046" s="26" t="s">
        <v>39</v>
      </c>
      <c r="C2046" s="26" t="s">
        <v>52</v>
      </c>
      <c r="D2046" s="26" t="s">
        <v>40</v>
      </c>
      <c r="E2046" s="27">
        <v>12619</v>
      </c>
      <c r="F2046" s="67">
        <v>327</v>
      </c>
      <c r="G2046" s="67"/>
      <c r="H2046" s="26">
        <v>6000853379</v>
      </c>
      <c r="I2046" s="26" t="s">
        <v>42</v>
      </c>
      <c r="J2046" s="26" t="s">
        <v>42</v>
      </c>
      <c r="K2046" s="30" t="str">
        <f t="shared" si="293"/>
        <v>Custeio</v>
      </c>
      <c r="L2046" s="47" t="s">
        <v>136</v>
      </c>
      <c r="M2046" s="47" t="s">
        <v>542</v>
      </c>
      <c r="N2046" s="26" t="str">
        <f t="shared" si="300"/>
        <v>Realizado</v>
      </c>
      <c r="O2046" s="47" t="s">
        <v>64</v>
      </c>
      <c r="P2046" s="47" t="s">
        <v>76</v>
      </c>
      <c r="Q2046" s="26" t="str">
        <f>IFERROR(IFERROR(VLOOKUP(H2046,[1]STATUS_CAPEX!I:J,2,0),VLOOKUP(H2046,[1]STATUS_OPEX!H:I,2,0)),0)</f>
        <v>LIB //COMS</v>
      </c>
      <c r="R2046" s="135">
        <v>45596</v>
      </c>
      <c r="S2046" s="32" t="s">
        <v>165</v>
      </c>
      <c r="T2046" s="47" t="s">
        <v>72</v>
      </c>
      <c r="U2046" s="33" t="s">
        <v>39</v>
      </c>
      <c r="V2046" s="33" t="str">
        <f t="shared" si="297"/>
        <v>OK</v>
      </c>
      <c r="W2046" s="33" t="s">
        <v>49</v>
      </c>
      <c r="X2046" s="33" t="s">
        <v>49</v>
      </c>
      <c r="Y2046" s="33" t="s">
        <v>39</v>
      </c>
      <c r="Z2046" s="14">
        <f t="shared" si="290"/>
        <v>1</v>
      </c>
      <c r="AA2046" s="48">
        <v>5846.16</v>
      </c>
      <c r="AB2046" s="76" t="s">
        <v>661</v>
      </c>
      <c r="AC2046" s="36" t="s">
        <v>73</v>
      </c>
      <c r="AD2046" s="37" t="s">
        <v>51</v>
      </c>
      <c r="AE2046" s="32" t="str">
        <f t="shared" si="294"/>
        <v>Realizado</v>
      </c>
      <c r="AF2046" s="38" t="s">
        <v>166</v>
      </c>
      <c r="AG2046" s="39">
        <f t="shared" si="296"/>
        <v>2800.49</v>
      </c>
      <c r="AH2046" s="40">
        <v>2548098.5699999998</v>
      </c>
      <c r="AI2046" s="35" t="e">
        <f t="shared" si="291"/>
        <v>#N/A</v>
      </c>
      <c r="AJ2046" s="50">
        <v>26364288</v>
      </c>
      <c r="AK2046" s="51">
        <v>2800.49</v>
      </c>
      <c r="AL2046" s="34" t="str">
        <f t="shared" si="292"/>
        <v>Mauricio Alves</v>
      </c>
    </row>
    <row r="2047" spans="1:38" x14ac:dyDescent="0.25">
      <c r="A2047" s="26" t="s">
        <v>38</v>
      </c>
      <c r="B2047" s="26" t="s">
        <v>39</v>
      </c>
      <c r="C2047" s="26" t="s">
        <v>52</v>
      </c>
      <c r="D2047" s="26" t="s">
        <v>40</v>
      </c>
      <c r="E2047" s="27">
        <v>12624</v>
      </c>
      <c r="F2047" s="67">
        <v>328</v>
      </c>
      <c r="G2047" s="67"/>
      <c r="H2047" s="26">
        <v>6000771047</v>
      </c>
      <c r="I2047" s="26" t="s">
        <v>42</v>
      </c>
      <c r="J2047" s="26" t="s">
        <v>42</v>
      </c>
      <c r="K2047" s="30" t="str">
        <f t="shared" si="293"/>
        <v>Custeio</v>
      </c>
      <c r="L2047" s="47" t="s">
        <v>75</v>
      </c>
      <c r="M2047" s="47" t="s">
        <v>523</v>
      </c>
      <c r="N2047" s="26" t="str">
        <f t="shared" si="300"/>
        <v>Realizado</v>
      </c>
      <c r="O2047" s="47" t="s">
        <v>45</v>
      </c>
      <c r="P2047" s="47" t="s">
        <v>76</v>
      </c>
      <c r="Q2047" s="26" t="str">
        <f>IFERROR(IFERROR(VLOOKUP(H2047,[1]STATUS_CAPEX!I:J,2,0),VLOOKUP(H2047,[1]STATUS_OPEX!H:I,2,0)),0)</f>
        <v>LIB //COMS</v>
      </c>
      <c r="R2047" s="135">
        <v>45596</v>
      </c>
      <c r="S2047" s="32" t="s">
        <v>165</v>
      </c>
      <c r="T2047" s="47" t="s">
        <v>72</v>
      </c>
      <c r="U2047" s="33" t="s">
        <v>39</v>
      </c>
      <c r="V2047" s="33" t="str">
        <f t="shared" si="297"/>
        <v>OK</v>
      </c>
      <c r="W2047" s="33" t="s">
        <v>49</v>
      </c>
      <c r="X2047" s="33" t="s">
        <v>49</v>
      </c>
      <c r="Y2047" s="33" t="s">
        <v>39</v>
      </c>
      <c r="Z2047" s="14">
        <f t="shared" si="290"/>
        <v>1</v>
      </c>
      <c r="AA2047" s="48">
        <v>2200.11</v>
      </c>
      <c r="AB2047" s="76" t="s">
        <v>661</v>
      </c>
      <c r="AC2047" s="36" t="s">
        <v>298</v>
      </c>
      <c r="AD2047" s="37" t="s">
        <v>51</v>
      </c>
      <c r="AE2047" s="32" t="str">
        <f t="shared" si="294"/>
        <v>Realizado</v>
      </c>
      <c r="AF2047" s="38" t="s">
        <v>166</v>
      </c>
      <c r="AG2047" s="39">
        <f t="shared" si="296"/>
        <v>671.07</v>
      </c>
      <c r="AH2047" s="40">
        <v>2548098.5699999998</v>
      </c>
      <c r="AI2047" s="35" t="e">
        <f t="shared" si="291"/>
        <v>#N/A</v>
      </c>
      <c r="AJ2047" s="41">
        <v>26364754</v>
      </c>
      <c r="AK2047" s="51">
        <v>671.07</v>
      </c>
      <c r="AL2047" s="34" t="str">
        <f t="shared" si="292"/>
        <v>Mauricio Alves</v>
      </c>
    </row>
    <row r="2048" spans="1:38" x14ac:dyDescent="0.25">
      <c r="A2048" s="26" t="s">
        <v>38</v>
      </c>
      <c r="B2048" s="26" t="s">
        <v>39</v>
      </c>
      <c r="C2048" s="26" t="s">
        <v>52</v>
      </c>
      <c r="D2048" s="26" t="s">
        <v>40</v>
      </c>
      <c r="E2048" s="27">
        <v>12628</v>
      </c>
      <c r="F2048" s="67">
        <v>329</v>
      </c>
      <c r="G2048" s="67" t="s">
        <v>76</v>
      </c>
      <c r="H2048" s="26">
        <v>6000806618</v>
      </c>
      <c r="I2048" s="26" t="s">
        <v>42</v>
      </c>
      <c r="J2048" s="26" t="s">
        <v>42</v>
      </c>
      <c r="K2048" s="30" t="str">
        <f t="shared" si="293"/>
        <v>Custeio</v>
      </c>
      <c r="L2048" s="47" t="s">
        <v>75</v>
      </c>
      <c r="M2048" s="47" t="s">
        <v>541</v>
      </c>
      <c r="N2048" s="26" t="str">
        <f t="shared" si="300"/>
        <v>Realizado</v>
      </c>
      <c r="O2048" s="47" t="s">
        <v>745</v>
      </c>
      <c r="P2048" s="47" t="s">
        <v>866</v>
      </c>
      <c r="Q2048" s="26" t="str">
        <f>IFERROR(IFERROR(VLOOKUP(H2048,[1]STATUS_CAPEX!I:J,2,0),VLOOKUP(H2048,[1]STATUS_OPEX!H:I,2,0)),0)</f>
        <v>LIB //COMS</v>
      </c>
      <c r="R2048" s="135">
        <v>45596</v>
      </c>
      <c r="S2048" s="32" t="s">
        <v>165</v>
      </c>
      <c r="T2048" s="47" t="s">
        <v>72</v>
      </c>
      <c r="U2048" s="33" t="s">
        <v>39</v>
      </c>
      <c r="V2048" s="33" t="str">
        <f t="shared" si="297"/>
        <v>OK</v>
      </c>
      <c r="W2048" s="33" t="s">
        <v>49</v>
      </c>
      <c r="X2048" s="33" t="s">
        <v>49</v>
      </c>
      <c r="Y2048" s="33" t="s">
        <v>39</v>
      </c>
      <c r="Z2048" s="14">
        <f t="shared" si="290"/>
        <v>1</v>
      </c>
      <c r="AA2048" s="48">
        <v>1739.55</v>
      </c>
      <c r="AB2048" s="76" t="s">
        <v>661</v>
      </c>
      <c r="AC2048" s="36" t="s">
        <v>73</v>
      </c>
      <c r="AD2048" s="37" t="s">
        <v>51</v>
      </c>
      <c r="AE2048" s="32" t="str">
        <f t="shared" si="294"/>
        <v>Realizado</v>
      </c>
      <c r="AF2048" s="38" t="s">
        <v>166</v>
      </c>
      <c r="AG2048" s="39">
        <f t="shared" si="296"/>
        <v>608.54</v>
      </c>
      <c r="AH2048" s="40">
        <v>2548098.5699999998</v>
      </c>
      <c r="AI2048" s="35" t="e">
        <f t="shared" si="291"/>
        <v>#N/A</v>
      </c>
      <c r="AJ2048" s="41">
        <v>26306470</v>
      </c>
      <c r="AK2048" s="51">
        <v>608.54</v>
      </c>
      <c r="AL2048" s="34" t="str">
        <f t="shared" si="292"/>
        <v>Mauricio Alves</v>
      </c>
    </row>
    <row r="2049" spans="1:38" x14ac:dyDescent="0.25">
      <c r="A2049" s="26" t="s">
        <v>38</v>
      </c>
      <c r="B2049" s="26" t="s">
        <v>39</v>
      </c>
      <c r="C2049" s="26" t="s">
        <v>52</v>
      </c>
      <c r="D2049" s="26" t="s">
        <v>40</v>
      </c>
      <c r="E2049" s="117">
        <v>12628</v>
      </c>
      <c r="F2049" s="118">
        <v>329</v>
      </c>
      <c r="G2049" s="67" t="s">
        <v>524</v>
      </c>
      <c r="H2049" s="26">
        <v>6000806617</v>
      </c>
      <c r="I2049" s="26" t="s">
        <v>42</v>
      </c>
      <c r="J2049" s="26" t="s">
        <v>42</v>
      </c>
      <c r="K2049" s="30" t="str">
        <f t="shared" si="293"/>
        <v>Custeio</v>
      </c>
      <c r="L2049" s="47" t="s">
        <v>75</v>
      </c>
      <c r="M2049" s="47" t="s">
        <v>541</v>
      </c>
      <c r="N2049" s="26" t="str">
        <f t="shared" si="300"/>
        <v>Realizado</v>
      </c>
      <c r="O2049" s="47" t="s">
        <v>745</v>
      </c>
      <c r="P2049" s="47" t="s">
        <v>866</v>
      </c>
      <c r="Q2049" s="26" t="str">
        <f>IFERROR(IFERROR(VLOOKUP(H2049,[1]STATUS_CAPEX!I:J,2,0),VLOOKUP(H2049,[1]STATUS_OPEX!H:I,2,0)),0)</f>
        <v>LIB //COMS</v>
      </c>
      <c r="R2049" s="135">
        <v>45596</v>
      </c>
      <c r="S2049" s="32" t="s">
        <v>165</v>
      </c>
      <c r="T2049" s="47" t="s">
        <v>72</v>
      </c>
      <c r="U2049" s="33" t="s">
        <v>39</v>
      </c>
      <c r="V2049" s="33" t="str">
        <f t="shared" si="297"/>
        <v>OK</v>
      </c>
      <c r="W2049" s="33" t="s">
        <v>49</v>
      </c>
      <c r="X2049" s="33" t="s">
        <v>49</v>
      </c>
      <c r="Y2049" s="33" t="s">
        <v>39</v>
      </c>
      <c r="Z2049" s="14">
        <f t="shared" si="290"/>
        <v>1</v>
      </c>
      <c r="AA2049" s="48">
        <v>1739.55</v>
      </c>
      <c r="AB2049" s="76" t="s">
        <v>661</v>
      </c>
      <c r="AC2049" s="36" t="s">
        <v>73</v>
      </c>
      <c r="AD2049" s="37" t="s">
        <v>51</v>
      </c>
      <c r="AE2049" s="32" t="str">
        <f t="shared" si="294"/>
        <v>Realizado</v>
      </c>
      <c r="AF2049" s="38" t="s">
        <v>166</v>
      </c>
      <c r="AG2049" s="39">
        <f t="shared" si="296"/>
        <v>356.71</v>
      </c>
      <c r="AH2049" s="40">
        <v>2548098.5699999998</v>
      </c>
      <c r="AI2049" s="35" t="e">
        <f t="shared" si="291"/>
        <v>#N/A</v>
      </c>
      <c r="AJ2049" s="50">
        <v>26364555</v>
      </c>
      <c r="AK2049" s="51">
        <v>356.71</v>
      </c>
      <c r="AL2049" s="34" t="str">
        <f t="shared" si="292"/>
        <v>Mauricio Alves</v>
      </c>
    </row>
    <row r="2050" spans="1:38" x14ac:dyDescent="0.25">
      <c r="A2050" s="26" t="s">
        <v>38</v>
      </c>
      <c r="B2050" s="26" t="s">
        <v>39</v>
      </c>
      <c r="C2050" s="26" t="s">
        <v>52</v>
      </c>
      <c r="D2050" s="26" t="s">
        <v>40</v>
      </c>
      <c r="E2050" s="27">
        <v>12619</v>
      </c>
      <c r="F2050" s="67">
        <v>330</v>
      </c>
      <c r="G2050" s="175"/>
      <c r="H2050" s="26">
        <v>6000853380</v>
      </c>
      <c r="I2050" s="43" t="s">
        <v>42</v>
      </c>
      <c r="J2050" s="43" t="s">
        <v>42</v>
      </c>
      <c r="K2050" s="30" t="str">
        <f t="shared" si="293"/>
        <v>Custeio</v>
      </c>
      <c r="L2050" s="47" t="s">
        <v>136</v>
      </c>
      <c r="M2050" s="119" t="s">
        <v>506</v>
      </c>
      <c r="N2050" s="43" t="str">
        <f t="shared" si="300"/>
        <v>Realizado</v>
      </c>
      <c r="O2050" s="119" t="s">
        <v>64</v>
      </c>
      <c r="P2050" s="119" t="s">
        <v>76</v>
      </c>
      <c r="Q2050" s="43" t="str">
        <f>IFERROR(IFERROR(VLOOKUP(H2050,[1]STATUS_CAPEX!I:J,2,0),VLOOKUP(H2050,[1]STATUS_OPEX!H:I,2,0)),0)</f>
        <v>LIB //COMS</v>
      </c>
      <c r="R2050" s="135">
        <v>45596</v>
      </c>
      <c r="S2050" s="99" t="s">
        <v>165</v>
      </c>
      <c r="T2050" s="47" t="s">
        <v>72</v>
      </c>
      <c r="U2050" s="33" t="s">
        <v>39</v>
      </c>
      <c r="V2050" s="33" t="str">
        <f t="shared" si="297"/>
        <v>OK</v>
      </c>
      <c r="W2050" s="33" t="s">
        <v>49</v>
      </c>
      <c r="X2050" s="33" t="s">
        <v>49</v>
      </c>
      <c r="Y2050" s="33" t="s">
        <v>39</v>
      </c>
      <c r="Z2050" s="14">
        <f t="shared" ref="Z2050:Z2113" si="301">(COUNTIF(U2050:Y2050,"OK")+COUNTIF(V2050:Y2050,"NA")+COUNTIF(U2050:Y2050,"anexado")+COUNTIF(V2050:Y2050,"sem anexo"))/5</f>
        <v>1</v>
      </c>
      <c r="AA2050" s="121">
        <v>3661.65</v>
      </c>
      <c r="AB2050" s="76" t="s">
        <v>661</v>
      </c>
      <c r="AC2050" s="36" t="s">
        <v>298</v>
      </c>
      <c r="AD2050" s="37" t="s">
        <v>51</v>
      </c>
      <c r="AE2050" s="32" t="str">
        <f t="shared" si="294"/>
        <v>Realizado</v>
      </c>
      <c r="AF2050" s="38" t="s">
        <v>166</v>
      </c>
      <c r="AG2050" s="122">
        <f t="shared" si="296"/>
        <v>2266.83</v>
      </c>
      <c r="AH2050" s="40">
        <v>2548098.5699999998</v>
      </c>
      <c r="AI2050" s="123" t="e">
        <f t="shared" ref="AI2050:AI2113" si="302">VLOOKUP(T2050,AN:AO,2,0)</f>
        <v>#N/A</v>
      </c>
      <c r="AJ2050" s="41">
        <v>26363927</v>
      </c>
      <c r="AK2050" s="51">
        <v>2266.83</v>
      </c>
      <c r="AL2050" s="34" t="str">
        <f t="shared" ref="AL2050:AL2113" si="303">IF(OR(A2050="pendência planejamento", A2050="pendência construtiva", A2050="logistica equatorial"), "Erica Fragoso", IF(OR(A2050="obras coms", A2050="obras conc", A2050="pendência fechamento", A2050="almoxarifado", A2050="Fechamento", A2050="Disponibilidade Noturna", A2050="Sobre Aviso", A2050="Disponibilidade Contrato", A2050="Disponibilidade"), "Mauricio Alves", ""))</f>
        <v>Mauricio Alves</v>
      </c>
    </row>
    <row r="2051" spans="1:38" hidden="1" x14ac:dyDescent="0.25">
      <c r="A2051" s="26" t="s">
        <v>183</v>
      </c>
      <c r="B2051" s="26" t="s">
        <v>905</v>
      </c>
      <c r="C2051" s="26" t="s">
        <v>372</v>
      </c>
      <c r="D2051" s="26" t="s">
        <v>286</v>
      </c>
      <c r="E2051" s="176">
        <v>12240</v>
      </c>
      <c r="F2051" s="28">
        <v>842</v>
      </c>
      <c r="G2051" s="67"/>
      <c r="H2051" s="167">
        <v>6000847304</v>
      </c>
      <c r="I2051" s="45" t="s">
        <v>107</v>
      </c>
      <c r="J2051" s="45" t="s">
        <v>107</v>
      </c>
      <c r="K2051" s="30" t="str">
        <f t="shared" ref="K2051:K2114" si="304">IF(OR(ISNUMBER( FIND("Criar PEP",H2051)), ISNUMBER( FIND("Criar Ordem",H2051))), "Sem Informação", IFERROR(IF(MID(H2051,11,3)&lt;&gt;"", MID(H2051,11,3), "Custeio"), "Custeio"))</f>
        <v>Custeio</v>
      </c>
      <c r="L2051" s="47" t="s">
        <v>156</v>
      </c>
      <c r="M2051" s="47" t="s">
        <v>891</v>
      </c>
      <c r="N2051" s="26" t="str">
        <f t="shared" si="300"/>
        <v>Realizado</v>
      </c>
      <c r="O2051" s="47" t="s">
        <v>45</v>
      </c>
      <c r="P2051" s="119" t="s">
        <v>76</v>
      </c>
      <c r="Q2051" s="26" t="str">
        <f>IFERROR(IFERROR(VLOOKUP(H2051,[1]STATUS_CAPEX!I:J,2,0),VLOOKUP(H2051,[1]STATUS_OPEX!H:I,2,0)),0)</f>
        <v>LIB //PEND</v>
      </c>
      <c r="R2051" s="135">
        <v>45596</v>
      </c>
      <c r="S2051" s="32" t="s">
        <v>66</v>
      </c>
      <c r="T2051" s="47" t="s">
        <v>72</v>
      </c>
      <c r="U2051" s="33" t="s">
        <v>39</v>
      </c>
      <c r="V2051" s="33" t="str">
        <f t="shared" si="297"/>
        <v>OK</v>
      </c>
      <c r="W2051" s="33" t="s">
        <v>49</v>
      </c>
      <c r="X2051" s="33" t="s">
        <v>49</v>
      </c>
      <c r="Y2051" s="33" t="str">
        <f t="shared" ref="Y2051:Y2057" si="305">IF(AK2051&gt;0,"OK","NOK")</f>
        <v>OK</v>
      </c>
      <c r="Z2051" s="14">
        <f t="shared" si="301"/>
        <v>1</v>
      </c>
      <c r="AA2051" s="48">
        <v>2337.16</v>
      </c>
      <c r="AB2051" s="50" t="s">
        <v>50</v>
      </c>
      <c r="AC2051" s="36" t="s">
        <v>271</v>
      </c>
      <c r="AD2051" s="37" t="s">
        <v>51</v>
      </c>
      <c r="AE2051" s="32" t="str">
        <f t="shared" ref="AE2051:AE2114" si="306">IF(AND(AJ2051&gt;0, AK2051&gt;0), "Realizado", "Não realizado")</f>
        <v>Realizado</v>
      </c>
      <c r="AF2051" s="38" t="s">
        <v>68</v>
      </c>
      <c r="AG2051" s="39">
        <f t="shared" si="296"/>
        <v>2353.77</v>
      </c>
      <c r="AH2051" s="40">
        <v>2548098.5699999998</v>
      </c>
      <c r="AI2051" s="35" t="e">
        <f t="shared" si="302"/>
        <v>#N/A</v>
      </c>
      <c r="AJ2051" s="110">
        <v>26257836</v>
      </c>
      <c r="AK2051" s="77">
        <v>2353.77</v>
      </c>
      <c r="AL2051" s="34" t="str">
        <f t="shared" si="303"/>
        <v>Erica Fragoso</v>
      </c>
    </row>
    <row r="2052" spans="1:38" hidden="1" x14ac:dyDescent="0.25">
      <c r="A2052" s="26" t="s">
        <v>183</v>
      </c>
      <c r="B2052" s="26" t="s">
        <v>905</v>
      </c>
      <c r="C2052" s="26" t="s">
        <v>372</v>
      </c>
      <c r="D2052" s="26" t="s">
        <v>286</v>
      </c>
      <c r="E2052" s="27">
        <v>12306</v>
      </c>
      <c r="F2052" s="67">
        <v>843</v>
      </c>
      <c r="G2052" s="67"/>
      <c r="H2052" s="167">
        <v>6000847304</v>
      </c>
      <c r="I2052" s="45" t="s">
        <v>107</v>
      </c>
      <c r="J2052" s="45" t="s">
        <v>107</v>
      </c>
      <c r="K2052" s="30" t="str">
        <f t="shared" si="304"/>
        <v>Custeio</v>
      </c>
      <c r="L2052" s="47" t="s">
        <v>156</v>
      </c>
      <c r="M2052" s="47" t="s">
        <v>891</v>
      </c>
      <c r="N2052" s="26" t="str">
        <f t="shared" si="300"/>
        <v>Realizado</v>
      </c>
      <c r="O2052" s="47" t="s">
        <v>45</v>
      </c>
      <c r="P2052" s="119" t="s">
        <v>76</v>
      </c>
      <c r="Q2052" s="26" t="str">
        <f>IFERROR(IFERROR(VLOOKUP(H2052,[1]STATUS_CAPEX!I:J,2,0),VLOOKUP(H2052,[1]STATUS_OPEX!H:I,2,0)),0)</f>
        <v>LIB //PEND</v>
      </c>
      <c r="R2052" s="135">
        <v>45596</v>
      </c>
      <c r="S2052" s="32" t="s">
        <v>66</v>
      </c>
      <c r="T2052" s="47" t="s">
        <v>72</v>
      </c>
      <c r="U2052" s="33" t="s">
        <v>39</v>
      </c>
      <c r="V2052" s="33" t="str">
        <f t="shared" si="297"/>
        <v>OK</v>
      </c>
      <c r="W2052" s="33" t="s">
        <v>49</v>
      </c>
      <c r="X2052" s="33" t="s">
        <v>49</v>
      </c>
      <c r="Y2052" s="33" t="str">
        <f t="shared" si="305"/>
        <v>OK</v>
      </c>
      <c r="Z2052" s="14">
        <f t="shared" si="301"/>
        <v>1</v>
      </c>
      <c r="AA2052" s="48">
        <v>5016.41</v>
      </c>
      <c r="AB2052" s="50" t="s">
        <v>50</v>
      </c>
      <c r="AC2052" s="36" t="s">
        <v>271</v>
      </c>
      <c r="AD2052" s="37" t="s">
        <v>51</v>
      </c>
      <c r="AE2052" s="32" t="str">
        <f t="shared" si="306"/>
        <v>Realizado</v>
      </c>
      <c r="AF2052" s="38" t="s">
        <v>68</v>
      </c>
      <c r="AG2052" s="39">
        <f t="shared" si="296"/>
        <v>3672.81</v>
      </c>
      <c r="AH2052" s="40">
        <v>2548098.5699999998</v>
      </c>
      <c r="AI2052" s="35" t="e">
        <f t="shared" si="302"/>
        <v>#N/A</v>
      </c>
      <c r="AJ2052" s="110">
        <v>26257836</v>
      </c>
      <c r="AK2052" s="77">
        <v>3672.81</v>
      </c>
      <c r="AL2052" s="34" t="str">
        <f t="shared" si="303"/>
        <v>Erica Fragoso</v>
      </c>
    </row>
    <row r="2053" spans="1:38" hidden="1" x14ac:dyDescent="0.25">
      <c r="A2053" s="26" t="s">
        <v>183</v>
      </c>
      <c r="B2053" s="26" t="s">
        <v>905</v>
      </c>
      <c r="C2053" s="26" t="s">
        <v>372</v>
      </c>
      <c r="D2053" s="26" t="s">
        <v>286</v>
      </c>
      <c r="E2053" s="27">
        <v>12306</v>
      </c>
      <c r="F2053" s="67">
        <v>844</v>
      </c>
      <c r="G2053" s="67"/>
      <c r="H2053" s="167">
        <v>6000847304</v>
      </c>
      <c r="I2053" s="45" t="s">
        <v>107</v>
      </c>
      <c r="J2053" s="45" t="s">
        <v>107</v>
      </c>
      <c r="K2053" s="30" t="str">
        <f t="shared" si="304"/>
        <v>Custeio</v>
      </c>
      <c r="L2053" s="47" t="s">
        <v>156</v>
      </c>
      <c r="M2053" s="47" t="s">
        <v>891</v>
      </c>
      <c r="N2053" s="26" t="str">
        <f t="shared" si="300"/>
        <v>Realizado</v>
      </c>
      <c r="O2053" s="47" t="s">
        <v>45</v>
      </c>
      <c r="P2053" s="119" t="s">
        <v>76</v>
      </c>
      <c r="Q2053" s="26" t="str">
        <f>IFERROR(IFERROR(VLOOKUP(H2053,[1]STATUS_CAPEX!I:J,2,0),VLOOKUP(H2053,[1]STATUS_OPEX!H:I,2,0)),0)</f>
        <v>LIB //PEND</v>
      </c>
      <c r="R2053" s="135">
        <v>45596</v>
      </c>
      <c r="S2053" s="32" t="s">
        <v>66</v>
      </c>
      <c r="T2053" s="47" t="s">
        <v>72</v>
      </c>
      <c r="U2053" s="33" t="s">
        <v>39</v>
      </c>
      <c r="V2053" s="33" t="str">
        <f t="shared" si="297"/>
        <v>OK</v>
      </c>
      <c r="W2053" s="33" t="s">
        <v>49</v>
      </c>
      <c r="X2053" s="33" t="s">
        <v>49</v>
      </c>
      <c r="Y2053" s="33" t="str">
        <f t="shared" si="305"/>
        <v>OK</v>
      </c>
      <c r="Z2053" s="14">
        <f t="shared" si="301"/>
        <v>1</v>
      </c>
      <c r="AA2053" s="48">
        <v>5226.6499999999996</v>
      </c>
      <c r="AB2053" s="50" t="s">
        <v>50</v>
      </c>
      <c r="AC2053" s="36" t="s">
        <v>271</v>
      </c>
      <c r="AD2053" s="37" t="s">
        <v>51</v>
      </c>
      <c r="AE2053" s="32" t="str">
        <f t="shared" si="306"/>
        <v>Realizado</v>
      </c>
      <c r="AF2053" s="38" t="s">
        <v>68</v>
      </c>
      <c r="AG2053" s="39">
        <f t="shared" si="296"/>
        <v>3798.83</v>
      </c>
      <c r="AH2053" s="40">
        <v>2548098.5699999998</v>
      </c>
      <c r="AI2053" s="35" t="e">
        <f t="shared" si="302"/>
        <v>#N/A</v>
      </c>
      <c r="AJ2053" s="110">
        <v>26257836</v>
      </c>
      <c r="AK2053" s="77">
        <v>3798.83</v>
      </c>
      <c r="AL2053" s="34" t="str">
        <f t="shared" si="303"/>
        <v>Erica Fragoso</v>
      </c>
    </row>
    <row r="2054" spans="1:38" hidden="1" x14ac:dyDescent="0.25">
      <c r="A2054" s="26" t="s">
        <v>183</v>
      </c>
      <c r="B2054" s="26" t="s">
        <v>905</v>
      </c>
      <c r="C2054" s="26" t="s">
        <v>372</v>
      </c>
      <c r="D2054" s="26" t="s">
        <v>286</v>
      </c>
      <c r="E2054" s="27">
        <v>12306</v>
      </c>
      <c r="F2054" s="67">
        <v>845</v>
      </c>
      <c r="G2054" s="67"/>
      <c r="H2054" s="167">
        <v>6000847304</v>
      </c>
      <c r="I2054" s="45" t="s">
        <v>107</v>
      </c>
      <c r="J2054" s="45" t="s">
        <v>107</v>
      </c>
      <c r="K2054" s="30" t="str">
        <f t="shared" si="304"/>
        <v>Custeio</v>
      </c>
      <c r="L2054" s="47" t="s">
        <v>156</v>
      </c>
      <c r="M2054" s="47" t="s">
        <v>891</v>
      </c>
      <c r="N2054" s="26" t="str">
        <f t="shared" si="300"/>
        <v>Realizado</v>
      </c>
      <c r="O2054" s="47" t="s">
        <v>45</v>
      </c>
      <c r="P2054" s="119" t="s">
        <v>76</v>
      </c>
      <c r="Q2054" s="26" t="str">
        <f>IFERROR(IFERROR(VLOOKUP(H2054,[1]STATUS_CAPEX!I:J,2,0),VLOOKUP(H2054,[1]STATUS_OPEX!H:I,2,0)),0)</f>
        <v>LIB //PEND</v>
      </c>
      <c r="R2054" s="135">
        <v>45596</v>
      </c>
      <c r="S2054" s="32" t="s">
        <v>66</v>
      </c>
      <c r="T2054" s="47" t="s">
        <v>72</v>
      </c>
      <c r="U2054" s="33" t="s">
        <v>39</v>
      </c>
      <c r="V2054" s="33" t="str">
        <f t="shared" si="297"/>
        <v>OK</v>
      </c>
      <c r="W2054" s="33" t="s">
        <v>49</v>
      </c>
      <c r="X2054" s="33" t="s">
        <v>49</v>
      </c>
      <c r="Y2054" s="33" t="str">
        <f t="shared" si="305"/>
        <v>OK</v>
      </c>
      <c r="Z2054" s="14">
        <f t="shared" si="301"/>
        <v>1</v>
      </c>
      <c r="AA2054" s="48">
        <v>5671.77</v>
      </c>
      <c r="AB2054" s="50" t="s">
        <v>50</v>
      </c>
      <c r="AC2054" s="36" t="s">
        <v>271</v>
      </c>
      <c r="AD2054" s="37" t="s">
        <v>51</v>
      </c>
      <c r="AE2054" s="32" t="str">
        <f t="shared" si="306"/>
        <v>Realizado</v>
      </c>
      <c r="AF2054" s="38" t="s">
        <v>68</v>
      </c>
      <c r="AG2054" s="39">
        <f t="shared" si="296"/>
        <v>3187.03</v>
      </c>
      <c r="AH2054" s="40">
        <v>2548098.5699999998</v>
      </c>
      <c r="AI2054" s="35" t="e">
        <f t="shared" si="302"/>
        <v>#N/A</v>
      </c>
      <c r="AJ2054" s="110">
        <v>26257836</v>
      </c>
      <c r="AK2054" s="77">
        <v>3187.03</v>
      </c>
      <c r="AL2054" s="34" t="str">
        <f t="shared" si="303"/>
        <v>Erica Fragoso</v>
      </c>
    </row>
    <row r="2055" spans="1:38" hidden="1" x14ac:dyDescent="0.25">
      <c r="A2055" s="26" t="s">
        <v>183</v>
      </c>
      <c r="B2055" s="26" t="s">
        <v>905</v>
      </c>
      <c r="C2055" s="26" t="s">
        <v>372</v>
      </c>
      <c r="D2055" s="26" t="s">
        <v>286</v>
      </c>
      <c r="E2055" s="27">
        <v>12306</v>
      </c>
      <c r="F2055" s="67">
        <v>846</v>
      </c>
      <c r="G2055" s="67"/>
      <c r="H2055" s="167">
        <v>6000847304</v>
      </c>
      <c r="I2055" s="45" t="s">
        <v>107</v>
      </c>
      <c r="J2055" s="45" t="s">
        <v>107</v>
      </c>
      <c r="K2055" s="30" t="str">
        <f t="shared" si="304"/>
        <v>Custeio</v>
      </c>
      <c r="L2055" s="47" t="s">
        <v>156</v>
      </c>
      <c r="M2055" s="47" t="s">
        <v>891</v>
      </c>
      <c r="N2055" s="26" t="str">
        <f t="shared" si="300"/>
        <v>Realizado</v>
      </c>
      <c r="O2055" s="47" t="s">
        <v>45</v>
      </c>
      <c r="P2055" s="119" t="s">
        <v>76</v>
      </c>
      <c r="Q2055" s="26" t="str">
        <f>IFERROR(IFERROR(VLOOKUP(H2055,[1]STATUS_CAPEX!I:J,2,0),VLOOKUP(H2055,[1]STATUS_OPEX!H:I,2,0)),0)</f>
        <v>LIB //PEND</v>
      </c>
      <c r="R2055" s="135">
        <v>45596</v>
      </c>
      <c r="S2055" s="32" t="s">
        <v>66</v>
      </c>
      <c r="T2055" s="47" t="s">
        <v>72</v>
      </c>
      <c r="U2055" s="33" t="s">
        <v>39</v>
      </c>
      <c r="V2055" s="33" t="str">
        <f t="shared" si="297"/>
        <v>OK</v>
      </c>
      <c r="W2055" s="33" t="s">
        <v>49</v>
      </c>
      <c r="X2055" s="33" t="s">
        <v>49</v>
      </c>
      <c r="Y2055" s="33" t="str">
        <f t="shared" si="305"/>
        <v>OK</v>
      </c>
      <c r="Z2055" s="14">
        <f t="shared" si="301"/>
        <v>1</v>
      </c>
      <c r="AA2055" s="48">
        <v>5413.66</v>
      </c>
      <c r="AB2055" s="50" t="s">
        <v>50</v>
      </c>
      <c r="AC2055" s="36" t="s">
        <v>271</v>
      </c>
      <c r="AD2055" s="37" t="s">
        <v>51</v>
      </c>
      <c r="AE2055" s="32" t="str">
        <f t="shared" si="306"/>
        <v>Realizado</v>
      </c>
      <c r="AF2055" s="38" t="s">
        <v>68</v>
      </c>
      <c r="AG2055" s="39">
        <f t="shared" si="296"/>
        <v>3383.26</v>
      </c>
      <c r="AH2055" s="40">
        <v>2548098.5699999998</v>
      </c>
      <c r="AI2055" s="35" t="e">
        <f t="shared" si="302"/>
        <v>#N/A</v>
      </c>
      <c r="AJ2055" s="110">
        <v>26257836</v>
      </c>
      <c r="AK2055" s="77">
        <v>3383.26</v>
      </c>
      <c r="AL2055" s="34" t="str">
        <f t="shared" si="303"/>
        <v>Erica Fragoso</v>
      </c>
    </row>
    <row r="2056" spans="1:38" hidden="1" x14ac:dyDescent="0.25">
      <c r="A2056" s="26" t="s">
        <v>183</v>
      </c>
      <c r="B2056" s="26" t="s">
        <v>905</v>
      </c>
      <c r="C2056" s="26" t="s">
        <v>372</v>
      </c>
      <c r="D2056" s="26" t="s">
        <v>286</v>
      </c>
      <c r="E2056" s="27">
        <v>12240</v>
      </c>
      <c r="F2056" s="67">
        <v>847</v>
      </c>
      <c r="G2056" s="67"/>
      <c r="H2056" s="167">
        <v>6000847304</v>
      </c>
      <c r="I2056" s="45" t="s">
        <v>107</v>
      </c>
      <c r="J2056" s="45" t="s">
        <v>107</v>
      </c>
      <c r="K2056" s="30" t="str">
        <f t="shared" si="304"/>
        <v>Custeio</v>
      </c>
      <c r="L2056" s="47" t="s">
        <v>156</v>
      </c>
      <c r="M2056" s="47" t="s">
        <v>891</v>
      </c>
      <c r="N2056" s="26" t="str">
        <f t="shared" si="300"/>
        <v>Realizado</v>
      </c>
      <c r="O2056" s="47" t="s">
        <v>45</v>
      </c>
      <c r="P2056" s="119" t="s">
        <v>76</v>
      </c>
      <c r="Q2056" s="26" t="str">
        <f>IFERROR(IFERROR(VLOOKUP(H2056,[1]STATUS_CAPEX!I:J,2,0),VLOOKUP(H2056,[1]STATUS_OPEX!H:I,2,0)),0)</f>
        <v>LIB //PEND</v>
      </c>
      <c r="R2056" s="135">
        <v>45596</v>
      </c>
      <c r="S2056" s="32" t="s">
        <v>66</v>
      </c>
      <c r="T2056" s="47" t="s">
        <v>72</v>
      </c>
      <c r="U2056" s="33" t="s">
        <v>39</v>
      </c>
      <c r="V2056" s="33" t="str">
        <f t="shared" si="297"/>
        <v>OK</v>
      </c>
      <c r="W2056" s="33" t="s">
        <v>49</v>
      </c>
      <c r="X2056" s="33" t="s">
        <v>49</v>
      </c>
      <c r="Y2056" s="33" t="str">
        <f t="shared" si="305"/>
        <v>OK</v>
      </c>
      <c r="Z2056" s="14">
        <f t="shared" si="301"/>
        <v>1</v>
      </c>
      <c r="AA2056" s="48">
        <v>2309.58</v>
      </c>
      <c r="AB2056" s="50" t="s">
        <v>50</v>
      </c>
      <c r="AC2056" s="36" t="s">
        <v>271</v>
      </c>
      <c r="AD2056" s="37" t="s">
        <v>51</v>
      </c>
      <c r="AE2056" s="32" t="str">
        <f t="shared" si="306"/>
        <v>Realizado</v>
      </c>
      <c r="AF2056" s="38" t="s">
        <v>68</v>
      </c>
      <c r="AG2056" s="39">
        <f t="shared" si="296"/>
        <v>1950.73</v>
      </c>
      <c r="AH2056" s="40">
        <v>2548098.5699999998</v>
      </c>
      <c r="AI2056" s="35" t="e">
        <f t="shared" si="302"/>
        <v>#N/A</v>
      </c>
      <c r="AJ2056" s="110">
        <v>26257836</v>
      </c>
      <c r="AK2056" s="77">
        <v>1950.73</v>
      </c>
      <c r="AL2056" s="34" t="str">
        <f t="shared" si="303"/>
        <v>Erica Fragoso</v>
      </c>
    </row>
    <row r="2057" spans="1:38" hidden="1" x14ac:dyDescent="0.25">
      <c r="A2057" s="26" t="s">
        <v>183</v>
      </c>
      <c r="B2057" s="26" t="s">
        <v>905</v>
      </c>
      <c r="C2057" s="26" t="s">
        <v>372</v>
      </c>
      <c r="D2057" s="26" t="s">
        <v>286</v>
      </c>
      <c r="E2057" s="117">
        <v>12306</v>
      </c>
      <c r="F2057" s="118">
        <v>848</v>
      </c>
      <c r="G2057" s="118"/>
      <c r="H2057" s="177">
        <v>6000847304</v>
      </c>
      <c r="I2057" s="45" t="s">
        <v>107</v>
      </c>
      <c r="J2057" s="45" t="s">
        <v>107</v>
      </c>
      <c r="K2057" s="30" t="str">
        <f t="shared" si="304"/>
        <v>Custeio</v>
      </c>
      <c r="L2057" s="47" t="s">
        <v>156</v>
      </c>
      <c r="M2057" s="47" t="s">
        <v>891</v>
      </c>
      <c r="N2057" s="43" t="str">
        <f t="shared" si="300"/>
        <v>Realizado</v>
      </c>
      <c r="O2057" s="47" t="s">
        <v>45</v>
      </c>
      <c r="P2057" s="119" t="s">
        <v>76</v>
      </c>
      <c r="Q2057" s="26" t="str">
        <f>IFERROR(IFERROR(VLOOKUP(H2057,[1]STATUS_CAPEX!I:J,2,0),VLOOKUP(H2057,[1]STATUS_OPEX!H:I,2,0)),0)</f>
        <v>LIB //PEND</v>
      </c>
      <c r="R2057" s="135">
        <v>45596</v>
      </c>
      <c r="S2057" s="32" t="s">
        <v>66</v>
      </c>
      <c r="T2057" s="47" t="s">
        <v>72</v>
      </c>
      <c r="U2057" s="33" t="s">
        <v>39</v>
      </c>
      <c r="V2057" s="120" t="str">
        <f t="shared" si="297"/>
        <v>OK</v>
      </c>
      <c r="W2057" s="33" t="s">
        <v>49</v>
      </c>
      <c r="X2057" s="33" t="s">
        <v>49</v>
      </c>
      <c r="Y2057" s="120" t="str">
        <f t="shared" si="305"/>
        <v>OK</v>
      </c>
      <c r="Z2057" s="14">
        <f t="shared" si="301"/>
        <v>1</v>
      </c>
      <c r="AA2057" s="121">
        <v>5860.19</v>
      </c>
      <c r="AB2057" s="50" t="s">
        <v>50</v>
      </c>
      <c r="AC2057" s="36" t="s">
        <v>271</v>
      </c>
      <c r="AD2057" s="37" t="s">
        <v>51</v>
      </c>
      <c r="AE2057" s="32" t="str">
        <f t="shared" si="306"/>
        <v>Realizado</v>
      </c>
      <c r="AF2057" s="38" t="s">
        <v>68</v>
      </c>
      <c r="AG2057" s="122">
        <f t="shared" si="296"/>
        <v>5526.55</v>
      </c>
      <c r="AH2057" s="40">
        <v>2548098.5699999998</v>
      </c>
      <c r="AI2057" s="123" t="e">
        <f t="shared" si="302"/>
        <v>#N/A</v>
      </c>
      <c r="AJ2057" s="110">
        <v>26257836</v>
      </c>
      <c r="AK2057" s="156">
        <v>5526.55</v>
      </c>
      <c r="AL2057" s="34" t="str">
        <f t="shared" si="303"/>
        <v>Erica Fragoso</v>
      </c>
    </row>
    <row r="2058" spans="1:38" x14ac:dyDescent="0.25">
      <c r="A2058" s="26" t="s">
        <v>38</v>
      </c>
      <c r="B2058" s="26" t="s">
        <v>39</v>
      </c>
      <c r="C2058" s="26" t="s">
        <v>52</v>
      </c>
      <c r="D2058" s="26" t="s">
        <v>40</v>
      </c>
      <c r="E2058" s="27">
        <v>3112</v>
      </c>
      <c r="F2058" s="67">
        <v>252</v>
      </c>
      <c r="G2058" s="67"/>
      <c r="H2058" s="67">
        <v>6000849763</v>
      </c>
      <c r="I2058" s="29" t="s">
        <v>42</v>
      </c>
      <c r="J2058" s="29" t="s">
        <v>42</v>
      </c>
      <c r="K2058" s="30" t="str">
        <f t="shared" si="304"/>
        <v>Custeio</v>
      </c>
      <c r="L2058" s="119" t="s">
        <v>950</v>
      </c>
      <c r="M2058" s="47" t="s">
        <v>44</v>
      </c>
      <c r="N2058" s="26" t="str">
        <f t="shared" si="300"/>
        <v>Realizado</v>
      </c>
      <c r="O2058" s="47" t="s">
        <v>45</v>
      </c>
      <c r="P2058" s="47" t="s">
        <v>970</v>
      </c>
      <c r="Q2058" s="26" t="str">
        <f>IFERROR(IFERROR(VLOOKUP(H2058,[1]STATUS_CAPEX!I:J,2,0),VLOOKUP(H2058,[1]STATUS_OPEX!H:I,2,0)),0)</f>
        <v>LIB //COMS</v>
      </c>
      <c r="R2058" s="135">
        <v>45597</v>
      </c>
      <c r="S2058" s="32" t="s">
        <v>165</v>
      </c>
      <c r="T2058" s="47" t="s">
        <v>72</v>
      </c>
      <c r="U2058" s="33" t="s">
        <v>39</v>
      </c>
      <c r="V2058" s="33" t="str">
        <f t="shared" si="297"/>
        <v>OK</v>
      </c>
      <c r="W2058" s="33" t="s">
        <v>49</v>
      </c>
      <c r="X2058" s="33" t="s">
        <v>49</v>
      </c>
      <c r="Y2058" s="33" t="s">
        <v>39</v>
      </c>
      <c r="Z2058" s="14">
        <f t="shared" si="301"/>
        <v>1</v>
      </c>
      <c r="AA2058" s="48">
        <v>2104.77</v>
      </c>
      <c r="AB2058" s="76" t="s">
        <v>661</v>
      </c>
      <c r="AC2058" s="36" t="s">
        <v>271</v>
      </c>
      <c r="AD2058" s="37" t="s">
        <v>51</v>
      </c>
      <c r="AE2058" s="32" t="str">
        <f t="shared" si="306"/>
        <v>Realizado</v>
      </c>
      <c r="AF2058" s="38" t="s">
        <v>166</v>
      </c>
      <c r="AG2058" s="39">
        <f t="shared" si="296"/>
        <v>2327.9499999999998</v>
      </c>
      <c r="AH2058" s="40">
        <v>2548098.5699999998</v>
      </c>
      <c r="AI2058" s="35" t="e">
        <f t="shared" si="302"/>
        <v>#N/A</v>
      </c>
      <c r="AJ2058" s="110">
        <v>26275895</v>
      </c>
      <c r="AK2058" s="77">
        <v>2327.9499999999998</v>
      </c>
      <c r="AL2058" s="34" t="str">
        <f t="shared" si="303"/>
        <v>Mauricio Alves</v>
      </c>
    </row>
    <row r="2059" spans="1:38" x14ac:dyDescent="0.25">
      <c r="A2059" s="26" t="s">
        <v>38</v>
      </c>
      <c r="B2059" s="26" t="s">
        <v>39</v>
      </c>
      <c r="C2059" s="26" t="s">
        <v>52</v>
      </c>
      <c r="D2059" s="26" t="s">
        <v>40</v>
      </c>
      <c r="E2059" s="27">
        <v>3109</v>
      </c>
      <c r="F2059" s="67">
        <v>253</v>
      </c>
      <c r="G2059" s="67"/>
      <c r="H2059" s="119">
        <v>6000849199</v>
      </c>
      <c r="I2059" s="26" t="s">
        <v>42</v>
      </c>
      <c r="J2059" s="26" t="s">
        <v>42</v>
      </c>
      <c r="K2059" s="30" t="str">
        <f t="shared" si="304"/>
        <v>Custeio</v>
      </c>
      <c r="L2059" s="119" t="s">
        <v>950</v>
      </c>
      <c r="M2059" s="47" t="s">
        <v>44</v>
      </c>
      <c r="N2059" s="26" t="str">
        <f t="shared" si="300"/>
        <v>Realizado</v>
      </c>
      <c r="O2059" s="47" t="s">
        <v>45</v>
      </c>
      <c r="P2059" s="47" t="s">
        <v>110</v>
      </c>
      <c r="Q2059" s="26" t="str">
        <f>IFERROR(IFERROR(VLOOKUP(H2059,[1]STATUS_CAPEX!I:J,2,0),VLOOKUP(H2059,[1]STATUS_OPEX!H:I,2,0)),0)</f>
        <v>LIB //COMS</v>
      </c>
      <c r="R2059" s="135">
        <v>45597</v>
      </c>
      <c r="S2059" s="32" t="s">
        <v>165</v>
      </c>
      <c r="T2059" s="47" t="s">
        <v>72</v>
      </c>
      <c r="U2059" s="33" t="s">
        <v>39</v>
      </c>
      <c r="V2059" s="33" t="str">
        <f t="shared" si="297"/>
        <v>OK</v>
      </c>
      <c r="W2059" s="33" t="s">
        <v>49</v>
      </c>
      <c r="X2059" s="33" t="s">
        <v>49</v>
      </c>
      <c r="Y2059" s="33" t="s">
        <v>39</v>
      </c>
      <c r="Z2059" s="14">
        <f t="shared" si="301"/>
        <v>1</v>
      </c>
      <c r="AA2059" s="48">
        <v>4626</v>
      </c>
      <c r="AB2059" s="76" t="s">
        <v>661</v>
      </c>
      <c r="AC2059" s="36" t="s">
        <v>73</v>
      </c>
      <c r="AD2059" s="37" t="s">
        <v>51</v>
      </c>
      <c r="AE2059" s="32" t="str">
        <f t="shared" si="306"/>
        <v>Realizado</v>
      </c>
      <c r="AF2059" s="38" t="s">
        <v>166</v>
      </c>
      <c r="AG2059" s="39">
        <f t="shared" si="296"/>
        <v>3682.04</v>
      </c>
      <c r="AH2059" s="40">
        <v>2548098.5699999998</v>
      </c>
      <c r="AI2059" s="35" t="e">
        <f t="shared" si="302"/>
        <v>#N/A</v>
      </c>
      <c r="AJ2059" s="50">
        <v>26291338</v>
      </c>
      <c r="AK2059" s="77">
        <v>3682.04</v>
      </c>
      <c r="AL2059" s="34" t="str">
        <f t="shared" si="303"/>
        <v>Mauricio Alves</v>
      </c>
    </row>
    <row r="2060" spans="1:38" x14ac:dyDescent="0.25">
      <c r="A2060" s="26" t="s">
        <v>38</v>
      </c>
      <c r="B2060" s="26" t="s">
        <v>39</v>
      </c>
      <c r="C2060" s="26" t="s">
        <v>52</v>
      </c>
      <c r="D2060" s="26" t="s">
        <v>40</v>
      </c>
      <c r="E2060" s="27">
        <v>3110</v>
      </c>
      <c r="F2060" s="67">
        <v>254</v>
      </c>
      <c r="G2060" s="67"/>
      <c r="H2060" s="119">
        <v>6000849760</v>
      </c>
      <c r="I2060" s="26" t="s">
        <v>42</v>
      </c>
      <c r="J2060" s="26" t="s">
        <v>42</v>
      </c>
      <c r="K2060" s="30" t="str">
        <f t="shared" si="304"/>
        <v>Custeio</v>
      </c>
      <c r="L2060" s="119" t="s">
        <v>950</v>
      </c>
      <c r="M2060" s="47" t="s">
        <v>44</v>
      </c>
      <c r="N2060" s="26" t="str">
        <f t="shared" si="300"/>
        <v>Realizado</v>
      </c>
      <c r="O2060" s="47" t="s">
        <v>45</v>
      </c>
      <c r="P2060" s="47" t="s">
        <v>970</v>
      </c>
      <c r="Q2060" s="26" t="str">
        <f>IFERROR(IFERROR(VLOOKUP(H2060,[1]STATUS_CAPEX!I:J,2,0),VLOOKUP(H2060,[1]STATUS_OPEX!H:I,2,0)),0)</f>
        <v>LIB //COMS</v>
      </c>
      <c r="R2060" s="135">
        <v>45597</v>
      </c>
      <c r="S2060" s="32" t="s">
        <v>165</v>
      </c>
      <c r="T2060" s="47" t="s">
        <v>72</v>
      </c>
      <c r="U2060" s="33" t="s">
        <v>39</v>
      </c>
      <c r="V2060" s="33" t="str">
        <f t="shared" si="297"/>
        <v>OK</v>
      </c>
      <c r="W2060" s="33" t="s">
        <v>49</v>
      </c>
      <c r="X2060" s="33" t="s">
        <v>49</v>
      </c>
      <c r="Y2060" s="33" t="s">
        <v>39</v>
      </c>
      <c r="Z2060" s="14">
        <f t="shared" si="301"/>
        <v>1</v>
      </c>
      <c r="AA2060" s="48">
        <v>1468.07</v>
      </c>
      <c r="AB2060" s="76" t="s">
        <v>661</v>
      </c>
      <c r="AC2060" s="36" t="s">
        <v>73</v>
      </c>
      <c r="AD2060" s="37" t="s">
        <v>51</v>
      </c>
      <c r="AE2060" s="32" t="str">
        <f t="shared" si="306"/>
        <v>Realizado</v>
      </c>
      <c r="AF2060" s="38" t="s">
        <v>166</v>
      </c>
      <c r="AG2060" s="39">
        <f t="shared" si="296"/>
        <v>1546.26</v>
      </c>
      <c r="AH2060" s="40">
        <v>2548098.5699999998</v>
      </c>
      <c r="AI2060" s="35" t="e">
        <f t="shared" si="302"/>
        <v>#N/A</v>
      </c>
      <c r="AJ2060" s="50">
        <v>26275973</v>
      </c>
      <c r="AK2060" s="77">
        <v>1546.26</v>
      </c>
      <c r="AL2060" s="34" t="str">
        <f t="shared" si="303"/>
        <v>Mauricio Alves</v>
      </c>
    </row>
    <row r="2061" spans="1:38" x14ac:dyDescent="0.25">
      <c r="A2061" s="26" t="s">
        <v>38</v>
      </c>
      <c r="B2061" s="26" t="s">
        <v>39</v>
      </c>
      <c r="C2061" s="26" t="s">
        <v>52</v>
      </c>
      <c r="D2061" s="26" t="s">
        <v>40</v>
      </c>
      <c r="E2061" s="27">
        <v>3124</v>
      </c>
      <c r="F2061" s="67">
        <v>255</v>
      </c>
      <c r="G2061" s="67"/>
      <c r="H2061" s="67">
        <v>6000849764</v>
      </c>
      <c r="I2061" s="26" t="s">
        <v>42</v>
      </c>
      <c r="J2061" s="26" t="s">
        <v>42</v>
      </c>
      <c r="K2061" s="30" t="str">
        <f t="shared" si="304"/>
        <v>Custeio</v>
      </c>
      <c r="L2061" s="119" t="s">
        <v>950</v>
      </c>
      <c r="M2061" s="47" t="s">
        <v>44</v>
      </c>
      <c r="N2061" s="26" t="str">
        <f t="shared" si="300"/>
        <v>Realizado</v>
      </c>
      <c r="O2061" s="47" t="s">
        <v>45</v>
      </c>
      <c r="P2061" s="47" t="s">
        <v>970</v>
      </c>
      <c r="Q2061" s="26" t="str">
        <f>IFERROR(IFERROR(VLOOKUP(H2061,[1]STATUS_CAPEX!I:J,2,0),VLOOKUP(H2061,[1]STATUS_OPEX!H:I,2,0)),0)</f>
        <v>LIB //COMS</v>
      </c>
      <c r="R2061" s="135">
        <v>45597</v>
      </c>
      <c r="S2061" s="32" t="s">
        <v>165</v>
      </c>
      <c r="T2061" s="47" t="s">
        <v>72</v>
      </c>
      <c r="U2061" s="33" t="s">
        <v>39</v>
      </c>
      <c r="V2061" s="33" t="str">
        <f t="shared" si="297"/>
        <v>OK</v>
      </c>
      <c r="W2061" s="33" t="s">
        <v>49</v>
      </c>
      <c r="X2061" s="33" t="s">
        <v>49</v>
      </c>
      <c r="Y2061" s="33" t="s">
        <v>39</v>
      </c>
      <c r="Z2061" s="14">
        <f t="shared" si="301"/>
        <v>1</v>
      </c>
      <c r="AA2061" s="48">
        <v>1363.96</v>
      </c>
      <c r="AB2061" s="76" t="s">
        <v>661</v>
      </c>
      <c r="AC2061" s="36" t="s">
        <v>271</v>
      </c>
      <c r="AD2061" s="37" t="s">
        <v>51</v>
      </c>
      <c r="AE2061" s="32" t="str">
        <f t="shared" si="306"/>
        <v>Realizado</v>
      </c>
      <c r="AF2061" s="38" t="s">
        <v>166</v>
      </c>
      <c r="AG2061" s="39">
        <f t="shared" si="296"/>
        <v>1044.07</v>
      </c>
      <c r="AH2061" s="40">
        <v>2548098.5699999998</v>
      </c>
      <c r="AI2061" s="35" t="e">
        <f t="shared" si="302"/>
        <v>#N/A</v>
      </c>
      <c r="AJ2061" s="110">
        <v>26276016</v>
      </c>
      <c r="AK2061" s="77">
        <v>1044.07</v>
      </c>
      <c r="AL2061" s="34" t="str">
        <f t="shared" si="303"/>
        <v>Mauricio Alves</v>
      </c>
    </row>
    <row r="2062" spans="1:38" x14ac:dyDescent="0.25">
      <c r="A2062" s="26" t="s">
        <v>38</v>
      </c>
      <c r="B2062" s="26" t="s">
        <v>39</v>
      </c>
      <c r="C2062" s="26" t="s">
        <v>52</v>
      </c>
      <c r="D2062" s="26" t="s">
        <v>40</v>
      </c>
      <c r="E2062" s="27">
        <v>110286</v>
      </c>
      <c r="F2062" s="67">
        <v>256</v>
      </c>
      <c r="G2062" s="67"/>
      <c r="H2062" s="67">
        <v>6000849765</v>
      </c>
      <c r="I2062" s="43" t="s">
        <v>42</v>
      </c>
      <c r="J2062" s="43" t="s">
        <v>42</v>
      </c>
      <c r="K2062" s="30" t="str">
        <f t="shared" si="304"/>
        <v>Custeio</v>
      </c>
      <c r="L2062" s="119" t="s">
        <v>950</v>
      </c>
      <c r="M2062" s="47" t="s">
        <v>44</v>
      </c>
      <c r="N2062" s="26" t="str">
        <f t="shared" si="300"/>
        <v>Realizado</v>
      </c>
      <c r="O2062" s="47" t="s">
        <v>45</v>
      </c>
      <c r="P2062" s="47" t="s">
        <v>653</v>
      </c>
      <c r="Q2062" s="26" t="str">
        <f>IFERROR(IFERROR(VLOOKUP(H2062,[1]STATUS_CAPEX!I:J,2,0),VLOOKUP(H2062,[1]STATUS_OPEX!H:I,2,0)),0)</f>
        <v>LIB //COMS</v>
      </c>
      <c r="R2062" s="135">
        <v>45597</v>
      </c>
      <c r="S2062" s="32" t="s">
        <v>165</v>
      </c>
      <c r="T2062" s="47" t="s">
        <v>72</v>
      </c>
      <c r="U2062" s="33" t="s">
        <v>39</v>
      </c>
      <c r="V2062" s="33" t="str">
        <f t="shared" si="297"/>
        <v>OK</v>
      </c>
      <c r="W2062" s="33" t="s">
        <v>49</v>
      </c>
      <c r="X2062" s="33" t="s">
        <v>49</v>
      </c>
      <c r="Y2062" s="33" t="s">
        <v>39</v>
      </c>
      <c r="Z2062" s="14">
        <f t="shared" si="301"/>
        <v>1</v>
      </c>
      <c r="AA2062" s="48">
        <v>989.76</v>
      </c>
      <c r="AB2062" s="76" t="s">
        <v>661</v>
      </c>
      <c r="AC2062" s="36" t="s">
        <v>271</v>
      </c>
      <c r="AD2062" s="37" t="s">
        <v>51</v>
      </c>
      <c r="AE2062" s="32" t="str">
        <f t="shared" si="306"/>
        <v>Realizado</v>
      </c>
      <c r="AF2062" s="38" t="s">
        <v>166</v>
      </c>
      <c r="AG2062" s="39">
        <f t="shared" si="296"/>
        <v>977.31</v>
      </c>
      <c r="AH2062" s="40">
        <v>2548098.5699999998</v>
      </c>
      <c r="AI2062" s="35" t="e">
        <f t="shared" si="302"/>
        <v>#N/A</v>
      </c>
      <c r="AJ2062" s="110">
        <v>26305188</v>
      </c>
      <c r="AK2062" s="77">
        <v>977.31</v>
      </c>
      <c r="AL2062" s="34" t="str">
        <f t="shared" si="303"/>
        <v>Mauricio Alves</v>
      </c>
    </row>
    <row r="2063" spans="1:38" hidden="1" x14ac:dyDescent="0.25">
      <c r="A2063" s="26" t="s">
        <v>0</v>
      </c>
      <c r="B2063" s="26" t="s">
        <v>180</v>
      </c>
      <c r="C2063" s="26" t="s">
        <v>180</v>
      </c>
      <c r="D2063" s="26" t="s">
        <v>40</v>
      </c>
      <c r="E2063" s="27">
        <v>3123</v>
      </c>
      <c r="F2063" s="67">
        <v>257</v>
      </c>
      <c r="G2063" s="67"/>
      <c r="H2063" s="44" t="s">
        <v>999</v>
      </c>
      <c r="I2063" s="45" t="s">
        <v>63</v>
      </c>
      <c r="J2063" s="45" t="s">
        <v>63</v>
      </c>
      <c r="K2063" s="30" t="str">
        <f t="shared" si="304"/>
        <v>EME</v>
      </c>
      <c r="L2063" s="47" t="s">
        <v>136</v>
      </c>
      <c r="M2063" s="47" t="s">
        <v>44</v>
      </c>
      <c r="N2063" s="26" t="str">
        <f t="shared" si="300"/>
        <v>Pendente</v>
      </c>
      <c r="O2063" s="47" t="s">
        <v>45</v>
      </c>
      <c r="P2063" s="47" t="s">
        <v>110</v>
      </c>
      <c r="Q2063" s="26" t="str">
        <f>IFERROR(IFERROR(VLOOKUP(H2063,[1]STATUS_CAPEX!I:J,2,0),VLOOKUP(H2063,[1]STATUS_OPEX!H:I,2,0)),0)</f>
        <v>LIB //ATEC</v>
      </c>
      <c r="R2063" s="135">
        <v>45597</v>
      </c>
      <c r="S2063" s="32" t="s">
        <v>66</v>
      </c>
      <c r="T2063" s="26" t="s">
        <v>48</v>
      </c>
      <c r="U2063" s="33" t="s">
        <v>67</v>
      </c>
      <c r="V2063" s="33" t="str">
        <f t="shared" si="297"/>
        <v>OK</v>
      </c>
      <c r="W2063" s="33" t="s">
        <v>49</v>
      </c>
      <c r="X2063" s="33" t="s">
        <v>148</v>
      </c>
      <c r="Y2063" s="33" t="str">
        <f>IF(AK2063&gt;0,"OK","NOK")</f>
        <v>NOK</v>
      </c>
      <c r="Z2063" s="14">
        <f t="shared" si="301"/>
        <v>0.4</v>
      </c>
      <c r="AA2063" s="48">
        <v>5878.29</v>
      </c>
      <c r="AB2063" s="76" t="s">
        <v>661</v>
      </c>
      <c r="AC2063" s="36" t="s">
        <v>182</v>
      </c>
      <c r="AD2063" s="70">
        <v>45644</v>
      </c>
      <c r="AE2063" s="32" t="str">
        <f t="shared" si="306"/>
        <v>Não realizado</v>
      </c>
      <c r="AF2063" s="38" t="s">
        <v>68</v>
      </c>
      <c r="AG2063" s="39">
        <f t="shared" si="296"/>
        <v>0</v>
      </c>
      <c r="AH2063" s="40">
        <v>2548098.5699999998</v>
      </c>
      <c r="AI2063" s="35" t="e">
        <f t="shared" si="302"/>
        <v>#N/A</v>
      </c>
      <c r="AJ2063" s="41">
        <v>0</v>
      </c>
      <c r="AK2063" s="51">
        <v>0</v>
      </c>
      <c r="AL2063" s="34" t="str">
        <f t="shared" si="303"/>
        <v>Mauricio Alves</v>
      </c>
    </row>
    <row r="2064" spans="1:38" hidden="1" x14ac:dyDescent="0.25">
      <c r="A2064" s="26" t="s">
        <v>183</v>
      </c>
      <c r="B2064" s="30" t="s">
        <v>1000</v>
      </c>
      <c r="C2064" s="26" t="s">
        <v>189</v>
      </c>
      <c r="D2064" s="26" t="s">
        <v>40</v>
      </c>
      <c r="E2064" s="27">
        <v>107470</v>
      </c>
      <c r="F2064" s="67">
        <v>434</v>
      </c>
      <c r="G2064" s="67"/>
      <c r="H2064" s="178" t="s">
        <v>1001</v>
      </c>
      <c r="I2064" s="45" t="s">
        <v>63</v>
      </c>
      <c r="J2064" s="45" t="s">
        <v>63</v>
      </c>
      <c r="K2064" s="30" t="str">
        <f t="shared" si="304"/>
        <v>EME</v>
      </c>
      <c r="L2064" s="119" t="s">
        <v>950</v>
      </c>
      <c r="M2064" s="47" t="s">
        <v>99</v>
      </c>
      <c r="N2064" s="26" t="str">
        <f t="shared" si="300"/>
        <v>Pendente</v>
      </c>
      <c r="O2064" s="47" t="s">
        <v>117</v>
      </c>
      <c r="P2064" s="47" t="s">
        <v>700</v>
      </c>
      <c r="Q2064" s="26" t="str">
        <f>IFERROR(IFERROR(VLOOKUP(H2064,[1]STATUS_CAPEX!I:J,2,0),VLOOKUP(H2064,[1]STATUS_OPEX!H:I,2,0)),0)</f>
        <v>LIB //ATEC</v>
      </c>
      <c r="R2064" s="135">
        <v>45597</v>
      </c>
      <c r="S2064" s="32" t="s">
        <v>66</v>
      </c>
      <c r="T2064" s="26" t="s">
        <v>48</v>
      </c>
      <c r="U2064" s="33" t="s">
        <v>67</v>
      </c>
      <c r="V2064" s="33" t="s">
        <v>67</v>
      </c>
      <c r="W2064" s="33" t="s">
        <v>148</v>
      </c>
      <c r="X2064" s="33" t="s">
        <v>148</v>
      </c>
      <c r="Y2064" s="33" t="str">
        <f>IF(AK2064&gt;0,"OK","NOK")</f>
        <v>NOK</v>
      </c>
      <c r="Z2064" s="14">
        <f t="shared" si="301"/>
        <v>0</v>
      </c>
      <c r="AA2064" s="48">
        <v>11810.91</v>
      </c>
      <c r="AB2064" s="76" t="s">
        <v>661</v>
      </c>
      <c r="AC2064" s="36" t="s">
        <v>411</v>
      </c>
      <c r="AD2064" s="37" t="s">
        <v>51</v>
      </c>
      <c r="AE2064" s="32" t="str">
        <f t="shared" si="306"/>
        <v>Não realizado</v>
      </c>
      <c r="AF2064" s="38" t="s">
        <v>68</v>
      </c>
      <c r="AG2064" s="39">
        <f t="shared" si="296"/>
        <v>0</v>
      </c>
      <c r="AH2064" s="40">
        <v>2548098.5699999998</v>
      </c>
      <c r="AI2064" s="35" t="e">
        <f t="shared" si="302"/>
        <v>#N/A</v>
      </c>
      <c r="AJ2064" s="41">
        <v>0</v>
      </c>
      <c r="AK2064" s="51">
        <v>0</v>
      </c>
      <c r="AL2064" s="34" t="str">
        <f t="shared" si="303"/>
        <v>Erica Fragoso</v>
      </c>
    </row>
    <row r="2065" spans="1:38" x14ac:dyDescent="0.25">
      <c r="A2065" s="26" t="s">
        <v>38</v>
      </c>
      <c r="B2065" s="26" t="s">
        <v>39</v>
      </c>
      <c r="C2065" s="26" t="s">
        <v>52</v>
      </c>
      <c r="D2065" s="26" t="s">
        <v>40</v>
      </c>
      <c r="E2065" s="117">
        <v>108478</v>
      </c>
      <c r="F2065" s="118">
        <v>435</v>
      </c>
      <c r="G2065" s="118"/>
      <c r="H2065" s="44" t="s">
        <v>1002</v>
      </c>
      <c r="I2065" s="45" t="s">
        <v>63</v>
      </c>
      <c r="J2065" s="45" t="s">
        <v>63</v>
      </c>
      <c r="K2065" s="30" t="str">
        <f t="shared" si="304"/>
        <v>EME</v>
      </c>
      <c r="L2065" s="119" t="s">
        <v>950</v>
      </c>
      <c r="M2065" s="119" t="s">
        <v>99</v>
      </c>
      <c r="N2065" s="43" t="str">
        <f t="shared" si="300"/>
        <v>Realizado</v>
      </c>
      <c r="O2065" s="119" t="s">
        <v>45</v>
      </c>
      <c r="P2065" s="119" t="s">
        <v>705</v>
      </c>
      <c r="Q2065" s="43" t="str">
        <f>IFERROR(IFERROR(VLOOKUP(H2065,[1]STATUS_CAPEX!I:J,2,0),VLOOKUP(H2065,[1]STATUS_OPEX!H:I,2,0)),0)</f>
        <v>LIB //COMS</v>
      </c>
      <c r="R2065" s="136">
        <v>45597</v>
      </c>
      <c r="S2065" s="32" t="s">
        <v>66</v>
      </c>
      <c r="T2065" s="26" t="s">
        <v>48</v>
      </c>
      <c r="U2065" s="33" t="s">
        <v>39</v>
      </c>
      <c r="V2065" s="33" t="str">
        <f t="shared" ref="V2065:V2112" si="307">IF(E2065&gt;0,"OK","NOK")</f>
        <v>OK</v>
      </c>
      <c r="W2065" s="33" t="s">
        <v>49</v>
      </c>
      <c r="X2065" s="33" t="s">
        <v>49</v>
      </c>
      <c r="Y2065" s="33" t="s">
        <v>39</v>
      </c>
      <c r="Z2065" s="14">
        <f t="shared" si="301"/>
        <v>1</v>
      </c>
      <c r="AA2065" s="121">
        <v>6847.66</v>
      </c>
      <c r="AB2065" s="50" t="s">
        <v>50</v>
      </c>
      <c r="AC2065" s="104" t="s">
        <v>411</v>
      </c>
      <c r="AD2065" s="37" t="s">
        <v>51</v>
      </c>
      <c r="AE2065" s="32" t="str">
        <f t="shared" si="306"/>
        <v>Realizado</v>
      </c>
      <c r="AF2065" s="38" t="s">
        <v>345</v>
      </c>
      <c r="AG2065" s="122">
        <f t="shared" si="296"/>
        <v>4436.41</v>
      </c>
      <c r="AH2065" s="40">
        <v>2548098.5699999998</v>
      </c>
      <c r="AI2065" s="123" t="e">
        <f t="shared" si="302"/>
        <v>#N/A</v>
      </c>
      <c r="AJ2065" s="41">
        <v>26448753</v>
      </c>
      <c r="AK2065" s="51">
        <v>4436.41</v>
      </c>
      <c r="AL2065" s="34" t="str">
        <f t="shared" si="303"/>
        <v>Mauricio Alves</v>
      </c>
    </row>
    <row r="2066" spans="1:38" x14ac:dyDescent="0.25">
      <c r="A2066" s="26" t="s">
        <v>38</v>
      </c>
      <c r="B2066" s="26" t="s">
        <v>39</v>
      </c>
      <c r="C2066" s="26" t="s">
        <v>52</v>
      </c>
      <c r="D2066" s="26" t="s">
        <v>40</v>
      </c>
      <c r="E2066" s="27">
        <v>3182</v>
      </c>
      <c r="F2066" s="67">
        <v>258</v>
      </c>
      <c r="G2066" s="67"/>
      <c r="H2066" s="46">
        <v>6000849766</v>
      </c>
      <c r="I2066" s="29" t="s">
        <v>42</v>
      </c>
      <c r="J2066" s="29" t="s">
        <v>42</v>
      </c>
      <c r="K2066" s="30" t="str">
        <f t="shared" si="304"/>
        <v>Custeio</v>
      </c>
      <c r="L2066" s="119" t="s">
        <v>950</v>
      </c>
      <c r="M2066" s="47" t="s">
        <v>44</v>
      </c>
      <c r="N2066" s="26" t="str">
        <f t="shared" si="300"/>
        <v>Realizado</v>
      </c>
      <c r="O2066" s="47" t="s">
        <v>1003</v>
      </c>
      <c r="P2066" s="47" t="s">
        <v>638</v>
      </c>
      <c r="Q2066" s="26" t="str">
        <f>IFERROR(IFERROR(VLOOKUP(H2066,[1]STATUS_CAPEX!I:J,2,0),VLOOKUP(H2066,[1]STATUS_OPEX!H:I,2,0)),0)</f>
        <v>LIB //COMS</v>
      </c>
      <c r="R2066" s="135">
        <v>45600</v>
      </c>
      <c r="S2066" s="32" t="s">
        <v>165</v>
      </c>
      <c r="T2066" s="47" t="s">
        <v>72</v>
      </c>
      <c r="U2066" s="33" t="s">
        <v>39</v>
      </c>
      <c r="V2066" s="33" t="str">
        <f t="shared" si="307"/>
        <v>OK</v>
      </c>
      <c r="W2066" s="33" t="s">
        <v>49</v>
      </c>
      <c r="X2066" s="33" t="s">
        <v>49</v>
      </c>
      <c r="Y2066" s="33" t="s">
        <v>39</v>
      </c>
      <c r="Z2066" s="14">
        <f t="shared" si="301"/>
        <v>1</v>
      </c>
      <c r="AA2066" s="48">
        <v>1433.34</v>
      </c>
      <c r="AB2066" s="76" t="s">
        <v>661</v>
      </c>
      <c r="AC2066" s="36" t="s">
        <v>271</v>
      </c>
      <c r="AD2066" s="37" t="s">
        <v>51</v>
      </c>
      <c r="AE2066" s="32" t="str">
        <f t="shared" si="306"/>
        <v>Realizado</v>
      </c>
      <c r="AF2066" s="38" t="s">
        <v>166</v>
      </c>
      <c r="AG2066" s="39">
        <f t="shared" si="296"/>
        <v>651.54</v>
      </c>
      <c r="AH2066" s="40">
        <v>2548098.5699999998</v>
      </c>
      <c r="AI2066" s="35" t="e">
        <f t="shared" si="302"/>
        <v>#N/A</v>
      </c>
      <c r="AJ2066" s="110">
        <v>26276368</v>
      </c>
      <c r="AK2066" s="77">
        <v>651.54</v>
      </c>
      <c r="AL2066" s="34" t="str">
        <f t="shared" si="303"/>
        <v>Mauricio Alves</v>
      </c>
    </row>
    <row r="2067" spans="1:38" x14ac:dyDescent="0.25">
      <c r="A2067" s="26" t="s">
        <v>38</v>
      </c>
      <c r="B2067" s="26" t="s">
        <v>39</v>
      </c>
      <c r="C2067" s="26" t="s">
        <v>52</v>
      </c>
      <c r="D2067" s="26" t="s">
        <v>40</v>
      </c>
      <c r="E2067" s="27">
        <v>111311</v>
      </c>
      <c r="F2067" s="67">
        <v>259</v>
      </c>
      <c r="G2067" s="67"/>
      <c r="H2067" s="46">
        <v>6000850922</v>
      </c>
      <c r="I2067" s="43" t="s">
        <v>42</v>
      </c>
      <c r="J2067" s="43" t="s">
        <v>42</v>
      </c>
      <c r="K2067" s="30" t="str">
        <f t="shared" si="304"/>
        <v>Custeio</v>
      </c>
      <c r="L2067" s="119" t="s">
        <v>950</v>
      </c>
      <c r="M2067" s="47" t="s">
        <v>44</v>
      </c>
      <c r="N2067" s="26" t="str">
        <f t="shared" si="300"/>
        <v>Realizado</v>
      </c>
      <c r="O2067" s="47" t="s">
        <v>1003</v>
      </c>
      <c r="P2067" s="47" t="s">
        <v>653</v>
      </c>
      <c r="Q2067" s="26" t="str">
        <f>IFERROR(IFERROR(VLOOKUP(H2067,[1]STATUS_CAPEX!I:J,2,0),VLOOKUP(H2067,[1]STATUS_OPEX!H:I,2,0)),0)</f>
        <v>LIB //COMS</v>
      </c>
      <c r="R2067" s="135">
        <v>45600</v>
      </c>
      <c r="S2067" s="32" t="s">
        <v>165</v>
      </c>
      <c r="T2067" s="47" t="s">
        <v>72</v>
      </c>
      <c r="U2067" s="33" t="s">
        <v>39</v>
      </c>
      <c r="V2067" s="33" t="str">
        <f t="shared" si="307"/>
        <v>OK</v>
      </c>
      <c r="W2067" s="33" t="s">
        <v>49</v>
      </c>
      <c r="X2067" s="33" t="s">
        <v>49</v>
      </c>
      <c r="Y2067" s="33" t="s">
        <v>39</v>
      </c>
      <c r="Z2067" s="14">
        <f t="shared" si="301"/>
        <v>1</v>
      </c>
      <c r="AA2067" s="48">
        <v>280.64</v>
      </c>
      <c r="AB2067" s="76" t="s">
        <v>661</v>
      </c>
      <c r="AC2067" s="36" t="s">
        <v>271</v>
      </c>
      <c r="AD2067" s="37" t="s">
        <v>51</v>
      </c>
      <c r="AE2067" s="32" t="str">
        <f t="shared" si="306"/>
        <v>Realizado</v>
      </c>
      <c r="AF2067" s="38" t="s">
        <v>166</v>
      </c>
      <c r="AG2067" s="39">
        <f t="shared" si="296"/>
        <v>508.52</v>
      </c>
      <c r="AH2067" s="40">
        <v>2548098.5699999998</v>
      </c>
      <c r="AI2067" s="35" t="e">
        <f t="shared" si="302"/>
        <v>#N/A</v>
      </c>
      <c r="AJ2067" s="110">
        <v>26276419</v>
      </c>
      <c r="AK2067" s="77">
        <v>508.52</v>
      </c>
      <c r="AL2067" s="34" t="str">
        <f t="shared" si="303"/>
        <v>Mauricio Alves</v>
      </c>
    </row>
    <row r="2068" spans="1:38" x14ac:dyDescent="0.25">
      <c r="A2068" s="26" t="s">
        <v>38</v>
      </c>
      <c r="B2068" s="26" t="s">
        <v>39</v>
      </c>
      <c r="C2068" s="26" t="s">
        <v>52</v>
      </c>
      <c r="D2068" s="26" t="s">
        <v>40</v>
      </c>
      <c r="E2068" s="27">
        <v>4181</v>
      </c>
      <c r="F2068" s="67">
        <v>260</v>
      </c>
      <c r="G2068" s="67"/>
      <c r="H2068" s="44" t="s">
        <v>1004</v>
      </c>
      <c r="I2068" s="45" t="s">
        <v>63</v>
      </c>
      <c r="J2068" s="45" t="s">
        <v>63</v>
      </c>
      <c r="K2068" s="30" t="str">
        <f t="shared" si="304"/>
        <v>EME</v>
      </c>
      <c r="L2068" s="119" t="s">
        <v>950</v>
      </c>
      <c r="M2068" s="47" t="s">
        <v>44</v>
      </c>
      <c r="N2068" s="26" t="str">
        <f t="shared" si="300"/>
        <v>Realizado</v>
      </c>
      <c r="O2068" s="47" t="s">
        <v>1003</v>
      </c>
      <c r="P2068" s="47" t="s">
        <v>437</v>
      </c>
      <c r="Q2068" s="26" t="str">
        <f>IFERROR(IFERROR(VLOOKUP(H2068,[1]STATUS_CAPEX!I:J,2,0),VLOOKUP(H2068,[1]STATUS_OPEX!H:I,2,0)),0)</f>
        <v>LIB //COMS</v>
      </c>
      <c r="R2068" s="135">
        <v>45600</v>
      </c>
      <c r="S2068" s="32" t="s">
        <v>66</v>
      </c>
      <c r="T2068" s="26" t="s">
        <v>48</v>
      </c>
      <c r="U2068" s="33" t="s">
        <v>39</v>
      </c>
      <c r="V2068" s="33" t="str">
        <f t="shared" si="307"/>
        <v>OK</v>
      </c>
      <c r="W2068" s="33" t="s">
        <v>49</v>
      </c>
      <c r="X2068" s="33" t="s">
        <v>49</v>
      </c>
      <c r="Y2068" s="33" t="s">
        <v>39</v>
      </c>
      <c r="Z2068" s="14">
        <f t="shared" si="301"/>
        <v>1</v>
      </c>
      <c r="AA2068" s="48">
        <v>5863.21</v>
      </c>
      <c r="AB2068" s="50" t="s">
        <v>50</v>
      </c>
      <c r="AC2068" s="36" t="s">
        <v>1005</v>
      </c>
      <c r="AD2068" s="37" t="s">
        <v>51</v>
      </c>
      <c r="AE2068" s="32" t="str">
        <f t="shared" si="306"/>
        <v>Realizado</v>
      </c>
      <c r="AF2068" s="38" t="s">
        <v>345</v>
      </c>
      <c r="AG2068" s="39">
        <f t="shared" si="296"/>
        <v>5849.65</v>
      </c>
      <c r="AH2068" s="40">
        <v>2548098.5699999998</v>
      </c>
      <c r="AI2068" s="35" t="e">
        <f t="shared" si="302"/>
        <v>#N/A</v>
      </c>
      <c r="AJ2068" s="41">
        <v>26436731</v>
      </c>
      <c r="AK2068" s="51">
        <v>5849.65</v>
      </c>
      <c r="AL2068" s="34" t="str">
        <f t="shared" si="303"/>
        <v>Mauricio Alves</v>
      </c>
    </row>
    <row r="2069" spans="1:38" x14ac:dyDescent="0.25">
      <c r="A2069" s="26" t="s">
        <v>38</v>
      </c>
      <c r="B2069" s="26" t="s">
        <v>39</v>
      </c>
      <c r="C2069" s="26" t="s">
        <v>52</v>
      </c>
      <c r="D2069" s="26" t="s">
        <v>40</v>
      </c>
      <c r="E2069" s="27">
        <v>3206</v>
      </c>
      <c r="F2069" s="67">
        <v>261</v>
      </c>
      <c r="G2069" s="67"/>
      <c r="H2069" s="46">
        <v>6000850925</v>
      </c>
      <c r="I2069" s="29" t="s">
        <v>42</v>
      </c>
      <c r="J2069" s="29" t="s">
        <v>42</v>
      </c>
      <c r="K2069" s="30" t="str">
        <f t="shared" si="304"/>
        <v>Custeio</v>
      </c>
      <c r="L2069" s="119" t="s">
        <v>950</v>
      </c>
      <c r="M2069" s="47" t="s">
        <v>44</v>
      </c>
      <c r="N2069" s="26" t="str">
        <f t="shared" si="300"/>
        <v>Realizado</v>
      </c>
      <c r="O2069" s="47" t="s">
        <v>1003</v>
      </c>
      <c r="P2069" s="47" t="s">
        <v>537</v>
      </c>
      <c r="Q2069" s="26" t="str">
        <f>IFERROR(IFERROR(VLOOKUP(H2069,[1]STATUS_CAPEX!I:J,2,0),VLOOKUP(H2069,[1]STATUS_OPEX!H:I,2,0)),0)</f>
        <v>LIB //COMS</v>
      </c>
      <c r="R2069" s="135">
        <v>45600</v>
      </c>
      <c r="S2069" s="32" t="s">
        <v>165</v>
      </c>
      <c r="T2069" s="47" t="s">
        <v>72</v>
      </c>
      <c r="U2069" s="33" t="s">
        <v>39</v>
      </c>
      <c r="V2069" s="33" t="str">
        <f t="shared" si="307"/>
        <v>OK</v>
      </c>
      <c r="W2069" s="33" t="s">
        <v>49</v>
      </c>
      <c r="X2069" s="33" t="s">
        <v>49</v>
      </c>
      <c r="Y2069" s="33" t="s">
        <v>39</v>
      </c>
      <c r="Z2069" s="14">
        <f t="shared" si="301"/>
        <v>1</v>
      </c>
      <c r="AA2069" s="48">
        <v>3388.76</v>
      </c>
      <c r="AB2069" s="76" t="s">
        <v>661</v>
      </c>
      <c r="AC2069" s="36" t="s">
        <v>271</v>
      </c>
      <c r="AD2069" s="37" t="s">
        <v>51</v>
      </c>
      <c r="AE2069" s="32" t="str">
        <f t="shared" si="306"/>
        <v>Realizado</v>
      </c>
      <c r="AF2069" s="38" t="s">
        <v>166</v>
      </c>
      <c r="AG2069" s="39">
        <f t="shared" si="296"/>
        <v>2711.08</v>
      </c>
      <c r="AH2069" s="40">
        <v>2548098.5699999998</v>
      </c>
      <c r="AI2069" s="35" t="e">
        <f t="shared" si="302"/>
        <v>#N/A</v>
      </c>
      <c r="AJ2069" s="110">
        <v>26276487</v>
      </c>
      <c r="AK2069" s="77">
        <v>2711.08</v>
      </c>
      <c r="AL2069" s="34" t="str">
        <f t="shared" si="303"/>
        <v>Mauricio Alves</v>
      </c>
    </row>
    <row r="2070" spans="1:38" x14ac:dyDescent="0.25">
      <c r="A2070" s="26" t="s">
        <v>38</v>
      </c>
      <c r="B2070" s="26" t="s">
        <v>39</v>
      </c>
      <c r="C2070" s="26" t="s">
        <v>52</v>
      </c>
      <c r="D2070" s="26" t="s">
        <v>40</v>
      </c>
      <c r="E2070" s="27">
        <v>3205</v>
      </c>
      <c r="F2070" s="67">
        <v>262</v>
      </c>
      <c r="G2070" s="67"/>
      <c r="H2070" s="47">
        <v>6000850932</v>
      </c>
      <c r="I2070" s="26" t="s">
        <v>42</v>
      </c>
      <c r="J2070" s="26" t="s">
        <v>42</v>
      </c>
      <c r="K2070" s="30" t="str">
        <f t="shared" si="304"/>
        <v>Custeio</v>
      </c>
      <c r="L2070" s="119" t="s">
        <v>950</v>
      </c>
      <c r="M2070" s="47" t="s">
        <v>44</v>
      </c>
      <c r="N2070" s="26" t="str">
        <f t="shared" si="300"/>
        <v>Realizado</v>
      </c>
      <c r="O2070" s="47" t="s">
        <v>1003</v>
      </c>
      <c r="P2070" s="47" t="s">
        <v>1006</v>
      </c>
      <c r="Q2070" s="26" t="str">
        <f>IFERROR(IFERROR(VLOOKUP(H2070,[1]STATUS_CAPEX!I:J,2,0),VLOOKUP(H2070,[1]STATUS_OPEX!H:I,2,0)),0)</f>
        <v>LIB //COMS</v>
      </c>
      <c r="R2070" s="135">
        <v>45600</v>
      </c>
      <c r="S2070" s="32" t="s">
        <v>165</v>
      </c>
      <c r="T2070" s="47" t="s">
        <v>72</v>
      </c>
      <c r="U2070" s="33" t="s">
        <v>39</v>
      </c>
      <c r="V2070" s="33" t="str">
        <f t="shared" si="307"/>
        <v>OK</v>
      </c>
      <c r="W2070" s="33" t="s">
        <v>49</v>
      </c>
      <c r="X2070" s="33" t="s">
        <v>49</v>
      </c>
      <c r="Y2070" s="33" t="s">
        <v>39</v>
      </c>
      <c r="Z2070" s="14">
        <f t="shared" si="301"/>
        <v>1</v>
      </c>
      <c r="AA2070" s="48">
        <v>4864.3500000000004</v>
      </c>
      <c r="AB2070" s="76" t="s">
        <v>661</v>
      </c>
      <c r="AC2070" s="36" t="s">
        <v>271</v>
      </c>
      <c r="AD2070" s="37" t="s">
        <v>51</v>
      </c>
      <c r="AE2070" s="32" t="str">
        <f t="shared" si="306"/>
        <v>Realizado</v>
      </c>
      <c r="AF2070" s="38" t="s">
        <v>166</v>
      </c>
      <c r="AG2070" s="39">
        <f t="shared" si="296"/>
        <v>3836.19</v>
      </c>
      <c r="AH2070" s="40">
        <v>2548098.5699999998</v>
      </c>
      <c r="AI2070" s="35" t="e">
        <f t="shared" si="302"/>
        <v>#N/A</v>
      </c>
      <c r="AJ2070" s="110">
        <v>26276665</v>
      </c>
      <c r="AK2070" s="77">
        <v>3836.19</v>
      </c>
      <c r="AL2070" s="34" t="str">
        <f t="shared" si="303"/>
        <v>Mauricio Alves</v>
      </c>
    </row>
    <row r="2071" spans="1:38" x14ac:dyDescent="0.25">
      <c r="A2071" s="26" t="s">
        <v>38</v>
      </c>
      <c r="B2071" s="26" t="s">
        <v>39</v>
      </c>
      <c r="C2071" s="26" t="s">
        <v>52</v>
      </c>
      <c r="D2071" s="26" t="s">
        <v>40</v>
      </c>
      <c r="E2071" s="27">
        <v>4220</v>
      </c>
      <c r="F2071" s="67">
        <v>263</v>
      </c>
      <c r="G2071" s="67">
        <v>6000850665</v>
      </c>
      <c r="H2071" s="119">
        <v>6000850875</v>
      </c>
      <c r="I2071" s="26" t="s">
        <v>42</v>
      </c>
      <c r="J2071" s="26" t="s">
        <v>42</v>
      </c>
      <c r="K2071" s="30" t="str">
        <f t="shared" si="304"/>
        <v>Custeio</v>
      </c>
      <c r="L2071" s="119" t="s">
        <v>950</v>
      </c>
      <c r="M2071" s="47" t="s">
        <v>44</v>
      </c>
      <c r="N2071" s="26" t="str">
        <f t="shared" si="300"/>
        <v>Realizado</v>
      </c>
      <c r="O2071" s="47" t="s">
        <v>100</v>
      </c>
      <c r="P2071" s="47" t="s">
        <v>867</v>
      </c>
      <c r="Q2071" s="26" t="str">
        <f>IFERROR(IFERROR(VLOOKUP(H2071,[1]STATUS_CAPEX!I:J,2,0),VLOOKUP(H2071,[1]STATUS_OPEX!H:I,2,0)),0)</f>
        <v>LIB //COMS</v>
      </c>
      <c r="R2071" s="135">
        <v>45600</v>
      </c>
      <c r="S2071" s="32" t="s">
        <v>165</v>
      </c>
      <c r="T2071" s="47" t="s">
        <v>72</v>
      </c>
      <c r="U2071" s="33" t="s">
        <v>39</v>
      </c>
      <c r="V2071" s="33" t="str">
        <f t="shared" si="307"/>
        <v>OK</v>
      </c>
      <c r="W2071" s="33" t="s">
        <v>49</v>
      </c>
      <c r="X2071" s="33" t="s">
        <v>49</v>
      </c>
      <c r="Y2071" s="33" t="s">
        <v>39</v>
      </c>
      <c r="Z2071" s="14">
        <f t="shared" si="301"/>
        <v>1</v>
      </c>
      <c r="AA2071" s="48">
        <v>6895.2</v>
      </c>
      <c r="AB2071" s="76" t="s">
        <v>661</v>
      </c>
      <c r="AC2071" s="36" t="s">
        <v>73</v>
      </c>
      <c r="AD2071" s="37" t="s">
        <v>51</v>
      </c>
      <c r="AE2071" s="32" t="str">
        <f t="shared" si="306"/>
        <v>Realizado</v>
      </c>
      <c r="AF2071" s="38" t="s">
        <v>166</v>
      </c>
      <c r="AG2071" s="39">
        <f t="shared" si="296"/>
        <v>2661.83</v>
      </c>
      <c r="AH2071" s="40">
        <v>2548098.5699999998</v>
      </c>
      <c r="AI2071" s="35" t="e">
        <f t="shared" si="302"/>
        <v>#N/A</v>
      </c>
      <c r="AJ2071" s="50">
        <v>26276720</v>
      </c>
      <c r="AK2071" s="77">
        <v>2661.83</v>
      </c>
      <c r="AL2071" s="34" t="str">
        <f t="shared" si="303"/>
        <v>Mauricio Alves</v>
      </c>
    </row>
    <row r="2072" spans="1:38" x14ac:dyDescent="0.25">
      <c r="A2072" s="26" t="s">
        <v>38</v>
      </c>
      <c r="B2072" s="26" t="s">
        <v>39</v>
      </c>
      <c r="C2072" s="26" t="s">
        <v>52</v>
      </c>
      <c r="D2072" s="26" t="s">
        <v>40</v>
      </c>
      <c r="E2072" s="27">
        <v>117185</v>
      </c>
      <c r="F2072" s="67">
        <v>264</v>
      </c>
      <c r="G2072" s="67">
        <v>6000850669</v>
      </c>
      <c r="H2072" s="119">
        <v>6000850877</v>
      </c>
      <c r="I2072" s="26" t="s">
        <v>42</v>
      </c>
      <c r="J2072" s="26" t="s">
        <v>42</v>
      </c>
      <c r="K2072" s="30" t="str">
        <f t="shared" si="304"/>
        <v>Custeio</v>
      </c>
      <c r="L2072" s="119" t="s">
        <v>950</v>
      </c>
      <c r="M2072" s="47" t="s">
        <v>44</v>
      </c>
      <c r="N2072" s="26" t="str">
        <f t="shared" si="300"/>
        <v>Realizado</v>
      </c>
      <c r="O2072" s="47" t="s">
        <v>64</v>
      </c>
      <c r="P2072" s="47" t="s">
        <v>110</v>
      </c>
      <c r="Q2072" s="26" t="str">
        <f>IFERROR(IFERROR(VLOOKUP(H2072,[1]STATUS_CAPEX!I:J,2,0),VLOOKUP(H2072,[1]STATUS_OPEX!H:I,2,0)),0)</f>
        <v>LIB //COMS</v>
      </c>
      <c r="R2072" s="135">
        <v>45600</v>
      </c>
      <c r="S2072" s="32" t="s">
        <v>165</v>
      </c>
      <c r="T2072" s="47" t="s">
        <v>72</v>
      </c>
      <c r="U2072" s="33" t="s">
        <v>39</v>
      </c>
      <c r="V2072" s="33" t="str">
        <f t="shared" si="307"/>
        <v>OK</v>
      </c>
      <c r="W2072" s="33" t="s">
        <v>49</v>
      </c>
      <c r="X2072" s="33" t="s">
        <v>49</v>
      </c>
      <c r="Y2072" s="33" t="s">
        <v>39</v>
      </c>
      <c r="Z2072" s="14">
        <f t="shared" si="301"/>
        <v>1</v>
      </c>
      <c r="AA2072" s="48">
        <v>2325.06</v>
      </c>
      <c r="AB2072" s="76" t="s">
        <v>661</v>
      </c>
      <c r="AC2072" s="36" t="s">
        <v>73</v>
      </c>
      <c r="AD2072" s="37" t="s">
        <v>51</v>
      </c>
      <c r="AE2072" s="32" t="str">
        <f t="shared" si="306"/>
        <v>Realizado</v>
      </c>
      <c r="AF2072" s="38" t="s">
        <v>166</v>
      </c>
      <c r="AG2072" s="39">
        <f t="shared" si="296"/>
        <v>731.01</v>
      </c>
      <c r="AH2072" s="40">
        <v>2548098.5699999998</v>
      </c>
      <c r="AI2072" s="35" t="e">
        <f t="shared" si="302"/>
        <v>#N/A</v>
      </c>
      <c r="AJ2072" s="50">
        <v>26276666</v>
      </c>
      <c r="AK2072" s="77">
        <v>731.01</v>
      </c>
      <c r="AL2072" s="34" t="str">
        <f t="shared" si="303"/>
        <v>Mauricio Alves</v>
      </c>
    </row>
    <row r="2073" spans="1:38" x14ac:dyDescent="0.25">
      <c r="A2073" s="26" t="s">
        <v>38</v>
      </c>
      <c r="B2073" s="26" t="s">
        <v>39</v>
      </c>
      <c r="C2073" s="26" t="s">
        <v>52</v>
      </c>
      <c r="D2073" s="26" t="s">
        <v>40</v>
      </c>
      <c r="E2073" s="27">
        <v>12830</v>
      </c>
      <c r="F2073" s="67">
        <v>331</v>
      </c>
      <c r="G2073" s="67"/>
      <c r="H2073" s="26">
        <v>6000853381</v>
      </c>
      <c r="I2073" s="26" t="s">
        <v>42</v>
      </c>
      <c r="J2073" s="26" t="s">
        <v>42</v>
      </c>
      <c r="K2073" s="30" t="str">
        <f t="shared" si="304"/>
        <v>Custeio</v>
      </c>
      <c r="L2073" s="47" t="s">
        <v>136</v>
      </c>
      <c r="M2073" s="47" t="s">
        <v>541</v>
      </c>
      <c r="N2073" s="26" t="str">
        <f t="shared" si="300"/>
        <v>Realizado</v>
      </c>
      <c r="O2073" s="47" t="s">
        <v>100</v>
      </c>
      <c r="P2073" s="47" t="s">
        <v>1007</v>
      </c>
      <c r="Q2073" s="26" t="str">
        <f>IFERROR(IFERROR(VLOOKUP(H2073,[1]STATUS_CAPEX!I:J,2,0),VLOOKUP(H2073,[1]STATUS_OPEX!H:I,2,0)),0)</f>
        <v>LIB //COMS</v>
      </c>
      <c r="R2073" s="135">
        <v>45601</v>
      </c>
      <c r="S2073" s="32" t="s">
        <v>165</v>
      </c>
      <c r="T2073" s="47" t="s">
        <v>72</v>
      </c>
      <c r="U2073" s="33" t="s">
        <v>39</v>
      </c>
      <c r="V2073" s="33" t="str">
        <f t="shared" si="307"/>
        <v>OK</v>
      </c>
      <c r="W2073" s="33" t="s">
        <v>49</v>
      </c>
      <c r="X2073" s="33" t="s">
        <v>49</v>
      </c>
      <c r="Y2073" s="33" t="s">
        <v>39</v>
      </c>
      <c r="Z2073" s="14">
        <f t="shared" si="301"/>
        <v>1</v>
      </c>
      <c r="AA2073" s="48">
        <v>1691.87</v>
      </c>
      <c r="AB2073" s="76" t="s">
        <v>661</v>
      </c>
      <c r="AC2073" s="36" t="s">
        <v>73</v>
      </c>
      <c r="AD2073" s="37" t="s">
        <v>51</v>
      </c>
      <c r="AE2073" s="32" t="str">
        <f t="shared" si="306"/>
        <v>Realizado</v>
      </c>
      <c r="AF2073" s="38" t="s">
        <v>166</v>
      </c>
      <c r="AG2073" s="39">
        <f t="shared" si="296"/>
        <v>224.32</v>
      </c>
      <c r="AH2073" s="40">
        <v>2548098.5699999998</v>
      </c>
      <c r="AI2073" s="35" t="e">
        <f t="shared" si="302"/>
        <v>#N/A</v>
      </c>
      <c r="AJ2073" s="50">
        <v>26349200</v>
      </c>
      <c r="AK2073" s="77">
        <v>224.32</v>
      </c>
      <c r="AL2073" s="34" t="str">
        <f t="shared" si="303"/>
        <v>Mauricio Alves</v>
      </c>
    </row>
    <row r="2074" spans="1:38" x14ac:dyDescent="0.25">
      <c r="A2074" s="26" t="s">
        <v>38</v>
      </c>
      <c r="B2074" s="26" t="s">
        <v>39</v>
      </c>
      <c r="C2074" s="26" t="s">
        <v>52</v>
      </c>
      <c r="D2074" s="26" t="s">
        <v>40</v>
      </c>
      <c r="E2074" s="27">
        <v>12810</v>
      </c>
      <c r="F2074" s="67">
        <v>332</v>
      </c>
      <c r="G2074" s="67"/>
      <c r="H2074" s="26">
        <v>6000806618</v>
      </c>
      <c r="I2074" s="26" t="s">
        <v>42</v>
      </c>
      <c r="J2074" s="26" t="s">
        <v>42</v>
      </c>
      <c r="K2074" s="30" t="str">
        <f t="shared" si="304"/>
        <v>Custeio</v>
      </c>
      <c r="L2074" s="47" t="s">
        <v>75</v>
      </c>
      <c r="M2074" s="47" t="s">
        <v>541</v>
      </c>
      <c r="N2074" s="26" t="str">
        <f t="shared" si="300"/>
        <v>Realizado</v>
      </c>
      <c r="O2074" s="47" t="s">
        <v>100</v>
      </c>
      <c r="P2074" s="47" t="s">
        <v>76</v>
      </c>
      <c r="Q2074" s="26" t="str">
        <f>IFERROR(IFERROR(VLOOKUP(H2074,[1]STATUS_CAPEX!I:J,2,0),VLOOKUP(H2074,[1]STATUS_OPEX!H:I,2,0)),0)</f>
        <v>LIB //COMS</v>
      </c>
      <c r="R2074" s="135">
        <v>45601</v>
      </c>
      <c r="S2074" s="32" t="s">
        <v>165</v>
      </c>
      <c r="T2074" s="47" t="s">
        <v>72</v>
      </c>
      <c r="U2074" s="33" t="s">
        <v>39</v>
      </c>
      <c r="V2074" s="33" t="str">
        <f t="shared" si="307"/>
        <v>OK</v>
      </c>
      <c r="W2074" s="33" t="s">
        <v>49</v>
      </c>
      <c r="X2074" s="33" t="s">
        <v>49</v>
      </c>
      <c r="Y2074" s="33" t="s">
        <v>39</v>
      </c>
      <c r="Z2074" s="14">
        <f t="shared" si="301"/>
        <v>1</v>
      </c>
      <c r="AA2074" s="48">
        <v>1225.75</v>
      </c>
      <c r="AB2074" s="76" t="s">
        <v>661</v>
      </c>
      <c r="AC2074" s="36" t="s">
        <v>271</v>
      </c>
      <c r="AD2074" s="37" t="s">
        <v>51</v>
      </c>
      <c r="AE2074" s="32" t="str">
        <f t="shared" si="306"/>
        <v>Realizado</v>
      </c>
      <c r="AF2074" s="38" t="s">
        <v>166</v>
      </c>
      <c r="AG2074" s="39">
        <f t="shared" si="296"/>
        <v>314.39999999999998</v>
      </c>
      <c r="AH2074" s="40">
        <v>2548098.5699999998</v>
      </c>
      <c r="AI2074" s="35" t="e">
        <f t="shared" si="302"/>
        <v>#N/A</v>
      </c>
      <c r="AJ2074" s="110">
        <v>26306470</v>
      </c>
      <c r="AK2074" s="77">
        <v>314.39999999999998</v>
      </c>
      <c r="AL2074" s="34" t="str">
        <f t="shared" si="303"/>
        <v>Mauricio Alves</v>
      </c>
    </row>
    <row r="2075" spans="1:38" x14ac:dyDescent="0.25">
      <c r="A2075" s="26" t="s">
        <v>38</v>
      </c>
      <c r="B2075" s="26" t="s">
        <v>39</v>
      </c>
      <c r="C2075" s="26" t="s">
        <v>52</v>
      </c>
      <c r="D2075" s="26" t="s">
        <v>40</v>
      </c>
      <c r="E2075" s="27">
        <v>44855761</v>
      </c>
      <c r="F2075" s="67">
        <v>333</v>
      </c>
      <c r="G2075" s="67"/>
      <c r="H2075" s="26">
        <v>6000853047</v>
      </c>
      <c r="I2075" s="26" t="s">
        <v>42</v>
      </c>
      <c r="J2075" s="26" t="s">
        <v>42</v>
      </c>
      <c r="K2075" s="30" t="str">
        <f t="shared" si="304"/>
        <v>Custeio</v>
      </c>
      <c r="L2075" s="47" t="s">
        <v>136</v>
      </c>
      <c r="M2075" s="47" t="s">
        <v>523</v>
      </c>
      <c r="N2075" s="26" t="str">
        <f t="shared" si="300"/>
        <v>Realizado</v>
      </c>
      <c r="O2075" s="47" t="s">
        <v>64</v>
      </c>
      <c r="P2075" s="47" t="s">
        <v>867</v>
      </c>
      <c r="Q2075" s="26" t="str">
        <f>IFERROR(IFERROR(VLOOKUP(H2075,[1]STATUS_CAPEX!I:J,2,0),VLOOKUP(H2075,[1]STATUS_OPEX!H:I,2,0)),0)</f>
        <v>LIB //COMS</v>
      </c>
      <c r="R2075" s="135">
        <v>45601</v>
      </c>
      <c r="S2075" s="32" t="s">
        <v>165</v>
      </c>
      <c r="T2075" s="47" t="s">
        <v>72</v>
      </c>
      <c r="U2075" s="33" t="s">
        <v>39</v>
      </c>
      <c r="V2075" s="33" t="str">
        <f t="shared" si="307"/>
        <v>OK</v>
      </c>
      <c r="W2075" s="33" t="s">
        <v>49</v>
      </c>
      <c r="X2075" s="33" t="s">
        <v>49</v>
      </c>
      <c r="Y2075" s="33" t="s">
        <v>39</v>
      </c>
      <c r="Z2075" s="14">
        <f t="shared" si="301"/>
        <v>1</v>
      </c>
      <c r="AA2075" s="48">
        <v>487.18</v>
      </c>
      <c r="AB2075" s="76" t="s">
        <v>661</v>
      </c>
      <c r="AC2075" s="36" t="s">
        <v>271</v>
      </c>
      <c r="AD2075" s="37" t="s">
        <v>51</v>
      </c>
      <c r="AE2075" s="32" t="str">
        <f t="shared" si="306"/>
        <v>Realizado</v>
      </c>
      <c r="AF2075" s="38" t="s">
        <v>166</v>
      </c>
      <c r="AG2075" s="39">
        <f t="shared" si="296"/>
        <v>488.11</v>
      </c>
      <c r="AH2075" s="40">
        <v>2548098.5699999998</v>
      </c>
      <c r="AI2075" s="35" t="e">
        <f t="shared" si="302"/>
        <v>#N/A</v>
      </c>
      <c r="AJ2075" s="110">
        <v>26306733</v>
      </c>
      <c r="AK2075" s="77">
        <v>488.11</v>
      </c>
      <c r="AL2075" s="34" t="str">
        <f t="shared" si="303"/>
        <v>Mauricio Alves</v>
      </c>
    </row>
    <row r="2076" spans="1:38" x14ac:dyDescent="0.25">
      <c r="A2076" s="26" t="s">
        <v>38</v>
      </c>
      <c r="B2076" s="26" t="s">
        <v>39</v>
      </c>
      <c r="C2076" s="26" t="s">
        <v>52</v>
      </c>
      <c r="D2076" s="26" t="s">
        <v>40</v>
      </c>
      <c r="E2076" s="27">
        <v>13068</v>
      </c>
      <c r="F2076" s="67">
        <v>334</v>
      </c>
      <c r="G2076" s="67"/>
      <c r="H2076" s="26">
        <v>6000853046</v>
      </c>
      <c r="I2076" s="26" t="s">
        <v>42</v>
      </c>
      <c r="J2076" s="26" t="s">
        <v>42</v>
      </c>
      <c r="K2076" s="30" t="str">
        <f t="shared" si="304"/>
        <v>Custeio</v>
      </c>
      <c r="L2076" s="47" t="s">
        <v>136</v>
      </c>
      <c r="M2076" s="47" t="s">
        <v>506</v>
      </c>
      <c r="N2076" s="26" t="str">
        <f t="shared" si="300"/>
        <v>Realizado</v>
      </c>
      <c r="O2076" s="47" t="s">
        <v>64</v>
      </c>
      <c r="P2076" s="47" t="s">
        <v>867</v>
      </c>
      <c r="Q2076" s="26" t="str">
        <f>IFERROR(IFERROR(VLOOKUP(H2076,[1]STATUS_CAPEX!I:J,2,0),VLOOKUP(H2076,[1]STATUS_OPEX!H:I,2,0)),0)</f>
        <v>LIB //COMS</v>
      </c>
      <c r="R2076" s="135">
        <v>45601</v>
      </c>
      <c r="S2076" s="32" t="s">
        <v>165</v>
      </c>
      <c r="T2076" s="47" t="s">
        <v>72</v>
      </c>
      <c r="U2076" s="33" t="s">
        <v>39</v>
      </c>
      <c r="V2076" s="33" t="str">
        <f t="shared" si="307"/>
        <v>OK</v>
      </c>
      <c r="W2076" s="33" t="s">
        <v>49</v>
      </c>
      <c r="X2076" s="33" t="s">
        <v>49</v>
      </c>
      <c r="Y2076" s="33" t="s">
        <v>39</v>
      </c>
      <c r="Z2076" s="14">
        <f t="shared" si="301"/>
        <v>1</v>
      </c>
      <c r="AA2076" s="48">
        <v>1712.93</v>
      </c>
      <c r="AB2076" s="76" t="s">
        <v>661</v>
      </c>
      <c r="AC2076" s="36" t="s">
        <v>271</v>
      </c>
      <c r="AD2076" s="37" t="s">
        <v>51</v>
      </c>
      <c r="AE2076" s="32" t="str">
        <f t="shared" si="306"/>
        <v>Realizado</v>
      </c>
      <c r="AF2076" s="38" t="s">
        <v>166</v>
      </c>
      <c r="AG2076" s="39">
        <f t="shared" si="296"/>
        <v>566.27</v>
      </c>
      <c r="AH2076" s="40">
        <v>2548098.5699999998</v>
      </c>
      <c r="AI2076" s="35" t="e">
        <f t="shared" si="302"/>
        <v>#N/A</v>
      </c>
      <c r="AJ2076" s="110">
        <v>26306735</v>
      </c>
      <c r="AK2076" s="77">
        <v>566.27</v>
      </c>
      <c r="AL2076" s="34" t="str">
        <f t="shared" si="303"/>
        <v>Mauricio Alves</v>
      </c>
    </row>
    <row r="2077" spans="1:38" x14ac:dyDescent="0.25">
      <c r="A2077" s="26" t="s">
        <v>38</v>
      </c>
      <c r="B2077" s="26" t="s">
        <v>39</v>
      </c>
      <c r="C2077" s="26" t="s">
        <v>52</v>
      </c>
      <c r="D2077" s="26" t="s">
        <v>40</v>
      </c>
      <c r="E2077" s="27">
        <v>12987</v>
      </c>
      <c r="F2077" s="67">
        <v>335</v>
      </c>
      <c r="G2077" s="67"/>
      <c r="H2077" s="26">
        <v>6000853749</v>
      </c>
      <c r="I2077" s="26" t="s">
        <v>42</v>
      </c>
      <c r="J2077" s="26" t="s">
        <v>42</v>
      </c>
      <c r="K2077" s="30" t="str">
        <f t="shared" si="304"/>
        <v>Custeio</v>
      </c>
      <c r="L2077" s="47" t="s">
        <v>136</v>
      </c>
      <c r="M2077" s="47" t="s">
        <v>523</v>
      </c>
      <c r="N2077" s="26" t="str">
        <f t="shared" si="300"/>
        <v>Realizado</v>
      </c>
      <c r="O2077" s="47" t="s">
        <v>45</v>
      </c>
      <c r="P2077" s="47" t="s">
        <v>1008</v>
      </c>
      <c r="Q2077" s="26" t="str">
        <f>IFERROR(IFERROR(VLOOKUP(H2077,[1]STATUS_CAPEX!I:J,2,0),VLOOKUP(H2077,[1]STATUS_OPEX!H:I,2,0)),0)</f>
        <v>LIB //COMS</v>
      </c>
      <c r="R2077" s="135">
        <v>45601</v>
      </c>
      <c r="S2077" s="32" t="s">
        <v>165</v>
      </c>
      <c r="T2077" s="47" t="s">
        <v>72</v>
      </c>
      <c r="U2077" s="33" t="s">
        <v>39</v>
      </c>
      <c r="V2077" s="33" t="str">
        <f t="shared" si="307"/>
        <v>OK</v>
      </c>
      <c r="W2077" s="33" t="s">
        <v>49</v>
      </c>
      <c r="X2077" s="33" t="s">
        <v>49</v>
      </c>
      <c r="Y2077" s="33" t="s">
        <v>39</v>
      </c>
      <c r="Z2077" s="14">
        <f t="shared" si="301"/>
        <v>1</v>
      </c>
      <c r="AA2077" s="48">
        <v>18.350000000000001</v>
      </c>
      <c r="AB2077" s="76" t="s">
        <v>661</v>
      </c>
      <c r="AC2077" s="36" t="s">
        <v>271</v>
      </c>
      <c r="AD2077" s="37" t="s">
        <v>51</v>
      </c>
      <c r="AE2077" s="32" t="str">
        <f t="shared" si="306"/>
        <v>Realizado</v>
      </c>
      <c r="AF2077" s="38" t="s">
        <v>166</v>
      </c>
      <c r="AG2077" s="39">
        <f t="shared" si="296"/>
        <v>18.38</v>
      </c>
      <c r="AH2077" s="40">
        <v>2548098.5699999998</v>
      </c>
      <c r="AI2077" s="35" t="e">
        <f t="shared" si="302"/>
        <v>#N/A</v>
      </c>
      <c r="AJ2077" s="110">
        <v>26347872</v>
      </c>
      <c r="AK2077" s="77">
        <v>18.38</v>
      </c>
      <c r="AL2077" s="34" t="str">
        <f t="shared" si="303"/>
        <v>Mauricio Alves</v>
      </c>
    </row>
    <row r="2078" spans="1:38" x14ac:dyDescent="0.25">
      <c r="A2078" s="26" t="s">
        <v>38</v>
      </c>
      <c r="B2078" s="26" t="s">
        <v>39</v>
      </c>
      <c r="C2078" s="26" t="s">
        <v>52</v>
      </c>
      <c r="D2078" s="26" t="s">
        <v>40</v>
      </c>
      <c r="E2078" s="27">
        <v>12730</v>
      </c>
      <c r="F2078" s="67">
        <v>849</v>
      </c>
      <c r="G2078" s="67"/>
      <c r="H2078" s="26">
        <v>6000852054</v>
      </c>
      <c r="I2078" s="43" t="s">
        <v>42</v>
      </c>
      <c r="J2078" s="43" t="s">
        <v>42</v>
      </c>
      <c r="K2078" s="30" t="str">
        <f t="shared" si="304"/>
        <v>Custeio</v>
      </c>
      <c r="L2078" s="47" t="s">
        <v>136</v>
      </c>
      <c r="M2078" s="47" t="s">
        <v>891</v>
      </c>
      <c r="N2078" s="26" t="str">
        <f t="shared" si="300"/>
        <v>Realizado</v>
      </c>
      <c r="O2078" s="47" t="s">
        <v>45</v>
      </c>
      <c r="P2078" s="47" t="s">
        <v>867</v>
      </c>
      <c r="Q2078" s="26" t="str">
        <f>IFERROR(IFERROR(VLOOKUP(H2078,[1]STATUS_CAPEX!I:J,2,0),VLOOKUP(H2078,[1]STATUS_OPEX!H:I,2,0)),0)</f>
        <v>LIB //COMS</v>
      </c>
      <c r="R2078" s="135">
        <v>45601</v>
      </c>
      <c r="S2078" s="32" t="s">
        <v>165</v>
      </c>
      <c r="T2078" s="47" t="s">
        <v>72</v>
      </c>
      <c r="U2078" s="33" t="s">
        <v>39</v>
      </c>
      <c r="V2078" s="33" t="str">
        <f t="shared" si="307"/>
        <v>OK</v>
      </c>
      <c r="W2078" s="33" t="s">
        <v>49</v>
      </c>
      <c r="X2078" s="33" t="s">
        <v>49</v>
      </c>
      <c r="Y2078" s="33" t="s">
        <v>39</v>
      </c>
      <c r="Z2078" s="14">
        <f t="shared" si="301"/>
        <v>1</v>
      </c>
      <c r="AA2078" s="48">
        <v>4294.42</v>
      </c>
      <c r="AB2078" s="76" t="s">
        <v>661</v>
      </c>
      <c r="AC2078" s="36" t="s">
        <v>73</v>
      </c>
      <c r="AD2078" s="37" t="s">
        <v>51</v>
      </c>
      <c r="AE2078" s="32" t="str">
        <f t="shared" si="306"/>
        <v>Realizado</v>
      </c>
      <c r="AF2078" s="38" t="s">
        <v>166</v>
      </c>
      <c r="AG2078" s="39">
        <f t="shared" si="296"/>
        <v>2750.87</v>
      </c>
      <c r="AH2078" s="40">
        <v>2548098.5699999998</v>
      </c>
      <c r="AI2078" s="35" t="e">
        <f t="shared" si="302"/>
        <v>#N/A</v>
      </c>
      <c r="AJ2078" s="50">
        <v>26305602</v>
      </c>
      <c r="AK2078" s="77">
        <v>2750.87</v>
      </c>
      <c r="AL2078" s="34" t="str">
        <f t="shared" si="303"/>
        <v>Mauricio Alves</v>
      </c>
    </row>
    <row r="2079" spans="1:38" hidden="1" x14ac:dyDescent="0.25">
      <c r="A2079" s="26" t="s">
        <v>183</v>
      </c>
      <c r="B2079" s="26" t="s">
        <v>905</v>
      </c>
      <c r="C2079" s="26" t="s">
        <v>372</v>
      </c>
      <c r="D2079" s="26" t="s">
        <v>286</v>
      </c>
      <c r="E2079" s="27">
        <v>12306</v>
      </c>
      <c r="F2079" s="67">
        <v>850</v>
      </c>
      <c r="G2079" s="67"/>
      <c r="H2079" s="167">
        <v>6000847304</v>
      </c>
      <c r="I2079" s="45" t="s">
        <v>107</v>
      </c>
      <c r="J2079" s="45" t="s">
        <v>107</v>
      </c>
      <c r="K2079" s="30" t="str">
        <f t="shared" si="304"/>
        <v>Custeio</v>
      </c>
      <c r="L2079" s="47" t="s">
        <v>156</v>
      </c>
      <c r="M2079" s="47" t="s">
        <v>891</v>
      </c>
      <c r="N2079" s="26" t="str">
        <f t="shared" si="300"/>
        <v>Realizado</v>
      </c>
      <c r="O2079" s="47" t="s">
        <v>45</v>
      </c>
      <c r="P2079" s="47" t="s">
        <v>867</v>
      </c>
      <c r="Q2079" s="26" t="str">
        <f>IFERROR(IFERROR(VLOOKUP(H2079,[1]STATUS_CAPEX!I:J,2,0),VLOOKUP(H2079,[1]STATUS_OPEX!H:I,2,0)),0)</f>
        <v>LIB //PEND</v>
      </c>
      <c r="R2079" s="135">
        <v>45601</v>
      </c>
      <c r="S2079" s="32" t="s">
        <v>66</v>
      </c>
      <c r="T2079" s="47" t="s">
        <v>72</v>
      </c>
      <c r="U2079" s="33" t="s">
        <v>39</v>
      </c>
      <c r="V2079" s="33" t="str">
        <f t="shared" si="307"/>
        <v>OK</v>
      </c>
      <c r="W2079" s="33" t="s">
        <v>49</v>
      </c>
      <c r="X2079" s="33" t="s">
        <v>49</v>
      </c>
      <c r="Y2079" s="33" t="str">
        <f>IF(AK2079&gt;0,"OK","NOK")</f>
        <v>OK</v>
      </c>
      <c r="Z2079" s="14">
        <f t="shared" si="301"/>
        <v>1</v>
      </c>
      <c r="AA2079" s="48">
        <v>6556.13</v>
      </c>
      <c r="AB2079" s="50" t="s">
        <v>50</v>
      </c>
      <c r="AC2079" s="36" t="s">
        <v>271</v>
      </c>
      <c r="AD2079" s="37" t="s">
        <v>51</v>
      </c>
      <c r="AE2079" s="32" t="str">
        <f t="shared" si="306"/>
        <v>Realizado</v>
      </c>
      <c r="AF2079" s="38" t="s">
        <v>68</v>
      </c>
      <c r="AG2079" s="39">
        <f t="shared" si="296"/>
        <v>4011.98</v>
      </c>
      <c r="AH2079" s="40">
        <v>2548098.5699999998</v>
      </c>
      <c r="AI2079" s="35" t="e">
        <f t="shared" si="302"/>
        <v>#N/A</v>
      </c>
      <c r="AJ2079" s="110">
        <v>26257836</v>
      </c>
      <c r="AK2079" s="77">
        <v>4011.98</v>
      </c>
      <c r="AL2079" s="34" t="str">
        <f t="shared" si="303"/>
        <v>Erica Fragoso</v>
      </c>
    </row>
    <row r="2080" spans="1:38" hidden="1" x14ac:dyDescent="0.25">
      <c r="A2080" s="26" t="s">
        <v>183</v>
      </c>
      <c r="B2080" s="26" t="s">
        <v>905</v>
      </c>
      <c r="C2080" s="26" t="s">
        <v>372</v>
      </c>
      <c r="D2080" s="26" t="s">
        <v>286</v>
      </c>
      <c r="E2080" s="27">
        <v>12306</v>
      </c>
      <c r="F2080" s="67">
        <v>851</v>
      </c>
      <c r="G2080" s="67"/>
      <c r="H2080" s="167">
        <v>6000847304</v>
      </c>
      <c r="I2080" s="45" t="s">
        <v>107</v>
      </c>
      <c r="J2080" s="45" t="s">
        <v>107</v>
      </c>
      <c r="K2080" s="30" t="str">
        <f t="shared" si="304"/>
        <v>Custeio</v>
      </c>
      <c r="L2080" s="47" t="s">
        <v>156</v>
      </c>
      <c r="M2080" s="47" t="s">
        <v>891</v>
      </c>
      <c r="N2080" s="26" t="str">
        <f t="shared" si="300"/>
        <v>Realizado</v>
      </c>
      <c r="O2080" s="47" t="s">
        <v>45</v>
      </c>
      <c r="P2080" s="47" t="s">
        <v>867</v>
      </c>
      <c r="Q2080" s="26" t="str">
        <f>IFERROR(IFERROR(VLOOKUP(H2080,[1]STATUS_CAPEX!I:J,2,0),VLOOKUP(H2080,[1]STATUS_OPEX!H:I,2,0)),0)</f>
        <v>LIB //PEND</v>
      </c>
      <c r="R2080" s="135">
        <v>45601</v>
      </c>
      <c r="S2080" s="32" t="s">
        <v>66</v>
      </c>
      <c r="T2080" s="47" t="s">
        <v>72</v>
      </c>
      <c r="U2080" s="33" t="s">
        <v>39</v>
      </c>
      <c r="V2080" s="33" t="str">
        <f t="shared" si="307"/>
        <v>OK</v>
      </c>
      <c r="W2080" s="33" t="s">
        <v>49</v>
      </c>
      <c r="X2080" s="33" t="s">
        <v>49</v>
      </c>
      <c r="Y2080" s="33" t="str">
        <f>IF(AK2080&gt;0,"OK","NOK")</f>
        <v>OK</v>
      </c>
      <c r="Z2080" s="14">
        <f t="shared" si="301"/>
        <v>1</v>
      </c>
      <c r="AA2080" s="48">
        <v>6158.88</v>
      </c>
      <c r="AB2080" s="50" t="s">
        <v>50</v>
      </c>
      <c r="AC2080" s="36" t="s">
        <v>271</v>
      </c>
      <c r="AD2080" s="37" t="s">
        <v>51</v>
      </c>
      <c r="AE2080" s="32" t="str">
        <f t="shared" si="306"/>
        <v>Realizado</v>
      </c>
      <c r="AF2080" s="38" t="s">
        <v>68</v>
      </c>
      <c r="AG2080" s="39">
        <f t="shared" si="296"/>
        <v>3322.36</v>
      </c>
      <c r="AH2080" s="40">
        <v>2548098.5699999998</v>
      </c>
      <c r="AI2080" s="35" t="e">
        <f t="shared" si="302"/>
        <v>#N/A</v>
      </c>
      <c r="AJ2080" s="110">
        <v>26257836</v>
      </c>
      <c r="AK2080" s="77">
        <v>3322.36</v>
      </c>
      <c r="AL2080" s="34" t="str">
        <f t="shared" si="303"/>
        <v>Erica Fragoso</v>
      </c>
    </row>
    <row r="2081" spans="1:38" hidden="1" x14ac:dyDescent="0.25">
      <c r="A2081" s="26" t="s">
        <v>183</v>
      </c>
      <c r="B2081" s="26" t="s">
        <v>905</v>
      </c>
      <c r="C2081" s="26" t="s">
        <v>372</v>
      </c>
      <c r="D2081" s="26" t="s">
        <v>286</v>
      </c>
      <c r="E2081" s="27">
        <v>12307</v>
      </c>
      <c r="F2081" s="67">
        <v>852</v>
      </c>
      <c r="G2081" s="67"/>
      <c r="H2081" s="167">
        <v>6000847304</v>
      </c>
      <c r="I2081" s="45" t="s">
        <v>107</v>
      </c>
      <c r="J2081" s="45" t="s">
        <v>107</v>
      </c>
      <c r="K2081" s="30" t="str">
        <f t="shared" si="304"/>
        <v>Custeio</v>
      </c>
      <c r="L2081" s="47" t="s">
        <v>156</v>
      </c>
      <c r="M2081" s="47" t="s">
        <v>891</v>
      </c>
      <c r="N2081" s="26" t="str">
        <f t="shared" si="300"/>
        <v>Realizado</v>
      </c>
      <c r="O2081" s="47" t="s">
        <v>45</v>
      </c>
      <c r="P2081" s="47" t="s">
        <v>867</v>
      </c>
      <c r="Q2081" s="26" t="str">
        <f>IFERROR(IFERROR(VLOOKUP(H2081,[1]STATUS_CAPEX!I:J,2,0),VLOOKUP(H2081,[1]STATUS_OPEX!H:I,2,0)),0)</f>
        <v>LIB //PEND</v>
      </c>
      <c r="R2081" s="135">
        <v>45601</v>
      </c>
      <c r="S2081" s="32" t="s">
        <v>66</v>
      </c>
      <c r="T2081" s="47" t="s">
        <v>72</v>
      </c>
      <c r="U2081" s="33" t="s">
        <v>39</v>
      </c>
      <c r="V2081" s="33" t="str">
        <f t="shared" si="307"/>
        <v>OK</v>
      </c>
      <c r="W2081" s="33" t="s">
        <v>49</v>
      </c>
      <c r="X2081" s="33" t="s">
        <v>49</v>
      </c>
      <c r="Y2081" s="33" t="str">
        <f>IF(AK2081&gt;0,"OK","NOK")</f>
        <v>OK</v>
      </c>
      <c r="Z2081" s="14">
        <f t="shared" si="301"/>
        <v>1</v>
      </c>
      <c r="AA2081" s="48">
        <v>4828.62</v>
      </c>
      <c r="AB2081" s="50" t="s">
        <v>50</v>
      </c>
      <c r="AC2081" s="36" t="s">
        <v>271</v>
      </c>
      <c r="AD2081" s="37" t="s">
        <v>51</v>
      </c>
      <c r="AE2081" s="32" t="str">
        <f t="shared" si="306"/>
        <v>Realizado</v>
      </c>
      <c r="AF2081" s="38" t="s">
        <v>68</v>
      </c>
      <c r="AG2081" s="39">
        <f t="shared" si="296"/>
        <v>2105.71</v>
      </c>
      <c r="AH2081" s="40">
        <v>2548098.5699999998</v>
      </c>
      <c r="AI2081" s="35" t="e">
        <f t="shared" si="302"/>
        <v>#N/A</v>
      </c>
      <c r="AJ2081" s="110">
        <v>26257836</v>
      </c>
      <c r="AK2081" s="77">
        <v>2105.71</v>
      </c>
      <c r="AL2081" s="34" t="str">
        <f t="shared" si="303"/>
        <v>Erica Fragoso</v>
      </c>
    </row>
    <row r="2082" spans="1:38" x14ac:dyDescent="0.25">
      <c r="A2082" s="26" t="s">
        <v>38</v>
      </c>
      <c r="B2082" s="26" t="s">
        <v>39</v>
      </c>
      <c r="C2082" s="26" t="s">
        <v>52</v>
      </c>
      <c r="D2082" s="26" t="s">
        <v>40</v>
      </c>
      <c r="E2082" s="27">
        <v>12730</v>
      </c>
      <c r="F2082" s="67">
        <v>853</v>
      </c>
      <c r="G2082" s="67"/>
      <c r="H2082" s="26">
        <v>6000852055</v>
      </c>
      <c r="I2082" s="55" t="s">
        <v>42</v>
      </c>
      <c r="J2082" s="55" t="s">
        <v>42</v>
      </c>
      <c r="K2082" s="30" t="str">
        <f t="shared" si="304"/>
        <v>Custeio</v>
      </c>
      <c r="L2082" s="47" t="s">
        <v>136</v>
      </c>
      <c r="M2082" s="47" t="s">
        <v>891</v>
      </c>
      <c r="N2082" s="26" t="str">
        <f t="shared" si="300"/>
        <v>Realizado</v>
      </c>
      <c r="O2082" s="47" t="s">
        <v>45</v>
      </c>
      <c r="P2082" s="47" t="s">
        <v>867</v>
      </c>
      <c r="Q2082" s="26" t="str">
        <f>IFERROR(IFERROR(VLOOKUP(H2082,[1]STATUS_CAPEX!I:J,2,0),VLOOKUP(H2082,[1]STATUS_OPEX!H:I,2,0)),0)</f>
        <v>LIB //COMS</v>
      </c>
      <c r="R2082" s="135">
        <v>45601</v>
      </c>
      <c r="S2082" s="32" t="s">
        <v>165</v>
      </c>
      <c r="T2082" s="47" t="s">
        <v>72</v>
      </c>
      <c r="U2082" s="33" t="s">
        <v>39</v>
      </c>
      <c r="V2082" s="33" t="str">
        <f t="shared" si="307"/>
        <v>OK</v>
      </c>
      <c r="W2082" s="33" t="s">
        <v>49</v>
      </c>
      <c r="X2082" s="33" t="s">
        <v>49</v>
      </c>
      <c r="Y2082" s="33" t="s">
        <v>39</v>
      </c>
      <c r="Z2082" s="14">
        <f t="shared" si="301"/>
        <v>1</v>
      </c>
      <c r="AA2082" s="48">
        <v>6928.74</v>
      </c>
      <c r="AB2082" s="76" t="s">
        <v>661</v>
      </c>
      <c r="AC2082" s="36" t="s">
        <v>73</v>
      </c>
      <c r="AD2082" s="37" t="s">
        <v>51</v>
      </c>
      <c r="AE2082" s="32" t="str">
        <f t="shared" si="306"/>
        <v>Realizado</v>
      </c>
      <c r="AF2082" s="38" t="s">
        <v>166</v>
      </c>
      <c r="AG2082" s="39">
        <f t="shared" si="296"/>
        <v>3501.97</v>
      </c>
      <c r="AH2082" s="40">
        <v>2548098.5699999998</v>
      </c>
      <c r="AI2082" s="35" t="e">
        <f t="shared" si="302"/>
        <v>#N/A</v>
      </c>
      <c r="AJ2082" s="50">
        <v>26305553</v>
      </c>
      <c r="AK2082" s="77">
        <v>3501.97</v>
      </c>
      <c r="AL2082" s="34" t="str">
        <f t="shared" si="303"/>
        <v>Mauricio Alves</v>
      </c>
    </row>
    <row r="2083" spans="1:38" hidden="1" x14ac:dyDescent="0.25">
      <c r="A2083" s="26" t="s">
        <v>183</v>
      </c>
      <c r="B2083" s="26" t="s">
        <v>905</v>
      </c>
      <c r="C2083" s="26" t="s">
        <v>372</v>
      </c>
      <c r="D2083" s="26" t="s">
        <v>286</v>
      </c>
      <c r="E2083" s="27">
        <v>12307</v>
      </c>
      <c r="F2083" s="67">
        <v>854</v>
      </c>
      <c r="G2083" s="67"/>
      <c r="H2083" s="167">
        <v>6000847304</v>
      </c>
      <c r="I2083" s="45" t="s">
        <v>107</v>
      </c>
      <c r="J2083" s="45" t="s">
        <v>107</v>
      </c>
      <c r="K2083" s="30" t="str">
        <f t="shared" si="304"/>
        <v>Custeio</v>
      </c>
      <c r="L2083" s="47" t="s">
        <v>156</v>
      </c>
      <c r="M2083" s="47" t="s">
        <v>891</v>
      </c>
      <c r="N2083" s="26" t="str">
        <f t="shared" si="300"/>
        <v>Realizado</v>
      </c>
      <c r="O2083" s="47" t="s">
        <v>45</v>
      </c>
      <c r="P2083" s="47" t="s">
        <v>867</v>
      </c>
      <c r="Q2083" s="26" t="str">
        <f>IFERROR(IFERROR(VLOOKUP(H2083,[1]STATUS_CAPEX!I:J,2,0),VLOOKUP(H2083,[1]STATUS_OPEX!H:I,2,0)),0)</f>
        <v>LIB //PEND</v>
      </c>
      <c r="R2083" s="135">
        <v>45601</v>
      </c>
      <c r="S2083" s="32" t="s">
        <v>66</v>
      </c>
      <c r="T2083" s="47" t="s">
        <v>72</v>
      </c>
      <c r="U2083" s="33" t="s">
        <v>39</v>
      </c>
      <c r="V2083" s="33" t="str">
        <f t="shared" si="307"/>
        <v>OK</v>
      </c>
      <c r="W2083" s="33" t="s">
        <v>49</v>
      </c>
      <c r="X2083" s="33" t="s">
        <v>49</v>
      </c>
      <c r="Y2083" s="33" t="str">
        <f>IF(AK2083&gt;0,"OK","NOK")</f>
        <v>OK</v>
      </c>
      <c r="Z2083" s="14">
        <f t="shared" si="301"/>
        <v>1</v>
      </c>
      <c r="AA2083" s="48">
        <v>1539.72</v>
      </c>
      <c r="AB2083" s="50" t="s">
        <v>50</v>
      </c>
      <c r="AC2083" s="36" t="s">
        <v>271</v>
      </c>
      <c r="AD2083" s="37" t="s">
        <v>51</v>
      </c>
      <c r="AE2083" s="32" t="str">
        <f t="shared" si="306"/>
        <v>Realizado</v>
      </c>
      <c r="AF2083" s="38" t="s">
        <v>68</v>
      </c>
      <c r="AG2083" s="39">
        <f t="shared" si="296"/>
        <v>800.14</v>
      </c>
      <c r="AH2083" s="40">
        <v>2548098.5699999998</v>
      </c>
      <c r="AI2083" s="35" t="e">
        <f t="shared" si="302"/>
        <v>#N/A</v>
      </c>
      <c r="AJ2083" s="110">
        <v>26257836</v>
      </c>
      <c r="AK2083" s="77">
        <v>800.14</v>
      </c>
      <c r="AL2083" s="34" t="str">
        <f t="shared" si="303"/>
        <v>Erica Fragoso</v>
      </c>
    </row>
    <row r="2084" spans="1:38" hidden="1" x14ac:dyDescent="0.25">
      <c r="A2084" s="26" t="s">
        <v>183</v>
      </c>
      <c r="B2084" s="26" t="s">
        <v>905</v>
      </c>
      <c r="C2084" s="26" t="s">
        <v>372</v>
      </c>
      <c r="D2084" s="26" t="s">
        <v>286</v>
      </c>
      <c r="E2084" s="27">
        <v>12307</v>
      </c>
      <c r="F2084" s="67">
        <v>855</v>
      </c>
      <c r="G2084" s="67"/>
      <c r="H2084" s="167">
        <v>6000847304</v>
      </c>
      <c r="I2084" s="45" t="s">
        <v>107</v>
      </c>
      <c r="J2084" s="45" t="s">
        <v>107</v>
      </c>
      <c r="K2084" s="30" t="str">
        <f t="shared" si="304"/>
        <v>Custeio</v>
      </c>
      <c r="L2084" s="47" t="s">
        <v>156</v>
      </c>
      <c r="M2084" s="47" t="s">
        <v>891</v>
      </c>
      <c r="N2084" s="26" t="str">
        <f t="shared" si="300"/>
        <v>Realizado</v>
      </c>
      <c r="O2084" s="47" t="s">
        <v>45</v>
      </c>
      <c r="P2084" s="47" t="s">
        <v>867</v>
      </c>
      <c r="Q2084" s="26" t="str">
        <f>IFERROR(IFERROR(VLOOKUP(H2084,[1]STATUS_CAPEX!I:J,2,0),VLOOKUP(H2084,[1]STATUS_OPEX!H:I,2,0)),0)</f>
        <v>LIB //PEND</v>
      </c>
      <c r="R2084" s="135">
        <v>45601</v>
      </c>
      <c r="S2084" s="32" t="s">
        <v>66</v>
      </c>
      <c r="T2084" s="47" t="s">
        <v>72</v>
      </c>
      <c r="U2084" s="33" t="s">
        <v>39</v>
      </c>
      <c r="V2084" s="33" t="str">
        <f t="shared" si="307"/>
        <v>OK</v>
      </c>
      <c r="W2084" s="33" t="s">
        <v>49</v>
      </c>
      <c r="X2084" s="33" t="s">
        <v>49</v>
      </c>
      <c r="Y2084" s="33" t="str">
        <f>IF(AK2084&gt;0,"OK","NOK")</f>
        <v>OK</v>
      </c>
      <c r="Z2084" s="14">
        <f t="shared" si="301"/>
        <v>1</v>
      </c>
      <c r="AA2084" s="48">
        <v>3079.44</v>
      </c>
      <c r="AB2084" s="50" t="s">
        <v>50</v>
      </c>
      <c r="AC2084" s="36" t="s">
        <v>271</v>
      </c>
      <c r="AD2084" s="37" t="s">
        <v>51</v>
      </c>
      <c r="AE2084" s="32" t="str">
        <f t="shared" si="306"/>
        <v>Realizado</v>
      </c>
      <c r="AF2084" s="38" t="s">
        <v>68</v>
      </c>
      <c r="AG2084" s="39">
        <f t="shared" ref="AG2084:AG2147" si="308">IF(AK2084="",AA2084,AK2084)</f>
        <v>1661.18</v>
      </c>
      <c r="AH2084" s="40">
        <v>2548098.5699999998</v>
      </c>
      <c r="AI2084" s="35" t="e">
        <f t="shared" si="302"/>
        <v>#N/A</v>
      </c>
      <c r="AJ2084" s="110">
        <v>26257836</v>
      </c>
      <c r="AK2084" s="77">
        <v>1661.18</v>
      </c>
      <c r="AL2084" s="34" t="str">
        <f t="shared" si="303"/>
        <v>Erica Fragoso</v>
      </c>
    </row>
    <row r="2085" spans="1:38" hidden="1" x14ac:dyDescent="0.25">
      <c r="A2085" s="26" t="s">
        <v>183</v>
      </c>
      <c r="B2085" s="26" t="s">
        <v>905</v>
      </c>
      <c r="C2085" s="26" t="s">
        <v>372</v>
      </c>
      <c r="D2085" s="26" t="s">
        <v>286</v>
      </c>
      <c r="E2085" s="27">
        <v>12738</v>
      </c>
      <c r="F2085" s="67">
        <v>856</v>
      </c>
      <c r="G2085" s="67"/>
      <c r="H2085" s="167">
        <v>6000847304</v>
      </c>
      <c r="I2085" s="45" t="s">
        <v>107</v>
      </c>
      <c r="J2085" s="45" t="s">
        <v>107</v>
      </c>
      <c r="K2085" s="30" t="str">
        <f t="shared" si="304"/>
        <v>Custeio</v>
      </c>
      <c r="L2085" s="47" t="s">
        <v>156</v>
      </c>
      <c r="M2085" s="47" t="s">
        <v>891</v>
      </c>
      <c r="N2085" s="26" t="str">
        <f t="shared" si="300"/>
        <v>Realizado</v>
      </c>
      <c r="O2085" s="47" t="s">
        <v>45</v>
      </c>
      <c r="P2085" s="47" t="s">
        <v>867</v>
      </c>
      <c r="Q2085" s="26" t="str">
        <f>IFERROR(IFERROR(VLOOKUP(H2085,[1]STATUS_CAPEX!I:J,2,0),VLOOKUP(H2085,[1]STATUS_OPEX!H:I,2,0)),0)</f>
        <v>LIB //PEND</v>
      </c>
      <c r="R2085" s="135">
        <v>45601</v>
      </c>
      <c r="S2085" s="32" t="s">
        <v>66</v>
      </c>
      <c r="T2085" s="47" t="s">
        <v>72</v>
      </c>
      <c r="U2085" s="33" t="s">
        <v>39</v>
      </c>
      <c r="V2085" s="33" t="str">
        <f t="shared" si="307"/>
        <v>OK</v>
      </c>
      <c r="W2085" s="33" t="s">
        <v>49</v>
      </c>
      <c r="X2085" s="33" t="s">
        <v>49</v>
      </c>
      <c r="Y2085" s="33" t="str">
        <f>IF(AK2085&gt;0,"OK","NOK")</f>
        <v>OK</v>
      </c>
      <c r="Z2085" s="14">
        <f t="shared" si="301"/>
        <v>1</v>
      </c>
      <c r="AA2085" s="48">
        <v>6556.13</v>
      </c>
      <c r="AB2085" s="50" t="s">
        <v>50</v>
      </c>
      <c r="AC2085" s="36" t="s">
        <v>271</v>
      </c>
      <c r="AD2085" s="37" t="s">
        <v>51</v>
      </c>
      <c r="AE2085" s="32" t="str">
        <f t="shared" si="306"/>
        <v>Realizado</v>
      </c>
      <c r="AF2085" s="38" t="s">
        <v>68</v>
      </c>
      <c r="AG2085" s="39">
        <f t="shared" si="308"/>
        <v>3468.97</v>
      </c>
      <c r="AH2085" s="40">
        <v>2548098.5699999998</v>
      </c>
      <c r="AI2085" s="35" t="e">
        <f t="shared" si="302"/>
        <v>#N/A</v>
      </c>
      <c r="AJ2085" s="110">
        <v>26257836</v>
      </c>
      <c r="AK2085" s="77">
        <v>3468.97</v>
      </c>
      <c r="AL2085" s="34" t="str">
        <f t="shared" si="303"/>
        <v>Erica Fragoso</v>
      </c>
    </row>
    <row r="2086" spans="1:38" x14ac:dyDescent="0.25">
      <c r="A2086" s="26" t="s">
        <v>38</v>
      </c>
      <c r="B2086" s="26" t="s">
        <v>39</v>
      </c>
      <c r="C2086" s="26" t="s">
        <v>52</v>
      </c>
      <c r="D2086" s="26" t="s">
        <v>40</v>
      </c>
      <c r="E2086" s="27">
        <v>3302</v>
      </c>
      <c r="F2086" s="67">
        <v>857</v>
      </c>
      <c r="G2086" s="67"/>
      <c r="H2086" s="26">
        <v>6000853752</v>
      </c>
      <c r="I2086" s="55" t="s">
        <v>42</v>
      </c>
      <c r="J2086" s="55" t="s">
        <v>42</v>
      </c>
      <c r="K2086" s="30" t="str">
        <f t="shared" si="304"/>
        <v>Custeio</v>
      </c>
      <c r="L2086" s="47" t="s">
        <v>136</v>
      </c>
      <c r="M2086" s="47" t="s">
        <v>891</v>
      </c>
      <c r="N2086" s="26" t="str">
        <f t="shared" si="300"/>
        <v>Realizado</v>
      </c>
      <c r="O2086" s="47" t="s">
        <v>45</v>
      </c>
      <c r="P2086" s="47" t="s">
        <v>859</v>
      </c>
      <c r="Q2086" s="26" t="str">
        <f>IFERROR(IFERROR(VLOOKUP(H2086,[1]STATUS_CAPEX!I:J,2,0),VLOOKUP(H2086,[1]STATUS_OPEX!H:I,2,0)),0)</f>
        <v>LIB //COMS</v>
      </c>
      <c r="R2086" s="135">
        <v>45601</v>
      </c>
      <c r="S2086" s="32" t="s">
        <v>165</v>
      </c>
      <c r="T2086" s="47" t="s">
        <v>72</v>
      </c>
      <c r="U2086" s="33" t="s">
        <v>39</v>
      </c>
      <c r="V2086" s="33" t="str">
        <f t="shared" si="307"/>
        <v>OK</v>
      </c>
      <c r="W2086" s="33" t="s">
        <v>49</v>
      </c>
      <c r="X2086" s="33" t="s">
        <v>49</v>
      </c>
      <c r="Y2086" s="33" t="s">
        <v>39</v>
      </c>
      <c r="Z2086" s="14">
        <f t="shared" si="301"/>
        <v>1</v>
      </c>
      <c r="AA2086" s="48">
        <v>462.05</v>
      </c>
      <c r="AB2086" s="76" t="s">
        <v>661</v>
      </c>
      <c r="AC2086" s="36" t="s">
        <v>271</v>
      </c>
      <c r="AD2086" s="37" t="s">
        <v>51</v>
      </c>
      <c r="AE2086" s="32" t="str">
        <f t="shared" si="306"/>
        <v>Realizado</v>
      </c>
      <c r="AF2086" s="38" t="s">
        <v>166</v>
      </c>
      <c r="AG2086" s="39">
        <f t="shared" si="308"/>
        <v>465.35</v>
      </c>
      <c r="AH2086" s="40">
        <v>2548098.5699999998</v>
      </c>
      <c r="AI2086" s="35" t="e">
        <f t="shared" si="302"/>
        <v>#N/A</v>
      </c>
      <c r="AJ2086" s="110">
        <v>26348738</v>
      </c>
      <c r="AK2086" s="77">
        <v>465.35</v>
      </c>
      <c r="AL2086" s="34" t="str">
        <f t="shared" si="303"/>
        <v>Mauricio Alves</v>
      </c>
    </row>
    <row r="2087" spans="1:38" hidden="1" x14ac:dyDescent="0.25">
      <c r="A2087" s="26" t="s">
        <v>183</v>
      </c>
      <c r="B2087" s="26" t="s">
        <v>905</v>
      </c>
      <c r="C2087" s="26" t="s">
        <v>372</v>
      </c>
      <c r="D2087" s="26" t="s">
        <v>286</v>
      </c>
      <c r="E2087" s="27">
        <v>12307</v>
      </c>
      <c r="F2087" s="67">
        <v>858</v>
      </c>
      <c r="G2087" s="67"/>
      <c r="H2087" s="167">
        <v>6000847304</v>
      </c>
      <c r="I2087" s="45" t="s">
        <v>107</v>
      </c>
      <c r="J2087" s="45" t="s">
        <v>107</v>
      </c>
      <c r="K2087" s="30" t="str">
        <f t="shared" si="304"/>
        <v>Custeio</v>
      </c>
      <c r="L2087" s="47" t="s">
        <v>156</v>
      </c>
      <c r="M2087" s="47" t="s">
        <v>891</v>
      </c>
      <c r="N2087" s="26" t="str">
        <f t="shared" si="300"/>
        <v>Realizado</v>
      </c>
      <c r="O2087" s="47" t="s">
        <v>45</v>
      </c>
      <c r="P2087" s="47" t="s">
        <v>867</v>
      </c>
      <c r="Q2087" s="26" t="str">
        <f>IFERROR(IFERROR(VLOOKUP(H2087,[1]STATUS_CAPEX!I:J,2,0),VLOOKUP(H2087,[1]STATUS_OPEX!H:I,2,0)),0)</f>
        <v>LIB //PEND</v>
      </c>
      <c r="R2087" s="135">
        <v>45601</v>
      </c>
      <c r="S2087" s="32" t="s">
        <v>66</v>
      </c>
      <c r="T2087" s="47" t="s">
        <v>72</v>
      </c>
      <c r="U2087" s="33" t="s">
        <v>39</v>
      </c>
      <c r="V2087" s="33" t="str">
        <f t="shared" si="307"/>
        <v>OK</v>
      </c>
      <c r="W2087" s="33" t="s">
        <v>49</v>
      </c>
      <c r="X2087" s="33" t="s">
        <v>49</v>
      </c>
      <c r="Y2087" s="33" t="str">
        <f>IF(AK2087&gt;0,"OK","NOK")</f>
        <v>OK</v>
      </c>
      <c r="Z2087" s="14">
        <f t="shared" si="301"/>
        <v>1</v>
      </c>
      <c r="AA2087" s="48">
        <v>5413.66</v>
      </c>
      <c r="AB2087" s="50" t="s">
        <v>50</v>
      </c>
      <c r="AC2087" s="36" t="s">
        <v>271</v>
      </c>
      <c r="AD2087" s="37" t="s">
        <v>51</v>
      </c>
      <c r="AE2087" s="32" t="str">
        <f t="shared" si="306"/>
        <v>Realizado</v>
      </c>
      <c r="AF2087" s="38" t="s">
        <v>68</v>
      </c>
      <c r="AG2087" s="39">
        <f t="shared" si="308"/>
        <v>3236.65</v>
      </c>
      <c r="AH2087" s="40">
        <v>2548098.5699999998</v>
      </c>
      <c r="AI2087" s="35" t="e">
        <f t="shared" si="302"/>
        <v>#N/A</v>
      </c>
      <c r="AJ2087" s="110">
        <v>26257836</v>
      </c>
      <c r="AK2087" s="77">
        <v>3236.65</v>
      </c>
      <c r="AL2087" s="34" t="str">
        <f t="shared" si="303"/>
        <v>Erica Fragoso</v>
      </c>
    </row>
    <row r="2088" spans="1:38" hidden="1" x14ac:dyDescent="0.25">
      <c r="A2088" s="26" t="s">
        <v>183</v>
      </c>
      <c r="B2088" s="26" t="s">
        <v>905</v>
      </c>
      <c r="C2088" s="26" t="s">
        <v>372</v>
      </c>
      <c r="D2088" s="26" t="s">
        <v>286</v>
      </c>
      <c r="E2088" s="27">
        <v>12738</v>
      </c>
      <c r="F2088" s="67">
        <v>859</v>
      </c>
      <c r="G2088" s="67"/>
      <c r="H2088" s="167">
        <v>6000847304</v>
      </c>
      <c r="I2088" s="45" t="s">
        <v>107</v>
      </c>
      <c r="J2088" s="45" t="s">
        <v>107</v>
      </c>
      <c r="K2088" s="30" t="str">
        <f t="shared" si="304"/>
        <v>Custeio</v>
      </c>
      <c r="L2088" s="47" t="s">
        <v>156</v>
      </c>
      <c r="M2088" s="47" t="s">
        <v>891</v>
      </c>
      <c r="N2088" s="26" t="str">
        <f t="shared" si="300"/>
        <v>Realizado</v>
      </c>
      <c r="O2088" s="47" t="s">
        <v>45</v>
      </c>
      <c r="P2088" s="47" t="s">
        <v>867</v>
      </c>
      <c r="Q2088" s="26" t="str">
        <f>IFERROR(IFERROR(VLOOKUP(H2088,[1]STATUS_CAPEX!I:J,2,0),VLOOKUP(H2088,[1]STATUS_OPEX!H:I,2,0)),0)</f>
        <v>LIB //PEND</v>
      </c>
      <c r="R2088" s="135">
        <v>45601</v>
      </c>
      <c r="S2088" s="32" t="s">
        <v>66</v>
      </c>
      <c r="T2088" s="47" t="s">
        <v>72</v>
      </c>
      <c r="U2088" s="33" t="s">
        <v>39</v>
      </c>
      <c r="V2088" s="33" t="str">
        <f t="shared" si="307"/>
        <v>OK</v>
      </c>
      <c r="W2088" s="33" t="s">
        <v>49</v>
      </c>
      <c r="X2088" s="33" t="s">
        <v>49</v>
      </c>
      <c r="Y2088" s="33" t="str">
        <f>IF(AK2088&gt;0,"OK","NOK")</f>
        <v>OK</v>
      </c>
      <c r="Z2088" s="14">
        <f t="shared" si="301"/>
        <v>1</v>
      </c>
      <c r="AA2088" s="48">
        <v>2309.58</v>
      </c>
      <c r="AB2088" s="50" t="s">
        <v>50</v>
      </c>
      <c r="AC2088" s="36" t="s">
        <v>271</v>
      </c>
      <c r="AD2088" s="37" t="s">
        <v>51</v>
      </c>
      <c r="AE2088" s="32" t="str">
        <f t="shared" si="306"/>
        <v>Realizado</v>
      </c>
      <c r="AF2088" s="38" t="s">
        <v>68</v>
      </c>
      <c r="AG2088" s="39">
        <f t="shared" si="308"/>
        <v>1261.1099999999999</v>
      </c>
      <c r="AH2088" s="40">
        <v>2548098.5699999998</v>
      </c>
      <c r="AI2088" s="35" t="e">
        <f t="shared" si="302"/>
        <v>#N/A</v>
      </c>
      <c r="AJ2088" s="110">
        <v>26257836</v>
      </c>
      <c r="AK2088" s="77">
        <v>1261.1099999999999</v>
      </c>
      <c r="AL2088" s="34" t="str">
        <f t="shared" si="303"/>
        <v>Erica Fragoso</v>
      </c>
    </row>
    <row r="2089" spans="1:38" x14ac:dyDescent="0.25">
      <c r="A2089" s="26" t="s">
        <v>38</v>
      </c>
      <c r="B2089" s="26" t="s">
        <v>39</v>
      </c>
      <c r="C2089" s="26" t="s">
        <v>52</v>
      </c>
      <c r="D2089" s="26" t="s">
        <v>40</v>
      </c>
      <c r="E2089" s="27">
        <v>8209</v>
      </c>
      <c r="F2089" s="67">
        <v>860</v>
      </c>
      <c r="G2089" s="67"/>
      <c r="H2089" s="26">
        <v>6000853753</v>
      </c>
      <c r="I2089" s="55" t="s">
        <v>42</v>
      </c>
      <c r="J2089" s="55" t="s">
        <v>42</v>
      </c>
      <c r="K2089" s="30" t="str">
        <f t="shared" si="304"/>
        <v>Custeio</v>
      </c>
      <c r="L2089" s="47" t="s">
        <v>136</v>
      </c>
      <c r="M2089" s="47" t="s">
        <v>891</v>
      </c>
      <c r="N2089" s="26" t="str">
        <f t="shared" si="300"/>
        <v>Realizado</v>
      </c>
      <c r="O2089" s="47" t="s">
        <v>45</v>
      </c>
      <c r="P2089" s="47" t="s">
        <v>110</v>
      </c>
      <c r="Q2089" s="26" t="str">
        <f>IFERROR(IFERROR(VLOOKUP(H2089,[1]STATUS_CAPEX!I:J,2,0),VLOOKUP(H2089,[1]STATUS_OPEX!H:I,2,0)),0)</f>
        <v>LIB //COMS</v>
      </c>
      <c r="R2089" s="135">
        <v>45601</v>
      </c>
      <c r="S2089" s="32" t="s">
        <v>165</v>
      </c>
      <c r="T2089" s="47" t="s">
        <v>72</v>
      </c>
      <c r="U2089" s="33" t="s">
        <v>39</v>
      </c>
      <c r="V2089" s="33" t="str">
        <f t="shared" si="307"/>
        <v>OK</v>
      </c>
      <c r="W2089" s="33" t="s">
        <v>49</v>
      </c>
      <c r="X2089" s="33" t="s">
        <v>49</v>
      </c>
      <c r="Y2089" s="33" t="s">
        <v>39</v>
      </c>
      <c r="Z2089" s="14">
        <f t="shared" si="301"/>
        <v>1</v>
      </c>
      <c r="AA2089" s="48">
        <v>977.18</v>
      </c>
      <c r="AB2089" s="76" t="s">
        <v>661</v>
      </c>
      <c r="AC2089" s="36" t="s">
        <v>271</v>
      </c>
      <c r="AD2089" s="37" t="s">
        <v>51</v>
      </c>
      <c r="AE2089" s="32" t="str">
        <f t="shared" si="306"/>
        <v>Realizado</v>
      </c>
      <c r="AF2089" s="38" t="s">
        <v>166</v>
      </c>
      <c r="AG2089" s="39">
        <f t="shared" si="308"/>
        <v>83.36</v>
      </c>
      <c r="AH2089" s="40">
        <v>2548098.5699999998</v>
      </c>
      <c r="AI2089" s="35" t="e">
        <f t="shared" si="302"/>
        <v>#N/A</v>
      </c>
      <c r="AJ2089" s="110">
        <v>26348929</v>
      </c>
      <c r="AK2089" s="77">
        <v>83.36</v>
      </c>
      <c r="AL2089" s="34" t="str">
        <f t="shared" si="303"/>
        <v>Mauricio Alves</v>
      </c>
    </row>
    <row r="2090" spans="1:38" hidden="1" x14ac:dyDescent="0.25">
      <c r="A2090" s="26" t="s">
        <v>183</v>
      </c>
      <c r="B2090" s="26" t="s">
        <v>905</v>
      </c>
      <c r="C2090" s="26" t="s">
        <v>372</v>
      </c>
      <c r="D2090" s="26" t="s">
        <v>286</v>
      </c>
      <c r="E2090" s="27">
        <v>12307</v>
      </c>
      <c r="F2090" s="67">
        <v>861</v>
      </c>
      <c r="G2090" s="67"/>
      <c r="H2090" s="167">
        <v>6000847304</v>
      </c>
      <c r="I2090" s="45" t="s">
        <v>107</v>
      </c>
      <c r="J2090" s="45" t="s">
        <v>107</v>
      </c>
      <c r="K2090" s="30" t="str">
        <f t="shared" si="304"/>
        <v>Custeio</v>
      </c>
      <c r="L2090" s="47" t="s">
        <v>156</v>
      </c>
      <c r="M2090" s="47" t="s">
        <v>891</v>
      </c>
      <c r="N2090" s="26" t="str">
        <f t="shared" si="300"/>
        <v>Realizado</v>
      </c>
      <c r="O2090" s="47" t="s">
        <v>45</v>
      </c>
      <c r="P2090" s="47" t="s">
        <v>867</v>
      </c>
      <c r="Q2090" s="26" t="str">
        <f>IFERROR(IFERROR(VLOOKUP(H2090,[1]STATUS_CAPEX!I:J,2,0),VLOOKUP(H2090,[1]STATUS_OPEX!H:I,2,0)),0)</f>
        <v>LIB //PEND</v>
      </c>
      <c r="R2090" s="135">
        <v>45601</v>
      </c>
      <c r="S2090" s="32" t="s">
        <v>66</v>
      </c>
      <c r="T2090" s="47" t="s">
        <v>72</v>
      </c>
      <c r="U2090" s="33" t="s">
        <v>39</v>
      </c>
      <c r="V2090" s="33" t="str">
        <f t="shared" si="307"/>
        <v>OK</v>
      </c>
      <c r="W2090" s="33" t="s">
        <v>49</v>
      </c>
      <c r="X2090" s="33" t="s">
        <v>49</v>
      </c>
      <c r="Y2090" s="33" t="str">
        <f>IF(AK2090&gt;0,"OK","NOK")</f>
        <v>OK</v>
      </c>
      <c r="Z2090" s="14">
        <f t="shared" si="301"/>
        <v>1</v>
      </c>
      <c r="AA2090" s="48">
        <v>3873.94</v>
      </c>
      <c r="AB2090" s="50" t="s">
        <v>50</v>
      </c>
      <c r="AC2090" s="36" t="s">
        <v>271</v>
      </c>
      <c r="AD2090" s="37" t="s">
        <v>51</v>
      </c>
      <c r="AE2090" s="32" t="str">
        <f t="shared" si="306"/>
        <v>Realizado</v>
      </c>
      <c r="AF2090" s="38" t="s">
        <v>68</v>
      </c>
      <c r="AG2090" s="39">
        <f t="shared" si="308"/>
        <v>3150.94</v>
      </c>
      <c r="AH2090" s="40">
        <v>2548098.5699999998</v>
      </c>
      <c r="AI2090" s="35" t="e">
        <f t="shared" si="302"/>
        <v>#N/A</v>
      </c>
      <c r="AJ2090" s="110">
        <v>26257836</v>
      </c>
      <c r="AK2090" s="77">
        <v>3150.94</v>
      </c>
      <c r="AL2090" s="34" t="str">
        <f t="shared" si="303"/>
        <v>Erica Fragoso</v>
      </c>
    </row>
    <row r="2091" spans="1:38" x14ac:dyDescent="0.25">
      <c r="A2091" s="26" t="s">
        <v>38</v>
      </c>
      <c r="B2091" s="26" t="s">
        <v>39</v>
      </c>
      <c r="C2091" s="26" t="s">
        <v>52</v>
      </c>
      <c r="D2091" s="26" t="s">
        <v>40</v>
      </c>
      <c r="E2091" s="27">
        <v>12243</v>
      </c>
      <c r="F2091" s="67">
        <v>862</v>
      </c>
      <c r="G2091" s="67"/>
      <c r="H2091" s="26">
        <v>6000852820</v>
      </c>
      <c r="I2091" s="55" t="s">
        <v>42</v>
      </c>
      <c r="J2091" s="55" t="s">
        <v>42</v>
      </c>
      <c r="K2091" s="30" t="str">
        <f t="shared" si="304"/>
        <v>Custeio</v>
      </c>
      <c r="L2091" s="47" t="s">
        <v>136</v>
      </c>
      <c r="M2091" s="47" t="s">
        <v>891</v>
      </c>
      <c r="N2091" s="26" t="str">
        <f t="shared" si="300"/>
        <v>Realizado</v>
      </c>
      <c r="O2091" s="47" t="s">
        <v>100</v>
      </c>
      <c r="P2091" s="47" t="s">
        <v>867</v>
      </c>
      <c r="Q2091" s="26" t="str">
        <f>IFERROR(IFERROR(VLOOKUP(H2091,[1]STATUS_CAPEX!I:J,2,0),VLOOKUP(H2091,[1]STATUS_OPEX!H:I,2,0)),0)</f>
        <v>LIB //COMS</v>
      </c>
      <c r="R2091" s="135">
        <v>45601</v>
      </c>
      <c r="S2091" s="32" t="s">
        <v>165</v>
      </c>
      <c r="T2091" s="47" t="s">
        <v>72</v>
      </c>
      <c r="U2091" s="33" t="s">
        <v>39</v>
      </c>
      <c r="V2091" s="33" t="str">
        <f t="shared" si="307"/>
        <v>OK</v>
      </c>
      <c r="W2091" s="33" t="s">
        <v>49</v>
      </c>
      <c r="X2091" s="33" t="s">
        <v>49</v>
      </c>
      <c r="Y2091" s="33" t="s">
        <v>39</v>
      </c>
      <c r="Z2091" s="14">
        <f t="shared" si="301"/>
        <v>1</v>
      </c>
      <c r="AA2091" s="48">
        <v>10973.74</v>
      </c>
      <c r="AB2091" s="76" t="s">
        <v>661</v>
      </c>
      <c r="AC2091" s="36" t="s">
        <v>271</v>
      </c>
      <c r="AD2091" s="37" t="s">
        <v>51</v>
      </c>
      <c r="AE2091" s="32" t="str">
        <f t="shared" si="306"/>
        <v>Realizado</v>
      </c>
      <c r="AF2091" s="38" t="s">
        <v>166</v>
      </c>
      <c r="AG2091" s="39">
        <f t="shared" si="308"/>
        <v>11827</v>
      </c>
      <c r="AH2091" s="40">
        <v>2548098.5699999998</v>
      </c>
      <c r="AI2091" s="35" t="e">
        <f t="shared" si="302"/>
        <v>#N/A</v>
      </c>
      <c r="AJ2091" s="110">
        <v>26306213</v>
      </c>
      <c r="AK2091" s="77">
        <v>11827</v>
      </c>
      <c r="AL2091" s="34" t="str">
        <f t="shared" si="303"/>
        <v>Mauricio Alves</v>
      </c>
    </row>
    <row r="2092" spans="1:38" hidden="1" x14ac:dyDescent="0.25">
      <c r="A2092" s="26" t="s">
        <v>183</v>
      </c>
      <c r="B2092" s="26" t="s">
        <v>905</v>
      </c>
      <c r="C2092" s="26" t="s">
        <v>372</v>
      </c>
      <c r="D2092" s="26" t="s">
        <v>286</v>
      </c>
      <c r="E2092" s="27">
        <v>12738</v>
      </c>
      <c r="F2092" s="67">
        <v>863</v>
      </c>
      <c r="G2092" s="67"/>
      <c r="H2092" s="167">
        <v>6000847304</v>
      </c>
      <c r="I2092" s="45" t="s">
        <v>107</v>
      </c>
      <c r="J2092" s="45" t="s">
        <v>107</v>
      </c>
      <c r="K2092" s="30" t="str">
        <f t="shared" si="304"/>
        <v>Custeio</v>
      </c>
      <c r="L2092" s="47" t="s">
        <v>156</v>
      </c>
      <c r="M2092" s="47" t="s">
        <v>891</v>
      </c>
      <c r="N2092" s="26" t="str">
        <f t="shared" si="300"/>
        <v>Realizado</v>
      </c>
      <c r="O2092" s="47" t="s">
        <v>45</v>
      </c>
      <c r="P2092" s="47" t="s">
        <v>867</v>
      </c>
      <c r="Q2092" s="26" t="str">
        <f>IFERROR(IFERROR(VLOOKUP(H2092,[1]STATUS_CAPEX!I:J,2,0),VLOOKUP(H2092,[1]STATUS_OPEX!H:I,2,0)),0)</f>
        <v>LIB //PEND</v>
      </c>
      <c r="R2092" s="135">
        <v>45601</v>
      </c>
      <c r="S2092" s="32" t="s">
        <v>66</v>
      </c>
      <c r="T2092" s="47" t="s">
        <v>72</v>
      </c>
      <c r="U2092" s="33" t="s">
        <v>39</v>
      </c>
      <c r="V2092" s="33" t="str">
        <f t="shared" si="307"/>
        <v>OK</v>
      </c>
      <c r="W2092" s="33" t="s">
        <v>49</v>
      </c>
      <c r="X2092" s="33" t="s">
        <v>49</v>
      </c>
      <c r="Y2092" s="33" t="str">
        <f>IF(AK2092&gt;0,"OK","NOK")</f>
        <v>OK</v>
      </c>
      <c r="Z2092" s="14">
        <f t="shared" si="301"/>
        <v>1</v>
      </c>
      <c r="AA2092" s="48">
        <v>10899.82</v>
      </c>
      <c r="AB2092" s="50" t="s">
        <v>50</v>
      </c>
      <c r="AC2092" s="36" t="s">
        <v>271</v>
      </c>
      <c r="AD2092" s="37" t="s">
        <v>51</v>
      </c>
      <c r="AE2092" s="32" t="str">
        <f t="shared" si="306"/>
        <v>Realizado</v>
      </c>
      <c r="AF2092" s="38" t="s">
        <v>68</v>
      </c>
      <c r="AG2092" s="39">
        <f t="shared" si="308"/>
        <v>6003.29</v>
      </c>
      <c r="AH2092" s="40">
        <v>2548098.5699999998</v>
      </c>
      <c r="AI2092" s="35" t="e">
        <f t="shared" si="302"/>
        <v>#N/A</v>
      </c>
      <c r="AJ2092" s="110">
        <v>26257836</v>
      </c>
      <c r="AK2092" s="77">
        <v>6003.29</v>
      </c>
      <c r="AL2092" s="34" t="str">
        <f t="shared" si="303"/>
        <v>Erica Fragoso</v>
      </c>
    </row>
    <row r="2093" spans="1:38" hidden="1" x14ac:dyDescent="0.25">
      <c r="A2093" s="26" t="s">
        <v>183</v>
      </c>
      <c r="B2093" s="26" t="s">
        <v>905</v>
      </c>
      <c r="C2093" s="26" t="s">
        <v>372</v>
      </c>
      <c r="D2093" s="26" t="s">
        <v>286</v>
      </c>
      <c r="E2093" s="27">
        <v>12738</v>
      </c>
      <c r="F2093" s="67">
        <v>864</v>
      </c>
      <c r="G2093" s="67"/>
      <c r="H2093" s="167">
        <v>6000847304</v>
      </c>
      <c r="I2093" s="45" t="s">
        <v>107</v>
      </c>
      <c r="J2093" s="45" t="s">
        <v>107</v>
      </c>
      <c r="K2093" s="30" t="str">
        <f t="shared" si="304"/>
        <v>Custeio</v>
      </c>
      <c r="L2093" s="47" t="s">
        <v>156</v>
      </c>
      <c r="M2093" s="47" t="s">
        <v>891</v>
      </c>
      <c r="N2093" s="26" t="str">
        <f t="shared" si="300"/>
        <v>Realizado</v>
      </c>
      <c r="O2093" s="47" t="s">
        <v>45</v>
      </c>
      <c r="P2093" s="47" t="s">
        <v>867</v>
      </c>
      <c r="Q2093" s="26" t="str">
        <f>IFERROR(IFERROR(VLOOKUP(H2093,[1]STATUS_CAPEX!I:J,2,0),VLOOKUP(H2093,[1]STATUS_OPEX!H:I,2,0)),0)</f>
        <v>LIB //PEND</v>
      </c>
      <c r="R2093" s="135">
        <v>45601</v>
      </c>
      <c r="S2093" s="32" t="s">
        <v>66</v>
      </c>
      <c r="T2093" s="47" t="s">
        <v>72</v>
      </c>
      <c r="U2093" s="33" t="s">
        <v>39</v>
      </c>
      <c r="V2093" s="33" t="str">
        <f t="shared" si="307"/>
        <v>OK</v>
      </c>
      <c r="W2093" s="33" t="s">
        <v>49</v>
      </c>
      <c r="X2093" s="33" t="s">
        <v>49</v>
      </c>
      <c r="Y2093" s="33" t="str">
        <f>IF(AK2093&gt;0,"OK","NOK")</f>
        <v>OK</v>
      </c>
      <c r="Z2093" s="14">
        <f t="shared" si="301"/>
        <v>1</v>
      </c>
      <c r="AA2093" s="48">
        <v>3849.3</v>
      </c>
      <c r="AB2093" s="50" t="s">
        <v>50</v>
      </c>
      <c r="AC2093" s="36" t="s">
        <v>271</v>
      </c>
      <c r="AD2093" s="37" t="s">
        <v>51</v>
      </c>
      <c r="AE2093" s="32" t="str">
        <f t="shared" si="306"/>
        <v>Realizado</v>
      </c>
      <c r="AF2093" s="38" t="s">
        <v>68</v>
      </c>
      <c r="AG2093" s="39">
        <f t="shared" si="308"/>
        <v>3187.03</v>
      </c>
      <c r="AH2093" s="40">
        <v>2548098.5699999998</v>
      </c>
      <c r="AI2093" s="35" t="e">
        <f t="shared" si="302"/>
        <v>#N/A</v>
      </c>
      <c r="AJ2093" s="110">
        <v>26257836</v>
      </c>
      <c r="AK2093" s="77">
        <v>3187.03</v>
      </c>
      <c r="AL2093" s="34" t="str">
        <f t="shared" si="303"/>
        <v>Erica Fragoso</v>
      </c>
    </row>
    <row r="2094" spans="1:38" hidden="1" x14ac:dyDescent="0.25">
      <c r="A2094" s="26" t="s">
        <v>183</v>
      </c>
      <c r="B2094" s="26" t="s">
        <v>905</v>
      </c>
      <c r="C2094" s="26" t="s">
        <v>372</v>
      </c>
      <c r="D2094" s="26" t="s">
        <v>286</v>
      </c>
      <c r="E2094" s="27">
        <v>12738</v>
      </c>
      <c r="F2094" s="67">
        <v>865</v>
      </c>
      <c r="G2094" s="67"/>
      <c r="H2094" s="167">
        <v>6000847304</v>
      </c>
      <c r="I2094" s="45" t="s">
        <v>107</v>
      </c>
      <c r="J2094" s="45" t="s">
        <v>107</v>
      </c>
      <c r="K2094" s="30" t="str">
        <f t="shared" si="304"/>
        <v>Custeio</v>
      </c>
      <c r="L2094" s="47" t="s">
        <v>156</v>
      </c>
      <c r="M2094" s="47" t="s">
        <v>891</v>
      </c>
      <c r="N2094" s="26" t="str">
        <f t="shared" si="300"/>
        <v>Realizado</v>
      </c>
      <c r="O2094" s="47" t="s">
        <v>45</v>
      </c>
      <c r="P2094" s="47" t="s">
        <v>1009</v>
      </c>
      <c r="Q2094" s="26" t="str">
        <f>IFERROR(IFERROR(VLOOKUP(H2094,[1]STATUS_CAPEX!I:J,2,0),VLOOKUP(H2094,[1]STATUS_OPEX!H:I,2,0)),0)</f>
        <v>LIB //PEND</v>
      </c>
      <c r="R2094" s="135">
        <v>45601</v>
      </c>
      <c r="S2094" s="32" t="s">
        <v>66</v>
      </c>
      <c r="T2094" s="47" t="s">
        <v>72</v>
      </c>
      <c r="U2094" s="33" t="s">
        <v>39</v>
      </c>
      <c r="V2094" s="33" t="str">
        <f t="shared" si="307"/>
        <v>OK</v>
      </c>
      <c r="W2094" s="33" t="s">
        <v>49</v>
      </c>
      <c r="X2094" s="33" t="s">
        <v>49</v>
      </c>
      <c r="Y2094" s="33" t="str">
        <f>IF(AK2094&gt;0,"OK","NOK")</f>
        <v>OK</v>
      </c>
      <c r="Z2094" s="14">
        <f t="shared" si="301"/>
        <v>1</v>
      </c>
      <c r="AA2094" s="48">
        <v>3356.67</v>
      </c>
      <c r="AB2094" s="50" t="s">
        <v>50</v>
      </c>
      <c r="AC2094" s="36" t="s">
        <v>271</v>
      </c>
      <c r="AD2094" s="37" t="s">
        <v>51</v>
      </c>
      <c r="AE2094" s="32" t="str">
        <f t="shared" si="306"/>
        <v>Realizado</v>
      </c>
      <c r="AF2094" s="38" t="s">
        <v>68</v>
      </c>
      <c r="AG2094" s="39">
        <f t="shared" si="308"/>
        <v>3634.75</v>
      </c>
      <c r="AH2094" s="40">
        <v>2548098.5699999998</v>
      </c>
      <c r="AI2094" s="35" t="e">
        <f t="shared" si="302"/>
        <v>#N/A</v>
      </c>
      <c r="AJ2094" s="110">
        <v>26257836</v>
      </c>
      <c r="AK2094" s="77">
        <v>3634.75</v>
      </c>
      <c r="AL2094" s="34" t="str">
        <f t="shared" si="303"/>
        <v>Erica Fragoso</v>
      </c>
    </row>
    <row r="2095" spans="1:38" x14ac:dyDescent="0.25">
      <c r="A2095" s="26" t="s">
        <v>38</v>
      </c>
      <c r="B2095" s="26" t="s">
        <v>39</v>
      </c>
      <c r="C2095" s="26" t="s">
        <v>52</v>
      </c>
      <c r="D2095" s="26" t="s">
        <v>40</v>
      </c>
      <c r="E2095" s="27">
        <v>13180</v>
      </c>
      <c r="F2095" s="67">
        <v>866</v>
      </c>
      <c r="G2095" s="67">
        <v>1</v>
      </c>
      <c r="H2095" s="26">
        <v>6000677005</v>
      </c>
      <c r="I2095" s="29" t="s">
        <v>42</v>
      </c>
      <c r="J2095" s="29" t="s">
        <v>42</v>
      </c>
      <c r="K2095" s="30" t="str">
        <f t="shared" si="304"/>
        <v>Custeio</v>
      </c>
      <c r="L2095" s="47" t="s">
        <v>75</v>
      </c>
      <c r="M2095" s="47" t="s">
        <v>891</v>
      </c>
      <c r="N2095" s="26" t="str">
        <f t="shared" si="300"/>
        <v>Realizado</v>
      </c>
      <c r="O2095" s="47" t="s">
        <v>117</v>
      </c>
      <c r="P2095" s="47" t="s">
        <v>867</v>
      </c>
      <c r="Q2095" s="26" t="str">
        <f>IFERROR(IFERROR(VLOOKUP(H2095,[1]STATUS_CAPEX!I:J,2,0),VLOOKUP(H2095,[1]STATUS_OPEX!H:I,2,0)),0)</f>
        <v>LIB //COMS</v>
      </c>
      <c r="R2095" s="135">
        <v>45601</v>
      </c>
      <c r="S2095" s="32" t="s">
        <v>165</v>
      </c>
      <c r="T2095" s="47" t="s">
        <v>72</v>
      </c>
      <c r="U2095" s="33" t="s">
        <v>39</v>
      </c>
      <c r="V2095" s="33" t="str">
        <f t="shared" si="307"/>
        <v>OK</v>
      </c>
      <c r="W2095" s="33" t="s">
        <v>49</v>
      </c>
      <c r="X2095" s="33" t="s">
        <v>49</v>
      </c>
      <c r="Y2095" s="33" t="s">
        <v>39</v>
      </c>
      <c r="Z2095" s="14">
        <f t="shared" si="301"/>
        <v>1</v>
      </c>
      <c r="AA2095" s="48">
        <v>397.25</v>
      </c>
      <c r="AB2095" s="76" t="s">
        <v>661</v>
      </c>
      <c r="AC2095" s="36" t="s">
        <v>73</v>
      </c>
      <c r="AD2095" s="37" t="s">
        <v>51</v>
      </c>
      <c r="AE2095" s="32" t="str">
        <f t="shared" si="306"/>
        <v>Realizado</v>
      </c>
      <c r="AF2095" s="38" t="s">
        <v>166</v>
      </c>
      <c r="AG2095" s="49">
        <f t="shared" si="308"/>
        <v>775.91</v>
      </c>
      <c r="AH2095" s="40">
        <v>2548098.5699999998</v>
      </c>
      <c r="AI2095" s="50" t="e">
        <f t="shared" si="302"/>
        <v>#N/A</v>
      </c>
      <c r="AJ2095" s="50">
        <v>26321907</v>
      </c>
      <c r="AK2095" s="154">
        <v>775.91</v>
      </c>
      <c r="AL2095" s="34" t="str">
        <f t="shared" si="303"/>
        <v>Mauricio Alves</v>
      </c>
    </row>
    <row r="2096" spans="1:38" x14ac:dyDescent="0.25">
      <c r="A2096" s="26" t="s">
        <v>38</v>
      </c>
      <c r="B2096" s="26" t="s">
        <v>39</v>
      </c>
      <c r="C2096" s="26" t="s">
        <v>52</v>
      </c>
      <c r="D2096" s="26" t="s">
        <v>40</v>
      </c>
      <c r="E2096" s="27">
        <v>13180</v>
      </c>
      <c r="F2096" s="67" t="s">
        <v>1010</v>
      </c>
      <c r="G2096" s="67">
        <v>1</v>
      </c>
      <c r="H2096" s="26">
        <v>6000677006</v>
      </c>
      <c r="I2096" s="26" t="s">
        <v>42</v>
      </c>
      <c r="J2096" s="26" t="s">
        <v>42</v>
      </c>
      <c r="K2096" s="30" t="str">
        <f t="shared" si="304"/>
        <v>Custeio</v>
      </c>
      <c r="L2096" s="47" t="s">
        <v>75</v>
      </c>
      <c r="M2096" s="47" t="s">
        <v>891</v>
      </c>
      <c r="N2096" s="26" t="str">
        <f t="shared" si="300"/>
        <v>Realizado</v>
      </c>
      <c r="O2096" s="47" t="s">
        <v>117</v>
      </c>
      <c r="P2096" s="47" t="s">
        <v>867</v>
      </c>
      <c r="Q2096" s="26" t="str">
        <f>IFERROR(IFERROR(VLOOKUP(H2096,[1]STATUS_CAPEX!I:J,2,0),VLOOKUP(H2096,[1]STATUS_OPEX!H:I,2,0)),0)</f>
        <v>LIB //COMS</v>
      </c>
      <c r="R2096" s="135">
        <v>45601</v>
      </c>
      <c r="S2096" s="32" t="s">
        <v>165</v>
      </c>
      <c r="T2096" s="47" t="s">
        <v>72</v>
      </c>
      <c r="U2096" s="33" t="s">
        <v>39</v>
      </c>
      <c r="V2096" s="33" t="str">
        <f t="shared" si="307"/>
        <v>OK</v>
      </c>
      <c r="W2096" s="33" t="s">
        <v>49</v>
      </c>
      <c r="X2096" s="33" t="s">
        <v>49</v>
      </c>
      <c r="Y2096" s="33" t="s">
        <v>39</v>
      </c>
      <c r="Z2096" s="14">
        <f t="shared" si="301"/>
        <v>1</v>
      </c>
      <c r="AA2096" s="48">
        <v>397.25</v>
      </c>
      <c r="AB2096" s="76" t="s">
        <v>661</v>
      </c>
      <c r="AC2096" s="36" t="s">
        <v>73</v>
      </c>
      <c r="AD2096" s="37" t="s">
        <v>51</v>
      </c>
      <c r="AE2096" s="32" t="str">
        <f t="shared" si="306"/>
        <v>Realizado</v>
      </c>
      <c r="AF2096" s="38" t="s">
        <v>166</v>
      </c>
      <c r="AG2096" s="49">
        <f t="shared" si="308"/>
        <v>1200.21</v>
      </c>
      <c r="AH2096" s="40">
        <v>2548098.5699999998</v>
      </c>
      <c r="AI2096" s="50" t="e">
        <f t="shared" si="302"/>
        <v>#N/A</v>
      </c>
      <c r="AJ2096" s="50">
        <v>26322028</v>
      </c>
      <c r="AK2096" s="154">
        <v>1200.21</v>
      </c>
      <c r="AL2096" s="34" t="str">
        <f t="shared" si="303"/>
        <v>Mauricio Alves</v>
      </c>
    </row>
    <row r="2097" spans="1:38" x14ac:dyDescent="0.25">
      <c r="A2097" s="26" t="s">
        <v>38</v>
      </c>
      <c r="B2097" s="26" t="s">
        <v>39</v>
      </c>
      <c r="C2097" s="26" t="s">
        <v>52</v>
      </c>
      <c r="D2097" s="26" t="s">
        <v>40</v>
      </c>
      <c r="E2097" s="27">
        <v>13180</v>
      </c>
      <c r="F2097" s="67" t="s">
        <v>1011</v>
      </c>
      <c r="G2097" s="67">
        <v>2</v>
      </c>
      <c r="H2097" s="26">
        <v>6000677000</v>
      </c>
      <c r="I2097" s="26" t="s">
        <v>42</v>
      </c>
      <c r="J2097" s="26" t="s">
        <v>42</v>
      </c>
      <c r="K2097" s="30" t="str">
        <f t="shared" si="304"/>
        <v>Custeio</v>
      </c>
      <c r="L2097" s="47" t="s">
        <v>75</v>
      </c>
      <c r="M2097" s="47" t="s">
        <v>891</v>
      </c>
      <c r="N2097" s="26" t="str">
        <f t="shared" si="300"/>
        <v>Realizado</v>
      </c>
      <c r="O2097" s="47" t="s">
        <v>117</v>
      </c>
      <c r="P2097" s="47" t="s">
        <v>867</v>
      </c>
      <c r="Q2097" s="26" t="str">
        <f>IFERROR(IFERROR(VLOOKUP(H2097,[1]STATUS_CAPEX!I:J,2,0),VLOOKUP(H2097,[1]STATUS_OPEX!H:I,2,0)),0)</f>
        <v>LIB //COMS</v>
      </c>
      <c r="R2097" s="135">
        <v>45601</v>
      </c>
      <c r="S2097" s="32" t="s">
        <v>165</v>
      </c>
      <c r="T2097" s="47" t="s">
        <v>72</v>
      </c>
      <c r="U2097" s="33" t="s">
        <v>39</v>
      </c>
      <c r="V2097" s="33" t="str">
        <f t="shared" si="307"/>
        <v>OK</v>
      </c>
      <c r="W2097" s="33" t="s">
        <v>49</v>
      </c>
      <c r="X2097" s="33" t="s">
        <v>49</v>
      </c>
      <c r="Y2097" s="33" t="s">
        <v>39</v>
      </c>
      <c r="Z2097" s="14">
        <f t="shared" si="301"/>
        <v>1</v>
      </c>
      <c r="AA2097" s="48">
        <v>794.5</v>
      </c>
      <c r="AB2097" s="76" t="s">
        <v>661</v>
      </c>
      <c r="AC2097" s="36" t="s">
        <v>73</v>
      </c>
      <c r="AD2097" s="37" t="s">
        <v>51</v>
      </c>
      <c r="AE2097" s="32" t="str">
        <f t="shared" si="306"/>
        <v>Realizado</v>
      </c>
      <c r="AF2097" s="38" t="s">
        <v>166</v>
      </c>
      <c r="AG2097" s="49">
        <f t="shared" si="308"/>
        <v>1600.28</v>
      </c>
      <c r="AH2097" s="40">
        <v>2548098.5699999998</v>
      </c>
      <c r="AI2097" s="50" t="e">
        <f t="shared" si="302"/>
        <v>#N/A</v>
      </c>
      <c r="AJ2097" s="50">
        <v>26322094</v>
      </c>
      <c r="AK2097" s="154">
        <v>1600.28</v>
      </c>
      <c r="AL2097" s="34" t="str">
        <f t="shared" si="303"/>
        <v>Mauricio Alves</v>
      </c>
    </row>
    <row r="2098" spans="1:38" x14ac:dyDescent="0.25">
      <c r="A2098" s="26" t="s">
        <v>38</v>
      </c>
      <c r="B2098" s="26" t="s">
        <v>39</v>
      </c>
      <c r="C2098" s="26" t="s">
        <v>52</v>
      </c>
      <c r="D2098" s="26" t="s">
        <v>40</v>
      </c>
      <c r="E2098" s="27">
        <v>13180</v>
      </c>
      <c r="F2098" s="67" t="s">
        <v>1012</v>
      </c>
      <c r="G2098" s="67">
        <v>6</v>
      </c>
      <c r="H2098" s="26">
        <v>6000827264</v>
      </c>
      <c r="I2098" s="26" t="s">
        <v>42</v>
      </c>
      <c r="J2098" s="26" t="s">
        <v>42</v>
      </c>
      <c r="K2098" s="30" t="str">
        <f t="shared" si="304"/>
        <v>Custeio</v>
      </c>
      <c r="L2098" s="47" t="s">
        <v>75</v>
      </c>
      <c r="M2098" s="47" t="s">
        <v>891</v>
      </c>
      <c r="N2098" s="26" t="str">
        <f t="shared" si="300"/>
        <v>Realizado</v>
      </c>
      <c r="O2098" s="47" t="s">
        <v>117</v>
      </c>
      <c r="P2098" s="47" t="s">
        <v>867</v>
      </c>
      <c r="Q2098" s="26" t="str">
        <f>IFERROR(IFERROR(VLOOKUP(H2098,[1]STATUS_CAPEX!I:J,2,0),VLOOKUP(H2098,[1]STATUS_OPEX!H:I,2,0)),0)</f>
        <v>LIB //COMS</v>
      </c>
      <c r="R2098" s="135">
        <v>45601</v>
      </c>
      <c r="S2098" s="32" t="s">
        <v>165</v>
      </c>
      <c r="T2098" s="47" t="s">
        <v>72</v>
      </c>
      <c r="U2098" s="33" t="s">
        <v>39</v>
      </c>
      <c r="V2098" s="33" t="str">
        <f t="shared" si="307"/>
        <v>OK</v>
      </c>
      <c r="W2098" s="33" t="s">
        <v>49</v>
      </c>
      <c r="X2098" s="33" t="s">
        <v>49</v>
      </c>
      <c r="Y2098" s="33" t="s">
        <v>39</v>
      </c>
      <c r="Z2098" s="14">
        <f t="shared" si="301"/>
        <v>1</v>
      </c>
      <c r="AA2098" s="48">
        <v>9845.85</v>
      </c>
      <c r="AB2098" s="76" t="s">
        <v>661</v>
      </c>
      <c r="AC2098" s="36" t="s">
        <v>73</v>
      </c>
      <c r="AD2098" s="37" t="s">
        <v>51</v>
      </c>
      <c r="AE2098" s="32" t="str">
        <f t="shared" si="306"/>
        <v>Realizado</v>
      </c>
      <c r="AF2098" s="38" t="s">
        <v>166</v>
      </c>
      <c r="AG2098" s="39">
        <f t="shared" si="308"/>
        <v>1200.21</v>
      </c>
      <c r="AH2098" s="40">
        <v>2548098.5699999998</v>
      </c>
      <c r="AI2098" s="35" t="e">
        <f t="shared" si="302"/>
        <v>#N/A</v>
      </c>
      <c r="AJ2098" s="50">
        <v>26322145</v>
      </c>
      <c r="AK2098" s="77">
        <v>1200.21</v>
      </c>
      <c r="AL2098" s="34" t="str">
        <f t="shared" si="303"/>
        <v>Mauricio Alves</v>
      </c>
    </row>
    <row r="2099" spans="1:38" x14ac:dyDescent="0.25">
      <c r="A2099" s="26" t="s">
        <v>38</v>
      </c>
      <c r="B2099" s="26" t="s">
        <v>39</v>
      </c>
      <c r="C2099" s="26" t="s">
        <v>52</v>
      </c>
      <c r="D2099" s="26" t="s">
        <v>40</v>
      </c>
      <c r="E2099" s="27">
        <v>12968</v>
      </c>
      <c r="F2099" s="67">
        <v>867</v>
      </c>
      <c r="G2099" s="67">
        <v>1</v>
      </c>
      <c r="H2099" s="26">
        <v>6000829140</v>
      </c>
      <c r="I2099" s="26" t="s">
        <v>42</v>
      </c>
      <c r="J2099" s="26" t="s">
        <v>42</v>
      </c>
      <c r="K2099" s="30" t="str">
        <f t="shared" si="304"/>
        <v>Custeio</v>
      </c>
      <c r="L2099" s="47" t="s">
        <v>75</v>
      </c>
      <c r="M2099" s="47" t="s">
        <v>891</v>
      </c>
      <c r="N2099" s="26" t="str">
        <f t="shared" si="300"/>
        <v>Realizado</v>
      </c>
      <c r="O2099" s="47" t="s">
        <v>100</v>
      </c>
      <c r="P2099" s="47" t="s">
        <v>867</v>
      </c>
      <c r="Q2099" s="26" t="str">
        <f>IFERROR(IFERROR(VLOOKUP(H2099,[1]STATUS_CAPEX!I:J,2,0),VLOOKUP(H2099,[1]STATUS_OPEX!H:I,2,0)),0)</f>
        <v>LIB //COMS</v>
      </c>
      <c r="R2099" s="135">
        <v>45601</v>
      </c>
      <c r="S2099" s="32" t="s">
        <v>165</v>
      </c>
      <c r="T2099" s="47" t="s">
        <v>72</v>
      </c>
      <c r="U2099" s="33" t="s">
        <v>39</v>
      </c>
      <c r="V2099" s="33" t="str">
        <f t="shared" si="307"/>
        <v>OK</v>
      </c>
      <c r="W2099" s="33" t="s">
        <v>49</v>
      </c>
      <c r="X2099" s="33" t="s">
        <v>49</v>
      </c>
      <c r="Y2099" s="33" t="s">
        <v>39</v>
      </c>
      <c r="Z2099" s="14">
        <f t="shared" si="301"/>
        <v>1</v>
      </c>
      <c r="AA2099" s="48">
        <v>14304.56</v>
      </c>
      <c r="AB2099" s="76" t="s">
        <v>661</v>
      </c>
      <c r="AC2099" s="36" t="s">
        <v>271</v>
      </c>
      <c r="AD2099" s="37" t="s">
        <v>51</v>
      </c>
      <c r="AE2099" s="32" t="str">
        <f t="shared" si="306"/>
        <v>Realizado</v>
      </c>
      <c r="AF2099" s="38" t="s">
        <v>166</v>
      </c>
      <c r="AG2099" s="49">
        <f t="shared" si="308"/>
        <v>5959.01</v>
      </c>
      <c r="AH2099" s="40">
        <v>2548098.5699999998</v>
      </c>
      <c r="AI2099" s="50" t="e">
        <f t="shared" si="302"/>
        <v>#N/A</v>
      </c>
      <c r="AJ2099" s="110">
        <v>26347444</v>
      </c>
      <c r="AK2099" s="154">
        <v>5959.01</v>
      </c>
      <c r="AL2099" s="34" t="str">
        <f t="shared" si="303"/>
        <v>Mauricio Alves</v>
      </c>
    </row>
    <row r="2100" spans="1:38" x14ac:dyDescent="0.25">
      <c r="A2100" s="26" t="s">
        <v>38</v>
      </c>
      <c r="B2100" s="26" t="s">
        <v>39</v>
      </c>
      <c r="C2100" s="26" t="s">
        <v>52</v>
      </c>
      <c r="D2100" s="26" t="s">
        <v>40</v>
      </c>
      <c r="E2100" s="27">
        <v>12968</v>
      </c>
      <c r="F2100" s="67">
        <v>867</v>
      </c>
      <c r="G2100" s="67">
        <v>1</v>
      </c>
      <c r="H2100" s="26">
        <v>6000829141</v>
      </c>
      <c r="I2100" s="43" t="s">
        <v>42</v>
      </c>
      <c r="J2100" s="43" t="s">
        <v>42</v>
      </c>
      <c r="K2100" s="30" t="str">
        <f t="shared" si="304"/>
        <v>Custeio</v>
      </c>
      <c r="L2100" s="47" t="s">
        <v>75</v>
      </c>
      <c r="M2100" s="47" t="s">
        <v>891</v>
      </c>
      <c r="N2100" s="26" t="str">
        <f t="shared" si="300"/>
        <v>Realizado</v>
      </c>
      <c r="O2100" s="47" t="s">
        <v>100</v>
      </c>
      <c r="P2100" s="47" t="s">
        <v>867</v>
      </c>
      <c r="Q2100" s="26" t="str">
        <f>IFERROR(IFERROR(VLOOKUP(H2100,[1]STATUS_CAPEX!I:J,2,0),VLOOKUP(H2100,[1]STATUS_OPEX!H:I,2,0)),0)</f>
        <v>LIB //COMS</v>
      </c>
      <c r="R2100" s="135">
        <v>45601</v>
      </c>
      <c r="S2100" s="32" t="s">
        <v>165</v>
      </c>
      <c r="T2100" s="47" t="s">
        <v>72</v>
      </c>
      <c r="U2100" s="33" t="s">
        <v>39</v>
      </c>
      <c r="V2100" s="33" t="str">
        <f t="shared" si="307"/>
        <v>OK</v>
      </c>
      <c r="W2100" s="33" t="s">
        <v>49</v>
      </c>
      <c r="X2100" s="33" t="s">
        <v>49</v>
      </c>
      <c r="Y2100" s="33" t="s">
        <v>39</v>
      </c>
      <c r="Z2100" s="14">
        <f t="shared" si="301"/>
        <v>1</v>
      </c>
      <c r="AA2100" s="48">
        <v>14304.56</v>
      </c>
      <c r="AB2100" s="76" t="s">
        <v>661</v>
      </c>
      <c r="AC2100" s="36" t="s">
        <v>271</v>
      </c>
      <c r="AD2100" s="37" t="s">
        <v>51</v>
      </c>
      <c r="AE2100" s="32" t="str">
        <f t="shared" si="306"/>
        <v>Realizado</v>
      </c>
      <c r="AF2100" s="38" t="s">
        <v>166</v>
      </c>
      <c r="AG2100" s="39">
        <f t="shared" si="308"/>
        <v>2947.1</v>
      </c>
      <c r="AH2100" s="40">
        <v>2548098.5699999998</v>
      </c>
      <c r="AI2100" s="35" t="e">
        <f t="shared" si="302"/>
        <v>#N/A</v>
      </c>
      <c r="AJ2100" s="110">
        <v>26347469</v>
      </c>
      <c r="AK2100" s="77">
        <v>2947.1</v>
      </c>
      <c r="AL2100" s="34" t="str">
        <f t="shared" si="303"/>
        <v>Mauricio Alves</v>
      </c>
    </row>
    <row r="2101" spans="1:38" hidden="1" x14ac:dyDescent="0.25">
      <c r="A2101" s="44" t="s">
        <v>365</v>
      </c>
      <c r="B2101" s="26" t="s">
        <v>39</v>
      </c>
      <c r="C2101" s="26" t="s">
        <v>52</v>
      </c>
      <c r="D2101" s="26" t="s">
        <v>40</v>
      </c>
      <c r="E2101" s="27">
        <v>12243</v>
      </c>
      <c r="F2101" s="67">
        <v>868</v>
      </c>
      <c r="G2101" s="67"/>
      <c r="H2101" s="44">
        <v>6000852821</v>
      </c>
      <c r="I2101" s="138" t="s">
        <v>1013</v>
      </c>
      <c r="J2101" s="45" t="s">
        <v>380</v>
      </c>
      <c r="K2101" s="30" t="str">
        <f t="shared" si="304"/>
        <v>Custeio</v>
      </c>
      <c r="L2101" s="47" t="s">
        <v>136</v>
      </c>
      <c r="M2101" s="47" t="s">
        <v>891</v>
      </c>
      <c r="N2101" s="26" t="str">
        <f t="shared" si="300"/>
        <v>Realizado</v>
      </c>
      <c r="O2101" s="47" t="s">
        <v>100</v>
      </c>
      <c r="P2101" s="47" t="s">
        <v>867</v>
      </c>
      <c r="Q2101" s="26" t="str">
        <f>IFERROR(IFERROR(VLOOKUP(H2101,[1]STATUS_CAPEX!I:J,2,0),VLOOKUP(H2101,[1]STATUS_OPEX!H:I,2,0)),0)</f>
        <v>LIB //CONC</v>
      </c>
      <c r="R2101" s="135">
        <v>45601</v>
      </c>
      <c r="S2101" s="32" t="s">
        <v>66</v>
      </c>
      <c r="T2101" s="47" t="s">
        <v>72</v>
      </c>
      <c r="U2101" s="33" t="s">
        <v>39</v>
      </c>
      <c r="V2101" s="33" t="str">
        <f t="shared" si="307"/>
        <v>OK</v>
      </c>
      <c r="W2101" s="33" t="s">
        <v>49</v>
      </c>
      <c r="X2101" s="33" t="s">
        <v>49</v>
      </c>
      <c r="Y2101" s="33" t="s">
        <v>39</v>
      </c>
      <c r="Z2101" s="14">
        <f t="shared" si="301"/>
        <v>1</v>
      </c>
      <c r="AA2101" s="48">
        <v>22778.35</v>
      </c>
      <c r="AB2101" s="50" t="s">
        <v>50</v>
      </c>
      <c r="AC2101" s="36" t="s">
        <v>271</v>
      </c>
      <c r="AD2101" s="37" t="s">
        <v>51</v>
      </c>
      <c r="AE2101" s="32" t="str">
        <f t="shared" si="306"/>
        <v>Realizado</v>
      </c>
      <c r="AF2101" s="38" t="s">
        <v>68</v>
      </c>
      <c r="AG2101" s="39">
        <f t="shared" si="308"/>
        <v>24140.35</v>
      </c>
      <c r="AH2101" s="40">
        <v>2548098.5699999998</v>
      </c>
      <c r="AI2101" s="35" t="e">
        <f t="shared" si="302"/>
        <v>#N/A</v>
      </c>
      <c r="AJ2101" s="110">
        <v>26306311</v>
      </c>
      <c r="AK2101" s="77">
        <v>24140.35</v>
      </c>
      <c r="AL2101" s="34" t="str">
        <f t="shared" si="303"/>
        <v>Mauricio Alves</v>
      </c>
    </row>
    <row r="2102" spans="1:38" hidden="1" x14ac:dyDescent="0.25">
      <c r="A2102" s="26" t="s">
        <v>183</v>
      </c>
      <c r="B2102" s="29" t="s">
        <v>905</v>
      </c>
      <c r="C2102" s="26" t="s">
        <v>372</v>
      </c>
      <c r="D2102" s="26" t="s">
        <v>286</v>
      </c>
      <c r="E2102" s="27">
        <v>12338</v>
      </c>
      <c r="F2102" s="67">
        <v>869</v>
      </c>
      <c r="G2102" s="67"/>
      <c r="H2102" s="167">
        <v>6000847304</v>
      </c>
      <c r="I2102" s="45" t="s">
        <v>107</v>
      </c>
      <c r="J2102" s="45" t="s">
        <v>107</v>
      </c>
      <c r="K2102" s="30" t="str">
        <f t="shared" si="304"/>
        <v>Custeio</v>
      </c>
      <c r="L2102" s="47" t="s">
        <v>156</v>
      </c>
      <c r="M2102" s="47" t="s">
        <v>891</v>
      </c>
      <c r="N2102" s="26" t="str">
        <f t="shared" si="300"/>
        <v>Realizado</v>
      </c>
      <c r="O2102" s="47" t="s">
        <v>45</v>
      </c>
      <c r="P2102" s="47" t="s">
        <v>867</v>
      </c>
      <c r="Q2102" s="26" t="str">
        <f>IFERROR(IFERROR(VLOOKUP(H2102,[1]STATUS_CAPEX!I:J,2,0),VLOOKUP(H2102,[1]STATUS_OPEX!H:I,2,0)),0)</f>
        <v>LIB //PEND</v>
      </c>
      <c r="R2102" s="135">
        <v>45601</v>
      </c>
      <c r="S2102" s="32" t="s">
        <v>66</v>
      </c>
      <c r="T2102" s="47" t="s">
        <v>72</v>
      </c>
      <c r="U2102" s="33" t="s">
        <v>39</v>
      </c>
      <c r="V2102" s="33" t="str">
        <f t="shared" si="307"/>
        <v>OK</v>
      </c>
      <c r="W2102" s="33" t="s">
        <v>49</v>
      </c>
      <c r="X2102" s="33" t="s">
        <v>49</v>
      </c>
      <c r="Y2102" s="33" t="str">
        <f>IF(AK2102&gt;0,"OK","NOK")</f>
        <v>OK</v>
      </c>
      <c r="Z2102" s="14">
        <f t="shared" si="301"/>
        <v>1</v>
      </c>
      <c r="AA2102" s="48">
        <v>8865.7099999999991</v>
      </c>
      <c r="AB2102" s="50" t="s">
        <v>50</v>
      </c>
      <c r="AC2102" s="36" t="s">
        <v>271</v>
      </c>
      <c r="AD2102" s="37" t="s">
        <v>51</v>
      </c>
      <c r="AE2102" s="32" t="str">
        <f t="shared" si="306"/>
        <v>Realizado</v>
      </c>
      <c r="AF2102" s="38" t="s">
        <v>68</v>
      </c>
      <c r="AG2102" s="39">
        <f t="shared" si="308"/>
        <v>5273.09</v>
      </c>
      <c r="AH2102" s="40">
        <v>2548098.5699999998</v>
      </c>
      <c r="AI2102" s="35" t="e">
        <f t="shared" si="302"/>
        <v>#N/A</v>
      </c>
      <c r="AJ2102" s="110">
        <v>26257836</v>
      </c>
      <c r="AK2102" s="77">
        <v>5273.09</v>
      </c>
      <c r="AL2102" s="34" t="str">
        <f t="shared" si="303"/>
        <v>Erica Fragoso</v>
      </c>
    </row>
    <row r="2103" spans="1:38" hidden="1" x14ac:dyDescent="0.25">
      <c r="A2103" s="26" t="s">
        <v>183</v>
      </c>
      <c r="B2103" s="26" t="s">
        <v>905</v>
      </c>
      <c r="C2103" s="26" t="s">
        <v>372</v>
      </c>
      <c r="D2103" s="26" t="s">
        <v>286</v>
      </c>
      <c r="E2103" s="27">
        <v>12738</v>
      </c>
      <c r="F2103" s="67">
        <v>870</v>
      </c>
      <c r="G2103" s="67"/>
      <c r="H2103" s="167">
        <v>6000847304</v>
      </c>
      <c r="I2103" s="45" t="s">
        <v>107</v>
      </c>
      <c r="J2103" s="45" t="s">
        <v>107</v>
      </c>
      <c r="K2103" s="30" t="str">
        <f t="shared" si="304"/>
        <v>Custeio</v>
      </c>
      <c r="L2103" s="47" t="s">
        <v>156</v>
      </c>
      <c r="M2103" s="47" t="s">
        <v>891</v>
      </c>
      <c r="N2103" s="26" t="str">
        <f t="shared" si="300"/>
        <v>Realizado</v>
      </c>
      <c r="O2103" s="47" t="s">
        <v>45</v>
      </c>
      <c r="P2103" s="47" t="s">
        <v>867</v>
      </c>
      <c r="Q2103" s="26" t="str">
        <f>IFERROR(IFERROR(VLOOKUP(H2103,[1]STATUS_CAPEX!I:J,2,0),VLOOKUP(H2103,[1]STATUS_OPEX!H:I,2,0)),0)</f>
        <v>LIB //PEND</v>
      </c>
      <c r="R2103" s="135">
        <v>45601</v>
      </c>
      <c r="S2103" s="32" t="s">
        <v>66</v>
      </c>
      <c r="T2103" s="47" t="s">
        <v>72</v>
      </c>
      <c r="U2103" s="33" t="s">
        <v>39</v>
      </c>
      <c r="V2103" s="33" t="str">
        <f t="shared" si="307"/>
        <v>OK</v>
      </c>
      <c r="W2103" s="33" t="s">
        <v>49</v>
      </c>
      <c r="X2103" s="33" t="s">
        <v>49</v>
      </c>
      <c r="Y2103" s="33" t="str">
        <f>IF(AK2103&gt;0,"OK","NOK")</f>
        <v>OK</v>
      </c>
      <c r="Z2103" s="14">
        <f t="shared" si="301"/>
        <v>1</v>
      </c>
      <c r="AA2103" s="48">
        <v>4034.12</v>
      </c>
      <c r="AB2103" s="50" t="s">
        <v>50</v>
      </c>
      <c r="AC2103" s="36" t="s">
        <v>271</v>
      </c>
      <c r="AD2103" s="37" t="s">
        <v>51</v>
      </c>
      <c r="AE2103" s="32" t="str">
        <f t="shared" si="306"/>
        <v>Realizado</v>
      </c>
      <c r="AF2103" s="38" t="s">
        <v>68</v>
      </c>
      <c r="AG2103" s="39">
        <f t="shared" si="308"/>
        <v>2484.16</v>
      </c>
      <c r="AH2103" s="40">
        <v>2548098.5699999998</v>
      </c>
      <c r="AI2103" s="35" t="e">
        <f t="shared" si="302"/>
        <v>#N/A</v>
      </c>
      <c r="AJ2103" s="110">
        <v>26257836</v>
      </c>
      <c r="AK2103" s="77">
        <v>2484.16</v>
      </c>
      <c r="AL2103" s="34" t="str">
        <f t="shared" si="303"/>
        <v>Erica Fragoso</v>
      </c>
    </row>
    <row r="2104" spans="1:38" x14ac:dyDescent="0.25">
      <c r="A2104" s="26" t="s">
        <v>38</v>
      </c>
      <c r="B2104" s="26" t="s">
        <v>39</v>
      </c>
      <c r="C2104" s="26" t="s">
        <v>52</v>
      </c>
      <c r="D2104" s="26" t="s">
        <v>40</v>
      </c>
      <c r="E2104" s="27">
        <v>119711</v>
      </c>
      <c r="F2104" s="67">
        <v>436</v>
      </c>
      <c r="G2104" s="67"/>
      <c r="H2104" s="119">
        <v>6000852760</v>
      </c>
      <c r="I2104" s="55" t="s">
        <v>42</v>
      </c>
      <c r="J2104" s="55" t="s">
        <v>42</v>
      </c>
      <c r="K2104" s="30" t="str">
        <f t="shared" si="304"/>
        <v>Custeio</v>
      </c>
      <c r="L2104" s="119" t="s">
        <v>136</v>
      </c>
      <c r="M2104" s="47" t="s">
        <v>99</v>
      </c>
      <c r="N2104" s="26" t="str">
        <f t="shared" ref="N2104:N2167" si="309">IF(Z2104&gt;99%,"Realizado","Pendente")</f>
        <v>Realizado</v>
      </c>
      <c r="O2104" s="47" t="s">
        <v>100</v>
      </c>
      <c r="P2104" s="47" t="s">
        <v>81</v>
      </c>
      <c r="Q2104" s="26" t="str">
        <f>IFERROR(IFERROR(VLOOKUP(H2104,[1]STATUS_CAPEX!I:J,2,0),VLOOKUP(H2104,[1]STATUS_OPEX!H:I,2,0)),0)</f>
        <v>LIB //COMS</v>
      </c>
      <c r="R2104" s="135">
        <v>45601</v>
      </c>
      <c r="S2104" s="32" t="s">
        <v>165</v>
      </c>
      <c r="T2104" s="47" t="s">
        <v>72</v>
      </c>
      <c r="U2104" s="33" t="s">
        <v>39</v>
      </c>
      <c r="V2104" s="33" t="str">
        <f t="shared" si="307"/>
        <v>OK</v>
      </c>
      <c r="W2104" s="33" t="s">
        <v>49</v>
      </c>
      <c r="X2104" s="33" t="s">
        <v>49</v>
      </c>
      <c r="Y2104" s="33" t="s">
        <v>39</v>
      </c>
      <c r="Z2104" s="14">
        <f t="shared" si="301"/>
        <v>1</v>
      </c>
      <c r="AA2104" s="48">
        <v>2600.48</v>
      </c>
      <c r="AB2104" s="76" t="s">
        <v>661</v>
      </c>
      <c r="AC2104" s="36" t="s">
        <v>73</v>
      </c>
      <c r="AD2104" s="37" t="s">
        <v>51</v>
      </c>
      <c r="AE2104" s="32" t="str">
        <f t="shared" si="306"/>
        <v>Realizado</v>
      </c>
      <c r="AF2104" s="38" t="s">
        <v>166</v>
      </c>
      <c r="AG2104" s="39">
        <f t="shared" si="308"/>
        <v>974.93</v>
      </c>
      <c r="AH2104" s="40">
        <v>2548098.5699999998</v>
      </c>
      <c r="AI2104" s="35" t="e">
        <f t="shared" si="302"/>
        <v>#N/A</v>
      </c>
      <c r="AJ2104" s="50">
        <v>26306326</v>
      </c>
      <c r="AK2104" s="77">
        <v>974.93</v>
      </c>
      <c r="AL2104" s="34" t="str">
        <f t="shared" si="303"/>
        <v>Mauricio Alves</v>
      </c>
    </row>
    <row r="2105" spans="1:38" x14ac:dyDescent="0.25">
      <c r="A2105" s="26" t="s">
        <v>38</v>
      </c>
      <c r="B2105" s="26" t="s">
        <v>39</v>
      </c>
      <c r="C2105" s="26" t="s">
        <v>52</v>
      </c>
      <c r="D2105" s="26" t="s">
        <v>40</v>
      </c>
      <c r="E2105" s="27">
        <v>119273</v>
      </c>
      <c r="F2105" s="67">
        <v>437</v>
      </c>
      <c r="G2105" s="67"/>
      <c r="H2105" s="44" t="s">
        <v>1014</v>
      </c>
      <c r="I2105" s="45" t="s">
        <v>63</v>
      </c>
      <c r="J2105" s="45" t="s">
        <v>63</v>
      </c>
      <c r="K2105" s="30" t="str">
        <f t="shared" si="304"/>
        <v>EME</v>
      </c>
      <c r="L2105" s="119" t="s">
        <v>136</v>
      </c>
      <c r="M2105" s="47" t="s">
        <v>99</v>
      </c>
      <c r="N2105" s="26" t="str">
        <f t="shared" si="309"/>
        <v>Realizado</v>
      </c>
      <c r="O2105" s="47" t="s">
        <v>64</v>
      </c>
      <c r="P2105" s="47" t="s">
        <v>700</v>
      </c>
      <c r="Q2105" s="26" t="str">
        <f>IFERROR(IFERROR(VLOOKUP(H2105,[1]STATUS_CAPEX!I:J,2,0),VLOOKUP(H2105,[1]STATUS_OPEX!H:I,2,0)),0)</f>
        <v>LIB //COMS</v>
      </c>
      <c r="R2105" s="135">
        <v>45601</v>
      </c>
      <c r="S2105" s="32" t="s">
        <v>66</v>
      </c>
      <c r="T2105" s="26" t="s">
        <v>48</v>
      </c>
      <c r="U2105" s="33" t="s">
        <v>39</v>
      </c>
      <c r="V2105" s="33" t="str">
        <f t="shared" si="307"/>
        <v>OK</v>
      </c>
      <c r="W2105" s="33" t="s">
        <v>49</v>
      </c>
      <c r="X2105" s="33" t="s">
        <v>49</v>
      </c>
      <c r="Y2105" s="33" t="s">
        <v>39</v>
      </c>
      <c r="Z2105" s="14">
        <f t="shared" si="301"/>
        <v>1</v>
      </c>
      <c r="AA2105" s="48">
        <v>3489.68</v>
      </c>
      <c r="AB2105" s="50" t="s">
        <v>50</v>
      </c>
      <c r="AC2105" s="36" t="s">
        <v>1005</v>
      </c>
      <c r="AD2105" s="37" t="s">
        <v>51</v>
      </c>
      <c r="AE2105" s="32" t="str">
        <f t="shared" si="306"/>
        <v>Realizado</v>
      </c>
      <c r="AF2105" s="38" t="s">
        <v>345</v>
      </c>
      <c r="AG2105" s="39">
        <f t="shared" si="308"/>
        <v>5209.8100000000004</v>
      </c>
      <c r="AH2105" s="40">
        <v>2548098.5699999998</v>
      </c>
      <c r="AI2105" s="35" t="e">
        <f t="shared" si="302"/>
        <v>#N/A</v>
      </c>
      <c r="AJ2105" s="41">
        <v>26436733</v>
      </c>
      <c r="AK2105" s="51">
        <v>5209.8100000000004</v>
      </c>
      <c r="AL2105" s="34" t="str">
        <f t="shared" si="303"/>
        <v>Mauricio Alves</v>
      </c>
    </row>
    <row r="2106" spans="1:38" x14ac:dyDescent="0.25">
      <c r="A2106" s="26" t="s">
        <v>38</v>
      </c>
      <c r="B2106" s="26" t="s">
        <v>39</v>
      </c>
      <c r="C2106" s="26" t="s">
        <v>52</v>
      </c>
      <c r="D2106" s="26" t="s">
        <v>40</v>
      </c>
      <c r="E2106" s="27">
        <v>117215</v>
      </c>
      <c r="F2106" s="67">
        <v>438</v>
      </c>
      <c r="G2106" s="67"/>
      <c r="H2106" s="119">
        <v>6000852761</v>
      </c>
      <c r="I2106" s="29" t="s">
        <v>42</v>
      </c>
      <c r="J2106" s="29" t="s">
        <v>42</v>
      </c>
      <c r="K2106" s="30" t="str">
        <f t="shared" si="304"/>
        <v>Custeio</v>
      </c>
      <c r="L2106" s="119" t="s">
        <v>136</v>
      </c>
      <c r="M2106" s="47" t="s">
        <v>99</v>
      </c>
      <c r="N2106" s="26" t="str">
        <f t="shared" si="309"/>
        <v>Realizado</v>
      </c>
      <c r="O2106" s="47" t="s">
        <v>45</v>
      </c>
      <c r="P2106" s="47" t="s">
        <v>81</v>
      </c>
      <c r="Q2106" s="26" t="str">
        <f>IFERROR(IFERROR(VLOOKUP(H2106,[1]STATUS_CAPEX!I:J,2,0),VLOOKUP(H2106,[1]STATUS_OPEX!H:I,2,0)),0)</f>
        <v>LIB //COMS</v>
      </c>
      <c r="R2106" s="135">
        <v>45601</v>
      </c>
      <c r="S2106" s="32" t="s">
        <v>165</v>
      </c>
      <c r="T2106" s="47" t="s">
        <v>72</v>
      </c>
      <c r="U2106" s="33" t="s">
        <v>39</v>
      </c>
      <c r="V2106" s="33" t="str">
        <f t="shared" si="307"/>
        <v>OK</v>
      </c>
      <c r="W2106" s="33" t="s">
        <v>49</v>
      </c>
      <c r="X2106" s="33" t="s">
        <v>49</v>
      </c>
      <c r="Y2106" s="33" t="s">
        <v>39</v>
      </c>
      <c r="Z2106" s="14">
        <f t="shared" si="301"/>
        <v>1</v>
      </c>
      <c r="AA2106" s="48">
        <v>1300.24</v>
      </c>
      <c r="AB2106" s="76" t="s">
        <v>661</v>
      </c>
      <c r="AC2106" s="36" t="s">
        <v>73</v>
      </c>
      <c r="AD2106" s="37" t="s">
        <v>51</v>
      </c>
      <c r="AE2106" s="32" t="str">
        <f t="shared" si="306"/>
        <v>Realizado</v>
      </c>
      <c r="AF2106" s="38" t="s">
        <v>166</v>
      </c>
      <c r="AG2106" s="39">
        <f t="shared" si="308"/>
        <v>974.93</v>
      </c>
      <c r="AH2106" s="40">
        <v>2548098.5699999998</v>
      </c>
      <c r="AI2106" s="35" t="e">
        <f t="shared" si="302"/>
        <v>#N/A</v>
      </c>
      <c r="AJ2106" s="50">
        <v>26306252</v>
      </c>
      <c r="AK2106" s="77">
        <v>974.93</v>
      </c>
      <c r="AL2106" s="34" t="str">
        <f t="shared" si="303"/>
        <v>Mauricio Alves</v>
      </c>
    </row>
    <row r="2107" spans="1:38" x14ac:dyDescent="0.25">
      <c r="A2107" s="26" t="s">
        <v>38</v>
      </c>
      <c r="B2107" s="26" t="s">
        <v>39</v>
      </c>
      <c r="C2107" s="26" t="s">
        <v>52</v>
      </c>
      <c r="D2107" s="26" t="s">
        <v>40</v>
      </c>
      <c r="E2107" s="27">
        <v>117231</v>
      </c>
      <c r="F2107" s="67">
        <v>439</v>
      </c>
      <c r="G2107" s="67"/>
      <c r="H2107" s="119">
        <v>6000852762</v>
      </c>
      <c r="I2107" s="26" t="s">
        <v>42</v>
      </c>
      <c r="J2107" s="26" t="s">
        <v>42</v>
      </c>
      <c r="K2107" s="30" t="str">
        <f t="shared" si="304"/>
        <v>Custeio</v>
      </c>
      <c r="L2107" s="119" t="s">
        <v>136</v>
      </c>
      <c r="M2107" s="47" t="s">
        <v>99</v>
      </c>
      <c r="N2107" s="26" t="str">
        <f t="shared" si="309"/>
        <v>Realizado</v>
      </c>
      <c r="O2107" s="47" t="s">
        <v>45</v>
      </c>
      <c r="P2107" s="47" t="s">
        <v>81</v>
      </c>
      <c r="Q2107" s="26" t="str">
        <f>IFERROR(IFERROR(VLOOKUP(H2107,[1]STATUS_CAPEX!I:J,2,0),VLOOKUP(H2107,[1]STATUS_OPEX!H:I,2,0)),0)</f>
        <v>LIB //COMS</v>
      </c>
      <c r="R2107" s="135">
        <v>45601</v>
      </c>
      <c r="S2107" s="32" t="s">
        <v>165</v>
      </c>
      <c r="T2107" s="47" t="s">
        <v>72</v>
      </c>
      <c r="U2107" s="33" t="s">
        <v>39</v>
      </c>
      <c r="V2107" s="33" t="str">
        <f t="shared" si="307"/>
        <v>OK</v>
      </c>
      <c r="W2107" s="33" t="s">
        <v>49</v>
      </c>
      <c r="X2107" s="33" t="s">
        <v>49</v>
      </c>
      <c r="Y2107" s="33" t="s">
        <v>39</v>
      </c>
      <c r="Z2107" s="14">
        <f t="shared" si="301"/>
        <v>1</v>
      </c>
      <c r="AA2107" s="48">
        <v>1300.24</v>
      </c>
      <c r="AB2107" s="76" t="s">
        <v>661</v>
      </c>
      <c r="AC2107" s="36" t="s">
        <v>73</v>
      </c>
      <c r="AD2107" s="37" t="s">
        <v>51</v>
      </c>
      <c r="AE2107" s="32" t="str">
        <f t="shared" si="306"/>
        <v>Realizado</v>
      </c>
      <c r="AF2107" s="38" t="s">
        <v>166</v>
      </c>
      <c r="AG2107" s="39">
        <f t="shared" si="308"/>
        <v>974.93</v>
      </c>
      <c r="AH2107" s="40">
        <v>2548098.5699999998</v>
      </c>
      <c r="AI2107" s="35" t="e">
        <f t="shared" si="302"/>
        <v>#N/A</v>
      </c>
      <c r="AJ2107" s="35">
        <v>26306177</v>
      </c>
      <c r="AK2107" s="77">
        <v>974.93</v>
      </c>
      <c r="AL2107" s="34" t="str">
        <f t="shared" si="303"/>
        <v>Mauricio Alves</v>
      </c>
    </row>
    <row r="2108" spans="1:38" x14ac:dyDescent="0.25">
      <c r="A2108" s="26" t="s">
        <v>38</v>
      </c>
      <c r="B2108" s="26" t="s">
        <v>39</v>
      </c>
      <c r="C2108" s="26" t="s">
        <v>52</v>
      </c>
      <c r="D2108" s="26" t="s">
        <v>40</v>
      </c>
      <c r="E2108" s="27">
        <v>119768</v>
      </c>
      <c r="F2108" s="67">
        <v>440</v>
      </c>
      <c r="G2108" s="67"/>
      <c r="H2108" s="119">
        <v>6000852764</v>
      </c>
      <c r="I2108" s="26" t="s">
        <v>42</v>
      </c>
      <c r="J2108" s="26" t="s">
        <v>42</v>
      </c>
      <c r="K2108" s="30" t="str">
        <f t="shared" si="304"/>
        <v>Custeio</v>
      </c>
      <c r="L2108" s="119" t="s">
        <v>136</v>
      </c>
      <c r="M2108" s="47" t="s">
        <v>99</v>
      </c>
      <c r="N2108" s="26" t="str">
        <f t="shared" si="309"/>
        <v>Realizado</v>
      </c>
      <c r="O2108" s="47" t="s">
        <v>45</v>
      </c>
      <c r="P2108" s="47" t="s">
        <v>81</v>
      </c>
      <c r="Q2108" s="26" t="str">
        <f>IFERROR(IFERROR(VLOOKUP(H2108,[1]STATUS_CAPEX!I:J,2,0),VLOOKUP(H2108,[1]STATUS_OPEX!H:I,2,0)),0)</f>
        <v>LIB //COMS</v>
      </c>
      <c r="R2108" s="135">
        <v>45601</v>
      </c>
      <c r="S2108" s="32" t="s">
        <v>165</v>
      </c>
      <c r="T2108" s="47" t="s">
        <v>72</v>
      </c>
      <c r="U2108" s="33" t="s">
        <v>39</v>
      </c>
      <c r="V2108" s="33" t="str">
        <f t="shared" si="307"/>
        <v>OK</v>
      </c>
      <c r="W2108" s="33" t="s">
        <v>49</v>
      </c>
      <c r="X2108" s="33" t="s">
        <v>49</v>
      </c>
      <c r="Y2108" s="33" t="s">
        <v>39</v>
      </c>
      <c r="Z2108" s="14">
        <f t="shared" si="301"/>
        <v>1</v>
      </c>
      <c r="AA2108" s="48">
        <v>1300.24</v>
      </c>
      <c r="AB2108" s="76" t="s">
        <v>661</v>
      </c>
      <c r="AC2108" s="36" t="s">
        <v>73</v>
      </c>
      <c r="AD2108" s="37" t="s">
        <v>51</v>
      </c>
      <c r="AE2108" s="32" t="str">
        <f t="shared" si="306"/>
        <v>Realizado</v>
      </c>
      <c r="AF2108" s="38" t="s">
        <v>166</v>
      </c>
      <c r="AG2108" s="39">
        <f t="shared" si="308"/>
        <v>974.93</v>
      </c>
      <c r="AH2108" s="40">
        <v>2548098.5699999998</v>
      </c>
      <c r="AI2108" s="35" t="e">
        <f t="shared" si="302"/>
        <v>#N/A</v>
      </c>
      <c r="AJ2108" s="35">
        <v>26306118</v>
      </c>
      <c r="AK2108" s="77">
        <v>974.93</v>
      </c>
      <c r="AL2108" s="34" t="str">
        <f t="shared" si="303"/>
        <v>Mauricio Alves</v>
      </c>
    </row>
    <row r="2109" spans="1:38" x14ac:dyDescent="0.25">
      <c r="A2109" s="26" t="s">
        <v>38</v>
      </c>
      <c r="B2109" s="26" t="s">
        <v>39</v>
      </c>
      <c r="C2109" s="26" t="s">
        <v>52</v>
      </c>
      <c r="D2109" s="26" t="s">
        <v>40</v>
      </c>
      <c r="E2109" s="27">
        <v>119080</v>
      </c>
      <c r="F2109" s="67">
        <v>441</v>
      </c>
      <c r="G2109" s="67"/>
      <c r="H2109" s="46" t="s">
        <v>1015</v>
      </c>
      <c r="I2109" s="43" t="s">
        <v>42</v>
      </c>
      <c r="J2109" s="43" t="s">
        <v>42</v>
      </c>
      <c r="K2109" s="30" t="str">
        <f t="shared" si="304"/>
        <v>EME</v>
      </c>
      <c r="L2109" s="119" t="s">
        <v>136</v>
      </c>
      <c r="M2109" s="47" t="s">
        <v>99</v>
      </c>
      <c r="N2109" s="26" t="str">
        <f t="shared" si="309"/>
        <v>Realizado</v>
      </c>
      <c r="O2109" s="47" t="s">
        <v>45</v>
      </c>
      <c r="P2109" s="47" t="s">
        <v>705</v>
      </c>
      <c r="Q2109" s="26" t="str">
        <f>IFERROR(IFERROR(VLOOKUP(H2109,[1]STATUS_CAPEX!I:J,2,0),VLOOKUP(H2109,[1]STATUS_OPEX!H:I,2,0)),0)</f>
        <v>LIB // MED</v>
      </c>
      <c r="R2109" s="135">
        <v>45601</v>
      </c>
      <c r="S2109" s="32" t="s">
        <v>165</v>
      </c>
      <c r="T2109" s="26" t="s">
        <v>48</v>
      </c>
      <c r="U2109" s="33" t="s">
        <v>39</v>
      </c>
      <c r="V2109" s="33" t="str">
        <f t="shared" si="307"/>
        <v>OK</v>
      </c>
      <c r="W2109" s="33" t="s">
        <v>49</v>
      </c>
      <c r="X2109" s="33" t="s">
        <v>49</v>
      </c>
      <c r="Y2109" s="33" t="s">
        <v>39</v>
      </c>
      <c r="Z2109" s="14">
        <f t="shared" si="301"/>
        <v>1</v>
      </c>
      <c r="AA2109" s="48">
        <v>4841.67</v>
      </c>
      <c r="AB2109" s="76" t="s">
        <v>661</v>
      </c>
      <c r="AC2109" s="36" t="s">
        <v>182</v>
      </c>
      <c r="AD2109" s="37" t="s">
        <v>51</v>
      </c>
      <c r="AE2109" s="32" t="str">
        <f t="shared" si="306"/>
        <v>Realizado</v>
      </c>
      <c r="AF2109" s="38" t="s">
        <v>166</v>
      </c>
      <c r="AG2109" s="39">
        <f t="shared" si="308"/>
        <v>4742.32</v>
      </c>
      <c r="AH2109" s="40">
        <v>2548098.5699999998</v>
      </c>
      <c r="AI2109" s="35" t="e">
        <f t="shared" si="302"/>
        <v>#N/A</v>
      </c>
      <c r="AJ2109" s="41">
        <v>26436734</v>
      </c>
      <c r="AK2109" s="51">
        <v>4742.32</v>
      </c>
      <c r="AL2109" s="34" t="str">
        <f t="shared" si="303"/>
        <v>Mauricio Alves</v>
      </c>
    </row>
    <row r="2110" spans="1:38" hidden="1" x14ac:dyDescent="0.25">
      <c r="A2110" s="26" t="s">
        <v>365</v>
      </c>
      <c r="B2110" s="26" t="s">
        <v>39</v>
      </c>
      <c r="C2110" s="26" t="s">
        <v>52</v>
      </c>
      <c r="D2110" s="26" t="s">
        <v>40</v>
      </c>
      <c r="E2110" s="27">
        <v>8138</v>
      </c>
      <c r="F2110" s="67">
        <v>442</v>
      </c>
      <c r="G2110" s="67"/>
      <c r="H2110" s="44" t="s">
        <v>1016</v>
      </c>
      <c r="I2110" s="45" t="s">
        <v>63</v>
      </c>
      <c r="J2110" s="45" t="s">
        <v>63</v>
      </c>
      <c r="K2110" s="30" t="str">
        <f t="shared" si="304"/>
        <v>EME</v>
      </c>
      <c r="L2110" s="119" t="s">
        <v>136</v>
      </c>
      <c r="M2110" s="47" t="s">
        <v>99</v>
      </c>
      <c r="N2110" s="26" t="str">
        <f t="shared" si="309"/>
        <v>Realizado</v>
      </c>
      <c r="O2110" s="47" t="s">
        <v>45</v>
      </c>
      <c r="P2110" s="47" t="s">
        <v>700</v>
      </c>
      <c r="Q2110" s="26" t="str">
        <f>IFERROR(IFERROR(VLOOKUP(H2110,[1]STATUS_CAPEX!I:J,2,0),VLOOKUP(H2110,[1]STATUS_OPEX!H:I,2,0)),0)</f>
        <v>LIB //COMS</v>
      </c>
      <c r="R2110" s="135">
        <v>45601</v>
      </c>
      <c r="S2110" s="32" t="s">
        <v>66</v>
      </c>
      <c r="T2110" s="26" t="s">
        <v>48</v>
      </c>
      <c r="U2110" s="33" t="s">
        <v>39</v>
      </c>
      <c r="V2110" s="33" t="str">
        <f t="shared" si="307"/>
        <v>OK</v>
      </c>
      <c r="W2110" s="33" t="s">
        <v>49</v>
      </c>
      <c r="X2110" s="33" t="s">
        <v>49</v>
      </c>
      <c r="Y2110" s="33" t="s">
        <v>39</v>
      </c>
      <c r="Z2110" s="14">
        <f t="shared" si="301"/>
        <v>1</v>
      </c>
      <c r="AA2110" s="48">
        <v>3489.68</v>
      </c>
      <c r="AB2110" s="50" t="s">
        <v>50</v>
      </c>
      <c r="AC2110" s="36" t="s">
        <v>182</v>
      </c>
      <c r="AD2110" s="37" t="s">
        <v>51</v>
      </c>
      <c r="AE2110" s="32" t="str">
        <f t="shared" si="306"/>
        <v>Realizado</v>
      </c>
      <c r="AF2110" s="38" t="s">
        <v>68</v>
      </c>
      <c r="AG2110" s="39">
        <f t="shared" si="308"/>
        <v>3690.81</v>
      </c>
      <c r="AH2110" s="40">
        <v>2548098.5699999998</v>
      </c>
      <c r="AI2110" s="35" t="e">
        <f t="shared" si="302"/>
        <v>#N/A</v>
      </c>
      <c r="AJ2110" s="41">
        <v>26448718</v>
      </c>
      <c r="AK2110" s="51">
        <v>3690.81</v>
      </c>
      <c r="AL2110" s="34" t="str">
        <f t="shared" si="303"/>
        <v>Mauricio Alves</v>
      </c>
    </row>
    <row r="2111" spans="1:38" hidden="1" x14ac:dyDescent="0.25">
      <c r="A2111" s="26" t="s">
        <v>143</v>
      </c>
      <c r="B2111" s="26" t="s">
        <v>476</v>
      </c>
      <c r="C2111" s="26" t="s">
        <v>52</v>
      </c>
      <c r="D2111" s="26" t="s">
        <v>40</v>
      </c>
      <c r="E2111" s="27">
        <v>7147</v>
      </c>
      <c r="F2111" s="67">
        <v>443</v>
      </c>
      <c r="G2111" s="67"/>
      <c r="H2111" s="44" t="s">
        <v>1017</v>
      </c>
      <c r="I2111" s="45" t="s">
        <v>63</v>
      </c>
      <c r="J2111" s="45" t="s">
        <v>63</v>
      </c>
      <c r="K2111" s="30" t="str">
        <f t="shared" si="304"/>
        <v>EME</v>
      </c>
      <c r="L2111" s="119" t="s">
        <v>136</v>
      </c>
      <c r="M2111" s="47" t="s">
        <v>99</v>
      </c>
      <c r="N2111" s="26" t="str">
        <f t="shared" si="309"/>
        <v>Pendente</v>
      </c>
      <c r="O2111" s="47" t="s">
        <v>45</v>
      </c>
      <c r="P2111" s="47" t="s">
        <v>700</v>
      </c>
      <c r="Q2111" s="26" t="str">
        <f>IFERROR(IFERROR(VLOOKUP(H2111,[1]STATUS_CAPEX!I:J,2,0),VLOOKUP(H2111,[1]STATUS_OPEX!H:I,2,0)),0)</f>
        <v>LIB //PEND</v>
      </c>
      <c r="R2111" s="135">
        <v>45601</v>
      </c>
      <c r="S2111" s="32" t="s">
        <v>66</v>
      </c>
      <c r="T2111" s="26" t="s">
        <v>48</v>
      </c>
      <c r="U2111" s="33" t="s">
        <v>39</v>
      </c>
      <c r="V2111" s="33" t="str">
        <f t="shared" si="307"/>
        <v>OK</v>
      </c>
      <c r="W2111" s="33" t="s">
        <v>148</v>
      </c>
      <c r="X2111" s="33" t="s">
        <v>148</v>
      </c>
      <c r="Y2111" s="33" t="s">
        <v>39</v>
      </c>
      <c r="Z2111" s="14">
        <f t="shared" si="301"/>
        <v>0.6</v>
      </c>
      <c r="AA2111" s="48">
        <v>3489.68</v>
      </c>
      <c r="AB2111" s="50" t="s">
        <v>50</v>
      </c>
      <c r="AC2111" s="36" t="s">
        <v>347</v>
      </c>
      <c r="AD2111" s="37">
        <v>45642</v>
      </c>
      <c r="AE2111" s="32" t="str">
        <f t="shared" si="306"/>
        <v>Realizado</v>
      </c>
      <c r="AF2111" s="38" t="s">
        <v>68</v>
      </c>
      <c r="AG2111" s="39">
        <f t="shared" si="308"/>
        <v>3690.81</v>
      </c>
      <c r="AH2111" s="40">
        <v>2548098.5699999998</v>
      </c>
      <c r="AI2111" s="35" t="e">
        <f t="shared" si="302"/>
        <v>#N/A</v>
      </c>
      <c r="AJ2111" s="110">
        <v>26452604</v>
      </c>
      <c r="AK2111" s="51">
        <v>3690.81</v>
      </c>
      <c r="AL2111" s="34" t="str">
        <f t="shared" si="303"/>
        <v>Mauricio Alves</v>
      </c>
    </row>
    <row r="2112" spans="1:38" x14ac:dyDescent="0.25">
      <c r="A2112" s="26" t="s">
        <v>38</v>
      </c>
      <c r="B2112" s="26" t="s">
        <v>39</v>
      </c>
      <c r="C2112" s="26" t="s">
        <v>52</v>
      </c>
      <c r="D2112" s="26" t="s">
        <v>40</v>
      </c>
      <c r="E2112" s="27">
        <v>119033</v>
      </c>
      <c r="F2112" s="67">
        <v>444</v>
      </c>
      <c r="G2112" s="67"/>
      <c r="H2112" s="44" t="s">
        <v>1018</v>
      </c>
      <c r="I2112" s="45" t="s">
        <v>63</v>
      </c>
      <c r="J2112" s="45" t="s">
        <v>63</v>
      </c>
      <c r="K2112" s="30" t="str">
        <f t="shared" si="304"/>
        <v>EME</v>
      </c>
      <c r="L2112" s="119" t="s">
        <v>136</v>
      </c>
      <c r="M2112" s="47" t="s">
        <v>99</v>
      </c>
      <c r="N2112" s="26" t="str">
        <f t="shared" si="309"/>
        <v>Realizado</v>
      </c>
      <c r="O2112" s="47" t="s">
        <v>45</v>
      </c>
      <c r="P2112" s="47" t="s">
        <v>700</v>
      </c>
      <c r="Q2112" s="26" t="str">
        <f>IFERROR(IFERROR(VLOOKUP(H2112,[1]STATUS_CAPEX!I:J,2,0),VLOOKUP(H2112,[1]STATUS_OPEX!H:I,2,0)),0)</f>
        <v>LIB //COMS</v>
      </c>
      <c r="R2112" s="135">
        <v>45601</v>
      </c>
      <c r="S2112" s="32" t="s">
        <v>66</v>
      </c>
      <c r="T2112" s="26" t="s">
        <v>48</v>
      </c>
      <c r="U2112" s="33" t="s">
        <v>39</v>
      </c>
      <c r="V2112" s="33" t="str">
        <f t="shared" si="307"/>
        <v>OK</v>
      </c>
      <c r="W2112" s="33" t="s">
        <v>49</v>
      </c>
      <c r="X2112" s="33" t="s">
        <v>49</v>
      </c>
      <c r="Y2112" s="33" t="s">
        <v>39</v>
      </c>
      <c r="Z2112" s="14">
        <f t="shared" si="301"/>
        <v>1</v>
      </c>
      <c r="AA2112" s="48">
        <v>3489.68</v>
      </c>
      <c r="AB2112" s="50" t="s">
        <v>50</v>
      </c>
      <c r="AC2112" s="36" t="s">
        <v>182</v>
      </c>
      <c r="AD2112" s="37" t="s">
        <v>51</v>
      </c>
      <c r="AE2112" s="32" t="str">
        <f t="shared" si="306"/>
        <v>Realizado</v>
      </c>
      <c r="AF2112" s="38" t="s">
        <v>345</v>
      </c>
      <c r="AG2112" s="39">
        <f t="shared" si="308"/>
        <v>3690.81</v>
      </c>
      <c r="AH2112" s="40">
        <v>2548098.5699999998</v>
      </c>
      <c r="AI2112" s="35" t="e">
        <f t="shared" si="302"/>
        <v>#N/A</v>
      </c>
      <c r="AJ2112" s="41">
        <v>26436757</v>
      </c>
      <c r="AK2112" s="51">
        <v>3690.81</v>
      </c>
      <c r="AL2112" s="34" t="str">
        <f t="shared" si="303"/>
        <v>Mauricio Alves</v>
      </c>
    </row>
    <row r="2113" spans="1:38" hidden="1" x14ac:dyDescent="0.25">
      <c r="A2113" s="26" t="s">
        <v>106</v>
      </c>
      <c r="B2113" s="30" t="s">
        <v>39</v>
      </c>
      <c r="C2113" s="26" t="s">
        <v>52</v>
      </c>
      <c r="D2113" s="26" t="s">
        <v>40</v>
      </c>
      <c r="E2113" s="27">
        <v>2509</v>
      </c>
      <c r="F2113" s="67">
        <v>445</v>
      </c>
      <c r="G2113" s="67"/>
      <c r="H2113" s="44" t="s">
        <v>1019</v>
      </c>
      <c r="I2113" s="45" t="s">
        <v>63</v>
      </c>
      <c r="J2113" s="45" t="s">
        <v>63</v>
      </c>
      <c r="K2113" s="30" t="str">
        <f t="shared" si="304"/>
        <v>EME</v>
      </c>
      <c r="L2113" s="47" t="s">
        <v>136</v>
      </c>
      <c r="M2113" s="47" t="s">
        <v>99</v>
      </c>
      <c r="N2113" s="26" t="str">
        <f t="shared" si="309"/>
        <v>Pendente</v>
      </c>
      <c r="O2113" s="47" t="s">
        <v>64</v>
      </c>
      <c r="P2113" s="47" t="s">
        <v>1020</v>
      </c>
      <c r="Q2113" s="26" t="str">
        <f>IFERROR(IFERROR(VLOOKUP(H2113,[1]STATUS_CAPEX!I:J,2,0),VLOOKUP(H2113,[1]STATUS_OPEX!H:I,2,0)),0)</f>
        <v>LIB //ENER</v>
      </c>
      <c r="R2113" s="135">
        <v>45601</v>
      </c>
      <c r="S2113" s="32" t="s">
        <v>66</v>
      </c>
      <c r="T2113" s="26" t="s">
        <v>48</v>
      </c>
      <c r="U2113" s="33" t="s">
        <v>67</v>
      </c>
      <c r="V2113" s="33" t="s">
        <v>39</v>
      </c>
      <c r="W2113" s="33" t="s">
        <v>49</v>
      </c>
      <c r="X2113" s="33" t="s">
        <v>49</v>
      </c>
      <c r="Y2113" s="33" t="str">
        <f>IF(AK2113&gt;0,"OK","NOK")</f>
        <v>OK</v>
      </c>
      <c r="Z2113" s="14">
        <f t="shared" si="301"/>
        <v>0.8</v>
      </c>
      <c r="AA2113" s="48">
        <v>16232.36</v>
      </c>
      <c r="AB2113" s="76" t="s">
        <v>50</v>
      </c>
      <c r="AC2113" s="36" t="s">
        <v>182</v>
      </c>
      <c r="AD2113" s="37" t="s">
        <v>51</v>
      </c>
      <c r="AE2113" s="32" t="str">
        <f t="shared" si="306"/>
        <v>Realizado</v>
      </c>
      <c r="AF2113" s="38" t="s">
        <v>68</v>
      </c>
      <c r="AG2113" s="39">
        <f t="shared" si="308"/>
        <v>12687.09</v>
      </c>
      <c r="AH2113" s="40">
        <v>2548098.5699999998</v>
      </c>
      <c r="AI2113" s="35" t="e">
        <f t="shared" si="302"/>
        <v>#N/A</v>
      </c>
      <c r="AJ2113" s="41">
        <v>26448717</v>
      </c>
      <c r="AK2113" s="51">
        <v>12687.09</v>
      </c>
      <c r="AL2113" s="34" t="str">
        <f t="shared" si="303"/>
        <v>Mauricio Alves</v>
      </c>
    </row>
    <row r="2114" spans="1:38" hidden="1" x14ac:dyDescent="0.25">
      <c r="A2114" s="26" t="s">
        <v>106</v>
      </c>
      <c r="B2114" s="30" t="s">
        <v>39</v>
      </c>
      <c r="C2114" s="26" t="s">
        <v>52</v>
      </c>
      <c r="D2114" s="26" t="s">
        <v>40</v>
      </c>
      <c r="E2114" s="27">
        <v>2447</v>
      </c>
      <c r="F2114" s="67">
        <v>446</v>
      </c>
      <c r="G2114" s="67"/>
      <c r="H2114" s="44" t="s">
        <v>1021</v>
      </c>
      <c r="I2114" s="45" t="s">
        <v>63</v>
      </c>
      <c r="J2114" s="45" t="s">
        <v>63</v>
      </c>
      <c r="K2114" s="30" t="str">
        <f t="shared" si="304"/>
        <v>EME</v>
      </c>
      <c r="L2114" s="47" t="s">
        <v>136</v>
      </c>
      <c r="M2114" s="47" t="s">
        <v>99</v>
      </c>
      <c r="N2114" s="26" t="str">
        <f t="shared" si="309"/>
        <v>Pendente</v>
      </c>
      <c r="O2114" s="47" t="s">
        <v>105</v>
      </c>
      <c r="P2114" s="47" t="s">
        <v>705</v>
      </c>
      <c r="Q2114" s="26" t="str">
        <f>IFERROR(IFERROR(VLOOKUP(H2114,[1]STATUS_CAPEX!I:J,2,0),VLOOKUP(H2114,[1]STATUS_OPEX!H:I,2,0)),0)</f>
        <v>LIB //ENER</v>
      </c>
      <c r="R2114" s="135">
        <v>45601</v>
      </c>
      <c r="S2114" s="32" t="s">
        <v>66</v>
      </c>
      <c r="T2114" s="26" t="s">
        <v>48</v>
      </c>
      <c r="U2114" s="33" t="s">
        <v>67</v>
      </c>
      <c r="V2114" s="33" t="str">
        <f t="shared" ref="V2114:V2133" si="310">IF(E2114&gt;0,"OK","NOK")</f>
        <v>OK</v>
      </c>
      <c r="W2114" s="33" t="s">
        <v>49</v>
      </c>
      <c r="X2114" s="33" t="s">
        <v>49</v>
      </c>
      <c r="Y2114" s="33" t="s">
        <v>39</v>
      </c>
      <c r="Z2114" s="14">
        <f t="shared" ref="Z2114:Z2177" si="311">(COUNTIF(U2114:Y2114,"OK")+COUNTIF(V2114:Y2114,"NA")+COUNTIF(U2114:Y2114,"anexado")+COUNTIF(V2114:Y2114,"sem anexo"))/5</f>
        <v>0.8</v>
      </c>
      <c r="AA2114" s="48">
        <v>6545.87</v>
      </c>
      <c r="AB2114" s="76" t="s">
        <v>50</v>
      </c>
      <c r="AC2114" s="36" t="s">
        <v>298</v>
      </c>
      <c r="AD2114" s="37" t="s">
        <v>51</v>
      </c>
      <c r="AE2114" s="32" t="str">
        <f t="shared" si="306"/>
        <v>Realizado</v>
      </c>
      <c r="AF2114" s="38" t="s">
        <v>68</v>
      </c>
      <c r="AG2114" s="39">
        <f t="shared" si="308"/>
        <v>6088.08</v>
      </c>
      <c r="AH2114" s="40">
        <v>2548098.5699999998</v>
      </c>
      <c r="AI2114" s="35" t="e">
        <f t="shared" ref="AI2114:AI2177" si="312">VLOOKUP(T2114,AN:AO,2,0)</f>
        <v>#N/A</v>
      </c>
      <c r="AJ2114" s="110">
        <v>26452644</v>
      </c>
      <c r="AK2114" s="51">
        <v>6088.08</v>
      </c>
      <c r="AL2114" s="34" t="str">
        <f t="shared" ref="AL2114:AL2177" si="313">IF(OR(A2114="pendência planejamento", A2114="pendência construtiva", A2114="logistica equatorial"), "Erica Fragoso", IF(OR(A2114="obras coms", A2114="obras conc", A2114="pendência fechamento", A2114="almoxarifado", A2114="Fechamento", A2114="Disponibilidade Noturna", A2114="Sobre Aviso", A2114="Disponibilidade Contrato", A2114="Disponibilidade"), "Mauricio Alves", ""))</f>
        <v>Mauricio Alves</v>
      </c>
    </row>
    <row r="2115" spans="1:38" hidden="1" x14ac:dyDescent="0.25">
      <c r="A2115" s="26" t="s">
        <v>183</v>
      </c>
      <c r="B2115" s="26" t="s">
        <v>1022</v>
      </c>
      <c r="C2115" s="26" t="s">
        <v>801</v>
      </c>
      <c r="D2115" s="26" t="s">
        <v>40</v>
      </c>
      <c r="E2115" s="27">
        <v>119007</v>
      </c>
      <c r="F2115" s="67">
        <v>447</v>
      </c>
      <c r="G2115" s="67"/>
      <c r="H2115" s="44" t="s">
        <v>1023</v>
      </c>
      <c r="I2115" s="45" t="s">
        <v>63</v>
      </c>
      <c r="J2115" s="45" t="s">
        <v>63</v>
      </c>
      <c r="K2115" s="30" t="str">
        <f t="shared" ref="K2115:K2178" si="314">IF(OR(ISNUMBER( FIND("Criar PEP",H2115)), ISNUMBER( FIND("Criar Ordem",H2115))), "Sem Informação", IFERROR(IF(MID(H2115,11,3)&lt;&gt;"", MID(H2115,11,3), "Custeio"), "Custeio"))</f>
        <v>EME</v>
      </c>
      <c r="L2115" s="119" t="s">
        <v>136</v>
      </c>
      <c r="M2115" s="47" t="s">
        <v>99</v>
      </c>
      <c r="N2115" s="26" t="str">
        <f t="shared" si="309"/>
        <v>Pendente</v>
      </c>
      <c r="O2115" s="47" t="s">
        <v>64</v>
      </c>
      <c r="P2115" s="47" t="s">
        <v>1024</v>
      </c>
      <c r="Q2115" s="26" t="str">
        <f>IFERROR(IFERROR(VLOOKUP(H2115,[1]STATUS_CAPEX!I:J,2,0),VLOOKUP(H2115,[1]STATUS_OPEX!H:I,2,0)),0)</f>
        <v>LIB //ATEC</v>
      </c>
      <c r="R2115" s="135">
        <v>45601</v>
      </c>
      <c r="S2115" s="32" t="s">
        <v>66</v>
      </c>
      <c r="T2115" s="26" t="s">
        <v>48</v>
      </c>
      <c r="U2115" s="47"/>
      <c r="V2115" s="33" t="str">
        <f t="shared" si="310"/>
        <v>OK</v>
      </c>
      <c r="W2115" s="33" t="s">
        <v>148</v>
      </c>
      <c r="X2115" s="33" t="s">
        <v>148</v>
      </c>
      <c r="Y2115" s="33" t="str">
        <f>IF(AK2115&gt;0,"OK","NOK")</f>
        <v>NOK</v>
      </c>
      <c r="Z2115" s="14">
        <f t="shared" si="311"/>
        <v>0.2</v>
      </c>
      <c r="AA2115" s="48">
        <v>2619.1799999999998</v>
      </c>
      <c r="AB2115" s="76" t="s">
        <v>661</v>
      </c>
      <c r="AC2115" s="36" t="s">
        <v>298</v>
      </c>
      <c r="AD2115" s="37" t="s">
        <v>51</v>
      </c>
      <c r="AE2115" s="32" t="str">
        <f t="shared" ref="AE2115:AE2178" si="315">IF(AND(AJ2115&gt;0, AK2115&gt;0), "Realizado", "Não realizado")</f>
        <v>Não realizado</v>
      </c>
      <c r="AF2115" s="38" t="s">
        <v>68</v>
      </c>
      <c r="AG2115" s="39">
        <f t="shared" si="308"/>
        <v>0</v>
      </c>
      <c r="AH2115" s="40">
        <v>2548098.5699999998</v>
      </c>
      <c r="AI2115" s="35" t="e">
        <f t="shared" si="312"/>
        <v>#N/A</v>
      </c>
      <c r="AJ2115" s="41">
        <v>0</v>
      </c>
      <c r="AK2115" s="51">
        <v>0</v>
      </c>
      <c r="AL2115" s="34" t="str">
        <f t="shared" si="313"/>
        <v>Erica Fragoso</v>
      </c>
    </row>
    <row r="2116" spans="1:38" x14ac:dyDescent="0.25">
      <c r="A2116" s="26" t="s">
        <v>38</v>
      </c>
      <c r="B2116" s="26" t="s">
        <v>39</v>
      </c>
      <c r="C2116" s="26" t="s">
        <v>52</v>
      </c>
      <c r="D2116" s="26" t="s">
        <v>40</v>
      </c>
      <c r="E2116" s="27">
        <v>44929556</v>
      </c>
      <c r="F2116" s="67">
        <v>336</v>
      </c>
      <c r="G2116" s="67"/>
      <c r="H2116" s="119">
        <v>6000806630</v>
      </c>
      <c r="I2116" s="29" t="s">
        <v>42</v>
      </c>
      <c r="J2116" s="29" t="s">
        <v>42</v>
      </c>
      <c r="K2116" s="30" t="str">
        <f t="shared" si="314"/>
        <v>Custeio</v>
      </c>
      <c r="L2116" s="47" t="s">
        <v>75</v>
      </c>
      <c r="M2116" s="47" t="s">
        <v>541</v>
      </c>
      <c r="N2116" s="26" t="str">
        <f t="shared" si="309"/>
        <v>Realizado</v>
      </c>
      <c r="O2116" s="47" t="s">
        <v>100</v>
      </c>
      <c r="P2116" s="47" t="s">
        <v>76</v>
      </c>
      <c r="Q2116" s="26" t="str">
        <f>IFERROR(IFERROR(VLOOKUP(H2116,[1]STATUS_CAPEX!I:J,2,0),VLOOKUP(H2116,[1]STATUS_OPEX!H:I,2,0)),0)</f>
        <v>LIB //COMS</v>
      </c>
      <c r="R2116" s="135">
        <v>45601</v>
      </c>
      <c r="S2116" s="32" t="s">
        <v>165</v>
      </c>
      <c r="T2116" s="47" t="s">
        <v>72</v>
      </c>
      <c r="U2116" s="33" t="s">
        <v>39</v>
      </c>
      <c r="V2116" s="33" t="str">
        <f t="shared" si="310"/>
        <v>OK</v>
      </c>
      <c r="W2116" s="33" t="s">
        <v>49</v>
      </c>
      <c r="X2116" s="33" t="s">
        <v>49</v>
      </c>
      <c r="Y2116" s="33" t="s">
        <v>39</v>
      </c>
      <c r="Z2116" s="14">
        <f t="shared" si="311"/>
        <v>1</v>
      </c>
      <c r="AA2116" s="48">
        <v>355.99</v>
      </c>
      <c r="AB2116" s="76" t="s">
        <v>661</v>
      </c>
      <c r="AC2116" s="36" t="s">
        <v>271</v>
      </c>
      <c r="AD2116" s="37" t="s">
        <v>51</v>
      </c>
      <c r="AE2116" s="32" t="str">
        <f t="shared" si="315"/>
        <v>Realizado</v>
      </c>
      <c r="AF2116" s="38" t="s">
        <v>166</v>
      </c>
      <c r="AG2116" s="39">
        <f t="shared" si="308"/>
        <v>356.67</v>
      </c>
      <c r="AH2116" s="40">
        <v>2548098.5699999998</v>
      </c>
      <c r="AI2116" s="35" t="e">
        <f t="shared" si="312"/>
        <v>#N/A</v>
      </c>
      <c r="AJ2116" s="110">
        <v>26306727</v>
      </c>
      <c r="AK2116" s="77">
        <v>356.67</v>
      </c>
      <c r="AL2116" s="34" t="str">
        <f t="shared" si="313"/>
        <v>Mauricio Alves</v>
      </c>
    </row>
    <row r="2117" spans="1:38" x14ac:dyDescent="0.25">
      <c r="A2117" s="26" t="s">
        <v>38</v>
      </c>
      <c r="B2117" s="26" t="s">
        <v>39</v>
      </c>
      <c r="C2117" s="26" t="s">
        <v>52</v>
      </c>
      <c r="D2117" s="26" t="s">
        <v>40</v>
      </c>
      <c r="E2117" s="27">
        <v>13056</v>
      </c>
      <c r="F2117" s="67">
        <v>337</v>
      </c>
      <c r="G2117" s="67"/>
      <c r="H2117" s="26">
        <v>6000853043</v>
      </c>
      <c r="I2117" s="26" t="s">
        <v>42</v>
      </c>
      <c r="J2117" s="26" t="s">
        <v>42</v>
      </c>
      <c r="K2117" s="30" t="str">
        <f t="shared" si="314"/>
        <v>Custeio</v>
      </c>
      <c r="L2117" s="47" t="s">
        <v>136</v>
      </c>
      <c r="M2117" s="47" t="s">
        <v>542</v>
      </c>
      <c r="N2117" s="26" t="str">
        <f t="shared" si="309"/>
        <v>Realizado</v>
      </c>
      <c r="O2117" s="47" t="s">
        <v>64</v>
      </c>
      <c r="P2117" s="47" t="s">
        <v>76</v>
      </c>
      <c r="Q2117" s="26" t="str">
        <f>IFERROR(IFERROR(VLOOKUP(H2117,[1]STATUS_CAPEX!I:J,2,0),VLOOKUP(H2117,[1]STATUS_OPEX!H:I,2,0)),0)</f>
        <v>LIB //COMS</v>
      </c>
      <c r="R2117" s="135">
        <v>45601</v>
      </c>
      <c r="S2117" s="32" t="s">
        <v>165</v>
      </c>
      <c r="T2117" s="47" t="s">
        <v>72</v>
      </c>
      <c r="U2117" s="33" t="s">
        <v>39</v>
      </c>
      <c r="V2117" s="33" t="str">
        <f t="shared" si="310"/>
        <v>OK</v>
      </c>
      <c r="W2117" s="33" t="s">
        <v>49</v>
      </c>
      <c r="X2117" s="33" t="s">
        <v>49</v>
      </c>
      <c r="Y2117" s="33" t="s">
        <v>39</v>
      </c>
      <c r="Z2117" s="14">
        <f t="shared" si="311"/>
        <v>1</v>
      </c>
      <c r="AA2117" s="48">
        <v>738.57</v>
      </c>
      <c r="AB2117" s="76" t="s">
        <v>661</v>
      </c>
      <c r="AC2117" s="36" t="s">
        <v>271</v>
      </c>
      <c r="AD2117" s="37" t="s">
        <v>51</v>
      </c>
      <c r="AE2117" s="32" t="str">
        <f t="shared" si="315"/>
        <v>Realizado</v>
      </c>
      <c r="AF2117" s="38" t="s">
        <v>166</v>
      </c>
      <c r="AG2117" s="39">
        <f t="shared" si="308"/>
        <v>209.6</v>
      </c>
      <c r="AH2117" s="40">
        <v>2548098.5699999998</v>
      </c>
      <c r="AI2117" s="35" t="e">
        <f t="shared" si="312"/>
        <v>#N/A</v>
      </c>
      <c r="AJ2117" s="110">
        <v>26306731</v>
      </c>
      <c r="AK2117" s="77">
        <v>209.6</v>
      </c>
      <c r="AL2117" s="34" t="str">
        <f t="shared" si="313"/>
        <v>Mauricio Alves</v>
      </c>
    </row>
    <row r="2118" spans="1:38" x14ac:dyDescent="0.25">
      <c r="A2118" s="26" t="s">
        <v>38</v>
      </c>
      <c r="B2118" s="26" t="s">
        <v>39</v>
      </c>
      <c r="C2118" s="26" t="s">
        <v>52</v>
      </c>
      <c r="D2118" s="26" t="s">
        <v>40</v>
      </c>
      <c r="E2118" s="27">
        <v>44929700</v>
      </c>
      <c r="F2118" s="67">
        <v>338</v>
      </c>
      <c r="G2118" s="67"/>
      <c r="H2118" s="26">
        <v>6000840893</v>
      </c>
      <c r="I2118" s="26" t="s">
        <v>42</v>
      </c>
      <c r="J2118" s="26" t="s">
        <v>42</v>
      </c>
      <c r="K2118" s="30" t="str">
        <f t="shared" si="314"/>
        <v>Custeio</v>
      </c>
      <c r="L2118" s="47" t="s">
        <v>75</v>
      </c>
      <c r="M2118" s="47" t="s">
        <v>506</v>
      </c>
      <c r="N2118" s="26" t="str">
        <f t="shared" si="309"/>
        <v>Realizado</v>
      </c>
      <c r="O2118" s="47" t="s">
        <v>137</v>
      </c>
      <c r="P2118" s="47" t="s">
        <v>76</v>
      </c>
      <c r="Q2118" s="26" t="str">
        <f>IFERROR(IFERROR(VLOOKUP(H2118,[1]STATUS_CAPEX!I:J,2,0),VLOOKUP(H2118,[1]STATUS_OPEX!H:I,2,0)),0)</f>
        <v>LIB //COMS</v>
      </c>
      <c r="R2118" s="135">
        <v>45601</v>
      </c>
      <c r="S2118" s="32" t="s">
        <v>165</v>
      </c>
      <c r="T2118" s="47" t="s">
        <v>72</v>
      </c>
      <c r="U2118" s="33" t="s">
        <v>39</v>
      </c>
      <c r="V2118" s="33" t="str">
        <f t="shared" si="310"/>
        <v>OK</v>
      </c>
      <c r="W2118" s="33" t="s">
        <v>49</v>
      </c>
      <c r="X2118" s="33" t="s">
        <v>49</v>
      </c>
      <c r="Y2118" s="33" t="s">
        <v>39</v>
      </c>
      <c r="Z2118" s="14">
        <f t="shared" si="311"/>
        <v>1</v>
      </c>
      <c r="AA2118" s="48">
        <v>1948.72</v>
      </c>
      <c r="AB2118" s="76" t="s">
        <v>661</v>
      </c>
      <c r="AC2118" s="36" t="s">
        <v>271</v>
      </c>
      <c r="AD2118" s="37" t="s">
        <v>51</v>
      </c>
      <c r="AE2118" s="32" t="str">
        <f t="shared" si="315"/>
        <v>Realizado</v>
      </c>
      <c r="AF2118" s="38" t="s">
        <v>166</v>
      </c>
      <c r="AG2118" s="39">
        <f t="shared" si="308"/>
        <v>713.34</v>
      </c>
      <c r="AH2118" s="40">
        <v>2548098.5699999998</v>
      </c>
      <c r="AI2118" s="35" t="e">
        <f t="shared" si="312"/>
        <v>#N/A</v>
      </c>
      <c r="AJ2118" s="110">
        <v>26306399</v>
      </c>
      <c r="AK2118" s="77">
        <v>713.34</v>
      </c>
      <c r="AL2118" s="34" t="str">
        <f t="shared" si="313"/>
        <v>Mauricio Alves</v>
      </c>
    </row>
    <row r="2119" spans="1:38" x14ac:dyDescent="0.25">
      <c r="A2119" s="26" t="s">
        <v>38</v>
      </c>
      <c r="B2119" s="26" t="s">
        <v>39</v>
      </c>
      <c r="C2119" s="26" t="s">
        <v>52</v>
      </c>
      <c r="D2119" s="26" t="s">
        <v>40</v>
      </c>
      <c r="E2119" s="27">
        <v>116906</v>
      </c>
      <c r="F2119" s="67">
        <v>265</v>
      </c>
      <c r="G2119" s="67"/>
      <c r="H2119" s="26">
        <v>6000850671</v>
      </c>
      <c r="I2119" s="26" t="s">
        <v>42</v>
      </c>
      <c r="J2119" s="26" t="s">
        <v>42</v>
      </c>
      <c r="K2119" s="30" t="str">
        <f t="shared" si="314"/>
        <v>Custeio</v>
      </c>
      <c r="L2119" s="119" t="s">
        <v>136</v>
      </c>
      <c r="M2119" s="47" t="s">
        <v>44</v>
      </c>
      <c r="N2119" s="26" t="str">
        <f t="shared" si="309"/>
        <v>Realizado</v>
      </c>
      <c r="O2119" s="47" t="s">
        <v>64</v>
      </c>
      <c r="P2119" s="47" t="s">
        <v>110</v>
      </c>
      <c r="Q2119" s="26" t="str">
        <f>IFERROR(IFERROR(VLOOKUP(H2119,[1]STATUS_CAPEX!I:J,2,0),VLOOKUP(H2119,[1]STATUS_OPEX!H:I,2,0)),0)</f>
        <v>LIB //COMS</v>
      </c>
      <c r="R2119" s="135">
        <v>45601</v>
      </c>
      <c r="S2119" s="32" t="s">
        <v>165</v>
      </c>
      <c r="T2119" s="47" t="s">
        <v>72</v>
      </c>
      <c r="U2119" s="33" t="s">
        <v>39</v>
      </c>
      <c r="V2119" s="33" t="str">
        <f t="shared" si="310"/>
        <v>OK</v>
      </c>
      <c r="W2119" s="33" t="s">
        <v>49</v>
      </c>
      <c r="X2119" s="33" t="s">
        <v>49</v>
      </c>
      <c r="Y2119" s="33" t="s">
        <v>39</v>
      </c>
      <c r="Z2119" s="14">
        <f t="shared" si="311"/>
        <v>1</v>
      </c>
      <c r="AA2119" s="48">
        <v>1333.78</v>
      </c>
      <c r="AB2119" s="76" t="s">
        <v>661</v>
      </c>
      <c r="AC2119" s="36" t="s">
        <v>73</v>
      </c>
      <c r="AD2119" s="37" t="s">
        <v>51</v>
      </c>
      <c r="AE2119" s="32" t="str">
        <f t="shared" si="315"/>
        <v>Realizado</v>
      </c>
      <c r="AF2119" s="38" t="s">
        <v>166</v>
      </c>
      <c r="AG2119" s="39">
        <f t="shared" si="308"/>
        <v>1404.81</v>
      </c>
      <c r="AH2119" s="40">
        <v>2548098.5699999998</v>
      </c>
      <c r="AI2119" s="35" t="e">
        <f t="shared" si="312"/>
        <v>#N/A</v>
      </c>
      <c r="AJ2119" s="50">
        <v>26348354</v>
      </c>
      <c r="AK2119" s="77">
        <v>1404.81</v>
      </c>
      <c r="AL2119" s="34" t="str">
        <f t="shared" si="313"/>
        <v>Mauricio Alves</v>
      </c>
    </row>
    <row r="2120" spans="1:38" x14ac:dyDescent="0.25">
      <c r="A2120" s="26" t="s">
        <v>38</v>
      </c>
      <c r="B2120" s="26" t="s">
        <v>39</v>
      </c>
      <c r="C2120" s="26" t="s">
        <v>52</v>
      </c>
      <c r="D2120" s="26" t="s">
        <v>40</v>
      </c>
      <c r="E2120" s="27">
        <v>3211</v>
      </c>
      <c r="F2120" s="67">
        <v>266</v>
      </c>
      <c r="G2120" s="67"/>
      <c r="H2120" s="26">
        <v>6000853706</v>
      </c>
      <c r="I2120" s="43" t="s">
        <v>42</v>
      </c>
      <c r="J2120" s="43" t="s">
        <v>42</v>
      </c>
      <c r="K2120" s="30" t="str">
        <f t="shared" si="314"/>
        <v>Custeio</v>
      </c>
      <c r="L2120" s="119" t="s">
        <v>136</v>
      </c>
      <c r="M2120" s="47" t="s">
        <v>44</v>
      </c>
      <c r="N2120" s="26" t="str">
        <f t="shared" si="309"/>
        <v>Realizado</v>
      </c>
      <c r="O2120" s="47" t="s">
        <v>45</v>
      </c>
      <c r="P2120" s="47" t="s">
        <v>110</v>
      </c>
      <c r="Q2120" s="26" t="str">
        <f>IFERROR(IFERROR(VLOOKUP(H2120,[1]STATUS_CAPEX!I:J,2,0),VLOOKUP(H2120,[1]STATUS_OPEX!H:I,2,0)),0)</f>
        <v>LIB //COMS</v>
      </c>
      <c r="R2120" s="135">
        <v>45601</v>
      </c>
      <c r="S2120" s="32" t="s">
        <v>165</v>
      </c>
      <c r="T2120" s="47" t="s">
        <v>72</v>
      </c>
      <c r="U2120" s="33" t="s">
        <v>39</v>
      </c>
      <c r="V2120" s="33" t="str">
        <f t="shared" si="310"/>
        <v>OK</v>
      </c>
      <c r="W2120" s="33" t="s">
        <v>49</v>
      </c>
      <c r="X2120" s="33" t="s">
        <v>49</v>
      </c>
      <c r="Y2120" s="33" t="s">
        <v>39</v>
      </c>
      <c r="Z2120" s="14">
        <f t="shared" si="311"/>
        <v>1</v>
      </c>
      <c r="AA2120" s="48">
        <v>1397.16</v>
      </c>
      <c r="AB2120" s="76" t="s">
        <v>661</v>
      </c>
      <c r="AC2120" s="36" t="s">
        <v>73</v>
      </c>
      <c r="AD2120" s="37" t="s">
        <v>51</v>
      </c>
      <c r="AE2120" s="32" t="str">
        <f t="shared" si="315"/>
        <v>Realizado</v>
      </c>
      <c r="AF2120" s="38" t="s">
        <v>166</v>
      </c>
      <c r="AG2120" s="39">
        <f t="shared" si="308"/>
        <v>1471.58</v>
      </c>
      <c r="AH2120" s="40">
        <v>2548098.5699999998</v>
      </c>
      <c r="AI2120" s="35" t="e">
        <f t="shared" si="312"/>
        <v>#N/A</v>
      </c>
      <c r="AJ2120" s="50">
        <v>26347909</v>
      </c>
      <c r="AK2120" s="77">
        <v>1471.58</v>
      </c>
      <c r="AL2120" s="34" t="str">
        <f t="shared" si="313"/>
        <v>Mauricio Alves</v>
      </c>
    </row>
    <row r="2121" spans="1:38" hidden="1" x14ac:dyDescent="0.25">
      <c r="A2121" s="26" t="s">
        <v>0</v>
      </c>
      <c r="B2121" s="26" t="s">
        <v>180</v>
      </c>
      <c r="C2121" s="26" t="s">
        <v>180</v>
      </c>
      <c r="D2121" s="26" t="s">
        <v>40</v>
      </c>
      <c r="E2121" s="117">
        <v>11705</v>
      </c>
      <c r="F2121" s="118" t="s">
        <v>1025</v>
      </c>
      <c r="G2121" s="67"/>
      <c r="H2121" s="44" t="s">
        <v>1026</v>
      </c>
      <c r="I2121" s="45" t="s">
        <v>63</v>
      </c>
      <c r="J2121" s="45" t="s">
        <v>63</v>
      </c>
      <c r="K2121" s="30" t="str">
        <f t="shared" si="314"/>
        <v>ERD</v>
      </c>
      <c r="L2121" s="26" t="s">
        <v>75</v>
      </c>
      <c r="M2121" s="47" t="s">
        <v>44</v>
      </c>
      <c r="N2121" s="26" t="str">
        <f t="shared" si="309"/>
        <v>Pendente</v>
      </c>
      <c r="O2121" s="47" t="s">
        <v>137</v>
      </c>
      <c r="P2121" s="47" t="s">
        <v>187</v>
      </c>
      <c r="Q2121" s="26" t="str">
        <f>IFERROR(IFERROR(VLOOKUP(H2121,[1]STATUS_CAPEX!I:J,2,0),VLOOKUP(H2121,[1]STATUS_OPEX!H:I,2,0)),0)</f>
        <v>LIB //ENER</v>
      </c>
      <c r="R2121" s="135">
        <v>45601</v>
      </c>
      <c r="S2121" s="32" t="s">
        <v>66</v>
      </c>
      <c r="T2121" s="26" t="s">
        <v>48</v>
      </c>
      <c r="U2121" s="33" t="s">
        <v>67</v>
      </c>
      <c r="V2121" s="33" t="str">
        <f t="shared" si="310"/>
        <v>OK</v>
      </c>
      <c r="W2121" s="33" t="s">
        <v>148</v>
      </c>
      <c r="X2121" s="33" t="s">
        <v>148</v>
      </c>
      <c r="Y2121" s="33" t="s">
        <v>67</v>
      </c>
      <c r="Z2121" s="14">
        <f t="shared" si="311"/>
        <v>0.2</v>
      </c>
      <c r="AA2121" s="48">
        <v>27366.639999999999</v>
      </c>
      <c r="AB2121" s="76" t="s">
        <v>50</v>
      </c>
      <c r="AC2121" s="36" t="s">
        <v>182</v>
      </c>
      <c r="AD2121" s="70">
        <v>45644</v>
      </c>
      <c r="AE2121" s="32" t="str">
        <f t="shared" si="315"/>
        <v>Realizado</v>
      </c>
      <c r="AF2121" s="38" t="s">
        <v>68</v>
      </c>
      <c r="AG2121" s="39">
        <f t="shared" si="308"/>
        <v>15808.92</v>
      </c>
      <c r="AH2121" s="40">
        <v>2548098.5699999998</v>
      </c>
      <c r="AI2121" s="35" t="e">
        <f t="shared" si="312"/>
        <v>#N/A</v>
      </c>
      <c r="AJ2121" s="110">
        <v>26435404</v>
      </c>
      <c r="AK2121" s="51">
        <v>15808.92</v>
      </c>
      <c r="AL2121" s="34" t="str">
        <f t="shared" si="313"/>
        <v>Mauricio Alves</v>
      </c>
    </row>
    <row r="2122" spans="1:38" x14ac:dyDescent="0.25">
      <c r="A2122" s="26" t="s">
        <v>38</v>
      </c>
      <c r="B2122" s="26" t="s">
        <v>39</v>
      </c>
      <c r="C2122" s="26" t="s">
        <v>52</v>
      </c>
      <c r="D2122" s="26" t="s">
        <v>40</v>
      </c>
      <c r="E2122" s="179">
        <v>44944688</v>
      </c>
      <c r="F2122" s="179">
        <v>339</v>
      </c>
      <c r="G2122" s="180"/>
      <c r="H2122" s="181">
        <v>6000853044</v>
      </c>
      <c r="I2122" s="29" t="s">
        <v>42</v>
      </c>
      <c r="J2122" s="29" t="s">
        <v>42</v>
      </c>
      <c r="K2122" s="30" t="str">
        <f t="shared" si="314"/>
        <v>Custeio</v>
      </c>
      <c r="L2122" s="182" t="s">
        <v>136</v>
      </c>
      <c r="M2122" s="47" t="s">
        <v>542</v>
      </c>
      <c r="N2122" s="26" t="str">
        <f t="shared" si="309"/>
        <v>Realizado</v>
      </c>
      <c r="O2122" s="47" t="s">
        <v>137</v>
      </c>
      <c r="P2122" s="47" t="s">
        <v>76</v>
      </c>
      <c r="Q2122" s="26" t="str">
        <f>IFERROR(IFERROR(VLOOKUP(H2122,[1]STATUS_CAPEX!I:J,2,0),VLOOKUP(H2122,[1]STATUS_OPEX!H:I,2,0)),0)</f>
        <v>LIB //COMS</v>
      </c>
      <c r="R2122" s="135">
        <v>45602</v>
      </c>
      <c r="S2122" s="32" t="s">
        <v>165</v>
      </c>
      <c r="T2122" s="47" t="s">
        <v>72</v>
      </c>
      <c r="U2122" s="33" t="s">
        <v>39</v>
      </c>
      <c r="V2122" s="33" t="str">
        <f t="shared" si="310"/>
        <v>OK</v>
      </c>
      <c r="W2122" s="33" t="s">
        <v>49</v>
      </c>
      <c r="X2122" s="33" t="s">
        <v>49</v>
      </c>
      <c r="Y2122" s="33" t="s">
        <v>39</v>
      </c>
      <c r="Z2122" s="14">
        <f t="shared" si="311"/>
        <v>1</v>
      </c>
      <c r="AA2122" s="48">
        <v>2702.89</v>
      </c>
      <c r="AB2122" s="76" t="str">
        <f>IFERROR(VLOOKUP(H2122,[1]!Tabela11[[#All],[PEP/ORDEM]:[Mês_Acompanhamento]],8,0),"GIRO")</f>
        <v>GIRO</v>
      </c>
      <c r="AC2122" s="36" t="s">
        <v>271</v>
      </c>
      <c r="AD2122" s="37" t="s">
        <v>51</v>
      </c>
      <c r="AE2122" s="32" t="str">
        <f t="shared" si="315"/>
        <v>Realizado</v>
      </c>
      <c r="AF2122" s="38" t="s">
        <v>166</v>
      </c>
      <c r="AG2122" s="49">
        <f t="shared" si="308"/>
        <v>733.6</v>
      </c>
      <c r="AH2122" s="40">
        <v>2548098.5699999998</v>
      </c>
      <c r="AI2122" s="50" t="e">
        <f t="shared" si="312"/>
        <v>#N/A</v>
      </c>
      <c r="AJ2122" s="110">
        <v>26306732</v>
      </c>
      <c r="AK2122" s="77">
        <v>733.6</v>
      </c>
      <c r="AL2122" s="34" t="str">
        <f t="shared" si="313"/>
        <v>Mauricio Alves</v>
      </c>
    </row>
    <row r="2123" spans="1:38" x14ac:dyDescent="0.25">
      <c r="A2123" s="26" t="s">
        <v>38</v>
      </c>
      <c r="B2123" s="26" t="s">
        <v>39</v>
      </c>
      <c r="C2123" s="26" t="s">
        <v>52</v>
      </c>
      <c r="D2123" s="26" t="s">
        <v>40</v>
      </c>
      <c r="E2123" s="106">
        <v>44930096</v>
      </c>
      <c r="F2123" s="106">
        <v>340</v>
      </c>
      <c r="G2123" s="180"/>
      <c r="H2123" s="183">
        <v>6000853245</v>
      </c>
      <c r="I2123" s="26" t="s">
        <v>42</v>
      </c>
      <c r="J2123" s="26" t="s">
        <v>42</v>
      </c>
      <c r="K2123" s="30" t="str">
        <f t="shared" si="314"/>
        <v>Custeio</v>
      </c>
      <c r="L2123" s="119" t="s">
        <v>136</v>
      </c>
      <c r="M2123" s="47" t="s">
        <v>523</v>
      </c>
      <c r="N2123" s="26" t="str">
        <f t="shared" si="309"/>
        <v>Realizado</v>
      </c>
      <c r="O2123" s="47" t="s">
        <v>45</v>
      </c>
      <c r="P2123" s="47" t="s">
        <v>1007</v>
      </c>
      <c r="Q2123" s="26" t="str">
        <f>IFERROR(IFERROR(VLOOKUP(H2123,[1]STATUS_CAPEX!I:J,2,0),VLOOKUP(H2123,[1]STATUS_OPEX!H:I,2,0)),0)</f>
        <v>LIB //COMS</v>
      </c>
      <c r="R2123" s="135">
        <v>45602</v>
      </c>
      <c r="S2123" s="32" t="s">
        <v>165</v>
      </c>
      <c r="T2123" s="47" t="s">
        <v>72</v>
      </c>
      <c r="U2123" s="33" t="s">
        <v>39</v>
      </c>
      <c r="V2123" s="33" t="str">
        <f t="shared" si="310"/>
        <v>OK</v>
      </c>
      <c r="W2123" s="33" t="s">
        <v>49</v>
      </c>
      <c r="X2123" s="33" t="s">
        <v>49</v>
      </c>
      <c r="Y2123" s="33" t="s">
        <v>39</v>
      </c>
      <c r="Z2123" s="14">
        <f t="shared" si="311"/>
        <v>1</v>
      </c>
      <c r="AA2123" s="48">
        <v>2187.3200000000002</v>
      </c>
      <c r="AB2123" s="76" t="str">
        <f>IFERROR(VLOOKUP(H2123,[1]!Tabela11[[#All],[PEP/ORDEM]:[Mês_Acompanhamento]],8,0),"GIRO")</f>
        <v>GIRO</v>
      </c>
      <c r="AC2123" s="36" t="s">
        <v>271</v>
      </c>
      <c r="AD2123" s="37" t="s">
        <v>51</v>
      </c>
      <c r="AE2123" s="32" t="str">
        <f t="shared" si="315"/>
        <v>Realizado</v>
      </c>
      <c r="AF2123" s="38" t="s">
        <v>166</v>
      </c>
      <c r="AG2123" s="49">
        <f t="shared" si="308"/>
        <v>77.22</v>
      </c>
      <c r="AH2123" s="40">
        <v>2548098.5699999998</v>
      </c>
      <c r="AI2123" s="50" t="e">
        <f t="shared" si="312"/>
        <v>#N/A</v>
      </c>
      <c r="AJ2123" s="110">
        <v>26347698</v>
      </c>
      <c r="AK2123" s="77">
        <v>77.22</v>
      </c>
      <c r="AL2123" s="34" t="str">
        <f t="shared" si="313"/>
        <v>Mauricio Alves</v>
      </c>
    </row>
    <row r="2124" spans="1:38" x14ac:dyDescent="0.25">
      <c r="A2124" s="26" t="s">
        <v>38</v>
      </c>
      <c r="B2124" s="26" t="s">
        <v>39</v>
      </c>
      <c r="C2124" s="26" t="s">
        <v>52</v>
      </c>
      <c r="D2124" s="26" t="s">
        <v>40</v>
      </c>
      <c r="E2124" s="184">
        <v>44943664</v>
      </c>
      <c r="F2124" s="184">
        <v>341</v>
      </c>
      <c r="G2124" s="180"/>
      <c r="H2124" s="181">
        <v>6000853045</v>
      </c>
      <c r="I2124" s="26" t="s">
        <v>42</v>
      </c>
      <c r="J2124" s="26" t="s">
        <v>42</v>
      </c>
      <c r="K2124" s="30" t="str">
        <f t="shared" si="314"/>
        <v>Custeio</v>
      </c>
      <c r="L2124" s="182" t="s">
        <v>136</v>
      </c>
      <c r="M2124" s="47" t="s">
        <v>506</v>
      </c>
      <c r="N2124" s="26" t="str">
        <f t="shared" si="309"/>
        <v>Realizado</v>
      </c>
      <c r="O2124" s="47" t="s">
        <v>137</v>
      </c>
      <c r="P2124" s="47" t="s">
        <v>76</v>
      </c>
      <c r="Q2124" s="26" t="str">
        <f>IFERROR(IFERROR(VLOOKUP(H2124,[1]STATUS_CAPEX!I:J,2,0),VLOOKUP(H2124,[1]STATUS_OPEX!H:I,2,0)),0)</f>
        <v>LIB //COMS</v>
      </c>
      <c r="R2124" s="135">
        <v>45602</v>
      </c>
      <c r="S2124" s="32" t="s">
        <v>165</v>
      </c>
      <c r="T2124" s="47" t="s">
        <v>72</v>
      </c>
      <c r="U2124" s="33" t="s">
        <v>39</v>
      </c>
      <c r="V2124" s="33" t="str">
        <f t="shared" si="310"/>
        <v>OK</v>
      </c>
      <c r="W2124" s="33" t="s">
        <v>49</v>
      </c>
      <c r="X2124" s="33" t="s">
        <v>49</v>
      </c>
      <c r="Y2124" s="33" t="s">
        <v>39</v>
      </c>
      <c r="Z2124" s="14">
        <f t="shared" si="311"/>
        <v>1</v>
      </c>
      <c r="AA2124" s="48">
        <v>2215.71</v>
      </c>
      <c r="AB2124" s="76" t="str">
        <f>IFERROR(VLOOKUP(H2124,[1]!Tabela11[[#All],[PEP/ORDEM]:[Mês_Acompanhamento]],8,0),"GIRO")</f>
        <v>GIRO</v>
      </c>
      <c r="AC2124" s="36" t="s">
        <v>271</v>
      </c>
      <c r="AD2124" s="37" t="s">
        <v>51</v>
      </c>
      <c r="AE2124" s="32" t="str">
        <f t="shared" si="315"/>
        <v>Realizado</v>
      </c>
      <c r="AF2124" s="38" t="s">
        <v>166</v>
      </c>
      <c r="AG2124" s="49">
        <f t="shared" si="308"/>
        <v>671.07</v>
      </c>
      <c r="AH2124" s="40">
        <v>2548098.5699999998</v>
      </c>
      <c r="AI2124" s="50" t="e">
        <f t="shared" si="312"/>
        <v>#N/A</v>
      </c>
      <c r="AJ2124" s="110">
        <v>26347584</v>
      </c>
      <c r="AK2124" s="77">
        <v>671.07</v>
      </c>
      <c r="AL2124" s="34" t="str">
        <f t="shared" si="313"/>
        <v>Mauricio Alves</v>
      </c>
    </row>
    <row r="2125" spans="1:38" x14ac:dyDescent="0.25">
      <c r="A2125" s="26" t="s">
        <v>38</v>
      </c>
      <c r="B2125" s="26" t="s">
        <v>39</v>
      </c>
      <c r="C2125" s="26" t="s">
        <v>52</v>
      </c>
      <c r="D2125" s="26" t="s">
        <v>40</v>
      </c>
      <c r="E2125" s="179">
        <v>44943967</v>
      </c>
      <c r="F2125" s="179">
        <v>342</v>
      </c>
      <c r="G2125" s="180"/>
      <c r="H2125" s="181">
        <v>6000853244</v>
      </c>
      <c r="I2125" s="26" t="s">
        <v>42</v>
      </c>
      <c r="J2125" s="26" t="s">
        <v>42</v>
      </c>
      <c r="K2125" s="30" t="str">
        <f t="shared" si="314"/>
        <v>Custeio</v>
      </c>
      <c r="L2125" s="182" t="s">
        <v>136</v>
      </c>
      <c r="M2125" s="47" t="s">
        <v>541</v>
      </c>
      <c r="N2125" s="26" t="str">
        <f t="shared" si="309"/>
        <v>Realizado</v>
      </c>
      <c r="O2125" s="47" t="s">
        <v>160</v>
      </c>
      <c r="P2125" s="47" t="s">
        <v>1027</v>
      </c>
      <c r="Q2125" s="26" t="str">
        <f>IFERROR(IFERROR(VLOOKUP(H2125,[1]STATUS_CAPEX!I:J,2,0),VLOOKUP(H2125,[1]STATUS_OPEX!H:I,2,0)),0)</f>
        <v>LIB //COMS</v>
      </c>
      <c r="R2125" s="135">
        <v>45602</v>
      </c>
      <c r="S2125" s="32" t="s">
        <v>165</v>
      </c>
      <c r="T2125" s="47" t="s">
        <v>72</v>
      </c>
      <c r="U2125" s="33" t="s">
        <v>39</v>
      </c>
      <c r="V2125" s="33" t="str">
        <f t="shared" si="310"/>
        <v>OK</v>
      </c>
      <c r="W2125" s="33" t="s">
        <v>49</v>
      </c>
      <c r="X2125" s="33" t="s">
        <v>49</v>
      </c>
      <c r="Y2125" s="33" t="s">
        <v>39</v>
      </c>
      <c r="Z2125" s="14">
        <f t="shared" si="311"/>
        <v>1</v>
      </c>
      <c r="AA2125" s="48">
        <v>1656.06</v>
      </c>
      <c r="AB2125" s="76" t="str">
        <f>IFERROR(VLOOKUP(H2125,[1]!Tabela11[[#All],[PEP/ORDEM]:[Mês_Acompanhamento]],8,0),"GIRO")</f>
        <v>GIRO</v>
      </c>
      <c r="AC2125" s="36" t="s">
        <v>271</v>
      </c>
      <c r="AD2125" s="37" t="s">
        <v>51</v>
      </c>
      <c r="AE2125" s="32" t="str">
        <f t="shared" si="315"/>
        <v>Realizado</v>
      </c>
      <c r="AF2125" s="38" t="s">
        <v>166</v>
      </c>
      <c r="AG2125" s="49">
        <f t="shared" si="308"/>
        <v>687.64</v>
      </c>
      <c r="AH2125" s="40">
        <v>2548098.5699999998</v>
      </c>
      <c r="AI2125" s="50" t="e">
        <f t="shared" si="312"/>
        <v>#N/A</v>
      </c>
      <c r="AJ2125" s="110">
        <v>26347638</v>
      </c>
      <c r="AK2125" s="77">
        <v>687.64</v>
      </c>
      <c r="AL2125" s="34" t="str">
        <f t="shared" si="313"/>
        <v>Mauricio Alves</v>
      </c>
    </row>
    <row r="2126" spans="1:38" x14ac:dyDescent="0.25">
      <c r="A2126" s="26" t="s">
        <v>38</v>
      </c>
      <c r="B2126" s="26" t="s">
        <v>39</v>
      </c>
      <c r="C2126" s="26" t="s">
        <v>52</v>
      </c>
      <c r="D2126" s="26" t="s">
        <v>40</v>
      </c>
      <c r="E2126" s="106">
        <v>3382</v>
      </c>
      <c r="F2126" s="106">
        <v>268</v>
      </c>
      <c r="G2126" s="180"/>
      <c r="H2126" s="26">
        <v>6000850880</v>
      </c>
      <c r="I2126" s="43" t="s">
        <v>42</v>
      </c>
      <c r="J2126" s="43" t="s">
        <v>42</v>
      </c>
      <c r="K2126" s="30" t="str">
        <f t="shared" si="314"/>
        <v>Custeio</v>
      </c>
      <c r="L2126" s="119" t="s">
        <v>136</v>
      </c>
      <c r="M2126" s="47" t="s">
        <v>44</v>
      </c>
      <c r="N2126" s="26" t="str">
        <f t="shared" si="309"/>
        <v>Realizado</v>
      </c>
      <c r="O2126" s="47" t="s">
        <v>45</v>
      </c>
      <c r="P2126" s="47" t="s">
        <v>1028</v>
      </c>
      <c r="Q2126" s="26" t="str">
        <f>IFERROR(IFERROR(VLOOKUP(H2126,[1]STATUS_CAPEX!I:J,2,0),VLOOKUP(H2126,[1]STATUS_OPEX!H:I,2,0)),0)</f>
        <v>LIB //COMS</v>
      </c>
      <c r="R2126" s="135">
        <v>45602</v>
      </c>
      <c r="S2126" s="32" t="s">
        <v>165</v>
      </c>
      <c r="T2126" s="47" t="s">
        <v>72</v>
      </c>
      <c r="U2126" s="33" t="s">
        <v>39</v>
      </c>
      <c r="V2126" s="33" t="str">
        <f t="shared" si="310"/>
        <v>OK</v>
      </c>
      <c r="W2126" s="33" t="s">
        <v>49</v>
      </c>
      <c r="X2126" s="33" t="s">
        <v>49</v>
      </c>
      <c r="Y2126" s="33" t="s">
        <v>39</v>
      </c>
      <c r="Z2126" s="14">
        <f t="shared" si="311"/>
        <v>1</v>
      </c>
      <c r="AA2126" s="48">
        <v>3355.58</v>
      </c>
      <c r="AB2126" s="76" t="str">
        <f>IFERROR(VLOOKUP(H2126,[1]!Tabela11[[#All],[PEP/ORDEM]:[Mês_Acompanhamento]],8,0),"GIRO")</f>
        <v>GIRO</v>
      </c>
      <c r="AC2126" s="36" t="s">
        <v>73</v>
      </c>
      <c r="AD2126" s="37" t="s">
        <v>51</v>
      </c>
      <c r="AE2126" s="32" t="str">
        <f t="shared" si="315"/>
        <v>Realizado</v>
      </c>
      <c r="AF2126" s="38" t="s">
        <v>166</v>
      </c>
      <c r="AG2126" s="49">
        <f t="shared" si="308"/>
        <v>3453.26</v>
      </c>
      <c r="AH2126" s="40">
        <v>2548098.5699999998</v>
      </c>
      <c r="AI2126" s="50" t="e">
        <f t="shared" si="312"/>
        <v>#N/A</v>
      </c>
      <c r="AJ2126" s="50">
        <v>26366268</v>
      </c>
      <c r="AK2126" s="51">
        <v>3453.26</v>
      </c>
      <c r="AL2126" s="34" t="str">
        <f t="shared" si="313"/>
        <v>Mauricio Alves</v>
      </c>
    </row>
    <row r="2127" spans="1:38" hidden="1" x14ac:dyDescent="0.25">
      <c r="A2127" s="26" t="s">
        <v>183</v>
      </c>
      <c r="B2127" s="172" t="s">
        <v>1029</v>
      </c>
      <c r="C2127" s="26" t="s">
        <v>189</v>
      </c>
      <c r="D2127" s="26" t="s">
        <v>40</v>
      </c>
      <c r="E2127" s="184">
        <v>3384</v>
      </c>
      <c r="F2127" s="184">
        <v>269</v>
      </c>
      <c r="G2127" s="180"/>
      <c r="H2127" s="181">
        <v>6000851179</v>
      </c>
      <c r="I2127" s="45" t="s">
        <v>287</v>
      </c>
      <c r="J2127" s="45" t="s">
        <v>1030</v>
      </c>
      <c r="K2127" s="30" t="str">
        <f t="shared" si="314"/>
        <v>Custeio</v>
      </c>
      <c r="L2127" s="182" t="s">
        <v>136</v>
      </c>
      <c r="M2127" s="47" t="s">
        <v>44</v>
      </c>
      <c r="N2127" s="26" t="str">
        <f t="shared" si="309"/>
        <v>Realizado</v>
      </c>
      <c r="O2127" s="47" t="s">
        <v>100</v>
      </c>
      <c r="P2127" s="47" t="s">
        <v>1031</v>
      </c>
      <c r="Q2127" s="26" t="str">
        <f>IFERROR(IFERROR(VLOOKUP(H2127,[1]STATUS_CAPEX!I:J,2,0),VLOOKUP(H2127,[1]STATUS_OPEX!H:I,2,0)),0)</f>
        <v>LIB //PEND</v>
      </c>
      <c r="R2127" s="135">
        <v>45602</v>
      </c>
      <c r="S2127" s="32" t="s">
        <v>66</v>
      </c>
      <c r="T2127" s="47" t="s">
        <v>72</v>
      </c>
      <c r="U2127" s="47" t="s">
        <v>39</v>
      </c>
      <c r="V2127" s="33" t="str">
        <f t="shared" si="310"/>
        <v>OK</v>
      </c>
      <c r="W2127" s="33" t="s">
        <v>49</v>
      </c>
      <c r="X2127" s="33" t="s">
        <v>49</v>
      </c>
      <c r="Y2127" s="33" t="str">
        <f>IF(AK2127&gt;0,"OK","NOK")</f>
        <v>OK</v>
      </c>
      <c r="Z2127" s="14">
        <f t="shared" si="311"/>
        <v>1</v>
      </c>
      <c r="AA2127" s="48">
        <v>4097.8900000000003</v>
      </c>
      <c r="AB2127" s="50" t="s">
        <v>50</v>
      </c>
      <c r="AC2127" s="36" t="s">
        <v>271</v>
      </c>
      <c r="AD2127" s="37" t="s">
        <v>51</v>
      </c>
      <c r="AE2127" s="32" t="str">
        <f t="shared" si="315"/>
        <v>Realizado</v>
      </c>
      <c r="AF2127" s="38" t="s">
        <v>68</v>
      </c>
      <c r="AG2127" s="49">
        <f t="shared" si="308"/>
        <v>3887.03</v>
      </c>
      <c r="AH2127" s="40">
        <v>2548098.5699999998</v>
      </c>
      <c r="AI2127" s="50" t="e">
        <f t="shared" si="312"/>
        <v>#N/A</v>
      </c>
      <c r="AJ2127" s="110">
        <v>26347823</v>
      </c>
      <c r="AK2127" s="77">
        <v>3887.03</v>
      </c>
      <c r="AL2127" s="34" t="str">
        <f t="shared" si="313"/>
        <v>Erica Fragoso</v>
      </c>
    </row>
    <row r="2128" spans="1:38" hidden="1" x14ac:dyDescent="0.25">
      <c r="A2128" s="26" t="s">
        <v>106</v>
      </c>
      <c r="B2128" s="30" t="s">
        <v>39</v>
      </c>
      <c r="C2128" s="26" t="s">
        <v>52</v>
      </c>
      <c r="D2128" s="26" t="s">
        <v>40</v>
      </c>
      <c r="E2128" s="106">
        <v>12858</v>
      </c>
      <c r="F2128" s="106">
        <v>270</v>
      </c>
      <c r="G2128" s="180"/>
      <c r="H2128" s="44" t="s">
        <v>1032</v>
      </c>
      <c r="I2128" s="45" t="s">
        <v>63</v>
      </c>
      <c r="J2128" s="45" t="s">
        <v>63</v>
      </c>
      <c r="K2128" s="30" t="str">
        <f t="shared" si="314"/>
        <v>EME</v>
      </c>
      <c r="L2128" s="47" t="s">
        <v>136</v>
      </c>
      <c r="M2128" s="47" t="s">
        <v>44</v>
      </c>
      <c r="N2128" s="26" t="str">
        <f t="shared" si="309"/>
        <v>Pendente</v>
      </c>
      <c r="O2128" s="47" t="s">
        <v>45</v>
      </c>
      <c r="P2128" s="47" t="s">
        <v>1033</v>
      </c>
      <c r="Q2128" s="26" t="str">
        <f>IFERROR(IFERROR(VLOOKUP(H2128,[1]STATUS_CAPEX!I:J,2,0),VLOOKUP(H2128,[1]STATUS_OPEX!H:I,2,0)),0)</f>
        <v>LIB //ENER</v>
      </c>
      <c r="R2128" s="135">
        <v>45602</v>
      </c>
      <c r="S2128" s="32" t="s">
        <v>66</v>
      </c>
      <c r="T2128" s="26" t="s">
        <v>48</v>
      </c>
      <c r="U2128" s="33" t="s">
        <v>67</v>
      </c>
      <c r="V2128" s="33" t="str">
        <f t="shared" si="310"/>
        <v>OK</v>
      </c>
      <c r="W2128" s="33" t="s">
        <v>49</v>
      </c>
      <c r="X2128" s="33" t="s">
        <v>49</v>
      </c>
      <c r="Y2128" s="33" t="str">
        <f>IF(AK2128&gt;0,"OK","NOK")</f>
        <v>OK</v>
      </c>
      <c r="Z2128" s="14">
        <f t="shared" si="311"/>
        <v>0.8</v>
      </c>
      <c r="AA2128" s="48">
        <v>9852.48</v>
      </c>
      <c r="AB2128" s="76" t="s">
        <v>50</v>
      </c>
      <c r="AC2128" s="36" t="s">
        <v>1005</v>
      </c>
      <c r="AD2128" s="37" t="s">
        <v>51</v>
      </c>
      <c r="AE2128" s="32" t="str">
        <f t="shared" si="315"/>
        <v>Realizado</v>
      </c>
      <c r="AF2128" s="38" t="s">
        <v>68</v>
      </c>
      <c r="AG2128" s="185">
        <f t="shared" si="308"/>
        <v>22659.56</v>
      </c>
      <c r="AH2128" s="40">
        <v>2548098.5699999998</v>
      </c>
      <c r="AI2128" s="50" t="e">
        <f t="shared" si="312"/>
        <v>#N/A</v>
      </c>
      <c r="AJ2128" s="41">
        <v>26490418</v>
      </c>
      <c r="AK2128" s="186">
        <v>22659.56</v>
      </c>
      <c r="AL2128" s="34" t="str">
        <f t="shared" si="313"/>
        <v>Mauricio Alves</v>
      </c>
    </row>
    <row r="2129" spans="1:38" x14ac:dyDescent="0.25">
      <c r="A2129" s="26" t="s">
        <v>38</v>
      </c>
      <c r="B2129" s="26" t="s">
        <v>39</v>
      </c>
      <c r="C2129" s="26" t="s">
        <v>52</v>
      </c>
      <c r="D2129" s="26" t="s">
        <v>40</v>
      </c>
      <c r="E2129" s="184">
        <v>13721</v>
      </c>
      <c r="F2129" s="184">
        <v>271</v>
      </c>
      <c r="G2129" s="180"/>
      <c r="H2129" s="181">
        <v>6000851301</v>
      </c>
      <c r="I2129" s="55" t="s">
        <v>42</v>
      </c>
      <c r="J2129" s="55" t="s">
        <v>42</v>
      </c>
      <c r="K2129" s="30" t="str">
        <f t="shared" si="314"/>
        <v>Custeio</v>
      </c>
      <c r="L2129" s="182" t="s">
        <v>136</v>
      </c>
      <c r="M2129" s="47" t="s">
        <v>44</v>
      </c>
      <c r="N2129" s="26" t="str">
        <f t="shared" si="309"/>
        <v>Realizado</v>
      </c>
      <c r="O2129" s="47" t="s">
        <v>45</v>
      </c>
      <c r="P2129" s="47" t="s">
        <v>110</v>
      </c>
      <c r="Q2129" s="26" t="str">
        <f>IFERROR(IFERROR(VLOOKUP(H2129,[1]STATUS_CAPEX!I:J,2,0),VLOOKUP(H2129,[1]STATUS_OPEX!H:I,2,0)),0)</f>
        <v>LIB //COMS</v>
      </c>
      <c r="R2129" s="135">
        <v>45602</v>
      </c>
      <c r="S2129" s="32" t="s">
        <v>165</v>
      </c>
      <c r="T2129" s="47" t="s">
        <v>72</v>
      </c>
      <c r="U2129" s="33" t="s">
        <v>39</v>
      </c>
      <c r="V2129" s="33" t="str">
        <f t="shared" si="310"/>
        <v>OK</v>
      </c>
      <c r="W2129" s="33" t="s">
        <v>49</v>
      </c>
      <c r="X2129" s="33" t="s">
        <v>49</v>
      </c>
      <c r="Y2129" s="33" t="s">
        <v>39</v>
      </c>
      <c r="Z2129" s="14">
        <f t="shared" si="311"/>
        <v>1</v>
      </c>
      <c r="AA2129" s="48">
        <v>3761.25</v>
      </c>
      <c r="AB2129" s="76" t="str">
        <f>IFERROR(VLOOKUP(H2129,[1]!Tabela11[[#All],[PEP/ORDEM]:[Mês_Acompanhamento]],8,0),"GIRO")</f>
        <v>GIRO</v>
      </c>
      <c r="AC2129" s="36" t="s">
        <v>271</v>
      </c>
      <c r="AD2129" s="37" t="s">
        <v>51</v>
      </c>
      <c r="AE2129" s="32" t="str">
        <f t="shared" si="315"/>
        <v>Realizado</v>
      </c>
      <c r="AF2129" s="38" t="s">
        <v>166</v>
      </c>
      <c r="AG2129" s="49">
        <f t="shared" si="308"/>
        <v>4224.3900000000003</v>
      </c>
      <c r="AH2129" s="40">
        <v>2548098.5699999998</v>
      </c>
      <c r="AI2129" s="50" t="e">
        <f t="shared" si="312"/>
        <v>#N/A</v>
      </c>
      <c r="AJ2129" s="110">
        <v>26322114</v>
      </c>
      <c r="AK2129" s="77">
        <v>4224.3900000000003</v>
      </c>
      <c r="AL2129" s="34" t="str">
        <f t="shared" si="313"/>
        <v>Mauricio Alves</v>
      </c>
    </row>
    <row r="2130" spans="1:38" hidden="1" x14ac:dyDescent="0.25">
      <c r="A2130" s="26" t="s">
        <v>365</v>
      </c>
      <c r="B2130" s="26" t="s">
        <v>180</v>
      </c>
      <c r="C2130" s="26" t="s">
        <v>180</v>
      </c>
      <c r="D2130" s="26" t="s">
        <v>40</v>
      </c>
      <c r="E2130" s="106">
        <v>7656</v>
      </c>
      <c r="F2130" s="106">
        <v>448</v>
      </c>
      <c r="G2130" s="180"/>
      <c r="H2130" s="181" t="s">
        <v>1034</v>
      </c>
      <c r="I2130" s="45" t="s">
        <v>63</v>
      </c>
      <c r="J2130" s="45" t="s">
        <v>63</v>
      </c>
      <c r="K2130" s="30" t="str">
        <f t="shared" si="314"/>
        <v>EME</v>
      </c>
      <c r="L2130" s="119" t="s">
        <v>136</v>
      </c>
      <c r="M2130" s="47" t="s">
        <v>99</v>
      </c>
      <c r="N2130" s="26" t="str">
        <f t="shared" si="309"/>
        <v>Realizado</v>
      </c>
      <c r="O2130" s="47" t="s">
        <v>64</v>
      </c>
      <c r="P2130" s="47" t="s">
        <v>705</v>
      </c>
      <c r="Q2130" s="26" t="str">
        <f>IFERROR(IFERROR(VLOOKUP(H2130,[1]STATUS_CAPEX!I:J,2,0),VLOOKUP(H2130,[1]STATUS_OPEX!H:I,2,0)),0)</f>
        <v>LIB //CONC</v>
      </c>
      <c r="R2130" s="135">
        <v>45602</v>
      </c>
      <c r="S2130" s="32" t="s">
        <v>66</v>
      </c>
      <c r="T2130" s="26" t="s">
        <v>48</v>
      </c>
      <c r="U2130" s="33" t="s">
        <v>39</v>
      </c>
      <c r="V2130" s="33" t="str">
        <f t="shared" si="310"/>
        <v>OK</v>
      </c>
      <c r="W2130" s="33" t="s">
        <v>49</v>
      </c>
      <c r="X2130" s="33" t="s">
        <v>49</v>
      </c>
      <c r="Y2130" s="33" t="str">
        <f>IF(AK2130&gt;0,"OK","NOK")</f>
        <v>OK</v>
      </c>
      <c r="Z2130" s="14">
        <f t="shared" si="311"/>
        <v>1</v>
      </c>
      <c r="AA2130" s="48">
        <v>17435.3</v>
      </c>
      <c r="AB2130" s="76" t="str">
        <f>IFERROR(VLOOKUP(H2130,[1]!Tabela11[[#All],[PEP/ORDEM]:[Mês_Acompanhamento]],8,0),"GIRO")</f>
        <v>GIRO</v>
      </c>
      <c r="AC2130" s="36" t="s">
        <v>182</v>
      </c>
      <c r="AD2130" s="70">
        <v>45644</v>
      </c>
      <c r="AE2130" s="32" t="str">
        <f t="shared" si="315"/>
        <v>Realizado</v>
      </c>
      <c r="AF2130" s="38" t="s">
        <v>68</v>
      </c>
      <c r="AG2130" s="49">
        <f t="shared" si="308"/>
        <v>23436.57</v>
      </c>
      <c r="AH2130" s="40">
        <v>2548098.5699999998</v>
      </c>
      <c r="AI2130" s="50" t="e">
        <f t="shared" si="312"/>
        <v>#N/A</v>
      </c>
      <c r="AJ2130" s="41">
        <v>26786303</v>
      </c>
      <c r="AK2130" s="51">
        <v>23436.57</v>
      </c>
      <c r="AL2130" s="34" t="str">
        <f t="shared" si="313"/>
        <v>Mauricio Alves</v>
      </c>
    </row>
    <row r="2131" spans="1:38" hidden="1" x14ac:dyDescent="0.25">
      <c r="A2131" s="26" t="s">
        <v>106</v>
      </c>
      <c r="B2131" s="30" t="s">
        <v>39</v>
      </c>
      <c r="C2131" s="26" t="s">
        <v>52</v>
      </c>
      <c r="D2131" s="26" t="s">
        <v>40</v>
      </c>
      <c r="E2131" s="106">
        <v>12653</v>
      </c>
      <c r="F2131" s="106">
        <v>449</v>
      </c>
      <c r="G2131" s="180"/>
      <c r="H2131" s="44" t="s">
        <v>1035</v>
      </c>
      <c r="I2131" s="45" t="s">
        <v>63</v>
      </c>
      <c r="J2131" s="45" t="s">
        <v>63</v>
      </c>
      <c r="K2131" s="30" t="str">
        <f t="shared" si="314"/>
        <v>EME</v>
      </c>
      <c r="L2131" s="47" t="s">
        <v>136</v>
      </c>
      <c r="M2131" s="47" t="s">
        <v>99</v>
      </c>
      <c r="N2131" s="26" t="str">
        <f t="shared" si="309"/>
        <v>Pendente</v>
      </c>
      <c r="O2131" s="47" t="s">
        <v>84</v>
      </c>
      <c r="P2131" s="47" t="s">
        <v>700</v>
      </c>
      <c r="Q2131" s="26" t="str">
        <f>IFERROR(IFERROR(VLOOKUP(H2131,[1]STATUS_CAPEX!I:J,2,0),VLOOKUP(H2131,[1]STATUS_OPEX!H:I,2,0)),0)</f>
        <v>LIB //ENER</v>
      </c>
      <c r="R2131" s="135">
        <v>45602</v>
      </c>
      <c r="S2131" s="32" t="s">
        <v>66</v>
      </c>
      <c r="T2131" s="26" t="s">
        <v>48</v>
      </c>
      <c r="U2131" s="33" t="s">
        <v>67</v>
      </c>
      <c r="V2131" s="33" t="str">
        <f t="shared" si="310"/>
        <v>OK</v>
      </c>
      <c r="W2131" s="33" t="s">
        <v>49</v>
      </c>
      <c r="X2131" s="33" t="s">
        <v>49</v>
      </c>
      <c r="Y2131" s="33" t="s">
        <v>39</v>
      </c>
      <c r="Z2131" s="14">
        <f t="shared" si="311"/>
        <v>0.8</v>
      </c>
      <c r="AA2131" s="48">
        <v>3897.08</v>
      </c>
      <c r="AB2131" s="76" t="s">
        <v>50</v>
      </c>
      <c r="AC2131" s="36" t="s">
        <v>298</v>
      </c>
      <c r="AD2131" s="37" t="s">
        <v>51</v>
      </c>
      <c r="AE2131" s="32" t="str">
        <f t="shared" si="315"/>
        <v>Realizado</v>
      </c>
      <c r="AF2131" s="38" t="s">
        <v>68</v>
      </c>
      <c r="AG2131" s="49">
        <f t="shared" si="308"/>
        <v>3690.81</v>
      </c>
      <c r="AH2131" s="40">
        <v>2548098.5699999998</v>
      </c>
      <c r="AI2131" s="50" t="e">
        <f t="shared" si="312"/>
        <v>#N/A</v>
      </c>
      <c r="AJ2131" s="110">
        <v>26452675</v>
      </c>
      <c r="AK2131" s="51">
        <v>3690.81</v>
      </c>
      <c r="AL2131" s="34" t="str">
        <f t="shared" si="313"/>
        <v>Mauricio Alves</v>
      </c>
    </row>
    <row r="2132" spans="1:38" hidden="1" x14ac:dyDescent="0.25">
      <c r="A2132" s="26" t="s">
        <v>365</v>
      </c>
      <c r="B2132" s="26" t="s">
        <v>39</v>
      </c>
      <c r="C2132" s="26" t="s">
        <v>52</v>
      </c>
      <c r="D2132" s="26" t="s">
        <v>40</v>
      </c>
      <c r="E2132" s="166">
        <v>13721</v>
      </c>
      <c r="F2132" s="166">
        <v>450</v>
      </c>
      <c r="G2132" s="67"/>
      <c r="H2132" s="44" t="s">
        <v>1036</v>
      </c>
      <c r="I2132" s="45" t="s">
        <v>63</v>
      </c>
      <c r="J2132" s="45" t="s">
        <v>63</v>
      </c>
      <c r="K2132" s="30" t="str">
        <f t="shared" si="314"/>
        <v>EME</v>
      </c>
      <c r="L2132" s="119" t="s">
        <v>136</v>
      </c>
      <c r="M2132" s="47" t="s">
        <v>99</v>
      </c>
      <c r="N2132" s="26" t="str">
        <f t="shared" si="309"/>
        <v>Realizado</v>
      </c>
      <c r="O2132" s="47" t="s">
        <v>45</v>
      </c>
      <c r="P2132" s="47" t="s">
        <v>705</v>
      </c>
      <c r="Q2132" s="26" t="str">
        <f>IFERROR(IFERROR(VLOOKUP(H2132,[1]STATUS_CAPEX!I:J,2,0),VLOOKUP(H2132,[1]STATUS_OPEX!H:I,2,0)),0)</f>
        <v>LIB //CONC</v>
      </c>
      <c r="R2132" s="135">
        <v>45602</v>
      </c>
      <c r="S2132" s="32" t="s">
        <v>66</v>
      </c>
      <c r="T2132" s="26" t="s">
        <v>48</v>
      </c>
      <c r="U2132" s="33" t="s">
        <v>39</v>
      </c>
      <c r="V2132" s="33" t="str">
        <f t="shared" si="310"/>
        <v>OK</v>
      </c>
      <c r="W2132" s="33" t="s">
        <v>49</v>
      </c>
      <c r="X2132" s="33" t="s">
        <v>49</v>
      </c>
      <c r="Y2132" s="33" t="s">
        <v>39</v>
      </c>
      <c r="Z2132" s="14">
        <f t="shared" si="311"/>
        <v>1</v>
      </c>
      <c r="AA2132" s="48">
        <v>4015.66</v>
      </c>
      <c r="AB2132" s="50" t="s">
        <v>50</v>
      </c>
      <c r="AC2132" s="36" t="s">
        <v>347</v>
      </c>
      <c r="AD2132" s="37" t="s">
        <v>51</v>
      </c>
      <c r="AE2132" s="32" t="str">
        <f t="shared" si="315"/>
        <v>Realizado</v>
      </c>
      <c r="AF2132" s="38" t="s">
        <v>345</v>
      </c>
      <c r="AG2132" s="49">
        <f t="shared" si="308"/>
        <v>3887</v>
      </c>
      <c r="AH2132" s="40">
        <v>2548098.5699999998</v>
      </c>
      <c r="AI2132" s="50" t="e">
        <f t="shared" si="312"/>
        <v>#N/A</v>
      </c>
      <c r="AJ2132" s="41">
        <v>26435721</v>
      </c>
      <c r="AK2132" s="51">
        <v>3887</v>
      </c>
      <c r="AL2132" s="34" t="str">
        <f t="shared" si="313"/>
        <v>Mauricio Alves</v>
      </c>
    </row>
    <row r="2133" spans="1:38" x14ac:dyDescent="0.25">
      <c r="A2133" s="26" t="s">
        <v>38</v>
      </c>
      <c r="B2133" s="26" t="s">
        <v>39</v>
      </c>
      <c r="C2133" s="26" t="s">
        <v>52</v>
      </c>
      <c r="D2133" s="26" t="s">
        <v>40</v>
      </c>
      <c r="E2133" s="106">
        <v>3383</v>
      </c>
      <c r="F2133" s="106">
        <v>871</v>
      </c>
      <c r="G2133" s="180" t="s">
        <v>383</v>
      </c>
      <c r="H2133" s="26">
        <v>6000855169</v>
      </c>
      <c r="I2133" s="55" t="s">
        <v>42</v>
      </c>
      <c r="J2133" s="55" t="s">
        <v>42</v>
      </c>
      <c r="K2133" s="30" t="str">
        <f t="shared" si="314"/>
        <v>Custeio</v>
      </c>
      <c r="L2133" s="47" t="s">
        <v>136</v>
      </c>
      <c r="M2133" s="47" t="s">
        <v>891</v>
      </c>
      <c r="N2133" s="26" t="str">
        <f t="shared" si="309"/>
        <v>Realizado</v>
      </c>
      <c r="O2133" s="47" t="s">
        <v>64</v>
      </c>
      <c r="P2133" s="47" t="s">
        <v>867</v>
      </c>
      <c r="Q2133" s="26" t="str">
        <f>IFERROR(IFERROR(VLOOKUP(H2133,[1]STATUS_CAPEX!I:J,2,0),VLOOKUP(H2133,[1]STATUS_OPEX!H:I,2,0)),0)</f>
        <v>LIB //COMS</v>
      </c>
      <c r="R2133" s="135">
        <v>45602</v>
      </c>
      <c r="S2133" s="32" t="s">
        <v>165</v>
      </c>
      <c r="T2133" s="47" t="s">
        <v>72</v>
      </c>
      <c r="U2133" s="33" t="s">
        <v>39</v>
      </c>
      <c r="V2133" s="33" t="str">
        <f t="shared" si="310"/>
        <v>OK</v>
      </c>
      <c r="W2133" s="33" t="s">
        <v>49</v>
      </c>
      <c r="X2133" s="33" t="s">
        <v>49</v>
      </c>
      <c r="Y2133" s="33" t="s">
        <v>39</v>
      </c>
      <c r="Z2133" s="14">
        <f t="shared" si="311"/>
        <v>1</v>
      </c>
      <c r="AA2133" s="48">
        <v>4506.07</v>
      </c>
      <c r="AB2133" s="76" t="str">
        <f>IFERROR(VLOOKUP(H2133,[1]!Tabela11[[#All],[PEP/ORDEM]:[Mês_Acompanhamento]],8,0),"GIRO")</f>
        <v>GIRO</v>
      </c>
      <c r="AC2133" s="36" t="s">
        <v>298</v>
      </c>
      <c r="AD2133" s="37" t="s">
        <v>51</v>
      </c>
      <c r="AE2133" s="32" t="str">
        <f t="shared" si="315"/>
        <v>Realizado</v>
      </c>
      <c r="AF2133" s="38" t="s">
        <v>166</v>
      </c>
      <c r="AG2133" s="49">
        <f t="shared" si="308"/>
        <v>4162.8100000000004</v>
      </c>
      <c r="AH2133" s="40">
        <v>2548098.5699999998</v>
      </c>
      <c r="AI2133" s="50" t="e">
        <f t="shared" si="312"/>
        <v>#N/A</v>
      </c>
      <c r="AJ2133" s="41">
        <v>26384934</v>
      </c>
      <c r="AK2133" s="51">
        <v>4162.8100000000004</v>
      </c>
      <c r="AL2133" s="34" t="str">
        <f t="shared" si="313"/>
        <v>Mauricio Alves</v>
      </c>
    </row>
    <row r="2134" spans="1:38" hidden="1" x14ac:dyDescent="0.25">
      <c r="A2134" s="26" t="s">
        <v>183</v>
      </c>
      <c r="B2134" s="26" t="s">
        <v>905</v>
      </c>
      <c r="C2134" s="26" t="s">
        <v>372</v>
      </c>
      <c r="D2134" s="26" t="s">
        <v>286</v>
      </c>
      <c r="E2134" s="106">
        <v>12738</v>
      </c>
      <c r="F2134" s="106">
        <v>872</v>
      </c>
      <c r="G2134" s="180">
        <v>1</v>
      </c>
      <c r="H2134" s="181">
        <v>6000847304</v>
      </c>
      <c r="I2134" s="45" t="s">
        <v>107</v>
      </c>
      <c r="J2134" s="45" t="s">
        <v>107</v>
      </c>
      <c r="K2134" s="30" t="str">
        <f t="shared" si="314"/>
        <v>Custeio</v>
      </c>
      <c r="L2134" s="47" t="s">
        <v>728</v>
      </c>
      <c r="M2134" s="47" t="s">
        <v>891</v>
      </c>
      <c r="N2134" s="26" t="str">
        <f t="shared" si="309"/>
        <v>Realizado</v>
      </c>
      <c r="O2134" s="47" t="s">
        <v>45</v>
      </c>
      <c r="P2134" s="47" t="s">
        <v>867</v>
      </c>
      <c r="Q2134" s="26" t="str">
        <f>IFERROR(IFERROR(VLOOKUP(H2134,[1]STATUS_CAPEX!I:J,2,0),VLOOKUP(H2134,[1]STATUS_OPEX!H:I,2,0)),0)</f>
        <v>LIB //PEND</v>
      </c>
      <c r="R2134" s="135">
        <v>45602</v>
      </c>
      <c r="S2134" s="32" t="s">
        <v>66</v>
      </c>
      <c r="T2134" s="47" t="s">
        <v>72</v>
      </c>
      <c r="U2134" s="33" t="s">
        <v>39</v>
      </c>
      <c r="V2134" s="33" t="s">
        <v>39</v>
      </c>
      <c r="W2134" s="33" t="s">
        <v>49</v>
      </c>
      <c r="X2134" s="33" t="s">
        <v>49</v>
      </c>
      <c r="Y2134" s="33" t="str">
        <f>IF(AK2134&gt;0,"OK","NOK")</f>
        <v>OK</v>
      </c>
      <c r="Z2134" s="14">
        <f t="shared" si="311"/>
        <v>1</v>
      </c>
      <c r="AA2134" s="48">
        <v>4271.1899999999996</v>
      </c>
      <c r="AB2134" s="50" t="s">
        <v>50</v>
      </c>
      <c r="AC2134" s="36" t="s">
        <v>73</v>
      </c>
      <c r="AD2134" s="37" t="s">
        <v>51</v>
      </c>
      <c r="AE2134" s="32" t="str">
        <f t="shared" si="315"/>
        <v>Realizado</v>
      </c>
      <c r="AF2134" s="38" t="s">
        <v>68</v>
      </c>
      <c r="AG2134" s="49">
        <f t="shared" si="308"/>
        <v>2257.42</v>
      </c>
      <c r="AH2134" s="40">
        <v>2548098.5699999998</v>
      </c>
      <c r="AI2134" s="50" t="e">
        <f t="shared" si="312"/>
        <v>#N/A</v>
      </c>
      <c r="AJ2134" s="41">
        <v>26257836</v>
      </c>
      <c r="AK2134" s="51">
        <v>2257.42</v>
      </c>
      <c r="AL2134" s="34" t="str">
        <f t="shared" si="313"/>
        <v>Erica Fragoso</v>
      </c>
    </row>
    <row r="2135" spans="1:38" hidden="1" x14ac:dyDescent="0.25">
      <c r="A2135" s="26" t="s">
        <v>183</v>
      </c>
      <c r="B2135" s="26" t="s">
        <v>905</v>
      </c>
      <c r="C2135" s="26" t="s">
        <v>372</v>
      </c>
      <c r="D2135" s="26" t="s">
        <v>286</v>
      </c>
      <c r="E2135" s="106">
        <v>12738</v>
      </c>
      <c r="F2135" s="106">
        <v>873</v>
      </c>
      <c r="G2135" s="180">
        <v>1</v>
      </c>
      <c r="H2135" s="181">
        <v>6000847304</v>
      </c>
      <c r="I2135" s="45" t="s">
        <v>107</v>
      </c>
      <c r="J2135" s="45" t="s">
        <v>107</v>
      </c>
      <c r="K2135" s="30" t="str">
        <f t="shared" si="314"/>
        <v>Custeio</v>
      </c>
      <c r="L2135" s="47" t="s">
        <v>728</v>
      </c>
      <c r="M2135" s="47" t="s">
        <v>891</v>
      </c>
      <c r="N2135" s="26" t="str">
        <f t="shared" si="309"/>
        <v>Realizado</v>
      </c>
      <c r="O2135" s="47" t="s">
        <v>45</v>
      </c>
      <c r="P2135" s="47" t="s">
        <v>867</v>
      </c>
      <c r="Q2135" s="26" t="str">
        <f>IFERROR(IFERROR(VLOOKUP(H2135,[1]STATUS_CAPEX!I:J,2,0),VLOOKUP(H2135,[1]STATUS_OPEX!H:I,2,0)),0)</f>
        <v>LIB //PEND</v>
      </c>
      <c r="R2135" s="135">
        <v>45602</v>
      </c>
      <c r="S2135" s="32" t="s">
        <v>66</v>
      </c>
      <c r="T2135" s="47" t="s">
        <v>72</v>
      </c>
      <c r="U2135" s="33" t="s">
        <v>39</v>
      </c>
      <c r="V2135" s="33" t="str">
        <f t="shared" ref="V2135:V2151" si="316">IF(E2135&gt;0,"OK","NOK")</f>
        <v>OK</v>
      </c>
      <c r="W2135" s="33" t="s">
        <v>49</v>
      </c>
      <c r="X2135" s="33" t="s">
        <v>49</v>
      </c>
      <c r="Y2135" s="33" t="str">
        <f>IF(AK2135&gt;0,"OK","NOK")</f>
        <v>OK</v>
      </c>
      <c r="Z2135" s="14">
        <f t="shared" si="311"/>
        <v>1</v>
      </c>
      <c r="AA2135" s="48">
        <v>5389.02</v>
      </c>
      <c r="AB2135" s="50" t="s">
        <v>50</v>
      </c>
      <c r="AC2135" s="36" t="s">
        <v>73</v>
      </c>
      <c r="AD2135" s="37" t="s">
        <v>51</v>
      </c>
      <c r="AE2135" s="32" t="str">
        <f t="shared" si="315"/>
        <v>Realizado</v>
      </c>
      <c r="AF2135" s="38" t="s">
        <v>68</v>
      </c>
      <c r="AG2135" s="49">
        <f t="shared" si="308"/>
        <v>3551.01</v>
      </c>
      <c r="AH2135" s="40">
        <v>2548098.5699999998</v>
      </c>
      <c r="AI2135" s="50" t="e">
        <f t="shared" si="312"/>
        <v>#N/A</v>
      </c>
      <c r="AJ2135" s="41">
        <v>26257836</v>
      </c>
      <c r="AK2135" s="51">
        <v>3551.01</v>
      </c>
      <c r="AL2135" s="34" t="str">
        <f t="shared" si="313"/>
        <v>Erica Fragoso</v>
      </c>
    </row>
    <row r="2136" spans="1:38" x14ac:dyDescent="0.25">
      <c r="A2136" s="26" t="s">
        <v>38</v>
      </c>
      <c r="B2136" s="26" t="s">
        <v>39</v>
      </c>
      <c r="C2136" s="26" t="s">
        <v>52</v>
      </c>
      <c r="D2136" s="26" t="s">
        <v>40</v>
      </c>
      <c r="E2136" s="106">
        <v>13180</v>
      </c>
      <c r="F2136" s="106">
        <v>874</v>
      </c>
      <c r="G2136" s="180">
        <v>1</v>
      </c>
      <c r="H2136" s="183">
        <v>6000829147</v>
      </c>
      <c r="I2136" s="55" t="s">
        <v>42</v>
      </c>
      <c r="J2136" s="55" t="s">
        <v>42</v>
      </c>
      <c r="K2136" s="30" t="str">
        <f t="shared" si="314"/>
        <v>Custeio</v>
      </c>
      <c r="L2136" s="47" t="s">
        <v>728</v>
      </c>
      <c r="M2136" s="47" t="s">
        <v>891</v>
      </c>
      <c r="N2136" s="26" t="str">
        <f t="shared" si="309"/>
        <v>Realizado</v>
      </c>
      <c r="O2136" s="47" t="s">
        <v>100</v>
      </c>
      <c r="P2136" s="47" t="s">
        <v>867</v>
      </c>
      <c r="Q2136" s="26" t="str">
        <f>IFERROR(IFERROR(VLOOKUP(H2136,[1]STATUS_CAPEX!I:J,2,0),VLOOKUP(H2136,[1]STATUS_OPEX!H:I,2,0)),0)</f>
        <v>LIB //COMS</v>
      </c>
      <c r="R2136" s="135">
        <v>45602</v>
      </c>
      <c r="S2136" s="32" t="s">
        <v>165</v>
      </c>
      <c r="T2136" s="47" t="s">
        <v>72</v>
      </c>
      <c r="U2136" s="33" t="s">
        <v>39</v>
      </c>
      <c r="V2136" s="33" t="str">
        <f t="shared" si="316"/>
        <v>OK</v>
      </c>
      <c r="W2136" s="33" t="s">
        <v>49</v>
      </c>
      <c r="X2136" s="33" t="s">
        <v>49</v>
      </c>
      <c r="Y2136" s="33" t="s">
        <v>39</v>
      </c>
      <c r="Z2136" s="14">
        <f t="shared" si="311"/>
        <v>1</v>
      </c>
      <c r="AA2136" s="48">
        <v>14327.24</v>
      </c>
      <c r="AB2136" s="76" t="str">
        <f>IFERROR(VLOOKUP(H2136,[1]!Tabela11[[#All],[PEP/ORDEM]:[Mês_Acompanhamento]],8,0),"GIRO")</f>
        <v>GIRO</v>
      </c>
      <c r="AC2136" s="36" t="s">
        <v>271</v>
      </c>
      <c r="AD2136" s="37" t="s">
        <v>51</v>
      </c>
      <c r="AE2136" s="32" t="str">
        <f t="shared" si="315"/>
        <v>Realizado</v>
      </c>
      <c r="AF2136" s="38" t="s">
        <v>166</v>
      </c>
      <c r="AG2136" s="49">
        <f t="shared" si="308"/>
        <v>7673.51</v>
      </c>
      <c r="AH2136" s="40">
        <v>2548098.5699999998</v>
      </c>
      <c r="AI2136" s="50" t="e">
        <f t="shared" si="312"/>
        <v>#N/A</v>
      </c>
      <c r="AJ2136" s="41">
        <v>26363857</v>
      </c>
      <c r="AK2136" s="51">
        <v>7673.51</v>
      </c>
      <c r="AL2136" s="34" t="str">
        <f t="shared" si="313"/>
        <v>Mauricio Alves</v>
      </c>
    </row>
    <row r="2137" spans="1:38" hidden="1" x14ac:dyDescent="0.25">
      <c r="A2137" s="26" t="s">
        <v>183</v>
      </c>
      <c r="B2137" s="26" t="s">
        <v>905</v>
      </c>
      <c r="C2137" s="26" t="s">
        <v>372</v>
      </c>
      <c r="D2137" s="26" t="s">
        <v>286</v>
      </c>
      <c r="E2137" s="106">
        <v>12738</v>
      </c>
      <c r="F2137" s="106">
        <v>875</v>
      </c>
      <c r="G2137" s="180">
        <v>1</v>
      </c>
      <c r="H2137" s="181">
        <v>6000847304</v>
      </c>
      <c r="I2137" s="45" t="s">
        <v>107</v>
      </c>
      <c r="J2137" s="45" t="s">
        <v>107</v>
      </c>
      <c r="K2137" s="30" t="str">
        <f t="shared" si="314"/>
        <v>Custeio</v>
      </c>
      <c r="L2137" s="47" t="s">
        <v>728</v>
      </c>
      <c r="M2137" s="47" t="s">
        <v>891</v>
      </c>
      <c r="N2137" s="26" t="str">
        <f t="shared" si="309"/>
        <v>Realizado</v>
      </c>
      <c r="O2137" s="47" t="s">
        <v>45</v>
      </c>
      <c r="P2137" s="47" t="s">
        <v>867</v>
      </c>
      <c r="Q2137" s="26" t="str">
        <f>IFERROR(IFERROR(VLOOKUP(H2137,[1]STATUS_CAPEX!I:J,2,0),VLOOKUP(H2137,[1]STATUS_OPEX!H:I,2,0)),0)</f>
        <v>LIB //PEND</v>
      </c>
      <c r="R2137" s="135">
        <v>45602</v>
      </c>
      <c r="S2137" s="32" t="s">
        <v>66</v>
      </c>
      <c r="T2137" s="47" t="s">
        <v>72</v>
      </c>
      <c r="U2137" s="33" t="s">
        <v>39</v>
      </c>
      <c r="V2137" s="33" t="str">
        <f t="shared" si="316"/>
        <v>OK</v>
      </c>
      <c r="W2137" s="33" t="s">
        <v>49</v>
      </c>
      <c r="X2137" s="33" t="s">
        <v>49</v>
      </c>
      <c r="Y2137" s="33" t="str">
        <f>IF(AK2137&gt;0,"OK","NOK")</f>
        <v>OK</v>
      </c>
      <c r="Z2137" s="14">
        <f t="shared" si="311"/>
        <v>1</v>
      </c>
      <c r="AA2137" s="48">
        <v>5834.14</v>
      </c>
      <c r="AB2137" s="50" t="s">
        <v>50</v>
      </c>
      <c r="AC2137" s="36" t="s">
        <v>73</v>
      </c>
      <c r="AD2137" s="37" t="s">
        <v>51</v>
      </c>
      <c r="AE2137" s="32" t="str">
        <f t="shared" si="315"/>
        <v>Realizado</v>
      </c>
      <c r="AF2137" s="38" t="s">
        <v>68</v>
      </c>
      <c r="AG2137" s="49">
        <f t="shared" si="308"/>
        <v>5100.25</v>
      </c>
      <c r="AH2137" s="40">
        <v>2548098.5699999998</v>
      </c>
      <c r="AI2137" s="50" t="e">
        <f t="shared" si="312"/>
        <v>#N/A</v>
      </c>
      <c r="AJ2137" s="41">
        <v>26257836</v>
      </c>
      <c r="AK2137" s="51">
        <v>5100.25</v>
      </c>
      <c r="AL2137" s="34" t="str">
        <f t="shared" si="313"/>
        <v>Erica Fragoso</v>
      </c>
    </row>
    <row r="2138" spans="1:38" hidden="1" x14ac:dyDescent="0.25">
      <c r="A2138" s="26" t="s">
        <v>183</v>
      </c>
      <c r="B2138" s="26" t="s">
        <v>905</v>
      </c>
      <c r="C2138" s="26" t="s">
        <v>372</v>
      </c>
      <c r="D2138" s="26" t="s">
        <v>286</v>
      </c>
      <c r="E2138" s="106">
        <v>12738</v>
      </c>
      <c r="F2138" s="106">
        <v>876</v>
      </c>
      <c r="G2138" s="180">
        <v>1</v>
      </c>
      <c r="H2138" s="181">
        <v>6000847304</v>
      </c>
      <c r="I2138" s="45" t="s">
        <v>107</v>
      </c>
      <c r="J2138" s="45" t="s">
        <v>107</v>
      </c>
      <c r="K2138" s="30" t="str">
        <f t="shared" si="314"/>
        <v>Custeio</v>
      </c>
      <c r="L2138" s="47" t="s">
        <v>728</v>
      </c>
      <c r="M2138" s="47" t="s">
        <v>891</v>
      </c>
      <c r="N2138" s="26" t="str">
        <f t="shared" si="309"/>
        <v>Realizado</v>
      </c>
      <c r="O2138" s="47" t="s">
        <v>45</v>
      </c>
      <c r="P2138" s="47" t="s">
        <v>867</v>
      </c>
      <c r="Q2138" s="26" t="str">
        <f>IFERROR(IFERROR(VLOOKUP(H2138,[1]STATUS_CAPEX!I:J,2,0),VLOOKUP(H2138,[1]STATUS_OPEX!H:I,2,0)),0)</f>
        <v>LIB //PEND</v>
      </c>
      <c r="R2138" s="135">
        <v>45602</v>
      </c>
      <c r="S2138" s="32" t="s">
        <v>66</v>
      </c>
      <c r="T2138" s="47" t="s">
        <v>72</v>
      </c>
      <c r="U2138" s="33" t="s">
        <v>39</v>
      </c>
      <c r="V2138" s="33" t="str">
        <f t="shared" si="316"/>
        <v>OK</v>
      </c>
      <c r="W2138" s="33" t="s">
        <v>49</v>
      </c>
      <c r="X2138" s="33" t="s">
        <v>49</v>
      </c>
      <c r="Y2138" s="33" t="str">
        <f>IF(AK2138&gt;0,"OK","NOK")</f>
        <v>OK</v>
      </c>
      <c r="Z2138" s="14">
        <f t="shared" si="311"/>
        <v>1</v>
      </c>
      <c r="AA2138" s="48">
        <v>3849.3</v>
      </c>
      <c r="AB2138" s="50" t="s">
        <v>50</v>
      </c>
      <c r="AC2138" s="36" t="s">
        <v>73</v>
      </c>
      <c r="AD2138" s="37" t="s">
        <v>51</v>
      </c>
      <c r="AE2138" s="32" t="str">
        <f t="shared" si="315"/>
        <v>Realizado</v>
      </c>
      <c r="AF2138" s="38" t="s">
        <v>68</v>
      </c>
      <c r="AG2138" s="49">
        <f t="shared" si="308"/>
        <v>2061.25</v>
      </c>
      <c r="AH2138" s="40">
        <v>2548098.5699999998</v>
      </c>
      <c r="AI2138" s="50" t="e">
        <f t="shared" si="312"/>
        <v>#N/A</v>
      </c>
      <c r="AJ2138" s="41">
        <v>26257836</v>
      </c>
      <c r="AK2138" s="51">
        <v>2061.25</v>
      </c>
      <c r="AL2138" s="34" t="str">
        <f t="shared" si="313"/>
        <v>Erica Fragoso</v>
      </c>
    </row>
    <row r="2139" spans="1:38" hidden="1" x14ac:dyDescent="0.25">
      <c r="A2139" s="26" t="s">
        <v>183</v>
      </c>
      <c r="B2139" s="26" t="s">
        <v>905</v>
      </c>
      <c r="C2139" s="26" t="s">
        <v>372</v>
      </c>
      <c r="D2139" s="26" t="s">
        <v>286</v>
      </c>
      <c r="E2139" s="166">
        <v>12738</v>
      </c>
      <c r="F2139" s="166">
        <v>877</v>
      </c>
      <c r="G2139" s="67">
        <v>1</v>
      </c>
      <c r="H2139" s="181">
        <v>6000847304</v>
      </c>
      <c r="I2139" s="45" t="s">
        <v>107</v>
      </c>
      <c r="J2139" s="45" t="s">
        <v>107</v>
      </c>
      <c r="K2139" s="30" t="str">
        <f t="shared" si="314"/>
        <v>Custeio</v>
      </c>
      <c r="L2139" s="47" t="s">
        <v>728</v>
      </c>
      <c r="M2139" s="47" t="s">
        <v>891</v>
      </c>
      <c r="N2139" s="26" t="str">
        <f t="shared" si="309"/>
        <v>Realizado</v>
      </c>
      <c r="O2139" s="47" t="s">
        <v>45</v>
      </c>
      <c r="P2139" s="47" t="s">
        <v>867</v>
      </c>
      <c r="Q2139" s="26" t="str">
        <f>IFERROR(IFERROR(VLOOKUP(H2139,[1]STATUS_CAPEX!I:J,2,0),VLOOKUP(H2139,[1]STATUS_OPEX!H:I,2,0)),0)</f>
        <v>LIB //PEND</v>
      </c>
      <c r="R2139" s="135">
        <v>45602</v>
      </c>
      <c r="S2139" s="32" t="s">
        <v>66</v>
      </c>
      <c r="T2139" s="47" t="s">
        <v>72</v>
      </c>
      <c r="U2139" s="33" t="s">
        <v>39</v>
      </c>
      <c r="V2139" s="33" t="str">
        <f t="shared" si="316"/>
        <v>OK</v>
      </c>
      <c r="W2139" s="33" t="s">
        <v>49</v>
      </c>
      <c r="X2139" s="33" t="s">
        <v>49</v>
      </c>
      <c r="Y2139" s="33" t="str">
        <f>IF(AK2139&gt;0,"OK","NOK")</f>
        <v>OK</v>
      </c>
      <c r="Z2139" s="14">
        <f t="shared" si="311"/>
        <v>1</v>
      </c>
      <c r="AA2139" s="48">
        <v>6158.88</v>
      </c>
      <c r="AB2139" s="50" t="s">
        <v>50</v>
      </c>
      <c r="AC2139" s="36" t="s">
        <v>73</v>
      </c>
      <c r="AD2139" s="37" t="s">
        <v>51</v>
      </c>
      <c r="AE2139" s="32" t="str">
        <f t="shared" si="315"/>
        <v>Realizado</v>
      </c>
      <c r="AF2139" s="38" t="s">
        <v>68</v>
      </c>
      <c r="AG2139" s="49">
        <f t="shared" si="308"/>
        <v>6202.64</v>
      </c>
      <c r="AH2139" s="40">
        <v>2548098.5699999998</v>
      </c>
      <c r="AI2139" s="50" t="e">
        <f t="shared" si="312"/>
        <v>#N/A</v>
      </c>
      <c r="AJ2139" s="41">
        <v>26257836</v>
      </c>
      <c r="AK2139" s="51">
        <v>6202.64</v>
      </c>
      <c r="AL2139" s="34" t="str">
        <f t="shared" si="313"/>
        <v>Erica Fragoso</v>
      </c>
    </row>
    <row r="2140" spans="1:38" x14ac:dyDescent="0.25">
      <c r="A2140" s="26" t="s">
        <v>38</v>
      </c>
      <c r="B2140" s="26" t="s">
        <v>39</v>
      </c>
      <c r="C2140" s="26" t="s">
        <v>52</v>
      </c>
      <c r="D2140" s="26" t="s">
        <v>40</v>
      </c>
      <c r="E2140" s="27">
        <v>4495422</v>
      </c>
      <c r="F2140" s="67">
        <v>343</v>
      </c>
      <c r="G2140" s="67">
        <v>1</v>
      </c>
      <c r="H2140" s="46">
        <v>6000840947</v>
      </c>
      <c r="I2140" s="29" t="s">
        <v>42</v>
      </c>
      <c r="J2140" s="29" t="s">
        <v>42</v>
      </c>
      <c r="K2140" s="30" t="str">
        <f t="shared" si="314"/>
        <v>Custeio</v>
      </c>
      <c r="L2140" s="47" t="s">
        <v>728</v>
      </c>
      <c r="M2140" s="47" t="s">
        <v>523</v>
      </c>
      <c r="N2140" s="26" t="str">
        <f t="shared" si="309"/>
        <v>Realizado</v>
      </c>
      <c r="O2140" s="47" t="s">
        <v>45</v>
      </c>
      <c r="P2140" s="47" t="s">
        <v>1037</v>
      </c>
      <c r="Q2140" s="26" t="str">
        <f>IFERROR(IFERROR(VLOOKUP(H2140,[1]STATUS_CAPEX!I:J,2,0),VLOOKUP(H2140,[1]STATUS_OPEX!H:I,2,0)),0)</f>
        <v>LIB //COMS</v>
      </c>
      <c r="R2140" s="135">
        <v>45603</v>
      </c>
      <c r="S2140" s="32" t="s">
        <v>165</v>
      </c>
      <c r="T2140" s="47" t="s">
        <v>72</v>
      </c>
      <c r="U2140" s="33" t="s">
        <v>39</v>
      </c>
      <c r="V2140" s="33" t="str">
        <f t="shared" si="316"/>
        <v>OK</v>
      </c>
      <c r="W2140" s="33" t="s">
        <v>49</v>
      </c>
      <c r="X2140" s="33" t="s">
        <v>49</v>
      </c>
      <c r="Y2140" s="33" t="s">
        <v>39</v>
      </c>
      <c r="Z2140" s="14">
        <f t="shared" si="311"/>
        <v>1</v>
      </c>
      <c r="AA2140" s="48">
        <v>1182.6400000000001</v>
      </c>
      <c r="AB2140" s="76" t="str">
        <f>IFERROR(VLOOKUP(H2140,[1]!Tabela11[[#All],[PEP/ORDEM]:[Mês_Acompanhamento]],8,0),"GIRO")</f>
        <v>GIRO</v>
      </c>
      <c r="AC2140" s="36" t="s">
        <v>298</v>
      </c>
      <c r="AD2140" s="37" t="s">
        <v>51</v>
      </c>
      <c r="AE2140" s="32" t="str">
        <f t="shared" si="315"/>
        <v>Realizado</v>
      </c>
      <c r="AF2140" s="38" t="s">
        <v>166</v>
      </c>
      <c r="AG2140" s="49">
        <f t="shared" si="308"/>
        <v>279.49</v>
      </c>
      <c r="AH2140" s="40">
        <v>2548098.5699999998</v>
      </c>
      <c r="AI2140" s="50" t="e">
        <f t="shared" si="312"/>
        <v>#N/A</v>
      </c>
      <c r="AJ2140" s="41">
        <v>26363681</v>
      </c>
      <c r="AK2140" s="51">
        <v>279.49</v>
      </c>
      <c r="AL2140" s="34" t="str">
        <f t="shared" si="313"/>
        <v>Mauricio Alves</v>
      </c>
    </row>
    <row r="2141" spans="1:38" x14ac:dyDescent="0.25">
      <c r="A2141" s="26" t="s">
        <v>38</v>
      </c>
      <c r="B2141" s="26" t="s">
        <v>39</v>
      </c>
      <c r="C2141" s="26" t="s">
        <v>52</v>
      </c>
      <c r="D2141" s="26" t="s">
        <v>40</v>
      </c>
      <c r="E2141" s="27">
        <v>4495422</v>
      </c>
      <c r="F2141" s="67" t="s">
        <v>1038</v>
      </c>
      <c r="G2141" s="67">
        <v>19</v>
      </c>
      <c r="H2141" s="183">
        <v>6000840948</v>
      </c>
      <c r="I2141" s="26" t="s">
        <v>42</v>
      </c>
      <c r="J2141" s="26" t="s">
        <v>42</v>
      </c>
      <c r="K2141" s="30" t="str">
        <f t="shared" si="314"/>
        <v>Custeio</v>
      </c>
      <c r="L2141" s="47" t="s">
        <v>728</v>
      </c>
      <c r="M2141" s="47" t="s">
        <v>523</v>
      </c>
      <c r="N2141" s="26" t="str">
        <f t="shared" si="309"/>
        <v>Realizado</v>
      </c>
      <c r="O2141" s="47"/>
      <c r="P2141" s="47"/>
      <c r="Q2141" s="26" t="str">
        <f>IFERROR(IFERROR(VLOOKUP(H2141,[1]STATUS_CAPEX!I:J,2,0),VLOOKUP(H2141,[1]STATUS_OPEX!H:I,2,0)),0)</f>
        <v>LIB //COMS</v>
      </c>
      <c r="R2141" s="135">
        <v>45603</v>
      </c>
      <c r="S2141" s="32" t="s">
        <v>165</v>
      </c>
      <c r="T2141" s="47" t="s">
        <v>72</v>
      </c>
      <c r="U2141" s="33" t="s">
        <v>39</v>
      </c>
      <c r="V2141" s="33" t="str">
        <f t="shared" si="316"/>
        <v>OK</v>
      </c>
      <c r="W2141" s="33" t="s">
        <v>49</v>
      </c>
      <c r="X2141" s="33" t="s">
        <v>49</v>
      </c>
      <c r="Y2141" s="33" t="s">
        <v>39</v>
      </c>
      <c r="Z2141" s="14">
        <f t="shared" si="311"/>
        <v>1</v>
      </c>
      <c r="AA2141" s="48"/>
      <c r="AB2141" s="76" t="str">
        <f>IFERROR(VLOOKUP(H2141,[1]!Tabela11[[#All],[PEP/ORDEM]:[Mês_Acompanhamento]],8,0),"GIRO")</f>
        <v>GIRO</v>
      </c>
      <c r="AC2141" s="36" t="s">
        <v>298</v>
      </c>
      <c r="AD2141" s="37" t="s">
        <v>51</v>
      </c>
      <c r="AE2141" s="32" t="str">
        <f t="shared" si="315"/>
        <v>Realizado</v>
      </c>
      <c r="AF2141" s="38" t="s">
        <v>166</v>
      </c>
      <c r="AG2141" s="49">
        <f t="shared" si="308"/>
        <v>540.29999999999995</v>
      </c>
      <c r="AH2141" s="40">
        <v>2548098.5699999998</v>
      </c>
      <c r="AI2141" s="50" t="e">
        <f t="shared" si="312"/>
        <v>#N/A</v>
      </c>
      <c r="AJ2141" s="41">
        <v>26366803</v>
      </c>
      <c r="AK2141" s="51">
        <v>540.29999999999995</v>
      </c>
      <c r="AL2141" s="34" t="str">
        <f t="shared" si="313"/>
        <v>Mauricio Alves</v>
      </c>
    </row>
    <row r="2142" spans="1:38" x14ac:dyDescent="0.25">
      <c r="A2142" s="26" t="s">
        <v>38</v>
      </c>
      <c r="B2142" s="26" t="s">
        <v>39</v>
      </c>
      <c r="C2142" s="26" t="s">
        <v>52</v>
      </c>
      <c r="D2142" s="26" t="s">
        <v>40</v>
      </c>
      <c r="E2142" s="27">
        <v>44958489</v>
      </c>
      <c r="F2142" s="67">
        <v>344</v>
      </c>
      <c r="G2142" s="67" t="s">
        <v>383</v>
      </c>
      <c r="H2142" s="26">
        <v>6000854406</v>
      </c>
      <c r="I2142" s="26" t="s">
        <v>42</v>
      </c>
      <c r="J2142" s="26" t="s">
        <v>42</v>
      </c>
      <c r="K2142" s="30" t="str">
        <f t="shared" si="314"/>
        <v>Custeio</v>
      </c>
      <c r="L2142" s="47" t="s">
        <v>136</v>
      </c>
      <c r="M2142" s="47" t="s">
        <v>542</v>
      </c>
      <c r="N2142" s="26" t="str">
        <f t="shared" si="309"/>
        <v>Realizado</v>
      </c>
      <c r="O2142" s="47" t="s">
        <v>45</v>
      </c>
      <c r="P2142" s="47" t="s">
        <v>76</v>
      </c>
      <c r="Q2142" s="26" t="str">
        <f>IFERROR(IFERROR(VLOOKUP(H2142,[1]STATUS_CAPEX!I:J,2,0),VLOOKUP(H2142,[1]STATUS_OPEX!H:I,2,0)),0)</f>
        <v>LIB //COMS</v>
      </c>
      <c r="R2142" s="135">
        <v>45603</v>
      </c>
      <c r="S2142" s="32" t="s">
        <v>165</v>
      </c>
      <c r="T2142" s="47" t="s">
        <v>72</v>
      </c>
      <c r="U2142" s="33" t="s">
        <v>39</v>
      </c>
      <c r="V2142" s="33" t="str">
        <f t="shared" si="316"/>
        <v>OK</v>
      </c>
      <c r="W2142" s="33" t="s">
        <v>49</v>
      </c>
      <c r="X2142" s="33" t="s">
        <v>49</v>
      </c>
      <c r="Y2142" s="33" t="s">
        <v>39</v>
      </c>
      <c r="Z2142" s="14">
        <f t="shared" si="311"/>
        <v>1</v>
      </c>
      <c r="AA2142" s="48">
        <v>1744.13</v>
      </c>
      <c r="AB2142" s="76" t="str">
        <f>IFERROR(VLOOKUP(H2142,[1]!Tabela11[[#All],[PEP/ORDEM]:[Mês_Acompanhamento]],8,0),"GIRO")</f>
        <v>GIRO</v>
      </c>
      <c r="AC2142" s="36" t="s">
        <v>73</v>
      </c>
      <c r="AD2142" s="37" t="s">
        <v>51</v>
      </c>
      <c r="AE2142" s="32" t="str">
        <f t="shared" si="315"/>
        <v>Realizado</v>
      </c>
      <c r="AF2142" s="38" t="s">
        <v>166</v>
      </c>
      <c r="AG2142" s="49">
        <f t="shared" si="308"/>
        <v>1070.01</v>
      </c>
      <c r="AH2142" s="40">
        <v>2548098.5699999998</v>
      </c>
      <c r="AI2142" s="50" t="e">
        <f t="shared" si="312"/>
        <v>#N/A</v>
      </c>
      <c r="AJ2142" s="50">
        <v>26364816</v>
      </c>
      <c r="AK2142" s="51">
        <v>1070.01</v>
      </c>
      <c r="AL2142" s="34" t="str">
        <f t="shared" si="313"/>
        <v>Mauricio Alves</v>
      </c>
    </row>
    <row r="2143" spans="1:38" x14ac:dyDescent="0.25">
      <c r="A2143" s="26" t="s">
        <v>38</v>
      </c>
      <c r="B2143" s="26" t="s">
        <v>39</v>
      </c>
      <c r="C2143" s="26" t="s">
        <v>52</v>
      </c>
      <c r="D2143" s="26" t="s">
        <v>40</v>
      </c>
      <c r="E2143" s="27">
        <v>44959330</v>
      </c>
      <c r="F2143" s="67">
        <v>345</v>
      </c>
      <c r="G2143" s="67"/>
      <c r="H2143" s="26">
        <v>6000854405</v>
      </c>
      <c r="I2143" s="26" t="s">
        <v>42</v>
      </c>
      <c r="J2143" s="26" t="s">
        <v>42</v>
      </c>
      <c r="K2143" s="30" t="str">
        <f t="shared" si="314"/>
        <v>Custeio</v>
      </c>
      <c r="L2143" s="47" t="s">
        <v>136</v>
      </c>
      <c r="M2143" s="47" t="s">
        <v>506</v>
      </c>
      <c r="N2143" s="26" t="str">
        <f t="shared" si="309"/>
        <v>Realizado</v>
      </c>
      <c r="O2143" s="47" t="s">
        <v>45</v>
      </c>
      <c r="P2143" s="47" t="s">
        <v>76</v>
      </c>
      <c r="Q2143" s="26" t="str">
        <f>IFERROR(IFERROR(VLOOKUP(H2143,[1]STATUS_CAPEX!I:J,2,0),VLOOKUP(H2143,[1]STATUS_OPEX!H:I,2,0)),0)</f>
        <v>LIB //COMS</v>
      </c>
      <c r="R2143" s="135">
        <v>45603</v>
      </c>
      <c r="S2143" s="32" t="s">
        <v>165</v>
      </c>
      <c r="T2143" s="47" t="s">
        <v>72</v>
      </c>
      <c r="U2143" s="33" t="s">
        <v>39</v>
      </c>
      <c r="V2143" s="33" t="str">
        <f t="shared" si="316"/>
        <v>OK</v>
      </c>
      <c r="W2143" s="33" t="s">
        <v>49</v>
      </c>
      <c r="X2143" s="33" t="s">
        <v>49</v>
      </c>
      <c r="Y2143" s="33" t="s">
        <v>39</v>
      </c>
      <c r="Z2143" s="14">
        <f t="shared" si="311"/>
        <v>1</v>
      </c>
      <c r="AA2143" s="48">
        <v>1845.98</v>
      </c>
      <c r="AB2143" s="76" t="str">
        <f>IFERROR(VLOOKUP(H2143,[1]!Tabela11[[#All],[PEP/ORDEM]:[Mês_Acompanhamento]],8,0),"GIRO")</f>
        <v>GIRO</v>
      </c>
      <c r="AC2143" s="36" t="s">
        <v>73</v>
      </c>
      <c r="AD2143" s="37" t="s">
        <v>51</v>
      </c>
      <c r="AE2143" s="32" t="str">
        <f t="shared" si="315"/>
        <v>Realizado</v>
      </c>
      <c r="AF2143" s="38" t="s">
        <v>166</v>
      </c>
      <c r="AG2143" s="49">
        <f t="shared" si="308"/>
        <v>461.47</v>
      </c>
      <c r="AH2143" s="40">
        <v>2548098.5699999998</v>
      </c>
      <c r="AI2143" s="50" t="e">
        <f t="shared" si="312"/>
        <v>#N/A</v>
      </c>
      <c r="AJ2143" s="50">
        <v>26364728</v>
      </c>
      <c r="AK2143" s="51">
        <v>461.47</v>
      </c>
      <c r="AL2143" s="34" t="str">
        <f t="shared" si="313"/>
        <v>Mauricio Alves</v>
      </c>
    </row>
    <row r="2144" spans="1:38" x14ac:dyDescent="0.25">
      <c r="A2144" s="26" t="s">
        <v>38</v>
      </c>
      <c r="B2144" s="26" t="s">
        <v>39</v>
      </c>
      <c r="C2144" s="26" t="s">
        <v>52</v>
      </c>
      <c r="D2144" s="26" t="s">
        <v>40</v>
      </c>
      <c r="E2144" s="27">
        <v>13362</v>
      </c>
      <c r="F2144" s="67">
        <v>878</v>
      </c>
      <c r="G2144" s="67">
        <v>1</v>
      </c>
      <c r="H2144" s="46">
        <v>6000779535</v>
      </c>
      <c r="I2144" s="43" t="s">
        <v>42</v>
      </c>
      <c r="J2144" s="43" t="s">
        <v>42</v>
      </c>
      <c r="K2144" s="30" t="str">
        <f t="shared" si="314"/>
        <v>Custeio</v>
      </c>
      <c r="L2144" s="47" t="s">
        <v>728</v>
      </c>
      <c r="M2144" s="47" t="s">
        <v>891</v>
      </c>
      <c r="N2144" s="26" t="str">
        <f t="shared" si="309"/>
        <v>Realizado</v>
      </c>
      <c r="O2144" s="47" t="s">
        <v>45</v>
      </c>
      <c r="P2144" s="47" t="s">
        <v>76</v>
      </c>
      <c r="Q2144" s="26" t="str">
        <f>IFERROR(IFERROR(VLOOKUP(H2144,[1]STATUS_CAPEX!I:J,2,0),VLOOKUP(H2144,[1]STATUS_OPEX!H:I,2,0)),0)</f>
        <v>LIB //COMS</v>
      </c>
      <c r="R2144" s="135">
        <v>45603</v>
      </c>
      <c r="S2144" s="32" t="s">
        <v>165</v>
      </c>
      <c r="T2144" s="47" t="s">
        <v>72</v>
      </c>
      <c r="U2144" s="33" t="s">
        <v>39</v>
      </c>
      <c r="V2144" s="33" t="str">
        <f t="shared" si="316"/>
        <v>OK</v>
      </c>
      <c r="W2144" s="33" t="s">
        <v>49</v>
      </c>
      <c r="X2144" s="33" t="s">
        <v>49</v>
      </c>
      <c r="Y2144" s="33" t="s">
        <v>39</v>
      </c>
      <c r="Z2144" s="14">
        <f t="shared" si="311"/>
        <v>1</v>
      </c>
      <c r="AA2144" s="48">
        <v>7325.99</v>
      </c>
      <c r="AB2144" s="76" t="str">
        <f>IFERROR(VLOOKUP(H2144,[1]!Tabela11[[#All],[PEP/ORDEM]:[Mês_Acompanhamento]],A2041),"GIRO")</f>
        <v>GIRO</v>
      </c>
      <c r="AC2144" s="36" t="s">
        <v>271</v>
      </c>
      <c r="AD2144" s="37" t="s">
        <v>51</v>
      </c>
      <c r="AE2144" s="32" t="str">
        <f t="shared" si="315"/>
        <v>Realizado</v>
      </c>
      <c r="AF2144" s="38" t="s">
        <v>166</v>
      </c>
      <c r="AG2144" s="49">
        <f t="shared" si="308"/>
        <v>1800.18</v>
      </c>
      <c r="AH2144" s="40">
        <v>2548098.5699999998</v>
      </c>
      <c r="AI2144" s="50" t="e">
        <f t="shared" si="312"/>
        <v>#N/A</v>
      </c>
      <c r="AJ2144" s="41">
        <v>26363624</v>
      </c>
      <c r="AK2144" s="51">
        <v>1800.18</v>
      </c>
      <c r="AL2144" s="34" t="str">
        <f t="shared" si="313"/>
        <v>Mauricio Alves</v>
      </c>
    </row>
    <row r="2145" spans="1:38" hidden="1" x14ac:dyDescent="0.25">
      <c r="A2145" s="26" t="s">
        <v>183</v>
      </c>
      <c r="B2145" s="26" t="s">
        <v>905</v>
      </c>
      <c r="C2145" s="26" t="s">
        <v>372</v>
      </c>
      <c r="D2145" s="26" t="s">
        <v>286</v>
      </c>
      <c r="E2145" s="27">
        <v>13360</v>
      </c>
      <c r="F2145" s="67">
        <v>879</v>
      </c>
      <c r="G2145" s="67">
        <v>1</v>
      </c>
      <c r="H2145" s="167">
        <v>6000847304</v>
      </c>
      <c r="I2145" s="45" t="s">
        <v>107</v>
      </c>
      <c r="J2145" s="45" t="s">
        <v>107</v>
      </c>
      <c r="K2145" s="30" t="str">
        <f t="shared" si="314"/>
        <v>Custeio</v>
      </c>
      <c r="L2145" s="47" t="s">
        <v>728</v>
      </c>
      <c r="M2145" s="47" t="s">
        <v>891</v>
      </c>
      <c r="N2145" s="26" t="str">
        <f t="shared" si="309"/>
        <v>Realizado</v>
      </c>
      <c r="O2145" s="47" t="s">
        <v>45</v>
      </c>
      <c r="P2145" s="47" t="s">
        <v>76</v>
      </c>
      <c r="Q2145" s="26" t="str">
        <f>IFERROR(IFERROR(VLOOKUP(H2145,[1]STATUS_CAPEX!I:J,2,0),VLOOKUP(H2145,[1]STATUS_OPEX!H:I,2,0)),0)</f>
        <v>LIB //PEND</v>
      </c>
      <c r="R2145" s="135">
        <v>45603</v>
      </c>
      <c r="S2145" s="32" t="s">
        <v>66</v>
      </c>
      <c r="T2145" s="47" t="s">
        <v>72</v>
      </c>
      <c r="U2145" s="33" t="s">
        <v>39</v>
      </c>
      <c r="V2145" s="33" t="str">
        <f t="shared" si="316"/>
        <v>OK</v>
      </c>
      <c r="W2145" s="33" t="s">
        <v>49</v>
      </c>
      <c r="X2145" s="33" t="s">
        <v>49</v>
      </c>
      <c r="Y2145" s="33" t="str">
        <f>IF(AK2145&gt;0,"OK","NOK")</f>
        <v>OK</v>
      </c>
      <c r="Z2145" s="14">
        <f t="shared" si="311"/>
        <v>1</v>
      </c>
      <c r="AA2145" s="48">
        <v>6183.52</v>
      </c>
      <c r="AB2145" s="50" t="s">
        <v>50</v>
      </c>
      <c r="AC2145" s="36" t="s">
        <v>73</v>
      </c>
      <c r="AD2145" s="37" t="s">
        <v>51</v>
      </c>
      <c r="AE2145" s="32" t="str">
        <f t="shared" si="315"/>
        <v>Realizado</v>
      </c>
      <c r="AF2145" s="38" t="s">
        <v>68</v>
      </c>
      <c r="AG2145" s="49">
        <f t="shared" si="308"/>
        <v>4420.3</v>
      </c>
      <c r="AH2145" s="40">
        <v>2548098.5699999998</v>
      </c>
      <c r="AI2145" s="50" t="e">
        <f t="shared" si="312"/>
        <v>#N/A</v>
      </c>
      <c r="AJ2145" s="41">
        <v>26257836</v>
      </c>
      <c r="AK2145" s="51">
        <v>4420.3</v>
      </c>
      <c r="AL2145" s="34" t="str">
        <f t="shared" si="313"/>
        <v>Erica Fragoso</v>
      </c>
    </row>
    <row r="2146" spans="1:38" x14ac:dyDescent="0.25">
      <c r="A2146" s="26" t="s">
        <v>38</v>
      </c>
      <c r="B2146" s="26" t="s">
        <v>39</v>
      </c>
      <c r="C2146" s="26" t="s">
        <v>52</v>
      </c>
      <c r="D2146" s="26" t="s">
        <v>40</v>
      </c>
      <c r="E2146" s="27">
        <v>13362</v>
      </c>
      <c r="F2146" s="67">
        <v>880</v>
      </c>
      <c r="G2146" s="67">
        <v>1</v>
      </c>
      <c r="H2146" s="46">
        <v>6000779535</v>
      </c>
      <c r="I2146" s="29" t="s">
        <v>42</v>
      </c>
      <c r="J2146" s="29" t="s">
        <v>42</v>
      </c>
      <c r="K2146" s="30" t="str">
        <f t="shared" si="314"/>
        <v>Custeio</v>
      </c>
      <c r="L2146" s="47" t="s">
        <v>728</v>
      </c>
      <c r="M2146" s="47" t="s">
        <v>891</v>
      </c>
      <c r="N2146" s="26" t="str">
        <f t="shared" si="309"/>
        <v>Realizado</v>
      </c>
      <c r="O2146" s="47" t="s">
        <v>45</v>
      </c>
      <c r="P2146" s="47" t="s">
        <v>76</v>
      </c>
      <c r="Q2146" s="26" t="str">
        <f>IFERROR(IFERROR(VLOOKUP(H2146,[1]STATUS_CAPEX!I:J,2,0),VLOOKUP(H2146,[1]STATUS_OPEX!H:I,2,0)),0)</f>
        <v>LIB //COMS</v>
      </c>
      <c r="R2146" s="135">
        <v>45603</v>
      </c>
      <c r="S2146" s="32" t="s">
        <v>165</v>
      </c>
      <c r="T2146" s="47" t="s">
        <v>72</v>
      </c>
      <c r="U2146" s="33" t="s">
        <v>39</v>
      </c>
      <c r="V2146" s="33" t="str">
        <f t="shared" si="316"/>
        <v>OK</v>
      </c>
      <c r="W2146" s="33" t="s">
        <v>49</v>
      </c>
      <c r="X2146" s="33" t="s">
        <v>49</v>
      </c>
      <c r="Y2146" s="33" t="s">
        <v>39</v>
      </c>
      <c r="Z2146" s="14">
        <f t="shared" si="311"/>
        <v>1</v>
      </c>
      <c r="AA2146" s="48">
        <v>4246.55</v>
      </c>
      <c r="AB2146" s="76" t="str">
        <f>IFERROR(VLOOKUP(H2146,[1]!Tabela11[[#All],[PEP/ORDEM]:[Mês_Acompanhamento]],8,0),"GIRO")</f>
        <v>GIRO</v>
      </c>
      <c r="AC2146" s="36" t="s">
        <v>271</v>
      </c>
      <c r="AD2146" s="37" t="s">
        <v>51</v>
      </c>
      <c r="AE2146" s="32" t="str">
        <f t="shared" si="315"/>
        <v>Realizado</v>
      </c>
      <c r="AF2146" s="38" t="s">
        <v>166</v>
      </c>
      <c r="AG2146" s="49">
        <f t="shared" si="308"/>
        <v>3272.74</v>
      </c>
      <c r="AH2146" s="40">
        <v>2548098.5699999998</v>
      </c>
      <c r="AI2146" s="50" t="e">
        <f t="shared" si="312"/>
        <v>#N/A</v>
      </c>
      <c r="AJ2146" s="41">
        <v>26363624</v>
      </c>
      <c r="AK2146" s="51">
        <v>3272.74</v>
      </c>
      <c r="AL2146" s="34" t="str">
        <f t="shared" si="313"/>
        <v>Mauricio Alves</v>
      </c>
    </row>
    <row r="2147" spans="1:38" x14ac:dyDescent="0.25">
      <c r="A2147" s="26" t="s">
        <v>38</v>
      </c>
      <c r="B2147" s="26" t="s">
        <v>39</v>
      </c>
      <c r="C2147" s="26" t="s">
        <v>52</v>
      </c>
      <c r="D2147" s="26" t="s">
        <v>40</v>
      </c>
      <c r="E2147" s="27">
        <v>4664</v>
      </c>
      <c r="F2147" s="67">
        <v>881</v>
      </c>
      <c r="G2147" s="67" t="s">
        <v>383</v>
      </c>
      <c r="H2147" s="26">
        <v>6000854404</v>
      </c>
      <c r="I2147" s="26" t="s">
        <v>42</v>
      </c>
      <c r="J2147" s="26" t="s">
        <v>42</v>
      </c>
      <c r="K2147" s="30" t="str">
        <f t="shared" si="314"/>
        <v>Custeio</v>
      </c>
      <c r="L2147" s="47" t="s">
        <v>136</v>
      </c>
      <c r="M2147" s="47" t="s">
        <v>891</v>
      </c>
      <c r="N2147" s="26" t="str">
        <f t="shared" si="309"/>
        <v>Realizado</v>
      </c>
      <c r="O2147" s="47" t="s">
        <v>45</v>
      </c>
      <c r="P2147" s="47" t="s">
        <v>1039</v>
      </c>
      <c r="Q2147" s="26" t="str">
        <f>IFERROR(IFERROR(VLOOKUP(H2147,[1]STATUS_CAPEX!I:J,2,0),VLOOKUP(H2147,[1]STATUS_OPEX!H:I,2,0)),0)</f>
        <v>LIB //COMS</v>
      </c>
      <c r="R2147" s="135">
        <v>45603</v>
      </c>
      <c r="S2147" s="32" t="s">
        <v>165</v>
      </c>
      <c r="T2147" s="47" t="s">
        <v>72</v>
      </c>
      <c r="U2147" s="33" t="s">
        <v>39</v>
      </c>
      <c r="V2147" s="33" t="str">
        <f t="shared" si="316"/>
        <v>OK</v>
      </c>
      <c r="W2147" s="33" t="s">
        <v>49</v>
      </c>
      <c r="X2147" s="33" t="s">
        <v>49</v>
      </c>
      <c r="Y2147" s="33" t="s">
        <v>39</v>
      </c>
      <c r="Z2147" s="14">
        <f t="shared" si="311"/>
        <v>1</v>
      </c>
      <c r="AA2147" s="48">
        <v>2107.21</v>
      </c>
      <c r="AB2147" s="76" t="str">
        <f>IFERROR(VLOOKUP(H2147,[1]!Tabela11[[#All],[PEP/ORDEM]:[Mês_Acompanhamento]],8,0),"GIRO")</f>
        <v>GIRO</v>
      </c>
      <c r="AC2147" s="36" t="s">
        <v>73</v>
      </c>
      <c r="AD2147" s="37" t="s">
        <v>51</v>
      </c>
      <c r="AE2147" s="32" t="str">
        <f t="shared" si="315"/>
        <v>Realizado</v>
      </c>
      <c r="AF2147" s="38" t="s">
        <v>166</v>
      </c>
      <c r="AG2147" s="49">
        <f t="shared" si="308"/>
        <v>559.4</v>
      </c>
      <c r="AH2147" s="40">
        <v>2548098.5699999998</v>
      </c>
      <c r="AI2147" s="50" t="e">
        <f t="shared" si="312"/>
        <v>#N/A</v>
      </c>
      <c r="AJ2147" s="50">
        <v>26363831</v>
      </c>
      <c r="AK2147" s="51">
        <v>559.4</v>
      </c>
      <c r="AL2147" s="34" t="str">
        <f t="shared" si="313"/>
        <v>Mauricio Alves</v>
      </c>
    </row>
    <row r="2148" spans="1:38" x14ac:dyDescent="0.25">
      <c r="A2148" s="26" t="s">
        <v>38</v>
      </c>
      <c r="B2148" s="26" t="s">
        <v>39</v>
      </c>
      <c r="C2148" s="26" t="s">
        <v>52</v>
      </c>
      <c r="D2148" s="26" t="s">
        <v>40</v>
      </c>
      <c r="E2148" s="27">
        <v>13362</v>
      </c>
      <c r="F2148" s="67">
        <v>882</v>
      </c>
      <c r="G2148" s="67">
        <v>1</v>
      </c>
      <c r="H2148" s="46">
        <v>6000779535</v>
      </c>
      <c r="I2148" s="26" t="s">
        <v>42</v>
      </c>
      <c r="J2148" s="26" t="s">
        <v>42</v>
      </c>
      <c r="K2148" s="30" t="str">
        <f t="shared" si="314"/>
        <v>Custeio</v>
      </c>
      <c r="L2148" s="47" t="s">
        <v>728</v>
      </c>
      <c r="M2148" s="47" t="s">
        <v>891</v>
      </c>
      <c r="N2148" s="26" t="str">
        <f t="shared" si="309"/>
        <v>Realizado</v>
      </c>
      <c r="O2148" s="47" t="s">
        <v>45</v>
      </c>
      <c r="P2148" s="47" t="s">
        <v>76</v>
      </c>
      <c r="Q2148" s="26" t="str">
        <f>IFERROR(IFERROR(VLOOKUP(H2148,[1]STATUS_CAPEX!I:J,2,0),VLOOKUP(H2148,[1]STATUS_OPEX!H:I,2,0)),0)</f>
        <v>LIB //COMS</v>
      </c>
      <c r="R2148" s="135">
        <v>45603</v>
      </c>
      <c r="S2148" s="32" t="s">
        <v>165</v>
      </c>
      <c r="T2148" s="47" t="s">
        <v>72</v>
      </c>
      <c r="U2148" s="33" t="s">
        <v>39</v>
      </c>
      <c r="V2148" s="33" t="str">
        <f t="shared" si="316"/>
        <v>OK</v>
      </c>
      <c r="W2148" s="33" t="s">
        <v>49</v>
      </c>
      <c r="X2148" s="33" t="s">
        <v>49</v>
      </c>
      <c r="Y2148" s="33" t="s">
        <v>39</v>
      </c>
      <c r="Z2148" s="14">
        <f t="shared" si="311"/>
        <v>1</v>
      </c>
      <c r="AA2148" s="48">
        <v>5041.05</v>
      </c>
      <c r="AB2148" s="76" t="str">
        <f>IFERROR(VLOOKUP(H2148,[1]!Tabela11[[#All],[PEP/ORDEM]:[Mês_Acompanhamento]],8,0),"GIRO")</f>
        <v>GIRO</v>
      </c>
      <c r="AC2148" s="36" t="s">
        <v>271</v>
      </c>
      <c r="AD2148" s="37" t="s">
        <v>51</v>
      </c>
      <c r="AE2148" s="32" t="str">
        <f t="shared" si="315"/>
        <v>Realizado</v>
      </c>
      <c r="AF2148" s="38" t="s">
        <v>166</v>
      </c>
      <c r="AG2148" s="49">
        <f t="shared" ref="AG2148:AG2211" si="317">IF(AK2148="",AA2148,AK2148)</f>
        <v>2257.48</v>
      </c>
      <c r="AH2148" s="40">
        <v>2548098.5699999998</v>
      </c>
      <c r="AI2148" s="50" t="e">
        <f t="shared" si="312"/>
        <v>#N/A</v>
      </c>
      <c r="AJ2148" s="41">
        <v>26363624</v>
      </c>
      <c r="AK2148" s="51">
        <v>2257.48</v>
      </c>
      <c r="AL2148" s="34" t="str">
        <f t="shared" si="313"/>
        <v>Mauricio Alves</v>
      </c>
    </row>
    <row r="2149" spans="1:38" x14ac:dyDescent="0.25">
      <c r="A2149" s="26" t="s">
        <v>38</v>
      </c>
      <c r="B2149" s="26" t="s">
        <v>39</v>
      </c>
      <c r="C2149" s="26" t="s">
        <v>52</v>
      </c>
      <c r="D2149" s="26" t="s">
        <v>40</v>
      </c>
      <c r="E2149" s="27">
        <v>44931797</v>
      </c>
      <c r="F2149" s="67">
        <v>346</v>
      </c>
      <c r="G2149" s="67">
        <v>1</v>
      </c>
      <c r="H2149" s="46">
        <v>6000830429</v>
      </c>
      <c r="I2149" s="26" t="s">
        <v>42</v>
      </c>
      <c r="J2149" s="26" t="s">
        <v>42</v>
      </c>
      <c r="K2149" s="30" t="str">
        <f t="shared" si="314"/>
        <v>Custeio</v>
      </c>
      <c r="L2149" s="47" t="s">
        <v>728</v>
      </c>
      <c r="M2149" s="47" t="s">
        <v>541</v>
      </c>
      <c r="N2149" s="26" t="str">
        <f t="shared" si="309"/>
        <v>Realizado</v>
      </c>
      <c r="O2149" s="47" t="s">
        <v>100</v>
      </c>
      <c r="P2149" s="47" t="s">
        <v>859</v>
      </c>
      <c r="Q2149" s="26" t="str">
        <f>IFERROR(IFERROR(VLOOKUP(H2149,[1]STATUS_CAPEX!I:J,2,0),VLOOKUP(H2149,[1]STATUS_OPEX!H:I,2,0)),0)</f>
        <v>LIB //COMS</v>
      </c>
      <c r="R2149" s="135">
        <v>45603</v>
      </c>
      <c r="S2149" s="32" t="s">
        <v>165</v>
      </c>
      <c r="T2149" s="47" t="s">
        <v>72</v>
      </c>
      <c r="U2149" s="33" t="s">
        <v>39</v>
      </c>
      <c r="V2149" s="33" t="str">
        <f t="shared" si="316"/>
        <v>OK</v>
      </c>
      <c r="W2149" s="33" t="s">
        <v>49</v>
      </c>
      <c r="X2149" s="33" t="s">
        <v>49</v>
      </c>
      <c r="Y2149" s="33" t="s">
        <v>39</v>
      </c>
      <c r="Z2149" s="14">
        <f t="shared" si="311"/>
        <v>1</v>
      </c>
      <c r="AA2149" s="48">
        <v>337.64</v>
      </c>
      <c r="AB2149" s="76" t="str">
        <f>IFERROR(VLOOKUP(H2149,[1]!Tabela11[[#All],[PEP/ORDEM]:[Mês_Acompanhamento]],8,0),"GIRO")</f>
        <v>GIRO</v>
      </c>
      <c r="AC2149" s="36" t="s">
        <v>73</v>
      </c>
      <c r="AD2149" s="37" t="s">
        <v>51</v>
      </c>
      <c r="AE2149" s="32" t="str">
        <f t="shared" si="315"/>
        <v>Realizado</v>
      </c>
      <c r="AF2149" s="38" t="s">
        <v>166</v>
      </c>
      <c r="AG2149" s="49">
        <f t="shared" si="317"/>
        <v>338.33</v>
      </c>
      <c r="AH2149" s="40">
        <v>2548098.5699999998</v>
      </c>
      <c r="AI2149" s="50" t="e">
        <f t="shared" si="312"/>
        <v>#N/A</v>
      </c>
      <c r="AJ2149" s="50">
        <v>26364633</v>
      </c>
      <c r="AK2149" s="51">
        <v>338.33</v>
      </c>
      <c r="AL2149" s="34" t="str">
        <f t="shared" si="313"/>
        <v>Mauricio Alves</v>
      </c>
    </row>
    <row r="2150" spans="1:38" x14ac:dyDescent="0.25">
      <c r="A2150" s="26" t="s">
        <v>38</v>
      </c>
      <c r="B2150" s="26" t="s">
        <v>39</v>
      </c>
      <c r="C2150" s="26" t="s">
        <v>52</v>
      </c>
      <c r="D2150" s="26" t="s">
        <v>40</v>
      </c>
      <c r="E2150" s="27">
        <v>13364</v>
      </c>
      <c r="F2150" s="67">
        <v>883</v>
      </c>
      <c r="G2150" s="67">
        <v>1</v>
      </c>
      <c r="H2150" s="26">
        <v>6000681459</v>
      </c>
      <c r="I2150" s="26" t="s">
        <v>42</v>
      </c>
      <c r="J2150" s="26" t="s">
        <v>42</v>
      </c>
      <c r="K2150" s="30" t="str">
        <f t="shared" si="314"/>
        <v>Custeio</v>
      </c>
      <c r="L2150" s="47" t="s">
        <v>136</v>
      </c>
      <c r="M2150" s="47" t="s">
        <v>891</v>
      </c>
      <c r="N2150" s="26" t="str">
        <f t="shared" si="309"/>
        <v>Realizado</v>
      </c>
      <c r="O2150" s="47" t="s">
        <v>100</v>
      </c>
      <c r="P2150" s="47" t="s">
        <v>1040</v>
      </c>
      <c r="Q2150" s="26" t="str">
        <f>IFERROR(IFERROR(VLOOKUP(H2150,[1]STATUS_CAPEX!I:J,2,0),VLOOKUP(H2150,[1]STATUS_OPEX!H:I,2,0)),0)</f>
        <v>LIB //COMS</v>
      </c>
      <c r="R2150" s="135">
        <v>45603</v>
      </c>
      <c r="S2150" s="32" t="s">
        <v>165</v>
      </c>
      <c r="T2150" s="47" t="s">
        <v>72</v>
      </c>
      <c r="U2150" s="33" t="s">
        <v>39</v>
      </c>
      <c r="V2150" s="33" t="str">
        <f t="shared" si="316"/>
        <v>OK</v>
      </c>
      <c r="W2150" s="33" t="s">
        <v>49</v>
      </c>
      <c r="X2150" s="33" t="s">
        <v>49</v>
      </c>
      <c r="Y2150" s="33" t="s">
        <v>39</v>
      </c>
      <c r="Z2150" s="14">
        <f t="shared" si="311"/>
        <v>1</v>
      </c>
      <c r="AA2150" s="48">
        <v>7921.88</v>
      </c>
      <c r="AB2150" s="76" t="str">
        <f>IFERROR(VLOOKUP(H2150,[1]!Tabela11[[#All],[PEP/ORDEM]:[Mês_Acompanhamento]],8,0),"GIRO")</f>
        <v>GIRO</v>
      </c>
      <c r="AC2150" s="36" t="s">
        <v>73</v>
      </c>
      <c r="AD2150" s="37" t="s">
        <v>51</v>
      </c>
      <c r="AE2150" s="32" t="str">
        <f t="shared" si="315"/>
        <v>Realizado</v>
      </c>
      <c r="AF2150" s="38" t="s">
        <v>166</v>
      </c>
      <c r="AG2150" s="49">
        <f t="shared" si="317"/>
        <v>4751.22</v>
      </c>
      <c r="AH2150" s="40">
        <v>2548098.5699999998</v>
      </c>
      <c r="AI2150" s="50" t="e">
        <f t="shared" si="312"/>
        <v>#N/A</v>
      </c>
      <c r="AJ2150" s="50">
        <v>26363931</v>
      </c>
      <c r="AK2150" s="51">
        <v>4751.22</v>
      </c>
      <c r="AL2150" s="34" t="str">
        <f t="shared" si="313"/>
        <v>Mauricio Alves</v>
      </c>
    </row>
    <row r="2151" spans="1:38" x14ac:dyDescent="0.25">
      <c r="A2151" s="26" t="s">
        <v>38</v>
      </c>
      <c r="B2151" s="26" t="s">
        <v>39</v>
      </c>
      <c r="C2151" s="26" t="s">
        <v>52</v>
      </c>
      <c r="D2151" s="26" t="s">
        <v>40</v>
      </c>
      <c r="E2151" s="117">
        <v>3383</v>
      </c>
      <c r="F2151" s="118">
        <v>884</v>
      </c>
      <c r="G2151" s="118" t="s">
        <v>383</v>
      </c>
      <c r="H2151" s="26">
        <v>6000854402</v>
      </c>
      <c r="I2151" s="43" t="s">
        <v>42</v>
      </c>
      <c r="J2151" s="43" t="s">
        <v>42</v>
      </c>
      <c r="K2151" s="30" t="str">
        <f t="shared" si="314"/>
        <v>Custeio</v>
      </c>
      <c r="L2151" s="119" t="s">
        <v>950</v>
      </c>
      <c r="M2151" s="119" t="s">
        <v>891</v>
      </c>
      <c r="N2151" s="43" t="str">
        <f t="shared" si="309"/>
        <v>Realizado</v>
      </c>
      <c r="O2151" s="119" t="s">
        <v>64</v>
      </c>
      <c r="P2151" s="119" t="s">
        <v>76</v>
      </c>
      <c r="Q2151" s="43" t="str">
        <f>IFERROR(IFERROR(VLOOKUP(H2151,[1]STATUS_CAPEX!I:J,2,0),VLOOKUP(H2151,[1]STATUS_OPEX!H:I,2,0)),0)</f>
        <v>LIB //COMS</v>
      </c>
      <c r="R2151" s="136">
        <v>45604</v>
      </c>
      <c r="S2151" s="99" t="s">
        <v>165</v>
      </c>
      <c r="T2151" s="47" t="s">
        <v>72</v>
      </c>
      <c r="U2151" s="33" t="s">
        <v>39</v>
      </c>
      <c r="V2151" s="33" t="str">
        <f t="shared" si="316"/>
        <v>OK</v>
      </c>
      <c r="W2151" s="33" t="s">
        <v>49</v>
      </c>
      <c r="X2151" s="33" t="s">
        <v>49</v>
      </c>
      <c r="Y2151" s="33" t="s">
        <v>39</v>
      </c>
      <c r="Z2151" s="14">
        <f t="shared" si="311"/>
        <v>1</v>
      </c>
      <c r="AA2151" s="121">
        <v>3686.93</v>
      </c>
      <c r="AB2151" s="139" t="str">
        <f>IFERROR(VLOOKUP(H2151,[1]!Tabela11[[#All],[PEP/ORDEM]:[Mês_Acompanhamento]],8,0),"GIRO")</f>
        <v>GIRO</v>
      </c>
      <c r="AC2151" s="36" t="s">
        <v>73</v>
      </c>
      <c r="AD2151" s="37" t="s">
        <v>51</v>
      </c>
      <c r="AE2151" s="32" t="str">
        <f t="shared" si="315"/>
        <v>Realizado</v>
      </c>
      <c r="AF2151" s="38" t="s">
        <v>166</v>
      </c>
      <c r="AG2151" s="122">
        <f t="shared" si="317"/>
        <v>2162.46</v>
      </c>
      <c r="AH2151" s="40">
        <v>2548098.5699999998</v>
      </c>
      <c r="AI2151" s="123" t="e">
        <f t="shared" si="312"/>
        <v>#N/A</v>
      </c>
      <c r="AJ2151" s="127">
        <v>26364070</v>
      </c>
      <c r="AK2151" s="51">
        <v>2162.46</v>
      </c>
      <c r="AL2151" s="34" t="str">
        <f t="shared" si="313"/>
        <v>Mauricio Alves</v>
      </c>
    </row>
    <row r="2152" spans="1:38" hidden="1" x14ac:dyDescent="0.25">
      <c r="A2152" s="26" t="s">
        <v>283</v>
      </c>
      <c r="B2152" s="26" t="s">
        <v>284</v>
      </c>
      <c r="C2152" s="26" t="s">
        <v>285</v>
      </c>
      <c r="D2152" s="26" t="s">
        <v>286</v>
      </c>
      <c r="E2152" s="27">
        <v>13360</v>
      </c>
      <c r="F2152" s="67">
        <v>885</v>
      </c>
      <c r="G2152" s="67">
        <v>1</v>
      </c>
      <c r="H2152" s="44">
        <v>6000847310</v>
      </c>
      <c r="I2152" s="90" t="s">
        <v>107</v>
      </c>
      <c r="J2152" s="90" t="s">
        <v>107</v>
      </c>
      <c r="K2152" s="30" t="str">
        <f t="shared" si="314"/>
        <v>Custeio</v>
      </c>
      <c r="L2152" s="47" t="s">
        <v>728</v>
      </c>
      <c r="M2152" s="119" t="s">
        <v>891</v>
      </c>
      <c r="N2152" s="26" t="str">
        <f t="shared" si="309"/>
        <v>Realizado</v>
      </c>
      <c r="O2152" s="47" t="s">
        <v>45</v>
      </c>
      <c r="P2152" s="47" t="s">
        <v>76</v>
      </c>
      <c r="Q2152" s="26" t="str">
        <f>IFERROR(IFERROR(VLOOKUP(H2152,[1]STATUS_CAPEX!I:J,2,0),VLOOKUP(H2152,[1]STATUS_OPEX!H:I,2,0)),0)</f>
        <v>LIB //PEND</v>
      </c>
      <c r="R2152" s="136">
        <v>45604</v>
      </c>
      <c r="S2152" s="32" t="s">
        <v>66</v>
      </c>
      <c r="T2152" s="47" t="s">
        <v>72</v>
      </c>
      <c r="U2152" s="33" t="s">
        <v>39</v>
      </c>
      <c r="V2152" s="33" t="s">
        <v>39</v>
      </c>
      <c r="W2152" s="33" t="s">
        <v>49</v>
      </c>
      <c r="X2152" s="33" t="s">
        <v>49</v>
      </c>
      <c r="Y2152" s="33" t="str">
        <f>IF(AK2152&gt;0,"OK","NOK")</f>
        <v>OK</v>
      </c>
      <c r="Z2152" s="14">
        <f t="shared" si="311"/>
        <v>1</v>
      </c>
      <c r="AA2152" s="48">
        <v>2941.71</v>
      </c>
      <c r="AB2152" s="50" t="s">
        <v>50</v>
      </c>
      <c r="AC2152" s="36" t="s">
        <v>73</v>
      </c>
      <c r="AD2152" s="37" t="s">
        <v>51</v>
      </c>
      <c r="AE2152" s="32" t="str">
        <f t="shared" si="315"/>
        <v>Realizado</v>
      </c>
      <c r="AF2152" s="38" t="s">
        <v>68</v>
      </c>
      <c r="AG2152" s="39">
        <f t="shared" si="317"/>
        <v>2562.5300000000002</v>
      </c>
      <c r="AH2152" s="40">
        <v>2548098.5699999998</v>
      </c>
      <c r="AI2152" s="35" t="e">
        <f t="shared" si="312"/>
        <v>#N/A</v>
      </c>
      <c r="AJ2152" s="50">
        <v>26258044</v>
      </c>
      <c r="AK2152" s="51">
        <v>2562.5300000000002</v>
      </c>
      <c r="AL2152" s="34" t="str">
        <f t="shared" si="313"/>
        <v>Erica Fragoso</v>
      </c>
    </row>
    <row r="2153" spans="1:38" x14ac:dyDescent="0.25">
      <c r="A2153" s="26" t="s">
        <v>38</v>
      </c>
      <c r="B2153" s="26" t="s">
        <v>39</v>
      </c>
      <c r="C2153" s="26" t="s">
        <v>52</v>
      </c>
      <c r="D2153" s="26" t="s">
        <v>40</v>
      </c>
      <c r="E2153" s="27">
        <v>13362</v>
      </c>
      <c r="F2153" s="67">
        <v>886</v>
      </c>
      <c r="G2153" s="67">
        <v>1</v>
      </c>
      <c r="H2153" s="67">
        <v>6000779535</v>
      </c>
      <c r="I2153" s="29" t="s">
        <v>42</v>
      </c>
      <c r="J2153" s="29" t="s">
        <v>42</v>
      </c>
      <c r="K2153" s="30" t="str">
        <f t="shared" si="314"/>
        <v>Custeio</v>
      </c>
      <c r="L2153" s="47" t="s">
        <v>728</v>
      </c>
      <c r="M2153" s="119" t="s">
        <v>891</v>
      </c>
      <c r="N2153" s="26" t="str">
        <f t="shared" si="309"/>
        <v>Realizado</v>
      </c>
      <c r="O2153" s="47" t="s">
        <v>45</v>
      </c>
      <c r="P2153" s="47" t="s">
        <v>76</v>
      </c>
      <c r="Q2153" s="26" t="str">
        <f>IFERROR(IFERROR(VLOOKUP(H2153,[1]STATUS_CAPEX!I:J,2,0),VLOOKUP(H2153,[1]STATUS_OPEX!H:I,2,0)),0)</f>
        <v>LIB //COMS</v>
      </c>
      <c r="R2153" s="136">
        <v>45604</v>
      </c>
      <c r="S2153" s="32" t="s">
        <v>165</v>
      </c>
      <c r="T2153" s="47" t="s">
        <v>72</v>
      </c>
      <c r="U2153" s="33" t="s">
        <v>39</v>
      </c>
      <c r="V2153" s="33" t="str">
        <f t="shared" ref="V2153:V2216" si="318">IF(E2153&gt;0,"OK","NOK")</f>
        <v>OK</v>
      </c>
      <c r="W2153" s="33" t="s">
        <v>49</v>
      </c>
      <c r="X2153" s="33" t="s">
        <v>49</v>
      </c>
      <c r="Y2153" s="33" t="s">
        <v>39</v>
      </c>
      <c r="Z2153" s="14">
        <f t="shared" si="311"/>
        <v>1</v>
      </c>
      <c r="AA2153" s="48">
        <v>4643.8</v>
      </c>
      <c r="AB2153" s="76" t="str">
        <f>IFERROR(VLOOKUP(H2153,[1]!Tabela11[[#All],[PEP/ORDEM]:[Mês_Acompanhamento]],8,0),"GIRO")</f>
        <v>GIRO</v>
      </c>
      <c r="AC2153" s="36" t="s">
        <v>271</v>
      </c>
      <c r="AD2153" s="37" t="s">
        <v>51</v>
      </c>
      <c r="AE2153" s="32" t="str">
        <f t="shared" si="315"/>
        <v>Realizado</v>
      </c>
      <c r="AF2153" s="38" t="s">
        <v>166</v>
      </c>
      <c r="AG2153" s="39">
        <f t="shared" si="317"/>
        <v>3926.27</v>
      </c>
      <c r="AH2153" s="40">
        <v>2548098.5699999998</v>
      </c>
      <c r="AI2153" s="35" t="e">
        <f t="shared" si="312"/>
        <v>#N/A</v>
      </c>
      <c r="AJ2153" s="41">
        <v>26363624</v>
      </c>
      <c r="AK2153" s="51">
        <v>3926.27</v>
      </c>
      <c r="AL2153" s="34" t="str">
        <f t="shared" si="313"/>
        <v>Mauricio Alves</v>
      </c>
    </row>
    <row r="2154" spans="1:38" x14ac:dyDescent="0.25">
      <c r="A2154" s="26" t="s">
        <v>38</v>
      </c>
      <c r="B2154" s="26" t="s">
        <v>39</v>
      </c>
      <c r="C2154" s="26" t="s">
        <v>52</v>
      </c>
      <c r="D2154" s="26" t="s">
        <v>40</v>
      </c>
      <c r="E2154" s="27">
        <v>13892</v>
      </c>
      <c r="F2154" s="67">
        <v>887</v>
      </c>
      <c r="G2154" s="67" t="s">
        <v>383</v>
      </c>
      <c r="H2154" s="26">
        <v>6000854403</v>
      </c>
      <c r="I2154" s="26" t="s">
        <v>42</v>
      </c>
      <c r="J2154" s="26" t="s">
        <v>42</v>
      </c>
      <c r="K2154" s="30" t="str">
        <f t="shared" si="314"/>
        <v>Custeio</v>
      </c>
      <c r="L2154" s="47" t="s">
        <v>136</v>
      </c>
      <c r="M2154" s="119" t="s">
        <v>891</v>
      </c>
      <c r="N2154" s="26" t="str">
        <f t="shared" si="309"/>
        <v>Realizado</v>
      </c>
      <c r="O2154" s="47" t="s">
        <v>45</v>
      </c>
      <c r="P2154" s="47" t="s">
        <v>1031</v>
      </c>
      <c r="Q2154" s="26" t="str">
        <f>IFERROR(IFERROR(VLOOKUP(H2154,[1]STATUS_CAPEX!I:J,2,0),VLOOKUP(H2154,[1]STATUS_OPEX!H:I,2,0)),0)</f>
        <v>LIB //COMS</v>
      </c>
      <c r="R2154" s="136">
        <v>45604</v>
      </c>
      <c r="S2154" s="32" t="s">
        <v>165</v>
      </c>
      <c r="T2154" s="47" t="s">
        <v>72</v>
      </c>
      <c r="U2154" s="33" t="s">
        <v>39</v>
      </c>
      <c r="V2154" s="33" t="str">
        <f t="shared" si="318"/>
        <v>OK</v>
      </c>
      <c r="W2154" s="33" t="s">
        <v>49</v>
      </c>
      <c r="X2154" s="33" t="s">
        <v>49</v>
      </c>
      <c r="Y2154" s="33" t="s">
        <v>39</v>
      </c>
      <c r="Z2154" s="14">
        <f t="shared" si="311"/>
        <v>1</v>
      </c>
      <c r="AA2154" s="48">
        <v>1774.61</v>
      </c>
      <c r="AB2154" s="76" t="str">
        <f>IFERROR(VLOOKUP(H2154,[1]!Tabela11[[#All],[PEP/ORDEM]:[Mês_Acompanhamento]],8,0),"GIRO")</f>
        <v>GIRO</v>
      </c>
      <c r="AC2154" s="36" t="s">
        <v>298</v>
      </c>
      <c r="AD2154" s="37" t="s">
        <v>51</v>
      </c>
      <c r="AE2154" s="32" t="str">
        <f t="shared" si="315"/>
        <v>Realizado</v>
      </c>
      <c r="AF2154" s="38" t="s">
        <v>166</v>
      </c>
      <c r="AG2154" s="39">
        <f t="shared" si="317"/>
        <v>1414.93</v>
      </c>
      <c r="AH2154" s="40">
        <v>2548098.5699999998</v>
      </c>
      <c r="AI2154" s="35" t="e">
        <f t="shared" si="312"/>
        <v>#N/A</v>
      </c>
      <c r="AJ2154" s="41">
        <v>26364165</v>
      </c>
      <c r="AK2154" s="51">
        <v>1414.93</v>
      </c>
      <c r="AL2154" s="34" t="str">
        <f t="shared" si="313"/>
        <v>Mauricio Alves</v>
      </c>
    </row>
    <row r="2155" spans="1:38" x14ac:dyDescent="0.25">
      <c r="A2155" s="26" t="s">
        <v>38</v>
      </c>
      <c r="B2155" s="26" t="s">
        <v>39</v>
      </c>
      <c r="C2155" s="26" t="s">
        <v>52</v>
      </c>
      <c r="D2155" s="26" t="s">
        <v>40</v>
      </c>
      <c r="E2155" s="27">
        <v>13362</v>
      </c>
      <c r="F2155" s="67">
        <v>888</v>
      </c>
      <c r="G2155" s="67">
        <v>1</v>
      </c>
      <c r="H2155" s="67">
        <v>6000779535</v>
      </c>
      <c r="I2155" s="26" t="s">
        <v>42</v>
      </c>
      <c r="J2155" s="26" t="s">
        <v>42</v>
      </c>
      <c r="K2155" s="30" t="str">
        <f t="shared" si="314"/>
        <v>Custeio</v>
      </c>
      <c r="L2155" s="47" t="s">
        <v>728</v>
      </c>
      <c r="M2155" s="119" t="s">
        <v>891</v>
      </c>
      <c r="N2155" s="26" t="str">
        <f t="shared" si="309"/>
        <v>Realizado</v>
      </c>
      <c r="O2155" s="47" t="s">
        <v>45</v>
      </c>
      <c r="P2155" s="47" t="s">
        <v>76</v>
      </c>
      <c r="Q2155" s="26" t="str">
        <f>IFERROR(IFERROR(VLOOKUP(H2155,[1]STATUS_CAPEX!I:J,2,0),VLOOKUP(H2155,[1]STATUS_OPEX!H:I,2,0)),0)</f>
        <v>LIB //COMS</v>
      </c>
      <c r="R2155" s="136">
        <v>45604</v>
      </c>
      <c r="S2155" s="32" t="s">
        <v>165</v>
      </c>
      <c r="T2155" s="47" t="s">
        <v>72</v>
      </c>
      <c r="U2155" s="33" t="s">
        <v>39</v>
      </c>
      <c r="V2155" s="33" t="str">
        <f t="shared" si="318"/>
        <v>OK</v>
      </c>
      <c r="W2155" s="33" t="s">
        <v>49</v>
      </c>
      <c r="X2155" s="33" t="s">
        <v>49</v>
      </c>
      <c r="Y2155" s="33" t="s">
        <v>39</v>
      </c>
      <c r="Z2155" s="14">
        <f t="shared" si="311"/>
        <v>1</v>
      </c>
      <c r="AA2155" s="48">
        <v>4619.16</v>
      </c>
      <c r="AB2155" s="76" t="str">
        <f>IFERROR(VLOOKUP(H2155,[1]!Tabela11[[#All],[PEP/ORDEM]:[Mês_Acompanhamento]],8,0),"GIRO")</f>
        <v>GIRO</v>
      </c>
      <c r="AC2155" s="36" t="s">
        <v>271</v>
      </c>
      <c r="AD2155" s="37" t="s">
        <v>51</v>
      </c>
      <c r="AE2155" s="32" t="str">
        <f t="shared" si="315"/>
        <v>Realizado</v>
      </c>
      <c r="AF2155" s="38" t="s">
        <v>166</v>
      </c>
      <c r="AG2155" s="39">
        <f t="shared" si="317"/>
        <v>2400.42</v>
      </c>
      <c r="AH2155" s="40">
        <v>2548098.5699999998</v>
      </c>
      <c r="AI2155" s="35" t="e">
        <f t="shared" si="312"/>
        <v>#N/A</v>
      </c>
      <c r="AJ2155" s="41">
        <v>26363624</v>
      </c>
      <c r="AK2155" s="51">
        <v>2400.42</v>
      </c>
      <c r="AL2155" s="34" t="str">
        <f t="shared" si="313"/>
        <v>Mauricio Alves</v>
      </c>
    </row>
    <row r="2156" spans="1:38" x14ac:dyDescent="0.25">
      <c r="A2156" s="26" t="s">
        <v>38</v>
      </c>
      <c r="B2156" s="26" t="s">
        <v>39</v>
      </c>
      <c r="C2156" s="26" t="s">
        <v>52</v>
      </c>
      <c r="D2156" s="26" t="s">
        <v>40</v>
      </c>
      <c r="E2156" s="27">
        <v>13362</v>
      </c>
      <c r="F2156" s="67">
        <v>889</v>
      </c>
      <c r="G2156" s="67">
        <v>1</v>
      </c>
      <c r="H2156" s="67">
        <v>6000779535</v>
      </c>
      <c r="I2156" s="26" t="s">
        <v>42</v>
      </c>
      <c r="J2156" s="26" t="s">
        <v>42</v>
      </c>
      <c r="K2156" s="30" t="str">
        <f t="shared" si="314"/>
        <v>Custeio</v>
      </c>
      <c r="L2156" s="47" t="s">
        <v>728</v>
      </c>
      <c r="M2156" s="119" t="s">
        <v>891</v>
      </c>
      <c r="N2156" s="26" t="str">
        <f t="shared" si="309"/>
        <v>Realizado</v>
      </c>
      <c r="O2156" s="47" t="s">
        <v>45</v>
      </c>
      <c r="P2156" s="47" t="s">
        <v>76</v>
      </c>
      <c r="Q2156" s="26" t="str">
        <f>IFERROR(IFERROR(VLOOKUP(H2156,[1]STATUS_CAPEX!I:J,2,0),VLOOKUP(H2156,[1]STATUS_OPEX!H:I,2,0)),0)</f>
        <v>LIB //COMS</v>
      </c>
      <c r="R2156" s="136">
        <v>45604</v>
      </c>
      <c r="S2156" s="32" t="s">
        <v>165</v>
      </c>
      <c r="T2156" s="47" t="s">
        <v>72</v>
      </c>
      <c r="U2156" s="33" t="s">
        <v>39</v>
      </c>
      <c r="V2156" s="33" t="str">
        <f t="shared" si="318"/>
        <v>OK</v>
      </c>
      <c r="W2156" s="33" t="s">
        <v>49</v>
      </c>
      <c r="X2156" s="33" t="s">
        <v>49</v>
      </c>
      <c r="Y2156" s="33" t="s">
        <v>39</v>
      </c>
      <c r="Z2156" s="14">
        <f t="shared" si="311"/>
        <v>1</v>
      </c>
      <c r="AA2156" s="48">
        <v>6183.52</v>
      </c>
      <c r="AB2156" s="76" t="str">
        <f>IFERROR(VLOOKUP(H2156,[1]!Tabela11[[#All],[PEP/ORDEM]:[Mês_Acompanhamento]],8,0),"GIRO")</f>
        <v>GIRO</v>
      </c>
      <c r="AC2156" s="36" t="s">
        <v>271</v>
      </c>
      <c r="AD2156" s="37" t="s">
        <v>51</v>
      </c>
      <c r="AE2156" s="32" t="str">
        <f t="shared" si="315"/>
        <v>Realizado</v>
      </c>
      <c r="AF2156" s="38" t="s">
        <v>166</v>
      </c>
      <c r="AG2156" s="39">
        <f t="shared" si="317"/>
        <v>3661.53</v>
      </c>
      <c r="AH2156" s="40">
        <v>2548098.5699999998</v>
      </c>
      <c r="AI2156" s="35" t="e">
        <f t="shared" si="312"/>
        <v>#N/A</v>
      </c>
      <c r="AJ2156" s="41">
        <v>26363624</v>
      </c>
      <c r="AK2156" s="51">
        <v>3661.53</v>
      </c>
      <c r="AL2156" s="34" t="str">
        <f t="shared" si="313"/>
        <v>Mauricio Alves</v>
      </c>
    </row>
    <row r="2157" spans="1:38" x14ac:dyDescent="0.25">
      <c r="A2157" s="26" t="s">
        <v>38</v>
      </c>
      <c r="B2157" s="26" t="s">
        <v>39</v>
      </c>
      <c r="C2157" s="26" t="s">
        <v>52</v>
      </c>
      <c r="D2157" s="26" t="s">
        <v>40</v>
      </c>
      <c r="E2157" s="27">
        <v>13362</v>
      </c>
      <c r="F2157" s="67">
        <v>890</v>
      </c>
      <c r="G2157" s="67">
        <v>1</v>
      </c>
      <c r="H2157" s="67">
        <v>6000779535</v>
      </c>
      <c r="I2157" s="26" t="s">
        <v>42</v>
      </c>
      <c r="J2157" s="26" t="s">
        <v>42</v>
      </c>
      <c r="K2157" s="30" t="str">
        <f t="shared" si="314"/>
        <v>Custeio</v>
      </c>
      <c r="L2157" s="47" t="s">
        <v>728</v>
      </c>
      <c r="M2157" s="119" t="s">
        <v>891</v>
      </c>
      <c r="N2157" s="26" t="str">
        <f t="shared" si="309"/>
        <v>Realizado</v>
      </c>
      <c r="O2157" s="47" t="s">
        <v>45</v>
      </c>
      <c r="P2157" s="47" t="s">
        <v>76</v>
      </c>
      <c r="Q2157" s="26" t="str">
        <f>IFERROR(IFERROR(VLOOKUP(H2157,[1]STATUS_CAPEX!I:J,2,0),VLOOKUP(H2157,[1]STATUS_OPEX!H:I,2,0)),0)</f>
        <v>LIB //COMS</v>
      </c>
      <c r="R2157" s="136">
        <v>45604</v>
      </c>
      <c r="S2157" s="32" t="s">
        <v>165</v>
      </c>
      <c r="T2157" s="47" t="s">
        <v>72</v>
      </c>
      <c r="U2157" s="33" t="s">
        <v>39</v>
      </c>
      <c r="V2157" s="33" t="str">
        <f t="shared" si="318"/>
        <v>OK</v>
      </c>
      <c r="W2157" s="33" t="s">
        <v>49</v>
      </c>
      <c r="X2157" s="33" t="s">
        <v>49</v>
      </c>
      <c r="Y2157" s="33" t="s">
        <v>39</v>
      </c>
      <c r="Z2157" s="14">
        <f t="shared" si="311"/>
        <v>1</v>
      </c>
      <c r="AA2157" s="48">
        <v>8120.49</v>
      </c>
      <c r="AB2157" s="76" t="str">
        <f>IFERROR(VLOOKUP(H2157,[1]!Tabela11[[#All],[PEP/ORDEM]:[Mês_Acompanhamento]],8,0),"GIRO")</f>
        <v>GIRO</v>
      </c>
      <c r="AC2157" s="36" t="s">
        <v>271</v>
      </c>
      <c r="AD2157" s="37" t="s">
        <v>51</v>
      </c>
      <c r="AE2157" s="32" t="str">
        <f t="shared" si="315"/>
        <v>Realizado</v>
      </c>
      <c r="AF2157" s="38" t="s">
        <v>166</v>
      </c>
      <c r="AG2157" s="39">
        <f t="shared" si="317"/>
        <v>4644.37</v>
      </c>
      <c r="AH2157" s="40">
        <v>2548098.5699999998</v>
      </c>
      <c r="AI2157" s="35" t="e">
        <f t="shared" si="312"/>
        <v>#N/A</v>
      </c>
      <c r="AJ2157" s="41">
        <v>26363624</v>
      </c>
      <c r="AK2157" s="51">
        <v>4644.37</v>
      </c>
      <c r="AL2157" s="34" t="str">
        <f t="shared" si="313"/>
        <v>Mauricio Alves</v>
      </c>
    </row>
    <row r="2158" spans="1:38" x14ac:dyDescent="0.25">
      <c r="A2158" s="26" t="s">
        <v>38</v>
      </c>
      <c r="B2158" s="26" t="s">
        <v>39</v>
      </c>
      <c r="C2158" s="26" t="s">
        <v>52</v>
      </c>
      <c r="D2158" s="26" t="s">
        <v>40</v>
      </c>
      <c r="E2158" s="27">
        <v>13364</v>
      </c>
      <c r="F2158" s="67">
        <v>891</v>
      </c>
      <c r="G2158" s="67" t="s">
        <v>383</v>
      </c>
      <c r="H2158" s="178">
        <v>6000854398</v>
      </c>
      <c r="I2158" s="43" t="s">
        <v>42</v>
      </c>
      <c r="J2158" s="43" t="s">
        <v>42</v>
      </c>
      <c r="K2158" s="30" t="str">
        <f t="shared" si="314"/>
        <v>Custeio</v>
      </c>
      <c r="L2158" s="187" t="s">
        <v>136</v>
      </c>
      <c r="M2158" s="119" t="s">
        <v>891</v>
      </c>
      <c r="N2158" s="26" t="str">
        <f t="shared" si="309"/>
        <v>Realizado</v>
      </c>
      <c r="O2158" s="47" t="s">
        <v>45</v>
      </c>
      <c r="P2158" s="47" t="s">
        <v>76</v>
      </c>
      <c r="Q2158" s="26" t="str">
        <f>IFERROR(IFERROR(VLOOKUP(H2158,[1]STATUS_CAPEX!I:J,2,0),VLOOKUP(H2158,[1]STATUS_OPEX!H:I,2,0)),0)</f>
        <v>LIB //COMS</v>
      </c>
      <c r="R2158" s="136">
        <v>45604</v>
      </c>
      <c r="S2158" s="32" t="s">
        <v>165</v>
      </c>
      <c r="T2158" s="47" t="s">
        <v>72</v>
      </c>
      <c r="U2158" s="33" t="s">
        <v>39</v>
      </c>
      <c r="V2158" s="33" t="str">
        <f t="shared" si="318"/>
        <v>OK</v>
      </c>
      <c r="W2158" s="33" t="s">
        <v>49</v>
      </c>
      <c r="X2158" s="33" t="s">
        <v>49</v>
      </c>
      <c r="Y2158" s="33" t="s">
        <v>39</v>
      </c>
      <c r="Z2158" s="14">
        <f t="shared" si="311"/>
        <v>1</v>
      </c>
      <c r="AA2158" s="48">
        <v>11620.4</v>
      </c>
      <c r="AB2158" s="76" t="str">
        <f>IFERROR(VLOOKUP(H2158,[1]!Tabela11[[#All],[PEP/ORDEM]:[Mês_Acompanhamento]],8,0),"GIRO")</f>
        <v>GIRO</v>
      </c>
      <c r="AC2158" s="36" t="s">
        <v>271</v>
      </c>
      <c r="AD2158" s="37" t="s">
        <v>51</v>
      </c>
      <c r="AE2158" s="32" t="str">
        <f t="shared" si="315"/>
        <v>Realizado</v>
      </c>
      <c r="AF2158" s="38" t="s">
        <v>166</v>
      </c>
      <c r="AG2158" s="39">
        <f t="shared" si="317"/>
        <v>7565.23</v>
      </c>
      <c r="AH2158" s="40">
        <v>2548098.5699999998</v>
      </c>
      <c r="AI2158" s="35" t="e">
        <f t="shared" si="312"/>
        <v>#N/A</v>
      </c>
      <c r="AJ2158" s="110">
        <v>26350486</v>
      </c>
      <c r="AK2158" s="77">
        <v>7565.23</v>
      </c>
      <c r="AL2158" s="34" t="str">
        <f t="shared" si="313"/>
        <v>Mauricio Alves</v>
      </c>
    </row>
    <row r="2159" spans="1:38" hidden="1" x14ac:dyDescent="0.25">
      <c r="A2159" s="26" t="s">
        <v>283</v>
      </c>
      <c r="B2159" s="26" t="s">
        <v>180</v>
      </c>
      <c r="C2159" s="26" t="s">
        <v>180</v>
      </c>
      <c r="D2159" s="26" t="s">
        <v>40</v>
      </c>
      <c r="E2159" s="27">
        <v>12807</v>
      </c>
      <c r="F2159" s="67">
        <v>272.279</v>
      </c>
      <c r="G2159" s="67" t="s">
        <v>383</v>
      </c>
      <c r="H2159" s="44" t="s">
        <v>1041</v>
      </c>
      <c r="I2159" s="45" t="s">
        <v>63</v>
      </c>
      <c r="J2159" s="45" t="s">
        <v>63</v>
      </c>
      <c r="K2159" s="30" t="str">
        <f t="shared" si="314"/>
        <v>EME</v>
      </c>
      <c r="L2159" s="47" t="s">
        <v>136</v>
      </c>
      <c r="M2159" s="47" t="s">
        <v>420</v>
      </c>
      <c r="N2159" s="26" t="str">
        <f t="shared" si="309"/>
        <v>Pendente</v>
      </c>
      <c r="O2159" s="47" t="s">
        <v>64</v>
      </c>
      <c r="P2159" s="47" t="s">
        <v>537</v>
      </c>
      <c r="Q2159" s="26" t="str">
        <f>IFERROR(IFERROR(VLOOKUP(H2159,[1]STATUS_CAPEX!I:J,2,0),VLOOKUP(H2159,[1]STATUS_OPEX!H:I,2,0)),0)</f>
        <v>LIB //ENER</v>
      </c>
      <c r="R2159" s="136">
        <v>45604</v>
      </c>
      <c r="S2159" s="32" t="s">
        <v>66</v>
      </c>
      <c r="T2159" s="26" t="s">
        <v>48</v>
      </c>
      <c r="U2159" s="33" t="s">
        <v>67</v>
      </c>
      <c r="V2159" s="33" t="str">
        <f t="shared" si="318"/>
        <v>OK</v>
      </c>
      <c r="W2159" s="33" t="s">
        <v>148</v>
      </c>
      <c r="X2159" s="33" t="s">
        <v>148</v>
      </c>
      <c r="Y2159" s="33" t="str">
        <f>IF(AK2159&gt;0,"OK","NOK")</f>
        <v>NOK</v>
      </c>
      <c r="Z2159" s="14">
        <f t="shared" si="311"/>
        <v>0.2</v>
      </c>
      <c r="AA2159" s="48">
        <v>4043.59</v>
      </c>
      <c r="AB2159" s="76" t="str">
        <f>IFERROR(VLOOKUP(H2159,[1]!Tabela11[[#All],[PEP/ORDEM]:[Mês_Acompanhamento]],8,0),"GIRO")</f>
        <v>GIRO</v>
      </c>
      <c r="AC2159" s="36" t="s">
        <v>347</v>
      </c>
      <c r="AD2159" s="37" t="s">
        <v>51</v>
      </c>
      <c r="AE2159" s="32" t="str">
        <f t="shared" si="315"/>
        <v>Não realizado</v>
      </c>
      <c r="AF2159" s="38" t="s">
        <v>68</v>
      </c>
      <c r="AG2159" s="39">
        <f t="shared" si="317"/>
        <v>0</v>
      </c>
      <c r="AH2159" s="40">
        <v>2548098.5699999998</v>
      </c>
      <c r="AI2159" s="35" t="e">
        <f t="shared" si="312"/>
        <v>#N/A</v>
      </c>
      <c r="AJ2159" s="41">
        <v>0</v>
      </c>
      <c r="AK2159" s="162">
        <v>0</v>
      </c>
      <c r="AL2159" s="34" t="str">
        <f t="shared" si="313"/>
        <v>Erica Fragoso</v>
      </c>
    </row>
    <row r="2160" spans="1:38" hidden="1" x14ac:dyDescent="0.25">
      <c r="A2160" s="43" t="s">
        <v>0</v>
      </c>
      <c r="B2160" s="26" t="s">
        <v>180</v>
      </c>
      <c r="C2160" s="26" t="s">
        <v>180</v>
      </c>
      <c r="D2160" s="26" t="s">
        <v>40</v>
      </c>
      <c r="E2160" s="27">
        <v>3443</v>
      </c>
      <c r="F2160" s="67">
        <v>273</v>
      </c>
      <c r="G2160" s="67" t="s">
        <v>383</v>
      </c>
      <c r="H2160" s="44" t="s">
        <v>1042</v>
      </c>
      <c r="I2160" s="45" t="s">
        <v>63</v>
      </c>
      <c r="J2160" s="45" t="s">
        <v>63</v>
      </c>
      <c r="K2160" s="30" t="str">
        <f t="shared" si="314"/>
        <v>EME</v>
      </c>
      <c r="L2160" s="47" t="s">
        <v>136</v>
      </c>
      <c r="M2160" s="47" t="s">
        <v>420</v>
      </c>
      <c r="N2160" s="26" t="str">
        <f t="shared" si="309"/>
        <v>Pendente</v>
      </c>
      <c r="O2160" s="47" t="s">
        <v>45</v>
      </c>
      <c r="P2160" s="47" t="s">
        <v>1033</v>
      </c>
      <c r="Q2160" s="26" t="str">
        <f>IFERROR(IFERROR(VLOOKUP(H2160,[1]STATUS_CAPEX!I:J,2,0),VLOOKUP(H2160,[1]STATUS_OPEX!H:I,2,0)),0)</f>
        <v>LIB //ATEC</v>
      </c>
      <c r="R2160" s="136">
        <v>45604</v>
      </c>
      <c r="S2160" s="32" t="s">
        <v>66</v>
      </c>
      <c r="T2160" s="26" t="s">
        <v>48</v>
      </c>
      <c r="U2160" s="33" t="s">
        <v>67</v>
      </c>
      <c r="V2160" s="33" t="str">
        <f t="shared" si="318"/>
        <v>OK</v>
      </c>
      <c r="W2160" s="33" t="s">
        <v>49</v>
      </c>
      <c r="X2160" s="33" t="s">
        <v>148</v>
      </c>
      <c r="Y2160" s="33" t="str">
        <f>IF(AK2160&gt;0,"OK","NOK")</f>
        <v>NOK</v>
      </c>
      <c r="Z2160" s="14">
        <f t="shared" si="311"/>
        <v>0.4</v>
      </c>
      <c r="AA2160" s="48">
        <v>7670.76</v>
      </c>
      <c r="AB2160" s="76" t="s">
        <v>50</v>
      </c>
      <c r="AC2160" s="36" t="s">
        <v>347</v>
      </c>
      <c r="AD2160" s="37">
        <v>45644</v>
      </c>
      <c r="AE2160" s="32" t="str">
        <f t="shared" si="315"/>
        <v>Não realizado</v>
      </c>
      <c r="AF2160" s="38" t="s">
        <v>68</v>
      </c>
      <c r="AG2160" s="39">
        <f t="shared" si="317"/>
        <v>0</v>
      </c>
      <c r="AH2160" s="40">
        <v>2548098.5699999998</v>
      </c>
      <c r="AI2160" s="35" t="e">
        <f t="shared" si="312"/>
        <v>#N/A</v>
      </c>
      <c r="AJ2160" s="41">
        <v>0</v>
      </c>
      <c r="AK2160" s="51">
        <v>0</v>
      </c>
      <c r="AL2160" s="34" t="str">
        <f t="shared" si="313"/>
        <v>Mauricio Alves</v>
      </c>
    </row>
    <row r="2161" spans="1:38" x14ac:dyDescent="0.25">
      <c r="A2161" s="26" t="s">
        <v>38</v>
      </c>
      <c r="B2161" s="26" t="s">
        <v>39</v>
      </c>
      <c r="C2161" s="26" t="s">
        <v>52</v>
      </c>
      <c r="D2161" s="26" t="s">
        <v>40</v>
      </c>
      <c r="E2161" s="27">
        <v>13364</v>
      </c>
      <c r="F2161" s="67">
        <v>274</v>
      </c>
      <c r="G2161" s="67">
        <v>1</v>
      </c>
      <c r="H2161" s="178">
        <v>6000851806</v>
      </c>
      <c r="I2161" s="29" t="s">
        <v>42</v>
      </c>
      <c r="J2161" s="29" t="s">
        <v>42</v>
      </c>
      <c r="K2161" s="30" t="str">
        <f t="shared" si="314"/>
        <v>Custeio</v>
      </c>
      <c r="L2161" s="187" t="s">
        <v>136</v>
      </c>
      <c r="M2161" s="47" t="s">
        <v>420</v>
      </c>
      <c r="N2161" s="26" t="str">
        <f t="shared" si="309"/>
        <v>Realizado</v>
      </c>
      <c r="O2161" s="47" t="s">
        <v>100</v>
      </c>
      <c r="P2161" s="47" t="s">
        <v>1043</v>
      </c>
      <c r="Q2161" s="26" t="str">
        <f>IFERROR(IFERROR(VLOOKUP(H2161,[1]STATUS_CAPEX!I:J,2,0),VLOOKUP(H2161,[1]STATUS_OPEX!H:I,2,0)),0)</f>
        <v>LIB //COMS</v>
      </c>
      <c r="R2161" s="136">
        <v>45604</v>
      </c>
      <c r="S2161" s="32" t="s">
        <v>165</v>
      </c>
      <c r="T2161" s="47" t="s">
        <v>72</v>
      </c>
      <c r="U2161" s="33" t="s">
        <v>39</v>
      </c>
      <c r="V2161" s="33" t="str">
        <f t="shared" si="318"/>
        <v>OK</v>
      </c>
      <c r="W2161" s="33" t="s">
        <v>49</v>
      </c>
      <c r="X2161" s="33" t="s">
        <v>49</v>
      </c>
      <c r="Y2161" s="33" t="s">
        <v>39</v>
      </c>
      <c r="Z2161" s="14">
        <f t="shared" si="311"/>
        <v>1</v>
      </c>
      <c r="AA2161" s="48">
        <v>16118.51</v>
      </c>
      <c r="AB2161" s="76" t="str">
        <f>IFERROR(VLOOKUP(H2161,[1]!Tabela11[[#All],[PEP/ORDEM]:[Mês_Acompanhamento]],8,0),"GIRO")</f>
        <v>GIRO</v>
      </c>
      <c r="AC2161" s="36" t="s">
        <v>271</v>
      </c>
      <c r="AD2161" s="37" t="s">
        <v>51</v>
      </c>
      <c r="AE2161" s="32" t="str">
        <f t="shared" si="315"/>
        <v>Realizado</v>
      </c>
      <c r="AF2161" s="38" t="s">
        <v>166</v>
      </c>
      <c r="AG2161" s="39">
        <f t="shared" si="317"/>
        <v>1355.54</v>
      </c>
      <c r="AH2161" s="40">
        <v>2548098.5699999998</v>
      </c>
      <c r="AI2161" s="35" t="e">
        <f t="shared" si="312"/>
        <v>#N/A</v>
      </c>
      <c r="AJ2161" s="110">
        <v>26350323</v>
      </c>
      <c r="AK2161" s="165">
        <v>1355.54</v>
      </c>
      <c r="AL2161" s="34" t="str">
        <f t="shared" si="313"/>
        <v>Mauricio Alves</v>
      </c>
    </row>
    <row r="2162" spans="1:38" x14ac:dyDescent="0.25">
      <c r="A2162" s="26" t="s">
        <v>38</v>
      </c>
      <c r="B2162" s="26" t="s">
        <v>39</v>
      </c>
      <c r="C2162" s="26" t="s">
        <v>52</v>
      </c>
      <c r="D2162" s="26" t="s">
        <v>40</v>
      </c>
      <c r="E2162" s="27">
        <v>3462</v>
      </c>
      <c r="F2162" s="67">
        <v>275</v>
      </c>
      <c r="G2162" s="67" t="s">
        <v>383</v>
      </c>
      <c r="H2162" s="178">
        <v>6000854551</v>
      </c>
      <c r="I2162" s="26" t="s">
        <v>42</v>
      </c>
      <c r="J2162" s="26" t="s">
        <v>42</v>
      </c>
      <c r="K2162" s="30" t="str">
        <f t="shared" si="314"/>
        <v>Custeio</v>
      </c>
      <c r="L2162" s="187" t="s">
        <v>136</v>
      </c>
      <c r="M2162" s="47" t="s">
        <v>420</v>
      </c>
      <c r="N2162" s="26" t="str">
        <f t="shared" si="309"/>
        <v>Realizado</v>
      </c>
      <c r="O2162" s="47" t="s">
        <v>45</v>
      </c>
      <c r="P2162" s="47" t="s">
        <v>110</v>
      </c>
      <c r="Q2162" s="26" t="str">
        <f>IFERROR(IFERROR(VLOOKUP(H2162,[1]STATUS_CAPEX!I:J,2,0),VLOOKUP(H2162,[1]STATUS_OPEX!H:I,2,0)),0)</f>
        <v>LIB //COMS</v>
      </c>
      <c r="R2162" s="136">
        <v>45604</v>
      </c>
      <c r="S2162" s="32" t="s">
        <v>165</v>
      </c>
      <c r="T2162" s="47" t="s">
        <v>72</v>
      </c>
      <c r="U2162" s="33" t="s">
        <v>39</v>
      </c>
      <c r="V2162" s="33" t="str">
        <f t="shared" si="318"/>
        <v>OK</v>
      </c>
      <c r="W2162" s="33" t="s">
        <v>49</v>
      </c>
      <c r="X2162" s="33" t="s">
        <v>49</v>
      </c>
      <c r="Y2162" s="33" t="s">
        <v>39</v>
      </c>
      <c r="Z2162" s="14">
        <f t="shared" si="311"/>
        <v>1</v>
      </c>
      <c r="AA2162" s="48">
        <v>660.85</v>
      </c>
      <c r="AB2162" s="76" t="str">
        <f>IFERROR(VLOOKUP(H2162,[1]!Tabela11[[#All],[PEP/ORDEM]:[Mês_Acompanhamento]],8,0),"GIRO")</f>
        <v>GIRO</v>
      </c>
      <c r="AC2162" s="36" t="s">
        <v>271</v>
      </c>
      <c r="AD2162" s="37" t="s">
        <v>51</v>
      </c>
      <c r="AE2162" s="32" t="str">
        <f t="shared" si="315"/>
        <v>Realizado</v>
      </c>
      <c r="AF2162" s="38" t="s">
        <v>166</v>
      </c>
      <c r="AG2162" s="39">
        <f t="shared" si="317"/>
        <v>498.99</v>
      </c>
      <c r="AH2162" s="40">
        <v>2548098.5699999998</v>
      </c>
      <c r="AI2162" s="35" t="e">
        <f t="shared" si="312"/>
        <v>#N/A</v>
      </c>
      <c r="AJ2162" s="41">
        <v>26364173</v>
      </c>
      <c r="AK2162" s="51">
        <v>498.99</v>
      </c>
      <c r="AL2162" s="34" t="str">
        <f t="shared" si="313"/>
        <v>Mauricio Alves</v>
      </c>
    </row>
    <row r="2163" spans="1:38" x14ac:dyDescent="0.25">
      <c r="A2163" s="26" t="s">
        <v>38</v>
      </c>
      <c r="B2163" s="26" t="s">
        <v>39</v>
      </c>
      <c r="C2163" s="26" t="s">
        <v>52</v>
      </c>
      <c r="D2163" s="26" t="s">
        <v>40</v>
      </c>
      <c r="E2163" s="27">
        <v>3521</v>
      </c>
      <c r="F2163" s="67">
        <v>276</v>
      </c>
      <c r="G2163" s="67" t="s">
        <v>383</v>
      </c>
      <c r="H2163" s="178">
        <v>6000854396</v>
      </c>
      <c r="I2163" s="26" t="s">
        <v>42</v>
      </c>
      <c r="J2163" s="26" t="s">
        <v>42</v>
      </c>
      <c r="K2163" s="30" t="str">
        <f t="shared" si="314"/>
        <v>Custeio</v>
      </c>
      <c r="L2163" s="187" t="s">
        <v>136</v>
      </c>
      <c r="M2163" s="47" t="s">
        <v>420</v>
      </c>
      <c r="N2163" s="26" t="str">
        <f t="shared" si="309"/>
        <v>Realizado</v>
      </c>
      <c r="O2163" s="47" t="s">
        <v>45</v>
      </c>
      <c r="P2163" s="47" t="s">
        <v>970</v>
      </c>
      <c r="Q2163" s="26" t="str">
        <f>IFERROR(IFERROR(VLOOKUP(H2163,[1]STATUS_CAPEX!I:J,2,0),VLOOKUP(H2163,[1]STATUS_OPEX!H:I,2,0)),0)</f>
        <v>LIB //COMS</v>
      </c>
      <c r="R2163" s="136">
        <v>45604</v>
      </c>
      <c r="S2163" s="32" t="s">
        <v>165</v>
      </c>
      <c r="T2163" s="47" t="s">
        <v>72</v>
      </c>
      <c r="U2163" s="33" t="s">
        <v>39</v>
      </c>
      <c r="V2163" s="33" t="str">
        <f t="shared" si="318"/>
        <v>OK</v>
      </c>
      <c r="W2163" s="33" t="s">
        <v>49</v>
      </c>
      <c r="X2163" s="33" t="s">
        <v>49</v>
      </c>
      <c r="Y2163" s="33" t="s">
        <v>39</v>
      </c>
      <c r="Z2163" s="14">
        <f t="shared" si="311"/>
        <v>1</v>
      </c>
      <c r="AA2163" s="48">
        <v>3590.93</v>
      </c>
      <c r="AB2163" s="76" t="str">
        <f>IFERROR(VLOOKUP(H2163,[1]!Tabela11[[#All],[PEP/ORDEM]:[Mês_Acompanhamento]],8,0),"GIRO")</f>
        <v>GIRO</v>
      </c>
      <c r="AC2163" s="36" t="s">
        <v>271</v>
      </c>
      <c r="AD2163" s="37" t="s">
        <v>51</v>
      </c>
      <c r="AE2163" s="32" t="str">
        <f t="shared" si="315"/>
        <v>Realizado</v>
      </c>
      <c r="AF2163" s="38" t="s">
        <v>166</v>
      </c>
      <c r="AG2163" s="39">
        <f t="shared" si="317"/>
        <v>3346.72</v>
      </c>
      <c r="AH2163" s="40">
        <v>2548098.5699999998</v>
      </c>
      <c r="AI2163" s="35" t="e">
        <f t="shared" si="312"/>
        <v>#N/A</v>
      </c>
      <c r="AJ2163" s="41">
        <v>26363739</v>
      </c>
      <c r="AK2163" s="51">
        <v>3346.72</v>
      </c>
      <c r="AL2163" s="34" t="str">
        <f t="shared" si="313"/>
        <v>Mauricio Alves</v>
      </c>
    </row>
    <row r="2164" spans="1:38" x14ac:dyDescent="0.25">
      <c r="A2164" s="26" t="s">
        <v>38</v>
      </c>
      <c r="B2164" s="26" t="s">
        <v>39</v>
      </c>
      <c r="C2164" s="26" t="s">
        <v>52</v>
      </c>
      <c r="D2164" s="26" t="s">
        <v>40</v>
      </c>
      <c r="E2164" s="27">
        <v>13364</v>
      </c>
      <c r="F2164" s="67">
        <v>277</v>
      </c>
      <c r="G2164" s="67">
        <v>1</v>
      </c>
      <c r="H2164" s="178">
        <v>6000827301</v>
      </c>
      <c r="I2164" s="26" t="s">
        <v>42</v>
      </c>
      <c r="J2164" s="26" t="s">
        <v>42</v>
      </c>
      <c r="K2164" s="30" t="str">
        <f t="shared" si="314"/>
        <v>Custeio</v>
      </c>
      <c r="L2164" s="187" t="s">
        <v>136</v>
      </c>
      <c r="M2164" s="47" t="s">
        <v>420</v>
      </c>
      <c r="N2164" s="26" t="str">
        <f t="shared" si="309"/>
        <v>Realizado</v>
      </c>
      <c r="O2164" s="47" t="s">
        <v>100</v>
      </c>
      <c r="P2164" s="47" t="s">
        <v>76</v>
      </c>
      <c r="Q2164" s="26" t="str">
        <f>IFERROR(IFERROR(VLOOKUP(H2164,[1]STATUS_CAPEX!I:J,2,0),VLOOKUP(H2164,[1]STATUS_OPEX!H:I,2,0)),0)</f>
        <v>LIB //COMS</v>
      </c>
      <c r="R2164" s="136">
        <v>45604</v>
      </c>
      <c r="S2164" s="32" t="s">
        <v>165</v>
      </c>
      <c r="T2164" s="47" t="s">
        <v>72</v>
      </c>
      <c r="U2164" s="33" t="s">
        <v>39</v>
      </c>
      <c r="V2164" s="33" t="str">
        <f t="shared" si="318"/>
        <v>OK</v>
      </c>
      <c r="W2164" s="33" t="s">
        <v>49</v>
      </c>
      <c r="X2164" s="33" t="s">
        <v>49</v>
      </c>
      <c r="Y2164" s="33" t="s">
        <v>39</v>
      </c>
      <c r="Z2164" s="14">
        <f t="shared" si="311"/>
        <v>1</v>
      </c>
      <c r="AA2164" s="48">
        <v>18611.03</v>
      </c>
      <c r="AB2164" s="76" t="str">
        <f>IFERROR(VLOOKUP(H2164,[1]!Tabela11[[#All],[PEP/ORDEM]:[Mês_Acompanhamento]],8,0),"GIRO")</f>
        <v>GIRO</v>
      </c>
      <c r="AC2164" s="36" t="s">
        <v>271</v>
      </c>
      <c r="AD2164" s="37" t="s">
        <v>51</v>
      </c>
      <c r="AE2164" s="32" t="str">
        <f t="shared" si="315"/>
        <v>Realizado</v>
      </c>
      <c r="AF2164" s="38" t="s">
        <v>166</v>
      </c>
      <c r="AG2164" s="39">
        <f t="shared" si="317"/>
        <v>13166.12</v>
      </c>
      <c r="AH2164" s="40">
        <v>2548098.5699999998</v>
      </c>
      <c r="AI2164" s="35" t="e">
        <f t="shared" si="312"/>
        <v>#N/A</v>
      </c>
      <c r="AJ2164" s="110">
        <v>26349882</v>
      </c>
      <c r="AK2164" s="77">
        <v>13166.12</v>
      </c>
      <c r="AL2164" s="34" t="str">
        <f t="shared" si="313"/>
        <v>Mauricio Alves</v>
      </c>
    </row>
    <row r="2165" spans="1:38" x14ac:dyDescent="0.25">
      <c r="A2165" s="26" t="s">
        <v>38</v>
      </c>
      <c r="B2165" s="26" t="s">
        <v>39</v>
      </c>
      <c r="C2165" s="26" t="s">
        <v>52</v>
      </c>
      <c r="D2165" s="26" t="s">
        <v>40</v>
      </c>
      <c r="E2165" s="27">
        <v>20394</v>
      </c>
      <c r="F2165" s="67">
        <v>278</v>
      </c>
      <c r="G2165" s="67" t="s">
        <v>383</v>
      </c>
      <c r="H2165" s="178">
        <v>6000854397</v>
      </c>
      <c r="I2165" s="26" t="s">
        <v>42</v>
      </c>
      <c r="J2165" s="26" t="s">
        <v>42</v>
      </c>
      <c r="K2165" s="30" t="str">
        <f t="shared" si="314"/>
        <v>Custeio</v>
      </c>
      <c r="L2165" s="187" t="s">
        <v>136</v>
      </c>
      <c r="M2165" s="47" t="s">
        <v>420</v>
      </c>
      <c r="N2165" s="26" t="str">
        <f t="shared" si="309"/>
        <v>Realizado</v>
      </c>
      <c r="O2165" s="47" t="s">
        <v>45</v>
      </c>
      <c r="P2165" s="47" t="s">
        <v>640</v>
      </c>
      <c r="Q2165" s="26" t="str">
        <f>IFERROR(IFERROR(VLOOKUP(H2165,[1]STATUS_CAPEX!I:J,2,0),VLOOKUP(H2165,[1]STATUS_OPEX!H:I,2,0)),0)</f>
        <v>LIB //COMS</v>
      </c>
      <c r="R2165" s="136">
        <v>45604</v>
      </c>
      <c r="S2165" s="32" t="s">
        <v>165</v>
      </c>
      <c r="T2165" s="47" t="s">
        <v>72</v>
      </c>
      <c r="U2165" s="33" t="s">
        <v>39</v>
      </c>
      <c r="V2165" s="33" t="str">
        <f t="shared" si="318"/>
        <v>OK</v>
      </c>
      <c r="W2165" s="33" t="s">
        <v>49</v>
      </c>
      <c r="X2165" s="33" t="s">
        <v>49</v>
      </c>
      <c r="Y2165" s="33" t="s">
        <v>39</v>
      </c>
      <c r="Z2165" s="14">
        <f t="shared" si="311"/>
        <v>1</v>
      </c>
      <c r="AA2165" s="48">
        <v>660.85</v>
      </c>
      <c r="AB2165" s="76" t="str">
        <f>IFERROR(VLOOKUP(H2165,[1]!Tabela11[[#All],[PEP/ORDEM]:[Mês_Acompanhamento]],8,0),"GIRO")</f>
        <v>GIRO</v>
      </c>
      <c r="AC2165" s="36" t="s">
        <v>271</v>
      </c>
      <c r="AD2165" s="37" t="s">
        <v>51</v>
      </c>
      <c r="AE2165" s="32" t="str">
        <f t="shared" si="315"/>
        <v>Realizado</v>
      </c>
      <c r="AF2165" s="38" t="s">
        <v>166</v>
      </c>
      <c r="AG2165" s="39">
        <f t="shared" si="317"/>
        <v>222.48</v>
      </c>
      <c r="AH2165" s="40">
        <v>2548098.5699999998</v>
      </c>
      <c r="AI2165" s="35" t="e">
        <f t="shared" si="312"/>
        <v>#N/A</v>
      </c>
      <c r="AJ2165" s="110">
        <v>26350487</v>
      </c>
      <c r="AK2165" s="77">
        <v>222.48</v>
      </c>
      <c r="AL2165" s="34" t="str">
        <f t="shared" si="313"/>
        <v>Mauricio Alves</v>
      </c>
    </row>
    <row r="2166" spans="1:38" x14ac:dyDescent="0.25">
      <c r="A2166" s="26" t="s">
        <v>38</v>
      </c>
      <c r="B2166" s="26" t="s">
        <v>39</v>
      </c>
      <c r="C2166" s="26" t="s">
        <v>52</v>
      </c>
      <c r="D2166" s="26" t="s">
        <v>40</v>
      </c>
      <c r="E2166" s="27">
        <v>11007</v>
      </c>
      <c r="F2166" s="67">
        <v>451</v>
      </c>
      <c r="G2166" s="67">
        <v>1</v>
      </c>
      <c r="H2166" s="67">
        <v>6000852082</v>
      </c>
      <c r="I2166" s="43" t="s">
        <v>42</v>
      </c>
      <c r="J2166" s="43" t="s">
        <v>42</v>
      </c>
      <c r="K2166" s="30" t="str">
        <f t="shared" si="314"/>
        <v>Custeio</v>
      </c>
      <c r="L2166" s="47" t="s">
        <v>136</v>
      </c>
      <c r="M2166" s="47" t="s">
        <v>99</v>
      </c>
      <c r="N2166" s="26" t="str">
        <f t="shared" si="309"/>
        <v>Realizado</v>
      </c>
      <c r="O2166" s="47" t="s">
        <v>64</v>
      </c>
      <c r="P2166" s="47" t="s">
        <v>81</v>
      </c>
      <c r="Q2166" s="26" t="str">
        <f>IFERROR(IFERROR(VLOOKUP(H2166,[1]STATUS_CAPEX!I:J,2,0),VLOOKUP(H2166,[1]STATUS_OPEX!H:I,2,0)),0)</f>
        <v>LIB //COMS</v>
      </c>
      <c r="R2166" s="136">
        <v>45604</v>
      </c>
      <c r="S2166" s="32" t="s">
        <v>165</v>
      </c>
      <c r="T2166" s="47" t="s">
        <v>72</v>
      </c>
      <c r="U2166" s="33" t="s">
        <v>39</v>
      </c>
      <c r="V2166" s="33" t="str">
        <f t="shared" si="318"/>
        <v>OK</v>
      </c>
      <c r="W2166" s="33" t="s">
        <v>49</v>
      </c>
      <c r="X2166" s="33" t="s">
        <v>49</v>
      </c>
      <c r="Y2166" s="33" t="s">
        <v>39</v>
      </c>
      <c r="Z2166" s="14">
        <f t="shared" si="311"/>
        <v>1</v>
      </c>
      <c r="AA2166" s="48">
        <v>1300.24</v>
      </c>
      <c r="AB2166" s="76" t="str">
        <f>IFERROR(VLOOKUP(H2166,[1]!Tabela11[[#All],[PEP/ORDEM]:[Mês_Acompanhamento]],8,0),"GIRO")</f>
        <v>GIRO</v>
      </c>
      <c r="AC2166" s="36" t="s">
        <v>271</v>
      </c>
      <c r="AD2166" s="37" t="s">
        <v>51</v>
      </c>
      <c r="AE2166" s="32" t="str">
        <f t="shared" si="315"/>
        <v>Realizado</v>
      </c>
      <c r="AF2166" s="38" t="s">
        <v>166</v>
      </c>
      <c r="AG2166" s="39">
        <f t="shared" si="317"/>
        <v>974.93</v>
      </c>
      <c r="AH2166" s="40">
        <v>2548098.5699999998</v>
      </c>
      <c r="AI2166" s="35" t="e">
        <f t="shared" si="312"/>
        <v>#N/A</v>
      </c>
      <c r="AJ2166" s="110">
        <v>26350322</v>
      </c>
      <c r="AK2166" s="77">
        <v>974.93</v>
      </c>
      <c r="AL2166" s="34" t="str">
        <f t="shared" si="313"/>
        <v>Mauricio Alves</v>
      </c>
    </row>
    <row r="2167" spans="1:38" hidden="1" x14ac:dyDescent="0.25">
      <c r="A2167" s="43" t="s">
        <v>106</v>
      </c>
      <c r="B2167" s="30" t="s">
        <v>39</v>
      </c>
      <c r="C2167" s="26" t="s">
        <v>52</v>
      </c>
      <c r="D2167" s="26" t="s">
        <v>40</v>
      </c>
      <c r="E2167" s="27">
        <v>10894</v>
      </c>
      <c r="F2167" s="67">
        <v>452</v>
      </c>
      <c r="G2167" s="67" t="s">
        <v>383</v>
      </c>
      <c r="H2167" s="44" t="s">
        <v>1044</v>
      </c>
      <c r="I2167" s="45" t="s">
        <v>63</v>
      </c>
      <c r="J2167" s="45" t="s">
        <v>63</v>
      </c>
      <c r="K2167" s="30" t="str">
        <f t="shared" si="314"/>
        <v>EME</v>
      </c>
      <c r="L2167" s="47" t="s">
        <v>136</v>
      </c>
      <c r="M2167" s="47" t="s">
        <v>99</v>
      </c>
      <c r="N2167" s="26" t="str">
        <f t="shared" si="309"/>
        <v>Pendente</v>
      </c>
      <c r="O2167" s="47" t="s">
        <v>64</v>
      </c>
      <c r="P2167" s="47" t="s">
        <v>705</v>
      </c>
      <c r="Q2167" s="26" t="str">
        <f>IFERROR(IFERROR(VLOOKUP(H2167,[1]STATUS_CAPEX!I:J,2,0),VLOOKUP(H2167,[1]STATUS_OPEX!H:I,2,0)),0)</f>
        <v>LIB //ENER</v>
      </c>
      <c r="R2167" s="136">
        <v>45604</v>
      </c>
      <c r="S2167" s="32" t="s">
        <v>66</v>
      </c>
      <c r="T2167" s="26" t="s">
        <v>48</v>
      </c>
      <c r="U2167" s="33" t="s">
        <v>67</v>
      </c>
      <c r="V2167" s="33" t="str">
        <f t="shared" si="318"/>
        <v>OK</v>
      </c>
      <c r="W2167" s="33" t="s">
        <v>49</v>
      </c>
      <c r="X2167" s="33" t="s">
        <v>49</v>
      </c>
      <c r="Y2167" s="33" t="str">
        <f>IF(AK2167&gt;0,"OK","NOK")</f>
        <v>OK</v>
      </c>
      <c r="Z2167" s="14">
        <f t="shared" si="311"/>
        <v>0.8</v>
      </c>
      <c r="AA2167" s="48">
        <v>4695.53</v>
      </c>
      <c r="AB2167" s="76" t="s">
        <v>50</v>
      </c>
      <c r="AC2167" s="36" t="s">
        <v>347</v>
      </c>
      <c r="AD2167" s="37" t="s">
        <v>51</v>
      </c>
      <c r="AE2167" s="32" t="str">
        <f t="shared" si="315"/>
        <v>Realizado</v>
      </c>
      <c r="AF2167" s="38" t="s">
        <v>68</v>
      </c>
      <c r="AG2167" s="39">
        <f t="shared" si="317"/>
        <v>5551.21</v>
      </c>
      <c r="AH2167" s="40">
        <v>2548098.5699999998</v>
      </c>
      <c r="AI2167" s="35" t="e">
        <f t="shared" si="312"/>
        <v>#N/A</v>
      </c>
      <c r="AJ2167" s="41">
        <v>26490455</v>
      </c>
      <c r="AK2167" s="51">
        <v>5551.21</v>
      </c>
      <c r="AL2167" s="34" t="str">
        <f t="shared" si="313"/>
        <v>Mauricio Alves</v>
      </c>
    </row>
    <row r="2168" spans="1:38" x14ac:dyDescent="0.25">
      <c r="A2168" s="26" t="s">
        <v>38</v>
      </c>
      <c r="B2168" s="26" t="s">
        <v>39</v>
      </c>
      <c r="C2168" s="26" t="s">
        <v>52</v>
      </c>
      <c r="D2168" s="26" t="s">
        <v>40</v>
      </c>
      <c r="E2168" s="27">
        <v>19537</v>
      </c>
      <c r="F2168" s="67">
        <v>453</v>
      </c>
      <c r="G2168" s="67" t="s">
        <v>383</v>
      </c>
      <c r="H2168" s="44" t="s">
        <v>1045</v>
      </c>
      <c r="I2168" s="45" t="s">
        <v>63</v>
      </c>
      <c r="J2168" s="45" t="s">
        <v>63</v>
      </c>
      <c r="K2168" s="30" t="str">
        <f t="shared" si="314"/>
        <v>EME</v>
      </c>
      <c r="L2168" s="47" t="s">
        <v>136</v>
      </c>
      <c r="M2168" s="47" t="s">
        <v>99</v>
      </c>
      <c r="N2168" s="26" t="str">
        <f t="shared" ref="N2168:N2231" si="319">IF(Z2168&gt;99%,"Realizado","Pendente")</f>
        <v>Realizado</v>
      </c>
      <c r="O2168" s="47" t="s">
        <v>45</v>
      </c>
      <c r="P2168" s="47" t="s">
        <v>705</v>
      </c>
      <c r="Q2168" s="26" t="str">
        <f>IFERROR(IFERROR(VLOOKUP(H2168,[1]STATUS_CAPEX!I:J,2,0),VLOOKUP(H2168,[1]STATUS_OPEX!H:I,2,0)),0)</f>
        <v>LIB //COMS</v>
      </c>
      <c r="R2168" s="136">
        <v>45604</v>
      </c>
      <c r="S2168" s="32" t="s">
        <v>66</v>
      </c>
      <c r="T2168" s="26" t="s">
        <v>48</v>
      </c>
      <c r="U2168" s="33" t="s">
        <v>39</v>
      </c>
      <c r="V2168" s="33" t="str">
        <f t="shared" si="318"/>
        <v>OK</v>
      </c>
      <c r="W2168" s="33" t="s">
        <v>49</v>
      </c>
      <c r="X2168" s="33" t="s">
        <v>49</v>
      </c>
      <c r="Y2168" s="33" t="s">
        <v>39</v>
      </c>
      <c r="Z2168" s="14">
        <f t="shared" si="311"/>
        <v>1</v>
      </c>
      <c r="AA2168" s="48">
        <v>3584.5</v>
      </c>
      <c r="AB2168" s="50" t="s">
        <v>50</v>
      </c>
      <c r="AC2168" s="36" t="s">
        <v>73</v>
      </c>
      <c r="AD2168" s="37" t="s">
        <v>51</v>
      </c>
      <c r="AE2168" s="32" t="str">
        <f t="shared" si="315"/>
        <v>Realizado</v>
      </c>
      <c r="AF2168" s="38" t="s">
        <v>345</v>
      </c>
      <c r="AG2168" s="39">
        <f t="shared" si="317"/>
        <v>4431.91</v>
      </c>
      <c r="AH2168" s="40">
        <v>2548098.5699999998</v>
      </c>
      <c r="AI2168" s="35" t="e">
        <f t="shared" si="312"/>
        <v>#N/A</v>
      </c>
      <c r="AJ2168" s="50">
        <v>26436048</v>
      </c>
      <c r="AK2168" s="51">
        <v>4431.91</v>
      </c>
      <c r="AL2168" s="34" t="str">
        <f t="shared" si="313"/>
        <v>Mauricio Alves</v>
      </c>
    </row>
    <row r="2169" spans="1:38" x14ac:dyDescent="0.25">
      <c r="A2169" s="26" t="s">
        <v>38</v>
      </c>
      <c r="B2169" s="26" t="s">
        <v>39</v>
      </c>
      <c r="C2169" s="26" t="s">
        <v>52</v>
      </c>
      <c r="D2169" s="26" t="s">
        <v>40</v>
      </c>
      <c r="E2169" s="27">
        <v>12803</v>
      </c>
      <c r="F2169" s="67">
        <v>454</v>
      </c>
      <c r="G2169" s="67" t="s">
        <v>383</v>
      </c>
      <c r="H2169" s="44" t="s">
        <v>1046</v>
      </c>
      <c r="I2169" s="45" t="s">
        <v>63</v>
      </c>
      <c r="J2169" s="45" t="s">
        <v>63</v>
      </c>
      <c r="K2169" s="30" t="str">
        <f t="shared" si="314"/>
        <v>EME</v>
      </c>
      <c r="L2169" s="47" t="s">
        <v>136</v>
      </c>
      <c r="M2169" s="47" t="s">
        <v>99</v>
      </c>
      <c r="N2169" s="26" t="str">
        <f t="shared" si="319"/>
        <v>Realizado</v>
      </c>
      <c r="O2169" s="47" t="s">
        <v>160</v>
      </c>
      <c r="P2169" s="47" t="s">
        <v>705</v>
      </c>
      <c r="Q2169" s="26" t="str">
        <f>IFERROR(IFERROR(VLOOKUP(H2169,[1]STATUS_CAPEX!I:J,2,0),VLOOKUP(H2169,[1]STATUS_OPEX!H:I,2,0)),0)</f>
        <v>LIB //COMS</v>
      </c>
      <c r="R2169" s="136">
        <v>45604</v>
      </c>
      <c r="S2169" s="32" t="s">
        <v>66</v>
      </c>
      <c r="T2169" s="26" t="s">
        <v>48</v>
      </c>
      <c r="U2169" s="33" t="s">
        <v>39</v>
      </c>
      <c r="V2169" s="33" t="str">
        <f t="shared" si="318"/>
        <v>OK</v>
      </c>
      <c r="W2169" s="33" t="s">
        <v>49</v>
      </c>
      <c r="X2169" s="33" t="s">
        <v>49</v>
      </c>
      <c r="Y2169" s="33" t="s">
        <v>39</v>
      </c>
      <c r="Z2169" s="14">
        <f t="shared" si="311"/>
        <v>1</v>
      </c>
      <c r="AA2169" s="48">
        <v>9750.8799999999992</v>
      </c>
      <c r="AB2169" s="50" t="s">
        <v>50</v>
      </c>
      <c r="AC2169" s="36" t="s">
        <v>298</v>
      </c>
      <c r="AD2169" s="37" t="s">
        <v>51</v>
      </c>
      <c r="AE2169" s="32" t="str">
        <f t="shared" si="315"/>
        <v>Realizado</v>
      </c>
      <c r="AF2169" s="38" t="s">
        <v>345</v>
      </c>
      <c r="AG2169" s="39">
        <f t="shared" si="317"/>
        <v>11333.08</v>
      </c>
      <c r="AH2169" s="40">
        <v>2548098.5699999998</v>
      </c>
      <c r="AI2169" s="35" t="e">
        <f t="shared" si="312"/>
        <v>#N/A</v>
      </c>
      <c r="AJ2169" s="41">
        <v>26404818</v>
      </c>
      <c r="AK2169" s="51">
        <v>11333.08</v>
      </c>
      <c r="AL2169" s="34" t="str">
        <f t="shared" si="313"/>
        <v>Mauricio Alves</v>
      </c>
    </row>
    <row r="2170" spans="1:38" x14ac:dyDescent="0.25">
      <c r="A2170" s="26" t="s">
        <v>38</v>
      </c>
      <c r="B2170" s="26" t="s">
        <v>39</v>
      </c>
      <c r="C2170" s="26" t="s">
        <v>52</v>
      </c>
      <c r="D2170" s="26" t="s">
        <v>40</v>
      </c>
      <c r="E2170" s="117">
        <v>44974890</v>
      </c>
      <c r="F2170" s="118">
        <v>347</v>
      </c>
      <c r="G2170" s="118"/>
      <c r="H2170" s="188">
        <v>6000855096</v>
      </c>
      <c r="I2170" s="29" t="s">
        <v>42</v>
      </c>
      <c r="J2170" s="29" t="s">
        <v>42</v>
      </c>
      <c r="K2170" s="30" t="str">
        <f t="shared" si="314"/>
        <v>Custeio</v>
      </c>
      <c r="L2170" s="47" t="s">
        <v>136</v>
      </c>
      <c r="M2170" s="119" t="s">
        <v>542</v>
      </c>
      <c r="N2170" s="43" t="str">
        <f t="shared" si="319"/>
        <v>Realizado</v>
      </c>
      <c r="O2170" s="119" t="s">
        <v>45</v>
      </c>
      <c r="P2170" s="119" t="s">
        <v>76</v>
      </c>
      <c r="Q2170" s="43" t="str">
        <f>IFERROR(IFERROR(VLOOKUP(H2170,[1]STATUS_CAPEX!I:J,2,0),VLOOKUP(H2170,[1]STATUS_OPEX!H:I,2,0)),0)</f>
        <v>LIB //COMS</v>
      </c>
      <c r="R2170" s="136">
        <v>45607</v>
      </c>
      <c r="S2170" s="99" t="s">
        <v>165</v>
      </c>
      <c r="T2170" s="119" t="s">
        <v>72</v>
      </c>
      <c r="U2170" s="33" t="s">
        <v>39</v>
      </c>
      <c r="V2170" s="33" t="str">
        <f t="shared" si="318"/>
        <v>OK</v>
      </c>
      <c r="W2170" s="33" t="s">
        <v>49</v>
      </c>
      <c r="X2170" s="33" t="s">
        <v>49</v>
      </c>
      <c r="Y2170" s="33" t="s">
        <v>39</v>
      </c>
      <c r="Z2170" s="14">
        <f t="shared" si="311"/>
        <v>1</v>
      </c>
      <c r="AA2170" s="121">
        <v>251.39</v>
      </c>
      <c r="AB2170" s="139" t="str">
        <f>IFERROR(VLOOKUP(H2170,[1]!Tabela11[[#All],[PEP/ORDEM]:[Mês_Acompanhamento]],8,0),"GIRO")</f>
        <v>GIRO</v>
      </c>
      <c r="AC2170" s="104" t="str">
        <f>IFERROR(VLOOKUP(T2170,[1]STATUS_CAPEX!Q:R,2,0),"SAMUEL OLIVEIRA")</f>
        <v>SAMUEL OLIVEIRA</v>
      </c>
      <c r="AD2170" s="37" t="s">
        <v>51</v>
      </c>
      <c r="AE2170" s="32" t="str">
        <f t="shared" si="315"/>
        <v>Realizado</v>
      </c>
      <c r="AF2170" s="38" t="s">
        <v>166</v>
      </c>
      <c r="AG2170" s="122">
        <f t="shared" si="317"/>
        <v>251.87</v>
      </c>
      <c r="AH2170" s="40">
        <v>2548098.5699999998</v>
      </c>
      <c r="AI2170" s="123" t="e">
        <f t="shared" si="312"/>
        <v>#N/A</v>
      </c>
      <c r="AJ2170" s="41">
        <v>26384792</v>
      </c>
      <c r="AK2170" s="51">
        <v>251.87</v>
      </c>
      <c r="AL2170" s="34" t="str">
        <f t="shared" si="313"/>
        <v>Mauricio Alves</v>
      </c>
    </row>
    <row r="2171" spans="1:38" x14ac:dyDescent="0.25">
      <c r="A2171" s="26" t="s">
        <v>38</v>
      </c>
      <c r="B2171" s="26" t="s">
        <v>39</v>
      </c>
      <c r="C2171" s="26" t="s">
        <v>52</v>
      </c>
      <c r="D2171" s="26" t="s">
        <v>40</v>
      </c>
      <c r="E2171" s="27">
        <v>44971799</v>
      </c>
      <c r="F2171" s="67">
        <v>348</v>
      </c>
      <c r="G2171" s="67"/>
      <c r="H2171" s="67">
        <v>6000676008</v>
      </c>
      <c r="I2171" s="26" t="s">
        <v>42</v>
      </c>
      <c r="J2171" s="26" t="s">
        <v>42</v>
      </c>
      <c r="K2171" s="30" t="str">
        <f t="shared" si="314"/>
        <v>Custeio</v>
      </c>
      <c r="L2171" s="47" t="s">
        <v>136</v>
      </c>
      <c r="M2171" s="47" t="s">
        <v>523</v>
      </c>
      <c r="N2171" s="26" t="str">
        <f t="shared" si="319"/>
        <v>Realizado</v>
      </c>
      <c r="O2171" s="47" t="s">
        <v>64</v>
      </c>
      <c r="P2171" s="47" t="s">
        <v>859</v>
      </c>
      <c r="Q2171" s="26" t="str">
        <f>IFERROR(IFERROR(VLOOKUP(H2171,[1]STATUS_CAPEX!I:J,2,0),VLOOKUP(H2171,[1]STATUS_OPEX!H:I,2,0)),0)</f>
        <v>LIB //COMS</v>
      </c>
      <c r="R2171" s="136">
        <v>45607</v>
      </c>
      <c r="S2171" s="32" t="s">
        <v>165</v>
      </c>
      <c r="T2171" s="119" t="s">
        <v>72</v>
      </c>
      <c r="U2171" s="33" t="s">
        <v>39</v>
      </c>
      <c r="V2171" s="33" t="str">
        <f t="shared" si="318"/>
        <v>OK</v>
      </c>
      <c r="W2171" s="33" t="s">
        <v>49</v>
      </c>
      <c r="X2171" s="33" t="s">
        <v>49</v>
      </c>
      <c r="Y2171" s="33" t="s">
        <v>39</v>
      </c>
      <c r="Z2171" s="14">
        <f t="shared" si="311"/>
        <v>1</v>
      </c>
      <c r="AA2171" s="48">
        <v>469.76</v>
      </c>
      <c r="AB2171" s="76" t="str">
        <f>IFERROR(VLOOKUP(H2171,[1]!Tabela11[[#All],[PEP/ORDEM]:[Mês_Acompanhamento]],8,0),"GIRO")</f>
        <v>GIRO</v>
      </c>
      <c r="AC2171" s="36" t="s">
        <v>271</v>
      </c>
      <c r="AD2171" s="37" t="s">
        <v>51</v>
      </c>
      <c r="AE2171" s="32" t="str">
        <f t="shared" si="315"/>
        <v>Realizado</v>
      </c>
      <c r="AF2171" s="38" t="s">
        <v>166</v>
      </c>
      <c r="AG2171" s="49">
        <f t="shared" si="317"/>
        <v>456.01</v>
      </c>
      <c r="AH2171" s="40">
        <v>2548098.5699999998</v>
      </c>
      <c r="AI2171" s="50" t="e">
        <f t="shared" si="312"/>
        <v>#N/A</v>
      </c>
      <c r="AJ2171" s="41">
        <v>26364545</v>
      </c>
      <c r="AK2171" s="51">
        <v>456.01</v>
      </c>
      <c r="AL2171" s="34" t="str">
        <f t="shared" si="313"/>
        <v>Mauricio Alves</v>
      </c>
    </row>
    <row r="2172" spans="1:38" x14ac:dyDescent="0.25">
      <c r="A2172" s="26" t="s">
        <v>38</v>
      </c>
      <c r="B2172" s="26" t="s">
        <v>39</v>
      </c>
      <c r="C2172" s="26" t="s">
        <v>52</v>
      </c>
      <c r="D2172" s="26" t="s">
        <v>40</v>
      </c>
      <c r="E2172" s="27">
        <v>44971646</v>
      </c>
      <c r="F2172" s="67">
        <v>349</v>
      </c>
      <c r="G2172" s="67"/>
      <c r="H2172" s="46">
        <v>6000840929</v>
      </c>
      <c r="I2172" s="26" t="s">
        <v>42</v>
      </c>
      <c r="J2172" s="26" t="s">
        <v>42</v>
      </c>
      <c r="K2172" s="30" t="str">
        <f t="shared" si="314"/>
        <v>Custeio</v>
      </c>
      <c r="L2172" s="47" t="s">
        <v>136</v>
      </c>
      <c r="M2172" s="47" t="s">
        <v>541</v>
      </c>
      <c r="N2172" s="26" t="str">
        <f t="shared" si="319"/>
        <v>Realizado</v>
      </c>
      <c r="O2172" s="47" t="s">
        <v>100</v>
      </c>
      <c r="P2172" s="47" t="s">
        <v>76</v>
      </c>
      <c r="Q2172" s="26" t="str">
        <f>IFERROR(IFERROR(VLOOKUP(H2172,[1]STATUS_CAPEX!I:J,2,0),VLOOKUP(H2172,[1]STATUS_OPEX!H:I,2,0)),0)</f>
        <v>LIB //COMS</v>
      </c>
      <c r="R2172" s="136">
        <v>45607</v>
      </c>
      <c r="S2172" s="32" t="s">
        <v>165</v>
      </c>
      <c r="T2172" s="119" t="s">
        <v>72</v>
      </c>
      <c r="U2172" s="33" t="s">
        <v>39</v>
      </c>
      <c r="V2172" s="33" t="str">
        <f t="shared" si="318"/>
        <v>OK</v>
      </c>
      <c r="W2172" s="33" t="s">
        <v>49</v>
      </c>
      <c r="X2172" s="33" t="s">
        <v>49</v>
      </c>
      <c r="Y2172" s="33" t="s">
        <v>39</v>
      </c>
      <c r="Z2172" s="14">
        <f t="shared" si="311"/>
        <v>1</v>
      </c>
      <c r="AA2172" s="48">
        <v>1948.72</v>
      </c>
      <c r="AB2172" s="76" t="str">
        <f>IFERROR(VLOOKUP(H2172,[1]!Tabela11[[#All],[PEP/ORDEM]:[Mês_Acompanhamento]],8,0),"GIRO")</f>
        <v>GIRO</v>
      </c>
      <c r="AC2172" s="36" t="s">
        <v>271</v>
      </c>
      <c r="AD2172" s="37" t="s">
        <v>51</v>
      </c>
      <c r="AE2172" s="32" t="str">
        <f t="shared" si="315"/>
        <v>Realizado</v>
      </c>
      <c r="AF2172" s="38" t="s">
        <v>166</v>
      </c>
      <c r="AG2172" s="49">
        <f t="shared" si="317"/>
        <v>713.34</v>
      </c>
      <c r="AH2172" s="40">
        <v>2548098.5699999998</v>
      </c>
      <c r="AI2172" s="50" t="e">
        <f t="shared" si="312"/>
        <v>#N/A</v>
      </c>
      <c r="AJ2172" s="41">
        <v>26364504</v>
      </c>
      <c r="AK2172" s="51">
        <v>713.34</v>
      </c>
      <c r="AL2172" s="34" t="str">
        <f t="shared" si="313"/>
        <v>Mauricio Alves</v>
      </c>
    </row>
    <row r="2173" spans="1:38" x14ac:dyDescent="0.25">
      <c r="A2173" s="26" t="s">
        <v>38</v>
      </c>
      <c r="B2173" s="26" t="s">
        <v>39</v>
      </c>
      <c r="C2173" s="26" t="s">
        <v>52</v>
      </c>
      <c r="D2173" s="26" t="s">
        <v>40</v>
      </c>
      <c r="E2173" s="27">
        <v>44913880</v>
      </c>
      <c r="F2173" s="67">
        <v>350</v>
      </c>
      <c r="G2173" s="67"/>
      <c r="H2173" s="188">
        <v>6000855095</v>
      </c>
      <c r="I2173" s="26" t="s">
        <v>42</v>
      </c>
      <c r="J2173" s="26" t="s">
        <v>42</v>
      </c>
      <c r="K2173" s="30" t="str">
        <f t="shared" si="314"/>
        <v>Custeio</v>
      </c>
      <c r="L2173" s="47" t="s">
        <v>136</v>
      </c>
      <c r="M2173" s="47" t="s">
        <v>506</v>
      </c>
      <c r="N2173" s="26" t="str">
        <f t="shared" si="319"/>
        <v>Realizado</v>
      </c>
      <c r="O2173" s="47" t="s">
        <v>45</v>
      </c>
      <c r="P2173" s="47" t="s">
        <v>76</v>
      </c>
      <c r="Q2173" s="26" t="str">
        <f>IFERROR(IFERROR(VLOOKUP(H2173,[1]STATUS_CAPEX!I:J,2,0),VLOOKUP(H2173,[1]STATUS_OPEX!H:I,2,0)),0)</f>
        <v>LIB //COMS</v>
      </c>
      <c r="R2173" s="136">
        <v>45607</v>
      </c>
      <c r="S2173" s="32" t="s">
        <v>165</v>
      </c>
      <c r="T2173" s="119" t="s">
        <v>72</v>
      </c>
      <c r="U2173" s="33" t="s">
        <v>39</v>
      </c>
      <c r="V2173" s="33" t="str">
        <f t="shared" si="318"/>
        <v>OK</v>
      </c>
      <c r="W2173" s="33" t="s">
        <v>49</v>
      </c>
      <c r="X2173" s="33" t="s">
        <v>49</v>
      </c>
      <c r="Y2173" s="33" t="s">
        <v>39</v>
      </c>
      <c r="Z2173" s="14">
        <f t="shared" si="311"/>
        <v>1</v>
      </c>
      <c r="AA2173" s="48">
        <v>1477.14</v>
      </c>
      <c r="AB2173" s="76" t="str">
        <f>IFERROR(VLOOKUP(H2173,[1]!Tabela11[[#All],[PEP/ORDEM]:[Mês_Acompanhamento]],8,0),"GIRO")</f>
        <v>GIRO</v>
      </c>
      <c r="AC2173" s="36" t="str">
        <f>IFERROR(VLOOKUP(T2173,[1]STATUS_CAPEX!Q:R,2,0),"SAMUEL OLIVEIRA")</f>
        <v>SAMUEL OLIVEIRA</v>
      </c>
      <c r="AD2173" s="37" t="s">
        <v>51</v>
      </c>
      <c r="AE2173" s="32" t="str">
        <f t="shared" si="315"/>
        <v>Realizado</v>
      </c>
      <c r="AF2173" s="38" t="s">
        <v>166</v>
      </c>
      <c r="AG2173" s="49">
        <f t="shared" si="317"/>
        <v>1259.3499999999999</v>
      </c>
      <c r="AH2173" s="40">
        <v>2548098.5699999998</v>
      </c>
      <c r="AI2173" s="50" t="e">
        <f t="shared" si="312"/>
        <v>#N/A</v>
      </c>
      <c r="AJ2173" s="41">
        <v>26384752</v>
      </c>
      <c r="AK2173" s="51">
        <v>1259.3499999999999</v>
      </c>
      <c r="AL2173" s="34" t="str">
        <f t="shared" si="313"/>
        <v>Mauricio Alves</v>
      </c>
    </row>
    <row r="2174" spans="1:38" x14ac:dyDescent="0.25">
      <c r="A2174" s="26" t="s">
        <v>38</v>
      </c>
      <c r="B2174" s="26" t="s">
        <v>39</v>
      </c>
      <c r="C2174" s="26" t="s">
        <v>52</v>
      </c>
      <c r="D2174" s="26" t="s">
        <v>40</v>
      </c>
      <c r="E2174" s="27">
        <v>4499</v>
      </c>
      <c r="F2174" s="67">
        <v>280</v>
      </c>
      <c r="G2174" s="67"/>
      <c r="H2174" s="188">
        <v>6000853433</v>
      </c>
      <c r="I2174" s="43" t="s">
        <v>42</v>
      </c>
      <c r="J2174" s="43" t="s">
        <v>42</v>
      </c>
      <c r="K2174" s="30" t="str">
        <f t="shared" si="314"/>
        <v>Custeio</v>
      </c>
      <c r="L2174" s="47" t="s">
        <v>136</v>
      </c>
      <c r="M2174" s="47" t="s">
        <v>420</v>
      </c>
      <c r="N2174" s="26" t="str">
        <f t="shared" si="319"/>
        <v>Realizado</v>
      </c>
      <c r="O2174" s="47" t="s">
        <v>45</v>
      </c>
      <c r="P2174" s="47" t="s">
        <v>640</v>
      </c>
      <c r="Q2174" s="26" t="str">
        <f>IFERROR(IFERROR(VLOOKUP(H2174,[1]STATUS_CAPEX!I:J,2,0),VLOOKUP(H2174,[1]STATUS_OPEX!H:I,2,0)),0)</f>
        <v>LIB //COMS</v>
      </c>
      <c r="R2174" s="136">
        <v>45607</v>
      </c>
      <c r="S2174" s="32" t="s">
        <v>165</v>
      </c>
      <c r="T2174" s="47" t="s">
        <v>72</v>
      </c>
      <c r="U2174" s="33" t="s">
        <v>39</v>
      </c>
      <c r="V2174" s="33" t="str">
        <f t="shared" si="318"/>
        <v>OK</v>
      </c>
      <c r="W2174" s="33" t="s">
        <v>49</v>
      </c>
      <c r="X2174" s="33" t="s">
        <v>49</v>
      </c>
      <c r="Y2174" s="33" t="s">
        <v>39</v>
      </c>
      <c r="Z2174" s="14">
        <f t="shared" si="311"/>
        <v>1</v>
      </c>
      <c r="AA2174" s="48">
        <v>1682.31</v>
      </c>
      <c r="AB2174" s="76" t="str">
        <f>IFERROR(VLOOKUP(H2174,[1]!Tabela11[[#All],[PEP/ORDEM]:[Mês_Acompanhamento]],8,0),"GIRO")</f>
        <v>GIRO</v>
      </c>
      <c r="AC2174" s="36" t="s">
        <v>271</v>
      </c>
      <c r="AD2174" s="37" t="s">
        <v>51</v>
      </c>
      <c r="AE2174" s="32" t="str">
        <f t="shared" si="315"/>
        <v>Realizado</v>
      </c>
      <c r="AF2174" s="38" t="s">
        <v>166</v>
      </c>
      <c r="AG2174" s="49">
        <f t="shared" si="317"/>
        <v>667.44</v>
      </c>
      <c r="AH2174" s="40">
        <v>2548098.5699999998</v>
      </c>
      <c r="AI2174" s="50" t="e">
        <f t="shared" si="312"/>
        <v>#N/A</v>
      </c>
      <c r="AJ2174" s="41">
        <v>26384770</v>
      </c>
      <c r="AK2174" s="51">
        <v>667.44</v>
      </c>
      <c r="AL2174" s="34" t="str">
        <f t="shared" si="313"/>
        <v>Mauricio Alves</v>
      </c>
    </row>
    <row r="2175" spans="1:38" hidden="1" x14ac:dyDescent="0.25">
      <c r="A2175" s="189" t="s">
        <v>106</v>
      </c>
      <c r="B2175" s="30" t="s">
        <v>39</v>
      </c>
      <c r="C2175" s="26" t="s">
        <v>52</v>
      </c>
      <c r="D2175" s="26" t="s">
        <v>40</v>
      </c>
      <c r="E2175" s="27">
        <v>14147</v>
      </c>
      <c r="F2175" s="67">
        <v>281</v>
      </c>
      <c r="G2175" s="67"/>
      <c r="H2175" s="44">
        <v>6000863943</v>
      </c>
      <c r="I2175" s="45" t="s">
        <v>287</v>
      </c>
      <c r="J2175" s="45" t="s">
        <v>1047</v>
      </c>
      <c r="K2175" s="30" t="str">
        <f t="shared" si="314"/>
        <v>Custeio</v>
      </c>
      <c r="L2175" s="47" t="s">
        <v>136</v>
      </c>
      <c r="M2175" s="47" t="s">
        <v>420</v>
      </c>
      <c r="N2175" s="26" t="str">
        <f t="shared" si="319"/>
        <v>Pendente</v>
      </c>
      <c r="O2175" s="47" t="s">
        <v>45</v>
      </c>
      <c r="P2175" s="47" t="s">
        <v>638</v>
      </c>
      <c r="Q2175" s="43" t="str">
        <f>IFERROR(IFERROR(VLOOKUP(H2175,[1]STATUS_CAPEX!I:J,2,0),VLOOKUP(H2175,[1]STATUS_OPEX!H:I,2,0)),0)</f>
        <v>LIB //ATEC</v>
      </c>
      <c r="R2175" s="136">
        <v>45607</v>
      </c>
      <c r="S2175" s="32" t="s">
        <v>66</v>
      </c>
      <c r="T2175" s="47" t="s">
        <v>72</v>
      </c>
      <c r="U2175" s="33" t="s">
        <v>67</v>
      </c>
      <c r="V2175" s="33" t="str">
        <f t="shared" si="318"/>
        <v>OK</v>
      </c>
      <c r="W2175" s="33" t="s">
        <v>49</v>
      </c>
      <c r="X2175" s="33" t="s">
        <v>49</v>
      </c>
      <c r="Y2175" s="33" t="str">
        <f>IF(AK2175&gt;0,"OK","NOK")</f>
        <v>OK</v>
      </c>
      <c r="Z2175" s="14">
        <f t="shared" si="311"/>
        <v>0.8</v>
      </c>
      <c r="AA2175" s="48">
        <v>3618.08</v>
      </c>
      <c r="AB2175" s="76" t="str">
        <f>IFERROR(VLOOKUP(H2175,[1]!Tabela11[[#All],[PEP/ORDEM]:[Mês_Acompanhamento]],8,0),"GIRO")</f>
        <v>GIRO</v>
      </c>
      <c r="AC2175" s="36" t="s">
        <v>1048</v>
      </c>
      <c r="AD2175" s="37" t="s">
        <v>51</v>
      </c>
      <c r="AE2175" s="32" t="str">
        <f t="shared" si="315"/>
        <v>Realizado</v>
      </c>
      <c r="AF2175" s="38" t="s">
        <v>68</v>
      </c>
      <c r="AG2175" s="49">
        <f t="shared" si="317"/>
        <v>6456.71</v>
      </c>
      <c r="AH2175" s="40">
        <v>2548098.5699999998</v>
      </c>
      <c r="AI2175" s="50" t="e">
        <f t="shared" si="312"/>
        <v>#N/A</v>
      </c>
      <c r="AJ2175" s="41">
        <v>26632786</v>
      </c>
      <c r="AK2175" s="51">
        <v>6456.71</v>
      </c>
      <c r="AL2175" s="34" t="str">
        <f t="shared" si="313"/>
        <v>Mauricio Alves</v>
      </c>
    </row>
    <row r="2176" spans="1:38" x14ac:dyDescent="0.25">
      <c r="A2176" s="26" t="s">
        <v>38</v>
      </c>
      <c r="B2176" s="26" t="s">
        <v>39</v>
      </c>
      <c r="C2176" s="26" t="s">
        <v>52</v>
      </c>
      <c r="D2176" s="26" t="s">
        <v>40</v>
      </c>
      <c r="E2176" s="27">
        <v>27411</v>
      </c>
      <c r="F2176" s="67">
        <v>282</v>
      </c>
      <c r="G2176" s="67"/>
      <c r="H2176" s="188">
        <v>6000853820</v>
      </c>
      <c r="I2176" s="55" t="s">
        <v>42</v>
      </c>
      <c r="J2176" s="55" t="s">
        <v>42</v>
      </c>
      <c r="K2176" s="30" t="str">
        <f t="shared" si="314"/>
        <v>Custeio</v>
      </c>
      <c r="L2176" s="47" t="s">
        <v>136</v>
      </c>
      <c r="M2176" s="47" t="s">
        <v>420</v>
      </c>
      <c r="N2176" s="26" t="str">
        <f t="shared" si="319"/>
        <v>Realizado</v>
      </c>
      <c r="O2176" s="47" t="s">
        <v>45</v>
      </c>
      <c r="P2176" s="47" t="s">
        <v>653</v>
      </c>
      <c r="Q2176" s="26" t="str">
        <f>IFERROR(IFERROR(VLOOKUP(H2176,[1]STATUS_CAPEX!I:J,2,0),VLOOKUP(H2176,[1]STATUS_OPEX!H:I,2,0)),0)</f>
        <v>LIB //COMS</v>
      </c>
      <c r="R2176" s="136">
        <v>45607</v>
      </c>
      <c r="S2176" s="32" t="s">
        <v>165</v>
      </c>
      <c r="T2176" s="47" t="s">
        <v>72</v>
      </c>
      <c r="U2176" s="33" t="s">
        <v>39</v>
      </c>
      <c r="V2176" s="33" t="str">
        <f t="shared" si="318"/>
        <v>OK</v>
      </c>
      <c r="W2176" s="33" t="s">
        <v>49</v>
      </c>
      <c r="X2176" s="33" t="s">
        <v>49</v>
      </c>
      <c r="Y2176" s="33" t="s">
        <v>39</v>
      </c>
      <c r="Z2176" s="14">
        <f t="shared" si="311"/>
        <v>1</v>
      </c>
      <c r="AA2176" s="48">
        <v>1946.38</v>
      </c>
      <c r="AB2176" s="76" t="str">
        <f>IFERROR(VLOOKUP(H2176,[1]!Tabela11[[#All],[PEP/ORDEM]:[Mês_Acompanhamento]],8,0),"GIRO")</f>
        <v>GIRO</v>
      </c>
      <c r="AC2176" s="36" t="s">
        <v>271</v>
      </c>
      <c r="AD2176" s="37" t="s">
        <v>51</v>
      </c>
      <c r="AE2176" s="32" t="str">
        <f t="shared" si="315"/>
        <v>Realizado</v>
      </c>
      <c r="AF2176" s="38" t="s">
        <v>166</v>
      </c>
      <c r="AG2176" s="49">
        <f t="shared" si="317"/>
        <v>1940.36</v>
      </c>
      <c r="AH2176" s="40">
        <v>2548098.5699999998</v>
      </c>
      <c r="AI2176" s="50" t="e">
        <f t="shared" si="312"/>
        <v>#N/A</v>
      </c>
      <c r="AJ2176" s="41">
        <v>26384855</v>
      </c>
      <c r="AK2176" s="51">
        <v>1940.36</v>
      </c>
      <c r="AL2176" s="34" t="str">
        <f t="shared" si="313"/>
        <v>Mauricio Alves</v>
      </c>
    </row>
    <row r="2177" spans="1:38" hidden="1" x14ac:dyDescent="0.25">
      <c r="A2177" s="26" t="s">
        <v>183</v>
      </c>
      <c r="B2177" s="26" t="s">
        <v>334</v>
      </c>
      <c r="C2177" s="26" t="s">
        <v>677</v>
      </c>
      <c r="D2177" s="26" t="s">
        <v>354</v>
      </c>
      <c r="E2177" s="27">
        <v>22449</v>
      </c>
      <c r="F2177" s="67">
        <v>283</v>
      </c>
      <c r="G2177" s="67"/>
      <c r="H2177" s="44" t="s">
        <v>1049</v>
      </c>
      <c r="I2177" s="45" t="s">
        <v>679</v>
      </c>
      <c r="J2177" s="45" t="s">
        <v>679</v>
      </c>
      <c r="K2177" s="30" t="str">
        <f t="shared" si="314"/>
        <v>EME</v>
      </c>
      <c r="L2177" s="47" t="s">
        <v>136</v>
      </c>
      <c r="M2177" s="47" t="s">
        <v>420</v>
      </c>
      <c r="N2177" s="26" t="str">
        <f t="shared" si="319"/>
        <v>Pendente</v>
      </c>
      <c r="O2177" s="47" t="s">
        <v>45</v>
      </c>
      <c r="P2177" s="47" t="s">
        <v>1050</v>
      </c>
      <c r="Q2177" s="43">
        <f>IFERROR(IFERROR(VLOOKUP(H2177,[1]STATUS_CAPEX!I:J,2,0),VLOOKUP(H2177,[1]STATUS_OPEX!H:I,2,0)),0)</f>
        <v>0</v>
      </c>
      <c r="R2177" s="136">
        <v>45607</v>
      </c>
      <c r="S2177" s="32" t="s">
        <v>66</v>
      </c>
      <c r="T2177" s="47" t="s">
        <v>72</v>
      </c>
      <c r="U2177" s="47"/>
      <c r="V2177" s="33" t="str">
        <f t="shared" si="318"/>
        <v>OK</v>
      </c>
      <c r="W2177" s="33" t="s">
        <v>49</v>
      </c>
      <c r="X2177" s="33" t="s">
        <v>49</v>
      </c>
      <c r="Y2177" s="33" t="str">
        <f>IF(AK2177&gt;0,"OK","NOK")</f>
        <v>NOK</v>
      </c>
      <c r="Z2177" s="14">
        <f t="shared" si="311"/>
        <v>0.6</v>
      </c>
      <c r="AA2177" s="48">
        <v>2269.2399999999998</v>
      </c>
      <c r="AB2177" s="76" t="str">
        <f>IFERROR(VLOOKUP(H2177,[1]!Tabela11[[#All],[PEP/ORDEM]:[Mês_Acompanhamento]],8,0),"GIRO")</f>
        <v>GIRO</v>
      </c>
      <c r="AC2177" s="36" t="str">
        <f>IFERROR(VLOOKUP(T2177,[1]STATUS_CAPEX!Q:R,2,0),"SAMUEL OLIVEIRA")</f>
        <v>SAMUEL OLIVEIRA</v>
      </c>
      <c r="AD2177" s="37" t="s">
        <v>51</v>
      </c>
      <c r="AE2177" s="32" t="str">
        <f t="shared" si="315"/>
        <v>Não realizado</v>
      </c>
      <c r="AF2177" s="38" t="s">
        <v>68</v>
      </c>
      <c r="AG2177" s="49">
        <f t="shared" si="317"/>
        <v>0</v>
      </c>
      <c r="AH2177" s="40">
        <v>2548098.5699999998</v>
      </c>
      <c r="AI2177" s="50" t="e">
        <f t="shared" si="312"/>
        <v>#N/A</v>
      </c>
      <c r="AJ2177" s="41">
        <v>0</v>
      </c>
      <c r="AK2177" s="51">
        <v>0</v>
      </c>
      <c r="AL2177" s="34" t="str">
        <f t="shared" si="313"/>
        <v>Erica Fragoso</v>
      </c>
    </row>
    <row r="2178" spans="1:38" hidden="1" x14ac:dyDescent="0.25">
      <c r="A2178" s="189" t="s">
        <v>365</v>
      </c>
      <c r="B2178" s="30" t="s">
        <v>39</v>
      </c>
      <c r="C2178" s="26" t="s">
        <v>52</v>
      </c>
      <c r="D2178" s="26" t="s">
        <v>40</v>
      </c>
      <c r="E2178" s="27">
        <v>3593</v>
      </c>
      <c r="F2178" s="67">
        <v>284</v>
      </c>
      <c r="G2178" s="67"/>
      <c r="H2178" s="177">
        <v>6000864063</v>
      </c>
      <c r="I2178" s="45" t="s">
        <v>287</v>
      </c>
      <c r="J2178" s="45" t="s">
        <v>1051</v>
      </c>
      <c r="K2178" s="30" t="str">
        <f t="shared" si="314"/>
        <v>Custeio</v>
      </c>
      <c r="L2178" s="47" t="s">
        <v>136</v>
      </c>
      <c r="M2178" s="47" t="s">
        <v>420</v>
      </c>
      <c r="N2178" s="26" t="str">
        <f t="shared" si="319"/>
        <v>Realizado</v>
      </c>
      <c r="O2178" s="47" t="s">
        <v>137</v>
      </c>
      <c r="P2178" s="47" t="s">
        <v>638</v>
      </c>
      <c r="Q2178" s="43" t="str">
        <f>IFERROR(IFERROR(VLOOKUP(H2178,[1]STATUS_CAPEX!I:J,2,0),VLOOKUP(H2178,[1]STATUS_OPEX!H:I,2,0)),0)</f>
        <v>LIB //ATEC</v>
      </c>
      <c r="R2178" s="136">
        <v>45607</v>
      </c>
      <c r="S2178" s="32" t="s">
        <v>66</v>
      </c>
      <c r="T2178" s="47" t="s">
        <v>72</v>
      </c>
      <c r="U2178" s="33" t="s">
        <v>378</v>
      </c>
      <c r="V2178" s="33" t="str">
        <f t="shared" si="318"/>
        <v>OK</v>
      </c>
      <c r="W2178" s="33" t="s">
        <v>49</v>
      </c>
      <c r="X2178" s="33" t="s">
        <v>49</v>
      </c>
      <c r="Y2178" s="33" t="str">
        <f>IF(AK2178&gt;0,"OK","NOK")</f>
        <v>OK</v>
      </c>
      <c r="Z2178" s="14">
        <f t="shared" ref="Z2178:Z2241" si="320">(COUNTIF(U2178:Y2178,"OK")+COUNTIF(V2178:Y2178,"NA")+COUNTIF(U2178:Y2178,"anexado")+COUNTIF(V2178:Y2178,"sem anexo"))/5</f>
        <v>1</v>
      </c>
      <c r="AA2178" s="48">
        <v>825.31</v>
      </c>
      <c r="AB2178" s="76" t="str">
        <f>IFERROR(VLOOKUP(H2178,[1]!Tabela11[[#All],[PEP/ORDEM]:[Mês_Acompanhamento]],8,0),"GIRO")</f>
        <v>GIRO</v>
      </c>
      <c r="AC2178" s="36" t="s">
        <v>1048</v>
      </c>
      <c r="AD2178" s="37" t="s">
        <v>51</v>
      </c>
      <c r="AE2178" s="32" t="str">
        <f t="shared" si="315"/>
        <v>Realizado</v>
      </c>
      <c r="AF2178" s="38" t="s">
        <v>68</v>
      </c>
      <c r="AG2178" s="49">
        <f t="shared" si="317"/>
        <v>76.28</v>
      </c>
      <c r="AH2178" s="40">
        <v>2548098.5699999998</v>
      </c>
      <c r="AI2178" s="50" t="e">
        <f t="shared" ref="AI2178:AI2241" si="321">VLOOKUP(T2178,AN:AO,2,0)</f>
        <v>#N/A</v>
      </c>
      <c r="AJ2178" s="41">
        <v>26632849</v>
      </c>
      <c r="AK2178" s="51">
        <v>76.28</v>
      </c>
      <c r="AL2178" s="34" t="str">
        <f t="shared" ref="AL2178:AL2241" si="322">IF(OR(A2178="pendência planejamento", A2178="pendência construtiva", A2178="logistica equatorial"), "Erica Fragoso", IF(OR(A2178="obras coms", A2178="obras conc", A2178="pendência fechamento", A2178="almoxarifado", A2178="Fechamento", A2178="Disponibilidade Noturna", A2178="Sobre Aviso", A2178="Disponibilidade Contrato", A2178="Disponibilidade"), "Mauricio Alves", ""))</f>
        <v>Mauricio Alves</v>
      </c>
    </row>
    <row r="2179" spans="1:38" hidden="1" x14ac:dyDescent="0.25">
      <c r="A2179" s="26" t="s">
        <v>106</v>
      </c>
      <c r="B2179" s="30" t="s">
        <v>39</v>
      </c>
      <c r="C2179" s="26" t="s">
        <v>52</v>
      </c>
      <c r="D2179" s="26" t="s">
        <v>40</v>
      </c>
      <c r="E2179" s="27">
        <v>3623</v>
      </c>
      <c r="F2179" s="67">
        <v>285</v>
      </c>
      <c r="G2179" s="67"/>
      <c r="H2179" s="44" t="s">
        <v>1052</v>
      </c>
      <c r="I2179" s="45" t="s">
        <v>63</v>
      </c>
      <c r="J2179" s="45" t="s">
        <v>63</v>
      </c>
      <c r="K2179" s="30" t="str">
        <f t="shared" ref="K2179:K2242" si="323">IF(OR(ISNUMBER( FIND("Criar PEP",H2179)), ISNUMBER( FIND("Criar Ordem",H2179))), "Sem Informação", IFERROR(IF(MID(H2179,11,3)&lt;&gt;"", MID(H2179,11,3), "Custeio"), "Custeio"))</f>
        <v>EME</v>
      </c>
      <c r="L2179" s="47" t="s">
        <v>136</v>
      </c>
      <c r="M2179" s="47" t="s">
        <v>44</v>
      </c>
      <c r="N2179" s="26" t="str">
        <f t="shared" si="319"/>
        <v>Pendente</v>
      </c>
      <c r="O2179" s="47" t="s">
        <v>64</v>
      </c>
      <c r="P2179" s="190" t="s">
        <v>946</v>
      </c>
      <c r="Q2179" s="26" t="str">
        <f>IFERROR(IFERROR(VLOOKUP(H2179,[1]STATUS_CAPEX!I:J,2,0),VLOOKUP(H2179,[1]STATUS_OPEX!H:I,2,0)),0)</f>
        <v>LIB //ENER</v>
      </c>
      <c r="R2179" s="135">
        <v>45607</v>
      </c>
      <c r="S2179" s="32" t="s">
        <v>66</v>
      </c>
      <c r="T2179" s="47" t="s">
        <v>48</v>
      </c>
      <c r="U2179" s="33" t="s">
        <v>67</v>
      </c>
      <c r="V2179" s="33" t="str">
        <f t="shared" si="318"/>
        <v>OK</v>
      </c>
      <c r="W2179" s="33" t="s">
        <v>49</v>
      </c>
      <c r="X2179" s="33" t="s">
        <v>49</v>
      </c>
      <c r="Y2179" s="33" t="str">
        <f>IF(AK2179&gt;0,"OK","NOK")</f>
        <v>OK</v>
      </c>
      <c r="Z2179" s="14">
        <f t="shared" si="320"/>
        <v>0.8</v>
      </c>
      <c r="AA2179" s="48">
        <v>2604.1999999999998</v>
      </c>
      <c r="AB2179" s="76" t="s">
        <v>50</v>
      </c>
      <c r="AC2179" s="36" t="s">
        <v>347</v>
      </c>
      <c r="AD2179" s="37" t="s">
        <v>51</v>
      </c>
      <c r="AE2179" s="32" t="str">
        <f t="shared" ref="AE2179:AE2242" si="324">IF(AND(AJ2179&gt;0, AK2179&gt;0), "Realizado", "Não realizado")</f>
        <v>Realizado</v>
      </c>
      <c r="AF2179" s="38" t="s">
        <v>68</v>
      </c>
      <c r="AG2179" s="49">
        <f t="shared" si="317"/>
        <v>1632.06</v>
      </c>
      <c r="AH2179" s="40">
        <v>2548098.5699999998</v>
      </c>
      <c r="AI2179" s="50" t="e">
        <f t="shared" si="321"/>
        <v>#N/A</v>
      </c>
      <c r="AJ2179" s="110">
        <v>26506018</v>
      </c>
      <c r="AK2179" s="191">
        <v>1632.06</v>
      </c>
      <c r="AL2179" s="34" t="str">
        <f t="shared" si="322"/>
        <v>Mauricio Alves</v>
      </c>
    </row>
    <row r="2180" spans="1:38" hidden="1" x14ac:dyDescent="0.25">
      <c r="A2180" s="43" t="s">
        <v>183</v>
      </c>
      <c r="B2180" s="26" t="s">
        <v>188</v>
      </c>
      <c r="C2180" s="26" t="s">
        <v>189</v>
      </c>
      <c r="D2180" s="26" t="s">
        <v>40</v>
      </c>
      <c r="E2180" s="27">
        <v>2331</v>
      </c>
      <c r="F2180" s="67">
        <v>455</v>
      </c>
      <c r="G2180" s="67"/>
      <c r="H2180" s="167" t="s">
        <v>1053</v>
      </c>
      <c r="I2180" s="45" t="s">
        <v>63</v>
      </c>
      <c r="J2180" s="45" t="s">
        <v>63</v>
      </c>
      <c r="K2180" s="30" t="str">
        <f t="shared" si="323"/>
        <v>EME</v>
      </c>
      <c r="L2180" s="47" t="s">
        <v>136</v>
      </c>
      <c r="M2180" s="47" t="s">
        <v>99</v>
      </c>
      <c r="N2180" s="26" t="str">
        <f t="shared" si="319"/>
        <v>Pendente</v>
      </c>
      <c r="O2180" s="47" t="s">
        <v>45</v>
      </c>
      <c r="P2180" s="47" t="s">
        <v>705</v>
      </c>
      <c r="Q2180" s="26" t="str">
        <f>IFERROR(IFERROR(VLOOKUP(H2180,[1]STATUS_CAPEX!I:J,2,0),VLOOKUP(H2180,[1]STATUS_OPEX!H:I,2,0)),0)</f>
        <v>LIB //ATEC</v>
      </c>
      <c r="R2180" s="136">
        <v>45607</v>
      </c>
      <c r="S2180" s="32" t="s">
        <v>66</v>
      </c>
      <c r="T2180" s="26" t="s">
        <v>48</v>
      </c>
      <c r="U2180" s="33" t="s">
        <v>67</v>
      </c>
      <c r="V2180" s="33" t="str">
        <f t="shared" si="318"/>
        <v>OK</v>
      </c>
      <c r="W2180" s="33" t="s">
        <v>148</v>
      </c>
      <c r="X2180" s="33" t="s">
        <v>148</v>
      </c>
      <c r="Y2180" s="33" t="str">
        <f>IF(AK2180&gt;0,"OK","NOK")</f>
        <v>NOK</v>
      </c>
      <c r="Z2180" s="14">
        <f t="shared" si="320"/>
        <v>0.2</v>
      </c>
      <c r="AA2180" s="48">
        <v>4485.1899999999996</v>
      </c>
      <c r="AB2180" s="76" t="str">
        <f>IFERROR(VLOOKUP(H2180,[1]!Tabela11[[#All],[PEP/ORDEM]:[Mês_Acompanhamento]],8,0),"GIRO")</f>
        <v>GIRO</v>
      </c>
      <c r="AC2180" s="36" t="s">
        <v>73</v>
      </c>
      <c r="AD2180" s="37" t="s">
        <v>51</v>
      </c>
      <c r="AE2180" s="32" t="str">
        <f t="shared" si="324"/>
        <v>Não realizado</v>
      </c>
      <c r="AF2180" s="38" t="s">
        <v>68</v>
      </c>
      <c r="AG2180" s="49">
        <f t="shared" si="317"/>
        <v>0</v>
      </c>
      <c r="AH2180" s="40">
        <v>2548098.5699999998</v>
      </c>
      <c r="AI2180" s="50" t="e">
        <f t="shared" si="321"/>
        <v>#N/A</v>
      </c>
      <c r="AJ2180" s="41">
        <v>0</v>
      </c>
      <c r="AK2180" s="51">
        <v>0</v>
      </c>
      <c r="AL2180" s="34" t="str">
        <f t="shared" si="322"/>
        <v>Erica Fragoso</v>
      </c>
    </row>
    <row r="2181" spans="1:38" hidden="1" x14ac:dyDescent="0.25">
      <c r="A2181" s="43" t="s">
        <v>183</v>
      </c>
      <c r="B2181" s="26" t="s">
        <v>188</v>
      </c>
      <c r="C2181" s="26" t="s">
        <v>189</v>
      </c>
      <c r="D2181" s="26" t="s">
        <v>40</v>
      </c>
      <c r="E2181" s="27">
        <v>29427</v>
      </c>
      <c r="F2181" s="67">
        <v>456</v>
      </c>
      <c r="G2181" s="67"/>
      <c r="H2181" s="167" t="s">
        <v>1054</v>
      </c>
      <c r="I2181" s="45" t="s">
        <v>63</v>
      </c>
      <c r="J2181" s="45" t="s">
        <v>63</v>
      </c>
      <c r="K2181" s="30" t="str">
        <f t="shared" si="323"/>
        <v>EME</v>
      </c>
      <c r="L2181" s="47" t="s">
        <v>136</v>
      </c>
      <c r="M2181" s="47" t="s">
        <v>99</v>
      </c>
      <c r="N2181" s="26" t="str">
        <f t="shared" si="319"/>
        <v>Pendente</v>
      </c>
      <c r="O2181" s="47" t="s">
        <v>45</v>
      </c>
      <c r="P2181" s="47" t="s">
        <v>705</v>
      </c>
      <c r="Q2181" s="26" t="str">
        <f>IFERROR(IFERROR(VLOOKUP(H2181,[1]STATUS_CAPEX!I:J,2,0),VLOOKUP(H2181,[1]STATUS_OPEX!H:I,2,0)),0)</f>
        <v>LIB //ATEC</v>
      </c>
      <c r="R2181" s="136">
        <v>45607</v>
      </c>
      <c r="S2181" s="32" t="s">
        <v>66</v>
      </c>
      <c r="T2181" s="26" t="s">
        <v>48</v>
      </c>
      <c r="U2181" s="33" t="s">
        <v>67</v>
      </c>
      <c r="V2181" s="33" t="str">
        <f t="shared" si="318"/>
        <v>OK</v>
      </c>
      <c r="W2181" s="33" t="s">
        <v>148</v>
      </c>
      <c r="X2181" s="33" t="s">
        <v>148</v>
      </c>
      <c r="Y2181" s="33" t="str">
        <f>IF(AK2181&gt;0,"OK","NOK")</f>
        <v>NOK</v>
      </c>
      <c r="Z2181" s="14">
        <f t="shared" si="320"/>
        <v>0.2</v>
      </c>
      <c r="AA2181" s="48">
        <v>3806.45</v>
      </c>
      <c r="AB2181" s="76" t="str">
        <f>IFERROR(VLOOKUP(H2181,[1]!Tabela11[[#All],[PEP/ORDEM]:[Mês_Acompanhamento]],8,0),"GIRO")</f>
        <v>GIRO</v>
      </c>
      <c r="AC2181" s="36" t="s">
        <v>73</v>
      </c>
      <c r="AD2181" s="37" t="s">
        <v>51</v>
      </c>
      <c r="AE2181" s="32" t="str">
        <f t="shared" si="324"/>
        <v>Não realizado</v>
      </c>
      <c r="AF2181" s="38" t="s">
        <v>68</v>
      </c>
      <c r="AG2181" s="49">
        <f t="shared" si="317"/>
        <v>0</v>
      </c>
      <c r="AH2181" s="40">
        <v>2548098.5699999998</v>
      </c>
      <c r="AI2181" s="50" t="e">
        <f t="shared" si="321"/>
        <v>#N/A</v>
      </c>
      <c r="AJ2181" s="41">
        <v>0</v>
      </c>
      <c r="AK2181" s="51">
        <v>0</v>
      </c>
      <c r="AL2181" s="34" t="str">
        <f t="shared" si="322"/>
        <v>Erica Fragoso</v>
      </c>
    </row>
    <row r="2182" spans="1:38" hidden="1" x14ac:dyDescent="0.25">
      <c r="A2182" s="26" t="s">
        <v>365</v>
      </c>
      <c r="B2182" s="26" t="s">
        <v>39</v>
      </c>
      <c r="C2182" s="26" t="s">
        <v>52</v>
      </c>
      <c r="D2182" s="26" t="s">
        <v>40</v>
      </c>
      <c r="E2182" s="27">
        <v>23570</v>
      </c>
      <c r="F2182" s="67">
        <v>457</v>
      </c>
      <c r="G2182" s="67"/>
      <c r="H2182" s="44" t="s">
        <v>1055</v>
      </c>
      <c r="I2182" s="45" t="s">
        <v>63</v>
      </c>
      <c r="J2182" s="45" t="s">
        <v>63</v>
      </c>
      <c r="K2182" s="30" t="str">
        <f t="shared" si="323"/>
        <v>EME</v>
      </c>
      <c r="L2182" s="47" t="s">
        <v>136</v>
      </c>
      <c r="M2182" s="47" t="s">
        <v>99</v>
      </c>
      <c r="N2182" s="26" t="str">
        <f t="shared" si="319"/>
        <v>Pendente</v>
      </c>
      <c r="O2182" s="47" t="s">
        <v>105</v>
      </c>
      <c r="P2182" s="47" t="s">
        <v>700</v>
      </c>
      <c r="Q2182" s="26" t="str">
        <f>IFERROR(IFERROR(VLOOKUP(H2182,[1]STATUS_CAPEX!I:J,2,0),VLOOKUP(H2182,[1]STATUS_OPEX!H:I,2,0)),0)</f>
        <v>LIB //CONC</v>
      </c>
      <c r="R2182" s="136">
        <v>45607</v>
      </c>
      <c r="S2182" s="32" t="s">
        <v>66</v>
      </c>
      <c r="T2182" s="26" t="s">
        <v>48</v>
      </c>
      <c r="U2182" s="33" t="s">
        <v>39</v>
      </c>
      <c r="V2182" s="33" t="str">
        <f t="shared" si="318"/>
        <v>OK</v>
      </c>
      <c r="W2182" s="33" t="s">
        <v>148</v>
      </c>
      <c r="X2182" s="33" t="s">
        <v>148</v>
      </c>
      <c r="Y2182" s="33" t="s">
        <v>39</v>
      </c>
      <c r="Z2182" s="14">
        <f t="shared" si="320"/>
        <v>0.6</v>
      </c>
      <c r="AA2182" s="48">
        <v>3897.08</v>
      </c>
      <c r="AB2182" s="50" t="s">
        <v>50</v>
      </c>
      <c r="AC2182" s="36" t="s">
        <v>347</v>
      </c>
      <c r="AD2182" s="37">
        <v>45642</v>
      </c>
      <c r="AE2182" s="32" t="str">
        <f t="shared" si="324"/>
        <v>Realizado</v>
      </c>
      <c r="AF2182" s="38" t="s">
        <v>68</v>
      </c>
      <c r="AG2182" s="49">
        <f t="shared" si="317"/>
        <v>4504.7299999999996</v>
      </c>
      <c r="AH2182" s="40">
        <v>2548098.5699999998</v>
      </c>
      <c r="AI2182" s="50" t="e">
        <f t="shared" si="321"/>
        <v>#N/A</v>
      </c>
      <c r="AJ2182" s="50">
        <v>26436219</v>
      </c>
      <c r="AK2182" s="51">
        <v>4504.7299999999996</v>
      </c>
      <c r="AL2182" s="34" t="str">
        <f t="shared" si="322"/>
        <v>Mauricio Alves</v>
      </c>
    </row>
    <row r="2183" spans="1:38" x14ac:dyDescent="0.25">
      <c r="A2183" s="26" t="s">
        <v>38</v>
      </c>
      <c r="B2183" s="26" t="s">
        <v>39</v>
      </c>
      <c r="C2183" s="26" t="s">
        <v>52</v>
      </c>
      <c r="D2183" s="26" t="s">
        <v>40</v>
      </c>
      <c r="E2183" s="117">
        <v>13362</v>
      </c>
      <c r="F2183" s="118">
        <v>892</v>
      </c>
      <c r="G2183" s="118"/>
      <c r="H2183" s="188">
        <v>6000779535</v>
      </c>
      <c r="I2183" s="29" t="s">
        <v>42</v>
      </c>
      <c r="J2183" s="29" t="s">
        <v>42</v>
      </c>
      <c r="K2183" s="30" t="str">
        <f t="shared" si="323"/>
        <v>Custeio</v>
      </c>
      <c r="L2183" s="119" t="s">
        <v>728</v>
      </c>
      <c r="M2183" s="119" t="s">
        <v>891</v>
      </c>
      <c r="N2183" s="43" t="str">
        <f t="shared" si="319"/>
        <v>Realizado</v>
      </c>
      <c r="O2183" s="119" t="s">
        <v>45</v>
      </c>
      <c r="P2183" s="119" t="s">
        <v>76</v>
      </c>
      <c r="Q2183" s="43" t="str">
        <f>IFERROR(IFERROR(VLOOKUP(H2183,[1]STATUS_CAPEX!I:J,2,0),VLOOKUP(H2183,[1]STATUS_OPEX!H:I,2,0)),0)</f>
        <v>LIB //COMS</v>
      </c>
      <c r="R2183" s="136">
        <v>45608</v>
      </c>
      <c r="S2183" s="99" t="s">
        <v>165</v>
      </c>
      <c r="T2183" s="119" t="s">
        <v>72</v>
      </c>
      <c r="U2183" s="33" t="s">
        <v>39</v>
      </c>
      <c r="V2183" s="33" t="str">
        <f t="shared" si="318"/>
        <v>OK</v>
      </c>
      <c r="W2183" s="33" t="s">
        <v>49</v>
      </c>
      <c r="X2183" s="33" t="s">
        <v>49</v>
      </c>
      <c r="Y2183" s="33" t="s">
        <v>39</v>
      </c>
      <c r="Z2183" s="14">
        <f t="shared" si="320"/>
        <v>1</v>
      </c>
      <c r="AA2183" s="121">
        <v>15397.2</v>
      </c>
      <c r="AB2183" s="139" t="str">
        <f>IFERROR(VLOOKUP(H2183,[1]!Tabela11[[#All],[PEP/ORDEM]:[Mês_Acompanhamento]],8,0),"GIRO")</f>
        <v>GIRO</v>
      </c>
      <c r="AC2183" s="104" t="s">
        <v>271</v>
      </c>
      <c r="AD2183" s="37" t="s">
        <v>51</v>
      </c>
      <c r="AE2183" s="32" t="str">
        <f t="shared" si="324"/>
        <v>Realizado</v>
      </c>
      <c r="AF2183" s="38" t="s">
        <v>166</v>
      </c>
      <c r="AG2183" s="122">
        <f t="shared" si="317"/>
        <v>8001.4</v>
      </c>
      <c r="AH2183" s="40">
        <v>2548098.5699999998</v>
      </c>
      <c r="AI2183" s="123" t="e">
        <f t="shared" si="321"/>
        <v>#N/A</v>
      </c>
      <c r="AJ2183" s="41">
        <v>26363624</v>
      </c>
      <c r="AK2183" s="156">
        <v>8001.4</v>
      </c>
      <c r="AL2183" s="34" t="str">
        <f t="shared" si="322"/>
        <v>Mauricio Alves</v>
      </c>
    </row>
    <row r="2184" spans="1:38" x14ac:dyDescent="0.25">
      <c r="A2184" s="26" t="s">
        <v>38</v>
      </c>
      <c r="B2184" s="26" t="s">
        <v>39</v>
      </c>
      <c r="C2184" s="26" t="s">
        <v>52</v>
      </c>
      <c r="D2184" s="26" t="s">
        <v>40</v>
      </c>
      <c r="E2184" s="27">
        <v>13362</v>
      </c>
      <c r="F2184" s="67">
        <v>893</v>
      </c>
      <c r="G2184" s="67"/>
      <c r="H2184" s="188">
        <v>6000779535</v>
      </c>
      <c r="I2184" s="26" t="s">
        <v>42</v>
      </c>
      <c r="J2184" s="26" t="s">
        <v>42</v>
      </c>
      <c r="K2184" s="30" t="str">
        <f t="shared" si="323"/>
        <v>Custeio</v>
      </c>
      <c r="L2184" s="182" t="s">
        <v>728</v>
      </c>
      <c r="M2184" s="119" t="s">
        <v>891</v>
      </c>
      <c r="N2184" s="26" t="str">
        <f t="shared" si="319"/>
        <v>Realizado</v>
      </c>
      <c r="O2184" s="47" t="s">
        <v>45</v>
      </c>
      <c r="P2184" s="47" t="s">
        <v>76</v>
      </c>
      <c r="Q2184" s="26" t="str">
        <f>IFERROR(IFERROR(VLOOKUP(H2184,[1]STATUS_CAPEX!I:J,2,0),VLOOKUP(H2184,[1]STATUS_OPEX!H:I,2,0)),0)</f>
        <v>LIB //COMS</v>
      </c>
      <c r="R2184" s="136">
        <v>45608</v>
      </c>
      <c r="S2184" s="32" t="s">
        <v>165</v>
      </c>
      <c r="T2184" s="119" t="s">
        <v>72</v>
      </c>
      <c r="U2184" s="33" t="s">
        <v>39</v>
      </c>
      <c r="V2184" s="33" t="str">
        <f t="shared" si="318"/>
        <v>OK</v>
      </c>
      <c r="W2184" s="33" t="s">
        <v>49</v>
      </c>
      <c r="X2184" s="33" t="s">
        <v>49</v>
      </c>
      <c r="Y2184" s="33" t="s">
        <v>39</v>
      </c>
      <c r="Z2184" s="14">
        <f t="shared" si="320"/>
        <v>1</v>
      </c>
      <c r="AA2184" s="48">
        <v>7399.91</v>
      </c>
      <c r="AB2184" s="76" t="str">
        <f>IFERROR(VLOOKUP(H2184,[1]!Tabela11[[#All],[PEP/ORDEM]:[Mês_Acompanhamento]],8,0),"GIRO")</f>
        <v>GIRO</v>
      </c>
      <c r="AC2184" s="104" t="s">
        <v>271</v>
      </c>
      <c r="AD2184" s="37" t="s">
        <v>51</v>
      </c>
      <c r="AE2184" s="32" t="str">
        <f t="shared" si="324"/>
        <v>Realizado</v>
      </c>
      <c r="AF2184" s="38" t="s">
        <v>166</v>
      </c>
      <c r="AG2184" s="49">
        <f t="shared" si="317"/>
        <v>4572.1899999999996</v>
      </c>
      <c r="AH2184" s="40">
        <v>2548098.5699999998</v>
      </c>
      <c r="AI2184" s="50" t="e">
        <f t="shared" si="321"/>
        <v>#N/A</v>
      </c>
      <c r="AJ2184" s="41">
        <v>26363624</v>
      </c>
      <c r="AK2184" s="77">
        <v>4572.1899999999996</v>
      </c>
      <c r="AL2184" s="34" t="str">
        <f t="shared" si="322"/>
        <v>Mauricio Alves</v>
      </c>
    </row>
    <row r="2185" spans="1:38" x14ac:dyDescent="0.25">
      <c r="A2185" s="26" t="s">
        <v>38</v>
      </c>
      <c r="B2185" s="26" t="s">
        <v>39</v>
      </c>
      <c r="C2185" s="26" t="s">
        <v>52</v>
      </c>
      <c r="D2185" s="26" t="s">
        <v>40</v>
      </c>
      <c r="E2185" s="27">
        <v>13362</v>
      </c>
      <c r="F2185" s="67">
        <v>894</v>
      </c>
      <c r="G2185" s="67"/>
      <c r="H2185" s="188">
        <v>6000779535</v>
      </c>
      <c r="I2185" s="43" t="s">
        <v>42</v>
      </c>
      <c r="J2185" s="43" t="s">
        <v>42</v>
      </c>
      <c r="K2185" s="30" t="str">
        <f t="shared" si="323"/>
        <v>Custeio</v>
      </c>
      <c r="L2185" s="182" t="s">
        <v>728</v>
      </c>
      <c r="M2185" s="119" t="s">
        <v>891</v>
      </c>
      <c r="N2185" s="26" t="str">
        <f t="shared" si="319"/>
        <v>Realizado</v>
      </c>
      <c r="O2185" s="47" t="s">
        <v>45</v>
      </c>
      <c r="P2185" s="47" t="s">
        <v>76</v>
      </c>
      <c r="Q2185" s="26" t="str">
        <f>IFERROR(IFERROR(VLOOKUP(H2185,[1]STATUS_CAPEX!I:J,2,0),VLOOKUP(H2185,[1]STATUS_OPEX!H:I,2,0)),0)</f>
        <v>LIB //COMS</v>
      </c>
      <c r="R2185" s="136">
        <v>45608</v>
      </c>
      <c r="S2185" s="32" t="s">
        <v>165</v>
      </c>
      <c r="T2185" s="119" t="s">
        <v>72</v>
      </c>
      <c r="U2185" s="33" t="s">
        <v>39</v>
      </c>
      <c r="V2185" s="33" t="str">
        <f t="shared" si="318"/>
        <v>OK</v>
      </c>
      <c r="W2185" s="33" t="s">
        <v>49</v>
      </c>
      <c r="X2185" s="33" t="s">
        <v>49</v>
      </c>
      <c r="Y2185" s="33" t="s">
        <v>39</v>
      </c>
      <c r="Z2185" s="14">
        <f t="shared" si="320"/>
        <v>1</v>
      </c>
      <c r="AA2185" s="48">
        <v>4619.16</v>
      </c>
      <c r="AB2185" s="76" t="str">
        <f>IFERROR(VLOOKUP(H2185,[1]!Tabela11[[#All],[PEP/ORDEM]:[Mês_Acompanhamento]],8,0),"GIRO")</f>
        <v>GIRO</v>
      </c>
      <c r="AC2185" s="104" t="s">
        <v>271</v>
      </c>
      <c r="AD2185" s="37" t="s">
        <v>51</v>
      </c>
      <c r="AE2185" s="32" t="str">
        <f t="shared" si="324"/>
        <v>Realizado</v>
      </c>
      <c r="AF2185" s="38" t="s">
        <v>166</v>
      </c>
      <c r="AG2185" s="49">
        <f t="shared" si="317"/>
        <v>3526.2</v>
      </c>
      <c r="AH2185" s="40">
        <v>2548098.5699999998</v>
      </c>
      <c r="AI2185" s="50" t="e">
        <f t="shared" si="321"/>
        <v>#N/A</v>
      </c>
      <c r="AJ2185" s="41">
        <v>26363624</v>
      </c>
      <c r="AK2185" s="77">
        <v>3526.2</v>
      </c>
      <c r="AL2185" s="34" t="str">
        <f t="shared" si="322"/>
        <v>Mauricio Alves</v>
      </c>
    </row>
    <row r="2186" spans="1:38" hidden="1" x14ac:dyDescent="0.25">
      <c r="A2186" s="26" t="s">
        <v>283</v>
      </c>
      <c r="B2186" s="26" t="s">
        <v>284</v>
      </c>
      <c r="C2186" s="26" t="s">
        <v>285</v>
      </c>
      <c r="D2186" s="26" t="s">
        <v>286</v>
      </c>
      <c r="E2186" s="27">
        <v>13360</v>
      </c>
      <c r="F2186" s="67">
        <v>895</v>
      </c>
      <c r="G2186" s="67"/>
      <c r="H2186" s="44">
        <v>6000847310</v>
      </c>
      <c r="I2186" s="90" t="s">
        <v>107</v>
      </c>
      <c r="J2186" s="90" t="s">
        <v>107</v>
      </c>
      <c r="K2186" s="30" t="str">
        <f t="shared" si="323"/>
        <v>Custeio</v>
      </c>
      <c r="L2186" s="119" t="s">
        <v>728</v>
      </c>
      <c r="M2186" s="119" t="s">
        <v>891</v>
      </c>
      <c r="N2186" s="26" t="str">
        <f t="shared" si="319"/>
        <v>Realizado</v>
      </c>
      <c r="O2186" s="47" t="s">
        <v>45</v>
      </c>
      <c r="P2186" s="47" t="s">
        <v>76</v>
      </c>
      <c r="Q2186" s="26" t="str">
        <f>IFERROR(IFERROR(VLOOKUP(H2186,[1]STATUS_CAPEX!I:J,2,0),VLOOKUP(H2186,[1]STATUS_OPEX!H:I,2,0)),0)</f>
        <v>LIB //PEND</v>
      </c>
      <c r="R2186" s="136">
        <v>45608</v>
      </c>
      <c r="S2186" s="32" t="s">
        <v>66</v>
      </c>
      <c r="T2186" s="119" t="s">
        <v>72</v>
      </c>
      <c r="U2186" s="33" t="s">
        <v>39</v>
      </c>
      <c r="V2186" s="33" t="str">
        <f t="shared" si="318"/>
        <v>OK</v>
      </c>
      <c r="W2186" s="33" t="s">
        <v>49</v>
      </c>
      <c r="X2186" s="33" t="s">
        <v>49</v>
      </c>
      <c r="Y2186" s="33" t="str">
        <f>IF(AK2186&gt;0,"OK","NOK")</f>
        <v>OK</v>
      </c>
      <c r="Z2186" s="14">
        <f t="shared" si="320"/>
        <v>1</v>
      </c>
      <c r="AA2186" s="48">
        <v>5226.6499999999996</v>
      </c>
      <c r="AB2186" s="50" t="s">
        <v>50</v>
      </c>
      <c r="AC2186" s="36" t="s">
        <v>73</v>
      </c>
      <c r="AD2186" s="37" t="s">
        <v>51</v>
      </c>
      <c r="AE2186" s="32" t="str">
        <f t="shared" si="324"/>
        <v>Realizado</v>
      </c>
      <c r="AF2186" s="38" t="s">
        <v>68</v>
      </c>
      <c r="AG2186" s="49">
        <f t="shared" si="317"/>
        <v>3526.2</v>
      </c>
      <c r="AH2186" s="40">
        <v>2548098.5699999998</v>
      </c>
      <c r="AI2186" s="50" t="e">
        <f t="shared" si="321"/>
        <v>#N/A</v>
      </c>
      <c r="AJ2186" s="50">
        <v>26258044</v>
      </c>
      <c r="AK2186" s="77">
        <v>3526.2</v>
      </c>
      <c r="AL2186" s="34" t="str">
        <f t="shared" si="322"/>
        <v>Erica Fragoso</v>
      </c>
    </row>
    <row r="2187" spans="1:38" x14ac:dyDescent="0.25">
      <c r="A2187" s="26" t="s">
        <v>38</v>
      </c>
      <c r="B2187" s="26" t="s">
        <v>39</v>
      </c>
      <c r="C2187" s="26" t="s">
        <v>52</v>
      </c>
      <c r="D2187" s="26" t="s">
        <v>40</v>
      </c>
      <c r="E2187" s="27">
        <v>13362</v>
      </c>
      <c r="F2187" s="67">
        <v>896</v>
      </c>
      <c r="G2187" s="67"/>
      <c r="H2187" s="188">
        <v>6000779535</v>
      </c>
      <c r="I2187" s="29" t="s">
        <v>42</v>
      </c>
      <c r="J2187" s="29" t="s">
        <v>42</v>
      </c>
      <c r="K2187" s="30" t="str">
        <f t="shared" si="323"/>
        <v>Custeio</v>
      </c>
      <c r="L2187" s="182" t="s">
        <v>728</v>
      </c>
      <c r="M2187" s="119" t="s">
        <v>891</v>
      </c>
      <c r="N2187" s="26" t="str">
        <f t="shared" si="319"/>
        <v>Realizado</v>
      </c>
      <c r="O2187" s="47" t="s">
        <v>45</v>
      </c>
      <c r="P2187" s="47" t="s">
        <v>76</v>
      </c>
      <c r="Q2187" s="26" t="str">
        <f>IFERROR(IFERROR(VLOOKUP(H2187,[1]STATUS_CAPEX!I:J,2,0),VLOOKUP(H2187,[1]STATUS_OPEX!H:I,2,0)),0)</f>
        <v>LIB //COMS</v>
      </c>
      <c r="R2187" s="136">
        <v>45608</v>
      </c>
      <c r="S2187" s="32" t="s">
        <v>165</v>
      </c>
      <c r="T2187" s="119" t="s">
        <v>72</v>
      </c>
      <c r="U2187" s="33" t="s">
        <v>39</v>
      </c>
      <c r="V2187" s="33" t="str">
        <f t="shared" si="318"/>
        <v>OK</v>
      </c>
      <c r="W2187" s="33" t="s">
        <v>49</v>
      </c>
      <c r="X2187" s="33" t="s">
        <v>49</v>
      </c>
      <c r="Y2187" s="33" t="s">
        <v>39</v>
      </c>
      <c r="Z2187" s="14">
        <f t="shared" si="320"/>
        <v>1</v>
      </c>
      <c r="AA2187" s="48">
        <v>8120.49</v>
      </c>
      <c r="AB2187" s="76" t="str">
        <f>IFERROR(VLOOKUP(H2187,[1]!Tabela11[[#All],[PEP/ORDEM]:[Mês_Acompanhamento]],8,0),"GIRO")</f>
        <v>GIRO</v>
      </c>
      <c r="AC2187" s="104" t="s">
        <v>271</v>
      </c>
      <c r="AD2187" s="37" t="s">
        <v>51</v>
      </c>
      <c r="AE2187" s="32" t="str">
        <f t="shared" si="324"/>
        <v>Realizado</v>
      </c>
      <c r="AF2187" s="38" t="s">
        <v>166</v>
      </c>
      <c r="AG2187" s="49">
        <f t="shared" si="317"/>
        <v>7427.66</v>
      </c>
      <c r="AH2187" s="40">
        <v>2548098.5699999998</v>
      </c>
      <c r="AI2187" s="50" t="e">
        <f t="shared" si="321"/>
        <v>#N/A</v>
      </c>
      <c r="AJ2187" s="41">
        <v>26363624</v>
      </c>
      <c r="AK2187" s="77">
        <v>7427.66</v>
      </c>
      <c r="AL2187" s="34" t="str">
        <f t="shared" si="322"/>
        <v>Mauricio Alves</v>
      </c>
    </row>
    <row r="2188" spans="1:38" x14ac:dyDescent="0.25">
      <c r="A2188" s="26" t="s">
        <v>38</v>
      </c>
      <c r="B2188" s="26" t="s">
        <v>39</v>
      </c>
      <c r="C2188" s="26" t="s">
        <v>52</v>
      </c>
      <c r="D2188" s="26" t="s">
        <v>40</v>
      </c>
      <c r="E2188" s="27">
        <v>13362</v>
      </c>
      <c r="F2188" s="67">
        <v>897</v>
      </c>
      <c r="G2188" s="67"/>
      <c r="H2188" s="188">
        <v>6000779535</v>
      </c>
      <c r="I2188" s="26" t="s">
        <v>42</v>
      </c>
      <c r="J2188" s="26" t="s">
        <v>42</v>
      </c>
      <c r="K2188" s="30" t="str">
        <f t="shared" si="323"/>
        <v>Custeio</v>
      </c>
      <c r="L2188" s="182" t="s">
        <v>728</v>
      </c>
      <c r="M2188" s="119" t="s">
        <v>891</v>
      </c>
      <c r="N2188" s="26" t="str">
        <f t="shared" si="319"/>
        <v>Realizado</v>
      </c>
      <c r="O2188" s="47" t="s">
        <v>45</v>
      </c>
      <c r="P2188" s="47" t="s">
        <v>76</v>
      </c>
      <c r="Q2188" s="26" t="str">
        <f>IFERROR(IFERROR(VLOOKUP(H2188,[1]STATUS_CAPEX!I:J,2,0),VLOOKUP(H2188,[1]STATUS_OPEX!H:I,2,0)),0)</f>
        <v>LIB //COMS</v>
      </c>
      <c r="R2188" s="136">
        <v>45608</v>
      </c>
      <c r="S2188" s="32" t="s">
        <v>165</v>
      </c>
      <c r="T2188" s="119" t="s">
        <v>72</v>
      </c>
      <c r="U2188" s="33" t="s">
        <v>39</v>
      </c>
      <c r="V2188" s="33" t="str">
        <f t="shared" si="318"/>
        <v>OK</v>
      </c>
      <c r="W2188" s="33" t="s">
        <v>49</v>
      </c>
      <c r="X2188" s="33" t="s">
        <v>49</v>
      </c>
      <c r="Y2188" s="33" t="s">
        <v>39</v>
      </c>
      <c r="Z2188" s="14">
        <f t="shared" si="320"/>
        <v>1</v>
      </c>
      <c r="AA2188" s="48">
        <v>10032.82</v>
      </c>
      <c r="AB2188" s="76" t="str">
        <f>IFERROR(VLOOKUP(H2188,[1]!Tabela11[[#All],[PEP/ORDEM]:[Mês_Acompanhamento]],8,0),"GIRO")</f>
        <v>GIRO</v>
      </c>
      <c r="AC2188" s="104" t="s">
        <v>271</v>
      </c>
      <c r="AD2188" s="37" t="s">
        <v>51</v>
      </c>
      <c r="AE2188" s="32" t="str">
        <f t="shared" si="324"/>
        <v>Realizado</v>
      </c>
      <c r="AF2188" s="38" t="s">
        <v>166</v>
      </c>
      <c r="AG2188" s="49">
        <f t="shared" si="317"/>
        <v>8288.7000000000007</v>
      </c>
      <c r="AH2188" s="40">
        <v>2548098.5699999998</v>
      </c>
      <c r="AI2188" s="50" t="e">
        <f t="shared" si="321"/>
        <v>#N/A</v>
      </c>
      <c r="AJ2188" s="41">
        <v>26363624</v>
      </c>
      <c r="AK2188" s="77">
        <v>8288.7000000000007</v>
      </c>
      <c r="AL2188" s="34" t="str">
        <f t="shared" si="322"/>
        <v>Mauricio Alves</v>
      </c>
    </row>
    <row r="2189" spans="1:38" x14ac:dyDescent="0.25">
      <c r="A2189" s="26" t="s">
        <v>38</v>
      </c>
      <c r="B2189" s="26" t="s">
        <v>39</v>
      </c>
      <c r="C2189" s="26" t="s">
        <v>52</v>
      </c>
      <c r="D2189" s="26" t="s">
        <v>40</v>
      </c>
      <c r="E2189" s="27">
        <v>13365</v>
      </c>
      <c r="F2189" s="67">
        <v>898</v>
      </c>
      <c r="G2189" s="67"/>
      <c r="H2189" s="167">
        <v>6000854557</v>
      </c>
      <c r="I2189" s="26" t="s">
        <v>42</v>
      </c>
      <c r="J2189" s="26" t="s">
        <v>42</v>
      </c>
      <c r="K2189" s="30" t="str">
        <f t="shared" si="323"/>
        <v>Custeio</v>
      </c>
      <c r="L2189" s="192" t="s">
        <v>950</v>
      </c>
      <c r="M2189" s="119" t="s">
        <v>891</v>
      </c>
      <c r="N2189" s="26" t="str">
        <f t="shared" si="319"/>
        <v>Realizado</v>
      </c>
      <c r="O2189" s="47" t="s">
        <v>100</v>
      </c>
      <c r="P2189" s="47" t="s">
        <v>76</v>
      </c>
      <c r="Q2189" s="26" t="str">
        <f>IFERROR(IFERROR(VLOOKUP(H2189,[1]STATUS_CAPEX!I:J,2,0),VLOOKUP(H2189,[1]STATUS_OPEX!H:I,2,0)),0)</f>
        <v>LIB //COMS</v>
      </c>
      <c r="R2189" s="136">
        <v>45608</v>
      </c>
      <c r="S2189" s="32" t="s">
        <v>165</v>
      </c>
      <c r="T2189" s="119" t="s">
        <v>72</v>
      </c>
      <c r="U2189" s="33" t="s">
        <v>39</v>
      </c>
      <c r="V2189" s="33" t="str">
        <f t="shared" si="318"/>
        <v>OK</v>
      </c>
      <c r="W2189" s="33" t="s">
        <v>49</v>
      </c>
      <c r="X2189" s="33" t="s">
        <v>49</v>
      </c>
      <c r="Y2189" s="33" t="s">
        <v>39</v>
      </c>
      <c r="Z2189" s="14">
        <f t="shared" si="320"/>
        <v>1</v>
      </c>
      <c r="AA2189" s="48">
        <v>15152.22</v>
      </c>
      <c r="AB2189" s="76" t="str">
        <f>IFERROR(VLOOKUP(H2189,[1]!Tabela11[[#All],[PEP/ORDEM]:[Mês_Acompanhamento]],8,0),"GIRO")</f>
        <v>GIRO</v>
      </c>
      <c r="AC2189" s="36" t="s">
        <v>271</v>
      </c>
      <c r="AD2189" s="37" t="s">
        <v>51</v>
      </c>
      <c r="AE2189" s="32" t="str">
        <f t="shared" si="324"/>
        <v>Realizado</v>
      </c>
      <c r="AF2189" s="38" t="s">
        <v>166</v>
      </c>
      <c r="AG2189" s="49">
        <f t="shared" si="317"/>
        <v>15259.81</v>
      </c>
      <c r="AH2189" s="40">
        <v>2548098.5699999998</v>
      </c>
      <c r="AI2189" s="50" t="e">
        <f t="shared" si="321"/>
        <v>#N/A</v>
      </c>
      <c r="AJ2189" s="110">
        <v>26364804</v>
      </c>
      <c r="AK2189" s="77">
        <v>15259.81</v>
      </c>
      <c r="AL2189" s="34" t="str">
        <f t="shared" si="322"/>
        <v>Mauricio Alves</v>
      </c>
    </row>
    <row r="2190" spans="1:38" x14ac:dyDescent="0.25">
      <c r="A2190" s="26" t="s">
        <v>38</v>
      </c>
      <c r="B2190" s="26" t="s">
        <v>39</v>
      </c>
      <c r="C2190" s="26" t="s">
        <v>52</v>
      </c>
      <c r="D2190" s="26" t="s">
        <v>40</v>
      </c>
      <c r="E2190" s="27">
        <v>13362</v>
      </c>
      <c r="F2190" s="67">
        <v>899</v>
      </c>
      <c r="G2190" s="67"/>
      <c r="H2190" s="188">
        <v>6000779535</v>
      </c>
      <c r="I2190" s="26" t="s">
        <v>42</v>
      </c>
      <c r="J2190" s="26" t="s">
        <v>42</v>
      </c>
      <c r="K2190" s="30" t="str">
        <f t="shared" si="323"/>
        <v>Custeio</v>
      </c>
      <c r="L2190" s="187" t="s">
        <v>728</v>
      </c>
      <c r="M2190" s="119" t="s">
        <v>891</v>
      </c>
      <c r="N2190" s="26" t="str">
        <f t="shared" si="319"/>
        <v>Realizado</v>
      </c>
      <c r="O2190" s="47" t="s">
        <v>45</v>
      </c>
      <c r="P2190" s="47" t="s">
        <v>76</v>
      </c>
      <c r="Q2190" s="26" t="str">
        <f>IFERROR(IFERROR(VLOOKUP(H2190,[1]STATUS_CAPEX!I:J,2,0),VLOOKUP(H2190,[1]STATUS_OPEX!H:I,2,0)),0)</f>
        <v>LIB //COMS</v>
      </c>
      <c r="R2190" s="136">
        <v>45608</v>
      </c>
      <c r="S2190" s="32" t="s">
        <v>165</v>
      </c>
      <c r="T2190" s="119" t="s">
        <v>72</v>
      </c>
      <c r="U2190" s="33" t="s">
        <v>39</v>
      </c>
      <c r="V2190" s="33" t="str">
        <f t="shared" si="318"/>
        <v>OK</v>
      </c>
      <c r="W2190" s="33" t="s">
        <v>49</v>
      </c>
      <c r="X2190" s="33" t="s">
        <v>49</v>
      </c>
      <c r="Y2190" s="33" t="s">
        <v>39</v>
      </c>
      <c r="Z2190" s="14">
        <f t="shared" si="320"/>
        <v>1</v>
      </c>
      <c r="AA2190" s="48">
        <v>18898.53</v>
      </c>
      <c r="AB2190" s="76" t="str">
        <f>IFERROR(VLOOKUP(H2190,[1]!Tabela11[[#All],[PEP/ORDEM]:[Mês_Acompanhamento]],8,0),"GIRO")</f>
        <v>GIRO</v>
      </c>
      <c r="AC2190" s="104" t="s">
        <v>271</v>
      </c>
      <c r="AD2190" s="37" t="s">
        <v>51</v>
      </c>
      <c r="AE2190" s="32" t="str">
        <f t="shared" si="324"/>
        <v>Realizado</v>
      </c>
      <c r="AF2190" s="38" t="s">
        <v>166</v>
      </c>
      <c r="AG2190" s="49">
        <f t="shared" si="317"/>
        <v>14773.28</v>
      </c>
      <c r="AH2190" s="40">
        <v>2548098.5699999998</v>
      </c>
      <c r="AI2190" s="50" t="e">
        <f t="shared" si="321"/>
        <v>#N/A</v>
      </c>
      <c r="AJ2190" s="41">
        <v>26363624</v>
      </c>
      <c r="AK2190" s="77">
        <v>14773.28</v>
      </c>
      <c r="AL2190" s="34" t="str">
        <f t="shared" si="322"/>
        <v>Mauricio Alves</v>
      </c>
    </row>
    <row r="2191" spans="1:38" x14ac:dyDescent="0.25">
      <c r="A2191" s="26" t="s">
        <v>38</v>
      </c>
      <c r="B2191" s="26" t="s">
        <v>39</v>
      </c>
      <c r="C2191" s="26" t="s">
        <v>52</v>
      </c>
      <c r="D2191" s="26" t="s">
        <v>40</v>
      </c>
      <c r="E2191" s="27">
        <v>13364</v>
      </c>
      <c r="F2191" s="67">
        <v>900</v>
      </c>
      <c r="G2191" s="67"/>
      <c r="H2191" s="167">
        <v>6000854558</v>
      </c>
      <c r="I2191" s="26" t="s">
        <v>42</v>
      </c>
      <c r="J2191" s="26" t="s">
        <v>42</v>
      </c>
      <c r="K2191" s="30" t="str">
        <f t="shared" si="323"/>
        <v>Custeio</v>
      </c>
      <c r="L2191" s="192" t="s">
        <v>950</v>
      </c>
      <c r="M2191" s="119" t="s">
        <v>891</v>
      </c>
      <c r="N2191" s="26" t="str">
        <f t="shared" si="319"/>
        <v>Realizado</v>
      </c>
      <c r="O2191" s="47" t="s">
        <v>100</v>
      </c>
      <c r="P2191" s="47" t="s">
        <v>76</v>
      </c>
      <c r="Q2191" s="26" t="str">
        <f>IFERROR(IFERROR(VLOOKUP(H2191,[1]STATUS_CAPEX!I:J,2,0),VLOOKUP(H2191,[1]STATUS_OPEX!H:I,2,0)),0)</f>
        <v>LIB //COMS</v>
      </c>
      <c r="R2191" s="136">
        <v>45608</v>
      </c>
      <c r="S2191" s="32" t="s">
        <v>165</v>
      </c>
      <c r="T2191" s="119" t="s">
        <v>72</v>
      </c>
      <c r="U2191" s="33" t="s">
        <v>39</v>
      </c>
      <c r="V2191" s="33" t="str">
        <f t="shared" si="318"/>
        <v>OK</v>
      </c>
      <c r="W2191" s="33" t="s">
        <v>49</v>
      </c>
      <c r="X2191" s="33" t="s">
        <v>49</v>
      </c>
      <c r="Y2191" s="33" t="s">
        <v>39</v>
      </c>
      <c r="Z2191" s="14">
        <f t="shared" si="320"/>
        <v>1</v>
      </c>
      <c r="AA2191" s="48">
        <v>19659.71</v>
      </c>
      <c r="AB2191" s="76" t="str">
        <f>IFERROR(VLOOKUP(H2191,[1]!Tabela11[[#All],[PEP/ORDEM]:[Mês_Acompanhamento]],8,0),"GIRO")</f>
        <v>GIRO</v>
      </c>
      <c r="AC2191" s="36" t="s">
        <v>271</v>
      </c>
      <c r="AD2191" s="37" t="s">
        <v>51</v>
      </c>
      <c r="AE2191" s="32" t="str">
        <f t="shared" si="324"/>
        <v>Realizado</v>
      </c>
      <c r="AF2191" s="38" t="s">
        <v>166</v>
      </c>
      <c r="AG2191" s="49">
        <f t="shared" si="317"/>
        <v>19799.310000000001</v>
      </c>
      <c r="AH2191" s="40">
        <v>2548098.5699999998</v>
      </c>
      <c r="AI2191" s="50" t="e">
        <f t="shared" si="321"/>
        <v>#N/A</v>
      </c>
      <c r="AJ2191" s="110">
        <v>26364878</v>
      </c>
      <c r="AK2191" s="77">
        <v>19799.310000000001</v>
      </c>
      <c r="AL2191" s="34" t="str">
        <f t="shared" si="322"/>
        <v>Mauricio Alves</v>
      </c>
    </row>
    <row r="2192" spans="1:38" x14ac:dyDescent="0.25">
      <c r="A2192" s="26" t="s">
        <v>38</v>
      </c>
      <c r="B2192" s="26" t="s">
        <v>39</v>
      </c>
      <c r="C2192" s="26" t="s">
        <v>52</v>
      </c>
      <c r="D2192" s="26" t="s">
        <v>40</v>
      </c>
      <c r="E2192" s="27">
        <v>13362</v>
      </c>
      <c r="F2192" s="67">
        <v>901</v>
      </c>
      <c r="G2192" s="67"/>
      <c r="H2192" s="188">
        <v>6000779535</v>
      </c>
      <c r="I2192" s="26" t="s">
        <v>42</v>
      </c>
      <c r="J2192" s="26" t="s">
        <v>42</v>
      </c>
      <c r="K2192" s="30" t="str">
        <f t="shared" si="323"/>
        <v>Custeio</v>
      </c>
      <c r="L2192" s="187" t="s">
        <v>728</v>
      </c>
      <c r="M2192" s="119" t="s">
        <v>891</v>
      </c>
      <c r="N2192" s="26" t="str">
        <f t="shared" si="319"/>
        <v>Realizado</v>
      </c>
      <c r="O2192" s="47" t="s">
        <v>45</v>
      </c>
      <c r="P2192" s="47" t="s">
        <v>76</v>
      </c>
      <c r="Q2192" s="26" t="str">
        <f>IFERROR(IFERROR(VLOOKUP(H2192,[1]STATUS_CAPEX!I:J,2,0),VLOOKUP(H2192,[1]STATUS_OPEX!H:I,2,0)),0)</f>
        <v>LIB //COMS</v>
      </c>
      <c r="R2192" s="136">
        <v>45608</v>
      </c>
      <c r="S2192" s="32" t="s">
        <v>165</v>
      </c>
      <c r="T2192" s="119" t="s">
        <v>72</v>
      </c>
      <c r="U2192" s="33" t="s">
        <v>39</v>
      </c>
      <c r="V2192" s="33" t="str">
        <f t="shared" si="318"/>
        <v>OK</v>
      </c>
      <c r="W2192" s="33" t="s">
        <v>49</v>
      </c>
      <c r="X2192" s="33" t="s">
        <v>49</v>
      </c>
      <c r="Y2192" s="33" t="s">
        <v>39</v>
      </c>
      <c r="Z2192" s="14">
        <f t="shared" si="320"/>
        <v>1</v>
      </c>
      <c r="AA2192" s="48">
        <v>21106.54</v>
      </c>
      <c r="AB2192" s="76" t="str">
        <f>IFERROR(VLOOKUP(H2192,[1]!Tabela11[[#All],[PEP/ORDEM]:[Mês_Acompanhamento]],8,0),"GIRO")</f>
        <v>GIRO</v>
      </c>
      <c r="AC2192" s="104" t="s">
        <v>271</v>
      </c>
      <c r="AD2192" s="37" t="s">
        <v>51</v>
      </c>
      <c r="AE2192" s="32" t="str">
        <f t="shared" si="324"/>
        <v>Realizado</v>
      </c>
      <c r="AF2192" s="38" t="s">
        <v>166</v>
      </c>
      <c r="AG2192" s="49">
        <f t="shared" si="317"/>
        <v>14192.49</v>
      </c>
      <c r="AH2192" s="40">
        <v>2548098.5699999998</v>
      </c>
      <c r="AI2192" s="50" t="e">
        <f t="shared" si="321"/>
        <v>#N/A</v>
      </c>
      <c r="AJ2192" s="41">
        <v>26363624</v>
      </c>
      <c r="AK2192" s="77">
        <v>14192.49</v>
      </c>
      <c r="AL2192" s="34" t="str">
        <f t="shared" si="322"/>
        <v>Mauricio Alves</v>
      </c>
    </row>
    <row r="2193" spans="1:38" x14ac:dyDescent="0.25">
      <c r="A2193" s="26" t="s">
        <v>38</v>
      </c>
      <c r="B2193" s="26" t="s">
        <v>39</v>
      </c>
      <c r="C2193" s="26" t="s">
        <v>52</v>
      </c>
      <c r="D2193" s="26" t="s">
        <v>40</v>
      </c>
      <c r="E2193" s="27">
        <v>13362</v>
      </c>
      <c r="F2193" s="67">
        <v>902</v>
      </c>
      <c r="G2193" s="67"/>
      <c r="H2193" s="188">
        <v>6000779535</v>
      </c>
      <c r="I2193" s="26" t="s">
        <v>42</v>
      </c>
      <c r="J2193" s="26" t="s">
        <v>42</v>
      </c>
      <c r="K2193" s="30" t="str">
        <f t="shared" si="323"/>
        <v>Custeio</v>
      </c>
      <c r="L2193" s="187" t="s">
        <v>728</v>
      </c>
      <c r="M2193" s="119" t="s">
        <v>891</v>
      </c>
      <c r="N2193" s="26" t="str">
        <f t="shared" si="319"/>
        <v>Realizado</v>
      </c>
      <c r="O2193" s="47" t="s">
        <v>45</v>
      </c>
      <c r="P2193" s="47" t="s">
        <v>76</v>
      </c>
      <c r="Q2193" s="26" t="str">
        <f>IFERROR(IFERROR(VLOOKUP(H2193,[1]STATUS_CAPEX!I:J,2,0),VLOOKUP(H2193,[1]STATUS_OPEX!H:I,2,0)),0)</f>
        <v>LIB //COMS</v>
      </c>
      <c r="R2193" s="136">
        <v>45608</v>
      </c>
      <c r="S2193" s="32" t="s">
        <v>165</v>
      </c>
      <c r="T2193" s="119" t="s">
        <v>72</v>
      </c>
      <c r="U2193" s="33" t="s">
        <v>39</v>
      </c>
      <c r="V2193" s="33" t="str">
        <f t="shared" si="318"/>
        <v>OK</v>
      </c>
      <c r="W2193" s="33" t="s">
        <v>49</v>
      </c>
      <c r="X2193" s="33" t="s">
        <v>49</v>
      </c>
      <c r="Y2193" s="33" t="s">
        <v>39</v>
      </c>
      <c r="Z2193" s="14">
        <f t="shared" si="320"/>
        <v>1</v>
      </c>
      <c r="AA2193" s="48">
        <v>8890.35</v>
      </c>
      <c r="AB2193" s="76" t="str">
        <f>IFERROR(VLOOKUP(H2193,[1]!Tabela11[[#All],[PEP/ORDEM]:[Mês_Acompanhamento]],8,0),"GIRO")</f>
        <v>GIRO</v>
      </c>
      <c r="AC2193" s="104" t="s">
        <v>271</v>
      </c>
      <c r="AD2193" s="37" t="s">
        <v>51</v>
      </c>
      <c r="AE2193" s="32" t="str">
        <f t="shared" si="324"/>
        <v>Realizado</v>
      </c>
      <c r="AF2193" s="38" t="s">
        <v>166</v>
      </c>
      <c r="AG2193" s="49">
        <f t="shared" si="317"/>
        <v>6301.88</v>
      </c>
      <c r="AH2193" s="40">
        <v>2548098.5699999998</v>
      </c>
      <c r="AI2193" s="50" t="e">
        <f t="shared" si="321"/>
        <v>#N/A</v>
      </c>
      <c r="AJ2193" s="41">
        <v>26363624</v>
      </c>
      <c r="AK2193" s="77">
        <v>6301.88</v>
      </c>
      <c r="AL2193" s="34" t="str">
        <f t="shared" si="322"/>
        <v>Mauricio Alves</v>
      </c>
    </row>
    <row r="2194" spans="1:38" x14ac:dyDescent="0.25">
      <c r="A2194" s="26" t="s">
        <v>38</v>
      </c>
      <c r="B2194" s="26" t="s">
        <v>39</v>
      </c>
      <c r="C2194" s="26" t="s">
        <v>52</v>
      </c>
      <c r="D2194" s="26" t="s">
        <v>40</v>
      </c>
      <c r="E2194" s="27">
        <v>13362</v>
      </c>
      <c r="F2194" s="67">
        <v>903</v>
      </c>
      <c r="G2194" s="67"/>
      <c r="H2194" s="188">
        <v>6000779535</v>
      </c>
      <c r="I2194" s="26" t="s">
        <v>42</v>
      </c>
      <c r="J2194" s="26" t="s">
        <v>42</v>
      </c>
      <c r="K2194" s="30" t="str">
        <f t="shared" si="323"/>
        <v>Custeio</v>
      </c>
      <c r="L2194" s="187" t="s">
        <v>728</v>
      </c>
      <c r="M2194" s="119" t="s">
        <v>891</v>
      </c>
      <c r="N2194" s="26" t="str">
        <f t="shared" si="319"/>
        <v>Realizado</v>
      </c>
      <c r="O2194" s="47" t="s">
        <v>45</v>
      </c>
      <c r="P2194" s="47" t="s">
        <v>76</v>
      </c>
      <c r="Q2194" s="26" t="str">
        <f>IFERROR(IFERROR(VLOOKUP(H2194,[1]STATUS_CAPEX!I:J,2,0),VLOOKUP(H2194,[1]STATUS_OPEX!H:I,2,0)),0)</f>
        <v>LIB //COMS</v>
      </c>
      <c r="R2194" s="136">
        <v>45608</v>
      </c>
      <c r="S2194" s="32" t="s">
        <v>165</v>
      </c>
      <c r="T2194" s="119" t="s">
        <v>72</v>
      </c>
      <c r="U2194" s="33" t="s">
        <v>39</v>
      </c>
      <c r="V2194" s="33" t="str">
        <f t="shared" si="318"/>
        <v>OK</v>
      </c>
      <c r="W2194" s="33" t="s">
        <v>49</v>
      </c>
      <c r="X2194" s="33" t="s">
        <v>49</v>
      </c>
      <c r="Y2194" s="33" t="s">
        <v>39</v>
      </c>
      <c r="Z2194" s="14">
        <f t="shared" si="320"/>
        <v>1</v>
      </c>
      <c r="AA2194" s="48">
        <v>11969.79</v>
      </c>
      <c r="AB2194" s="76" t="str">
        <f>IFERROR(VLOOKUP(H2194,[1]!Tabela11[[#All],[PEP/ORDEM]:[Mês_Acompanhamento]],8,0),"GIRO")</f>
        <v>GIRO</v>
      </c>
      <c r="AC2194" s="104" t="s">
        <v>271</v>
      </c>
      <c r="AD2194" s="37" t="s">
        <v>51</v>
      </c>
      <c r="AE2194" s="32" t="str">
        <f t="shared" si="324"/>
        <v>Realizado</v>
      </c>
      <c r="AF2194" s="38" t="s">
        <v>166</v>
      </c>
      <c r="AG2194" s="49">
        <f t="shared" si="317"/>
        <v>10239.43</v>
      </c>
      <c r="AH2194" s="40">
        <v>2548098.5699999998</v>
      </c>
      <c r="AI2194" s="50" t="e">
        <f t="shared" si="321"/>
        <v>#N/A</v>
      </c>
      <c r="AJ2194" s="41">
        <v>26363624</v>
      </c>
      <c r="AK2194" s="77">
        <v>10239.43</v>
      </c>
      <c r="AL2194" s="34" t="str">
        <f t="shared" si="322"/>
        <v>Mauricio Alves</v>
      </c>
    </row>
    <row r="2195" spans="1:38" x14ac:dyDescent="0.25">
      <c r="A2195" s="26" t="s">
        <v>38</v>
      </c>
      <c r="B2195" s="26" t="s">
        <v>39</v>
      </c>
      <c r="C2195" s="26" t="s">
        <v>52</v>
      </c>
      <c r="D2195" s="26" t="s">
        <v>40</v>
      </c>
      <c r="E2195" s="27">
        <v>14081</v>
      </c>
      <c r="F2195" s="67">
        <v>904</v>
      </c>
      <c r="G2195" s="67"/>
      <c r="H2195" s="167">
        <v>6000854559</v>
      </c>
      <c r="I2195" s="26" t="s">
        <v>42</v>
      </c>
      <c r="J2195" s="26" t="s">
        <v>42</v>
      </c>
      <c r="K2195" s="30" t="str">
        <f t="shared" si="323"/>
        <v>Custeio</v>
      </c>
      <c r="L2195" s="187" t="s">
        <v>950</v>
      </c>
      <c r="M2195" s="119" t="s">
        <v>891</v>
      </c>
      <c r="N2195" s="26" t="str">
        <f t="shared" si="319"/>
        <v>Realizado</v>
      </c>
      <c r="O2195" s="47" t="s">
        <v>45</v>
      </c>
      <c r="P2195" s="47" t="s">
        <v>76</v>
      </c>
      <c r="Q2195" s="26" t="str">
        <f>IFERROR(IFERROR(VLOOKUP(H2195,[1]STATUS_CAPEX!I:J,2,0),VLOOKUP(H2195,[1]STATUS_OPEX!H:I,2,0)),0)</f>
        <v>LIB //COMS</v>
      </c>
      <c r="R2195" s="136">
        <v>45608</v>
      </c>
      <c r="S2195" s="32" t="s">
        <v>165</v>
      </c>
      <c r="T2195" s="119" t="s">
        <v>72</v>
      </c>
      <c r="U2195" s="33" t="s">
        <v>39</v>
      </c>
      <c r="V2195" s="33" t="str">
        <f t="shared" si="318"/>
        <v>OK</v>
      </c>
      <c r="W2195" s="33" t="s">
        <v>49</v>
      </c>
      <c r="X2195" s="33" t="s">
        <v>49</v>
      </c>
      <c r="Y2195" s="33" t="s">
        <v>39</v>
      </c>
      <c r="Z2195" s="14">
        <f t="shared" si="320"/>
        <v>1</v>
      </c>
      <c r="AA2195" s="48">
        <v>8468.4599999999991</v>
      </c>
      <c r="AB2195" s="76" t="str">
        <f>IFERROR(VLOOKUP(H2195,[1]!Tabela11[[#All],[PEP/ORDEM]:[Mês_Acompanhamento]],8,0),"GIRO")</f>
        <v>GIRO</v>
      </c>
      <c r="AC2195" s="36" t="s">
        <v>271</v>
      </c>
      <c r="AD2195" s="37" t="s">
        <v>51</v>
      </c>
      <c r="AE2195" s="32" t="str">
        <f t="shared" si="324"/>
        <v>Realizado</v>
      </c>
      <c r="AF2195" s="38" t="s">
        <v>166</v>
      </c>
      <c r="AG2195" s="49">
        <f t="shared" si="317"/>
        <v>7839.01</v>
      </c>
      <c r="AH2195" s="40">
        <v>2548098.5699999998</v>
      </c>
      <c r="AI2195" s="50" t="e">
        <f t="shared" si="321"/>
        <v>#N/A</v>
      </c>
      <c r="AJ2195" s="110">
        <v>26365274</v>
      </c>
      <c r="AK2195" s="77">
        <v>7839.01</v>
      </c>
      <c r="AL2195" s="34" t="str">
        <f t="shared" si="322"/>
        <v>Mauricio Alves</v>
      </c>
    </row>
    <row r="2196" spans="1:38" x14ac:dyDescent="0.25">
      <c r="A2196" s="26" t="s">
        <v>38</v>
      </c>
      <c r="B2196" s="26" t="s">
        <v>39</v>
      </c>
      <c r="C2196" s="26" t="s">
        <v>52</v>
      </c>
      <c r="D2196" s="26" t="s">
        <v>40</v>
      </c>
      <c r="E2196" s="27">
        <v>13806</v>
      </c>
      <c r="F2196" s="67">
        <v>905</v>
      </c>
      <c r="G2196" s="67"/>
      <c r="H2196" s="167">
        <v>6000854660</v>
      </c>
      <c r="I2196" s="26" t="s">
        <v>42</v>
      </c>
      <c r="J2196" s="26" t="s">
        <v>42</v>
      </c>
      <c r="K2196" s="30" t="str">
        <f t="shared" si="323"/>
        <v>Custeio</v>
      </c>
      <c r="L2196" s="187" t="s">
        <v>950</v>
      </c>
      <c r="M2196" s="119" t="s">
        <v>891</v>
      </c>
      <c r="N2196" s="26" t="str">
        <f t="shared" si="319"/>
        <v>Realizado</v>
      </c>
      <c r="O2196" s="47" t="s">
        <v>45</v>
      </c>
      <c r="P2196" s="47" t="s">
        <v>76</v>
      </c>
      <c r="Q2196" s="26" t="str">
        <f>IFERROR(IFERROR(VLOOKUP(H2196,[1]STATUS_CAPEX!I:J,2,0),VLOOKUP(H2196,[1]STATUS_OPEX!H:I,2,0)),0)</f>
        <v>LIB //COMS</v>
      </c>
      <c r="R2196" s="136">
        <v>45608</v>
      </c>
      <c r="S2196" s="32" t="s">
        <v>165</v>
      </c>
      <c r="T2196" s="119" t="s">
        <v>72</v>
      </c>
      <c r="U2196" s="33" t="s">
        <v>39</v>
      </c>
      <c r="V2196" s="33" t="str">
        <f t="shared" si="318"/>
        <v>OK</v>
      </c>
      <c r="W2196" s="33" t="s">
        <v>49</v>
      </c>
      <c r="X2196" s="33" t="s">
        <v>49</v>
      </c>
      <c r="Y2196" s="33" t="s">
        <v>39</v>
      </c>
      <c r="Z2196" s="14">
        <f t="shared" si="320"/>
        <v>1</v>
      </c>
      <c r="AA2196" s="48">
        <v>3104.08</v>
      </c>
      <c r="AB2196" s="76" t="str">
        <f>IFERROR(VLOOKUP(H2196,[1]!Tabela11[[#All],[PEP/ORDEM]:[Mês_Acompanhamento]],8,0),"GIRO")</f>
        <v>GIRO</v>
      </c>
      <c r="AC2196" s="36" t="s">
        <v>271</v>
      </c>
      <c r="AD2196" s="37" t="s">
        <v>51</v>
      </c>
      <c r="AE2196" s="32" t="str">
        <f t="shared" si="324"/>
        <v>Realizado</v>
      </c>
      <c r="AF2196" s="38" t="s">
        <v>166</v>
      </c>
      <c r="AG2196" s="49">
        <f t="shared" si="317"/>
        <v>2750.87</v>
      </c>
      <c r="AH2196" s="40">
        <v>2548098.5699999998</v>
      </c>
      <c r="AI2196" s="50" t="e">
        <f t="shared" si="321"/>
        <v>#N/A</v>
      </c>
      <c r="AJ2196" s="110">
        <v>26365466</v>
      </c>
      <c r="AK2196" s="77">
        <v>2750.87</v>
      </c>
      <c r="AL2196" s="34" t="str">
        <f t="shared" si="322"/>
        <v>Mauricio Alves</v>
      </c>
    </row>
    <row r="2197" spans="1:38" x14ac:dyDescent="0.25">
      <c r="A2197" s="26" t="s">
        <v>38</v>
      </c>
      <c r="B2197" s="26" t="s">
        <v>39</v>
      </c>
      <c r="C2197" s="26" t="s">
        <v>52</v>
      </c>
      <c r="D2197" s="26" t="s">
        <v>40</v>
      </c>
      <c r="E2197" s="27">
        <v>3682</v>
      </c>
      <c r="F2197" s="67">
        <v>906</v>
      </c>
      <c r="G2197" s="67"/>
      <c r="H2197" s="167">
        <v>6000854661</v>
      </c>
      <c r="I2197" s="26" t="s">
        <v>42</v>
      </c>
      <c r="J2197" s="26" t="s">
        <v>42</v>
      </c>
      <c r="K2197" s="30" t="str">
        <f t="shared" si="323"/>
        <v>Custeio</v>
      </c>
      <c r="L2197" s="187" t="s">
        <v>950</v>
      </c>
      <c r="M2197" s="119" t="s">
        <v>891</v>
      </c>
      <c r="N2197" s="26" t="str">
        <f t="shared" si="319"/>
        <v>Realizado</v>
      </c>
      <c r="O2197" s="47" t="s">
        <v>45</v>
      </c>
      <c r="P2197" s="47" t="s">
        <v>76</v>
      </c>
      <c r="Q2197" s="26" t="str">
        <f>IFERROR(IFERROR(VLOOKUP(H2197,[1]STATUS_CAPEX!I:J,2,0),VLOOKUP(H2197,[1]STATUS_OPEX!H:I,2,0)),0)</f>
        <v>LIB //COMS</v>
      </c>
      <c r="R2197" s="136">
        <v>45608</v>
      </c>
      <c r="S2197" s="32" t="s">
        <v>165</v>
      </c>
      <c r="T2197" s="119" t="s">
        <v>72</v>
      </c>
      <c r="U2197" s="33" t="s">
        <v>39</v>
      </c>
      <c r="V2197" s="33" t="str">
        <f t="shared" si="318"/>
        <v>OK</v>
      </c>
      <c r="W2197" s="33" t="s">
        <v>49</v>
      </c>
      <c r="X2197" s="33" t="s">
        <v>49</v>
      </c>
      <c r="Y2197" s="33" t="s">
        <v>39</v>
      </c>
      <c r="Z2197" s="14">
        <f t="shared" si="320"/>
        <v>1</v>
      </c>
      <c r="AA2197" s="48">
        <v>3921.8</v>
      </c>
      <c r="AB2197" s="76" t="str">
        <f>IFERROR(VLOOKUP(H2197,[1]!Tabela11[[#All],[PEP/ORDEM]:[Mês_Acompanhamento]],8,0),"GIRO")</f>
        <v>GIRO</v>
      </c>
      <c r="AC2197" s="36" t="s">
        <v>271</v>
      </c>
      <c r="AD2197" s="37" t="s">
        <v>51</v>
      </c>
      <c r="AE2197" s="32" t="str">
        <f t="shared" si="324"/>
        <v>Realizado</v>
      </c>
      <c r="AF2197" s="38" t="s">
        <v>166</v>
      </c>
      <c r="AG2197" s="49">
        <f t="shared" si="317"/>
        <v>3199.13</v>
      </c>
      <c r="AH2197" s="40">
        <v>2548098.5699999998</v>
      </c>
      <c r="AI2197" s="50" t="e">
        <f t="shared" si="321"/>
        <v>#N/A</v>
      </c>
      <c r="AJ2197" s="110">
        <v>26365536</v>
      </c>
      <c r="AK2197" s="77">
        <v>3199.13</v>
      </c>
      <c r="AL2197" s="34" t="str">
        <f t="shared" si="322"/>
        <v>Mauricio Alves</v>
      </c>
    </row>
    <row r="2198" spans="1:38" x14ac:dyDescent="0.25">
      <c r="A2198" s="26" t="s">
        <v>38</v>
      </c>
      <c r="B2198" s="26" t="s">
        <v>39</v>
      </c>
      <c r="C2198" s="26" t="s">
        <v>52</v>
      </c>
      <c r="D2198" s="26" t="s">
        <v>40</v>
      </c>
      <c r="E2198" s="27">
        <v>114081</v>
      </c>
      <c r="F2198" s="67">
        <v>907</v>
      </c>
      <c r="G2198" s="67"/>
      <c r="H2198" s="188">
        <v>6000779535</v>
      </c>
      <c r="I2198" s="26" t="s">
        <v>42</v>
      </c>
      <c r="J2198" s="26" t="s">
        <v>42</v>
      </c>
      <c r="K2198" s="30" t="str">
        <f t="shared" si="323"/>
        <v>Custeio</v>
      </c>
      <c r="L2198" s="187" t="s">
        <v>728</v>
      </c>
      <c r="M2198" s="47" t="s">
        <v>891</v>
      </c>
      <c r="N2198" s="26" t="str">
        <f t="shared" si="319"/>
        <v>Realizado</v>
      </c>
      <c r="O2198" s="47" t="s">
        <v>45</v>
      </c>
      <c r="P2198" s="47" t="s">
        <v>76</v>
      </c>
      <c r="Q2198" s="26" t="str">
        <f>IFERROR(IFERROR(VLOOKUP(H2198,[1]STATUS_CAPEX!I:J,2,0),VLOOKUP(H2198,[1]STATUS_OPEX!H:I,2,0)),0)</f>
        <v>LIB //COMS</v>
      </c>
      <c r="R2198" s="135">
        <v>45608</v>
      </c>
      <c r="S2198" s="32" t="s">
        <v>165</v>
      </c>
      <c r="T2198" s="47" t="s">
        <v>72</v>
      </c>
      <c r="U2198" s="33" t="s">
        <v>39</v>
      </c>
      <c r="V2198" s="33" t="str">
        <f t="shared" si="318"/>
        <v>OK</v>
      </c>
      <c r="W2198" s="33" t="s">
        <v>49</v>
      </c>
      <c r="X2198" s="33" t="s">
        <v>49</v>
      </c>
      <c r="Y2198" s="33" t="s">
        <v>39</v>
      </c>
      <c r="Z2198" s="14">
        <f t="shared" si="320"/>
        <v>1</v>
      </c>
      <c r="AA2198" s="48">
        <v>3015.22</v>
      </c>
      <c r="AB2198" s="76" t="str">
        <f>IFERROR(VLOOKUP(H2198,[1]!Tabela11[[#All],[PEP/ORDEM]:[Mês_Acompanhamento]],8,0),"GIRO")</f>
        <v>GIRO</v>
      </c>
      <c r="AC2198" s="104" t="s">
        <v>271</v>
      </c>
      <c r="AD2198" s="37" t="s">
        <v>51</v>
      </c>
      <c r="AE2198" s="32" t="str">
        <f t="shared" si="324"/>
        <v>Realizado</v>
      </c>
      <c r="AF2198" s="38" t="s">
        <v>166</v>
      </c>
      <c r="AG2198" s="39">
        <f t="shared" si="317"/>
        <v>3000.53</v>
      </c>
      <c r="AH2198" s="40">
        <v>2548098.5699999998</v>
      </c>
      <c r="AI2198" s="35" t="e">
        <f t="shared" si="321"/>
        <v>#N/A</v>
      </c>
      <c r="AJ2198" s="41">
        <v>26363624</v>
      </c>
      <c r="AK2198" s="77">
        <v>3000.53</v>
      </c>
      <c r="AL2198" s="34" t="str">
        <f t="shared" si="322"/>
        <v>Mauricio Alves</v>
      </c>
    </row>
    <row r="2199" spans="1:38" x14ac:dyDescent="0.25">
      <c r="A2199" s="26" t="s">
        <v>38</v>
      </c>
      <c r="B2199" s="26" t="s">
        <v>39</v>
      </c>
      <c r="C2199" s="26" t="s">
        <v>52</v>
      </c>
      <c r="D2199" s="26" t="s">
        <v>40</v>
      </c>
      <c r="E2199" s="27">
        <v>114081</v>
      </c>
      <c r="F2199" s="67">
        <v>908</v>
      </c>
      <c r="G2199" s="67"/>
      <c r="H2199" s="188">
        <v>6000779535</v>
      </c>
      <c r="I2199" s="26" t="s">
        <v>42</v>
      </c>
      <c r="J2199" s="26" t="s">
        <v>42</v>
      </c>
      <c r="K2199" s="30" t="str">
        <f t="shared" si="323"/>
        <v>Custeio</v>
      </c>
      <c r="L2199" s="187" t="s">
        <v>728</v>
      </c>
      <c r="M2199" s="47" t="s">
        <v>891</v>
      </c>
      <c r="N2199" s="26" t="str">
        <f t="shared" si="319"/>
        <v>Realizado</v>
      </c>
      <c r="O2199" s="47" t="s">
        <v>45</v>
      </c>
      <c r="P2199" s="47" t="s">
        <v>76</v>
      </c>
      <c r="Q2199" s="26" t="str">
        <f>IFERROR(IFERROR(VLOOKUP(H2199,[1]STATUS_CAPEX!I:J,2,0),VLOOKUP(H2199,[1]STATUS_OPEX!H:I,2,0)),0)</f>
        <v>LIB //COMS</v>
      </c>
      <c r="R2199" s="135">
        <v>45608</v>
      </c>
      <c r="S2199" s="32" t="s">
        <v>165</v>
      </c>
      <c r="T2199" s="47" t="s">
        <v>72</v>
      </c>
      <c r="U2199" s="33" t="s">
        <v>39</v>
      </c>
      <c r="V2199" s="33" t="str">
        <f t="shared" si="318"/>
        <v>OK</v>
      </c>
      <c r="W2199" s="33" t="s">
        <v>49</v>
      </c>
      <c r="X2199" s="33" t="s">
        <v>49</v>
      </c>
      <c r="Y2199" s="33" t="s">
        <v>39</v>
      </c>
      <c r="Z2199" s="14">
        <f t="shared" si="320"/>
        <v>1</v>
      </c>
      <c r="AA2199" s="48">
        <v>6208.16</v>
      </c>
      <c r="AB2199" s="76" t="str">
        <f>IFERROR(VLOOKUP(H2199,[1]!Tabela11[[#All],[PEP/ORDEM]:[Mês_Acompanhamento]],8,0),"GIRO")</f>
        <v>GIRO</v>
      </c>
      <c r="AC2199" s="104" t="s">
        <v>271</v>
      </c>
      <c r="AD2199" s="37" t="s">
        <v>51</v>
      </c>
      <c r="AE2199" s="32" t="str">
        <f t="shared" si="324"/>
        <v>Realizado</v>
      </c>
      <c r="AF2199" s="38" t="s">
        <v>166</v>
      </c>
      <c r="AG2199" s="39">
        <f t="shared" si="317"/>
        <v>5501.74</v>
      </c>
      <c r="AH2199" s="40">
        <v>2548098.5699999998</v>
      </c>
      <c r="AI2199" s="35" t="e">
        <f t="shared" si="321"/>
        <v>#N/A</v>
      </c>
      <c r="AJ2199" s="41">
        <v>26363624</v>
      </c>
      <c r="AK2199" s="77">
        <v>5501.74</v>
      </c>
      <c r="AL2199" s="34" t="str">
        <f t="shared" si="322"/>
        <v>Mauricio Alves</v>
      </c>
    </row>
    <row r="2200" spans="1:38" x14ac:dyDescent="0.25">
      <c r="A2200" s="26" t="s">
        <v>38</v>
      </c>
      <c r="B2200" s="26" t="s">
        <v>39</v>
      </c>
      <c r="C2200" s="26" t="s">
        <v>52</v>
      </c>
      <c r="D2200" s="26" t="s">
        <v>40</v>
      </c>
      <c r="E2200" s="27">
        <v>44972069</v>
      </c>
      <c r="F2200" s="67">
        <v>351</v>
      </c>
      <c r="G2200" s="67"/>
      <c r="H2200" s="188">
        <v>6000855093</v>
      </c>
      <c r="I2200" s="43" t="s">
        <v>42</v>
      </c>
      <c r="J2200" s="43" t="s">
        <v>42</v>
      </c>
      <c r="K2200" s="30" t="str">
        <f t="shared" si="323"/>
        <v>Custeio</v>
      </c>
      <c r="L2200" s="47" t="s">
        <v>950</v>
      </c>
      <c r="M2200" s="47" t="s">
        <v>542</v>
      </c>
      <c r="N2200" s="26" t="str">
        <f t="shared" si="319"/>
        <v>Realizado</v>
      </c>
      <c r="O2200" s="47" t="s">
        <v>45</v>
      </c>
      <c r="P2200" s="47" t="s">
        <v>76</v>
      </c>
      <c r="Q2200" s="26" t="str">
        <f>IFERROR(IFERROR(VLOOKUP(H2200,[1]STATUS_CAPEX!I:J,2,0),VLOOKUP(H2200,[1]STATUS_OPEX!H:I,2,0)),0)</f>
        <v>LIB //COMS</v>
      </c>
      <c r="R2200" s="135">
        <v>45608</v>
      </c>
      <c r="S2200" s="32" t="s">
        <v>165</v>
      </c>
      <c r="T2200" s="47" t="s">
        <v>72</v>
      </c>
      <c r="U2200" s="33" t="s">
        <v>39</v>
      </c>
      <c r="V2200" s="33" t="str">
        <f t="shared" si="318"/>
        <v>OK</v>
      </c>
      <c r="W2200" s="33" t="s">
        <v>49</v>
      </c>
      <c r="X2200" s="33" t="s">
        <v>49</v>
      </c>
      <c r="Y2200" s="33" t="s">
        <v>39</v>
      </c>
      <c r="Z2200" s="14">
        <f t="shared" si="320"/>
        <v>1</v>
      </c>
      <c r="AA2200" s="48">
        <v>502.78</v>
      </c>
      <c r="AB2200" s="76" t="str">
        <f>IFERROR(VLOOKUP(H2200,[1]!Tabela11[[#All],[PEP/ORDEM]:[Mês_Acompanhamento]],8,0),"GIRO")</f>
        <v>GIRO</v>
      </c>
      <c r="AC2200" s="36" t="str">
        <f>IFERROR(VLOOKUP(T2200,[1]STATUS_CAPEX!Q:R,2,0),"SAMUEL OLIVEIRA")</f>
        <v>SAMUEL OLIVEIRA</v>
      </c>
      <c r="AD2200" s="37" t="s">
        <v>51</v>
      </c>
      <c r="AE2200" s="32" t="str">
        <f t="shared" si="324"/>
        <v>Realizado</v>
      </c>
      <c r="AF2200" s="38" t="s">
        <v>166</v>
      </c>
      <c r="AG2200" s="39">
        <f t="shared" si="317"/>
        <v>503.74</v>
      </c>
      <c r="AH2200" s="40">
        <v>2548098.5699999998</v>
      </c>
      <c r="AI2200" s="35" t="e">
        <f t="shared" si="321"/>
        <v>#N/A</v>
      </c>
      <c r="AJ2200" s="110">
        <v>26384718</v>
      </c>
      <c r="AK2200" s="77">
        <v>503.74</v>
      </c>
      <c r="AL2200" s="34" t="str">
        <f t="shared" si="322"/>
        <v>Mauricio Alves</v>
      </c>
    </row>
    <row r="2201" spans="1:38" hidden="1" x14ac:dyDescent="0.25">
      <c r="A2201" s="26" t="s">
        <v>365</v>
      </c>
      <c r="B2201" s="30" t="s">
        <v>39</v>
      </c>
      <c r="C2201" s="26" t="s">
        <v>52</v>
      </c>
      <c r="D2201" s="26" t="s">
        <v>40</v>
      </c>
      <c r="E2201" s="27">
        <v>45010270</v>
      </c>
      <c r="F2201" s="67">
        <v>352</v>
      </c>
      <c r="G2201" s="67"/>
      <c r="H2201" s="177">
        <v>6000863360</v>
      </c>
      <c r="I2201" s="45" t="s">
        <v>287</v>
      </c>
      <c r="J2201" s="45" t="s">
        <v>1056</v>
      </c>
      <c r="K2201" s="30" t="str">
        <f t="shared" si="323"/>
        <v>Custeio</v>
      </c>
      <c r="L2201" s="47" t="s">
        <v>950</v>
      </c>
      <c r="M2201" s="47" t="s">
        <v>523</v>
      </c>
      <c r="N2201" s="26" t="str">
        <f t="shared" si="319"/>
        <v>Pendente</v>
      </c>
      <c r="O2201" s="47" t="s">
        <v>64</v>
      </c>
      <c r="P2201" s="47" t="s">
        <v>1057</v>
      </c>
      <c r="Q2201" s="43" t="str">
        <f>IFERROR(IFERROR(VLOOKUP(H2201,[1]STATUS_CAPEX!I:J,2,0),VLOOKUP(H2201,[1]STATUS_OPEX!H:I,2,0)),0)</f>
        <v>LIB //CONC</v>
      </c>
      <c r="R2201" s="135">
        <v>45608</v>
      </c>
      <c r="S2201" s="32" t="s">
        <v>66</v>
      </c>
      <c r="T2201" s="47" t="s">
        <v>72</v>
      </c>
      <c r="U2201" s="33" t="s">
        <v>67</v>
      </c>
      <c r="V2201" s="33" t="str">
        <f t="shared" si="318"/>
        <v>OK</v>
      </c>
      <c r="W2201" s="33" t="s">
        <v>49</v>
      </c>
      <c r="X2201" s="33" t="s">
        <v>49</v>
      </c>
      <c r="Y2201" s="33" t="str">
        <f>IF(AK2201&gt;0,"OK","NOK")</f>
        <v>OK</v>
      </c>
      <c r="Z2201" s="14">
        <f t="shared" si="320"/>
        <v>0.8</v>
      </c>
      <c r="AA2201" s="48">
        <v>770.07</v>
      </c>
      <c r="AB2201" s="76" t="str">
        <f>IFERROR(VLOOKUP(H2201,[1]!Tabela11[[#All],[PEP/ORDEM]:[Mês_Acompanhamento]],8,0),"GIRO")</f>
        <v>GIRO</v>
      </c>
      <c r="AC2201" s="36" t="s">
        <v>1058</v>
      </c>
      <c r="AD2201" s="37" t="s">
        <v>51</v>
      </c>
      <c r="AE2201" s="32" t="str">
        <f t="shared" si="324"/>
        <v>Realizado</v>
      </c>
      <c r="AF2201" s="38" t="s">
        <v>68</v>
      </c>
      <c r="AG2201" s="39">
        <f t="shared" si="317"/>
        <v>588.4</v>
      </c>
      <c r="AH2201" s="40">
        <v>2548098.5699999998</v>
      </c>
      <c r="AI2201" s="35" t="e">
        <f t="shared" si="321"/>
        <v>#N/A</v>
      </c>
      <c r="AJ2201" s="110">
        <v>26615377</v>
      </c>
      <c r="AK2201" s="77">
        <v>588.4</v>
      </c>
      <c r="AL2201" s="34" t="str">
        <f t="shared" si="322"/>
        <v>Mauricio Alves</v>
      </c>
    </row>
    <row r="2202" spans="1:38" x14ac:dyDescent="0.25">
      <c r="A2202" s="26" t="s">
        <v>38</v>
      </c>
      <c r="B2202" s="26" t="s">
        <v>39</v>
      </c>
      <c r="C2202" s="26" t="s">
        <v>52</v>
      </c>
      <c r="D2202" s="26" t="s">
        <v>40</v>
      </c>
      <c r="E2202" s="27">
        <v>14089</v>
      </c>
      <c r="F2202" s="67">
        <v>909</v>
      </c>
      <c r="G2202" s="67"/>
      <c r="H2202" s="188">
        <v>6000855078</v>
      </c>
      <c r="I2202" s="55" t="s">
        <v>42</v>
      </c>
      <c r="J2202" s="55" t="s">
        <v>42</v>
      </c>
      <c r="K2202" s="30" t="str">
        <f t="shared" si="323"/>
        <v>Custeio</v>
      </c>
      <c r="L2202" s="47" t="s">
        <v>950</v>
      </c>
      <c r="M2202" s="47" t="s">
        <v>891</v>
      </c>
      <c r="N2202" s="26" t="str">
        <f t="shared" si="319"/>
        <v>Realizado</v>
      </c>
      <c r="O2202" s="47" t="s">
        <v>64</v>
      </c>
      <c r="P2202" s="47" t="s">
        <v>76</v>
      </c>
      <c r="Q2202" s="26" t="str">
        <f>IFERROR(IFERROR(VLOOKUP(H2202,[1]STATUS_CAPEX!I:J,2,0),VLOOKUP(H2202,[1]STATUS_OPEX!H:I,2,0)),0)</f>
        <v>LIB //COMS</v>
      </c>
      <c r="R2202" s="135">
        <v>45608</v>
      </c>
      <c r="S2202" s="32" t="s">
        <v>165</v>
      </c>
      <c r="T2202" s="47" t="s">
        <v>72</v>
      </c>
      <c r="U2202" s="33" t="s">
        <v>39</v>
      </c>
      <c r="V2202" s="33" t="str">
        <f t="shared" si="318"/>
        <v>OK</v>
      </c>
      <c r="W2202" s="33" t="s">
        <v>49</v>
      </c>
      <c r="X2202" s="33" t="s">
        <v>49</v>
      </c>
      <c r="Y2202" s="33" t="s">
        <v>39</v>
      </c>
      <c r="Z2202" s="14">
        <f t="shared" si="320"/>
        <v>1</v>
      </c>
      <c r="AA2202" s="48">
        <v>2309.58</v>
      </c>
      <c r="AB2202" s="76" t="str">
        <f>IFERROR(VLOOKUP(H2202,[1]!Tabela11[[#All],[PEP/ORDEM]:[Mês_Acompanhamento]],8,0),"GIRO")</f>
        <v>GIRO</v>
      </c>
      <c r="AC2202" s="36" t="str">
        <f>IFERROR(VLOOKUP(T2202,[1]STATUS_CAPEX!Q:R,2,0),"SAMUEL OLIVEIRA")</f>
        <v>SAMUEL OLIVEIRA</v>
      </c>
      <c r="AD2202" s="37" t="s">
        <v>51</v>
      </c>
      <c r="AE2202" s="32" t="str">
        <f t="shared" si="324"/>
        <v>Realizado</v>
      </c>
      <c r="AF2202" s="38" t="s">
        <v>166</v>
      </c>
      <c r="AG2202" s="39">
        <f t="shared" si="317"/>
        <v>2325.9899999999998</v>
      </c>
      <c r="AH2202" s="40">
        <v>2548098.5699999998</v>
      </c>
      <c r="AI2202" s="35" t="e">
        <f t="shared" si="321"/>
        <v>#N/A</v>
      </c>
      <c r="AJ2202" s="110">
        <v>26384679</v>
      </c>
      <c r="AK2202" s="77">
        <v>2325.9899999999998</v>
      </c>
      <c r="AL2202" s="34" t="str">
        <f t="shared" si="322"/>
        <v>Mauricio Alves</v>
      </c>
    </row>
    <row r="2203" spans="1:38" hidden="1" x14ac:dyDescent="0.25">
      <c r="A2203" s="43" t="s">
        <v>0</v>
      </c>
      <c r="B2203" s="26" t="s">
        <v>180</v>
      </c>
      <c r="C2203" s="26" t="s">
        <v>180</v>
      </c>
      <c r="D2203" s="26" t="s">
        <v>40</v>
      </c>
      <c r="E2203" s="27">
        <v>12623</v>
      </c>
      <c r="F2203" s="67">
        <v>458</v>
      </c>
      <c r="G2203" s="67"/>
      <c r="H2203" s="44" t="s">
        <v>1059</v>
      </c>
      <c r="I2203" s="45" t="s">
        <v>63</v>
      </c>
      <c r="J2203" s="45" t="s">
        <v>63</v>
      </c>
      <c r="K2203" s="30" t="str">
        <f t="shared" si="323"/>
        <v>EME</v>
      </c>
      <c r="L2203" s="47" t="s">
        <v>950</v>
      </c>
      <c r="M2203" s="47" t="s">
        <v>99</v>
      </c>
      <c r="N2203" s="26" t="str">
        <f t="shared" si="319"/>
        <v>Pendente</v>
      </c>
      <c r="O2203" s="47" t="s">
        <v>64</v>
      </c>
      <c r="P2203" s="47" t="s">
        <v>705</v>
      </c>
      <c r="Q2203" s="26" t="str">
        <f>IFERROR(IFERROR(VLOOKUP(H2203,[1]STATUS_CAPEX!I:J,2,0),VLOOKUP(H2203,[1]STATUS_OPEX!H:I,2,0)),0)</f>
        <v>LIB //ENER</v>
      </c>
      <c r="R2203" s="135">
        <v>45608</v>
      </c>
      <c r="S2203" s="32" t="s">
        <v>66</v>
      </c>
      <c r="T2203" s="26" t="s">
        <v>48</v>
      </c>
      <c r="U2203" s="33" t="s">
        <v>67</v>
      </c>
      <c r="V2203" s="33" t="str">
        <f t="shared" si="318"/>
        <v>OK</v>
      </c>
      <c r="W2203" s="33" t="s">
        <v>49</v>
      </c>
      <c r="X2203" s="33" t="s">
        <v>148</v>
      </c>
      <c r="Y2203" s="33" t="str">
        <f>IF(AK2203&gt;0,"OK","NOK")</f>
        <v>NOK</v>
      </c>
      <c r="Z2203" s="14">
        <f t="shared" si="320"/>
        <v>0.4</v>
      </c>
      <c r="AA2203" s="48">
        <v>35882.339999999997</v>
      </c>
      <c r="AB2203" s="76" t="str">
        <f>IFERROR(VLOOKUP(H2203,[1]!Tabela11[[#All],[PEP/ORDEM]:[Mês_Acompanhamento]],8,0),"GIRO")</f>
        <v>GIRO</v>
      </c>
      <c r="AC2203" s="36" t="s">
        <v>182</v>
      </c>
      <c r="AD2203" s="70">
        <v>45642</v>
      </c>
      <c r="AE2203" s="32" t="str">
        <f t="shared" si="324"/>
        <v>Não realizado</v>
      </c>
      <c r="AF2203" s="38" t="s">
        <v>68</v>
      </c>
      <c r="AG2203" s="39">
        <f t="shared" si="317"/>
        <v>0</v>
      </c>
      <c r="AH2203" s="40">
        <v>2548098.5699999998</v>
      </c>
      <c r="AI2203" s="35" t="e">
        <f t="shared" si="321"/>
        <v>#N/A</v>
      </c>
      <c r="AJ2203" s="41">
        <v>0</v>
      </c>
      <c r="AK2203" s="51">
        <v>0</v>
      </c>
      <c r="AL2203" s="34" t="str">
        <f t="shared" si="322"/>
        <v>Mauricio Alves</v>
      </c>
    </row>
    <row r="2204" spans="1:38" x14ac:dyDescent="0.25">
      <c r="A2204" s="26" t="s">
        <v>38</v>
      </c>
      <c r="B2204" s="26" t="s">
        <v>39</v>
      </c>
      <c r="C2204" s="26" t="s">
        <v>52</v>
      </c>
      <c r="D2204" s="26" t="s">
        <v>40</v>
      </c>
      <c r="E2204" s="117">
        <v>23100</v>
      </c>
      <c r="F2204" s="118">
        <v>459</v>
      </c>
      <c r="G2204" s="118"/>
      <c r="H2204" s="188">
        <v>6000854239</v>
      </c>
      <c r="I2204" s="29" t="s">
        <v>42</v>
      </c>
      <c r="J2204" s="29" t="s">
        <v>42</v>
      </c>
      <c r="K2204" s="30" t="str">
        <f t="shared" si="323"/>
        <v>Custeio</v>
      </c>
      <c r="L2204" s="119" t="s">
        <v>950</v>
      </c>
      <c r="M2204" s="47" t="s">
        <v>99</v>
      </c>
      <c r="N2204" s="43" t="str">
        <f t="shared" si="319"/>
        <v>Realizado</v>
      </c>
      <c r="O2204" s="119" t="s">
        <v>64</v>
      </c>
      <c r="P2204" s="119" t="s">
        <v>81</v>
      </c>
      <c r="Q2204" s="43" t="str">
        <f>IFERROR(IFERROR(VLOOKUP(H2204,[1]STATUS_CAPEX!I:J,2,0),VLOOKUP(H2204,[1]STATUS_OPEX!H:I,2,0)),0)</f>
        <v>LIB //COMS</v>
      </c>
      <c r="R2204" s="135">
        <v>45608</v>
      </c>
      <c r="S2204" s="99" t="s">
        <v>165</v>
      </c>
      <c r="T2204" s="119" t="s">
        <v>72</v>
      </c>
      <c r="U2204" s="33" t="s">
        <v>39</v>
      </c>
      <c r="V2204" s="33" t="str">
        <f t="shared" si="318"/>
        <v>OK</v>
      </c>
      <c r="W2204" s="33" t="s">
        <v>49</v>
      </c>
      <c r="X2204" s="33" t="s">
        <v>49</v>
      </c>
      <c r="Y2204" s="33" t="s">
        <v>39</v>
      </c>
      <c r="Z2204" s="14">
        <f t="shared" si="320"/>
        <v>1</v>
      </c>
      <c r="AA2204" s="121">
        <v>1300.24</v>
      </c>
      <c r="AB2204" s="139" t="str">
        <f>IFERROR(VLOOKUP(H2204,[1]!Tabela11[[#All],[PEP/ORDEM]:[Mês_Acompanhamento]],8,0),"GIRO")</f>
        <v>GIRO</v>
      </c>
      <c r="AC2204" s="104" t="str">
        <f>IFERROR(VLOOKUP(T2204,[1]STATUS_CAPEX!Q:R,2,0),"SAMUEL OLIVEIRA")</f>
        <v>SAMUEL OLIVEIRA</v>
      </c>
      <c r="AD2204" s="37" t="s">
        <v>51</v>
      </c>
      <c r="AE2204" s="32" t="str">
        <f t="shared" si="324"/>
        <v>Realizado</v>
      </c>
      <c r="AF2204" s="38" t="s">
        <v>166</v>
      </c>
      <c r="AG2204" s="122">
        <f t="shared" si="317"/>
        <v>974.93</v>
      </c>
      <c r="AH2204" s="40">
        <v>2548098.5699999998</v>
      </c>
      <c r="AI2204" s="123" t="e">
        <f t="shared" si="321"/>
        <v>#N/A</v>
      </c>
      <c r="AJ2204" s="124">
        <v>26368581</v>
      </c>
      <c r="AK2204" s="156">
        <v>974.93</v>
      </c>
      <c r="AL2204" s="34" t="str">
        <f t="shared" si="322"/>
        <v>Mauricio Alves</v>
      </c>
    </row>
    <row r="2205" spans="1:38" x14ac:dyDescent="0.25">
      <c r="A2205" s="26" t="s">
        <v>38</v>
      </c>
      <c r="B2205" s="26" t="s">
        <v>39</v>
      </c>
      <c r="C2205" s="26" t="s">
        <v>52</v>
      </c>
      <c r="D2205" s="26" t="s">
        <v>40</v>
      </c>
      <c r="E2205" s="117">
        <v>14089</v>
      </c>
      <c r="F2205" s="118">
        <v>910</v>
      </c>
      <c r="G2205" s="118"/>
      <c r="H2205" s="143">
        <v>6000857175</v>
      </c>
      <c r="I2205" s="26" t="s">
        <v>42</v>
      </c>
      <c r="J2205" s="26" t="s">
        <v>42</v>
      </c>
      <c r="K2205" s="30" t="str">
        <f t="shared" si="323"/>
        <v>Custeio</v>
      </c>
      <c r="L2205" s="119" t="s">
        <v>950</v>
      </c>
      <c r="M2205" s="119" t="s">
        <v>891</v>
      </c>
      <c r="N2205" s="43" t="str">
        <f t="shared" si="319"/>
        <v>Realizado</v>
      </c>
      <c r="O2205" s="119" t="s">
        <v>64</v>
      </c>
      <c r="P2205" s="119" t="s">
        <v>76</v>
      </c>
      <c r="Q2205" s="43" t="str">
        <f>IFERROR(IFERROR(VLOOKUP(H2205,[1]STATUS_CAPEX!I:J,2,0),VLOOKUP(H2205,[1]STATUS_OPEX!H:I,2,0)),0)</f>
        <v>LIB //COMS</v>
      </c>
      <c r="R2205" s="136">
        <v>45610</v>
      </c>
      <c r="S2205" s="99" t="s">
        <v>165</v>
      </c>
      <c r="T2205" s="119" t="s">
        <v>72</v>
      </c>
      <c r="U2205" s="33" t="s">
        <v>39</v>
      </c>
      <c r="V2205" s="33" t="str">
        <f t="shared" si="318"/>
        <v>OK</v>
      </c>
      <c r="W2205" s="33" t="s">
        <v>49</v>
      </c>
      <c r="X2205" s="33" t="s">
        <v>49</v>
      </c>
      <c r="Y2205" s="33" t="s">
        <v>39</v>
      </c>
      <c r="Z2205" s="14">
        <f t="shared" si="320"/>
        <v>1</v>
      </c>
      <c r="AA2205" s="121">
        <v>5389.02</v>
      </c>
      <c r="AB2205" s="139" t="str">
        <f>IFERROR(VLOOKUP(H2205,[1]!Tabela11[[#All],[PEP/ORDEM]:[Mês_Acompanhamento]],8,0),"GIRO")</f>
        <v>GIRO</v>
      </c>
      <c r="AC2205" s="104" t="s">
        <v>271</v>
      </c>
      <c r="AD2205" s="37" t="s">
        <v>51</v>
      </c>
      <c r="AE2205" s="32" t="str">
        <f t="shared" si="324"/>
        <v>Realizado</v>
      </c>
      <c r="AF2205" s="38" t="s">
        <v>166</v>
      </c>
      <c r="AG2205" s="122">
        <f t="shared" si="317"/>
        <v>3236.65</v>
      </c>
      <c r="AH2205" s="40">
        <v>2548098.5699999998</v>
      </c>
      <c r="AI2205" s="123" t="e">
        <f t="shared" si="321"/>
        <v>#N/A</v>
      </c>
      <c r="AJ2205" s="124">
        <v>26448776</v>
      </c>
      <c r="AK2205" s="156">
        <v>3236.65</v>
      </c>
      <c r="AL2205" s="34" t="str">
        <f t="shared" si="322"/>
        <v>Mauricio Alves</v>
      </c>
    </row>
    <row r="2206" spans="1:38" x14ac:dyDescent="0.25">
      <c r="A2206" s="26" t="s">
        <v>38</v>
      </c>
      <c r="B2206" s="26" t="s">
        <v>39</v>
      </c>
      <c r="C2206" s="26" t="s">
        <v>52</v>
      </c>
      <c r="D2206" s="26" t="s">
        <v>40</v>
      </c>
      <c r="E2206" s="27">
        <v>13806</v>
      </c>
      <c r="F2206" s="67">
        <v>911</v>
      </c>
      <c r="G2206" s="67"/>
      <c r="H2206" s="46">
        <v>6000856133</v>
      </c>
      <c r="I2206" s="26" t="s">
        <v>42</v>
      </c>
      <c r="J2206" s="26" t="s">
        <v>42</v>
      </c>
      <c r="K2206" s="30" t="str">
        <f t="shared" si="323"/>
        <v>Custeio</v>
      </c>
      <c r="L2206" s="47" t="s">
        <v>950</v>
      </c>
      <c r="M2206" s="47" t="s">
        <v>891</v>
      </c>
      <c r="N2206" s="26" t="str">
        <f t="shared" si="319"/>
        <v>Realizado</v>
      </c>
      <c r="O2206" s="47" t="s">
        <v>45</v>
      </c>
      <c r="P2206" s="47" t="s">
        <v>76</v>
      </c>
      <c r="Q2206" s="43" t="str">
        <f>IFERROR(IFERROR(VLOOKUP(H2206,[1]STATUS_CAPEX!I:J,2,0),VLOOKUP(H2206,[1]STATUS_OPEX!H:I,2,0)),0)</f>
        <v>LIB //COMS</v>
      </c>
      <c r="R2206" s="136">
        <v>45610</v>
      </c>
      <c r="S2206" s="32" t="s">
        <v>165</v>
      </c>
      <c r="T2206" s="119" t="s">
        <v>72</v>
      </c>
      <c r="U2206" s="33" t="s">
        <v>39</v>
      </c>
      <c r="V2206" s="33" t="str">
        <f t="shared" si="318"/>
        <v>OK</v>
      </c>
      <c r="W2206" s="33" t="s">
        <v>49</v>
      </c>
      <c r="X2206" s="33" t="s">
        <v>49</v>
      </c>
      <c r="Y2206" s="33" t="s">
        <v>39</v>
      </c>
      <c r="Z2206" s="14">
        <f t="shared" si="320"/>
        <v>1</v>
      </c>
      <c r="AA2206" s="48">
        <v>1377.35</v>
      </c>
      <c r="AB2206" s="76" t="str">
        <f>IFERROR(VLOOKUP(H2206,[1]!Tabela11[[#All],[PEP/ORDEM]:[Mês_Acompanhamento]],8,0),"GIRO")</f>
        <v>GIRO</v>
      </c>
      <c r="AC2206" s="36" t="str">
        <f>IFERROR(VLOOKUP(T2206,[1]STATUS_CAPEX!Q:R,2,0),"SAMUEL OLIVEIRA")</f>
        <v>SAMUEL OLIVEIRA</v>
      </c>
      <c r="AD2206" s="37" t="s">
        <v>51</v>
      </c>
      <c r="AE2206" s="32" t="str">
        <f t="shared" si="324"/>
        <v>Realizado</v>
      </c>
      <c r="AF2206" s="38" t="s">
        <v>166</v>
      </c>
      <c r="AG2206" s="49">
        <f t="shared" si="317"/>
        <v>1387.13</v>
      </c>
      <c r="AH2206" s="40">
        <v>2548098.5699999998</v>
      </c>
      <c r="AI2206" s="50" t="e">
        <f t="shared" si="321"/>
        <v>#N/A</v>
      </c>
      <c r="AJ2206" s="110">
        <v>26419656</v>
      </c>
      <c r="AK2206" s="77">
        <v>1387.13</v>
      </c>
      <c r="AL2206" s="34" t="str">
        <f t="shared" si="322"/>
        <v>Mauricio Alves</v>
      </c>
    </row>
    <row r="2207" spans="1:38" x14ac:dyDescent="0.25">
      <c r="A2207" s="26" t="s">
        <v>38</v>
      </c>
      <c r="B2207" s="26" t="s">
        <v>39</v>
      </c>
      <c r="C2207" s="26" t="s">
        <v>52</v>
      </c>
      <c r="D2207" s="26" t="s">
        <v>40</v>
      </c>
      <c r="E2207" s="27">
        <v>14081</v>
      </c>
      <c r="F2207" s="67">
        <v>912</v>
      </c>
      <c r="G2207" s="67"/>
      <c r="H2207" s="188">
        <v>6000779535</v>
      </c>
      <c r="I2207" s="26" t="s">
        <v>42</v>
      </c>
      <c r="J2207" s="26" t="s">
        <v>42</v>
      </c>
      <c r="K2207" s="30" t="str">
        <f t="shared" si="323"/>
        <v>Custeio</v>
      </c>
      <c r="L2207" s="187" t="s">
        <v>728</v>
      </c>
      <c r="M2207" s="47" t="s">
        <v>891</v>
      </c>
      <c r="N2207" s="26" t="str">
        <f t="shared" si="319"/>
        <v>Realizado</v>
      </c>
      <c r="O2207" s="47" t="s">
        <v>45</v>
      </c>
      <c r="P2207" s="47" t="s">
        <v>76</v>
      </c>
      <c r="Q2207" s="26" t="str">
        <f>IFERROR(IFERROR(VLOOKUP(H2207,[1]STATUS_CAPEX!I:J,2,0),VLOOKUP(H2207,[1]STATUS_OPEX!H:I,2,0)),0)</f>
        <v>LIB //COMS</v>
      </c>
      <c r="R2207" s="136">
        <v>45610</v>
      </c>
      <c r="S2207" s="32" t="s">
        <v>165</v>
      </c>
      <c r="T2207" s="119" t="s">
        <v>72</v>
      </c>
      <c r="U2207" s="33" t="s">
        <v>39</v>
      </c>
      <c r="V2207" s="33" t="str">
        <f t="shared" si="318"/>
        <v>OK</v>
      </c>
      <c r="W2207" s="33" t="s">
        <v>49</v>
      </c>
      <c r="X2207" s="33" t="s">
        <v>49</v>
      </c>
      <c r="Y2207" s="33" t="s">
        <v>39</v>
      </c>
      <c r="Z2207" s="14">
        <f t="shared" si="320"/>
        <v>1</v>
      </c>
      <c r="AA2207" s="48">
        <v>2544.06</v>
      </c>
      <c r="AB2207" s="76" t="str">
        <f>IFERROR(VLOOKUP(H2207,[1]!Tabela11[[#All],[PEP/ORDEM]:[Mês_Acompanhamento]],8,0),"GIRO")</f>
        <v>GIRO</v>
      </c>
      <c r="AC2207" s="36" t="str">
        <f>IFERROR(VLOOKUP(T2207,[1]STATUS_CAPEX!Q:R,2,0),"SAMUEL OLIVEIRA")</f>
        <v>SAMUEL OLIVEIRA</v>
      </c>
      <c r="AD2207" s="37" t="s">
        <v>51</v>
      </c>
      <c r="AE2207" s="32" t="str">
        <f t="shared" si="324"/>
        <v>Realizado</v>
      </c>
      <c r="AF2207" s="38" t="s">
        <v>166</v>
      </c>
      <c r="AG2207" s="49">
        <f t="shared" si="317"/>
        <v>2562.5300000000002</v>
      </c>
      <c r="AH2207" s="40">
        <v>2548098.5699999998</v>
      </c>
      <c r="AI2207" s="50" t="e">
        <f t="shared" si="321"/>
        <v>#N/A</v>
      </c>
      <c r="AJ2207" s="41">
        <v>26363624</v>
      </c>
      <c r="AK2207" s="77">
        <v>2562.5300000000002</v>
      </c>
      <c r="AL2207" s="34" t="str">
        <f t="shared" si="322"/>
        <v>Mauricio Alves</v>
      </c>
    </row>
    <row r="2208" spans="1:38" x14ac:dyDescent="0.25">
      <c r="A2208" s="26" t="s">
        <v>38</v>
      </c>
      <c r="B2208" s="26" t="s">
        <v>39</v>
      </c>
      <c r="C2208" s="26" t="s">
        <v>52</v>
      </c>
      <c r="D2208" s="26" t="s">
        <v>40</v>
      </c>
      <c r="E2208" s="27">
        <v>14334</v>
      </c>
      <c r="F2208" s="67">
        <v>913</v>
      </c>
      <c r="G2208" s="67"/>
      <c r="H2208" s="46">
        <v>6000856132</v>
      </c>
      <c r="I2208" s="26" t="s">
        <v>42</v>
      </c>
      <c r="J2208" s="26" t="s">
        <v>42</v>
      </c>
      <c r="K2208" s="30" t="str">
        <f t="shared" si="323"/>
        <v>Custeio</v>
      </c>
      <c r="L2208" s="47" t="s">
        <v>950</v>
      </c>
      <c r="M2208" s="47" t="s">
        <v>891</v>
      </c>
      <c r="N2208" s="26" t="str">
        <f t="shared" si="319"/>
        <v>Realizado</v>
      </c>
      <c r="O2208" s="47" t="s">
        <v>100</v>
      </c>
      <c r="P2208" s="47" t="s">
        <v>76</v>
      </c>
      <c r="Q2208" s="43" t="str">
        <f>IFERROR(IFERROR(VLOOKUP(H2208,[1]STATUS_CAPEX!I:J,2,0),VLOOKUP(H2208,[1]STATUS_OPEX!H:I,2,0)),0)</f>
        <v>LIB //COMS</v>
      </c>
      <c r="R2208" s="136">
        <v>45610</v>
      </c>
      <c r="S2208" s="32" t="s">
        <v>165</v>
      </c>
      <c r="T2208" s="119" t="s">
        <v>72</v>
      </c>
      <c r="U2208" s="33" t="s">
        <v>39</v>
      </c>
      <c r="V2208" s="33" t="str">
        <f t="shared" si="318"/>
        <v>OK</v>
      </c>
      <c r="W2208" s="33" t="s">
        <v>49</v>
      </c>
      <c r="X2208" s="33" t="s">
        <v>49</v>
      </c>
      <c r="Y2208" s="33" t="s">
        <v>39</v>
      </c>
      <c r="Z2208" s="14">
        <f t="shared" si="320"/>
        <v>1</v>
      </c>
      <c r="AA2208" s="48">
        <v>6181.33</v>
      </c>
      <c r="AB2208" s="76" t="str">
        <f>IFERROR(VLOOKUP(H2208,[1]!Tabela11[[#All],[PEP/ORDEM]:[Mês_Acompanhamento]],8,0),"GIRO")</f>
        <v>GIRO</v>
      </c>
      <c r="AC2208" s="36" t="str">
        <f>IFERROR(VLOOKUP(T2208,[1]STATUS_CAPEX!Q:R,2,0),"SAMUEL OLIVEIRA")</f>
        <v>SAMUEL OLIVEIRA</v>
      </c>
      <c r="AD2208" s="37" t="s">
        <v>51</v>
      </c>
      <c r="AE2208" s="32" t="str">
        <f t="shared" si="324"/>
        <v>Realizado</v>
      </c>
      <c r="AF2208" s="38" t="s">
        <v>166</v>
      </c>
      <c r="AG2208" s="49">
        <f t="shared" si="317"/>
        <v>5374.3</v>
      </c>
      <c r="AH2208" s="40">
        <v>2548098.5699999998</v>
      </c>
      <c r="AI2208" s="50" t="e">
        <f t="shared" si="321"/>
        <v>#N/A</v>
      </c>
      <c r="AJ2208" s="110">
        <v>26419658</v>
      </c>
      <c r="AK2208" s="77">
        <v>5374.3</v>
      </c>
      <c r="AL2208" s="34" t="str">
        <f t="shared" si="322"/>
        <v>Mauricio Alves</v>
      </c>
    </row>
    <row r="2209" spans="1:38" x14ac:dyDescent="0.25">
      <c r="A2209" s="26" t="s">
        <v>38</v>
      </c>
      <c r="B2209" s="26" t="s">
        <v>39</v>
      </c>
      <c r="C2209" s="26" t="s">
        <v>52</v>
      </c>
      <c r="D2209" s="26" t="s">
        <v>40</v>
      </c>
      <c r="E2209" s="27">
        <v>14081</v>
      </c>
      <c r="F2209" s="67">
        <v>914</v>
      </c>
      <c r="G2209" s="67"/>
      <c r="H2209" s="188">
        <v>6000779535</v>
      </c>
      <c r="I2209" s="26" t="s">
        <v>42</v>
      </c>
      <c r="J2209" s="26" t="s">
        <v>42</v>
      </c>
      <c r="K2209" s="30" t="str">
        <f t="shared" si="323"/>
        <v>Custeio</v>
      </c>
      <c r="L2209" s="187" t="s">
        <v>728</v>
      </c>
      <c r="M2209" s="47" t="s">
        <v>891</v>
      </c>
      <c r="N2209" s="26" t="str">
        <f t="shared" si="319"/>
        <v>Realizado</v>
      </c>
      <c r="O2209" s="47" t="s">
        <v>45</v>
      </c>
      <c r="P2209" s="47" t="s">
        <v>76</v>
      </c>
      <c r="Q2209" s="26" t="str">
        <f>IFERROR(IFERROR(VLOOKUP(H2209,[1]STATUS_CAPEX!I:J,2,0),VLOOKUP(H2209,[1]STATUS_OPEX!H:I,2,0)),0)</f>
        <v>LIB //COMS</v>
      </c>
      <c r="R2209" s="136">
        <v>45610</v>
      </c>
      <c r="S2209" s="32" t="s">
        <v>165</v>
      </c>
      <c r="T2209" s="119" t="s">
        <v>72</v>
      </c>
      <c r="U2209" s="33" t="s">
        <v>39</v>
      </c>
      <c r="V2209" s="33" t="str">
        <f t="shared" si="318"/>
        <v>OK</v>
      </c>
      <c r="W2209" s="33" t="s">
        <v>49</v>
      </c>
      <c r="X2209" s="33" t="s">
        <v>49</v>
      </c>
      <c r="Y2209" s="33" t="s">
        <v>39</v>
      </c>
      <c r="Z2209" s="14">
        <f t="shared" si="320"/>
        <v>1</v>
      </c>
      <c r="AA2209" s="48">
        <v>6158.88</v>
      </c>
      <c r="AB2209" s="76" t="str">
        <f>IFERROR(VLOOKUP(H2209,[1]!Tabela11[[#All],[PEP/ORDEM]:[Mês_Acompanhamento]],8,0),"GIRO")</f>
        <v>GIRO</v>
      </c>
      <c r="AC2209" s="36" t="str">
        <f>IFERROR(VLOOKUP(T2209,[1]STATUS_CAPEX!Q:R,2,0),"SAMUEL OLIVEIRA")</f>
        <v>SAMUEL OLIVEIRA</v>
      </c>
      <c r="AD2209" s="37" t="s">
        <v>51</v>
      </c>
      <c r="AE2209" s="32" t="str">
        <f t="shared" si="324"/>
        <v>Realizado</v>
      </c>
      <c r="AF2209" s="38" t="s">
        <v>166</v>
      </c>
      <c r="AG2209" s="49">
        <f t="shared" si="317"/>
        <v>5452.12</v>
      </c>
      <c r="AH2209" s="40">
        <v>2548098.5699999998</v>
      </c>
      <c r="AI2209" s="50" t="e">
        <f t="shared" si="321"/>
        <v>#N/A</v>
      </c>
      <c r="AJ2209" s="41">
        <v>26363624</v>
      </c>
      <c r="AK2209" s="77">
        <v>5452.12</v>
      </c>
      <c r="AL2209" s="34" t="str">
        <f t="shared" si="322"/>
        <v>Mauricio Alves</v>
      </c>
    </row>
    <row r="2210" spans="1:38" x14ac:dyDescent="0.25">
      <c r="A2210" s="26" t="s">
        <v>38</v>
      </c>
      <c r="B2210" s="26" t="s">
        <v>39</v>
      </c>
      <c r="C2210" s="26" t="s">
        <v>52</v>
      </c>
      <c r="D2210" s="26" t="s">
        <v>40</v>
      </c>
      <c r="E2210" s="27">
        <v>14081</v>
      </c>
      <c r="F2210" s="67">
        <v>915</v>
      </c>
      <c r="G2210" s="67"/>
      <c r="H2210" s="188">
        <v>6000779535</v>
      </c>
      <c r="I2210" s="43" t="s">
        <v>42</v>
      </c>
      <c r="J2210" s="43" t="s">
        <v>42</v>
      </c>
      <c r="K2210" s="30" t="str">
        <f t="shared" si="323"/>
        <v>Custeio</v>
      </c>
      <c r="L2210" s="187" t="s">
        <v>728</v>
      </c>
      <c r="M2210" s="47" t="s">
        <v>891</v>
      </c>
      <c r="N2210" s="26" t="str">
        <f t="shared" si="319"/>
        <v>Realizado</v>
      </c>
      <c r="O2210" s="47" t="s">
        <v>45</v>
      </c>
      <c r="P2210" s="47" t="s">
        <v>76</v>
      </c>
      <c r="Q2210" s="26" t="str">
        <f>IFERROR(IFERROR(VLOOKUP(H2210,[1]STATUS_CAPEX!I:J,2,0),VLOOKUP(H2210,[1]STATUS_OPEX!H:I,2,0)),0)</f>
        <v>LIB //COMS</v>
      </c>
      <c r="R2210" s="136">
        <v>45610</v>
      </c>
      <c r="S2210" s="32" t="s">
        <v>165</v>
      </c>
      <c r="T2210" s="119" t="s">
        <v>72</v>
      </c>
      <c r="U2210" s="33" t="s">
        <v>39</v>
      </c>
      <c r="V2210" s="33" t="str">
        <f t="shared" si="318"/>
        <v>OK</v>
      </c>
      <c r="W2210" s="33" t="s">
        <v>49</v>
      </c>
      <c r="X2210" s="33" t="s">
        <v>49</v>
      </c>
      <c r="Y2210" s="33" t="s">
        <v>39</v>
      </c>
      <c r="Z2210" s="14">
        <f t="shared" si="320"/>
        <v>1</v>
      </c>
      <c r="AA2210" s="48">
        <v>1936.97</v>
      </c>
      <c r="AB2210" s="76" t="str">
        <f>IFERROR(VLOOKUP(H2210,[1]!Tabela11[[#All],[PEP/ORDEM]:[Mês_Acompanhamento]],8,0),"GIRO")</f>
        <v>GIRO</v>
      </c>
      <c r="AC2210" s="36" t="str">
        <f>IFERROR(VLOOKUP(T2210,[1]STATUS_CAPEX!Q:R,2,0),"SAMUEL OLIVEIRA")</f>
        <v>SAMUEL OLIVEIRA</v>
      </c>
      <c r="AD2210" s="37" t="s">
        <v>51</v>
      </c>
      <c r="AE2210" s="32" t="str">
        <f t="shared" si="324"/>
        <v>Realizado</v>
      </c>
      <c r="AF2210" s="38" t="s">
        <v>166</v>
      </c>
      <c r="AG2210" s="49">
        <f t="shared" si="317"/>
        <v>1550.66</v>
      </c>
      <c r="AH2210" s="40">
        <v>2548098.5699999998</v>
      </c>
      <c r="AI2210" s="50" t="e">
        <f t="shared" si="321"/>
        <v>#N/A</v>
      </c>
      <c r="AJ2210" s="41">
        <v>26363624</v>
      </c>
      <c r="AK2210" s="77">
        <v>1550.66</v>
      </c>
      <c r="AL2210" s="34" t="str">
        <f t="shared" si="322"/>
        <v>Mauricio Alves</v>
      </c>
    </row>
    <row r="2211" spans="1:38" hidden="1" x14ac:dyDescent="0.25">
      <c r="A2211" s="26" t="s">
        <v>365</v>
      </c>
      <c r="B2211" s="30" t="s">
        <v>39</v>
      </c>
      <c r="C2211" s="26" t="s">
        <v>52</v>
      </c>
      <c r="D2211" s="26" t="s">
        <v>40</v>
      </c>
      <c r="E2211" s="27">
        <v>45027931</v>
      </c>
      <c r="F2211" s="67">
        <v>353</v>
      </c>
      <c r="G2211" s="67"/>
      <c r="H2211" s="177">
        <v>6000863367</v>
      </c>
      <c r="I2211" s="45">
        <v>67603128</v>
      </c>
      <c r="J2211" s="45" t="s">
        <v>380</v>
      </c>
      <c r="K2211" s="30" t="str">
        <f t="shared" si="323"/>
        <v>Custeio</v>
      </c>
      <c r="L2211" s="47" t="s">
        <v>950</v>
      </c>
      <c r="M2211" s="47" t="s">
        <v>523</v>
      </c>
      <c r="N2211" s="26" t="str">
        <f t="shared" si="319"/>
        <v>Pendente</v>
      </c>
      <c r="O2211" s="47" t="s">
        <v>45</v>
      </c>
      <c r="P2211" s="47" t="s">
        <v>742</v>
      </c>
      <c r="Q2211" s="43" t="str">
        <f>IFERROR(IFERROR(VLOOKUP(H2211,[1]STATUS_CAPEX!I:J,2,0),VLOOKUP(H2211,[1]STATUS_OPEX!H:I,2,0)),0)</f>
        <v>LIB //CONC</v>
      </c>
      <c r="R2211" s="136">
        <v>45610</v>
      </c>
      <c r="S2211" s="32" t="s">
        <v>66</v>
      </c>
      <c r="T2211" s="119" t="s">
        <v>72</v>
      </c>
      <c r="U2211" s="33" t="s">
        <v>67</v>
      </c>
      <c r="V2211" s="33" t="str">
        <f t="shared" si="318"/>
        <v>OK</v>
      </c>
      <c r="W2211" s="33" t="s">
        <v>49</v>
      </c>
      <c r="X2211" s="33" t="s">
        <v>49</v>
      </c>
      <c r="Y2211" s="33" t="str">
        <f>IF(AK2211&gt;0,"OK","NOK")</f>
        <v>OK</v>
      </c>
      <c r="Z2211" s="14">
        <f t="shared" si="320"/>
        <v>0.8</v>
      </c>
      <c r="AA2211" s="101">
        <v>870.69</v>
      </c>
      <c r="AB2211" s="76" t="str">
        <f>IFERROR(VLOOKUP(H2211,[1]!Tabela11[[#All],[PEP/ORDEM]:[Mês_Acompanhamento]],8,0),"GIRO")</f>
        <v>GIRO</v>
      </c>
      <c r="AC2211" s="36" t="s">
        <v>1048</v>
      </c>
      <c r="AD2211" s="37" t="s">
        <v>51</v>
      </c>
      <c r="AE2211" s="32" t="str">
        <f t="shared" si="324"/>
        <v>Realizado</v>
      </c>
      <c r="AF2211" s="38" t="s">
        <v>68</v>
      </c>
      <c r="AG2211" s="49">
        <f t="shared" si="317"/>
        <v>992.8</v>
      </c>
      <c r="AH2211" s="40">
        <v>2548098.5699999998</v>
      </c>
      <c r="AI2211" s="50" t="e">
        <f t="shared" si="321"/>
        <v>#N/A</v>
      </c>
      <c r="AJ2211" s="110">
        <v>26615441</v>
      </c>
      <c r="AK2211" s="77">
        <v>992.8</v>
      </c>
      <c r="AL2211" s="34" t="str">
        <f t="shared" si="322"/>
        <v>Mauricio Alves</v>
      </c>
    </row>
    <row r="2212" spans="1:38" x14ac:dyDescent="0.25">
      <c r="A2212" s="26" t="s">
        <v>38</v>
      </c>
      <c r="B2212" s="26" t="s">
        <v>39</v>
      </c>
      <c r="C2212" s="26" t="s">
        <v>52</v>
      </c>
      <c r="D2212" s="26" t="s">
        <v>40</v>
      </c>
      <c r="E2212" s="27">
        <v>45028040</v>
      </c>
      <c r="F2212" s="67">
        <v>354</v>
      </c>
      <c r="G2212" s="67"/>
      <c r="H2212" s="47">
        <v>6000856136</v>
      </c>
      <c r="I2212" s="29" t="s">
        <v>42</v>
      </c>
      <c r="J2212" s="29" t="s">
        <v>42</v>
      </c>
      <c r="K2212" s="30" t="str">
        <f t="shared" si="323"/>
        <v>Custeio</v>
      </c>
      <c r="L2212" s="47" t="s">
        <v>950</v>
      </c>
      <c r="M2212" s="47" t="s">
        <v>541</v>
      </c>
      <c r="N2212" s="26" t="str">
        <f t="shared" si="319"/>
        <v>Realizado</v>
      </c>
      <c r="O2212" s="47" t="s">
        <v>100</v>
      </c>
      <c r="P2212" s="47" t="s">
        <v>76</v>
      </c>
      <c r="Q2212" s="43" t="str">
        <f>IFERROR(IFERROR(VLOOKUP(H2212,[1]STATUS_CAPEX!I:J,2,0),VLOOKUP(H2212,[1]STATUS_OPEX!H:I,2,0)),0)</f>
        <v>LIB //COMS</v>
      </c>
      <c r="R2212" s="136">
        <v>45610</v>
      </c>
      <c r="S2212" s="32" t="s">
        <v>165</v>
      </c>
      <c r="T2212" s="119" t="s">
        <v>72</v>
      </c>
      <c r="U2212" s="33" t="s">
        <v>39</v>
      </c>
      <c r="V2212" s="33" t="str">
        <f t="shared" si="318"/>
        <v>OK</v>
      </c>
      <c r="W2212" s="33" t="s">
        <v>49</v>
      </c>
      <c r="X2212" s="33" t="s">
        <v>49</v>
      </c>
      <c r="Y2212" s="33" t="s">
        <v>39</v>
      </c>
      <c r="Z2212" s="14">
        <f t="shared" si="320"/>
        <v>1</v>
      </c>
      <c r="AA2212" s="101">
        <v>1948.72</v>
      </c>
      <c r="AB2212" s="76" t="str">
        <f>IFERROR(VLOOKUP(H2212,[1]!Tabela11[[#All],[PEP/ORDEM]:[Mês_Acompanhamento]],8,0),"GIRO")</f>
        <v>GIRO</v>
      </c>
      <c r="AC2212" s="36" t="s">
        <v>73</v>
      </c>
      <c r="AD2212" s="37" t="s">
        <v>51</v>
      </c>
      <c r="AE2212" s="32" t="str">
        <f t="shared" si="324"/>
        <v>Realizado</v>
      </c>
      <c r="AF2212" s="38" t="s">
        <v>166</v>
      </c>
      <c r="AG2212" s="49">
        <f t="shared" ref="AG2212:AG2275" si="325">IF(AK2212="",AA2212,AK2212)</f>
        <v>566.27</v>
      </c>
      <c r="AH2212" s="40">
        <v>2548098.5699999998</v>
      </c>
      <c r="AI2212" s="50" t="e">
        <f t="shared" si="321"/>
        <v>#N/A</v>
      </c>
      <c r="AJ2212" s="50">
        <v>26419685</v>
      </c>
      <c r="AK2212" s="77">
        <v>566.27</v>
      </c>
      <c r="AL2212" s="34" t="str">
        <f t="shared" si="322"/>
        <v>Mauricio Alves</v>
      </c>
    </row>
    <row r="2213" spans="1:38" x14ac:dyDescent="0.25">
      <c r="A2213" s="26" t="s">
        <v>38</v>
      </c>
      <c r="B2213" s="26" t="s">
        <v>39</v>
      </c>
      <c r="C2213" s="26" t="s">
        <v>52</v>
      </c>
      <c r="D2213" s="26" t="s">
        <v>40</v>
      </c>
      <c r="E2213" s="27">
        <v>12728</v>
      </c>
      <c r="F2213" s="67">
        <v>355</v>
      </c>
      <c r="G2213" s="67"/>
      <c r="H2213" s="47">
        <v>6000856137</v>
      </c>
      <c r="I2213" s="43" t="s">
        <v>42</v>
      </c>
      <c r="J2213" s="43" t="s">
        <v>42</v>
      </c>
      <c r="K2213" s="30" t="str">
        <f t="shared" si="323"/>
        <v>Custeio</v>
      </c>
      <c r="L2213" s="47" t="s">
        <v>950</v>
      </c>
      <c r="M2213" s="47" t="s">
        <v>506</v>
      </c>
      <c r="N2213" s="26" t="str">
        <f t="shared" si="319"/>
        <v>Realizado</v>
      </c>
      <c r="O2213" s="47" t="s">
        <v>45</v>
      </c>
      <c r="P2213" s="47" t="s">
        <v>1060</v>
      </c>
      <c r="Q2213" s="43" t="str">
        <f>IFERROR(IFERROR(VLOOKUP(H2213,[1]STATUS_CAPEX!I:J,2,0),VLOOKUP(H2213,[1]STATUS_OPEX!H:I,2,0)),0)</f>
        <v>LIB //COMS</v>
      </c>
      <c r="R2213" s="136">
        <v>45610</v>
      </c>
      <c r="S2213" s="32" t="s">
        <v>165</v>
      </c>
      <c r="T2213" s="119" t="s">
        <v>72</v>
      </c>
      <c r="U2213" s="33" t="s">
        <v>39</v>
      </c>
      <c r="V2213" s="33" t="str">
        <f t="shared" si="318"/>
        <v>OK</v>
      </c>
      <c r="W2213" s="33" t="s">
        <v>49</v>
      </c>
      <c r="X2213" s="33" t="s">
        <v>49</v>
      </c>
      <c r="Y2213" s="33" t="s">
        <v>39</v>
      </c>
      <c r="Z2213" s="14">
        <f t="shared" si="320"/>
        <v>1</v>
      </c>
      <c r="AA2213" s="101">
        <v>2304.71</v>
      </c>
      <c r="AB2213" s="76" t="str">
        <f>IFERROR(VLOOKUP(H2213,[1]!Tabela11[[#All],[PEP/ORDEM]:[Mês_Acompanhamento]],8,0),"GIRO")</f>
        <v>GIRO</v>
      </c>
      <c r="AC2213" s="36" t="s">
        <v>73</v>
      </c>
      <c r="AD2213" s="37" t="s">
        <v>51</v>
      </c>
      <c r="AE2213" s="32" t="str">
        <f t="shared" si="324"/>
        <v>Realizado</v>
      </c>
      <c r="AF2213" s="38" t="s">
        <v>166</v>
      </c>
      <c r="AG2213" s="49">
        <f t="shared" si="325"/>
        <v>1664.74</v>
      </c>
      <c r="AH2213" s="40">
        <v>2548098.5699999998</v>
      </c>
      <c r="AI2213" s="50" t="e">
        <f t="shared" si="321"/>
        <v>#N/A</v>
      </c>
      <c r="AJ2213" s="50">
        <v>26419686</v>
      </c>
      <c r="AK2213" s="77">
        <v>1664.74</v>
      </c>
      <c r="AL2213" s="34" t="str">
        <f t="shared" si="322"/>
        <v>Mauricio Alves</v>
      </c>
    </row>
    <row r="2214" spans="1:38" hidden="1" x14ac:dyDescent="0.25">
      <c r="A2214" s="26" t="s">
        <v>365</v>
      </c>
      <c r="B2214" s="26" t="s">
        <v>39</v>
      </c>
      <c r="C2214" s="26" t="s">
        <v>52</v>
      </c>
      <c r="D2214" s="26" t="s">
        <v>40</v>
      </c>
      <c r="E2214" s="27">
        <v>41305</v>
      </c>
      <c r="F2214" s="67">
        <v>460</v>
      </c>
      <c r="G2214" s="67"/>
      <c r="H2214" s="44" t="s">
        <v>1061</v>
      </c>
      <c r="I2214" s="45" t="s">
        <v>63</v>
      </c>
      <c r="J2214" s="45" t="s">
        <v>63</v>
      </c>
      <c r="K2214" s="30" t="str">
        <f t="shared" si="323"/>
        <v>EME</v>
      </c>
      <c r="L2214" s="47" t="s">
        <v>950</v>
      </c>
      <c r="M2214" s="47" t="s">
        <v>99</v>
      </c>
      <c r="N2214" s="26" t="str">
        <f t="shared" si="319"/>
        <v>Realizado</v>
      </c>
      <c r="O2214" s="47" t="s">
        <v>45</v>
      </c>
      <c r="P2214" s="47" t="s">
        <v>705</v>
      </c>
      <c r="Q2214" s="26" t="str">
        <f>IFERROR(IFERROR(VLOOKUP(H2214,[1]STATUS_CAPEX!I:J,2,0),VLOOKUP(H2214,[1]STATUS_OPEX!H:I,2,0)),0)</f>
        <v>LIB //CONC</v>
      </c>
      <c r="R2214" s="136">
        <v>45610</v>
      </c>
      <c r="S2214" s="32" t="s">
        <v>66</v>
      </c>
      <c r="T2214" s="47" t="s">
        <v>48</v>
      </c>
      <c r="U2214" s="33" t="s">
        <v>39</v>
      </c>
      <c r="V2214" s="33" t="str">
        <f t="shared" si="318"/>
        <v>OK</v>
      </c>
      <c r="W2214" s="33" t="s">
        <v>49</v>
      </c>
      <c r="X2214" s="33" t="s">
        <v>49</v>
      </c>
      <c r="Y2214" s="33" t="s">
        <v>39</v>
      </c>
      <c r="Z2214" s="14">
        <f t="shared" si="320"/>
        <v>1</v>
      </c>
      <c r="AA2214" s="48">
        <v>5065.87</v>
      </c>
      <c r="AB2214" s="50" t="s">
        <v>50</v>
      </c>
      <c r="AC2214" s="36" t="s">
        <v>1005</v>
      </c>
      <c r="AD2214" s="37" t="s">
        <v>51</v>
      </c>
      <c r="AE2214" s="32" t="str">
        <f t="shared" si="324"/>
        <v>Realizado</v>
      </c>
      <c r="AF2214" s="38" t="s">
        <v>345</v>
      </c>
      <c r="AG2214" s="49">
        <f t="shared" si="325"/>
        <v>4879.42</v>
      </c>
      <c r="AH2214" s="40">
        <v>2548098.5699999998</v>
      </c>
      <c r="AI2214" s="50" t="e">
        <f t="shared" si="321"/>
        <v>#N/A</v>
      </c>
      <c r="AJ2214" s="41">
        <v>26436735</v>
      </c>
      <c r="AK2214" s="77">
        <v>4879.42</v>
      </c>
      <c r="AL2214" s="34" t="str">
        <f t="shared" si="322"/>
        <v>Mauricio Alves</v>
      </c>
    </row>
    <row r="2215" spans="1:38" x14ac:dyDescent="0.25">
      <c r="A2215" s="26" t="s">
        <v>38</v>
      </c>
      <c r="B2215" s="26" t="s">
        <v>39</v>
      </c>
      <c r="C2215" s="26" t="s">
        <v>52</v>
      </c>
      <c r="D2215" s="26" t="s">
        <v>40</v>
      </c>
      <c r="E2215" s="27">
        <v>45029365</v>
      </c>
      <c r="F2215" s="67">
        <v>461</v>
      </c>
      <c r="G2215" s="67"/>
      <c r="H2215" s="188">
        <v>6000855357</v>
      </c>
      <c r="I2215" s="29" t="s">
        <v>42</v>
      </c>
      <c r="J2215" s="29" t="s">
        <v>42</v>
      </c>
      <c r="K2215" s="30" t="str">
        <f t="shared" si="323"/>
        <v>Custeio</v>
      </c>
      <c r="L2215" s="47" t="s">
        <v>950</v>
      </c>
      <c r="M2215" s="47" t="s">
        <v>99</v>
      </c>
      <c r="N2215" s="26" t="str">
        <f t="shared" si="319"/>
        <v>Realizado</v>
      </c>
      <c r="O2215" s="47" t="s">
        <v>105</v>
      </c>
      <c r="P2215" s="47" t="s">
        <v>81</v>
      </c>
      <c r="Q2215" s="26" t="str">
        <f>IFERROR(IFERROR(VLOOKUP(H2215,[1]STATUS_CAPEX!I:J,2,0),VLOOKUP(H2215,[1]STATUS_OPEX!H:I,2,0)),0)</f>
        <v>LIB //COMS</v>
      </c>
      <c r="R2215" s="136">
        <v>45610</v>
      </c>
      <c r="S2215" s="32" t="s">
        <v>165</v>
      </c>
      <c r="T2215" s="47" t="s">
        <v>72</v>
      </c>
      <c r="U2215" s="33" t="s">
        <v>39</v>
      </c>
      <c r="V2215" s="33" t="str">
        <f t="shared" si="318"/>
        <v>OK</v>
      </c>
      <c r="W2215" s="33" t="s">
        <v>49</v>
      </c>
      <c r="X2215" s="33" t="s">
        <v>49</v>
      </c>
      <c r="Y2215" s="33" t="s">
        <v>39</v>
      </c>
      <c r="Z2215" s="14">
        <f t="shared" si="320"/>
        <v>1</v>
      </c>
      <c r="AA2215" s="48">
        <v>5200.96</v>
      </c>
      <c r="AB2215" s="76" t="str">
        <f>IFERROR(VLOOKUP(H2215,[1]!Tabela11[[#All],[PEP/ORDEM]:[Mês_Acompanhamento]],8,0),"GIRO")</f>
        <v>GIRO</v>
      </c>
      <c r="AC2215" s="36" t="str">
        <f>IFERROR(VLOOKUP(T2215,[1]STATUS_CAPEX!Q:R,2,0),"SAMUEL OLIVEIRA")</f>
        <v>SAMUEL OLIVEIRA</v>
      </c>
      <c r="AD2215" s="37" t="s">
        <v>51</v>
      </c>
      <c r="AE2215" s="32" t="str">
        <f t="shared" si="324"/>
        <v>Realizado</v>
      </c>
      <c r="AF2215" s="38" t="s">
        <v>166</v>
      </c>
      <c r="AG2215" s="49">
        <f t="shared" si="325"/>
        <v>3899.72</v>
      </c>
      <c r="AH2215" s="40">
        <v>2548098.5699999998</v>
      </c>
      <c r="AI2215" s="50" t="e">
        <f t="shared" si="321"/>
        <v>#N/A</v>
      </c>
      <c r="AJ2215" s="110">
        <v>26419684</v>
      </c>
      <c r="AK2215" s="77">
        <v>3899.72</v>
      </c>
      <c r="AL2215" s="34" t="str">
        <f t="shared" si="322"/>
        <v>Mauricio Alves</v>
      </c>
    </row>
    <row r="2216" spans="1:38" x14ac:dyDescent="0.25">
      <c r="A2216" s="26" t="s">
        <v>38</v>
      </c>
      <c r="B2216" s="26" t="s">
        <v>39</v>
      </c>
      <c r="C2216" s="26" t="s">
        <v>52</v>
      </c>
      <c r="D2216" s="26" t="s">
        <v>40</v>
      </c>
      <c r="E2216" s="27">
        <v>450030208</v>
      </c>
      <c r="F2216" s="67">
        <v>462</v>
      </c>
      <c r="G2216" s="67"/>
      <c r="H2216" s="47">
        <v>6000855358</v>
      </c>
      <c r="I2216" s="43" t="s">
        <v>42</v>
      </c>
      <c r="J2216" s="43" t="s">
        <v>42</v>
      </c>
      <c r="K2216" s="30" t="str">
        <f t="shared" si="323"/>
        <v>Custeio</v>
      </c>
      <c r="L2216" s="47" t="s">
        <v>950</v>
      </c>
      <c r="M2216" s="47" t="s">
        <v>99</v>
      </c>
      <c r="N2216" s="26" t="str">
        <f t="shared" si="319"/>
        <v>Realizado</v>
      </c>
      <c r="O2216" s="47" t="s">
        <v>100</v>
      </c>
      <c r="P2216" s="47" t="s">
        <v>81</v>
      </c>
      <c r="Q2216" s="26" t="str">
        <f>IFERROR(IFERROR(VLOOKUP(H2216,[1]STATUS_CAPEX!I:J,2,0),VLOOKUP(H2216,[1]STATUS_OPEX!H:I,2,0)),0)</f>
        <v>LIB //COMS</v>
      </c>
      <c r="R2216" s="136">
        <v>45610</v>
      </c>
      <c r="S2216" s="32" t="s">
        <v>165</v>
      </c>
      <c r="T2216" s="47" t="s">
        <v>72</v>
      </c>
      <c r="U2216" s="33" t="s">
        <v>39</v>
      </c>
      <c r="V2216" s="33" t="str">
        <f t="shared" si="318"/>
        <v>OK</v>
      </c>
      <c r="W2216" s="33" t="s">
        <v>49</v>
      </c>
      <c r="X2216" s="33" t="s">
        <v>49</v>
      </c>
      <c r="Y2216" s="33" t="s">
        <v>39</v>
      </c>
      <c r="Z2216" s="14">
        <f t="shared" si="320"/>
        <v>1</v>
      </c>
      <c r="AA2216" s="48">
        <v>1300.24</v>
      </c>
      <c r="AB2216" s="76" t="str">
        <f>IFERROR(VLOOKUP(H2216,[1]!Tabela11[[#All],[PEP/ORDEM]:[Mês_Acompanhamento]],8,0),"GIRO")</f>
        <v>GIRO</v>
      </c>
      <c r="AC2216" s="36" t="s">
        <v>73</v>
      </c>
      <c r="AD2216" s="37" t="s">
        <v>51</v>
      </c>
      <c r="AE2216" s="32" t="str">
        <f t="shared" si="324"/>
        <v>Realizado</v>
      </c>
      <c r="AF2216" s="38" t="s">
        <v>166</v>
      </c>
      <c r="AG2216" s="49">
        <f t="shared" si="325"/>
        <v>974.93</v>
      </c>
      <c r="AH2216" s="40">
        <v>2548098.5699999998</v>
      </c>
      <c r="AI2216" s="50" t="e">
        <f t="shared" si="321"/>
        <v>#N/A</v>
      </c>
      <c r="AJ2216" s="50">
        <v>26419687</v>
      </c>
      <c r="AK2216" s="77">
        <v>974.93</v>
      </c>
      <c r="AL2216" s="34" t="str">
        <f t="shared" si="322"/>
        <v>Mauricio Alves</v>
      </c>
    </row>
    <row r="2217" spans="1:38" hidden="1" x14ac:dyDescent="0.25">
      <c r="A2217" s="26" t="s">
        <v>365</v>
      </c>
      <c r="B2217" s="26" t="s">
        <v>39</v>
      </c>
      <c r="C2217" s="26" t="s">
        <v>52</v>
      </c>
      <c r="D2217" s="26" t="s">
        <v>40</v>
      </c>
      <c r="E2217" s="27">
        <v>41312</v>
      </c>
      <c r="F2217" s="67">
        <v>463</v>
      </c>
      <c r="G2217" s="67"/>
      <c r="H2217" s="44" t="s">
        <v>1062</v>
      </c>
      <c r="I2217" s="45" t="s">
        <v>63</v>
      </c>
      <c r="J2217" s="45" t="s">
        <v>63</v>
      </c>
      <c r="K2217" s="30" t="str">
        <f t="shared" si="323"/>
        <v>EME</v>
      </c>
      <c r="L2217" s="47" t="s">
        <v>950</v>
      </c>
      <c r="M2217" s="47" t="s">
        <v>99</v>
      </c>
      <c r="N2217" s="26" t="str">
        <f t="shared" si="319"/>
        <v>Pendente</v>
      </c>
      <c r="O2217" s="47" t="s">
        <v>100</v>
      </c>
      <c r="P2217" s="47" t="s">
        <v>700</v>
      </c>
      <c r="Q2217" s="26" t="str">
        <f>IFERROR(IFERROR(VLOOKUP(H2217,[1]STATUS_CAPEX!I:J,2,0),VLOOKUP(H2217,[1]STATUS_OPEX!H:I,2,0)),0)</f>
        <v>LIB //CONC</v>
      </c>
      <c r="R2217" s="136">
        <v>45610</v>
      </c>
      <c r="S2217" s="32" t="s">
        <v>66</v>
      </c>
      <c r="T2217" s="47" t="s">
        <v>48</v>
      </c>
      <c r="U2217" s="33" t="s">
        <v>39</v>
      </c>
      <c r="V2217" s="33" t="str">
        <f t="shared" ref="V2217:V2254" si="326">IF(E2217&gt;0,"OK","NOK")</f>
        <v>OK</v>
      </c>
      <c r="W2217" s="33" t="s">
        <v>148</v>
      </c>
      <c r="X2217" s="33" t="s">
        <v>148</v>
      </c>
      <c r="Y2217" s="33" t="s">
        <v>39</v>
      </c>
      <c r="Z2217" s="14">
        <f t="shared" si="320"/>
        <v>0.6</v>
      </c>
      <c r="AA2217" s="48">
        <v>9474.6</v>
      </c>
      <c r="AB2217" s="50" t="s">
        <v>50</v>
      </c>
      <c r="AC2217" s="36" t="str">
        <f>IFERROR(VLOOKUP(T2217,[1]STATUS_CAPEX!Q:R,2,0),"SAMUEL OLIVEIRA")</f>
        <v>LUCAS ANDRADE</v>
      </c>
      <c r="AD2217" s="37">
        <v>45642</v>
      </c>
      <c r="AE2217" s="32" t="str">
        <f t="shared" si="324"/>
        <v>Realizado</v>
      </c>
      <c r="AF2217" s="38" t="s">
        <v>68</v>
      </c>
      <c r="AG2217" s="49">
        <f t="shared" si="325"/>
        <v>11964.8</v>
      </c>
      <c r="AH2217" s="40">
        <v>2548098.5699999998</v>
      </c>
      <c r="AI2217" s="50" t="e">
        <f t="shared" si="321"/>
        <v>#N/A</v>
      </c>
      <c r="AJ2217" s="41">
        <v>26448692</v>
      </c>
      <c r="AK2217" s="193">
        <v>11964.8</v>
      </c>
      <c r="AL2217" s="34" t="str">
        <f t="shared" si="322"/>
        <v>Mauricio Alves</v>
      </c>
    </row>
    <row r="2218" spans="1:38" x14ac:dyDescent="0.25">
      <c r="A2218" s="26" t="s">
        <v>38</v>
      </c>
      <c r="B2218" s="26" t="s">
        <v>39</v>
      </c>
      <c r="C2218" s="26" t="s">
        <v>52</v>
      </c>
      <c r="D2218" s="26" t="s">
        <v>40</v>
      </c>
      <c r="E2218" s="27">
        <v>14741</v>
      </c>
      <c r="F2218" s="67">
        <v>356</v>
      </c>
      <c r="G2218" s="67"/>
      <c r="H2218" s="183">
        <v>6000830231</v>
      </c>
      <c r="I2218" s="29" t="s">
        <v>42</v>
      </c>
      <c r="J2218" s="29" t="s">
        <v>42</v>
      </c>
      <c r="K2218" s="30" t="str">
        <f t="shared" si="323"/>
        <v>Custeio</v>
      </c>
      <c r="L2218" s="47" t="s">
        <v>728</v>
      </c>
      <c r="M2218" s="47" t="s">
        <v>523</v>
      </c>
      <c r="N2218" s="26" t="str">
        <f t="shared" si="319"/>
        <v>Realizado</v>
      </c>
      <c r="O2218" s="47" t="s">
        <v>45</v>
      </c>
      <c r="P2218" s="47" t="s">
        <v>70</v>
      </c>
      <c r="Q2218" s="26" t="str">
        <f>IFERROR(IFERROR(VLOOKUP(H2218,[1]STATUS_CAPEX!I:J,2,0),VLOOKUP(H2218,[1]STATUS_OPEX!H:I,2,0)),0)</f>
        <v>LIB //COMS</v>
      </c>
      <c r="R2218" s="135">
        <v>45610</v>
      </c>
      <c r="S2218" s="32" t="s">
        <v>165</v>
      </c>
      <c r="T2218" s="47" t="s">
        <v>72</v>
      </c>
      <c r="U2218" s="33" t="s">
        <v>39</v>
      </c>
      <c r="V2218" s="33" t="str">
        <f t="shared" si="326"/>
        <v>OK</v>
      </c>
      <c r="W2218" s="33" t="s">
        <v>49</v>
      </c>
      <c r="X2218" s="33" t="s">
        <v>49</v>
      </c>
      <c r="Y2218" s="33" t="s">
        <v>39</v>
      </c>
      <c r="Z2218" s="14">
        <f t="shared" si="320"/>
        <v>1</v>
      </c>
      <c r="AA2218" s="48">
        <v>976.22</v>
      </c>
      <c r="AB2218" s="76" t="str">
        <f>IFERROR(VLOOKUP(H2218,[1]!Tabela11[[#All],[PEP/ORDEM]:[Mês_Acompanhamento]],8,0),"GIRO")</f>
        <v>GIRO</v>
      </c>
      <c r="AC2218" s="36" t="s">
        <v>271</v>
      </c>
      <c r="AD2218" s="37" t="s">
        <v>51</v>
      </c>
      <c r="AE2218" s="32" t="str">
        <f t="shared" si="324"/>
        <v>Realizado</v>
      </c>
      <c r="AF2218" s="38" t="s">
        <v>166</v>
      </c>
      <c r="AG2218" s="49">
        <f t="shared" si="325"/>
        <v>978.08</v>
      </c>
      <c r="AH2218" s="40">
        <v>2548098.5699999998</v>
      </c>
      <c r="AI2218" s="50" t="e">
        <f t="shared" si="321"/>
        <v>#N/A</v>
      </c>
      <c r="AJ2218" s="110">
        <v>26452482</v>
      </c>
      <c r="AK2218" s="77">
        <v>978.08</v>
      </c>
      <c r="AL2218" s="34" t="str">
        <f t="shared" si="322"/>
        <v>Mauricio Alves</v>
      </c>
    </row>
    <row r="2219" spans="1:38" x14ac:dyDescent="0.25">
      <c r="A2219" s="26" t="s">
        <v>38</v>
      </c>
      <c r="B2219" s="26" t="s">
        <v>39</v>
      </c>
      <c r="C2219" s="26" t="s">
        <v>52</v>
      </c>
      <c r="D2219" s="26" t="s">
        <v>40</v>
      </c>
      <c r="E2219" s="27">
        <v>14741</v>
      </c>
      <c r="F2219" s="67" t="s">
        <v>1063</v>
      </c>
      <c r="G2219" s="67"/>
      <c r="H2219" s="47">
        <v>6000830232</v>
      </c>
      <c r="I2219" s="26" t="s">
        <v>42</v>
      </c>
      <c r="J2219" s="26" t="s">
        <v>42</v>
      </c>
      <c r="K2219" s="30" t="str">
        <f t="shared" si="323"/>
        <v>Custeio</v>
      </c>
      <c r="L2219" s="47" t="s">
        <v>728</v>
      </c>
      <c r="M2219" s="47" t="s">
        <v>523</v>
      </c>
      <c r="N2219" s="26" t="str">
        <f t="shared" si="319"/>
        <v>Realizado</v>
      </c>
      <c r="O2219" s="47" t="s">
        <v>45</v>
      </c>
      <c r="P2219" s="47" t="s">
        <v>104</v>
      </c>
      <c r="Q2219" s="26" t="str">
        <f>IFERROR(IFERROR(VLOOKUP(H2219,[1]STATUS_CAPEX!I:J,2,0),VLOOKUP(H2219,[1]STATUS_OPEX!H:I,2,0)),0)</f>
        <v>LIB //COMS</v>
      </c>
      <c r="R2219" s="136">
        <v>45610</v>
      </c>
      <c r="S2219" s="32" t="s">
        <v>165</v>
      </c>
      <c r="T2219" s="47" t="s">
        <v>72</v>
      </c>
      <c r="U2219" s="33" t="s">
        <v>39</v>
      </c>
      <c r="V2219" s="33" t="str">
        <f t="shared" si="326"/>
        <v>OK</v>
      </c>
      <c r="W2219" s="33" t="s">
        <v>49</v>
      </c>
      <c r="X2219" s="33" t="s">
        <v>49</v>
      </c>
      <c r="Y2219" s="33" t="s">
        <v>39</v>
      </c>
      <c r="Z2219" s="14">
        <f t="shared" si="320"/>
        <v>1</v>
      </c>
      <c r="AA2219" s="48">
        <v>88.08</v>
      </c>
      <c r="AB2219" s="76" t="str">
        <f>IFERROR(VLOOKUP(H2219,[1]!Tabela11[[#All],[PEP/ORDEM]:[Mês_Acompanhamento]],8,0),"GIRO")</f>
        <v>GIRO</v>
      </c>
      <c r="AC2219" s="36" t="s">
        <v>271</v>
      </c>
      <c r="AD2219" s="37" t="s">
        <v>51</v>
      </c>
      <c r="AE2219" s="32" t="str">
        <f t="shared" si="324"/>
        <v>Realizado</v>
      </c>
      <c r="AF2219" s="38" t="s">
        <v>166</v>
      </c>
      <c r="AG2219" s="49">
        <f t="shared" si="325"/>
        <v>88.26</v>
      </c>
      <c r="AH2219" s="40">
        <v>2548098.5699999998</v>
      </c>
      <c r="AI2219" s="50" t="e">
        <f t="shared" si="321"/>
        <v>#N/A</v>
      </c>
      <c r="AJ2219" s="110">
        <v>26452553</v>
      </c>
      <c r="AK2219" s="77">
        <v>88.26</v>
      </c>
      <c r="AL2219" s="34" t="str">
        <f t="shared" si="322"/>
        <v>Mauricio Alves</v>
      </c>
    </row>
    <row r="2220" spans="1:38" x14ac:dyDescent="0.25">
      <c r="A2220" s="26" t="s">
        <v>38</v>
      </c>
      <c r="B2220" s="26" t="s">
        <v>39</v>
      </c>
      <c r="C2220" s="26" t="s">
        <v>52</v>
      </c>
      <c r="D2220" s="26" t="s">
        <v>40</v>
      </c>
      <c r="E2220" s="27">
        <v>45039572</v>
      </c>
      <c r="F2220" s="67">
        <v>357</v>
      </c>
      <c r="G2220" s="67"/>
      <c r="H2220" s="47">
        <v>6000675457</v>
      </c>
      <c r="I2220" s="26" t="s">
        <v>42</v>
      </c>
      <c r="J2220" s="26" t="s">
        <v>42</v>
      </c>
      <c r="K2220" s="30" t="str">
        <f t="shared" si="323"/>
        <v>Custeio</v>
      </c>
      <c r="L2220" s="47" t="s">
        <v>728</v>
      </c>
      <c r="M2220" s="47" t="s">
        <v>541</v>
      </c>
      <c r="N2220" s="26" t="str">
        <f t="shared" si="319"/>
        <v>Realizado</v>
      </c>
      <c r="O2220" s="47" t="s">
        <v>745</v>
      </c>
      <c r="P2220" s="47" t="s">
        <v>76</v>
      </c>
      <c r="Q2220" s="26" t="str">
        <f>IFERROR(IFERROR(VLOOKUP(H2220,[1]STATUS_CAPEX!I:J,2,0),VLOOKUP(H2220,[1]STATUS_OPEX!H:I,2,0)),0)</f>
        <v>LIB //COMS</v>
      </c>
      <c r="R2220" s="136">
        <v>45610</v>
      </c>
      <c r="S2220" s="32" t="s">
        <v>165</v>
      </c>
      <c r="T2220" s="47" t="s">
        <v>72</v>
      </c>
      <c r="U2220" s="33" t="s">
        <v>39</v>
      </c>
      <c r="V2220" s="33" t="str">
        <f t="shared" si="326"/>
        <v>OK</v>
      </c>
      <c r="W2220" s="33" t="s">
        <v>49</v>
      </c>
      <c r="X2220" s="33" t="s">
        <v>49</v>
      </c>
      <c r="Y2220" s="33" t="s">
        <v>39</v>
      </c>
      <c r="Z2220" s="14">
        <f t="shared" si="320"/>
        <v>1</v>
      </c>
      <c r="AA2220" s="48">
        <v>1948.72</v>
      </c>
      <c r="AB2220" s="76" t="str">
        <f>IFERROR(VLOOKUP(H2220,[1]!Tabela11[[#All],[PEP/ORDEM]:[Mês_Acompanhamento]],8,0),"GIRO")</f>
        <v>GIRO</v>
      </c>
      <c r="AC2220" s="36" t="s">
        <v>73</v>
      </c>
      <c r="AD2220" s="37" t="s">
        <v>51</v>
      </c>
      <c r="AE2220" s="32" t="str">
        <f t="shared" si="324"/>
        <v>Realizado</v>
      </c>
      <c r="AF2220" s="38" t="s">
        <v>166</v>
      </c>
      <c r="AG2220" s="49">
        <f t="shared" si="325"/>
        <v>419.2</v>
      </c>
      <c r="AH2220" s="40">
        <v>2548098.5699999998</v>
      </c>
      <c r="AI2220" s="50" t="e">
        <f t="shared" si="321"/>
        <v>#N/A</v>
      </c>
      <c r="AJ2220" s="50">
        <v>26451810</v>
      </c>
      <c r="AK2220" s="77">
        <v>419.2</v>
      </c>
      <c r="AL2220" s="34" t="str">
        <f t="shared" si="322"/>
        <v>Mauricio Alves</v>
      </c>
    </row>
    <row r="2221" spans="1:38" x14ac:dyDescent="0.25">
      <c r="A2221" s="26" t="s">
        <v>38</v>
      </c>
      <c r="B2221" s="26" t="s">
        <v>39</v>
      </c>
      <c r="C2221" s="26" t="s">
        <v>52</v>
      </c>
      <c r="D2221" s="26" t="s">
        <v>40</v>
      </c>
      <c r="E2221" s="27">
        <v>14081</v>
      </c>
      <c r="F2221" s="67">
        <v>916</v>
      </c>
      <c r="G2221" s="67"/>
      <c r="H2221" s="188">
        <v>6000779535</v>
      </c>
      <c r="I2221" s="26" t="s">
        <v>42</v>
      </c>
      <c r="J2221" s="26" t="s">
        <v>42</v>
      </c>
      <c r="K2221" s="30" t="str">
        <f t="shared" si="323"/>
        <v>Custeio</v>
      </c>
      <c r="L2221" s="187" t="s">
        <v>728</v>
      </c>
      <c r="M2221" s="47" t="s">
        <v>891</v>
      </c>
      <c r="N2221" s="26" t="str">
        <f t="shared" si="319"/>
        <v>Realizado</v>
      </c>
      <c r="O2221" s="47" t="s">
        <v>45</v>
      </c>
      <c r="P2221" s="47" t="s">
        <v>76</v>
      </c>
      <c r="Q2221" s="26" t="str">
        <f>IFERROR(IFERROR(VLOOKUP(H2221,[1]STATUS_CAPEX!I:J,2,0),VLOOKUP(H2221,[1]STATUS_OPEX!H:I,2,0)),0)</f>
        <v>LIB //COMS</v>
      </c>
      <c r="R2221" s="136">
        <v>45610</v>
      </c>
      <c r="S2221" s="32" t="s">
        <v>165</v>
      </c>
      <c r="T2221" s="47" t="s">
        <v>72</v>
      </c>
      <c r="U2221" s="33" t="s">
        <v>39</v>
      </c>
      <c r="V2221" s="33" t="str">
        <f t="shared" si="326"/>
        <v>OK</v>
      </c>
      <c r="W2221" s="33" t="s">
        <v>49</v>
      </c>
      <c r="X2221" s="33" t="s">
        <v>49</v>
      </c>
      <c r="Y2221" s="33" t="s">
        <v>39</v>
      </c>
      <c r="Z2221" s="14">
        <f t="shared" si="320"/>
        <v>1</v>
      </c>
      <c r="AA2221" s="48">
        <v>2706.83</v>
      </c>
      <c r="AB2221" s="76" t="str">
        <f>IFERROR(VLOOKUP(H2221,[1]!Tabela11[[#All],[PEP/ORDEM]:[Mês_Acompanhamento]],8,0),"GIRO")</f>
        <v>GIRO</v>
      </c>
      <c r="AC2221" s="36" t="str">
        <f>IFERROR(VLOOKUP(T2221,[1]STATUS_CAPEX!Q:R,2,0),"SAMUEL OLIVEIRA")</f>
        <v>SAMUEL OLIVEIRA</v>
      </c>
      <c r="AD2221" s="37" t="s">
        <v>51</v>
      </c>
      <c r="AE2221" s="32" t="str">
        <f t="shared" si="324"/>
        <v>Realizado</v>
      </c>
      <c r="AF2221" s="38" t="s">
        <v>166</v>
      </c>
      <c r="AG2221" s="49">
        <f t="shared" si="325"/>
        <v>2726.06</v>
      </c>
      <c r="AH2221" s="40">
        <v>2548098.5699999998</v>
      </c>
      <c r="AI2221" s="50" t="e">
        <f t="shared" si="321"/>
        <v>#N/A</v>
      </c>
      <c r="AJ2221" s="41">
        <v>26363624</v>
      </c>
      <c r="AK2221" s="77">
        <v>2726.06</v>
      </c>
      <c r="AL2221" s="34" t="str">
        <f t="shared" si="322"/>
        <v>Mauricio Alves</v>
      </c>
    </row>
    <row r="2222" spans="1:38" x14ac:dyDescent="0.25">
      <c r="A2222" s="26" t="s">
        <v>38</v>
      </c>
      <c r="B2222" s="26" t="s">
        <v>39</v>
      </c>
      <c r="C2222" s="26" t="s">
        <v>52</v>
      </c>
      <c r="D2222" s="26" t="s">
        <v>40</v>
      </c>
      <c r="E2222" s="27">
        <v>45040750</v>
      </c>
      <c r="F2222" s="67">
        <v>917</v>
      </c>
      <c r="G2222" s="67"/>
      <c r="H2222" s="46">
        <v>6000856129</v>
      </c>
      <c r="I2222" s="26" t="s">
        <v>42</v>
      </c>
      <c r="J2222" s="26" t="s">
        <v>42</v>
      </c>
      <c r="K2222" s="30" t="str">
        <f t="shared" si="323"/>
        <v>Custeio</v>
      </c>
      <c r="L2222" s="47" t="s">
        <v>950</v>
      </c>
      <c r="M2222" s="47" t="s">
        <v>891</v>
      </c>
      <c r="N2222" s="26" t="str">
        <f t="shared" si="319"/>
        <v>Realizado</v>
      </c>
      <c r="O2222" s="47" t="s">
        <v>45</v>
      </c>
      <c r="P2222" s="47" t="s">
        <v>76</v>
      </c>
      <c r="Q2222" s="26" t="str">
        <f>IFERROR(IFERROR(VLOOKUP(H2222,[1]STATUS_CAPEX!I:J,2,0),VLOOKUP(H2222,[1]STATUS_OPEX!H:I,2,0)),0)</f>
        <v>LIB //COMS</v>
      </c>
      <c r="R2222" s="136">
        <v>45610</v>
      </c>
      <c r="S2222" s="32" t="s">
        <v>165</v>
      </c>
      <c r="T2222" s="47" t="s">
        <v>72</v>
      </c>
      <c r="U2222" s="33" t="s">
        <v>39</v>
      </c>
      <c r="V2222" s="33" t="str">
        <f t="shared" si="326"/>
        <v>OK</v>
      </c>
      <c r="W2222" s="33" t="s">
        <v>49</v>
      </c>
      <c r="X2222" s="33" t="s">
        <v>49</v>
      </c>
      <c r="Y2222" s="33" t="s">
        <v>39</v>
      </c>
      <c r="Z2222" s="14">
        <f t="shared" si="320"/>
        <v>1</v>
      </c>
      <c r="AA2222" s="48">
        <v>2309.58</v>
      </c>
      <c r="AB2222" s="76" t="str">
        <f>IFERROR(VLOOKUP(H2222,[1]!Tabela11[[#All],[PEP/ORDEM]:[Mês_Acompanhamento]],8,0),"GIRO")</f>
        <v>GIRO</v>
      </c>
      <c r="AC2222" s="36" t="str">
        <f>IFERROR(VLOOKUP(T2222,[1]STATUS_CAPEX!Q:R,2,0),"SAMUEL OLIVEIRA")</f>
        <v>SAMUEL OLIVEIRA</v>
      </c>
      <c r="AD2222" s="37" t="s">
        <v>51</v>
      </c>
      <c r="AE2222" s="32" t="str">
        <f t="shared" si="324"/>
        <v>Realizado</v>
      </c>
      <c r="AF2222" s="38" t="s">
        <v>166</v>
      </c>
      <c r="AG2222" s="49">
        <f t="shared" si="325"/>
        <v>1575.47</v>
      </c>
      <c r="AH2222" s="40">
        <v>2548098.5699999998</v>
      </c>
      <c r="AI2222" s="50" t="e">
        <f t="shared" si="321"/>
        <v>#N/A</v>
      </c>
      <c r="AJ2222" s="110">
        <v>26419659</v>
      </c>
      <c r="AK2222" s="77">
        <v>1575.47</v>
      </c>
      <c r="AL2222" s="34" t="str">
        <f t="shared" si="322"/>
        <v>Mauricio Alves</v>
      </c>
    </row>
    <row r="2223" spans="1:38" x14ac:dyDescent="0.25">
      <c r="A2223" s="26" t="s">
        <v>38</v>
      </c>
      <c r="B2223" s="26" t="s">
        <v>39</v>
      </c>
      <c r="C2223" s="26" t="s">
        <v>52</v>
      </c>
      <c r="D2223" s="26" t="s">
        <v>40</v>
      </c>
      <c r="E2223" s="27">
        <v>114081</v>
      </c>
      <c r="F2223" s="67">
        <v>918</v>
      </c>
      <c r="G2223" s="67"/>
      <c r="H2223" s="188">
        <v>6000779535</v>
      </c>
      <c r="I2223" s="26" t="s">
        <v>42</v>
      </c>
      <c r="J2223" s="26" t="s">
        <v>42</v>
      </c>
      <c r="K2223" s="30" t="str">
        <f t="shared" si="323"/>
        <v>Custeio</v>
      </c>
      <c r="L2223" s="187" t="s">
        <v>728</v>
      </c>
      <c r="M2223" s="47" t="s">
        <v>891</v>
      </c>
      <c r="N2223" s="26" t="str">
        <f t="shared" si="319"/>
        <v>Realizado</v>
      </c>
      <c r="O2223" s="47" t="s">
        <v>45</v>
      </c>
      <c r="P2223" s="47" t="s">
        <v>76</v>
      </c>
      <c r="Q2223" s="26" t="str">
        <f>IFERROR(IFERROR(VLOOKUP(H2223,[1]STATUS_CAPEX!I:J,2,0),VLOOKUP(H2223,[1]STATUS_OPEX!H:I,2,0)),0)</f>
        <v>LIB //COMS</v>
      </c>
      <c r="R2223" s="136">
        <v>45610</v>
      </c>
      <c r="S2223" s="32" t="s">
        <v>165</v>
      </c>
      <c r="T2223" s="47" t="s">
        <v>72</v>
      </c>
      <c r="U2223" s="33" t="s">
        <v>39</v>
      </c>
      <c r="V2223" s="33" t="str">
        <f t="shared" si="326"/>
        <v>OK</v>
      </c>
      <c r="W2223" s="33" t="s">
        <v>49</v>
      </c>
      <c r="X2223" s="33" t="s">
        <v>49</v>
      </c>
      <c r="Y2223" s="33" t="s">
        <v>39</v>
      </c>
      <c r="Z2223" s="14">
        <f t="shared" si="320"/>
        <v>1</v>
      </c>
      <c r="AA2223" s="48">
        <v>8468.4599999999991</v>
      </c>
      <c r="AB2223" s="76" t="str">
        <f>IFERROR(VLOOKUP(H2223,[1]!Tabela11[[#All],[PEP/ORDEM]:[Mês_Acompanhamento]],8,0),"GIRO")</f>
        <v>GIRO</v>
      </c>
      <c r="AC2223" s="36" t="str">
        <f>IFERROR(VLOOKUP(T2223,[1]STATUS_CAPEX!Q:R,2,0),"SAMUEL OLIVEIRA")</f>
        <v>SAMUEL OLIVEIRA</v>
      </c>
      <c r="AD2223" s="37" t="s">
        <v>51</v>
      </c>
      <c r="AE2223" s="32" t="str">
        <f t="shared" si="324"/>
        <v>Realizado</v>
      </c>
      <c r="AF2223" s="38" t="s">
        <v>166</v>
      </c>
      <c r="AG2223" s="49">
        <f t="shared" si="325"/>
        <v>7027.59</v>
      </c>
      <c r="AH2223" s="40">
        <v>2548098.5699999998</v>
      </c>
      <c r="AI2223" s="50" t="e">
        <f t="shared" si="321"/>
        <v>#N/A</v>
      </c>
      <c r="AJ2223" s="41">
        <v>26363624</v>
      </c>
      <c r="AK2223" s="77">
        <v>7027.59</v>
      </c>
      <c r="AL2223" s="34" t="str">
        <f t="shared" si="322"/>
        <v>Mauricio Alves</v>
      </c>
    </row>
    <row r="2224" spans="1:38" x14ac:dyDescent="0.25">
      <c r="A2224" s="26" t="s">
        <v>38</v>
      </c>
      <c r="B2224" s="26" t="s">
        <v>39</v>
      </c>
      <c r="C2224" s="26" t="s">
        <v>52</v>
      </c>
      <c r="D2224" s="26" t="s">
        <v>40</v>
      </c>
      <c r="E2224" s="27">
        <v>14443</v>
      </c>
      <c r="F2224" s="67">
        <v>919</v>
      </c>
      <c r="G2224" s="67"/>
      <c r="H2224" s="188">
        <v>6000779535</v>
      </c>
      <c r="I2224" s="26" t="s">
        <v>42</v>
      </c>
      <c r="J2224" s="26" t="s">
        <v>42</v>
      </c>
      <c r="K2224" s="30" t="str">
        <f t="shared" si="323"/>
        <v>Custeio</v>
      </c>
      <c r="L2224" s="187" t="s">
        <v>728</v>
      </c>
      <c r="M2224" s="47" t="s">
        <v>891</v>
      </c>
      <c r="N2224" s="26" t="str">
        <f t="shared" si="319"/>
        <v>Realizado</v>
      </c>
      <c r="O2224" s="47" t="s">
        <v>45</v>
      </c>
      <c r="P2224" s="47" t="s">
        <v>76</v>
      </c>
      <c r="Q2224" s="26" t="str">
        <f>IFERROR(IFERROR(VLOOKUP(H2224,[1]STATUS_CAPEX!I:J,2,0),VLOOKUP(H2224,[1]STATUS_OPEX!H:I,2,0)),0)</f>
        <v>LIB //COMS</v>
      </c>
      <c r="R2224" s="136">
        <v>45610</v>
      </c>
      <c r="S2224" s="32" t="s">
        <v>165</v>
      </c>
      <c r="T2224" s="47" t="s">
        <v>72</v>
      </c>
      <c r="U2224" s="33" t="s">
        <v>39</v>
      </c>
      <c r="V2224" s="33" t="str">
        <f t="shared" si="326"/>
        <v>OK</v>
      </c>
      <c r="W2224" s="33" t="s">
        <v>49</v>
      </c>
      <c r="X2224" s="33" t="s">
        <v>49</v>
      </c>
      <c r="Y2224" s="33" t="s">
        <v>39</v>
      </c>
      <c r="Z2224" s="14">
        <f t="shared" si="320"/>
        <v>1</v>
      </c>
      <c r="AA2224" s="48">
        <v>9451.11</v>
      </c>
      <c r="AB2224" s="76" t="str">
        <f>IFERROR(VLOOKUP(H2224,[1]!Tabela11[[#All],[PEP/ORDEM]:[Mês_Acompanhamento]],8,0),"GIRO")</f>
        <v>GIRO</v>
      </c>
      <c r="AC2224" s="36" t="str">
        <f>IFERROR(VLOOKUP(T2224,[1]STATUS_CAPEX!Q:R,2,0),"SAMUEL OLIVEIRA")</f>
        <v>SAMUEL OLIVEIRA</v>
      </c>
      <c r="AD2224" s="37" t="s">
        <v>51</v>
      </c>
      <c r="AE2224" s="32" t="str">
        <f t="shared" si="324"/>
        <v>Realizado</v>
      </c>
      <c r="AF2224" s="38" t="s">
        <v>166</v>
      </c>
      <c r="AG2224" s="49">
        <f t="shared" si="325"/>
        <v>9447.4</v>
      </c>
      <c r="AH2224" s="40">
        <v>2548098.5699999998</v>
      </c>
      <c r="AI2224" s="50" t="e">
        <f t="shared" si="321"/>
        <v>#N/A</v>
      </c>
      <c r="AJ2224" s="110">
        <v>26363624</v>
      </c>
      <c r="AK2224" s="77">
        <v>9447.4</v>
      </c>
      <c r="AL2224" s="34" t="str">
        <f t="shared" si="322"/>
        <v>Mauricio Alves</v>
      </c>
    </row>
    <row r="2225" spans="1:38" x14ac:dyDescent="0.25">
      <c r="A2225" s="26" t="s">
        <v>38</v>
      </c>
      <c r="B2225" s="26" t="s">
        <v>39</v>
      </c>
      <c r="C2225" s="26" t="s">
        <v>52</v>
      </c>
      <c r="D2225" s="26" t="s">
        <v>40</v>
      </c>
      <c r="E2225" s="27">
        <v>14443</v>
      </c>
      <c r="F2225" s="67">
        <v>920</v>
      </c>
      <c r="G2225" s="67"/>
      <c r="H2225" s="188">
        <v>6000779535</v>
      </c>
      <c r="I2225" s="26" t="s">
        <v>42</v>
      </c>
      <c r="J2225" s="26" t="s">
        <v>42</v>
      </c>
      <c r="K2225" s="30" t="str">
        <f t="shared" si="323"/>
        <v>Custeio</v>
      </c>
      <c r="L2225" s="187" t="s">
        <v>728</v>
      </c>
      <c r="M2225" s="47" t="s">
        <v>891</v>
      </c>
      <c r="N2225" s="26" t="str">
        <f t="shared" si="319"/>
        <v>Realizado</v>
      </c>
      <c r="O2225" s="47" t="s">
        <v>45</v>
      </c>
      <c r="P2225" s="47" t="s">
        <v>76</v>
      </c>
      <c r="Q2225" s="26" t="str">
        <f>IFERROR(IFERROR(VLOOKUP(H2225,[1]STATUS_CAPEX!I:J,2,0),VLOOKUP(H2225,[1]STATUS_OPEX!H:I,2,0)),0)</f>
        <v>LIB //COMS</v>
      </c>
      <c r="R2225" s="136">
        <v>45610</v>
      </c>
      <c r="S2225" s="32" t="s">
        <v>165</v>
      </c>
      <c r="T2225" s="47" t="s">
        <v>72</v>
      </c>
      <c r="U2225" s="33" t="s">
        <v>39</v>
      </c>
      <c r="V2225" s="33" t="str">
        <f t="shared" si="326"/>
        <v>OK</v>
      </c>
      <c r="W2225" s="33" t="s">
        <v>49</v>
      </c>
      <c r="X2225" s="33" t="s">
        <v>49</v>
      </c>
      <c r="Y2225" s="33" t="s">
        <v>39</v>
      </c>
      <c r="Z2225" s="14">
        <f t="shared" si="320"/>
        <v>1</v>
      </c>
      <c r="AA2225" s="48">
        <v>10950.52</v>
      </c>
      <c r="AB2225" s="76" t="str">
        <f>IFERROR(VLOOKUP(H2225,[1]!Tabela11[[#All],[PEP/ORDEM]:[Mês_Acompanhamento]],8,0),"GIRO")</f>
        <v>GIRO</v>
      </c>
      <c r="AC2225" s="36" t="str">
        <f>IFERROR(VLOOKUP(T2225,[1]STATUS_CAPEX!Q:R,2,0),"SAMUEL OLIVEIRA")</f>
        <v>SAMUEL OLIVEIRA</v>
      </c>
      <c r="AD2225" s="37" t="s">
        <v>51</v>
      </c>
      <c r="AE2225" s="32" t="str">
        <f t="shared" si="324"/>
        <v>Realizado</v>
      </c>
      <c r="AF2225" s="38" t="s">
        <v>166</v>
      </c>
      <c r="AG2225" s="49">
        <f t="shared" si="325"/>
        <v>10277.77</v>
      </c>
      <c r="AH2225" s="40">
        <v>2548098.5699999998</v>
      </c>
      <c r="AI2225" s="50" t="e">
        <f t="shared" si="321"/>
        <v>#N/A</v>
      </c>
      <c r="AJ2225" s="110">
        <v>26363624</v>
      </c>
      <c r="AK2225" s="77">
        <v>10277.77</v>
      </c>
      <c r="AL2225" s="34" t="str">
        <f t="shared" si="322"/>
        <v>Mauricio Alves</v>
      </c>
    </row>
    <row r="2226" spans="1:38" x14ac:dyDescent="0.25">
      <c r="A2226" s="26" t="s">
        <v>38</v>
      </c>
      <c r="B2226" s="26" t="s">
        <v>39</v>
      </c>
      <c r="C2226" s="26" t="s">
        <v>52</v>
      </c>
      <c r="D2226" s="26" t="s">
        <v>40</v>
      </c>
      <c r="E2226" s="27">
        <v>14089</v>
      </c>
      <c r="F2226" s="67">
        <v>921</v>
      </c>
      <c r="G2226" s="67"/>
      <c r="H2226" s="46">
        <v>6000856130</v>
      </c>
      <c r="I2226" s="26" t="s">
        <v>42</v>
      </c>
      <c r="J2226" s="26" t="s">
        <v>42</v>
      </c>
      <c r="K2226" s="30" t="str">
        <f t="shared" si="323"/>
        <v>Custeio</v>
      </c>
      <c r="L2226" s="47" t="s">
        <v>950</v>
      </c>
      <c r="M2226" s="47" t="s">
        <v>891</v>
      </c>
      <c r="N2226" s="26" t="str">
        <f t="shared" si="319"/>
        <v>Realizado</v>
      </c>
      <c r="O2226" s="47" t="s">
        <v>45</v>
      </c>
      <c r="P2226" s="47" t="s">
        <v>76</v>
      </c>
      <c r="Q2226" s="26" t="str">
        <f>IFERROR(IFERROR(VLOOKUP(H2226,[1]STATUS_CAPEX!I:J,2,0),VLOOKUP(H2226,[1]STATUS_OPEX!H:I,2,0)),0)</f>
        <v>LIB //COMS</v>
      </c>
      <c r="R2226" s="136">
        <v>45610</v>
      </c>
      <c r="S2226" s="32" t="s">
        <v>165</v>
      </c>
      <c r="T2226" s="47" t="s">
        <v>72</v>
      </c>
      <c r="U2226" s="33" t="s">
        <v>39</v>
      </c>
      <c r="V2226" s="33" t="str">
        <f t="shared" si="326"/>
        <v>OK</v>
      </c>
      <c r="W2226" s="33" t="s">
        <v>49</v>
      </c>
      <c r="X2226" s="33" t="s">
        <v>49</v>
      </c>
      <c r="Y2226" s="33" t="s">
        <v>39</v>
      </c>
      <c r="Z2226" s="14">
        <f t="shared" si="320"/>
        <v>1</v>
      </c>
      <c r="AA2226" s="48">
        <v>14676.62</v>
      </c>
      <c r="AB2226" s="76" t="str">
        <f>IFERROR(VLOOKUP(H2226,[1]!Tabela11[[#All],[PEP/ORDEM]:[Mês_Acompanhamento]],8,0),"GIRO")</f>
        <v>GIRO</v>
      </c>
      <c r="AC2226" s="36" t="str">
        <f>IFERROR(VLOOKUP(T2226,[1]STATUS_CAPEX!Q:R,2,0),"SAMUEL OLIVEIRA")</f>
        <v>SAMUEL OLIVEIRA</v>
      </c>
      <c r="AD2226" s="37" t="s">
        <v>51</v>
      </c>
      <c r="AE2226" s="32" t="str">
        <f t="shared" si="324"/>
        <v>Realizado</v>
      </c>
      <c r="AF2226" s="38" t="s">
        <v>166</v>
      </c>
      <c r="AG2226" s="49">
        <f t="shared" si="325"/>
        <v>12772.93</v>
      </c>
      <c r="AH2226" s="40">
        <v>2548098.5699999998</v>
      </c>
      <c r="AI2226" s="50" t="e">
        <f t="shared" si="321"/>
        <v>#N/A</v>
      </c>
      <c r="AJ2226" s="110">
        <v>26419661</v>
      </c>
      <c r="AK2226" s="77">
        <v>12772.93</v>
      </c>
      <c r="AL2226" s="34" t="str">
        <f t="shared" si="322"/>
        <v>Mauricio Alves</v>
      </c>
    </row>
    <row r="2227" spans="1:38" x14ac:dyDescent="0.25">
      <c r="A2227" s="26" t="s">
        <v>38</v>
      </c>
      <c r="B2227" s="26" t="s">
        <v>39</v>
      </c>
      <c r="C2227" s="26" t="s">
        <v>52</v>
      </c>
      <c r="D2227" s="26" t="s">
        <v>40</v>
      </c>
      <c r="E2227" s="27">
        <v>14444</v>
      </c>
      <c r="F2227" s="67">
        <v>922</v>
      </c>
      <c r="G2227" s="67"/>
      <c r="H2227" s="46">
        <v>6000856131</v>
      </c>
      <c r="I2227" s="26" t="s">
        <v>42</v>
      </c>
      <c r="J2227" s="26" t="s">
        <v>42</v>
      </c>
      <c r="K2227" s="30" t="str">
        <f t="shared" si="323"/>
        <v>Custeio</v>
      </c>
      <c r="L2227" s="47" t="s">
        <v>950</v>
      </c>
      <c r="M2227" s="47" t="s">
        <v>891</v>
      </c>
      <c r="N2227" s="26" t="str">
        <f t="shared" si="319"/>
        <v>Realizado</v>
      </c>
      <c r="O2227" s="47" t="s">
        <v>100</v>
      </c>
      <c r="P2227" s="47" t="s">
        <v>76</v>
      </c>
      <c r="Q2227" s="43" t="str">
        <f>IFERROR(IFERROR(VLOOKUP(H2227,[1]STATUS_CAPEX!I:J,2,0),VLOOKUP(H2227,[1]STATUS_OPEX!H:I,2,0)),0)</f>
        <v>LIB //COMS</v>
      </c>
      <c r="R2227" s="136">
        <v>45610</v>
      </c>
      <c r="S2227" s="32" t="s">
        <v>165</v>
      </c>
      <c r="T2227" s="47" t="s">
        <v>72</v>
      </c>
      <c r="U2227" s="33" t="s">
        <v>39</v>
      </c>
      <c r="V2227" s="33" t="str">
        <f t="shared" si="326"/>
        <v>OK</v>
      </c>
      <c r="W2227" s="33" t="s">
        <v>49</v>
      </c>
      <c r="X2227" s="33" t="s">
        <v>49</v>
      </c>
      <c r="Y2227" s="33" t="s">
        <v>39</v>
      </c>
      <c r="Z2227" s="14">
        <f t="shared" si="320"/>
        <v>1</v>
      </c>
      <c r="AA2227" s="48">
        <v>15526.25</v>
      </c>
      <c r="AB2227" s="76" t="str">
        <f>IFERROR(VLOOKUP(H2227,[1]!Tabela11[[#All],[PEP/ORDEM]:[Mês_Acompanhamento]],8,0),"GIRO")</f>
        <v>GIRO</v>
      </c>
      <c r="AC2227" s="36" t="str">
        <f>IFERROR(VLOOKUP(T2227,[1]STATUS_CAPEX!Q:R,2,0),"SAMUEL OLIVEIRA")</f>
        <v>SAMUEL OLIVEIRA</v>
      </c>
      <c r="AD2227" s="37" t="s">
        <v>51</v>
      </c>
      <c r="AE2227" s="32" t="str">
        <f t="shared" si="324"/>
        <v>Realizado</v>
      </c>
      <c r="AF2227" s="38" t="s">
        <v>166</v>
      </c>
      <c r="AG2227" s="49">
        <f t="shared" si="325"/>
        <v>10320.32</v>
      </c>
      <c r="AH2227" s="40">
        <v>2548098.5699999998</v>
      </c>
      <c r="AI2227" s="50" t="e">
        <f t="shared" si="321"/>
        <v>#N/A</v>
      </c>
      <c r="AJ2227" s="110">
        <v>26419683</v>
      </c>
      <c r="AK2227" s="77">
        <v>10320.32</v>
      </c>
      <c r="AL2227" s="34" t="str">
        <f t="shared" si="322"/>
        <v>Mauricio Alves</v>
      </c>
    </row>
    <row r="2228" spans="1:38" x14ac:dyDescent="0.25">
      <c r="A2228" s="26" t="s">
        <v>38</v>
      </c>
      <c r="B2228" s="26" t="s">
        <v>39</v>
      </c>
      <c r="C2228" s="26" t="s">
        <v>52</v>
      </c>
      <c r="D2228" s="26" t="s">
        <v>40</v>
      </c>
      <c r="E2228" s="117">
        <v>1</v>
      </c>
      <c r="F2228" s="117">
        <v>0</v>
      </c>
      <c r="G2228" s="118"/>
      <c r="H2228" s="194" t="s">
        <v>1064</v>
      </c>
      <c r="I2228" s="26" t="s">
        <v>42</v>
      </c>
      <c r="J2228" s="26" t="s">
        <v>42</v>
      </c>
      <c r="K2228" s="30" t="str">
        <f t="shared" si="323"/>
        <v>EME</v>
      </c>
      <c r="L2228" s="119" t="s">
        <v>950</v>
      </c>
      <c r="M2228" s="119" t="s">
        <v>99</v>
      </c>
      <c r="N2228" s="43" t="str">
        <f t="shared" si="319"/>
        <v>Realizado</v>
      </c>
      <c r="O2228" s="47" t="s">
        <v>100</v>
      </c>
      <c r="P2228" s="99" t="s">
        <v>383</v>
      </c>
      <c r="Q2228" s="43" t="str">
        <f>IFERROR(IFERROR(VLOOKUP(H2228,[1]STATUS_CAPEX!I:J,2,0),VLOOKUP(H2228,[1]STATUS_OPEX!H:I,2,0)),0)</f>
        <v>LIB // MED</v>
      </c>
      <c r="R2228" s="136">
        <v>45613</v>
      </c>
      <c r="S2228" s="32" t="s">
        <v>165</v>
      </c>
      <c r="T2228" s="119" t="s">
        <v>48</v>
      </c>
      <c r="U2228" s="33" t="s">
        <v>39</v>
      </c>
      <c r="V2228" s="33" t="str">
        <f t="shared" si="326"/>
        <v>OK</v>
      </c>
      <c r="W2228" s="33" t="s">
        <v>49</v>
      </c>
      <c r="X2228" s="33" t="s">
        <v>49</v>
      </c>
      <c r="Y2228" s="33" t="s">
        <v>39</v>
      </c>
      <c r="Z2228" s="14">
        <f t="shared" si="320"/>
        <v>1</v>
      </c>
      <c r="AA2228" s="121">
        <v>0</v>
      </c>
      <c r="AB2228" s="139" t="str">
        <f>IFERROR(VLOOKUP(H2228,[1]!Tabela11[[#All],[PEP/ORDEM]:[Mês_Acompanhamento]],8,0),"GIRO")</f>
        <v>GIRO</v>
      </c>
      <c r="AC2228" s="104" t="s">
        <v>404</v>
      </c>
      <c r="AD2228" s="37" t="s">
        <v>51</v>
      </c>
      <c r="AE2228" s="32" t="str">
        <f t="shared" si="324"/>
        <v>Realizado</v>
      </c>
      <c r="AF2228" s="38" t="s">
        <v>166</v>
      </c>
      <c r="AG2228" s="126">
        <f t="shared" si="325"/>
        <v>16394.23</v>
      </c>
      <c r="AH2228" s="40">
        <v>2548098.5699999998</v>
      </c>
      <c r="AI2228" s="123" t="e">
        <f t="shared" si="321"/>
        <v>#N/A</v>
      </c>
      <c r="AJ2228" s="124">
        <v>26387526</v>
      </c>
      <c r="AK2228" s="156">
        <v>16394.23</v>
      </c>
      <c r="AL2228" s="34" t="str">
        <f t="shared" si="322"/>
        <v>Mauricio Alves</v>
      </c>
    </row>
    <row r="2229" spans="1:38" x14ac:dyDescent="0.25">
      <c r="A2229" s="26" t="s">
        <v>38</v>
      </c>
      <c r="B2229" s="26" t="s">
        <v>39</v>
      </c>
      <c r="C2229" s="26" t="s">
        <v>52</v>
      </c>
      <c r="D2229" s="26" t="s">
        <v>40</v>
      </c>
      <c r="E2229" s="117">
        <v>1</v>
      </c>
      <c r="F2229" s="117">
        <v>0</v>
      </c>
      <c r="G2229" s="67"/>
      <c r="H2229" s="195" t="s">
        <v>1065</v>
      </c>
      <c r="I2229" s="43" t="s">
        <v>42</v>
      </c>
      <c r="J2229" s="43" t="s">
        <v>42</v>
      </c>
      <c r="K2229" s="30" t="str">
        <f t="shared" si="323"/>
        <v>EME</v>
      </c>
      <c r="L2229" s="182" t="s">
        <v>950</v>
      </c>
      <c r="M2229" s="119" t="s">
        <v>99</v>
      </c>
      <c r="N2229" s="26" t="str">
        <f t="shared" si="319"/>
        <v>Realizado</v>
      </c>
      <c r="O2229" s="47" t="s">
        <v>245</v>
      </c>
      <c r="P2229" s="99" t="s">
        <v>383</v>
      </c>
      <c r="Q2229" s="26" t="str">
        <f>IFERROR(IFERROR(VLOOKUP(H2229,[1]STATUS_CAPEX!I:J,2,0),VLOOKUP(H2229,[1]STATUS_OPEX!H:I,2,0)),0)</f>
        <v>LIB // MED</v>
      </c>
      <c r="R2229" s="136">
        <v>45613</v>
      </c>
      <c r="S2229" s="32" t="s">
        <v>165</v>
      </c>
      <c r="T2229" s="119" t="s">
        <v>48</v>
      </c>
      <c r="U2229" s="33" t="s">
        <v>39</v>
      </c>
      <c r="V2229" s="33" t="str">
        <f t="shared" si="326"/>
        <v>OK</v>
      </c>
      <c r="W2229" s="33" t="s">
        <v>49</v>
      </c>
      <c r="X2229" s="33" t="s">
        <v>49</v>
      </c>
      <c r="Y2229" s="33" t="s">
        <v>39</v>
      </c>
      <c r="Z2229" s="14">
        <f t="shared" si="320"/>
        <v>1</v>
      </c>
      <c r="AA2229" s="48">
        <v>0</v>
      </c>
      <c r="AB2229" s="76" t="str">
        <f>IFERROR(VLOOKUP(H2229,[1]!Tabela11[[#All],[PEP/ORDEM]:[Mês_Acompanhamento]],8,0),"GIRO")</f>
        <v>GIRO</v>
      </c>
      <c r="AC2229" s="104" t="s">
        <v>404</v>
      </c>
      <c r="AD2229" s="37" t="s">
        <v>51</v>
      </c>
      <c r="AE2229" s="32" t="str">
        <f t="shared" si="324"/>
        <v>Realizado</v>
      </c>
      <c r="AF2229" s="38" t="s">
        <v>166</v>
      </c>
      <c r="AG2229" s="49">
        <f t="shared" si="325"/>
        <v>3048.57</v>
      </c>
      <c r="AH2229" s="40">
        <v>2548098.5699999998</v>
      </c>
      <c r="AI2229" s="35" t="e">
        <f t="shared" si="321"/>
        <v>#N/A</v>
      </c>
      <c r="AJ2229" s="110">
        <v>26384930</v>
      </c>
      <c r="AK2229" s="77">
        <v>3048.57</v>
      </c>
      <c r="AL2229" s="34" t="str">
        <f t="shared" si="322"/>
        <v>Mauricio Alves</v>
      </c>
    </row>
    <row r="2230" spans="1:38" hidden="1" x14ac:dyDescent="0.25">
      <c r="A2230" s="43" t="s">
        <v>106</v>
      </c>
      <c r="B2230" s="30" t="s">
        <v>39</v>
      </c>
      <c r="C2230" s="26" t="s">
        <v>52</v>
      </c>
      <c r="D2230" s="26" t="s">
        <v>40</v>
      </c>
      <c r="E2230" s="117">
        <v>1</v>
      </c>
      <c r="F2230" s="117">
        <v>0</v>
      </c>
      <c r="G2230" s="67"/>
      <c r="H2230" s="44" t="s">
        <v>1066</v>
      </c>
      <c r="I2230" s="45" t="s">
        <v>63</v>
      </c>
      <c r="J2230" s="45" t="s">
        <v>63</v>
      </c>
      <c r="K2230" s="30" t="str">
        <f t="shared" si="323"/>
        <v>EME</v>
      </c>
      <c r="L2230" s="47" t="s">
        <v>136</v>
      </c>
      <c r="M2230" s="119" t="s">
        <v>99</v>
      </c>
      <c r="N2230" s="26" t="str">
        <f t="shared" si="319"/>
        <v>Pendente</v>
      </c>
      <c r="O2230" s="47" t="s">
        <v>100</v>
      </c>
      <c r="P2230" s="99" t="s">
        <v>383</v>
      </c>
      <c r="Q2230" s="26" t="str">
        <f>IFERROR(IFERROR(VLOOKUP(H2230,[1]STATUS_CAPEX!I:J,2,0),VLOOKUP(H2230,[1]STATUS_OPEX!H:I,2,0)),0)</f>
        <v>LIB //ENER</v>
      </c>
      <c r="R2230" s="136">
        <v>45613</v>
      </c>
      <c r="S2230" s="32" t="s">
        <v>66</v>
      </c>
      <c r="T2230" s="119" t="s">
        <v>48</v>
      </c>
      <c r="U2230" s="33" t="s">
        <v>67</v>
      </c>
      <c r="V2230" s="33" t="str">
        <f t="shared" si="326"/>
        <v>OK</v>
      </c>
      <c r="W2230" s="33" t="s">
        <v>49</v>
      </c>
      <c r="X2230" s="33" t="s">
        <v>49</v>
      </c>
      <c r="Y2230" s="33" t="str">
        <f>IF(AK2230&gt;0,"OK","NOK")</f>
        <v>OK</v>
      </c>
      <c r="Z2230" s="14">
        <f t="shared" si="320"/>
        <v>0.8</v>
      </c>
      <c r="AA2230" s="48">
        <v>0</v>
      </c>
      <c r="AB2230" s="76" t="s">
        <v>50</v>
      </c>
      <c r="AC2230" s="104" t="s">
        <v>404</v>
      </c>
      <c r="AD2230" s="37" t="s">
        <v>51</v>
      </c>
      <c r="AE2230" s="32" t="str">
        <f t="shared" si="324"/>
        <v>Realizado</v>
      </c>
      <c r="AF2230" s="38" t="s">
        <v>68</v>
      </c>
      <c r="AG2230" s="49">
        <f t="shared" si="325"/>
        <v>4465.57</v>
      </c>
      <c r="AH2230" s="40">
        <v>2548098.5699999998</v>
      </c>
      <c r="AI2230" s="35" t="e">
        <f t="shared" si="321"/>
        <v>#N/A</v>
      </c>
      <c r="AJ2230" s="110">
        <v>26384933</v>
      </c>
      <c r="AK2230" s="77">
        <v>4465.57</v>
      </c>
      <c r="AL2230" s="34" t="str">
        <f t="shared" si="322"/>
        <v>Mauricio Alves</v>
      </c>
    </row>
    <row r="2231" spans="1:38" hidden="1" x14ac:dyDescent="0.25">
      <c r="A2231" s="43" t="s">
        <v>106</v>
      </c>
      <c r="B2231" s="30" t="s">
        <v>39</v>
      </c>
      <c r="C2231" s="26" t="s">
        <v>52</v>
      </c>
      <c r="D2231" s="26" t="s">
        <v>40</v>
      </c>
      <c r="E2231" s="117">
        <v>1</v>
      </c>
      <c r="F2231" s="117">
        <v>0</v>
      </c>
      <c r="G2231" s="67"/>
      <c r="H2231" s="44" t="s">
        <v>1067</v>
      </c>
      <c r="I2231" s="45" t="s">
        <v>63</v>
      </c>
      <c r="J2231" s="45" t="s">
        <v>63</v>
      </c>
      <c r="K2231" s="30" t="str">
        <f t="shared" si="323"/>
        <v>EME</v>
      </c>
      <c r="L2231" s="47" t="s">
        <v>136</v>
      </c>
      <c r="M2231" s="119" t="s">
        <v>99</v>
      </c>
      <c r="N2231" s="26" t="str">
        <f t="shared" si="319"/>
        <v>Pendente</v>
      </c>
      <c r="O2231" s="47" t="s">
        <v>1068</v>
      </c>
      <c r="P2231" s="99" t="s">
        <v>383</v>
      </c>
      <c r="Q2231" s="26" t="str">
        <f>IFERROR(IFERROR(VLOOKUP(H2231,[1]STATUS_CAPEX!I:J,2,0),VLOOKUP(H2231,[1]STATUS_OPEX!H:I,2,0)),0)</f>
        <v>LIB //ENER</v>
      </c>
      <c r="R2231" s="136">
        <v>45613</v>
      </c>
      <c r="S2231" s="32" t="s">
        <v>66</v>
      </c>
      <c r="T2231" s="119" t="s">
        <v>48</v>
      </c>
      <c r="U2231" s="33" t="s">
        <v>67</v>
      </c>
      <c r="V2231" s="33" t="str">
        <f t="shared" si="326"/>
        <v>OK</v>
      </c>
      <c r="W2231" s="33" t="s">
        <v>49</v>
      </c>
      <c r="X2231" s="33" t="s">
        <v>49</v>
      </c>
      <c r="Y2231" s="33" t="str">
        <f>IF(AK2231&gt;0,"OK","NOK")</f>
        <v>OK</v>
      </c>
      <c r="Z2231" s="14">
        <f t="shared" si="320"/>
        <v>0.8</v>
      </c>
      <c r="AA2231" s="48">
        <v>0</v>
      </c>
      <c r="AB2231" s="76" t="s">
        <v>50</v>
      </c>
      <c r="AC2231" s="104" t="s">
        <v>404</v>
      </c>
      <c r="AD2231" s="37" t="s">
        <v>51</v>
      </c>
      <c r="AE2231" s="32" t="str">
        <f t="shared" si="324"/>
        <v>Realizado</v>
      </c>
      <c r="AF2231" s="38" t="s">
        <v>68</v>
      </c>
      <c r="AG2231" s="49">
        <f t="shared" si="325"/>
        <v>2393.83</v>
      </c>
      <c r="AH2231" s="40">
        <v>2548098.5699999998</v>
      </c>
      <c r="AI2231" s="35" t="e">
        <f t="shared" si="321"/>
        <v>#N/A</v>
      </c>
      <c r="AJ2231" s="110">
        <v>26384795</v>
      </c>
      <c r="AK2231" s="77">
        <v>2393.83</v>
      </c>
      <c r="AL2231" s="34" t="str">
        <f t="shared" si="322"/>
        <v>Mauricio Alves</v>
      </c>
    </row>
    <row r="2232" spans="1:38" x14ac:dyDescent="0.25">
      <c r="A2232" s="26" t="s">
        <v>38</v>
      </c>
      <c r="B2232" s="26" t="s">
        <v>39</v>
      </c>
      <c r="C2232" s="26" t="s">
        <v>52</v>
      </c>
      <c r="D2232" s="26" t="s">
        <v>40</v>
      </c>
      <c r="E2232" s="117">
        <v>1</v>
      </c>
      <c r="F2232" s="117">
        <v>0</v>
      </c>
      <c r="G2232" s="67"/>
      <c r="H2232" s="195" t="s">
        <v>1069</v>
      </c>
      <c r="I2232" s="29" t="s">
        <v>42</v>
      </c>
      <c r="J2232" s="29" t="s">
        <v>42</v>
      </c>
      <c r="K2232" s="30" t="str">
        <f t="shared" si="323"/>
        <v>EME</v>
      </c>
      <c r="L2232" s="182" t="s">
        <v>950</v>
      </c>
      <c r="M2232" s="119" t="s">
        <v>99</v>
      </c>
      <c r="N2232" s="26" t="str">
        <f t="shared" ref="N2232:N2279" si="327">IF(Z2232&gt;99%,"Realizado","Pendente")</f>
        <v>Realizado</v>
      </c>
      <c r="O2232" s="47" t="s">
        <v>122</v>
      </c>
      <c r="P2232" s="99" t="s">
        <v>383</v>
      </c>
      <c r="Q2232" s="26" t="str">
        <f>IFERROR(IFERROR(VLOOKUP(H2232,[1]STATUS_CAPEX!I:J,2,0),VLOOKUP(H2232,[1]STATUS_OPEX!H:I,2,0)),0)</f>
        <v>LIB // MED</v>
      </c>
      <c r="R2232" s="136">
        <v>45613</v>
      </c>
      <c r="S2232" s="32" t="s">
        <v>165</v>
      </c>
      <c r="T2232" s="119" t="s">
        <v>48</v>
      </c>
      <c r="U2232" s="33" t="s">
        <v>39</v>
      </c>
      <c r="V2232" s="33" t="str">
        <f t="shared" si="326"/>
        <v>OK</v>
      </c>
      <c r="W2232" s="33" t="s">
        <v>49</v>
      </c>
      <c r="X2232" s="33" t="s">
        <v>49</v>
      </c>
      <c r="Y2232" s="33" t="s">
        <v>39</v>
      </c>
      <c r="Z2232" s="14">
        <f t="shared" si="320"/>
        <v>1</v>
      </c>
      <c r="AA2232" s="48">
        <v>0</v>
      </c>
      <c r="AB2232" s="76" t="str">
        <f>IFERROR(VLOOKUP(H2232,[1]!Tabela11[[#All],[PEP/ORDEM]:[Mês_Acompanhamento]],8,0),"GIRO")</f>
        <v>GIRO</v>
      </c>
      <c r="AC2232" s="104" t="s">
        <v>404</v>
      </c>
      <c r="AD2232" s="37" t="s">
        <v>51</v>
      </c>
      <c r="AE2232" s="32" t="str">
        <f t="shared" si="324"/>
        <v>Realizado</v>
      </c>
      <c r="AF2232" s="38" t="s">
        <v>166</v>
      </c>
      <c r="AG2232" s="49">
        <f t="shared" si="325"/>
        <v>4213.1099999999997</v>
      </c>
      <c r="AH2232" s="40">
        <v>2548098.5699999998</v>
      </c>
      <c r="AI2232" s="35" t="e">
        <f t="shared" si="321"/>
        <v>#N/A</v>
      </c>
      <c r="AJ2232" s="110">
        <v>26384688</v>
      </c>
      <c r="AK2232" s="77">
        <v>4213.1099999999997</v>
      </c>
      <c r="AL2232" s="34" t="str">
        <f t="shared" si="322"/>
        <v>Mauricio Alves</v>
      </c>
    </row>
    <row r="2233" spans="1:38" x14ac:dyDescent="0.25">
      <c r="A2233" s="26" t="s">
        <v>38</v>
      </c>
      <c r="B2233" s="26" t="s">
        <v>39</v>
      </c>
      <c r="C2233" s="26" t="s">
        <v>52</v>
      </c>
      <c r="D2233" s="26" t="s">
        <v>40</v>
      </c>
      <c r="E2233" s="117">
        <v>1</v>
      </c>
      <c r="F2233" s="117">
        <v>0</v>
      </c>
      <c r="G2233" s="67"/>
      <c r="H2233" s="195" t="s">
        <v>1070</v>
      </c>
      <c r="I2233" s="26" t="s">
        <v>42</v>
      </c>
      <c r="J2233" s="26" t="s">
        <v>42</v>
      </c>
      <c r="K2233" s="30" t="str">
        <f t="shared" si="323"/>
        <v>EME</v>
      </c>
      <c r="L2233" s="182" t="s">
        <v>950</v>
      </c>
      <c r="M2233" s="119" t="s">
        <v>99</v>
      </c>
      <c r="N2233" s="26" t="str">
        <f t="shared" si="327"/>
        <v>Realizado</v>
      </c>
      <c r="O2233" s="47" t="s">
        <v>45</v>
      </c>
      <c r="P2233" s="99" t="s">
        <v>383</v>
      </c>
      <c r="Q2233" s="26" t="str">
        <f>IFERROR(IFERROR(VLOOKUP(H2233,[1]STATUS_CAPEX!I:J,2,0),VLOOKUP(H2233,[1]STATUS_OPEX!H:I,2,0)),0)</f>
        <v>LIB // MED</v>
      </c>
      <c r="R2233" s="136">
        <v>45613</v>
      </c>
      <c r="S2233" s="32" t="s">
        <v>165</v>
      </c>
      <c r="T2233" s="119" t="s">
        <v>48</v>
      </c>
      <c r="U2233" s="33" t="s">
        <v>39</v>
      </c>
      <c r="V2233" s="33" t="str">
        <f t="shared" si="326"/>
        <v>OK</v>
      </c>
      <c r="W2233" s="33" t="s">
        <v>49</v>
      </c>
      <c r="X2233" s="33" t="s">
        <v>49</v>
      </c>
      <c r="Y2233" s="33" t="s">
        <v>39</v>
      </c>
      <c r="Z2233" s="14">
        <f t="shared" si="320"/>
        <v>1</v>
      </c>
      <c r="AA2233" s="48">
        <v>0</v>
      </c>
      <c r="AB2233" s="76" t="str">
        <f>IFERROR(VLOOKUP(H2233,[1]!Tabela11[[#All],[PEP/ORDEM]:[Mês_Acompanhamento]],8,0),"GIRO")</f>
        <v>GIRO</v>
      </c>
      <c r="AC2233" s="104" t="s">
        <v>404</v>
      </c>
      <c r="AD2233" s="37" t="s">
        <v>51</v>
      </c>
      <c r="AE2233" s="32" t="str">
        <f t="shared" si="324"/>
        <v>Realizado</v>
      </c>
      <c r="AF2233" s="38" t="s">
        <v>166</v>
      </c>
      <c r="AG2233" s="49">
        <f t="shared" si="325"/>
        <v>3612.48</v>
      </c>
      <c r="AH2233" s="40">
        <v>2548098.5699999998</v>
      </c>
      <c r="AI2233" s="35" t="e">
        <f t="shared" si="321"/>
        <v>#N/A</v>
      </c>
      <c r="AJ2233" s="110">
        <v>26384803</v>
      </c>
      <c r="AK2233" s="77">
        <v>3612.48</v>
      </c>
      <c r="AL2233" s="34" t="str">
        <f t="shared" si="322"/>
        <v>Mauricio Alves</v>
      </c>
    </row>
    <row r="2234" spans="1:38" x14ac:dyDescent="0.25">
      <c r="A2234" s="26" t="s">
        <v>38</v>
      </c>
      <c r="B2234" s="26" t="s">
        <v>39</v>
      </c>
      <c r="C2234" s="26" t="s">
        <v>52</v>
      </c>
      <c r="D2234" s="26" t="s">
        <v>40</v>
      </c>
      <c r="E2234" s="117">
        <v>1</v>
      </c>
      <c r="F2234" s="117">
        <v>0</v>
      </c>
      <c r="G2234" s="67"/>
      <c r="H2234" s="195" t="s">
        <v>1071</v>
      </c>
      <c r="I2234" s="26" t="s">
        <v>42</v>
      </c>
      <c r="J2234" s="26" t="s">
        <v>42</v>
      </c>
      <c r="K2234" s="30" t="str">
        <f t="shared" si="323"/>
        <v>EME</v>
      </c>
      <c r="L2234" s="182" t="s">
        <v>950</v>
      </c>
      <c r="M2234" s="119" t="s">
        <v>99</v>
      </c>
      <c r="N2234" s="26" t="str">
        <f t="shared" si="327"/>
        <v>Realizado</v>
      </c>
      <c r="O2234" s="47" t="s">
        <v>100</v>
      </c>
      <c r="P2234" s="99" t="s">
        <v>383</v>
      </c>
      <c r="Q2234" s="26" t="str">
        <f>IFERROR(IFERROR(VLOOKUP(H2234,[1]STATUS_CAPEX!I:J,2,0),VLOOKUP(H2234,[1]STATUS_OPEX!H:I,2,0)),0)</f>
        <v>LIB // MED</v>
      </c>
      <c r="R2234" s="136">
        <v>45613</v>
      </c>
      <c r="S2234" s="32" t="s">
        <v>165</v>
      </c>
      <c r="T2234" s="119" t="s">
        <v>48</v>
      </c>
      <c r="U2234" s="33" t="s">
        <v>39</v>
      </c>
      <c r="V2234" s="33" t="str">
        <f t="shared" si="326"/>
        <v>OK</v>
      </c>
      <c r="W2234" s="33" t="s">
        <v>49</v>
      </c>
      <c r="X2234" s="33" t="s">
        <v>49</v>
      </c>
      <c r="Y2234" s="33" t="s">
        <v>39</v>
      </c>
      <c r="Z2234" s="14">
        <f t="shared" si="320"/>
        <v>1</v>
      </c>
      <c r="AA2234" s="48">
        <v>0</v>
      </c>
      <c r="AB2234" s="76" t="str">
        <f>IFERROR(VLOOKUP(H2234,[1]!Tabela11[[#All],[PEP/ORDEM]:[Mês_Acompanhamento]],8,0),"GIRO")</f>
        <v>GIRO</v>
      </c>
      <c r="AC2234" s="104" t="s">
        <v>404</v>
      </c>
      <c r="AD2234" s="37" t="s">
        <v>51</v>
      </c>
      <c r="AE2234" s="32" t="str">
        <f t="shared" si="324"/>
        <v>Realizado</v>
      </c>
      <c r="AF2234" s="38" t="s">
        <v>166</v>
      </c>
      <c r="AG2234" s="49">
        <f t="shared" si="325"/>
        <v>3612.48</v>
      </c>
      <c r="AH2234" s="40">
        <v>2548098.5699999998</v>
      </c>
      <c r="AI2234" s="35" t="e">
        <f t="shared" si="321"/>
        <v>#N/A</v>
      </c>
      <c r="AJ2234" s="110">
        <v>26384631</v>
      </c>
      <c r="AK2234" s="77">
        <v>3612.48</v>
      </c>
      <c r="AL2234" s="34" t="str">
        <f t="shared" si="322"/>
        <v>Mauricio Alves</v>
      </c>
    </row>
    <row r="2235" spans="1:38" x14ac:dyDescent="0.25">
      <c r="A2235" s="26" t="s">
        <v>38</v>
      </c>
      <c r="B2235" s="26" t="s">
        <v>39</v>
      </c>
      <c r="C2235" s="26" t="s">
        <v>52</v>
      </c>
      <c r="D2235" s="26" t="s">
        <v>40</v>
      </c>
      <c r="E2235" s="117">
        <v>1</v>
      </c>
      <c r="F2235" s="117">
        <v>0</v>
      </c>
      <c r="G2235" s="67"/>
      <c r="H2235" s="195" t="s">
        <v>1072</v>
      </c>
      <c r="I2235" s="26" t="s">
        <v>42</v>
      </c>
      <c r="J2235" s="26" t="s">
        <v>42</v>
      </c>
      <c r="K2235" s="30" t="str">
        <f t="shared" si="323"/>
        <v>EME</v>
      </c>
      <c r="L2235" s="182" t="s">
        <v>950</v>
      </c>
      <c r="M2235" s="119" t="s">
        <v>99</v>
      </c>
      <c r="N2235" s="26" t="str">
        <f t="shared" si="327"/>
        <v>Realizado</v>
      </c>
      <c r="O2235" s="47" t="s">
        <v>100</v>
      </c>
      <c r="P2235" s="99" t="s">
        <v>383</v>
      </c>
      <c r="Q2235" s="26" t="str">
        <f>IFERROR(IFERROR(VLOOKUP(H2235,[1]STATUS_CAPEX!I:J,2,0),VLOOKUP(H2235,[1]STATUS_OPEX!H:I,2,0)),0)</f>
        <v>LIB // MED</v>
      </c>
      <c r="R2235" s="136">
        <v>45613</v>
      </c>
      <c r="S2235" s="32" t="s">
        <v>165</v>
      </c>
      <c r="T2235" s="119" t="s">
        <v>48</v>
      </c>
      <c r="U2235" s="33" t="s">
        <v>39</v>
      </c>
      <c r="V2235" s="33" t="str">
        <f t="shared" si="326"/>
        <v>OK</v>
      </c>
      <c r="W2235" s="33" t="s">
        <v>49</v>
      </c>
      <c r="X2235" s="33" t="s">
        <v>49</v>
      </c>
      <c r="Y2235" s="33" t="s">
        <v>39</v>
      </c>
      <c r="Z2235" s="14">
        <f t="shared" si="320"/>
        <v>1</v>
      </c>
      <c r="AA2235" s="48">
        <v>0</v>
      </c>
      <c r="AB2235" s="76" t="str">
        <f>IFERROR(VLOOKUP(H2235,[1]!Tabela11[[#All],[PEP/ORDEM]:[Mês_Acompanhamento]],8,0),"GIRO")</f>
        <v>GIRO</v>
      </c>
      <c r="AC2235" s="104" t="s">
        <v>404</v>
      </c>
      <c r="AD2235" s="37" t="s">
        <v>51</v>
      </c>
      <c r="AE2235" s="32" t="str">
        <f t="shared" si="324"/>
        <v>Realizado</v>
      </c>
      <c r="AF2235" s="38" t="s">
        <v>166</v>
      </c>
      <c r="AG2235" s="49">
        <f t="shared" si="325"/>
        <v>3612.48</v>
      </c>
      <c r="AH2235" s="40">
        <v>2548098.5699999998</v>
      </c>
      <c r="AI2235" s="35" t="e">
        <f t="shared" si="321"/>
        <v>#N/A</v>
      </c>
      <c r="AJ2235" s="110">
        <v>26385275</v>
      </c>
      <c r="AK2235" s="77">
        <v>3612.48</v>
      </c>
      <c r="AL2235" s="34" t="str">
        <f t="shared" si="322"/>
        <v>Mauricio Alves</v>
      </c>
    </row>
    <row r="2236" spans="1:38" x14ac:dyDescent="0.25">
      <c r="A2236" s="26" t="s">
        <v>38</v>
      </c>
      <c r="B2236" s="26" t="s">
        <v>39</v>
      </c>
      <c r="C2236" s="26" t="s">
        <v>52</v>
      </c>
      <c r="D2236" s="26" t="s">
        <v>40</v>
      </c>
      <c r="E2236" s="117">
        <v>1</v>
      </c>
      <c r="F2236" s="117">
        <v>0</v>
      </c>
      <c r="G2236" s="118"/>
      <c r="H2236" s="196" t="s">
        <v>1073</v>
      </c>
      <c r="I2236" s="43" t="s">
        <v>42</v>
      </c>
      <c r="J2236" s="43" t="s">
        <v>42</v>
      </c>
      <c r="K2236" s="30" t="str">
        <f t="shared" si="323"/>
        <v>EME</v>
      </c>
      <c r="L2236" s="182" t="s">
        <v>950</v>
      </c>
      <c r="M2236" s="119" t="s">
        <v>99</v>
      </c>
      <c r="N2236" s="43" t="str">
        <f t="shared" si="327"/>
        <v>Realizado</v>
      </c>
      <c r="O2236" s="47" t="s">
        <v>100</v>
      </c>
      <c r="P2236" s="99" t="s">
        <v>383</v>
      </c>
      <c r="Q2236" s="43" t="str">
        <f>IFERROR(IFERROR(VLOOKUP(H2236,[1]STATUS_CAPEX!I:J,2,0),VLOOKUP(H2236,[1]STATUS_OPEX!H:I,2,0)),0)</f>
        <v>LIB // MED</v>
      </c>
      <c r="R2236" s="136">
        <v>45613</v>
      </c>
      <c r="S2236" s="32" t="s">
        <v>165</v>
      </c>
      <c r="T2236" s="119" t="s">
        <v>48</v>
      </c>
      <c r="U2236" s="33" t="s">
        <v>39</v>
      </c>
      <c r="V2236" s="33" t="str">
        <f t="shared" si="326"/>
        <v>OK</v>
      </c>
      <c r="W2236" s="33" t="s">
        <v>49</v>
      </c>
      <c r="X2236" s="33" t="s">
        <v>49</v>
      </c>
      <c r="Y2236" s="33" t="s">
        <v>39</v>
      </c>
      <c r="Z2236" s="14">
        <f t="shared" si="320"/>
        <v>1</v>
      </c>
      <c r="AA2236" s="121">
        <v>0</v>
      </c>
      <c r="AB2236" s="139" t="str">
        <f>IFERROR(VLOOKUP(H2236,[1]!Tabela11[[#All],[PEP/ORDEM]:[Mês_Acompanhamento]],8,0),"GIRO")</f>
        <v>GIRO</v>
      </c>
      <c r="AC2236" s="104" t="s">
        <v>404</v>
      </c>
      <c r="AD2236" s="37" t="s">
        <v>51</v>
      </c>
      <c r="AE2236" s="32" t="str">
        <f t="shared" si="324"/>
        <v>Realizado</v>
      </c>
      <c r="AF2236" s="38" t="s">
        <v>166</v>
      </c>
      <c r="AG2236" s="126">
        <f t="shared" si="325"/>
        <v>25832.65</v>
      </c>
      <c r="AH2236" s="40">
        <v>2548098.5699999998</v>
      </c>
      <c r="AI2236" s="123" t="e">
        <f t="shared" si="321"/>
        <v>#N/A</v>
      </c>
      <c r="AJ2236" s="124">
        <v>26402397</v>
      </c>
      <c r="AK2236" s="156">
        <v>25832.65</v>
      </c>
      <c r="AL2236" s="34" t="str">
        <f t="shared" si="322"/>
        <v>Mauricio Alves</v>
      </c>
    </row>
    <row r="2237" spans="1:38" hidden="1" x14ac:dyDescent="0.25">
      <c r="A2237" s="26" t="s">
        <v>0</v>
      </c>
      <c r="B2237" s="26" t="s">
        <v>180</v>
      </c>
      <c r="C2237" s="26" t="s">
        <v>180</v>
      </c>
      <c r="D2237" s="26" t="s">
        <v>40</v>
      </c>
      <c r="E2237" s="117">
        <v>1</v>
      </c>
      <c r="F2237" s="118">
        <v>1</v>
      </c>
      <c r="G2237" s="118"/>
      <c r="H2237" s="44" t="s">
        <v>1074</v>
      </c>
      <c r="I2237" s="45" t="s">
        <v>63</v>
      </c>
      <c r="J2237" s="45" t="s">
        <v>63</v>
      </c>
      <c r="K2237" s="30" t="str">
        <f t="shared" si="323"/>
        <v>ERD</v>
      </c>
      <c r="L2237" s="26" t="s">
        <v>75</v>
      </c>
      <c r="M2237" s="47" t="s">
        <v>99</v>
      </c>
      <c r="N2237" s="43" t="str">
        <f t="shared" si="327"/>
        <v>Pendente</v>
      </c>
      <c r="O2237" s="119" t="s">
        <v>763</v>
      </c>
      <c r="P2237" s="47" t="s">
        <v>187</v>
      </c>
      <c r="Q2237" s="43" t="str">
        <f>IFERROR(IFERROR(VLOOKUP(H2237,[1]STATUS_CAPEX!I:J,2,0),VLOOKUP(H2237,[1]STATUS_OPEX!H:I,2,0)),0)</f>
        <v>LIB //ENER</v>
      </c>
      <c r="R2237" s="136">
        <v>45613</v>
      </c>
      <c r="S2237" s="32" t="s">
        <v>66</v>
      </c>
      <c r="T2237" s="26" t="s">
        <v>48</v>
      </c>
      <c r="U2237" s="33" t="s">
        <v>67</v>
      </c>
      <c r="V2237" s="120" t="str">
        <f t="shared" si="326"/>
        <v>OK</v>
      </c>
      <c r="W2237" s="33" t="s">
        <v>148</v>
      </c>
      <c r="X2237" s="33" t="s">
        <v>148</v>
      </c>
      <c r="Y2237" s="33" t="s">
        <v>67</v>
      </c>
      <c r="Z2237" s="14">
        <f t="shared" si="320"/>
        <v>0.2</v>
      </c>
      <c r="AA2237" s="121">
        <v>0</v>
      </c>
      <c r="AB2237" s="76" t="s">
        <v>50</v>
      </c>
      <c r="AC2237" s="36" t="s">
        <v>182</v>
      </c>
      <c r="AD2237" s="70">
        <v>45644</v>
      </c>
      <c r="AE2237" s="32" t="str">
        <f t="shared" si="324"/>
        <v>Realizado</v>
      </c>
      <c r="AF2237" s="38" t="s">
        <v>68</v>
      </c>
      <c r="AG2237" s="122">
        <f t="shared" si="325"/>
        <v>9133.5300000000007</v>
      </c>
      <c r="AH2237" s="40">
        <v>2548098.5699999998</v>
      </c>
      <c r="AI2237" s="35" t="e">
        <f t="shared" si="321"/>
        <v>#N/A</v>
      </c>
      <c r="AJ2237" s="110">
        <v>26435647</v>
      </c>
      <c r="AK2237" s="51">
        <v>9133.5300000000007</v>
      </c>
      <c r="AL2237" s="34" t="str">
        <f t="shared" si="322"/>
        <v>Mauricio Alves</v>
      </c>
    </row>
    <row r="2238" spans="1:38" x14ac:dyDescent="0.25">
      <c r="A2238" s="26" t="s">
        <v>38</v>
      </c>
      <c r="B2238" s="26" t="s">
        <v>39</v>
      </c>
      <c r="C2238" s="26" t="s">
        <v>52</v>
      </c>
      <c r="D2238" s="26" t="s">
        <v>40</v>
      </c>
      <c r="E2238" s="117">
        <v>1</v>
      </c>
      <c r="F2238" s="118">
        <v>1</v>
      </c>
      <c r="G2238" s="118"/>
      <c r="H2238" s="119" t="s">
        <v>1075</v>
      </c>
      <c r="I2238" s="29" t="s">
        <v>42</v>
      </c>
      <c r="J2238" s="29" t="s">
        <v>42</v>
      </c>
      <c r="K2238" s="30" t="str">
        <f t="shared" si="323"/>
        <v>ERD</v>
      </c>
      <c r="L2238" s="26" t="s">
        <v>75</v>
      </c>
      <c r="M2238" s="47" t="s">
        <v>99</v>
      </c>
      <c r="N2238" s="43" t="str">
        <f t="shared" si="327"/>
        <v>Realizado</v>
      </c>
      <c r="O2238" s="47" t="s">
        <v>117</v>
      </c>
      <c r="P2238" s="47" t="s">
        <v>187</v>
      </c>
      <c r="Q2238" s="43" t="str">
        <f>IFERROR(IFERROR(VLOOKUP(H2238,[1]STATUS_CAPEX!I:J,2,0),VLOOKUP(H2238,[1]STATUS_OPEX!H:I,2,0)),0)</f>
        <v>LIB // MED</v>
      </c>
      <c r="R2238" s="136">
        <v>45613</v>
      </c>
      <c r="S2238" s="32" t="s">
        <v>165</v>
      </c>
      <c r="T2238" s="26" t="s">
        <v>48</v>
      </c>
      <c r="U2238" s="33" t="s">
        <v>39</v>
      </c>
      <c r="V2238" s="33" t="str">
        <f t="shared" si="326"/>
        <v>OK</v>
      </c>
      <c r="W2238" s="33" t="s">
        <v>49</v>
      </c>
      <c r="X2238" s="33" t="s">
        <v>49</v>
      </c>
      <c r="Y2238" s="33" t="s">
        <v>39</v>
      </c>
      <c r="Z2238" s="14">
        <f t="shared" si="320"/>
        <v>1</v>
      </c>
      <c r="AA2238" s="121">
        <v>0</v>
      </c>
      <c r="AB2238" s="139" t="str">
        <f>IFERROR(VLOOKUP(H2238,[1]!Tabela11[[#All],[PEP/ORDEM]:[Mês_Acompanhamento]],8,0),"GIRO")</f>
        <v>GIRO</v>
      </c>
      <c r="AC2238" s="104" t="str">
        <f>IFERROR(VLOOKUP(T2238,[1]STATUS_CAPEX!Q:R,2,0),"SAMUEL OLIVEIRA")</f>
        <v>LUCAS ANDRADE</v>
      </c>
      <c r="AD2238" s="37" t="s">
        <v>51</v>
      </c>
      <c r="AE2238" s="32" t="str">
        <f t="shared" si="324"/>
        <v>Realizado</v>
      </c>
      <c r="AF2238" s="38" t="s">
        <v>166</v>
      </c>
      <c r="AG2238" s="122">
        <f t="shared" si="325"/>
        <v>2504.4899999999998</v>
      </c>
      <c r="AH2238" s="40">
        <v>2548098.5699999998</v>
      </c>
      <c r="AI2238" s="123" t="e">
        <f t="shared" si="321"/>
        <v>#N/A</v>
      </c>
      <c r="AJ2238" s="110">
        <v>26435651</v>
      </c>
      <c r="AK2238" s="77">
        <v>2504.4899999999998</v>
      </c>
      <c r="AL2238" s="34" t="str">
        <f t="shared" si="322"/>
        <v>Mauricio Alves</v>
      </c>
    </row>
    <row r="2239" spans="1:38" x14ac:dyDescent="0.25">
      <c r="A2239" s="26" t="s">
        <v>38</v>
      </c>
      <c r="B2239" s="26" t="s">
        <v>39</v>
      </c>
      <c r="C2239" s="26" t="s">
        <v>52</v>
      </c>
      <c r="D2239" s="26" t="s">
        <v>40</v>
      </c>
      <c r="E2239" s="117">
        <v>1</v>
      </c>
      <c r="F2239" s="118">
        <v>1</v>
      </c>
      <c r="G2239" s="118"/>
      <c r="H2239" s="119" t="s">
        <v>1076</v>
      </c>
      <c r="I2239" s="26" t="s">
        <v>42</v>
      </c>
      <c r="J2239" s="26" t="s">
        <v>42</v>
      </c>
      <c r="K2239" s="30" t="str">
        <f t="shared" si="323"/>
        <v>ERD</v>
      </c>
      <c r="L2239" s="26" t="s">
        <v>75</v>
      </c>
      <c r="M2239" s="47" t="s">
        <v>99</v>
      </c>
      <c r="N2239" s="43" t="str">
        <f t="shared" si="327"/>
        <v>Realizado</v>
      </c>
      <c r="O2239" s="119" t="s">
        <v>147</v>
      </c>
      <c r="P2239" s="47" t="s">
        <v>187</v>
      </c>
      <c r="Q2239" s="43" t="str">
        <f>IFERROR(IFERROR(VLOOKUP(H2239,[1]STATUS_CAPEX!I:J,2,0),VLOOKUP(H2239,[1]STATUS_OPEX!H:I,2,0)),0)</f>
        <v>LIB // MED</v>
      </c>
      <c r="R2239" s="136">
        <v>45613</v>
      </c>
      <c r="S2239" s="32" t="s">
        <v>165</v>
      </c>
      <c r="T2239" s="26" t="s">
        <v>48</v>
      </c>
      <c r="U2239" s="33" t="s">
        <v>39</v>
      </c>
      <c r="V2239" s="33" t="str">
        <f t="shared" si="326"/>
        <v>OK</v>
      </c>
      <c r="W2239" s="33" t="s">
        <v>49</v>
      </c>
      <c r="X2239" s="33" t="s">
        <v>49</v>
      </c>
      <c r="Y2239" s="33" t="s">
        <v>39</v>
      </c>
      <c r="Z2239" s="14">
        <f t="shared" si="320"/>
        <v>1</v>
      </c>
      <c r="AA2239" s="121">
        <v>0</v>
      </c>
      <c r="AB2239" s="139" t="str">
        <f>IFERROR(VLOOKUP(H2239,[1]!Tabela11[[#All],[PEP/ORDEM]:[Mês_Acompanhamento]],8,0),"GIRO")</f>
        <v>GIRO</v>
      </c>
      <c r="AC2239" s="104" t="str">
        <f>IFERROR(VLOOKUP(T2239,[1]STATUS_CAPEX!Q:R,2,0),"SAMUEL OLIVEIRA")</f>
        <v>LUCAS ANDRADE</v>
      </c>
      <c r="AD2239" s="37" t="s">
        <v>51</v>
      </c>
      <c r="AE2239" s="32" t="str">
        <f t="shared" si="324"/>
        <v>Realizado</v>
      </c>
      <c r="AF2239" s="38" t="s">
        <v>166</v>
      </c>
      <c r="AG2239" s="122">
        <f t="shared" si="325"/>
        <v>1893.3</v>
      </c>
      <c r="AH2239" s="40">
        <v>2548098.5699999998</v>
      </c>
      <c r="AI2239" s="123" t="e">
        <f t="shared" si="321"/>
        <v>#N/A</v>
      </c>
      <c r="AJ2239" s="110">
        <v>26435738</v>
      </c>
      <c r="AK2239" s="77">
        <v>1893.3</v>
      </c>
      <c r="AL2239" s="34" t="str">
        <f t="shared" si="322"/>
        <v>Mauricio Alves</v>
      </c>
    </row>
    <row r="2240" spans="1:38" x14ac:dyDescent="0.25">
      <c r="A2240" s="26" t="s">
        <v>38</v>
      </c>
      <c r="B2240" s="26" t="s">
        <v>39</v>
      </c>
      <c r="C2240" s="26" t="s">
        <v>52</v>
      </c>
      <c r="D2240" s="26" t="s">
        <v>40</v>
      </c>
      <c r="E2240" s="117">
        <v>1</v>
      </c>
      <c r="F2240" s="118">
        <v>1</v>
      </c>
      <c r="G2240" s="118"/>
      <c r="H2240" s="119" t="s">
        <v>1077</v>
      </c>
      <c r="I2240" s="26" t="s">
        <v>42</v>
      </c>
      <c r="J2240" s="26" t="s">
        <v>42</v>
      </c>
      <c r="K2240" s="30" t="str">
        <f t="shared" si="323"/>
        <v>ERD</v>
      </c>
      <c r="L2240" s="26" t="s">
        <v>75</v>
      </c>
      <c r="M2240" s="47" t="s">
        <v>99</v>
      </c>
      <c r="N2240" s="43" t="str">
        <f t="shared" si="327"/>
        <v>Realizado</v>
      </c>
      <c r="O2240" s="119" t="s">
        <v>147</v>
      </c>
      <c r="P2240" s="47" t="s">
        <v>187</v>
      </c>
      <c r="Q2240" s="43" t="str">
        <f>IFERROR(IFERROR(VLOOKUP(H2240,[1]STATUS_CAPEX!I:J,2,0),VLOOKUP(H2240,[1]STATUS_OPEX!H:I,2,0)),0)</f>
        <v>LIB // MED</v>
      </c>
      <c r="R2240" s="136">
        <v>45613</v>
      </c>
      <c r="S2240" s="32" t="s">
        <v>165</v>
      </c>
      <c r="T2240" s="26" t="s">
        <v>48</v>
      </c>
      <c r="U2240" s="33" t="s">
        <v>39</v>
      </c>
      <c r="V2240" s="33" t="str">
        <f t="shared" si="326"/>
        <v>OK</v>
      </c>
      <c r="W2240" s="33" t="s">
        <v>49</v>
      </c>
      <c r="X2240" s="33" t="s">
        <v>49</v>
      </c>
      <c r="Y2240" s="33" t="s">
        <v>39</v>
      </c>
      <c r="Z2240" s="14">
        <f t="shared" si="320"/>
        <v>1</v>
      </c>
      <c r="AA2240" s="121">
        <v>0</v>
      </c>
      <c r="AB2240" s="139" t="str">
        <f>IFERROR(VLOOKUP(H2240,[1]!Tabela11[[#All],[PEP/ORDEM]:[Mês_Acompanhamento]],8,0),"GIRO")</f>
        <v>GIRO</v>
      </c>
      <c r="AC2240" s="104" t="str">
        <f>IFERROR(VLOOKUP(T2240,[1]STATUS_CAPEX!Q:R,2,0),"SAMUEL OLIVEIRA")</f>
        <v>LUCAS ANDRADE</v>
      </c>
      <c r="AD2240" s="37" t="s">
        <v>51</v>
      </c>
      <c r="AE2240" s="32" t="str">
        <f t="shared" si="324"/>
        <v>Realizado</v>
      </c>
      <c r="AF2240" s="38" t="s">
        <v>166</v>
      </c>
      <c r="AG2240" s="122">
        <f t="shared" si="325"/>
        <v>13170.13</v>
      </c>
      <c r="AH2240" s="40">
        <v>2548098.5699999998</v>
      </c>
      <c r="AI2240" s="123" t="e">
        <f t="shared" si="321"/>
        <v>#N/A</v>
      </c>
      <c r="AJ2240" s="110">
        <v>26435743</v>
      </c>
      <c r="AK2240" s="156">
        <v>13170.13</v>
      </c>
      <c r="AL2240" s="34" t="str">
        <f t="shared" si="322"/>
        <v>Mauricio Alves</v>
      </c>
    </row>
    <row r="2241" spans="1:38" x14ac:dyDescent="0.25">
      <c r="A2241" s="26" t="s">
        <v>38</v>
      </c>
      <c r="B2241" s="26" t="s">
        <v>39</v>
      </c>
      <c r="C2241" s="26" t="s">
        <v>52</v>
      </c>
      <c r="D2241" s="26" t="s">
        <v>40</v>
      </c>
      <c r="E2241" s="117">
        <v>1</v>
      </c>
      <c r="F2241" s="118">
        <v>1</v>
      </c>
      <c r="G2241" s="118"/>
      <c r="H2241" s="119" t="s">
        <v>1078</v>
      </c>
      <c r="I2241" s="26" t="s">
        <v>42</v>
      </c>
      <c r="J2241" s="26" t="s">
        <v>42</v>
      </c>
      <c r="K2241" s="30" t="str">
        <f t="shared" si="323"/>
        <v>ERD</v>
      </c>
      <c r="L2241" s="26" t="s">
        <v>75</v>
      </c>
      <c r="M2241" s="47" t="s">
        <v>99</v>
      </c>
      <c r="N2241" s="43" t="str">
        <f t="shared" si="327"/>
        <v>Realizado</v>
      </c>
      <c r="O2241" s="119" t="s">
        <v>100</v>
      </c>
      <c r="P2241" s="47" t="s">
        <v>187</v>
      </c>
      <c r="Q2241" s="43" t="str">
        <f>IFERROR(IFERROR(VLOOKUP(H2241,[1]STATUS_CAPEX!I:J,2,0),VLOOKUP(H2241,[1]STATUS_OPEX!H:I,2,0)),0)</f>
        <v>LIB // MED</v>
      </c>
      <c r="R2241" s="136">
        <v>45613</v>
      </c>
      <c r="S2241" s="32" t="s">
        <v>165</v>
      </c>
      <c r="T2241" s="26" t="s">
        <v>48</v>
      </c>
      <c r="U2241" s="33" t="s">
        <v>39</v>
      </c>
      <c r="V2241" s="33" t="str">
        <f t="shared" si="326"/>
        <v>OK</v>
      </c>
      <c r="W2241" s="33" t="s">
        <v>49</v>
      </c>
      <c r="X2241" s="33" t="s">
        <v>49</v>
      </c>
      <c r="Y2241" s="33" t="s">
        <v>39</v>
      </c>
      <c r="Z2241" s="14">
        <f t="shared" si="320"/>
        <v>1</v>
      </c>
      <c r="AA2241" s="121">
        <v>0</v>
      </c>
      <c r="AB2241" s="139" t="str">
        <f>IFERROR(VLOOKUP(H2241,[1]!Tabela11[[#All],[PEP/ORDEM]:[Mês_Acompanhamento]],8,0),"GIRO")</f>
        <v>GIRO</v>
      </c>
      <c r="AC2241" s="104" t="str">
        <f>IFERROR(VLOOKUP(T2241,[1]STATUS_CAPEX!Q:R,2,0),"SAMUEL OLIVEIRA")</f>
        <v>LUCAS ANDRADE</v>
      </c>
      <c r="AD2241" s="37" t="s">
        <v>51</v>
      </c>
      <c r="AE2241" s="32" t="str">
        <f t="shared" si="324"/>
        <v>Realizado</v>
      </c>
      <c r="AF2241" s="38" t="s">
        <v>166</v>
      </c>
      <c r="AG2241" s="122">
        <f t="shared" si="325"/>
        <v>8793.43</v>
      </c>
      <c r="AH2241" s="40">
        <v>2548098.5699999998</v>
      </c>
      <c r="AI2241" s="123" t="e">
        <f t="shared" si="321"/>
        <v>#N/A</v>
      </c>
      <c r="AJ2241" s="110">
        <v>26435848</v>
      </c>
      <c r="AK2241" s="156">
        <v>8793.43</v>
      </c>
      <c r="AL2241" s="34" t="str">
        <f t="shared" si="322"/>
        <v>Mauricio Alves</v>
      </c>
    </row>
    <row r="2242" spans="1:38" x14ac:dyDescent="0.25">
      <c r="A2242" s="26" t="s">
        <v>38</v>
      </c>
      <c r="B2242" s="26" t="s">
        <v>39</v>
      </c>
      <c r="C2242" s="26" t="s">
        <v>52</v>
      </c>
      <c r="D2242" s="26" t="s">
        <v>40</v>
      </c>
      <c r="E2242" s="117">
        <v>1</v>
      </c>
      <c r="F2242" s="118">
        <v>1</v>
      </c>
      <c r="G2242" s="118"/>
      <c r="H2242" s="119" t="s">
        <v>1079</v>
      </c>
      <c r="I2242" s="26" t="s">
        <v>42</v>
      </c>
      <c r="J2242" s="26" t="s">
        <v>42</v>
      </c>
      <c r="K2242" s="30" t="str">
        <f t="shared" si="323"/>
        <v>ERD</v>
      </c>
      <c r="L2242" s="26" t="s">
        <v>75</v>
      </c>
      <c r="M2242" s="47" t="s">
        <v>99</v>
      </c>
      <c r="N2242" s="43" t="str">
        <f t="shared" si="327"/>
        <v>Realizado</v>
      </c>
      <c r="O2242" s="119" t="s">
        <v>100</v>
      </c>
      <c r="P2242" s="47" t="s">
        <v>187</v>
      </c>
      <c r="Q2242" s="43" t="str">
        <f>IFERROR(IFERROR(VLOOKUP(H2242,[1]STATUS_CAPEX!I:J,2,0),VLOOKUP(H2242,[1]STATUS_OPEX!H:I,2,0)),0)</f>
        <v>LIB // MED</v>
      </c>
      <c r="R2242" s="136">
        <v>45613</v>
      </c>
      <c r="S2242" s="32" t="s">
        <v>165</v>
      </c>
      <c r="T2242" s="26" t="s">
        <v>48</v>
      </c>
      <c r="U2242" s="33" t="s">
        <v>39</v>
      </c>
      <c r="V2242" s="33" t="str">
        <f t="shared" si="326"/>
        <v>OK</v>
      </c>
      <c r="W2242" s="33" t="s">
        <v>49</v>
      </c>
      <c r="X2242" s="33" t="s">
        <v>49</v>
      </c>
      <c r="Y2242" s="33" t="s">
        <v>39</v>
      </c>
      <c r="Z2242" s="14">
        <f t="shared" ref="Z2242:Z2305" si="328">(COUNTIF(U2242:Y2242,"OK")+COUNTIF(V2242:Y2242,"NA")+COUNTIF(U2242:Y2242,"anexado")+COUNTIF(V2242:Y2242,"sem anexo"))/5</f>
        <v>1</v>
      </c>
      <c r="AA2242" s="121">
        <v>0</v>
      </c>
      <c r="AB2242" s="139" t="str">
        <f>IFERROR(VLOOKUP(H2242,[1]!Tabela11[[#All],[PEP/ORDEM]:[Mês_Acompanhamento]],8,0),"GIRO")</f>
        <v>GIRO</v>
      </c>
      <c r="AC2242" s="104" t="str">
        <f>IFERROR(VLOOKUP(T2242,[1]STATUS_CAPEX!Q:R,2,0),"SAMUEL OLIVEIRA")</f>
        <v>LUCAS ANDRADE</v>
      </c>
      <c r="AD2242" s="37" t="s">
        <v>51</v>
      </c>
      <c r="AE2242" s="32" t="str">
        <f t="shared" si="324"/>
        <v>Realizado</v>
      </c>
      <c r="AF2242" s="38" t="s">
        <v>166</v>
      </c>
      <c r="AG2242" s="122">
        <f t="shared" si="325"/>
        <v>2607.09</v>
      </c>
      <c r="AH2242" s="40">
        <v>2548098.5699999998</v>
      </c>
      <c r="AI2242" s="123" t="e">
        <f t="shared" ref="AI2242:AI2305" si="329">VLOOKUP(T2242,AN:AO,2,0)</f>
        <v>#N/A</v>
      </c>
      <c r="AJ2242" s="110">
        <v>26421604</v>
      </c>
      <c r="AK2242" s="156">
        <v>2607.09</v>
      </c>
      <c r="AL2242" s="34" t="str">
        <f t="shared" ref="AL2242:AL2305" si="330">IF(OR(A2242="pendência planejamento", A2242="pendência construtiva", A2242="logistica equatorial"), "Erica Fragoso", IF(OR(A2242="obras coms", A2242="obras conc", A2242="pendência fechamento", A2242="almoxarifado", A2242="Fechamento", A2242="Disponibilidade Noturna", A2242="Sobre Aviso", A2242="Disponibilidade Contrato", A2242="Disponibilidade"), "Mauricio Alves", ""))</f>
        <v>Mauricio Alves</v>
      </c>
    </row>
    <row r="2243" spans="1:38" x14ac:dyDescent="0.25">
      <c r="A2243" s="26" t="s">
        <v>38</v>
      </c>
      <c r="B2243" s="26" t="s">
        <v>39</v>
      </c>
      <c r="C2243" s="26" t="s">
        <v>52</v>
      </c>
      <c r="D2243" s="26" t="s">
        <v>40</v>
      </c>
      <c r="E2243" s="117">
        <v>1</v>
      </c>
      <c r="F2243" s="118">
        <v>1</v>
      </c>
      <c r="G2243" s="118"/>
      <c r="H2243" s="119" t="s">
        <v>1080</v>
      </c>
      <c r="I2243" s="26" t="s">
        <v>42</v>
      </c>
      <c r="J2243" s="26" t="s">
        <v>42</v>
      </c>
      <c r="K2243" s="30" t="str">
        <f t="shared" ref="K2243:K2306" si="331">IF(OR(ISNUMBER( FIND("Criar PEP",H2243)), ISNUMBER( FIND("Criar Ordem",H2243))), "Sem Informação", IFERROR(IF(MID(H2243,11,3)&lt;&gt;"", MID(H2243,11,3), "Custeio"), "Custeio"))</f>
        <v>ERD</v>
      </c>
      <c r="L2243" s="26" t="s">
        <v>75</v>
      </c>
      <c r="M2243" s="47" t="s">
        <v>99</v>
      </c>
      <c r="N2243" s="43" t="str">
        <f t="shared" si="327"/>
        <v>Realizado</v>
      </c>
      <c r="O2243" s="119" t="s">
        <v>100</v>
      </c>
      <c r="P2243" s="47" t="s">
        <v>187</v>
      </c>
      <c r="Q2243" s="43" t="str">
        <f>IFERROR(IFERROR(VLOOKUP(H2243,[1]STATUS_CAPEX!I:J,2,0),VLOOKUP(H2243,[1]STATUS_OPEX!H:I,2,0)),0)</f>
        <v>LIB // MED</v>
      </c>
      <c r="R2243" s="136">
        <v>45613</v>
      </c>
      <c r="S2243" s="32" t="s">
        <v>165</v>
      </c>
      <c r="T2243" s="26" t="s">
        <v>48</v>
      </c>
      <c r="U2243" s="33" t="s">
        <v>39</v>
      </c>
      <c r="V2243" s="33" t="str">
        <f t="shared" si="326"/>
        <v>OK</v>
      </c>
      <c r="W2243" s="33" t="s">
        <v>49</v>
      </c>
      <c r="X2243" s="33" t="s">
        <v>49</v>
      </c>
      <c r="Y2243" s="33" t="s">
        <v>39</v>
      </c>
      <c r="Z2243" s="14">
        <f t="shared" si="328"/>
        <v>1</v>
      </c>
      <c r="AA2243" s="121">
        <v>0</v>
      </c>
      <c r="AB2243" s="139" t="str">
        <f>IFERROR(VLOOKUP(H2243,[1]!Tabela11[[#All],[PEP/ORDEM]:[Mês_Acompanhamento]],8,0),"GIRO")</f>
        <v>GIRO</v>
      </c>
      <c r="AC2243" s="104" t="str">
        <f>IFERROR(VLOOKUP(T2243,[1]STATUS_CAPEX!Q:R,2,0),"SAMUEL OLIVEIRA")</f>
        <v>LUCAS ANDRADE</v>
      </c>
      <c r="AD2243" s="37" t="s">
        <v>51</v>
      </c>
      <c r="AE2243" s="32" t="str">
        <f t="shared" ref="AE2243:AE2306" si="332">IF(AND(AJ2243&gt;0, AK2243&gt;0), "Realizado", "Não realizado")</f>
        <v>Realizado</v>
      </c>
      <c r="AF2243" s="38" t="s">
        <v>166</v>
      </c>
      <c r="AG2243" s="122">
        <f t="shared" si="325"/>
        <v>23045.62</v>
      </c>
      <c r="AH2243" s="40">
        <v>2548098.5699999998</v>
      </c>
      <c r="AI2243" s="123" t="e">
        <f t="shared" si="329"/>
        <v>#N/A</v>
      </c>
      <c r="AJ2243" s="110">
        <v>26347717</v>
      </c>
      <c r="AK2243" s="156">
        <v>23045.62</v>
      </c>
      <c r="AL2243" s="34" t="str">
        <f t="shared" si="330"/>
        <v>Mauricio Alves</v>
      </c>
    </row>
    <row r="2244" spans="1:38" x14ac:dyDescent="0.25">
      <c r="A2244" s="26" t="s">
        <v>38</v>
      </c>
      <c r="B2244" s="26" t="s">
        <v>39</v>
      </c>
      <c r="C2244" s="26" t="s">
        <v>52</v>
      </c>
      <c r="D2244" s="26" t="s">
        <v>40</v>
      </c>
      <c r="E2244" s="117">
        <v>1</v>
      </c>
      <c r="F2244" s="118">
        <v>1</v>
      </c>
      <c r="G2244" s="67"/>
      <c r="H2244" s="197" t="s">
        <v>1081</v>
      </c>
      <c r="I2244" s="26" t="s">
        <v>42</v>
      </c>
      <c r="J2244" s="26" t="s">
        <v>42</v>
      </c>
      <c r="K2244" s="30" t="str">
        <f t="shared" si="331"/>
        <v>EME</v>
      </c>
      <c r="L2244" s="119" t="s">
        <v>950</v>
      </c>
      <c r="M2244" s="47" t="s">
        <v>99</v>
      </c>
      <c r="N2244" s="26" t="str">
        <f t="shared" si="327"/>
        <v>Realizado</v>
      </c>
      <c r="O2244" s="47"/>
      <c r="P2244" s="47"/>
      <c r="Q2244" s="26" t="str">
        <f>IFERROR(IFERROR(VLOOKUP(H2244,[1]STATUS_CAPEX!I:J,2,0),VLOOKUP(H2244,[1]STATUS_OPEX!H:I,2,0)),0)</f>
        <v>LIB // MED</v>
      </c>
      <c r="R2244" s="135">
        <v>45614</v>
      </c>
      <c r="S2244" s="32" t="s">
        <v>165</v>
      </c>
      <c r="T2244" s="26" t="s">
        <v>48</v>
      </c>
      <c r="U2244" s="33" t="s">
        <v>39</v>
      </c>
      <c r="V2244" s="33" t="str">
        <f t="shared" si="326"/>
        <v>OK</v>
      </c>
      <c r="W2244" s="33" t="s">
        <v>49</v>
      </c>
      <c r="X2244" s="33" t="s">
        <v>49</v>
      </c>
      <c r="Y2244" s="33" t="s">
        <v>39</v>
      </c>
      <c r="Z2244" s="14">
        <f t="shared" si="328"/>
        <v>1</v>
      </c>
      <c r="AA2244" s="121">
        <v>0</v>
      </c>
      <c r="AB2244" s="76" t="str">
        <f>IFERROR(VLOOKUP(H2244,[1]!Tabela11[[#All],[PEP/ORDEM]:[Mês_Acompanhamento]],8,0),"GIRO")</f>
        <v>GIRO</v>
      </c>
      <c r="AC2244" s="36" t="s">
        <v>404</v>
      </c>
      <c r="AD2244" s="37" t="s">
        <v>51</v>
      </c>
      <c r="AE2244" s="32" t="str">
        <f t="shared" si="332"/>
        <v>Realizado</v>
      </c>
      <c r="AF2244" s="38" t="s">
        <v>166</v>
      </c>
      <c r="AG2244" s="39">
        <f t="shared" si="325"/>
        <v>3612.48</v>
      </c>
      <c r="AH2244" s="40">
        <v>2548098.5699999998</v>
      </c>
      <c r="AI2244" s="35" t="e">
        <f t="shared" si="329"/>
        <v>#N/A</v>
      </c>
      <c r="AJ2244" s="110">
        <v>26384865</v>
      </c>
      <c r="AK2244" s="77">
        <v>3612.48</v>
      </c>
      <c r="AL2244" s="34" t="str">
        <f t="shared" si="330"/>
        <v>Mauricio Alves</v>
      </c>
    </row>
    <row r="2245" spans="1:38" x14ac:dyDescent="0.25">
      <c r="A2245" s="26" t="s">
        <v>38</v>
      </c>
      <c r="B2245" s="26" t="s">
        <v>39</v>
      </c>
      <c r="C2245" s="26" t="s">
        <v>52</v>
      </c>
      <c r="D2245" s="26" t="s">
        <v>40</v>
      </c>
      <c r="E2245" s="117">
        <v>1</v>
      </c>
      <c r="F2245" s="118">
        <v>1</v>
      </c>
      <c r="G2245" s="67"/>
      <c r="H2245" s="197" t="s">
        <v>1082</v>
      </c>
      <c r="I2245" s="26" t="s">
        <v>42</v>
      </c>
      <c r="J2245" s="26" t="s">
        <v>42</v>
      </c>
      <c r="K2245" s="30" t="str">
        <f t="shared" si="331"/>
        <v>EME</v>
      </c>
      <c r="L2245" s="119" t="s">
        <v>950</v>
      </c>
      <c r="M2245" s="47" t="s">
        <v>99</v>
      </c>
      <c r="N2245" s="26" t="str">
        <f t="shared" si="327"/>
        <v>Realizado</v>
      </c>
      <c r="O2245" s="47"/>
      <c r="P2245" s="47"/>
      <c r="Q2245" s="26" t="str">
        <f>IFERROR(IFERROR(VLOOKUP(H2245,[1]STATUS_CAPEX!I:J,2,0),VLOOKUP(H2245,[1]STATUS_OPEX!H:I,2,0)),0)</f>
        <v>LIB // MED</v>
      </c>
      <c r="R2245" s="135">
        <v>45614</v>
      </c>
      <c r="S2245" s="32" t="s">
        <v>165</v>
      </c>
      <c r="T2245" s="26" t="s">
        <v>48</v>
      </c>
      <c r="U2245" s="33" t="s">
        <v>39</v>
      </c>
      <c r="V2245" s="33" t="str">
        <f t="shared" si="326"/>
        <v>OK</v>
      </c>
      <c r="W2245" s="33" t="s">
        <v>49</v>
      </c>
      <c r="X2245" s="33" t="s">
        <v>49</v>
      </c>
      <c r="Y2245" s="33" t="s">
        <v>39</v>
      </c>
      <c r="Z2245" s="14">
        <f t="shared" si="328"/>
        <v>1</v>
      </c>
      <c r="AA2245" s="121">
        <v>0</v>
      </c>
      <c r="AB2245" s="76" t="str">
        <f>IFERROR(VLOOKUP(H2245,[1]!Tabela11[[#All],[PEP/ORDEM]:[Mês_Acompanhamento]],8,0),"GIRO")</f>
        <v>GIRO</v>
      </c>
      <c r="AC2245" s="36" t="s">
        <v>404</v>
      </c>
      <c r="AD2245" s="37" t="s">
        <v>51</v>
      </c>
      <c r="AE2245" s="32" t="str">
        <f t="shared" si="332"/>
        <v>Realizado</v>
      </c>
      <c r="AF2245" s="38" t="s">
        <v>166</v>
      </c>
      <c r="AG2245" s="39">
        <f t="shared" si="325"/>
        <v>3612.48</v>
      </c>
      <c r="AH2245" s="40">
        <v>2548098.5699999998</v>
      </c>
      <c r="AI2245" s="35" t="e">
        <f t="shared" si="329"/>
        <v>#N/A</v>
      </c>
      <c r="AJ2245" s="110">
        <v>26384938</v>
      </c>
      <c r="AK2245" s="77">
        <v>3612.48</v>
      </c>
      <c r="AL2245" s="34" t="str">
        <f t="shared" si="330"/>
        <v>Mauricio Alves</v>
      </c>
    </row>
    <row r="2246" spans="1:38" x14ac:dyDescent="0.25">
      <c r="A2246" s="26" t="s">
        <v>38</v>
      </c>
      <c r="B2246" s="26" t="s">
        <v>39</v>
      </c>
      <c r="C2246" s="26" t="s">
        <v>52</v>
      </c>
      <c r="D2246" s="26" t="s">
        <v>40</v>
      </c>
      <c r="E2246" s="117">
        <v>1</v>
      </c>
      <c r="F2246" s="118">
        <v>1</v>
      </c>
      <c r="G2246" s="67"/>
      <c r="H2246" s="197" t="s">
        <v>1083</v>
      </c>
      <c r="I2246" s="26" t="s">
        <v>42</v>
      </c>
      <c r="J2246" s="26" t="s">
        <v>42</v>
      </c>
      <c r="K2246" s="30" t="str">
        <f t="shared" si="331"/>
        <v>EME</v>
      </c>
      <c r="L2246" s="119" t="s">
        <v>950</v>
      </c>
      <c r="M2246" s="47" t="s">
        <v>99</v>
      </c>
      <c r="N2246" s="26" t="str">
        <f t="shared" si="327"/>
        <v>Realizado</v>
      </c>
      <c r="O2246" s="47"/>
      <c r="P2246" s="47"/>
      <c r="Q2246" s="26" t="str">
        <f>IFERROR(IFERROR(VLOOKUP(H2246,[1]STATUS_CAPEX!I:J,2,0),VLOOKUP(H2246,[1]STATUS_OPEX!H:I,2,0)),0)</f>
        <v>LIB // MED</v>
      </c>
      <c r="R2246" s="135">
        <v>45614</v>
      </c>
      <c r="S2246" s="32" t="s">
        <v>165</v>
      </c>
      <c r="T2246" s="26" t="s">
        <v>48</v>
      </c>
      <c r="U2246" s="33" t="s">
        <v>39</v>
      </c>
      <c r="V2246" s="33" t="str">
        <f t="shared" si="326"/>
        <v>OK</v>
      </c>
      <c r="W2246" s="33" t="s">
        <v>49</v>
      </c>
      <c r="X2246" s="33" t="s">
        <v>49</v>
      </c>
      <c r="Y2246" s="33" t="s">
        <v>39</v>
      </c>
      <c r="Z2246" s="14">
        <f t="shared" si="328"/>
        <v>1</v>
      </c>
      <c r="AA2246" s="121">
        <v>0</v>
      </c>
      <c r="AB2246" s="76" t="str">
        <f>IFERROR(VLOOKUP(H2246,[1]!Tabela11[[#All],[PEP/ORDEM]:[Mês_Acompanhamento]],8,0),"GIRO")</f>
        <v>GIRO</v>
      </c>
      <c r="AC2246" s="36" t="s">
        <v>404</v>
      </c>
      <c r="AD2246" s="37" t="s">
        <v>51</v>
      </c>
      <c r="AE2246" s="32" t="str">
        <f t="shared" si="332"/>
        <v>Realizado</v>
      </c>
      <c r="AF2246" s="38" t="s">
        <v>166</v>
      </c>
      <c r="AG2246" s="39">
        <f t="shared" si="325"/>
        <v>3612.48</v>
      </c>
      <c r="AH2246" s="40">
        <v>2548098.5699999998</v>
      </c>
      <c r="AI2246" s="35" t="e">
        <f t="shared" si="329"/>
        <v>#N/A</v>
      </c>
      <c r="AJ2246" s="110">
        <v>26384902</v>
      </c>
      <c r="AK2246" s="77">
        <v>3612.48</v>
      </c>
      <c r="AL2246" s="34" t="str">
        <f t="shared" si="330"/>
        <v>Mauricio Alves</v>
      </c>
    </row>
    <row r="2247" spans="1:38" x14ac:dyDescent="0.25">
      <c r="A2247" s="26" t="s">
        <v>38</v>
      </c>
      <c r="B2247" s="26" t="s">
        <v>39</v>
      </c>
      <c r="C2247" s="26" t="s">
        <v>52</v>
      </c>
      <c r="D2247" s="26" t="s">
        <v>40</v>
      </c>
      <c r="E2247" s="117">
        <v>1</v>
      </c>
      <c r="F2247" s="118">
        <v>1</v>
      </c>
      <c r="G2247" s="67"/>
      <c r="H2247" s="197" t="s">
        <v>1084</v>
      </c>
      <c r="I2247" s="26" t="s">
        <v>42</v>
      </c>
      <c r="J2247" s="26" t="s">
        <v>42</v>
      </c>
      <c r="K2247" s="30" t="str">
        <f t="shared" si="331"/>
        <v>EME</v>
      </c>
      <c r="L2247" s="119" t="s">
        <v>950</v>
      </c>
      <c r="M2247" s="47" t="s">
        <v>99</v>
      </c>
      <c r="N2247" s="26" t="str">
        <f t="shared" si="327"/>
        <v>Realizado</v>
      </c>
      <c r="O2247" s="47"/>
      <c r="P2247" s="47"/>
      <c r="Q2247" s="26" t="str">
        <f>IFERROR(IFERROR(VLOOKUP(H2247,[1]STATUS_CAPEX!I:J,2,0),VLOOKUP(H2247,[1]STATUS_OPEX!H:I,2,0)),0)</f>
        <v>LIB // MED</v>
      </c>
      <c r="R2247" s="135">
        <v>45614</v>
      </c>
      <c r="S2247" s="32" t="s">
        <v>165</v>
      </c>
      <c r="T2247" s="26" t="s">
        <v>48</v>
      </c>
      <c r="U2247" s="33" t="s">
        <v>39</v>
      </c>
      <c r="V2247" s="33" t="str">
        <f t="shared" si="326"/>
        <v>OK</v>
      </c>
      <c r="W2247" s="33" t="s">
        <v>49</v>
      </c>
      <c r="X2247" s="33" t="s">
        <v>49</v>
      </c>
      <c r="Y2247" s="33" t="s">
        <v>39</v>
      </c>
      <c r="Z2247" s="14">
        <f t="shared" si="328"/>
        <v>1</v>
      </c>
      <c r="AA2247" s="121">
        <v>0</v>
      </c>
      <c r="AB2247" s="76" t="str">
        <f>IFERROR(VLOOKUP(H2247,[1]!Tabela11[[#All],[PEP/ORDEM]:[Mês_Acompanhamento]],8,0),"GIRO")</f>
        <v>GIRO</v>
      </c>
      <c r="AC2247" s="36" t="s">
        <v>404</v>
      </c>
      <c r="AD2247" s="37" t="s">
        <v>51</v>
      </c>
      <c r="AE2247" s="32" t="str">
        <f t="shared" si="332"/>
        <v>Realizado</v>
      </c>
      <c r="AF2247" s="38" t="s">
        <v>166</v>
      </c>
      <c r="AG2247" s="39">
        <f t="shared" si="325"/>
        <v>5153.25</v>
      </c>
      <c r="AH2247" s="40">
        <v>2548098.5699999998</v>
      </c>
      <c r="AI2247" s="35" t="e">
        <f t="shared" si="329"/>
        <v>#N/A</v>
      </c>
      <c r="AJ2247" s="110">
        <v>26385368</v>
      </c>
      <c r="AK2247" s="77">
        <v>5153.25</v>
      </c>
      <c r="AL2247" s="34" t="str">
        <f t="shared" si="330"/>
        <v>Mauricio Alves</v>
      </c>
    </row>
    <row r="2248" spans="1:38" x14ac:dyDescent="0.25">
      <c r="A2248" s="26" t="s">
        <v>38</v>
      </c>
      <c r="B2248" s="26" t="s">
        <v>39</v>
      </c>
      <c r="C2248" s="26" t="s">
        <v>52</v>
      </c>
      <c r="D2248" s="26" t="s">
        <v>40</v>
      </c>
      <c r="E2248" s="117">
        <v>1</v>
      </c>
      <c r="F2248" s="118">
        <v>1</v>
      </c>
      <c r="G2248" s="67"/>
      <c r="H2248" s="197" t="s">
        <v>1085</v>
      </c>
      <c r="I2248" s="26" t="s">
        <v>42</v>
      </c>
      <c r="J2248" s="26" t="s">
        <v>42</v>
      </c>
      <c r="K2248" s="30" t="str">
        <f t="shared" si="331"/>
        <v>EME</v>
      </c>
      <c r="L2248" s="119" t="s">
        <v>950</v>
      </c>
      <c r="M2248" s="47" t="s">
        <v>99</v>
      </c>
      <c r="N2248" s="26" t="str">
        <f t="shared" si="327"/>
        <v>Realizado</v>
      </c>
      <c r="O2248" s="47"/>
      <c r="P2248" s="47"/>
      <c r="Q2248" s="26" t="str">
        <f>IFERROR(IFERROR(VLOOKUP(H2248,[1]STATUS_CAPEX!I:J,2,0),VLOOKUP(H2248,[1]STATUS_OPEX!H:I,2,0)),0)</f>
        <v>LIB // MED</v>
      </c>
      <c r="R2248" s="135">
        <v>45614</v>
      </c>
      <c r="S2248" s="32" t="s">
        <v>165</v>
      </c>
      <c r="T2248" s="26" t="s">
        <v>48</v>
      </c>
      <c r="U2248" s="33" t="s">
        <v>39</v>
      </c>
      <c r="V2248" s="33" t="str">
        <f t="shared" si="326"/>
        <v>OK</v>
      </c>
      <c r="W2248" s="33" t="s">
        <v>49</v>
      </c>
      <c r="X2248" s="33" t="s">
        <v>49</v>
      </c>
      <c r="Y2248" s="33" t="s">
        <v>39</v>
      </c>
      <c r="Z2248" s="14">
        <f t="shared" si="328"/>
        <v>1</v>
      </c>
      <c r="AA2248" s="121">
        <v>0</v>
      </c>
      <c r="AB2248" s="76" t="str">
        <f>IFERROR(VLOOKUP(H2248,[1]!Tabela11[[#All],[PEP/ORDEM]:[Mês_Acompanhamento]],8,0),"GIRO")</f>
        <v>GIRO</v>
      </c>
      <c r="AC2248" s="36" t="s">
        <v>404</v>
      </c>
      <c r="AD2248" s="37" t="s">
        <v>51</v>
      </c>
      <c r="AE2248" s="32" t="str">
        <f t="shared" si="332"/>
        <v>Realizado</v>
      </c>
      <c r="AF2248" s="38" t="s">
        <v>166</v>
      </c>
      <c r="AG2248" s="39">
        <f t="shared" si="325"/>
        <v>4931.25</v>
      </c>
      <c r="AH2248" s="40">
        <v>2548098.5699999998</v>
      </c>
      <c r="AI2248" s="35" t="e">
        <f t="shared" si="329"/>
        <v>#N/A</v>
      </c>
      <c r="AJ2248" s="110">
        <v>26384762</v>
      </c>
      <c r="AK2248" s="77">
        <v>4931.25</v>
      </c>
      <c r="AL2248" s="34" t="str">
        <f t="shared" si="330"/>
        <v>Mauricio Alves</v>
      </c>
    </row>
    <row r="2249" spans="1:38" x14ac:dyDescent="0.25">
      <c r="A2249" s="26" t="s">
        <v>38</v>
      </c>
      <c r="B2249" s="26" t="s">
        <v>39</v>
      </c>
      <c r="C2249" s="26" t="s">
        <v>52</v>
      </c>
      <c r="D2249" s="26" t="s">
        <v>40</v>
      </c>
      <c r="E2249" s="117">
        <v>1</v>
      </c>
      <c r="F2249" s="118">
        <v>1</v>
      </c>
      <c r="G2249" s="118"/>
      <c r="H2249" s="194" t="s">
        <v>1086</v>
      </c>
      <c r="I2249" s="26" t="s">
        <v>42</v>
      </c>
      <c r="J2249" s="26" t="s">
        <v>42</v>
      </c>
      <c r="K2249" s="30" t="str">
        <f t="shared" si="331"/>
        <v>EME</v>
      </c>
      <c r="L2249" s="119" t="s">
        <v>950</v>
      </c>
      <c r="M2249" s="47" t="s">
        <v>99</v>
      </c>
      <c r="N2249" s="43" t="str">
        <f t="shared" si="327"/>
        <v>Realizado</v>
      </c>
      <c r="O2249" s="119"/>
      <c r="P2249" s="119"/>
      <c r="Q2249" s="43" t="str">
        <f>IFERROR(IFERROR(VLOOKUP(H2249,[1]STATUS_CAPEX!I:J,2,0),VLOOKUP(H2249,[1]STATUS_OPEX!H:I,2,0)),0)</f>
        <v>LIB // MED</v>
      </c>
      <c r="R2249" s="135">
        <v>45614</v>
      </c>
      <c r="S2249" s="32" t="s">
        <v>165</v>
      </c>
      <c r="T2249" s="26" t="s">
        <v>48</v>
      </c>
      <c r="U2249" s="33" t="s">
        <v>39</v>
      </c>
      <c r="V2249" s="33" t="str">
        <f t="shared" si="326"/>
        <v>OK</v>
      </c>
      <c r="W2249" s="33" t="s">
        <v>49</v>
      </c>
      <c r="X2249" s="33" t="s">
        <v>49</v>
      </c>
      <c r="Y2249" s="33" t="s">
        <v>39</v>
      </c>
      <c r="Z2249" s="14">
        <f t="shared" si="328"/>
        <v>1</v>
      </c>
      <c r="AA2249" s="121">
        <v>0</v>
      </c>
      <c r="AB2249" s="139" t="str">
        <f>IFERROR(VLOOKUP(H2249,[1]!Tabela11[[#All],[PEP/ORDEM]:[Mês_Acompanhamento]],8,0),"GIRO")</f>
        <v>GIRO</v>
      </c>
      <c r="AC2249" s="36" t="s">
        <v>404</v>
      </c>
      <c r="AD2249" s="37" t="s">
        <v>51</v>
      </c>
      <c r="AE2249" s="32" t="str">
        <f t="shared" si="332"/>
        <v>Realizado</v>
      </c>
      <c r="AF2249" s="38" t="s">
        <v>166</v>
      </c>
      <c r="AG2249" s="122">
        <f t="shared" si="325"/>
        <v>15243.53</v>
      </c>
      <c r="AH2249" s="40">
        <v>2548098.5699999998</v>
      </c>
      <c r="AI2249" s="123" t="e">
        <f t="shared" si="329"/>
        <v>#N/A</v>
      </c>
      <c r="AJ2249" s="124">
        <v>26385396</v>
      </c>
      <c r="AK2249" s="156">
        <v>15243.53</v>
      </c>
      <c r="AL2249" s="34" t="str">
        <f t="shared" si="330"/>
        <v>Mauricio Alves</v>
      </c>
    </row>
    <row r="2250" spans="1:38" x14ac:dyDescent="0.25">
      <c r="A2250" s="26" t="s">
        <v>38</v>
      </c>
      <c r="B2250" s="26" t="s">
        <v>39</v>
      </c>
      <c r="C2250" s="26" t="s">
        <v>52</v>
      </c>
      <c r="D2250" s="26" t="s">
        <v>40</v>
      </c>
      <c r="E2250" s="117">
        <v>14443</v>
      </c>
      <c r="F2250" s="118">
        <v>923</v>
      </c>
      <c r="G2250" s="118"/>
      <c r="H2250" s="188">
        <v>6000779535</v>
      </c>
      <c r="I2250" s="26" t="s">
        <v>42</v>
      </c>
      <c r="J2250" s="26" t="s">
        <v>42</v>
      </c>
      <c r="K2250" s="30" t="str">
        <f t="shared" si="331"/>
        <v>Custeio</v>
      </c>
      <c r="L2250" s="119" t="s">
        <v>728</v>
      </c>
      <c r="M2250" s="47" t="s">
        <v>891</v>
      </c>
      <c r="N2250" s="43" t="str">
        <f t="shared" si="327"/>
        <v>Realizado</v>
      </c>
      <c r="O2250" s="47" t="s">
        <v>45</v>
      </c>
      <c r="P2250" s="119" t="s">
        <v>76</v>
      </c>
      <c r="Q2250" s="43" t="str">
        <f>IFERROR(IFERROR(VLOOKUP(H2250,[1]STATUS_CAPEX!I:J,2,0),VLOOKUP(H2250,[1]STATUS_OPEX!H:I,2,0)),0)</f>
        <v>LIB //COMS</v>
      </c>
      <c r="R2250" s="136">
        <v>45615</v>
      </c>
      <c r="S2250" s="99" t="s">
        <v>165</v>
      </c>
      <c r="T2250" s="119" t="s">
        <v>72</v>
      </c>
      <c r="U2250" s="33" t="s">
        <v>39</v>
      </c>
      <c r="V2250" s="33" t="str">
        <f t="shared" si="326"/>
        <v>OK</v>
      </c>
      <c r="W2250" s="33" t="s">
        <v>49</v>
      </c>
      <c r="X2250" s="33" t="s">
        <v>49</v>
      </c>
      <c r="Y2250" s="33" t="s">
        <v>39</v>
      </c>
      <c r="Z2250" s="14">
        <f t="shared" si="328"/>
        <v>1</v>
      </c>
      <c r="AA2250" s="121">
        <v>4271.1899999999996</v>
      </c>
      <c r="AB2250" s="139" t="str">
        <f>IFERROR(VLOOKUP(H2250,[1]!Tabela11[[#All],[PEP/ORDEM]:[Mês_Acompanhamento]],8,0),"GIRO")</f>
        <v>GIRO</v>
      </c>
      <c r="AC2250" s="36" t="s">
        <v>271</v>
      </c>
      <c r="AD2250" s="37" t="s">
        <v>51</v>
      </c>
      <c r="AE2250" s="32" t="str">
        <f t="shared" si="332"/>
        <v>Realizado</v>
      </c>
      <c r="AF2250" s="38" t="s">
        <v>166</v>
      </c>
      <c r="AG2250" s="122">
        <f t="shared" si="325"/>
        <v>3551.01</v>
      </c>
      <c r="AH2250" s="40">
        <v>2548098.5699999998</v>
      </c>
      <c r="AI2250" s="123" t="e">
        <f t="shared" si="329"/>
        <v>#N/A</v>
      </c>
      <c r="AJ2250" s="110">
        <v>26363624</v>
      </c>
      <c r="AK2250" s="156">
        <v>3551.01</v>
      </c>
      <c r="AL2250" s="34" t="str">
        <f t="shared" si="330"/>
        <v>Mauricio Alves</v>
      </c>
    </row>
    <row r="2251" spans="1:38" x14ac:dyDescent="0.25">
      <c r="A2251" s="26" t="s">
        <v>38</v>
      </c>
      <c r="B2251" s="26" t="s">
        <v>39</v>
      </c>
      <c r="C2251" s="26" t="s">
        <v>52</v>
      </c>
      <c r="D2251" s="26" t="s">
        <v>40</v>
      </c>
      <c r="E2251" s="27">
        <v>14089</v>
      </c>
      <c r="F2251" s="67">
        <v>924</v>
      </c>
      <c r="G2251" s="67"/>
      <c r="H2251" s="143">
        <v>6000857176</v>
      </c>
      <c r="I2251" s="26" t="s">
        <v>42</v>
      </c>
      <c r="J2251" s="26" t="s">
        <v>42</v>
      </c>
      <c r="K2251" s="30" t="str">
        <f t="shared" si="331"/>
        <v>Custeio</v>
      </c>
      <c r="L2251" s="47" t="s">
        <v>950</v>
      </c>
      <c r="M2251" s="47" t="s">
        <v>891</v>
      </c>
      <c r="N2251" s="26" t="str">
        <f t="shared" si="327"/>
        <v>Realizado</v>
      </c>
      <c r="O2251" s="47" t="s">
        <v>64</v>
      </c>
      <c r="P2251" s="47" t="s">
        <v>1040</v>
      </c>
      <c r="Q2251" s="43" t="str">
        <f>IFERROR(IFERROR(VLOOKUP(H2251,[1]STATUS_CAPEX!I:J,2,0),VLOOKUP(H2251,[1]STATUS_OPEX!H:I,2,0)),0)</f>
        <v>LIB //COMS</v>
      </c>
      <c r="R2251" s="135">
        <v>45615</v>
      </c>
      <c r="S2251" s="32" t="s">
        <v>165</v>
      </c>
      <c r="T2251" s="119" t="s">
        <v>72</v>
      </c>
      <c r="U2251" s="33" t="s">
        <v>39</v>
      </c>
      <c r="V2251" s="33" t="str">
        <f t="shared" si="326"/>
        <v>OK</v>
      </c>
      <c r="W2251" s="33" t="s">
        <v>49</v>
      </c>
      <c r="X2251" s="33" t="s">
        <v>49</v>
      </c>
      <c r="Y2251" s="33" t="s">
        <v>39</v>
      </c>
      <c r="Z2251" s="14">
        <f t="shared" si="328"/>
        <v>1</v>
      </c>
      <c r="AA2251" s="48">
        <v>3817.41</v>
      </c>
      <c r="AB2251" s="76" t="str">
        <f>IFERROR(VLOOKUP(H2251,[1]!Tabela11[[#All],[PEP/ORDEM]:[Mês_Acompanhamento]],8,0),"GIRO")</f>
        <v>GIRO</v>
      </c>
      <c r="AC2251" s="104" t="s">
        <v>271</v>
      </c>
      <c r="AD2251" s="37" t="s">
        <v>51</v>
      </c>
      <c r="AE2251" s="32" t="str">
        <f t="shared" si="332"/>
        <v>Realizado</v>
      </c>
      <c r="AF2251" s="38" t="s">
        <v>166</v>
      </c>
      <c r="AG2251" s="39">
        <f t="shared" si="325"/>
        <v>3724.24</v>
      </c>
      <c r="AH2251" s="40">
        <v>2548098.5699999998</v>
      </c>
      <c r="AI2251" s="35" t="e">
        <f t="shared" si="329"/>
        <v>#N/A</v>
      </c>
      <c r="AJ2251" s="110">
        <v>26448777</v>
      </c>
      <c r="AK2251" s="77">
        <v>3724.24</v>
      </c>
      <c r="AL2251" s="34" t="str">
        <f t="shared" si="330"/>
        <v>Mauricio Alves</v>
      </c>
    </row>
    <row r="2252" spans="1:38" x14ac:dyDescent="0.25">
      <c r="A2252" s="26" t="s">
        <v>38</v>
      </c>
      <c r="B2252" s="26" t="s">
        <v>39</v>
      </c>
      <c r="C2252" s="26" t="s">
        <v>52</v>
      </c>
      <c r="D2252" s="26" t="s">
        <v>40</v>
      </c>
      <c r="E2252" s="27">
        <v>14443</v>
      </c>
      <c r="F2252" s="67">
        <v>925</v>
      </c>
      <c r="G2252" s="67"/>
      <c r="H2252" s="188">
        <v>6000779535</v>
      </c>
      <c r="I2252" s="26" t="s">
        <v>42</v>
      </c>
      <c r="J2252" s="26" t="s">
        <v>42</v>
      </c>
      <c r="K2252" s="30" t="str">
        <f t="shared" si="331"/>
        <v>Custeio</v>
      </c>
      <c r="L2252" s="47" t="s">
        <v>728</v>
      </c>
      <c r="M2252" s="47" t="s">
        <v>891</v>
      </c>
      <c r="N2252" s="26" t="str">
        <f t="shared" si="327"/>
        <v>Realizado</v>
      </c>
      <c r="O2252" s="47" t="s">
        <v>45</v>
      </c>
      <c r="P2252" s="47" t="s">
        <v>76</v>
      </c>
      <c r="Q2252" s="26" t="str">
        <f>IFERROR(IFERROR(VLOOKUP(H2252,[1]STATUS_CAPEX!I:J,2,0),VLOOKUP(H2252,[1]STATUS_OPEX!H:I,2,0)),0)</f>
        <v>LIB //COMS</v>
      </c>
      <c r="R2252" s="135">
        <v>45615</v>
      </c>
      <c r="S2252" s="32" t="s">
        <v>165</v>
      </c>
      <c r="T2252" s="119" t="s">
        <v>72</v>
      </c>
      <c r="U2252" s="33" t="s">
        <v>39</v>
      </c>
      <c r="V2252" s="33" t="str">
        <f t="shared" si="326"/>
        <v>OK</v>
      </c>
      <c r="W2252" s="33" t="s">
        <v>49</v>
      </c>
      <c r="X2252" s="33" t="s">
        <v>49</v>
      </c>
      <c r="Y2252" s="33" t="s">
        <v>39</v>
      </c>
      <c r="Z2252" s="14">
        <f t="shared" si="328"/>
        <v>1</v>
      </c>
      <c r="AA2252" s="48">
        <v>7350.63</v>
      </c>
      <c r="AB2252" s="76" t="str">
        <f>IFERROR(VLOOKUP(H2252,[1]!Tabela11[[#All],[PEP/ORDEM]:[Mês_Acompanhamento]],8,0),"GIRO")</f>
        <v>GIRO</v>
      </c>
      <c r="AC2252" s="36" t="s">
        <v>271</v>
      </c>
      <c r="AD2252" s="37" t="s">
        <v>51</v>
      </c>
      <c r="AE2252" s="32" t="str">
        <f t="shared" si="332"/>
        <v>Realizado</v>
      </c>
      <c r="AF2252" s="38" t="s">
        <v>166</v>
      </c>
      <c r="AG2252" s="39">
        <f t="shared" si="325"/>
        <v>6277.07</v>
      </c>
      <c r="AH2252" s="40">
        <v>2548098.5699999998</v>
      </c>
      <c r="AI2252" s="35" t="e">
        <f t="shared" si="329"/>
        <v>#N/A</v>
      </c>
      <c r="AJ2252" s="110">
        <v>26363624</v>
      </c>
      <c r="AK2252" s="77">
        <v>6277.07</v>
      </c>
      <c r="AL2252" s="34" t="str">
        <f t="shared" si="330"/>
        <v>Mauricio Alves</v>
      </c>
    </row>
    <row r="2253" spans="1:38" x14ac:dyDescent="0.25">
      <c r="A2253" s="26" t="s">
        <v>38</v>
      </c>
      <c r="B2253" s="26" t="s">
        <v>39</v>
      </c>
      <c r="C2253" s="26" t="s">
        <v>52</v>
      </c>
      <c r="D2253" s="26" t="s">
        <v>40</v>
      </c>
      <c r="E2253" s="27">
        <v>14443</v>
      </c>
      <c r="F2253" s="67">
        <v>926</v>
      </c>
      <c r="G2253" s="67"/>
      <c r="H2253" s="188">
        <v>6000779535</v>
      </c>
      <c r="I2253" s="43" t="s">
        <v>42</v>
      </c>
      <c r="J2253" s="43" t="s">
        <v>42</v>
      </c>
      <c r="K2253" s="30" t="str">
        <f t="shared" si="331"/>
        <v>Custeio</v>
      </c>
      <c r="L2253" s="47" t="s">
        <v>728</v>
      </c>
      <c r="M2253" s="47" t="s">
        <v>891</v>
      </c>
      <c r="N2253" s="26" t="str">
        <f t="shared" si="327"/>
        <v>Realizado</v>
      </c>
      <c r="O2253" s="47" t="s">
        <v>45</v>
      </c>
      <c r="P2253" s="47" t="s">
        <v>76</v>
      </c>
      <c r="Q2253" s="26" t="str">
        <f>IFERROR(IFERROR(VLOOKUP(H2253,[1]STATUS_CAPEX!I:J,2,0),VLOOKUP(H2253,[1]STATUS_OPEX!H:I,2,0)),0)</f>
        <v>LIB //COMS</v>
      </c>
      <c r="R2253" s="135">
        <v>45615</v>
      </c>
      <c r="S2253" s="32" t="s">
        <v>165</v>
      </c>
      <c r="T2253" s="119" t="s">
        <v>72</v>
      </c>
      <c r="U2253" s="33" t="s">
        <v>39</v>
      </c>
      <c r="V2253" s="33" t="str">
        <f t="shared" si="326"/>
        <v>OK</v>
      </c>
      <c r="W2253" s="33" t="s">
        <v>49</v>
      </c>
      <c r="X2253" s="33" t="s">
        <v>49</v>
      </c>
      <c r="Y2253" s="33" t="s">
        <v>39</v>
      </c>
      <c r="Z2253" s="14">
        <f t="shared" si="328"/>
        <v>1</v>
      </c>
      <c r="AA2253" s="48">
        <v>8648.4599999999991</v>
      </c>
      <c r="AB2253" s="76" t="str">
        <f>IFERROR(VLOOKUP(H2253,[1]!Tabela11[[#All],[PEP/ORDEM]:[Mês_Acompanhamento]],8,0),"GIRO")</f>
        <v>GIRO</v>
      </c>
      <c r="AC2253" s="36" t="s">
        <v>271</v>
      </c>
      <c r="AD2253" s="37" t="s">
        <v>51</v>
      </c>
      <c r="AE2253" s="32" t="str">
        <f t="shared" si="332"/>
        <v>Realizado</v>
      </c>
      <c r="AF2253" s="38" t="s">
        <v>166</v>
      </c>
      <c r="AG2253" s="39">
        <f t="shared" si="325"/>
        <v>6713.23</v>
      </c>
      <c r="AH2253" s="40">
        <v>2548098.5699999998</v>
      </c>
      <c r="AI2253" s="35" t="e">
        <f t="shared" si="329"/>
        <v>#N/A</v>
      </c>
      <c r="AJ2253" s="110">
        <v>26363624</v>
      </c>
      <c r="AK2253" s="77">
        <v>6713.23</v>
      </c>
      <c r="AL2253" s="34" t="str">
        <f t="shared" si="330"/>
        <v>Mauricio Alves</v>
      </c>
    </row>
    <row r="2254" spans="1:38" hidden="1" x14ac:dyDescent="0.25">
      <c r="A2254" s="43" t="s">
        <v>365</v>
      </c>
      <c r="B2254" s="26" t="s">
        <v>39</v>
      </c>
      <c r="C2254" s="26" t="s">
        <v>52</v>
      </c>
      <c r="D2254" s="26" t="s">
        <v>40</v>
      </c>
      <c r="E2254" s="27">
        <v>45055902</v>
      </c>
      <c r="F2254" s="67">
        <v>358</v>
      </c>
      <c r="G2254" s="67"/>
      <c r="H2254" s="44">
        <v>6000857987</v>
      </c>
      <c r="I2254" s="45" t="s">
        <v>287</v>
      </c>
      <c r="J2254" s="45" t="s">
        <v>1056</v>
      </c>
      <c r="K2254" s="30" t="str">
        <f t="shared" si="331"/>
        <v>Custeio</v>
      </c>
      <c r="L2254" s="47" t="s">
        <v>950</v>
      </c>
      <c r="M2254" s="47" t="s">
        <v>541</v>
      </c>
      <c r="N2254" s="26" t="str">
        <f t="shared" si="327"/>
        <v>Realizado</v>
      </c>
      <c r="O2254" s="47" t="s">
        <v>745</v>
      </c>
      <c r="P2254" s="47" t="s">
        <v>76</v>
      </c>
      <c r="Q2254" s="43" t="str">
        <f>IFERROR(IFERROR(VLOOKUP(H2254,[1]STATUS_CAPEX!I:J,2,0),VLOOKUP(H2254,[1]STATUS_OPEX!H:I,2,0)),0)</f>
        <v>LIB //CONC</v>
      </c>
      <c r="R2254" s="135">
        <v>45615</v>
      </c>
      <c r="S2254" s="32" t="s">
        <v>66</v>
      </c>
      <c r="T2254" s="119" t="s">
        <v>72</v>
      </c>
      <c r="U2254" s="33" t="s">
        <v>39</v>
      </c>
      <c r="V2254" s="33" t="str">
        <f t="shared" si="326"/>
        <v>OK</v>
      </c>
      <c r="W2254" s="33" t="s">
        <v>49</v>
      </c>
      <c r="X2254" s="33" t="s">
        <v>49</v>
      </c>
      <c r="Y2254" s="33" t="s">
        <v>39</v>
      </c>
      <c r="Z2254" s="14">
        <f t="shared" si="328"/>
        <v>1</v>
      </c>
      <c r="AA2254" s="48">
        <v>2968.99</v>
      </c>
      <c r="AB2254" s="50" t="s">
        <v>50</v>
      </c>
      <c r="AC2254" s="36" t="s">
        <v>271</v>
      </c>
      <c r="AD2254" s="37" t="s">
        <v>51</v>
      </c>
      <c r="AE2254" s="32" t="str">
        <f t="shared" si="332"/>
        <v>Realizado</v>
      </c>
      <c r="AF2254" s="38" t="s">
        <v>68</v>
      </c>
      <c r="AG2254" s="39">
        <f t="shared" si="325"/>
        <v>2456.1799999999998</v>
      </c>
      <c r="AH2254" s="40">
        <v>2548098.5699999998</v>
      </c>
      <c r="AI2254" s="35" t="e">
        <f t="shared" si="329"/>
        <v>#N/A</v>
      </c>
      <c r="AJ2254" s="110">
        <v>26467240</v>
      </c>
      <c r="AK2254" s="77">
        <v>2456.1799999999998</v>
      </c>
      <c r="AL2254" s="34" t="str">
        <f t="shared" si="330"/>
        <v>Mauricio Alves</v>
      </c>
    </row>
    <row r="2255" spans="1:38" hidden="1" x14ac:dyDescent="0.25">
      <c r="A2255" s="26" t="s">
        <v>365</v>
      </c>
      <c r="B2255" s="30" t="s">
        <v>39</v>
      </c>
      <c r="C2255" s="26" t="s">
        <v>52</v>
      </c>
      <c r="D2255" s="26" t="s">
        <v>40</v>
      </c>
      <c r="E2255" s="27">
        <v>45055726</v>
      </c>
      <c r="F2255" s="67">
        <v>359</v>
      </c>
      <c r="G2255" s="67"/>
      <c r="H2255" s="198">
        <v>6000862644</v>
      </c>
      <c r="I2255" s="45">
        <v>149008654</v>
      </c>
      <c r="J2255" s="45" t="s">
        <v>1087</v>
      </c>
      <c r="K2255" s="30" t="str">
        <f t="shared" si="331"/>
        <v>Custeio</v>
      </c>
      <c r="L2255" s="47" t="s">
        <v>950</v>
      </c>
      <c r="M2255" s="47" t="s">
        <v>506</v>
      </c>
      <c r="N2255" s="26" t="str">
        <f t="shared" si="327"/>
        <v>Pendente</v>
      </c>
      <c r="O2255" s="47" t="s">
        <v>45</v>
      </c>
      <c r="P2255" s="47" t="s">
        <v>1007</v>
      </c>
      <c r="Q2255" s="43" t="str">
        <f>IFERROR(IFERROR(VLOOKUP(H2255,[1]STATUS_CAPEX!I:J,2,0),VLOOKUP(H2255,[1]STATUS_OPEX!H:I,2,0)),0)</f>
        <v>LIB //CONC</v>
      </c>
      <c r="R2255" s="135">
        <v>45615</v>
      </c>
      <c r="S2255" s="32" t="s">
        <v>66</v>
      </c>
      <c r="T2255" s="119" t="s">
        <v>72</v>
      </c>
      <c r="U2255" s="33" t="s">
        <v>67</v>
      </c>
      <c r="V2255" s="33" t="s">
        <v>39</v>
      </c>
      <c r="W2255" s="33" t="s">
        <v>49</v>
      </c>
      <c r="X2255" s="33" t="s">
        <v>49</v>
      </c>
      <c r="Y2255" s="33" t="str">
        <f>IF(AK2255&gt;0,"OK","NOK")</f>
        <v>OK</v>
      </c>
      <c r="Z2255" s="14">
        <f t="shared" si="328"/>
        <v>0.8</v>
      </c>
      <c r="AA2255" s="48">
        <v>4811.37</v>
      </c>
      <c r="AB2255" s="76" t="str">
        <f>IFERROR(VLOOKUP(H2255,[1]!Tabela11[[#All],[PEP/ORDEM]:[Mês_Acompanhamento]],8,0),"GIRO")</f>
        <v>GIRO</v>
      </c>
      <c r="AC2255" s="36" t="s">
        <v>525</v>
      </c>
      <c r="AD2255" s="37" t="s">
        <v>51</v>
      </c>
      <c r="AE2255" s="32" t="str">
        <f t="shared" si="332"/>
        <v>Realizado</v>
      </c>
      <c r="AF2255" s="38" t="s">
        <v>68</v>
      </c>
      <c r="AG2255" s="39">
        <f t="shared" si="325"/>
        <v>419.19</v>
      </c>
      <c r="AH2255" s="40">
        <v>2548098.5699999998</v>
      </c>
      <c r="AI2255" s="35" t="e">
        <f t="shared" si="329"/>
        <v>#N/A</v>
      </c>
      <c r="AJ2255" s="50">
        <v>26672038</v>
      </c>
      <c r="AK2255" s="77">
        <v>419.19</v>
      </c>
      <c r="AL2255" s="34" t="str">
        <f t="shared" si="330"/>
        <v>Mauricio Alves</v>
      </c>
    </row>
    <row r="2256" spans="1:38" hidden="1" x14ac:dyDescent="0.25">
      <c r="A2256" s="26" t="s">
        <v>106</v>
      </c>
      <c r="B2256" s="30" t="s">
        <v>39</v>
      </c>
      <c r="C2256" s="26" t="s">
        <v>52</v>
      </c>
      <c r="D2256" s="26" t="s">
        <v>40</v>
      </c>
      <c r="E2256" s="27">
        <v>26648430</v>
      </c>
      <c r="F2256" s="67">
        <v>360</v>
      </c>
      <c r="G2256" s="67"/>
      <c r="H2256" s="44">
        <v>6000862643</v>
      </c>
      <c r="I2256" s="45">
        <v>67603128</v>
      </c>
      <c r="J2256" s="45" t="s">
        <v>380</v>
      </c>
      <c r="K2256" s="30" t="str">
        <f t="shared" si="331"/>
        <v>Custeio</v>
      </c>
      <c r="L2256" s="47" t="s">
        <v>950</v>
      </c>
      <c r="M2256" s="47" t="s">
        <v>506</v>
      </c>
      <c r="N2256" s="26" t="str">
        <f t="shared" si="327"/>
        <v>Pendente</v>
      </c>
      <c r="O2256" s="47" t="s">
        <v>1088</v>
      </c>
      <c r="P2256" s="47" t="s">
        <v>1089</v>
      </c>
      <c r="Q2256" s="43" t="str">
        <f>IFERROR(IFERROR(VLOOKUP(H2256,[1]STATUS_CAPEX!I:J,2,0),VLOOKUP(H2256,[1]STATUS_OPEX!H:I,2,0)),0)</f>
        <v>LIB //ATEC</v>
      </c>
      <c r="R2256" s="135">
        <v>45615</v>
      </c>
      <c r="S2256" s="32" t="s">
        <v>66</v>
      </c>
      <c r="T2256" s="119" t="s">
        <v>72</v>
      </c>
      <c r="U2256" s="33" t="s">
        <v>67</v>
      </c>
      <c r="V2256" s="33" t="str">
        <f t="shared" ref="V2256:V2299" si="333">IF(E2256&gt;0,"OK","NOK")</f>
        <v>OK</v>
      </c>
      <c r="W2256" s="33" t="s">
        <v>49</v>
      </c>
      <c r="X2256" s="33" t="s">
        <v>49</v>
      </c>
      <c r="Y2256" s="33" t="str">
        <f>IF(AK2256&gt;0,"OK","NOK")</f>
        <v>OK</v>
      </c>
      <c r="Z2256" s="14">
        <f t="shared" si="328"/>
        <v>0.8</v>
      </c>
      <c r="AA2256" s="48">
        <v>84.41</v>
      </c>
      <c r="AB2256" s="76" t="str">
        <f>IFERROR(VLOOKUP(H2256,[1]!Tabela11[[#All],[PEP/ORDEM]:[Mês_Acompanhamento]],8,0),"GIRO")</f>
        <v>GIRO</v>
      </c>
      <c r="AC2256" s="36" t="s">
        <v>1048</v>
      </c>
      <c r="AD2256" s="37" t="s">
        <v>51</v>
      </c>
      <c r="AE2256" s="32" t="str">
        <f t="shared" si="332"/>
        <v>Realizado</v>
      </c>
      <c r="AF2256" s="38" t="s">
        <v>68</v>
      </c>
      <c r="AG2256" s="39">
        <f t="shared" si="325"/>
        <v>566.26</v>
      </c>
      <c r="AH2256" s="40">
        <v>2548098.5699999998</v>
      </c>
      <c r="AI2256" s="35" t="e">
        <f t="shared" si="329"/>
        <v>#N/A</v>
      </c>
      <c r="AJ2256" s="41">
        <v>26707509</v>
      </c>
      <c r="AK2256" s="51">
        <v>566.26</v>
      </c>
      <c r="AL2256" s="34" t="str">
        <f t="shared" si="330"/>
        <v>Mauricio Alves</v>
      </c>
    </row>
    <row r="2257" spans="1:38" x14ac:dyDescent="0.25">
      <c r="A2257" s="26" t="s">
        <v>38</v>
      </c>
      <c r="B2257" s="26" t="s">
        <v>39</v>
      </c>
      <c r="C2257" s="26" t="s">
        <v>52</v>
      </c>
      <c r="D2257" s="26" t="s">
        <v>40</v>
      </c>
      <c r="E2257" s="27">
        <v>114081</v>
      </c>
      <c r="F2257" s="67">
        <v>927</v>
      </c>
      <c r="G2257" s="67"/>
      <c r="H2257" s="188">
        <v>6000779535</v>
      </c>
      <c r="I2257" s="29" t="s">
        <v>42</v>
      </c>
      <c r="J2257" s="29" t="s">
        <v>42</v>
      </c>
      <c r="K2257" s="30" t="str">
        <f t="shared" si="331"/>
        <v>Custeio</v>
      </c>
      <c r="L2257" s="47" t="s">
        <v>728</v>
      </c>
      <c r="M2257" s="47" t="s">
        <v>891</v>
      </c>
      <c r="N2257" s="26" t="str">
        <f t="shared" si="327"/>
        <v>Realizado</v>
      </c>
      <c r="O2257" s="47" t="s">
        <v>45</v>
      </c>
      <c r="P2257" s="47" t="s">
        <v>76</v>
      </c>
      <c r="Q2257" s="26" t="str">
        <f>IFERROR(IFERROR(VLOOKUP(H2257,[1]STATUS_CAPEX!I:J,2,0),VLOOKUP(H2257,[1]STATUS_OPEX!H:I,2,0)),0)</f>
        <v>LIB //COMS</v>
      </c>
      <c r="R2257" s="135">
        <v>45615</v>
      </c>
      <c r="S2257" s="32" t="s">
        <v>165</v>
      </c>
      <c r="T2257" s="119" t="s">
        <v>72</v>
      </c>
      <c r="U2257" s="33" t="s">
        <v>39</v>
      </c>
      <c r="V2257" s="33" t="str">
        <f t="shared" si="333"/>
        <v>OK</v>
      </c>
      <c r="W2257" s="33" t="s">
        <v>49</v>
      </c>
      <c r="X2257" s="33" t="s">
        <v>49</v>
      </c>
      <c r="Y2257" s="33" t="s">
        <v>39</v>
      </c>
      <c r="Z2257" s="14">
        <f t="shared" si="328"/>
        <v>1</v>
      </c>
      <c r="AA2257" s="48">
        <v>8468.4599999999991</v>
      </c>
      <c r="AB2257" s="76" t="str">
        <f>IFERROR(VLOOKUP(H2257,[1]!Tabela11[[#All],[PEP/ORDEM]:[Mês_Acompanhamento]],8,0),"GIRO")</f>
        <v>GIRO</v>
      </c>
      <c r="AC2257" s="36" t="s">
        <v>271</v>
      </c>
      <c r="AD2257" s="37" t="s">
        <v>51</v>
      </c>
      <c r="AE2257" s="32" t="str">
        <f t="shared" si="332"/>
        <v>Realizado</v>
      </c>
      <c r="AF2257" s="38" t="s">
        <v>166</v>
      </c>
      <c r="AG2257" s="39">
        <f t="shared" si="325"/>
        <v>8528.6299999999992</v>
      </c>
      <c r="AH2257" s="40">
        <v>2548098.5699999998</v>
      </c>
      <c r="AI2257" s="35" t="e">
        <f t="shared" si="329"/>
        <v>#N/A</v>
      </c>
      <c r="AJ2257" s="110">
        <v>26363624</v>
      </c>
      <c r="AK2257" s="77">
        <v>8528.6299999999992</v>
      </c>
      <c r="AL2257" s="34" t="str">
        <f t="shared" si="330"/>
        <v>Mauricio Alves</v>
      </c>
    </row>
    <row r="2258" spans="1:38" x14ac:dyDescent="0.25">
      <c r="A2258" s="26" t="s">
        <v>38</v>
      </c>
      <c r="B2258" s="26" t="s">
        <v>39</v>
      </c>
      <c r="C2258" s="26" t="s">
        <v>52</v>
      </c>
      <c r="D2258" s="26" t="s">
        <v>40</v>
      </c>
      <c r="E2258" s="27">
        <v>14089</v>
      </c>
      <c r="F2258" s="67">
        <v>928</v>
      </c>
      <c r="G2258" s="67"/>
      <c r="H2258" s="143">
        <v>6000857127</v>
      </c>
      <c r="I2258" s="26" t="s">
        <v>42</v>
      </c>
      <c r="J2258" s="26" t="s">
        <v>42</v>
      </c>
      <c r="K2258" s="30" t="str">
        <f t="shared" si="331"/>
        <v>Custeio</v>
      </c>
      <c r="L2258" s="67" t="s">
        <v>950</v>
      </c>
      <c r="M2258" s="47" t="s">
        <v>891</v>
      </c>
      <c r="N2258" s="26" t="str">
        <f t="shared" si="327"/>
        <v>Realizado</v>
      </c>
      <c r="O2258" s="47" t="s">
        <v>752</v>
      </c>
      <c r="P2258" s="47" t="s">
        <v>76</v>
      </c>
      <c r="Q2258" s="43" t="str">
        <f>IFERROR(IFERROR(VLOOKUP(H2258,[1]STATUS_CAPEX!I:J,2,0),VLOOKUP(H2258,[1]STATUS_OPEX!H:I,2,0)),0)</f>
        <v>LIB //COMS</v>
      </c>
      <c r="R2258" s="135">
        <v>45615</v>
      </c>
      <c r="S2258" s="32" t="s">
        <v>165</v>
      </c>
      <c r="T2258" s="119" t="s">
        <v>72</v>
      </c>
      <c r="U2258" s="33" t="s">
        <v>39</v>
      </c>
      <c r="V2258" s="33" t="str">
        <f t="shared" si="333"/>
        <v>OK</v>
      </c>
      <c r="W2258" s="33" t="s">
        <v>49</v>
      </c>
      <c r="X2258" s="33" t="s">
        <v>49</v>
      </c>
      <c r="Y2258" s="33" t="s">
        <v>39</v>
      </c>
      <c r="Z2258" s="14">
        <f t="shared" si="328"/>
        <v>1</v>
      </c>
      <c r="AA2258" s="48">
        <v>4619.16</v>
      </c>
      <c r="AB2258" s="76" t="str">
        <f>IFERROR(VLOOKUP(H2258,[1]!Tabela11[[#All],[PEP/ORDEM]:[Mês_Acompanhamento]],8,0),"GIRO")</f>
        <v>GIRO</v>
      </c>
      <c r="AC2258" s="36" t="s">
        <v>73</v>
      </c>
      <c r="AD2258" s="37" t="s">
        <v>51</v>
      </c>
      <c r="AE2258" s="32" t="str">
        <f t="shared" si="332"/>
        <v>Realizado</v>
      </c>
      <c r="AF2258" s="38" t="s">
        <v>166</v>
      </c>
      <c r="AG2258" s="39">
        <f t="shared" si="325"/>
        <v>1763.39</v>
      </c>
      <c r="AH2258" s="40">
        <v>2548098.5699999998</v>
      </c>
      <c r="AI2258" s="35" t="e">
        <f t="shared" si="329"/>
        <v>#N/A</v>
      </c>
      <c r="AJ2258" s="50">
        <v>26448755</v>
      </c>
      <c r="AK2258" s="77">
        <v>1763.39</v>
      </c>
      <c r="AL2258" s="34" t="str">
        <f t="shared" si="330"/>
        <v>Mauricio Alves</v>
      </c>
    </row>
    <row r="2259" spans="1:38" x14ac:dyDescent="0.25">
      <c r="A2259" s="26" t="s">
        <v>38</v>
      </c>
      <c r="B2259" s="26" t="s">
        <v>39</v>
      </c>
      <c r="C2259" s="26" t="s">
        <v>52</v>
      </c>
      <c r="D2259" s="26" t="s">
        <v>40</v>
      </c>
      <c r="E2259" s="27">
        <v>14956</v>
      </c>
      <c r="F2259" s="67">
        <v>929</v>
      </c>
      <c r="G2259" s="67"/>
      <c r="H2259" s="143">
        <v>6000857126</v>
      </c>
      <c r="I2259" s="43" t="s">
        <v>42</v>
      </c>
      <c r="J2259" s="43" t="s">
        <v>42</v>
      </c>
      <c r="K2259" s="30" t="str">
        <f t="shared" si="331"/>
        <v>Custeio</v>
      </c>
      <c r="L2259" s="67" t="s">
        <v>950</v>
      </c>
      <c r="M2259" s="47" t="s">
        <v>891</v>
      </c>
      <c r="N2259" s="26" t="str">
        <f t="shared" si="327"/>
        <v>Realizado</v>
      </c>
      <c r="O2259" s="47" t="s">
        <v>45</v>
      </c>
      <c r="P2259" s="47" t="s">
        <v>76</v>
      </c>
      <c r="Q2259" s="43" t="str">
        <f>IFERROR(IFERROR(VLOOKUP(H2259,[1]STATUS_CAPEX!I:J,2,0),VLOOKUP(H2259,[1]STATUS_OPEX!H:I,2,0)),0)</f>
        <v>LIB //COMS</v>
      </c>
      <c r="R2259" s="135">
        <v>45615</v>
      </c>
      <c r="S2259" s="32" t="s">
        <v>165</v>
      </c>
      <c r="T2259" s="119" t="s">
        <v>72</v>
      </c>
      <c r="U2259" s="33" t="s">
        <v>39</v>
      </c>
      <c r="V2259" s="33" t="str">
        <f t="shared" si="333"/>
        <v>OK</v>
      </c>
      <c r="W2259" s="33" t="s">
        <v>49</v>
      </c>
      <c r="X2259" s="33" t="s">
        <v>49</v>
      </c>
      <c r="Y2259" s="33" t="s">
        <v>39</v>
      </c>
      <c r="Z2259" s="14">
        <f t="shared" si="328"/>
        <v>1</v>
      </c>
      <c r="AA2259" s="48">
        <v>2147.21</v>
      </c>
      <c r="AB2259" s="76" t="str">
        <f>IFERROR(VLOOKUP(H2259,[1]!Tabela11[[#All],[PEP/ORDEM]:[Mês_Acompanhamento]],8,0),"GIRO")</f>
        <v>GIRO</v>
      </c>
      <c r="AC2259" s="36" t="s">
        <v>73</v>
      </c>
      <c r="AD2259" s="37" t="s">
        <v>51</v>
      </c>
      <c r="AE2259" s="32" t="str">
        <f t="shared" si="332"/>
        <v>Realizado</v>
      </c>
      <c r="AF2259" s="38" t="s">
        <v>166</v>
      </c>
      <c r="AG2259" s="39">
        <f t="shared" si="325"/>
        <v>1550.66</v>
      </c>
      <c r="AH2259" s="40">
        <v>2548098.5699999998</v>
      </c>
      <c r="AI2259" s="35" t="e">
        <f t="shared" si="329"/>
        <v>#N/A</v>
      </c>
      <c r="AJ2259" s="50">
        <v>26448759</v>
      </c>
      <c r="AK2259" s="77">
        <v>1550.66</v>
      </c>
      <c r="AL2259" s="34" t="str">
        <f t="shared" si="330"/>
        <v>Mauricio Alves</v>
      </c>
    </row>
    <row r="2260" spans="1:38" hidden="1" x14ac:dyDescent="0.25">
      <c r="A2260" s="26" t="s">
        <v>365</v>
      </c>
      <c r="B2260" s="30" t="s">
        <v>39</v>
      </c>
      <c r="C2260" s="26" t="s">
        <v>52</v>
      </c>
      <c r="D2260" s="26" t="s">
        <v>40</v>
      </c>
      <c r="E2260" s="27">
        <v>38282</v>
      </c>
      <c r="F2260" s="67">
        <v>930</v>
      </c>
      <c r="G2260" s="67"/>
      <c r="H2260" s="199">
        <v>6000857125</v>
      </c>
      <c r="I2260" s="45" t="s">
        <v>287</v>
      </c>
      <c r="J2260" s="45" t="s">
        <v>966</v>
      </c>
      <c r="K2260" s="30" t="str">
        <f t="shared" si="331"/>
        <v>Custeio</v>
      </c>
      <c r="L2260" s="67" t="s">
        <v>950</v>
      </c>
      <c r="M2260" s="47" t="s">
        <v>891</v>
      </c>
      <c r="N2260" s="26" t="str">
        <f t="shared" si="327"/>
        <v>Pendente</v>
      </c>
      <c r="O2260" s="47" t="s">
        <v>100</v>
      </c>
      <c r="P2260" s="47" t="s">
        <v>76</v>
      </c>
      <c r="Q2260" s="43" t="str">
        <f>IFERROR(IFERROR(VLOOKUP(H2260,[1]STATUS_CAPEX!I:J,2,0),VLOOKUP(H2260,[1]STATUS_OPEX!H:I,2,0)),0)</f>
        <v>LIB //CONC</v>
      </c>
      <c r="R2260" s="135">
        <v>45615</v>
      </c>
      <c r="S2260" s="32" t="s">
        <v>66</v>
      </c>
      <c r="T2260" s="119" t="s">
        <v>72</v>
      </c>
      <c r="U2260" s="47" t="s">
        <v>67</v>
      </c>
      <c r="V2260" s="33" t="str">
        <f t="shared" si="333"/>
        <v>OK</v>
      </c>
      <c r="W2260" s="33" t="s">
        <v>49</v>
      </c>
      <c r="X2260" s="33" t="s">
        <v>49</v>
      </c>
      <c r="Y2260" s="33" t="str">
        <f t="shared" ref="Y2260:Y2269" si="334">IF(AK2260&gt;0,"OK","NOK")</f>
        <v>OK</v>
      </c>
      <c r="Z2260" s="14">
        <f t="shared" si="328"/>
        <v>0.8</v>
      </c>
      <c r="AA2260" s="48">
        <v>4431.37</v>
      </c>
      <c r="AB2260" s="76" t="str">
        <f>IFERROR(VLOOKUP(H2260,[1]!Tabela11[[#All],[PEP/ORDEM]:[Mês_Acompanhamento]],8,0),"GIRO")</f>
        <v>GIRO</v>
      </c>
      <c r="AC2260" s="36" t="s">
        <v>73</v>
      </c>
      <c r="AD2260" s="37" t="s">
        <v>51</v>
      </c>
      <c r="AE2260" s="32" t="str">
        <f t="shared" si="332"/>
        <v>Realizado</v>
      </c>
      <c r="AF2260" s="38" t="s">
        <v>68</v>
      </c>
      <c r="AG2260" s="39">
        <f t="shared" si="325"/>
        <v>2116.54</v>
      </c>
      <c r="AH2260" s="40">
        <v>2548098.5699999998</v>
      </c>
      <c r="AI2260" s="35" t="e">
        <f t="shared" si="329"/>
        <v>#N/A</v>
      </c>
      <c r="AJ2260" s="50">
        <v>26448790</v>
      </c>
      <c r="AK2260" s="77">
        <v>2116.54</v>
      </c>
      <c r="AL2260" s="34" t="str">
        <f t="shared" si="330"/>
        <v>Mauricio Alves</v>
      </c>
    </row>
    <row r="2261" spans="1:38" hidden="1" x14ac:dyDescent="0.25">
      <c r="A2261" s="43" t="s">
        <v>106</v>
      </c>
      <c r="B2261" s="30" t="s">
        <v>39</v>
      </c>
      <c r="C2261" s="26" t="s">
        <v>52</v>
      </c>
      <c r="D2261" s="26" t="s">
        <v>40</v>
      </c>
      <c r="E2261" s="27">
        <v>4504538</v>
      </c>
      <c r="F2261" s="67">
        <v>464</v>
      </c>
      <c r="G2261" s="67"/>
      <c r="H2261" s="44" t="s">
        <v>1090</v>
      </c>
      <c r="I2261" s="45" t="s">
        <v>63</v>
      </c>
      <c r="J2261" s="45" t="s">
        <v>63</v>
      </c>
      <c r="K2261" s="30" t="str">
        <f t="shared" si="331"/>
        <v>EME</v>
      </c>
      <c r="L2261" s="47" t="s">
        <v>136</v>
      </c>
      <c r="M2261" s="47" t="s">
        <v>99</v>
      </c>
      <c r="N2261" s="26" t="str">
        <f t="shared" si="327"/>
        <v>Pendente</v>
      </c>
      <c r="O2261" s="47" t="s">
        <v>100</v>
      </c>
      <c r="P2261" s="47" t="s">
        <v>1033</v>
      </c>
      <c r="Q2261" s="26" t="str">
        <f>IFERROR(IFERROR(VLOOKUP(H2261,[1]STATUS_CAPEX!I:J,2,0),VLOOKUP(H2261,[1]STATUS_OPEX!H:I,2,0)),0)</f>
        <v>LIB //ENER</v>
      </c>
      <c r="R2261" s="135">
        <v>45615</v>
      </c>
      <c r="S2261" s="32" t="s">
        <v>66</v>
      </c>
      <c r="T2261" s="47" t="s">
        <v>48</v>
      </c>
      <c r="U2261" s="33" t="s">
        <v>67</v>
      </c>
      <c r="V2261" s="33" t="str">
        <f t="shared" si="333"/>
        <v>OK</v>
      </c>
      <c r="W2261" s="33" t="s">
        <v>49</v>
      </c>
      <c r="X2261" s="33" t="s">
        <v>49</v>
      </c>
      <c r="Y2261" s="33" t="str">
        <f t="shared" si="334"/>
        <v>OK</v>
      </c>
      <c r="Z2261" s="14">
        <f t="shared" si="328"/>
        <v>0.8</v>
      </c>
      <c r="AA2261" s="48">
        <v>1592.58</v>
      </c>
      <c r="AB2261" s="76" t="s">
        <v>50</v>
      </c>
      <c r="AC2261" s="36" t="s">
        <v>347</v>
      </c>
      <c r="AD2261" s="37" t="s">
        <v>51</v>
      </c>
      <c r="AE2261" s="32" t="str">
        <f t="shared" si="332"/>
        <v>Realizado</v>
      </c>
      <c r="AF2261" s="38" t="s">
        <v>68</v>
      </c>
      <c r="AG2261" s="39">
        <f t="shared" si="325"/>
        <v>1649.52</v>
      </c>
      <c r="AH2261" s="40">
        <v>2548098.5699999998</v>
      </c>
      <c r="AI2261" s="35" t="e">
        <f t="shared" si="329"/>
        <v>#N/A</v>
      </c>
      <c r="AJ2261" s="41">
        <v>26491166</v>
      </c>
      <c r="AK2261" s="51">
        <v>1649.52</v>
      </c>
      <c r="AL2261" s="34" t="str">
        <f t="shared" si="330"/>
        <v>Mauricio Alves</v>
      </c>
    </row>
    <row r="2262" spans="1:38" hidden="1" x14ac:dyDescent="0.25">
      <c r="A2262" s="43" t="s">
        <v>365</v>
      </c>
      <c r="B2262" s="30" t="s">
        <v>39</v>
      </c>
      <c r="C2262" s="26" t="s">
        <v>52</v>
      </c>
      <c r="D2262" s="26" t="s">
        <v>40</v>
      </c>
      <c r="E2262" s="27">
        <v>45018920</v>
      </c>
      <c r="F2262" s="67" t="s">
        <v>1091</v>
      </c>
      <c r="G2262" s="67"/>
      <c r="H2262" s="199">
        <v>6000856013</v>
      </c>
      <c r="I2262" s="45" t="s">
        <v>287</v>
      </c>
      <c r="J2262" s="45" t="s">
        <v>1092</v>
      </c>
      <c r="K2262" s="30" t="str">
        <f t="shared" si="331"/>
        <v>Custeio</v>
      </c>
      <c r="L2262" s="67" t="s">
        <v>950</v>
      </c>
      <c r="M2262" s="47" t="s">
        <v>99</v>
      </c>
      <c r="N2262" s="26" t="str">
        <f t="shared" si="327"/>
        <v>Realizado</v>
      </c>
      <c r="O2262" s="47" t="s">
        <v>45</v>
      </c>
      <c r="P2262" s="47" t="s">
        <v>81</v>
      </c>
      <c r="Q2262" s="26" t="str">
        <f>IFERROR(IFERROR(VLOOKUP(H2262,[1]STATUS_CAPEX!I:J,2,0),VLOOKUP(H2262,[1]STATUS_OPEX!H:I,2,0)),0)</f>
        <v>LIB //ATEC</v>
      </c>
      <c r="R2262" s="135">
        <v>45615</v>
      </c>
      <c r="S2262" s="32" t="s">
        <v>66</v>
      </c>
      <c r="T2262" s="47" t="s">
        <v>72</v>
      </c>
      <c r="U2262" s="47" t="s">
        <v>378</v>
      </c>
      <c r="V2262" s="33" t="str">
        <f t="shared" si="333"/>
        <v>OK</v>
      </c>
      <c r="W2262" s="33" t="s">
        <v>49</v>
      </c>
      <c r="X2262" s="33" t="s">
        <v>49</v>
      </c>
      <c r="Y2262" s="33" t="str">
        <f t="shared" si="334"/>
        <v>OK</v>
      </c>
      <c r="Z2262" s="14">
        <f t="shared" si="328"/>
        <v>1</v>
      </c>
      <c r="AA2262" s="48">
        <v>2600.48</v>
      </c>
      <c r="AB2262" s="76" t="str">
        <f>IFERROR(VLOOKUP(H2262,[1]!Tabela11[[#All],[PEP/ORDEM]:[Mês_Acompanhamento]],8,0),"GIRO")</f>
        <v>GIRO</v>
      </c>
      <c r="AC2262" s="36" t="s">
        <v>271</v>
      </c>
      <c r="AD2262" s="37" t="s">
        <v>51</v>
      </c>
      <c r="AE2262" s="32" t="str">
        <f t="shared" si="332"/>
        <v>Realizado</v>
      </c>
      <c r="AF2262" s="38" t="s">
        <v>68</v>
      </c>
      <c r="AG2262" s="39">
        <f t="shared" si="325"/>
        <v>1949.86</v>
      </c>
      <c r="AH2262" s="40">
        <v>2548098.5699999998</v>
      </c>
      <c r="AI2262" s="35" t="e">
        <f t="shared" si="329"/>
        <v>#N/A</v>
      </c>
      <c r="AJ2262" s="110">
        <v>26452402</v>
      </c>
      <c r="AK2262" s="77">
        <v>1949.86</v>
      </c>
      <c r="AL2262" s="34" t="str">
        <f t="shared" si="330"/>
        <v>Mauricio Alves</v>
      </c>
    </row>
    <row r="2263" spans="1:38" hidden="1" x14ac:dyDescent="0.25">
      <c r="A2263" s="43" t="s">
        <v>0</v>
      </c>
      <c r="B2263" s="26" t="s">
        <v>180</v>
      </c>
      <c r="C2263" s="26" t="s">
        <v>180</v>
      </c>
      <c r="D2263" s="26" t="s">
        <v>40</v>
      </c>
      <c r="E2263" s="27">
        <v>44799</v>
      </c>
      <c r="F2263" s="67">
        <v>467</v>
      </c>
      <c r="G2263" s="67"/>
      <c r="H2263" s="44" t="s">
        <v>1093</v>
      </c>
      <c r="I2263" s="45" t="s">
        <v>63</v>
      </c>
      <c r="J2263" s="45" t="s">
        <v>63</v>
      </c>
      <c r="K2263" s="30" t="str">
        <f t="shared" si="331"/>
        <v>EME</v>
      </c>
      <c r="L2263" s="67" t="s">
        <v>950</v>
      </c>
      <c r="M2263" s="47" t="s">
        <v>99</v>
      </c>
      <c r="N2263" s="26" t="str">
        <f t="shared" si="327"/>
        <v>Pendente</v>
      </c>
      <c r="O2263" s="47" t="s">
        <v>45</v>
      </c>
      <c r="P2263" s="47" t="s">
        <v>705</v>
      </c>
      <c r="Q2263" s="26" t="str">
        <f>IFERROR(IFERROR(VLOOKUP(H2263,[1]STATUS_CAPEX!I:J,2,0),VLOOKUP(H2263,[1]STATUS_OPEX!H:I,2,0)),0)</f>
        <v>LIB //ATEC</v>
      </c>
      <c r="R2263" s="135">
        <v>45615</v>
      </c>
      <c r="S2263" s="32" t="s">
        <v>66</v>
      </c>
      <c r="T2263" s="47" t="s">
        <v>48</v>
      </c>
      <c r="U2263" s="33" t="s">
        <v>67</v>
      </c>
      <c r="V2263" s="33" t="str">
        <f t="shared" si="333"/>
        <v>OK</v>
      </c>
      <c r="W2263" s="33" t="s">
        <v>49</v>
      </c>
      <c r="X2263" s="33" t="s">
        <v>148</v>
      </c>
      <c r="Y2263" s="33" t="str">
        <f t="shared" si="334"/>
        <v>NOK</v>
      </c>
      <c r="Z2263" s="14">
        <f t="shared" si="328"/>
        <v>0.4</v>
      </c>
      <c r="AA2263" s="48">
        <v>4262.4399999999996</v>
      </c>
      <c r="AB2263" s="76" t="str">
        <f>IFERROR(VLOOKUP(H2263,[1]!Tabela11[[#All],[PEP/ORDEM]:[Mês_Acompanhamento]],8,0),"GIRO")</f>
        <v>GIRO</v>
      </c>
      <c r="AC2263" s="36" t="s">
        <v>347</v>
      </c>
      <c r="AD2263" s="37">
        <v>45644</v>
      </c>
      <c r="AE2263" s="32" t="str">
        <f t="shared" si="332"/>
        <v>Não realizado</v>
      </c>
      <c r="AF2263" s="38" t="s">
        <v>68</v>
      </c>
      <c r="AG2263" s="39">
        <f t="shared" si="325"/>
        <v>0</v>
      </c>
      <c r="AH2263" s="40">
        <v>2548098.5699999998</v>
      </c>
      <c r="AI2263" s="35" t="e">
        <f t="shared" si="329"/>
        <v>#N/A</v>
      </c>
      <c r="AJ2263" s="41">
        <v>0</v>
      </c>
      <c r="AK2263" s="51">
        <v>0</v>
      </c>
      <c r="AL2263" s="34" t="str">
        <f t="shared" si="330"/>
        <v>Mauricio Alves</v>
      </c>
    </row>
    <row r="2264" spans="1:38" hidden="1" x14ac:dyDescent="0.25">
      <c r="A2264" s="26" t="s">
        <v>106</v>
      </c>
      <c r="B2264" s="30" t="s">
        <v>39</v>
      </c>
      <c r="C2264" s="26" t="s">
        <v>52</v>
      </c>
      <c r="D2264" s="26" t="s">
        <v>40</v>
      </c>
      <c r="E2264" s="27">
        <v>23703</v>
      </c>
      <c r="F2264" s="67">
        <v>468</v>
      </c>
      <c r="G2264" s="67"/>
      <c r="H2264" s="44">
        <v>6000854270</v>
      </c>
      <c r="I2264" s="45">
        <v>230005119</v>
      </c>
      <c r="J2264" s="45" t="s">
        <v>993</v>
      </c>
      <c r="K2264" s="30" t="str">
        <f t="shared" si="331"/>
        <v>Custeio</v>
      </c>
      <c r="L2264" s="67" t="s">
        <v>950</v>
      </c>
      <c r="M2264" s="47" t="s">
        <v>99</v>
      </c>
      <c r="N2264" s="26" t="str">
        <f t="shared" si="327"/>
        <v>Pendente</v>
      </c>
      <c r="O2264" s="47" t="s">
        <v>64</v>
      </c>
      <c r="P2264" s="47" t="s">
        <v>81</v>
      </c>
      <c r="Q2264" s="26" t="str">
        <f>IFERROR(IFERROR(VLOOKUP(H2264,[1]STATUS_CAPEX!I:J,2,0),VLOOKUP(H2264,[1]STATUS_OPEX!H:I,2,0)),0)</f>
        <v>LIB //ATEC</v>
      </c>
      <c r="R2264" s="135">
        <v>45615</v>
      </c>
      <c r="S2264" s="32" t="s">
        <v>66</v>
      </c>
      <c r="T2264" s="47" t="s">
        <v>72</v>
      </c>
      <c r="U2264" s="47" t="s">
        <v>67</v>
      </c>
      <c r="V2264" s="33" t="str">
        <f t="shared" si="333"/>
        <v>OK</v>
      </c>
      <c r="W2264" s="33" t="s">
        <v>49</v>
      </c>
      <c r="X2264" s="33" t="s">
        <v>49</v>
      </c>
      <c r="Y2264" s="33" t="str">
        <f t="shared" si="334"/>
        <v>OK</v>
      </c>
      <c r="Z2264" s="14">
        <f t="shared" si="328"/>
        <v>0.8</v>
      </c>
      <c r="AA2264" s="48">
        <v>1300.24</v>
      </c>
      <c r="AB2264" s="76" t="str">
        <f>IFERROR(VLOOKUP(H2264,[1]!Tabela11[[#All],[PEP/ORDEM]:[Mês_Acompanhamento]],8,0),"GIRO")</f>
        <v>GIRO</v>
      </c>
      <c r="AC2264" s="36" t="s">
        <v>271</v>
      </c>
      <c r="AD2264" s="37" t="s">
        <v>51</v>
      </c>
      <c r="AE2264" s="32" t="str">
        <f t="shared" si="332"/>
        <v>Realizado</v>
      </c>
      <c r="AF2264" s="38" t="s">
        <v>68</v>
      </c>
      <c r="AG2264" s="39">
        <f t="shared" si="325"/>
        <v>974.93</v>
      </c>
      <c r="AH2264" s="40">
        <v>2548098.5699999998</v>
      </c>
      <c r="AI2264" s="35" t="e">
        <f t="shared" si="329"/>
        <v>#N/A</v>
      </c>
      <c r="AJ2264" s="110">
        <v>26452398</v>
      </c>
      <c r="AK2264" s="77">
        <v>974.93</v>
      </c>
      <c r="AL2264" s="34" t="str">
        <f t="shared" si="330"/>
        <v>Mauricio Alves</v>
      </c>
    </row>
    <row r="2265" spans="1:38" hidden="1" x14ac:dyDescent="0.25">
      <c r="A2265" s="43" t="s">
        <v>106</v>
      </c>
      <c r="B2265" s="30" t="s">
        <v>39</v>
      </c>
      <c r="C2265" s="26" t="s">
        <v>52</v>
      </c>
      <c r="D2265" s="26" t="s">
        <v>40</v>
      </c>
      <c r="E2265" s="27">
        <v>15038</v>
      </c>
      <c r="F2265" s="67">
        <v>469</v>
      </c>
      <c r="G2265" s="67"/>
      <c r="H2265" s="44" t="s">
        <v>1094</v>
      </c>
      <c r="I2265" s="45" t="s">
        <v>63</v>
      </c>
      <c r="J2265" s="45" t="s">
        <v>63</v>
      </c>
      <c r="K2265" s="30" t="str">
        <f t="shared" si="331"/>
        <v>EME</v>
      </c>
      <c r="L2265" s="47" t="s">
        <v>136</v>
      </c>
      <c r="M2265" s="47" t="s">
        <v>99</v>
      </c>
      <c r="N2265" s="26" t="str">
        <f t="shared" si="327"/>
        <v>Pendente</v>
      </c>
      <c r="O2265" s="47" t="s">
        <v>45</v>
      </c>
      <c r="P2265" s="47" t="s">
        <v>705</v>
      </c>
      <c r="Q2265" s="26" t="str">
        <f>IFERROR(IFERROR(VLOOKUP(H2265,[1]STATUS_CAPEX!I:J,2,0),VLOOKUP(H2265,[1]STATUS_OPEX!H:I,2,0)),0)</f>
        <v>LIB //ENER</v>
      </c>
      <c r="R2265" s="135">
        <v>45615</v>
      </c>
      <c r="S2265" s="32" t="s">
        <v>66</v>
      </c>
      <c r="T2265" s="47" t="s">
        <v>48</v>
      </c>
      <c r="U2265" s="33" t="s">
        <v>67</v>
      </c>
      <c r="V2265" s="33" t="str">
        <f t="shared" si="333"/>
        <v>OK</v>
      </c>
      <c r="W2265" s="33" t="s">
        <v>49</v>
      </c>
      <c r="X2265" s="33" t="s">
        <v>49</v>
      </c>
      <c r="Y2265" s="33" t="str">
        <f t="shared" si="334"/>
        <v>OK</v>
      </c>
      <c r="Z2265" s="14">
        <f t="shared" si="328"/>
        <v>0.8</v>
      </c>
      <c r="AA2265" s="48">
        <v>10351.26</v>
      </c>
      <c r="AB2265" s="76" t="s">
        <v>50</v>
      </c>
      <c r="AC2265" s="36" t="s">
        <v>1005</v>
      </c>
      <c r="AD2265" s="37" t="s">
        <v>51</v>
      </c>
      <c r="AE2265" s="32" t="str">
        <f t="shared" si="332"/>
        <v>Realizado</v>
      </c>
      <c r="AF2265" s="38" t="s">
        <v>68</v>
      </c>
      <c r="AG2265" s="200" t="str">
        <f t="shared" si="325"/>
        <v xml:space="preserve">   R$                                 13862,96</v>
      </c>
      <c r="AH2265" s="40">
        <v>2548098.5699999998</v>
      </c>
      <c r="AI2265" s="35" t="e">
        <f t="shared" si="329"/>
        <v>#N/A</v>
      </c>
      <c r="AJ2265" s="41">
        <v>26491195</v>
      </c>
      <c r="AK2265" s="201" t="s">
        <v>1095</v>
      </c>
      <c r="AL2265" s="34" t="str">
        <f t="shared" si="330"/>
        <v>Mauricio Alves</v>
      </c>
    </row>
    <row r="2266" spans="1:38" hidden="1" x14ac:dyDescent="0.25">
      <c r="A2266" s="43" t="s">
        <v>106</v>
      </c>
      <c r="B2266" s="30" t="s">
        <v>39</v>
      </c>
      <c r="C2266" s="26" t="s">
        <v>52</v>
      </c>
      <c r="D2266" s="26" t="s">
        <v>40</v>
      </c>
      <c r="E2266" s="27">
        <v>150</v>
      </c>
      <c r="F2266" s="67">
        <v>470</v>
      </c>
      <c r="G2266" s="67"/>
      <c r="H2266" s="44">
        <v>6000856014</v>
      </c>
      <c r="I2266" s="138" t="s">
        <v>1096</v>
      </c>
      <c r="J2266" s="45" t="s">
        <v>1097</v>
      </c>
      <c r="K2266" s="30" t="str">
        <f t="shared" si="331"/>
        <v>Custeio</v>
      </c>
      <c r="L2266" s="67" t="s">
        <v>950</v>
      </c>
      <c r="M2266" s="47" t="s">
        <v>99</v>
      </c>
      <c r="N2266" s="26" t="str">
        <f t="shared" si="327"/>
        <v>Pendente</v>
      </c>
      <c r="O2266" s="47" t="s">
        <v>137</v>
      </c>
      <c r="P2266" s="47" t="s">
        <v>81</v>
      </c>
      <c r="Q2266" s="26" t="str">
        <f>IFERROR(IFERROR(VLOOKUP(H2266,[1]STATUS_CAPEX!I:J,2,0),VLOOKUP(H2266,[1]STATUS_OPEX!H:I,2,0)),0)</f>
        <v>LIB //ATEC</v>
      </c>
      <c r="R2266" s="135">
        <v>45615</v>
      </c>
      <c r="S2266" s="32" t="s">
        <v>66</v>
      </c>
      <c r="T2266" s="47" t="s">
        <v>72</v>
      </c>
      <c r="U2266" s="47" t="s">
        <v>67</v>
      </c>
      <c r="V2266" s="33" t="str">
        <f t="shared" si="333"/>
        <v>OK</v>
      </c>
      <c r="W2266" s="33" t="s">
        <v>49</v>
      </c>
      <c r="X2266" s="33" t="s">
        <v>49</v>
      </c>
      <c r="Y2266" s="33" t="str">
        <f t="shared" si="334"/>
        <v>OK</v>
      </c>
      <c r="Z2266" s="14">
        <f t="shared" si="328"/>
        <v>0.8</v>
      </c>
      <c r="AA2266" s="48">
        <v>1300.24</v>
      </c>
      <c r="AB2266" s="76" t="str">
        <f>IFERROR(VLOOKUP(H2266,[1]!Tabela11[[#All],[PEP/ORDEM]:[Mês_Acompanhamento]],8,0),"GIRO")</f>
        <v>GIRO</v>
      </c>
      <c r="AC2266" s="36" t="s">
        <v>271</v>
      </c>
      <c r="AD2266" s="37" t="s">
        <v>51</v>
      </c>
      <c r="AE2266" s="32" t="str">
        <f t="shared" si="332"/>
        <v>Realizado</v>
      </c>
      <c r="AF2266" s="38" t="s">
        <v>68</v>
      </c>
      <c r="AG2266" s="39">
        <f t="shared" si="325"/>
        <v>974.93</v>
      </c>
      <c r="AH2266" s="40">
        <v>2548098.5699999998</v>
      </c>
      <c r="AI2266" s="35" t="e">
        <f t="shared" si="329"/>
        <v>#N/A</v>
      </c>
      <c r="AJ2266" s="110">
        <v>26452342</v>
      </c>
      <c r="AK2266" s="77">
        <v>974.93</v>
      </c>
      <c r="AL2266" s="34" t="str">
        <f t="shared" si="330"/>
        <v>Mauricio Alves</v>
      </c>
    </row>
    <row r="2267" spans="1:38" hidden="1" x14ac:dyDescent="0.25">
      <c r="A2267" s="43" t="s">
        <v>365</v>
      </c>
      <c r="B2267" s="30" t="s">
        <v>39</v>
      </c>
      <c r="C2267" s="26" t="s">
        <v>52</v>
      </c>
      <c r="D2267" s="26" t="s">
        <v>40</v>
      </c>
      <c r="E2267" s="27">
        <v>36476</v>
      </c>
      <c r="F2267" s="67">
        <v>471</v>
      </c>
      <c r="G2267" s="67"/>
      <c r="H2267" s="199">
        <v>6000856339</v>
      </c>
      <c r="I2267" s="45" t="s">
        <v>287</v>
      </c>
      <c r="J2267" s="45" t="s">
        <v>642</v>
      </c>
      <c r="K2267" s="30" t="str">
        <f t="shared" si="331"/>
        <v>Custeio</v>
      </c>
      <c r="L2267" s="67" t="s">
        <v>950</v>
      </c>
      <c r="M2267" s="47" t="s">
        <v>99</v>
      </c>
      <c r="N2267" s="26" t="str">
        <f t="shared" si="327"/>
        <v>Realizado</v>
      </c>
      <c r="O2267" s="47" t="s">
        <v>45</v>
      </c>
      <c r="P2267" s="47" t="s">
        <v>81</v>
      </c>
      <c r="Q2267" s="43" t="str">
        <f>IFERROR(IFERROR(VLOOKUP(H2267,[1]STATUS_CAPEX!I:J,2,0),VLOOKUP(H2267,[1]STATUS_OPEX!H:I,2,0)),0)</f>
        <v>LIB //ATEC</v>
      </c>
      <c r="R2267" s="135">
        <v>45615</v>
      </c>
      <c r="S2267" s="32" t="s">
        <v>66</v>
      </c>
      <c r="T2267" s="47" t="s">
        <v>72</v>
      </c>
      <c r="U2267" s="47" t="s">
        <v>39</v>
      </c>
      <c r="V2267" s="33" t="str">
        <f t="shared" si="333"/>
        <v>OK</v>
      </c>
      <c r="W2267" s="33" t="s">
        <v>49</v>
      </c>
      <c r="X2267" s="33" t="s">
        <v>49</v>
      </c>
      <c r="Y2267" s="33" t="str">
        <f t="shared" si="334"/>
        <v>OK</v>
      </c>
      <c r="Z2267" s="14">
        <f t="shared" si="328"/>
        <v>1</v>
      </c>
      <c r="AA2267" s="48">
        <v>1300.24</v>
      </c>
      <c r="AB2267" s="76" t="str">
        <f>IFERROR(VLOOKUP(H2267,[1]!Tabela11[[#All],[PEP/ORDEM]:[Mês_Acompanhamento]],8,0),"GIRO")</f>
        <v>GIRO</v>
      </c>
      <c r="AC2267" s="36" t="s">
        <v>271</v>
      </c>
      <c r="AD2267" s="37" t="s">
        <v>51</v>
      </c>
      <c r="AE2267" s="32" t="str">
        <f t="shared" si="332"/>
        <v>Realizado</v>
      </c>
      <c r="AF2267" s="38" t="s">
        <v>68</v>
      </c>
      <c r="AG2267" s="39">
        <f t="shared" si="325"/>
        <v>974.93</v>
      </c>
      <c r="AH2267" s="40">
        <v>2548098.5699999998</v>
      </c>
      <c r="AI2267" s="35" t="e">
        <f t="shared" si="329"/>
        <v>#N/A</v>
      </c>
      <c r="AJ2267" s="110">
        <v>26452015</v>
      </c>
      <c r="AK2267" s="77">
        <v>974.93</v>
      </c>
      <c r="AL2267" s="34" t="str">
        <f t="shared" si="330"/>
        <v>Mauricio Alves</v>
      </c>
    </row>
    <row r="2268" spans="1:38" hidden="1" x14ac:dyDescent="0.25">
      <c r="A2268" s="43" t="s">
        <v>106</v>
      </c>
      <c r="B2268" s="30" t="s">
        <v>39</v>
      </c>
      <c r="C2268" s="26" t="s">
        <v>52</v>
      </c>
      <c r="D2268" s="26" t="s">
        <v>40</v>
      </c>
      <c r="E2268" s="27">
        <v>45166</v>
      </c>
      <c r="F2268" s="67">
        <v>472</v>
      </c>
      <c r="G2268" s="67"/>
      <c r="H2268" s="44">
        <v>6000856441</v>
      </c>
      <c r="I2268" s="45">
        <v>149002231</v>
      </c>
      <c r="J2268" s="45" t="s">
        <v>1098</v>
      </c>
      <c r="K2268" s="30" t="str">
        <f t="shared" si="331"/>
        <v>Custeio</v>
      </c>
      <c r="L2268" s="67" t="s">
        <v>950</v>
      </c>
      <c r="M2268" s="47" t="s">
        <v>99</v>
      </c>
      <c r="N2268" s="26" t="str">
        <f t="shared" si="327"/>
        <v>Pendente</v>
      </c>
      <c r="O2268" s="47" t="s">
        <v>45</v>
      </c>
      <c r="P2268" s="47" t="s">
        <v>81</v>
      </c>
      <c r="Q2268" s="43" t="str">
        <f>IFERROR(IFERROR(VLOOKUP(H2268,[1]STATUS_CAPEX!I:J,2,0),VLOOKUP(H2268,[1]STATUS_OPEX!H:I,2,0)),0)</f>
        <v>LIB //ATEC</v>
      </c>
      <c r="R2268" s="135">
        <v>45615</v>
      </c>
      <c r="S2268" s="32" t="s">
        <v>66</v>
      </c>
      <c r="T2268" s="47" t="s">
        <v>72</v>
      </c>
      <c r="U2268" s="47" t="s">
        <v>1099</v>
      </c>
      <c r="V2268" s="33" t="str">
        <f t="shared" si="333"/>
        <v>OK</v>
      </c>
      <c r="W2268" s="33" t="s">
        <v>49</v>
      </c>
      <c r="X2268" s="33" t="s">
        <v>49</v>
      </c>
      <c r="Y2268" s="33" t="str">
        <f t="shared" si="334"/>
        <v>OK</v>
      </c>
      <c r="Z2268" s="14">
        <f t="shared" si="328"/>
        <v>0.8</v>
      </c>
      <c r="AA2268" s="48">
        <v>1300.24</v>
      </c>
      <c r="AB2268" s="76" t="str">
        <f>IFERROR(VLOOKUP(H2268,[1]!Tabela11[[#All],[PEP/ORDEM]:[Mês_Acompanhamento]],8,0),"GIRO")</f>
        <v>GIRO</v>
      </c>
      <c r="AC2268" s="36" t="s">
        <v>73</v>
      </c>
      <c r="AD2268" s="37" t="s">
        <v>51</v>
      </c>
      <c r="AE2268" s="32" t="str">
        <f t="shared" si="332"/>
        <v>Realizado</v>
      </c>
      <c r="AF2268" s="38" t="s">
        <v>68</v>
      </c>
      <c r="AG2268" s="39">
        <f t="shared" si="325"/>
        <v>1381.88</v>
      </c>
      <c r="AH2268" s="40">
        <v>2548098.5699999998</v>
      </c>
      <c r="AI2268" s="35" t="e">
        <f t="shared" si="329"/>
        <v>#N/A</v>
      </c>
      <c r="AJ2268" s="35">
        <v>26451973</v>
      </c>
      <c r="AK2268" s="77">
        <v>1381.88</v>
      </c>
      <c r="AL2268" s="34" t="str">
        <f t="shared" si="330"/>
        <v>Mauricio Alves</v>
      </c>
    </row>
    <row r="2269" spans="1:38" hidden="1" x14ac:dyDescent="0.25">
      <c r="A2269" s="26" t="s">
        <v>365</v>
      </c>
      <c r="B2269" s="30" t="s">
        <v>39</v>
      </c>
      <c r="C2269" s="26" t="s">
        <v>52</v>
      </c>
      <c r="D2269" s="26" t="s">
        <v>40</v>
      </c>
      <c r="E2269" s="27">
        <v>49094</v>
      </c>
      <c r="F2269" s="67">
        <v>473</v>
      </c>
      <c r="G2269" s="67"/>
      <c r="H2269" s="199">
        <v>6000856442</v>
      </c>
      <c r="I2269" s="45" t="s">
        <v>287</v>
      </c>
      <c r="J2269" s="45" t="s">
        <v>1100</v>
      </c>
      <c r="K2269" s="30" t="str">
        <f t="shared" si="331"/>
        <v>Custeio</v>
      </c>
      <c r="L2269" s="67" t="s">
        <v>950</v>
      </c>
      <c r="M2269" s="47" t="s">
        <v>99</v>
      </c>
      <c r="N2269" s="26" t="str">
        <f t="shared" si="327"/>
        <v>Pendente</v>
      </c>
      <c r="O2269" s="47" t="s">
        <v>45</v>
      </c>
      <c r="P2269" s="47" t="s">
        <v>81</v>
      </c>
      <c r="Q2269" s="43" t="str">
        <f>IFERROR(IFERROR(VLOOKUP(H2269,[1]STATUS_CAPEX!I:J,2,0),VLOOKUP(H2269,[1]STATUS_OPEX!H:I,2,0)),0)</f>
        <v>LIB //CONC</v>
      </c>
      <c r="R2269" s="135">
        <v>45615</v>
      </c>
      <c r="S2269" s="32" t="s">
        <v>66</v>
      </c>
      <c r="T2269" s="47" t="s">
        <v>72</v>
      </c>
      <c r="U2269" s="47" t="s">
        <v>1099</v>
      </c>
      <c r="V2269" s="33" t="str">
        <f t="shared" si="333"/>
        <v>OK</v>
      </c>
      <c r="W2269" s="33" t="s">
        <v>49</v>
      </c>
      <c r="X2269" s="33" t="s">
        <v>49</v>
      </c>
      <c r="Y2269" s="33" t="str">
        <f t="shared" si="334"/>
        <v>OK</v>
      </c>
      <c r="Z2269" s="14">
        <f t="shared" si="328"/>
        <v>0.8</v>
      </c>
      <c r="AA2269" s="48">
        <v>1300.24</v>
      </c>
      <c r="AB2269" s="76" t="str">
        <f>IFERROR(VLOOKUP(H2269,[1]!Tabela11[[#All],[PEP/ORDEM]:[Mês_Acompanhamento]],8,0),"GIRO")</f>
        <v>GIRO</v>
      </c>
      <c r="AC2269" s="36" t="s">
        <v>73</v>
      </c>
      <c r="AD2269" s="37" t="s">
        <v>51</v>
      </c>
      <c r="AE2269" s="32" t="str">
        <f t="shared" si="332"/>
        <v>Realizado</v>
      </c>
      <c r="AF2269" s="38" t="s">
        <v>68</v>
      </c>
      <c r="AG2269" s="39">
        <f t="shared" si="325"/>
        <v>1381.88</v>
      </c>
      <c r="AH2269" s="40">
        <v>2548098.5699999998</v>
      </c>
      <c r="AI2269" s="35" t="e">
        <f t="shared" si="329"/>
        <v>#N/A</v>
      </c>
      <c r="AJ2269" s="50">
        <v>26452058</v>
      </c>
      <c r="AK2269" s="77">
        <v>1381.88</v>
      </c>
      <c r="AL2269" s="34" t="str">
        <f t="shared" si="330"/>
        <v>Mauricio Alves</v>
      </c>
    </row>
    <row r="2270" spans="1:38" x14ac:dyDescent="0.25">
      <c r="A2270" s="26" t="s">
        <v>38</v>
      </c>
      <c r="B2270" s="26" t="s">
        <v>39</v>
      </c>
      <c r="C2270" s="26" t="s">
        <v>52</v>
      </c>
      <c r="D2270" s="26" t="s">
        <v>40</v>
      </c>
      <c r="E2270" s="27">
        <v>14435</v>
      </c>
      <c r="F2270" s="67">
        <v>931</v>
      </c>
      <c r="G2270" s="67"/>
      <c r="H2270" s="47">
        <v>6000857124</v>
      </c>
      <c r="I2270" s="29" t="s">
        <v>42</v>
      </c>
      <c r="J2270" s="29" t="s">
        <v>42</v>
      </c>
      <c r="K2270" s="30" t="str">
        <f t="shared" si="331"/>
        <v>Custeio</v>
      </c>
      <c r="L2270" s="46" t="s">
        <v>950</v>
      </c>
      <c r="M2270" s="47" t="s">
        <v>891</v>
      </c>
      <c r="N2270" s="26" t="str">
        <f t="shared" si="327"/>
        <v>Realizado</v>
      </c>
      <c r="O2270" s="47" t="s">
        <v>45</v>
      </c>
      <c r="P2270" s="47" t="s">
        <v>76</v>
      </c>
      <c r="Q2270" s="43" t="str">
        <f>IFERROR(IFERROR(VLOOKUP(H2270,[1]STATUS_CAPEX!I:J,2,0),VLOOKUP(H2270,[1]STATUS_OPEX!H:I,2,0)),0)</f>
        <v>LIB //COMS</v>
      </c>
      <c r="R2270" s="135">
        <v>45615</v>
      </c>
      <c r="S2270" s="32" t="s">
        <v>165</v>
      </c>
      <c r="T2270" s="47" t="s">
        <v>72</v>
      </c>
      <c r="U2270" s="33" t="s">
        <v>39</v>
      </c>
      <c r="V2270" s="33" t="str">
        <f t="shared" si="333"/>
        <v>OK</v>
      </c>
      <c r="W2270" s="33" t="s">
        <v>49</v>
      </c>
      <c r="X2270" s="33" t="s">
        <v>49</v>
      </c>
      <c r="Y2270" s="33" t="s">
        <v>39</v>
      </c>
      <c r="Z2270" s="14">
        <f t="shared" si="328"/>
        <v>1</v>
      </c>
      <c r="AA2270" s="48">
        <v>3079.44</v>
      </c>
      <c r="AB2270" s="76" t="str">
        <f>IFERROR(VLOOKUP(H2270,[1]!Tabela11[[#All],[PEP/ORDEM]:[Mês_Acompanhamento]],8,0),"GIRO")</f>
        <v>GIRO</v>
      </c>
      <c r="AC2270" s="36" t="s">
        <v>73</v>
      </c>
      <c r="AD2270" s="37" t="s">
        <v>51</v>
      </c>
      <c r="AE2270" s="32" t="str">
        <f t="shared" si="332"/>
        <v>Realizado</v>
      </c>
      <c r="AF2270" s="38" t="s">
        <v>166</v>
      </c>
      <c r="AG2270" s="49">
        <f t="shared" si="325"/>
        <v>1269.3599999999999</v>
      </c>
      <c r="AH2270" s="40">
        <v>2548098.5699999998</v>
      </c>
      <c r="AI2270" s="50" t="e">
        <f t="shared" si="329"/>
        <v>#N/A</v>
      </c>
      <c r="AJ2270" s="50">
        <v>26451811</v>
      </c>
      <c r="AK2270" s="77">
        <v>1269.3599999999999</v>
      </c>
      <c r="AL2270" s="34" t="str">
        <f t="shared" si="330"/>
        <v>Mauricio Alves</v>
      </c>
    </row>
    <row r="2271" spans="1:38" x14ac:dyDescent="0.25">
      <c r="A2271" s="26" t="s">
        <v>38</v>
      </c>
      <c r="B2271" s="26" t="s">
        <v>39</v>
      </c>
      <c r="C2271" s="26" t="s">
        <v>52</v>
      </c>
      <c r="D2271" s="26" t="s">
        <v>40</v>
      </c>
      <c r="E2271" s="27">
        <v>14933</v>
      </c>
      <c r="F2271" s="67">
        <v>932</v>
      </c>
      <c r="G2271" s="67"/>
      <c r="H2271" s="143">
        <v>6000857123</v>
      </c>
      <c r="I2271" s="26" t="s">
        <v>42</v>
      </c>
      <c r="J2271" s="26" t="s">
        <v>42</v>
      </c>
      <c r="K2271" s="30" t="str">
        <f t="shared" si="331"/>
        <v>Custeio</v>
      </c>
      <c r="L2271" s="46" t="s">
        <v>950</v>
      </c>
      <c r="M2271" s="47" t="s">
        <v>891</v>
      </c>
      <c r="N2271" s="26" t="str">
        <f t="shared" si="327"/>
        <v>Realizado</v>
      </c>
      <c r="O2271" s="47" t="s">
        <v>45</v>
      </c>
      <c r="P2271" s="47" t="s">
        <v>76</v>
      </c>
      <c r="Q2271" s="43" t="str">
        <f>IFERROR(IFERROR(VLOOKUP(H2271,[1]STATUS_CAPEX!I:J,2,0),VLOOKUP(H2271,[1]STATUS_OPEX!H:I,2,0)),0)</f>
        <v>LIB //COMS</v>
      </c>
      <c r="R2271" s="135">
        <v>45615</v>
      </c>
      <c r="S2271" s="32" t="s">
        <v>165</v>
      </c>
      <c r="T2271" s="47" t="s">
        <v>72</v>
      </c>
      <c r="U2271" s="33" t="s">
        <v>39</v>
      </c>
      <c r="V2271" s="33" t="str">
        <f t="shared" si="333"/>
        <v>OK</v>
      </c>
      <c r="W2271" s="33" t="s">
        <v>49</v>
      </c>
      <c r="X2271" s="33" t="s">
        <v>49</v>
      </c>
      <c r="Y2271" s="33" t="s">
        <v>39</v>
      </c>
      <c r="Z2271" s="14">
        <f t="shared" si="328"/>
        <v>1</v>
      </c>
      <c r="AA2271" s="48">
        <v>5041.05</v>
      </c>
      <c r="AB2271" s="76" t="str">
        <f>IFERROR(VLOOKUP(H2271,[1]!Tabela11[[#All],[PEP/ORDEM]:[Mês_Acompanhamento]],8,0),"GIRO")</f>
        <v>GIRO</v>
      </c>
      <c r="AC2271" s="36" t="s">
        <v>271</v>
      </c>
      <c r="AD2271" s="37" t="s">
        <v>51</v>
      </c>
      <c r="AE2271" s="32" t="str">
        <f t="shared" si="332"/>
        <v>Realizado</v>
      </c>
      <c r="AF2271" s="38" t="s">
        <v>166</v>
      </c>
      <c r="AG2271" s="49">
        <f t="shared" si="325"/>
        <v>3962.36</v>
      </c>
      <c r="AH2271" s="40">
        <v>2548098.5699999998</v>
      </c>
      <c r="AI2271" s="50" t="e">
        <f t="shared" si="329"/>
        <v>#N/A</v>
      </c>
      <c r="AJ2271" s="110">
        <v>26448775</v>
      </c>
      <c r="AK2271" s="77">
        <v>3962.36</v>
      </c>
      <c r="AL2271" s="34" t="str">
        <f t="shared" si="330"/>
        <v>Mauricio Alves</v>
      </c>
    </row>
    <row r="2272" spans="1:38" x14ac:dyDescent="0.25">
      <c r="A2272" s="26" t="s">
        <v>38</v>
      </c>
      <c r="B2272" s="26" t="s">
        <v>39</v>
      </c>
      <c r="C2272" s="26" t="s">
        <v>52</v>
      </c>
      <c r="D2272" s="26" t="s">
        <v>40</v>
      </c>
      <c r="E2272" s="27">
        <v>14933</v>
      </c>
      <c r="F2272" s="67">
        <v>933</v>
      </c>
      <c r="G2272" s="67"/>
      <c r="H2272" s="143">
        <v>6000857122</v>
      </c>
      <c r="I2272" s="26" t="s">
        <v>42</v>
      </c>
      <c r="J2272" s="26" t="s">
        <v>42</v>
      </c>
      <c r="K2272" s="30" t="str">
        <f t="shared" si="331"/>
        <v>Custeio</v>
      </c>
      <c r="L2272" s="46" t="s">
        <v>950</v>
      </c>
      <c r="M2272" s="47" t="s">
        <v>891</v>
      </c>
      <c r="N2272" s="26" t="str">
        <f t="shared" si="327"/>
        <v>Realizado</v>
      </c>
      <c r="O2272" s="47" t="s">
        <v>45</v>
      </c>
      <c r="P2272" s="47" t="s">
        <v>76</v>
      </c>
      <c r="Q2272" s="43" t="str">
        <f>IFERROR(IFERROR(VLOOKUP(H2272,[1]STATUS_CAPEX!I:J,2,0),VLOOKUP(H2272,[1]STATUS_OPEX!H:I,2,0)),0)</f>
        <v>LIB //COMS</v>
      </c>
      <c r="R2272" s="135">
        <v>45615</v>
      </c>
      <c r="S2272" s="32" t="s">
        <v>165</v>
      </c>
      <c r="T2272" s="47" t="s">
        <v>72</v>
      </c>
      <c r="U2272" s="33" t="s">
        <v>39</v>
      </c>
      <c r="V2272" s="33" t="str">
        <f t="shared" si="333"/>
        <v>OK</v>
      </c>
      <c r="W2272" s="33" t="s">
        <v>49</v>
      </c>
      <c r="X2272" s="33" t="s">
        <v>49</v>
      </c>
      <c r="Y2272" s="33" t="s">
        <v>39</v>
      </c>
      <c r="Z2272" s="14">
        <f t="shared" si="328"/>
        <v>1</v>
      </c>
      <c r="AA2272" s="48">
        <v>5487.58</v>
      </c>
      <c r="AB2272" s="76" t="str">
        <f>IFERROR(VLOOKUP(H2272,[1]!Tabela11[[#All],[PEP/ORDEM]:[Mês_Acompanhamento]],8,0),"GIRO")</f>
        <v>GIRO</v>
      </c>
      <c r="AC2272" s="36" t="s">
        <v>271</v>
      </c>
      <c r="AD2272" s="37" t="s">
        <v>51</v>
      </c>
      <c r="AE2272" s="32" t="str">
        <f t="shared" si="332"/>
        <v>Realizado</v>
      </c>
      <c r="AF2272" s="38" t="s">
        <v>166</v>
      </c>
      <c r="AG2272" s="49">
        <f t="shared" si="325"/>
        <v>5151.29</v>
      </c>
      <c r="AH2272" s="40">
        <v>2548098.5699999998</v>
      </c>
      <c r="AI2272" s="50" t="e">
        <f t="shared" si="329"/>
        <v>#N/A</v>
      </c>
      <c r="AJ2272" s="110">
        <v>26448774</v>
      </c>
      <c r="AK2272" s="77">
        <v>5151.29</v>
      </c>
      <c r="AL2272" s="34" t="str">
        <f t="shared" si="330"/>
        <v>Mauricio Alves</v>
      </c>
    </row>
    <row r="2273" spans="1:38" x14ac:dyDescent="0.25">
      <c r="A2273" s="26" t="s">
        <v>38</v>
      </c>
      <c r="B2273" s="26" t="s">
        <v>39</v>
      </c>
      <c r="C2273" s="26" t="s">
        <v>52</v>
      </c>
      <c r="D2273" s="26" t="s">
        <v>40</v>
      </c>
      <c r="E2273" s="27">
        <v>14431</v>
      </c>
      <c r="F2273" s="67">
        <v>934</v>
      </c>
      <c r="G2273" s="67"/>
      <c r="H2273" s="143">
        <v>6000857121</v>
      </c>
      <c r="I2273" s="26" t="s">
        <v>42</v>
      </c>
      <c r="J2273" s="26" t="s">
        <v>42</v>
      </c>
      <c r="K2273" s="30" t="str">
        <f t="shared" si="331"/>
        <v>Custeio</v>
      </c>
      <c r="L2273" s="46" t="s">
        <v>950</v>
      </c>
      <c r="M2273" s="47" t="s">
        <v>891</v>
      </c>
      <c r="N2273" s="26" t="str">
        <f t="shared" si="327"/>
        <v>Realizado</v>
      </c>
      <c r="O2273" s="47" t="s">
        <v>45</v>
      </c>
      <c r="P2273" s="47" t="s">
        <v>76</v>
      </c>
      <c r="Q2273" s="26" t="str">
        <f>IFERROR(IFERROR(VLOOKUP(H2273,[1]STATUS_CAPEX!I:J,2,0),VLOOKUP(H2273,[1]STATUS_OPEX!H:I,2,0)),0)</f>
        <v>LIB //COMS</v>
      </c>
      <c r="R2273" s="135">
        <v>45615</v>
      </c>
      <c r="S2273" s="32" t="s">
        <v>165</v>
      </c>
      <c r="T2273" s="47" t="s">
        <v>72</v>
      </c>
      <c r="U2273" s="33" t="s">
        <v>39</v>
      </c>
      <c r="V2273" s="33" t="str">
        <f t="shared" si="333"/>
        <v>OK</v>
      </c>
      <c r="W2273" s="33" t="s">
        <v>49</v>
      </c>
      <c r="X2273" s="33" t="s">
        <v>49</v>
      </c>
      <c r="Y2273" s="33" t="s">
        <v>39</v>
      </c>
      <c r="Z2273" s="14">
        <f t="shared" si="328"/>
        <v>1</v>
      </c>
      <c r="AA2273" s="48">
        <v>3686.93</v>
      </c>
      <c r="AB2273" s="76" t="str">
        <f>IFERROR(VLOOKUP(H2273,[1]!Tabela11[[#All],[PEP/ORDEM]:[Mês_Acompanhamento]],8,0),"GIRO")</f>
        <v>GIRO</v>
      </c>
      <c r="AC2273" s="36" t="s">
        <v>73</v>
      </c>
      <c r="AD2273" s="37" t="s">
        <v>51</v>
      </c>
      <c r="AE2273" s="32" t="str">
        <f t="shared" si="332"/>
        <v>Realizado</v>
      </c>
      <c r="AF2273" s="38" t="s">
        <v>166</v>
      </c>
      <c r="AG2273" s="49">
        <f t="shared" si="325"/>
        <v>1600.28</v>
      </c>
      <c r="AH2273" s="40">
        <v>2548098.5699999998</v>
      </c>
      <c r="AI2273" s="50" t="e">
        <f t="shared" si="329"/>
        <v>#N/A</v>
      </c>
      <c r="AJ2273" s="50">
        <v>26448622</v>
      </c>
      <c r="AK2273" s="77">
        <v>1600.28</v>
      </c>
      <c r="AL2273" s="34" t="str">
        <f t="shared" si="330"/>
        <v>Mauricio Alves</v>
      </c>
    </row>
    <row r="2274" spans="1:38" x14ac:dyDescent="0.25">
      <c r="A2274" s="26" t="s">
        <v>38</v>
      </c>
      <c r="B2274" s="26" t="s">
        <v>39</v>
      </c>
      <c r="C2274" s="26" t="s">
        <v>52</v>
      </c>
      <c r="D2274" s="26" t="s">
        <v>40</v>
      </c>
      <c r="E2274" s="27">
        <v>14933</v>
      </c>
      <c r="F2274" s="67">
        <v>935</v>
      </c>
      <c r="G2274" s="67"/>
      <c r="H2274" s="143">
        <v>6000857120</v>
      </c>
      <c r="I2274" s="26" t="s">
        <v>42</v>
      </c>
      <c r="J2274" s="26" t="s">
        <v>42</v>
      </c>
      <c r="K2274" s="30" t="str">
        <f t="shared" si="331"/>
        <v>Custeio</v>
      </c>
      <c r="L2274" s="46" t="s">
        <v>950</v>
      </c>
      <c r="M2274" s="47" t="s">
        <v>891</v>
      </c>
      <c r="N2274" s="26" t="str">
        <f t="shared" si="327"/>
        <v>Realizado</v>
      </c>
      <c r="O2274" s="47" t="s">
        <v>45</v>
      </c>
      <c r="P2274" s="47" t="s">
        <v>76</v>
      </c>
      <c r="Q2274" s="26" t="str">
        <f>IFERROR(IFERROR(VLOOKUP(H2274,[1]STATUS_CAPEX!I:J,2,0),VLOOKUP(H2274,[1]STATUS_OPEX!H:I,2,0)),0)</f>
        <v>LIB //COMS</v>
      </c>
      <c r="R2274" s="135">
        <v>45615</v>
      </c>
      <c r="S2274" s="32" t="s">
        <v>165</v>
      </c>
      <c r="T2274" s="47" t="s">
        <v>72</v>
      </c>
      <c r="U2274" s="33" t="s">
        <v>39</v>
      </c>
      <c r="V2274" s="33" t="str">
        <f t="shared" si="333"/>
        <v>OK</v>
      </c>
      <c r="W2274" s="33" t="s">
        <v>49</v>
      </c>
      <c r="X2274" s="33" t="s">
        <v>49</v>
      </c>
      <c r="Y2274" s="33" t="s">
        <v>39</v>
      </c>
      <c r="Z2274" s="14">
        <f t="shared" si="328"/>
        <v>1</v>
      </c>
      <c r="AA2274" s="48">
        <v>2309.58</v>
      </c>
      <c r="AB2274" s="76" t="str">
        <f>IFERROR(VLOOKUP(H2274,[1]!Tabela11[[#All],[PEP/ORDEM]:[Mês_Acompanhamento]],8,0),"GIRO")</f>
        <v>GIRO</v>
      </c>
      <c r="AC2274" s="36" t="s">
        <v>73</v>
      </c>
      <c r="AD2274" s="37" t="s">
        <v>51</v>
      </c>
      <c r="AE2274" s="32" t="str">
        <f t="shared" si="332"/>
        <v>Realizado</v>
      </c>
      <c r="AF2274" s="38" t="s">
        <v>166</v>
      </c>
      <c r="AG2274" s="49">
        <f t="shared" si="325"/>
        <v>587.99</v>
      </c>
      <c r="AH2274" s="40">
        <v>2548098.5699999998</v>
      </c>
      <c r="AI2274" s="50" t="e">
        <f t="shared" si="329"/>
        <v>#N/A</v>
      </c>
      <c r="AJ2274" s="50">
        <v>26448585</v>
      </c>
      <c r="AK2274" s="77">
        <v>587.99</v>
      </c>
      <c r="AL2274" s="34" t="str">
        <f t="shared" si="330"/>
        <v>Mauricio Alves</v>
      </c>
    </row>
    <row r="2275" spans="1:38" x14ac:dyDescent="0.25">
      <c r="A2275" s="26" t="s">
        <v>38</v>
      </c>
      <c r="B2275" s="26" t="s">
        <v>39</v>
      </c>
      <c r="C2275" s="26" t="s">
        <v>52</v>
      </c>
      <c r="D2275" s="26" t="s">
        <v>40</v>
      </c>
      <c r="E2275" s="27">
        <v>44082957</v>
      </c>
      <c r="F2275" s="67">
        <v>361</v>
      </c>
      <c r="G2275" s="67"/>
      <c r="H2275" s="47">
        <v>6000857364</v>
      </c>
      <c r="I2275" s="26" t="s">
        <v>42</v>
      </c>
      <c r="J2275" s="26" t="s">
        <v>42</v>
      </c>
      <c r="K2275" s="30" t="str">
        <f t="shared" si="331"/>
        <v>Custeio</v>
      </c>
      <c r="L2275" s="46" t="s">
        <v>950</v>
      </c>
      <c r="M2275" s="47" t="s">
        <v>506</v>
      </c>
      <c r="N2275" s="26" t="str">
        <f t="shared" si="327"/>
        <v>Realizado</v>
      </c>
      <c r="O2275" s="47" t="s">
        <v>64</v>
      </c>
      <c r="P2275" s="47" t="s">
        <v>742</v>
      </c>
      <c r="Q2275" s="26" t="str">
        <f>IFERROR(IFERROR(VLOOKUP(H2275,[1]STATUS_CAPEX!I:J,2,0),VLOOKUP(H2275,[1]STATUS_OPEX!H:I,2,0)),0)</f>
        <v>LIB //COMS</v>
      </c>
      <c r="R2275" s="135">
        <v>45615</v>
      </c>
      <c r="S2275" s="32" t="s">
        <v>165</v>
      </c>
      <c r="T2275" s="47" t="s">
        <v>72</v>
      </c>
      <c r="U2275" s="33" t="s">
        <v>39</v>
      </c>
      <c r="V2275" s="33" t="str">
        <f t="shared" si="333"/>
        <v>OK</v>
      </c>
      <c r="W2275" s="33" t="s">
        <v>49</v>
      </c>
      <c r="X2275" s="33" t="s">
        <v>49</v>
      </c>
      <c r="Y2275" s="33" t="s">
        <v>39</v>
      </c>
      <c r="Z2275" s="14">
        <f t="shared" si="328"/>
        <v>1</v>
      </c>
      <c r="AA2275" s="48">
        <v>2350.59</v>
      </c>
      <c r="AB2275" s="76" t="str">
        <f>IFERROR(VLOOKUP(H2275,[1]!Tabela11[[#All],[PEP/ORDEM]:[Mês_Acompanhamento]],8,0),"GIRO")</f>
        <v>GIRO</v>
      </c>
      <c r="AC2275" s="36" t="s">
        <v>73</v>
      </c>
      <c r="AD2275" s="37" t="s">
        <v>51</v>
      </c>
      <c r="AE2275" s="32" t="str">
        <f t="shared" si="332"/>
        <v>Realizado</v>
      </c>
      <c r="AF2275" s="38" t="s">
        <v>166</v>
      </c>
      <c r="AG2275" s="49">
        <f t="shared" si="325"/>
        <v>2073.8000000000002</v>
      </c>
      <c r="AH2275" s="40">
        <v>2548098.5699999998</v>
      </c>
      <c r="AI2275" s="50" t="e">
        <f t="shared" si="329"/>
        <v>#N/A</v>
      </c>
      <c r="AJ2275" s="50">
        <v>26452140</v>
      </c>
      <c r="AK2275" s="77">
        <v>2073.8000000000002</v>
      </c>
      <c r="AL2275" s="34" t="str">
        <f t="shared" si="330"/>
        <v>Mauricio Alves</v>
      </c>
    </row>
    <row r="2276" spans="1:38" x14ac:dyDescent="0.25">
      <c r="A2276" s="26" t="s">
        <v>38</v>
      </c>
      <c r="B2276" s="26" t="s">
        <v>39</v>
      </c>
      <c r="C2276" s="26" t="s">
        <v>52</v>
      </c>
      <c r="D2276" s="26" t="s">
        <v>40</v>
      </c>
      <c r="E2276" s="27">
        <v>45083353</v>
      </c>
      <c r="F2276" s="67">
        <v>362</v>
      </c>
      <c r="G2276" s="67"/>
      <c r="H2276" s="47">
        <v>6000857178</v>
      </c>
      <c r="I2276" s="26" t="s">
        <v>42</v>
      </c>
      <c r="J2276" s="26" t="s">
        <v>42</v>
      </c>
      <c r="K2276" s="30" t="str">
        <f t="shared" si="331"/>
        <v>Custeio</v>
      </c>
      <c r="L2276" s="46" t="s">
        <v>950</v>
      </c>
      <c r="M2276" s="47" t="s">
        <v>523</v>
      </c>
      <c r="N2276" s="26" t="str">
        <f t="shared" si="327"/>
        <v>Realizado</v>
      </c>
      <c r="O2276" s="47" t="s">
        <v>64</v>
      </c>
      <c r="P2276" s="47" t="s">
        <v>76</v>
      </c>
      <c r="Q2276" s="26" t="str">
        <f>IFERROR(IFERROR(VLOOKUP(H2276,[1]STATUS_CAPEX!I:J,2,0),VLOOKUP(H2276,[1]STATUS_OPEX!H:I,2,0)),0)</f>
        <v>LIB //COMS</v>
      </c>
      <c r="R2276" s="135">
        <v>45615</v>
      </c>
      <c r="S2276" s="32" t="s">
        <v>165</v>
      </c>
      <c r="T2276" s="47" t="s">
        <v>72</v>
      </c>
      <c r="U2276" s="33" t="s">
        <v>39</v>
      </c>
      <c r="V2276" s="33" t="str">
        <f t="shared" si="333"/>
        <v>OK</v>
      </c>
      <c r="W2276" s="33" t="s">
        <v>49</v>
      </c>
      <c r="X2276" s="33" t="s">
        <v>49</v>
      </c>
      <c r="Y2276" s="33" t="s">
        <v>39</v>
      </c>
      <c r="Z2276" s="14">
        <f t="shared" si="328"/>
        <v>1</v>
      </c>
      <c r="AA2276" s="48">
        <v>104.6</v>
      </c>
      <c r="AB2276" s="76" t="str">
        <f>IFERROR(VLOOKUP(H2276,[1]!Tabela11[[#All],[PEP/ORDEM]:[Mês_Acompanhamento]],8,0),"GIRO")</f>
        <v>GIRO</v>
      </c>
      <c r="AC2276" s="36" t="s">
        <v>73</v>
      </c>
      <c r="AD2276" s="37" t="s">
        <v>51</v>
      </c>
      <c r="AE2276" s="32" t="str">
        <f t="shared" si="332"/>
        <v>Realizado</v>
      </c>
      <c r="AF2276" s="38" t="s">
        <v>166</v>
      </c>
      <c r="AG2276" s="49">
        <f t="shared" ref="AG2276:AG2339" si="335">IF(AK2276="",AA2276,AK2276)</f>
        <v>104.8</v>
      </c>
      <c r="AH2276" s="40">
        <v>2548098.5699999998</v>
      </c>
      <c r="AI2276" s="50" t="e">
        <f t="shared" si="329"/>
        <v>#N/A</v>
      </c>
      <c r="AJ2276" s="50">
        <v>26451812</v>
      </c>
      <c r="AK2276" s="77">
        <v>104.8</v>
      </c>
      <c r="AL2276" s="34" t="str">
        <f t="shared" si="330"/>
        <v>Mauricio Alves</v>
      </c>
    </row>
    <row r="2277" spans="1:38" x14ac:dyDescent="0.25">
      <c r="A2277" s="26" t="s">
        <v>38</v>
      </c>
      <c r="B2277" s="26" t="s">
        <v>39</v>
      </c>
      <c r="C2277" s="26" t="s">
        <v>52</v>
      </c>
      <c r="D2277" s="26" t="s">
        <v>40</v>
      </c>
      <c r="E2277" s="27">
        <v>14961</v>
      </c>
      <c r="F2277" s="67">
        <v>936</v>
      </c>
      <c r="G2277" s="67"/>
      <c r="H2277" s="143">
        <v>6000857096</v>
      </c>
      <c r="I2277" s="26" t="s">
        <v>42</v>
      </c>
      <c r="J2277" s="26" t="s">
        <v>42</v>
      </c>
      <c r="K2277" s="30" t="str">
        <f t="shared" si="331"/>
        <v>Custeio</v>
      </c>
      <c r="L2277" s="46" t="s">
        <v>950</v>
      </c>
      <c r="M2277" s="47" t="s">
        <v>891</v>
      </c>
      <c r="N2277" s="26" t="str">
        <f t="shared" si="327"/>
        <v>Realizado</v>
      </c>
      <c r="O2277" s="47" t="s">
        <v>45</v>
      </c>
      <c r="P2277" s="47" t="s">
        <v>76</v>
      </c>
      <c r="Q2277" s="26" t="str">
        <f>IFERROR(IFERROR(VLOOKUP(H2277,[1]STATUS_CAPEX!I:J,2,0),VLOOKUP(H2277,[1]STATUS_OPEX!H:I,2,0)),0)</f>
        <v>LIB //COMS</v>
      </c>
      <c r="R2277" s="135">
        <v>45615</v>
      </c>
      <c r="S2277" s="32" t="s">
        <v>165</v>
      </c>
      <c r="T2277" s="47" t="s">
        <v>72</v>
      </c>
      <c r="U2277" s="33" t="s">
        <v>39</v>
      </c>
      <c r="V2277" s="33" t="str">
        <f t="shared" si="333"/>
        <v>OK</v>
      </c>
      <c r="W2277" s="33" t="s">
        <v>49</v>
      </c>
      <c r="X2277" s="33" t="s">
        <v>49</v>
      </c>
      <c r="Y2277" s="33" t="s">
        <v>39</v>
      </c>
      <c r="Z2277" s="14">
        <f t="shared" si="328"/>
        <v>1</v>
      </c>
      <c r="AA2277" s="48">
        <v>4619.16</v>
      </c>
      <c r="AB2277" s="76" t="str">
        <f>IFERROR(VLOOKUP(H2277,[1]!Tabela11[[#All],[PEP/ORDEM]:[Mês_Acompanhamento]],8,0),"GIRO")</f>
        <v>GIRO</v>
      </c>
      <c r="AC2277" s="36" t="s">
        <v>73</v>
      </c>
      <c r="AD2277" s="37" t="s">
        <v>51</v>
      </c>
      <c r="AE2277" s="32" t="str">
        <f t="shared" si="332"/>
        <v>Realizado</v>
      </c>
      <c r="AF2277" s="38" t="s">
        <v>166</v>
      </c>
      <c r="AG2277" s="49">
        <f t="shared" si="335"/>
        <v>3526.2</v>
      </c>
      <c r="AH2277" s="40">
        <v>2548098.5699999998</v>
      </c>
      <c r="AI2277" s="50" t="e">
        <f t="shared" si="329"/>
        <v>#N/A</v>
      </c>
      <c r="AJ2277" s="110">
        <v>26448779</v>
      </c>
      <c r="AK2277" s="77">
        <v>3526.2</v>
      </c>
      <c r="AL2277" s="34" t="str">
        <f t="shared" si="330"/>
        <v>Mauricio Alves</v>
      </c>
    </row>
    <row r="2278" spans="1:38" x14ac:dyDescent="0.25">
      <c r="A2278" s="26" t="s">
        <v>38</v>
      </c>
      <c r="B2278" s="26" t="s">
        <v>39</v>
      </c>
      <c r="C2278" s="26" t="s">
        <v>52</v>
      </c>
      <c r="D2278" s="26" t="s">
        <v>40</v>
      </c>
      <c r="E2278" s="27">
        <v>14089</v>
      </c>
      <c r="F2278" s="67">
        <v>937</v>
      </c>
      <c r="G2278" s="67"/>
      <c r="H2278" s="143">
        <v>6000857097</v>
      </c>
      <c r="I2278" s="26" t="s">
        <v>42</v>
      </c>
      <c r="J2278" s="26" t="s">
        <v>42</v>
      </c>
      <c r="K2278" s="30" t="str">
        <f t="shared" si="331"/>
        <v>Custeio</v>
      </c>
      <c r="L2278" s="46" t="s">
        <v>950</v>
      </c>
      <c r="M2278" s="47" t="s">
        <v>891</v>
      </c>
      <c r="N2278" s="26" t="str">
        <f t="shared" si="327"/>
        <v>Realizado</v>
      </c>
      <c r="O2278" s="47" t="s">
        <v>64</v>
      </c>
      <c r="P2278" s="47" t="s">
        <v>76</v>
      </c>
      <c r="Q2278" s="26" t="str">
        <f>IFERROR(IFERROR(VLOOKUP(H2278,[1]STATUS_CAPEX!I:J,2,0),VLOOKUP(H2278,[1]STATUS_OPEX!H:I,2,0)),0)</f>
        <v>LIB //COMS</v>
      </c>
      <c r="R2278" s="135">
        <v>45615</v>
      </c>
      <c r="S2278" s="32" t="s">
        <v>165</v>
      </c>
      <c r="T2278" s="47" t="s">
        <v>72</v>
      </c>
      <c r="U2278" s="33" t="s">
        <v>39</v>
      </c>
      <c r="V2278" s="33" t="str">
        <f t="shared" si="333"/>
        <v>OK</v>
      </c>
      <c r="W2278" s="33" t="s">
        <v>49</v>
      </c>
      <c r="X2278" s="33" t="s">
        <v>49</v>
      </c>
      <c r="Y2278" s="33" t="s">
        <v>39</v>
      </c>
      <c r="Z2278" s="14">
        <f t="shared" si="328"/>
        <v>1</v>
      </c>
      <c r="AA2278" s="48">
        <v>9136.75</v>
      </c>
      <c r="AB2278" s="76" t="str">
        <f>IFERROR(VLOOKUP(H2278,[1]!Tabela11[[#All],[PEP/ORDEM]:[Mês_Acompanhamento]],8,0),"GIRO")</f>
        <v>GIRO</v>
      </c>
      <c r="AC2278" s="36" t="s">
        <v>73</v>
      </c>
      <c r="AD2278" s="37" t="s">
        <v>51</v>
      </c>
      <c r="AE2278" s="32" t="str">
        <f t="shared" si="332"/>
        <v>Realizado</v>
      </c>
      <c r="AF2278" s="38" t="s">
        <v>166</v>
      </c>
      <c r="AG2278" s="49">
        <f t="shared" si="335"/>
        <v>3928.01</v>
      </c>
      <c r="AH2278" s="40">
        <v>2548098.5699999998</v>
      </c>
      <c r="AI2278" s="50" t="e">
        <f t="shared" si="329"/>
        <v>#N/A</v>
      </c>
      <c r="AJ2278" s="50">
        <v>26448791</v>
      </c>
      <c r="AK2278" s="77">
        <v>3928.01</v>
      </c>
      <c r="AL2278" s="34" t="str">
        <f t="shared" si="330"/>
        <v>Mauricio Alves</v>
      </c>
    </row>
    <row r="2279" spans="1:38" x14ac:dyDescent="0.25">
      <c r="A2279" s="26" t="s">
        <v>38</v>
      </c>
      <c r="B2279" s="26" t="s">
        <v>39</v>
      </c>
      <c r="C2279" s="26" t="s">
        <v>52</v>
      </c>
      <c r="D2279" s="26" t="s">
        <v>40</v>
      </c>
      <c r="E2279" s="27">
        <v>14431</v>
      </c>
      <c r="F2279" s="67">
        <v>938</v>
      </c>
      <c r="G2279" s="67"/>
      <c r="H2279" s="183">
        <v>6000857098</v>
      </c>
      <c r="I2279" s="43" t="s">
        <v>42</v>
      </c>
      <c r="J2279" s="43" t="s">
        <v>42</v>
      </c>
      <c r="K2279" s="30" t="str">
        <f t="shared" si="331"/>
        <v>Custeio</v>
      </c>
      <c r="L2279" s="47" t="s">
        <v>950</v>
      </c>
      <c r="M2279" s="47" t="s">
        <v>891</v>
      </c>
      <c r="N2279" s="26" t="str">
        <f t="shared" si="327"/>
        <v>Realizado</v>
      </c>
      <c r="O2279" s="47" t="s">
        <v>45</v>
      </c>
      <c r="P2279" s="119" t="s">
        <v>76</v>
      </c>
      <c r="Q2279" s="26" t="str">
        <f>IFERROR(IFERROR(VLOOKUP(H2279,[1]STATUS_CAPEX!I:J,2,0),VLOOKUP(H2279,[1]STATUS_OPEX!H:I,2,0)),0)</f>
        <v>LIB //COMS</v>
      </c>
      <c r="R2279" s="135">
        <v>45615</v>
      </c>
      <c r="S2279" s="32" t="s">
        <v>165</v>
      </c>
      <c r="T2279" s="47" t="s">
        <v>72</v>
      </c>
      <c r="U2279" s="33" t="s">
        <v>39</v>
      </c>
      <c r="V2279" s="33" t="str">
        <f t="shared" si="333"/>
        <v>OK</v>
      </c>
      <c r="W2279" s="33" t="s">
        <v>49</v>
      </c>
      <c r="X2279" s="33" t="s">
        <v>49</v>
      </c>
      <c r="Y2279" s="33" t="s">
        <v>39</v>
      </c>
      <c r="Z2279" s="14">
        <f t="shared" si="328"/>
        <v>1</v>
      </c>
      <c r="AA2279" s="48">
        <v>6580.77</v>
      </c>
      <c r="AB2279" s="76" t="str">
        <f>IFERROR(VLOOKUP(H2279,[1]!Tabela11[[#All],[PEP/ORDEM]:[Mês_Acompanhamento]],8,0),"GIRO")</f>
        <v>GIRO</v>
      </c>
      <c r="AC2279" s="36" t="s">
        <v>271</v>
      </c>
      <c r="AD2279" s="37" t="s">
        <v>51</v>
      </c>
      <c r="AE2279" s="32" t="str">
        <f t="shared" si="332"/>
        <v>Realizado</v>
      </c>
      <c r="AF2279" s="38" t="s">
        <v>166</v>
      </c>
      <c r="AG2279" s="49">
        <f t="shared" si="335"/>
        <v>5877</v>
      </c>
      <c r="AH2279" s="40">
        <v>2548098.5699999998</v>
      </c>
      <c r="AI2279" s="50" t="e">
        <f t="shared" si="329"/>
        <v>#N/A</v>
      </c>
      <c r="AJ2279" s="110">
        <v>26448780</v>
      </c>
      <c r="AK2279" s="77">
        <v>5877</v>
      </c>
      <c r="AL2279" s="34" t="str">
        <f t="shared" si="330"/>
        <v>Mauricio Alves</v>
      </c>
    </row>
    <row r="2280" spans="1:38" hidden="1" x14ac:dyDescent="0.25">
      <c r="A2280" s="26" t="s">
        <v>365</v>
      </c>
      <c r="B2280" s="30" t="s">
        <v>39</v>
      </c>
      <c r="C2280" s="26" t="s">
        <v>52</v>
      </c>
      <c r="D2280" s="26" t="s">
        <v>40</v>
      </c>
      <c r="E2280" s="117">
        <v>14043</v>
      </c>
      <c r="F2280" s="118">
        <v>286</v>
      </c>
      <c r="G2280" s="118"/>
      <c r="H2280" s="199">
        <v>6000853816</v>
      </c>
      <c r="I2280" s="45">
        <v>230000718</v>
      </c>
      <c r="J2280" s="45" t="s">
        <v>1101</v>
      </c>
      <c r="K2280" s="30" t="str">
        <f t="shared" si="331"/>
        <v>Custeio</v>
      </c>
      <c r="L2280" s="46" t="s">
        <v>950</v>
      </c>
      <c r="M2280" s="119" t="s">
        <v>420</v>
      </c>
      <c r="N2280" s="43"/>
      <c r="O2280" s="202" t="s">
        <v>64</v>
      </c>
      <c r="P2280" s="47" t="s">
        <v>1102</v>
      </c>
      <c r="Q2280" s="203" t="str">
        <f>IFERROR(IFERROR(VLOOKUP(H2280,[1]STATUS_CAPEX!I:J,2,0),VLOOKUP(H2280,[1]STATUS_OPEX!H:I,2,0)),0)</f>
        <v>LIB //CONC</v>
      </c>
      <c r="R2280" s="136">
        <v>45615</v>
      </c>
      <c r="S2280" s="32" t="s">
        <v>66</v>
      </c>
      <c r="T2280" s="119" t="s">
        <v>72</v>
      </c>
      <c r="U2280" s="119" t="s">
        <v>67</v>
      </c>
      <c r="V2280" s="120" t="str">
        <f t="shared" si="333"/>
        <v>OK</v>
      </c>
      <c r="W2280" s="33" t="s">
        <v>49</v>
      </c>
      <c r="X2280" s="33" t="s">
        <v>49</v>
      </c>
      <c r="Y2280" s="120" t="str">
        <f t="shared" ref="Y2280:Y2299" si="336">IF(AK2280&gt;0,"OK","NOK")</f>
        <v>OK</v>
      </c>
      <c r="Z2280" s="14">
        <f t="shared" si="328"/>
        <v>0.8</v>
      </c>
      <c r="AA2280" s="121">
        <v>1579.7</v>
      </c>
      <c r="AB2280" s="139" t="str">
        <f>IFERROR(VLOOKUP(H2280,[1]!Tabela11[[#All],[PEP/ORDEM]:[Mês_Acompanhamento]],8,0),"GIRO")</f>
        <v>GIRO</v>
      </c>
      <c r="AC2280" s="36" t="s">
        <v>73</v>
      </c>
      <c r="AD2280" s="37" t="s">
        <v>51</v>
      </c>
      <c r="AE2280" s="32" t="str">
        <f t="shared" si="332"/>
        <v>Realizado</v>
      </c>
      <c r="AF2280" s="38" t="s">
        <v>68</v>
      </c>
      <c r="AG2280" s="126">
        <f t="shared" si="335"/>
        <v>664.25</v>
      </c>
      <c r="AH2280" s="40">
        <v>2548098.5699999998</v>
      </c>
      <c r="AI2280" s="127" t="e">
        <f t="shared" si="329"/>
        <v>#N/A</v>
      </c>
      <c r="AJ2280" s="127">
        <v>26466767</v>
      </c>
      <c r="AK2280" s="156">
        <v>664.25</v>
      </c>
      <c r="AL2280" s="34" t="str">
        <f t="shared" si="330"/>
        <v>Mauricio Alves</v>
      </c>
    </row>
    <row r="2281" spans="1:38" ht="15.75" hidden="1" x14ac:dyDescent="0.25">
      <c r="A2281" s="43" t="s">
        <v>365</v>
      </c>
      <c r="B2281" s="26" t="s">
        <v>39</v>
      </c>
      <c r="C2281" s="26" t="s">
        <v>52</v>
      </c>
      <c r="D2281" s="26" t="s">
        <v>40</v>
      </c>
      <c r="E2281" s="27">
        <v>15475</v>
      </c>
      <c r="F2281" s="67">
        <v>363</v>
      </c>
      <c r="G2281" s="67"/>
      <c r="H2281" s="44">
        <v>6000852899</v>
      </c>
      <c r="I2281" s="45">
        <v>230012142</v>
      </c>
      <c r="J2281" s="45" t="s">
        <v>1103</v>
      </c>
      <c r="K2281" s="30" t="str">
        <f t="shared" si="331"/>
        <v>Custeio</v>
      </c>
      <c r="L2281" s="187"/>
      <c r="M2281" s="47" t="s">
        <v>523</v>
      </c>
      <c r="N2281" s="26" t="str">
        <f t="shared" ref="N2281:N2344" si="337">IF(Z2281&gt;99%,"Realizado","Pendente")</f>
        <v>Realizado</v>
      </c>
      <c r="O2281" s="199" t="s">
        <v>64</v>
      </c>
      <c r="P2281" s="204" t="s">
        <v>1104</v>
      </c>
      <c r="Q2281" s="205" t="str">
        <f>IFERROR(IFERROR(VLOOKUP(H2281,[1]STATUS_CAPEX!I:J,2,0),VLOOKUP(H2281,[1]STATUS_OPEX!H:I,2,0)),0)</f>
        <v>LIB //CONC</v>
      </c>
      <c r="R2281" s="135">
        <v>45617</v>
      </c>
      <c r="S2281" s="32" t="s">
        <v>66</v>
      </c>
      <c r="T2281" s="47" t="s">
        <v>72</v>
      </c>
      <c r="U2281" s="33" t="str">
        <f>IF(D2281&gt;0,"OK","NOK")</f>
        <v>OK</v>
      </c>
      <c r="V2281" s="33" t="str">
        <f t="shared" si="333"/>
        <v>OK</v>
      </c>
      <c r="W2281" s="33" t="s">
        <v>49</v>
      </c>
      <c r="X2281" s="33" t="s">
        <v>49</v>
      </c>
      <c r="Y2281" s="33" t="str">
        <f t="shared" si="336"/>
        <v>OK</v>
      </c>
      <c r="Z2281" s="14">
        <f t="shared" si="328"/>
        <v>1</v>
      </c>
      <c r="AA2281" s="48">
        <v>2614.8000000000002</v>
      </c>
      <c r="AB2281" s="76" t="s">
        <v>50</v>
      </c>
      <c r="AC2281" s="36" t="s">
        <v>73</v>
      </c>
      <c r="AD2281" s="37" t="s">
        <v>51</v>
      </c>
      <c r="AE2281" s="32" t="str">
        <f t="shared" si="332"/>
        <v>Realizado</v>
      </c>
      <c r="AF2281" s="38" t="s">
        <v>68</v>
      </c>
      <c r="AG2281" s="49">
        <f t="shared" si="335"/>
        <v>755.61</v>
      </c>
      <c r="AH2281" s="40">
        <v>2548098.5699999998</v>
      </c>
      <c r="AI2281" s="50" t="e">
        <f t="shared" si="329"/>
        <v>#N/A</v>
      </c>
      <c r="AJ2281" s="50">
        <v>26467006</v>
      </c>
      <c r="AK2281" s="77">
        <v>755.61</v>
      </c>
      <c r="AL2281" s="34" t="str">
        <f t="shared" si="330"/>
        <v>Mauricio Alves</v>
      </c>
    </row>
    <row r="2282" spans="1:38" ht="15.75" hidden="1" x14ac:dyDescent="0.25">
      <c r="A2282" s="43" t="s">
        <v>365</v>
      </c>
      <c r="B2282" s="26" t="s">
        <v>39</v>
      </c>
      <c r="C2282" s="26" t="s">
        <v>52</v>
      </c>
      <c r="D2282" s="26" t="s">
        <v>40</v>
      </c>
      <c r="E2282" s="27">
        <v>45090790</v>
      </c>
      <c r="F2282" s="67">
        <v>364</v>
      </c>
      <c r="G2282" s="67"/>
      <c r="H2282" s="44">
        <v>6000857970</v>
      </c>
      <c r="I2282" s="45">
        <v>230012757</v>
      </c>
      <c r="J2282" s="45" t="s">
        <v>1105</v>
      </c>
      <c r="K2282" s="30" t="str">
        <f t="shared" si="331"/>
        <v>Custeio</v>
      </c>
      <c r="L2282" s="47"/>
      <c r="M2282" s="47" t="s">
        <v>506</v>
      </c>
      <c r="N2282" s="26" t="str">
        <f t="shared" si="337"/>
        <v>Realizado</v>
      </c>
      <c r="O2282" s="199" t="s">
        <v>64</v>
      </c>
      <c r="P2282" s="204" t="s">
        <v>1104</v>
      </c>
      <c r="Q2282" s="205" t="str">
        <f>IFERROR(IFERROR(VLOOKUP(H2282,[1]STATUS_CAPEX!I:J,2,0),VLOOKUP(H2282,[1]STATUS_OPEX!H:I,2,0)),0)</f>
        <v>LIB //CONC</v>
      </c>
      <c r="R2282" s="135">
        <v>45617</v>
      </c>
      <c r="S2282" s="32" t="s">
        <v>66</v>
      </c>
      <c r="T2282" s="47" t="s">
        <v>72</v>
      </c>
      <c r="U2282" s="33" t="str">
        <f>IF(D2282&gt;0,"OK","NOK")</f>
        <v>OK</v>
      </c>
      <c r="V2282" s="33" t="str">
        <f t="shared" si="333"/>
        <v>OK</v>
      </c>
      <c r="W2282" s="33" t="s">
        <v>49</v>
      </c>
      <c r="X2282" s="33" t="s">
        <v>49</v>
      </c>
      <c r="Y2282" s="33" t="str">
        <f t="shared" si="336"/>
        <v>OK</v>
      </c>
      <c r="Z2282" s="14">
        <f t="shared" si="328"/>
        <v>1</v>
      </c>
      <c r="AA2282" s="48">
        <v>5777.38</v>
      </c>
      <c r="AB2282" s="76" t="str">
        <f>IFERROR(VLOOKUP(H2282,[1]!Tabela11[[#All],[PEP/ORDEM]:[Mês_Acompanhamento]],8,0),"GIRO")</f>
        <v>GIRO</v>
      </c>
      <c r="AC2282" s="36" t="s">
        <v>73</v>
      </c>
      <c r="AD2282" s="37" t="s">
        <v>51</v>
      </c>
      <c r="AE2282" s="32" t="str">
        <f t="shared" si="332"/>
        <v>Realizado</v>
      </c>
      <c r="AF2282" s="38" t="s">
        <v>68</v>
      </c>
      <c r="AG2282" s="49">
        <f t="shared" si="335"/>
        <v>1132.54</v>
      </c>
      <c r="AH2282" s="40">
        <v>2548098.5699999998</v>
      </c>
      <c r="AI2282" s="50" t="e">
        <f t="shared" si="329"/>
        <v>#N/A</v>
      </c>
      <c r="AJ2282" s="50">
        <v>26467107</v>
      </c>
      <c r="AK2282" s="77">
        <v>1132.54</v>
      </c>
      <c r="AL2282" s="34" t="str">
        <f t="shared" si="330"/>
        <v>Mauricio Alves</v>
      </c>
    </row>
    <row r="2283" spans="1:38" ht="15.75" hidden="1" x14ac:dyDescent="0.25">
      <c r="A2283" s="43" t="s">
        <v>365</v>
      </c>
      <c r="B2283" s="26" t="s">
        <v>39</v>
      </c>
      <c r="C2283" s="26" t="s">
        <v>52</v>
      </c>
      <c r="D2283" s="26" t="s">
        <v>40</v>
      </c>
      <c r="E2283" s="27">
        <v>15260</v>
      </c>
      <c r="F2283" s="67">
        <v>939</v>
      </c>
      <c r="G2283" s="67"/>
      <c r="H2283" s="44">
        <v>6000857940</v>
      </c>
      <c r="I2283" s="45">
        <v>67603128</v>
      </c>
      <c r="J2283" s="45" t="s">
        <v>380</v>
      </c>
      <c r="K2283" s="30" t="str">
        <f t="shared" si="331"/>
        <v>Custeio</v>
      </c>
      <c r="L2283" s="47"/>
      <c r="M2283" s="47" t="s">
        <v>891</v>
      </c>
      <c r="N2283" s="26" t="str">
        <f t="shared" si="337"/>
        <v>Realizado</v>
      </c>
      <c r="O2283" s="199" t="s">
        <v>100</v>
      </c>
      <c r="P2283" s="204" t="s">
        <v>1104</v>
      </c>
      <c r="Q2283" s="205" t="str">
        <f>IFERROR(IFERROR(VLOOKUP(H2283,[1]STATUS_CAPEX!I:J,2,0),VLOOKUP(H2283,[1]STATUS_OPEX!H:I,2,0)),0)</f>
        <v>LIB //CONC</v>
      </c>
      <c r="R2283" s="135">
        <v>45617</v>
      </c>
      <c r="S2283" s="32" t="s">
        <v>66</v>
      </c>
      <c r="T2283" s="47" t="s">
        <v>72</v>
      </c>
      <c r="U2283" s="33" t="str">
        <f>IF(D2283&gt;0,"OK","NOK")</f>
        <v>OK</v>
      </c>
      <c r="V2283" s="33" t="str">
        <f t="shared" si="333"/>
        <v>OK</v>
      </c>
      <c r="W2283" s="33" t="s">
        <v>49</v>
      </c>
      <c r="X2283" s="33" t="s">
        <v>49</v>
      </c>
      <c r="Y2283" s="33" t="str">
        <f t="shared" si="336"/>
        <v>OK</v>
      </c>
      <c r="Z2283" s="14">
        <f t="shared" si="328"/>
        <v>1</v>
      </c>
      <c r="AA2283" s="48">
        <v>17192.27</v>
      </c>
      <c r="AB2283" s="76" t="str">
        <f>IFERROR(VLOOKUP(H2283,[1]!Tabela11[[#All],[PEP/ORDEM]:[Mês_Acompanhamento]],8,0),"GIRO")</f>
        <v>GIRO</v>
      </c>
      <c r="AC2283" s="36" t="str">
        <f>IFERROR(VLOOKUP(T2283,[1]STATUS_CAPEX!Q:R,2,0),"SAMUEL OLIVEIRA")</f>
        <v>SAMUEL OLIVEIRA</v>
      </c>
      <c r="AD2283" s="37" t="s">
        <v>51</v>
      </c>
      <c r="AE2283" s="32" t="str">
        <f t="shared" si="332"/>
        <v>Realizado</v>
      </c>
      <c r="AF2283" s="38" t="s">
        <v>68</v>
      </c>
      <c r="AG2283" s="49">
        <f t="shared" si="335"/>
        <v>13013.32</v>
      </c>
      <c r="AH2283" s="40">
        <v>2548098.5699999998</v>
      </c>
      <c r="AI2283" s="50" t="e">
        <f t="shared" si="329"/>
        <v>#N/A</v>
      </c>
      <c r="AJ2283" s="110">
        <v>26467182</v>
      </c>
      <c r="AK2283" s="77">
        <v>13013.32</v>
      </c>
      <c r="AL2283" s="34" t="str">
        <f t="shared" si="330"/>
        <v>Mauricio Alves</v>
      </c>
    </row>
    <row r="2284" spans="1:38" ht="15.75" hidden="1" x14ac:dyDescent="0.25">
      <c r="A2284" s="43" t="s">
        <v>365</v>
      </c>
      <c r="B2284" s="30" t="s">
        <v>39</v>
      </c>
      <c r="C2284" s="26" t="s">
        <v>52</v>
      </c>
      <c r="D2284" s="26" t="s">
        <v>40</v>
      </c>
      <c r="E2284" s="27">
        <v>67092</v>
      </c>
      <c r="F2284" s="67">
        <v>940</v>
      </c>
      <c r="G2284" s="67"/>
      <c r="H2284" s="181">
        <v>6000865359</v>
      </c>
      <c r="I2284" s="45">
        <v>149007931</v>
      </c>
      <c r="J2284" s="45" t="s">
        <v>1106</v>
      </c>
      <c r="K2284" s="30" t="str">
        <f t="shared" si="331"/>
        <v>Custeio</v>
      </c>
      <c r="L2284" s="47"/>
      <c r="M2284" s="47" t="s">
        <v>891</v>
      </c>
      <c r="N2284" s="26" t="str">
        <f t="shared" si="337"/>
        <v>Realizado</v>
      </c>
      <c r="O2284" s="199" t="s">
        <v>45</v>
      </c>
      <c r="P2284" s="204" t="s">
        <v>44</v>
      </c>
      <c r="Q2284" s="205" t="str">
        <f>IFERROR(IFERROR(VLOOKUP(H2284,[1]STATUS_CAPEX!I:J,2,0),VLOOKUP(H2284,[1]STATUS_OPEX!H:I,2,0)),0)</f>
        <v>LIB //ATEC</v>
      </c>
      <c r="R2284" s="135">
        <v>45617</v>
      </c>
      <c r="S2284" s="32" t="s">
        <v>66</v>
      </c>
      <c r="T2284" s="47" t="s">
        <v>72</v>
      </c>
      <c r="U2284" s="33" t="s">
        <v>378</v>
      </c>
      <c r="V2284" s="33" t="str">
        <f t="shared" si="333"/>
        <v>OK</v>
      </c>
      <c r="W2284" s="33" t="s">
        <v>49</v>
      </c>
      <c r="X2284" s="33" t="s">
        <v>49</v>
      </c>
      <c r="Y2284" s="33" t="str">
        <f t="shared" si="336"/>
        <v>OK</v>
      </c>
      <c r="Z2284" s="14">
        <f t="shared" si="328"/>
        <v>1</v>
      </c>
      <c r="AA2284" s="48">
        <v>413.76</v>
      </c>
      <c r="AB2284" s="76" t="str">
        <f>IFERROR(VLOOKUP(H2284,[1]!Tabela11[[#All],[PEP/ORDEM]:[Mês_Acompanhamento]],8,0),"GIRO")</f>
        <v>GIRO</v>
      </c>
      <c r="AC2284" s="36" t="s">
        <v>1107</v>
      </c>
      <c r="AD2284" s="37" t="s">
        <v>51</v>
      </c>
      <c r="AE2284" s="32" t="str">
        <f t="shared" si="332"/>
        <v>Realizado</v>
      </c>
      <c r="AF2284" s="38" t="s">
        <v>68</v>
      </c>
      <c r="AG2284" s="49" t="str">
        <f t="shared" si="335"/>
        <v xml:space="preserve">                               201,51</v>
      </c>
      <c r="AH2284" s="40">
        <v>2548098.5699999998</v>
      </c>
      <c r="AI2284" s="50" t="e">
        <f t="shared" si="329"/>
        <v>#N/A</v>
      </c>
      <c r="AJ2284" s="110">
        <v>26724730</v>
      </c>
      <c r="AK2284" s="77" t="s">
        <v>1108</v>
      </c>
      <c r="AL2284" s="34" t="str">
        <f t="shared" si="330"/>
        <v>Mauricio Alves</v>
      </c>
    </row>
    <row r="2285" spans="1:38" ht="15.75" hidden="1" x14ac:dyDescent="0.25">
      <c r="A2285" s="43" t="s">
        <v>0</v>
      </c>
      <c r="B2285" s="26" t="s">
        <v>180</v>
      </c>
      <c r="C2285" s="26" t="s">
        <v>180</v>
      </c>
      <c r="D2285" s="26" t="s">
        <v>40</v>
      </c>
      <c r="E2285" s="27">
        <v>42787</v>
      </c>
      <c r="F2285" s="67" t="s">
        <v>1109</v>
      </c>
      <c r="G2285" s="67"/>
      <c r="H2285" s="44" t="s">
        <v>1110</v>
      </c>
      <c r="I2285" s="45" t="s">
        <v>63</v>
      </c>
      <c r="J2285" s="45" t="s">
        <v>63</v>
      </c>
      <c r="K2285" s="30" t="str">
        <f t="shared" si="331"/>
        <v>EME</v>
      </c>
      <c r="L2285" s="47"/>
      <c r="M2285" s="47" t="s">
        <v>99</v>
      </c>
      <c r="N2285" s="26" t="str">
        <f t="shared" si="337"/>
        <v>Pendente</v>
      </c>
      <c r="O2285" s="47" t="s">
        <v>64</v>
      </c>
      <c r="P2285" s="206" t="s">
        <v>705</v>
      </c>
      <c r="Q2285" s="26" t="str">
        <f>IFERROR(IFERROR(VLOOKUP(H2285,[1]STATUS_CAPEX!I:J,2,0),VLOOKUP(H2285,[1]STATUS_OPEX!H:I,2,0)),0)</f>
        <v>LIB //ATEC</v>
      </c>
      <c r="R2285" s="135">
        <v>45617</v>
      </c>
      <c r="S2285" s="32" t="s">
        <v>66</v>
      </c>
      <c r="T2285" s="47" t="s">
        <v>48</v>
      </c>
      <c r="U2285" s="33" t="s">
        <v>67</v>
      </c>
      <c r="V2285" s="33" t="str">
        <f t="shared" si="333"/>
        <v>OK</v>
      </c>
      <c r="W2285" s="33" t="s">
        <v>49</v>
      </c>
      <c r="X2285" s="33" t="s">
        <v>148</v>
      </c>
      <c r="Y2285" s="33" t="str">
        <f t="shared" si="336"/>
        <v>NOK</v>
      </c>
      <c r="Z2285" s="14">
        <f t="shared" si="328"/>
        <v>0.4</v>
      </c>
      <c r="AA2285" s="48">
        <v>8129.04</v>
      </c>
      <c r="AB2285" s="76" t="str">
        <f>IFERROR(VLOOKUP(H2285,[1]!Tabela11[[#All],[PEP/ORDEM]:[Mês_Acompanhamento]],8,0),"GIRO")</f>
        <v>GIRO</v>
      </c>
      <c r="AC2285" s="36" t="s">
        <v>182</v>
      </c>
      <c r="AD2285" s="70">
        <v>45644</v>
      </c>
      <c r="AE2285" s="32" t="str">
        <f t="shared" si="332"/>
        <v>Não realizado</v>
      </c>
      <c r="AF2285" s="38" t="s">
        <v>68</v>
      </c>
      <c r="AG2285" s="49">
        <f t="shared" si="335"/>
        <v>0</v>
      </c>
      <c r="AH2285" s="40">
        <v>2548098.5699999998</v>
      </c>
      <c r="AI2285" s="50" t="e">
        <f t="shared" si="329"/>
        <v>#N/A</v>
      </c>
      <c r="AJ2285" s="41">
        <v>0</v>
      </c>
      <c r="AK2285" s="51">
        <v>0</v>
      </c>
      <c r="AL2285" s="34" t="str">
        <f t="shared" si="330"/>
        <v>Mauricio Alves</v>
      </c>
    </row>
    <row r="2286" spans="1:38" ht="15.75" hidden="1" x14ac:dyDescent="0.25">
      <c r="A2286" s="43" t="s">
        <v>0</v>
      </c>
      <c r="B2286" s="26" t="s">
        <v>180</v>
      </c>
      <c r="C2286" s="26" t="s">
        <v>180</v>
      </c>
      <c r="D2286" s="26" t="s">
        <v>40</v>
      </c>
      <c r="E2286" s="27">
        <v>45785</v>
      </c>
      <c r="F2286" s="67">
        <v>476</v>
      </c>
      <c r="G2286" s="67"/>
      <c r="H2286" s="44" t="s">
        <v>1111</v>
      </c>
      <c r="I2286" s="45" t="s">
        <v>63</v>
      </c>
      <c r="J2286" s="45" t="s">
        <v>63</v>
      </c>
      <c r="K2286" s="30" t="str">
        <f t="shared" si="331"/>
        <v>EME</v>
      </c>
      <c r="L2286" s="47" t="s">
        <v>950</v>
      </c>
      <c r="M2286" s="47" t="s">
        <v>99</v>
      </c>
      <c r="N2286" s="26" t="str">
        <f t="shared" si="337"/>
        <v>Pendente</v>
      </c>
      <c r="O2286" s="199" t="s">
        <v>45</v>
      </c>
      <c r="P2286" s="207" t="s">
        <v>705</v>
      </c>
      <c r="Q2286" s="205" t="str">
        <f>IFERROR(IFERROR(VLOOKUP(H2286,[1]STATUS_CAPEX!I:J,2,0),VLOOKUP(H2286,[1]STATUS_OPEX!H:I,2,0)),0)</f>
        <v>LIB //ATEC</v>
      </c>
      <c r="R2286" s="135">
        <v>45617</v>
      </c>
      <c r="S2286" s="32" t="s">
        <v>66</v>
      </c>
      <c r="T2286" s="47" t="s">
        <v>48</v>
      </c>
      <c r="U2286" s="33" t="s">
        <v>67</v>
      </c>
      <c r="V2286" s="33" t="str">
        <f t="shared" si="333"/>
        <v>OK</v>
      </c>
      <c r="W2286" s="33" t="s">
        <v>49</v>
      </c>
      <c r="X2286" s="33" t="s">
        <v>148</v>
      </c>
      <c r="Y2286" s="33" t="str">
        <f t="shared" si="336"/>
        <v>NOK</v>
      </c>
      <c r="Z2286" s="14">
        <f t="shared" si="328"/>
        <v>0.4</v>
      </c>
      <c r="AA2286" s="48">
        <v>3184.57</v>
      </c>
      <c r="AB2286" s="76" t="str">
        <f>IFERROR(VLOOKUP(H2286,[1]!Tabela11[[#All],[PEP/ORDEM]:[Mês_Acompanhamento]],8,0),"GIRO")</f>
        <v>GIRO</v>
      </c>
      <c r="AC2286" s="36" t="s">
        <v>347</v>
      </c>
      <c r="AD2286" s="37">
        <v>45644</v>
      </c>
      <c r="AE2286" s="32" t="str">
        <f t="shared" si="332"/>
        <v>Não realizado</v>
      </c>
      <c r="AF2286" s="38" t="s">
        <v>68</v>
      </c>
      <c r="AG2286" s="49">
        <f t="shared" si="335"/>
        <v>0</v>
      </c>
      <c r="AH2286" s="40">
        <v>2548098.5699999998</v>
      </c>
      <c r="AI2286" s="50" t="e">
        <f t="shared" si="329"/>
        <v>#N/A</v>
      </c>
      <c r="AJ2286" s="41">
        <v>0</v>
      </c>
      <c r="AK2286" s="51">
        <v>0</v>
      </c>
      <c r="AL2286" s="34" t="str">
        <f t="shared" si="330"/>
        <v>Mauricio Alves</v>
      </c>
    </row>
    <row r="2287" spans="1:38" ht="15.75" hidden="1" x14ac:dyDescent="0.25">
      <c r="A2287" s="189" t="s">
        <v>106</v>
      </c>
      <c r="B2287" s="30" t="s">
        <v>39</v>
      </c>
      <c r="C2287" s="26" t="s">
        <v>52</v>
      </c>
      <c r="D2287" s="26" t="s">
        <v>40</v>
      </c>
      <c r="E2287" s="27">
        <v>46661</v>
      </c>
      <c r="F2287" s="67">
        <v>477</v>
      </c>
      <c r="G2287" s="67"/>
      <c r="H2287" s="44">
        <v>6000864139</v>
      </c>
      <c r="I2287" s="45">
        <v>149008233</v>
      </c>
      <c r="J2287" s="45" t="s">
        <v>1112</v>
      </c>
      <c r="K2287" s="30" t="str">
        <f t="shared" si="331"/>
        <v>Custeio</v>
      </c>
      <c r="L2287" s="47"/>
      <c r="M2287" s="47" t="s">
        <v>99</v>
      </c>
      <c r="N2287" s="26" t="str">
        <f t="shared" si="337"/>
        <v>Pendente</v>
      </c>
      <c r="O2287" s="199" t="s">
        <v>45</v>
      </c>
      <c r="P2287" s="204" t="s">
        <v>1113</v>
      </c>
      <c r="Q2287" s="205" t="str">
        <f>IFERROR(IFERROR(VLOOKUP(H2287,[1]STATUS_CAPEX!I:J,2,0),VLOOKUP(H2287,[1]STATUS_OPEX!H:I,2,0)),0)</f>
        <v>LIB //ATEC</v>
      </c>
      <c r="R2287" s="135">
        <v>45617</v>
      </c>
      <c r="S2287" s="32" t="s">
        <v>66</v>
      </c>
      <c r="T2287" s="47" t="s">
        <v>72</v>
      </c>
      <c r="U2287" s="33" t="s">
        <v>1114</v>
      </c>
      <c r="V2287" s="33" t="str">
        <f t="shared" si="333"/>
        <v>OK</v>
      </c>
      <c r="W2287" s="33" t="s">
        <v>49</v>
      </c>
      <c r="X2287" s="33" t="s">
        <v>49</v>
      </c>
      <c r="Y2287" s="33" t="str">
        <f t="shared" si="336"/>
        <v>OK</v>
      </c>
      <c r="Z2287" s="14">
        <f t="shared" si="328"/>
        <v>0.8</v>
      </c>
      <c r="AA2287" s="48">
        <v>2600.48</v>
      </c>
      <c r="AB2287" s="76" t="str">
        <f>IFERROR(VLOOKUP(H2287,[1]!Tabela11[[#All],[PEP/ORDEM]:[Mês_Acompanhamento]],8,0),"GIRO")</f>
        <v>GIRO</v>
      </c>
      <c r="AC2287" s="36" t="s">
        <v>1048</v>
      </c>
      <c r="AD2287" s="37" t="s">
        <v>51</v>
      </c>
      <c r="AE2287" s="32" t="str">
        <f t="shared" si="332"/>
        <v>Realizado</v>
      </c>
      <c r="AF2287" s="38" t="s">
        <v>68</v>
      </c>
      <c r="AG2287" s="49">
        <f t="shared" si="335"/>
        <v>1949.86</v>
      </c>
      <c r="AH2287" s="40">
        <v>2548098.5699999998</v>
      </c>
      <c r="AI2287" s="50" t="e">
        <f t="shared" si="329"/>
        <v>#N/A</v>
      </c>
      <c r="AJ2287" s="110">
        <v>26632918</v>
      </c>
      <c r="AK2287" s="77">
        <v>1949.86</v>
      </c>
      <c r="AL2287" s="34" t="str">
        <f t="shared" si="330"/>
        <v>Mauricio Alves</v>
      </c>
    </row>
    <row r="2288" spans="1:38" ht="15.75" hidden="1" x14ac:dyDescent="0.25">
      <c r="A2288" s="189" t="s">
        <v>106</v>
      </c>
      <c r="B2288" s="30" t="s">
        <v>39</v>
      </c>
      <c r="C2288" s="26" t="s">
        <v>52</v>
      </c>
      <c r="D2288" s="26" t="s">
        <v>40</v>
      </c>
      <c r="E2288" s="27">
        <v>52424</v>
      </c>
      <c r="F2288" s="67">
        <v>1</v>
      </c>
      <c r="G2288" s="67"/>
      <c r="H2288" s="44">
        <v>6000864143</v>
      </c>
      <c r="I2288" s="45">
        <v>230016494</v>
      </c>
      <c r="J2288" s="45" t="s">
        <v>643</v>
      </c>
      <c r="K2288" s="30" t="str">
        <f t="shared" si="331"/>
        <v>Custeio</v>
      </c>
      <c r="L2288" s="47"/>
      <c r="M2288" s="47" t="s">
        <v>99</v>
      </c>
      <c r="N2288" s="26" t="str">
        <f t="shared" si="337"/>
        <v>Pendente</v>
      </c>
      <c r="O2288" s="199" t="s">
        <v>64</v>
      </c>
      <c r="P2288" s="204" t="s">
        <v>1113</v>
      </c>
      <c r="Q2288" s="205" t="str">
        <f>IFERROR(IFERROR(VLOOKUP(H2288,[1]STATUS_CAPEX!I:J,2,0),VLOOKUP(H2288,[1]STATUS_OPEX!H:I,2,0)),0)</f>
        <v>LIB //ATEC</v>
      </c>
      <c r="R2288" s="135">
        <v>45617</v>
      </c>
      <c r="S2288" s="32" t="s">
        <v>66</v>
      </c>
      <c r="T2288" s="47" t="s">
        <v>72</v>
      </c>
      <c r="U2288" s="33" t="s">
        <v>67</v>
      </c>
      <c r="V2288" s="33" t="str">
        <f t="shared" si="333"/>
        <v>OK</v>
      </c>
      <c r="W2288" s="33" t="s">
        <v>49</v>
      </c>
      <c r="X2288" s="33" t="s">
        <v>49</v>
      </c>
      <c r="Y2288" s="33" t="str">
        <f t="shared" si="336"/>
        <v>OK</v>
      </c>
      <c r="Z2288" s="14">
        <f t="shared" si="328"/>
        <v>0.8</v>
      </c>
      <c r="AA2288" s="48">
        <v>1300.24</v>
      </c>
      <c r="AB2288" s="76" t="str">
        <f>IFERROR(VLOOKUP(H2288,[1]!Tabela11[[#All],[PEP/ORDEM]:[Mês_Acompanhamento]],8,0),"GIRO")</f>
        <v>GIRO</v>
      </c>
      <c r="AC2288" s="36" t="s">
        <v>1048</v>
      </c>
      <c r="AD2288" s="37" t="s">
        <v>51</v>
      </c>
      <c r="AE2288" s="32" t="str">
        <f t="shared" si="332"/>
        <v>Realizado</v>
      </c>
      <c r="AF2288" s="38" t="s">
        <v>68</v>
      </c>
      <c r="AG2288" s="49">
        <f t="shared" si="335"/>
        <v>974.93</v>
      </c>
      <c r="AH2288" s="40">
        <v>2548098.5699999998</v>
      </c>
      <c r="AI2288" s="50" t="e">
        <f t="shared" si="329"/>
        <v>#N/A</v>
      </c>
      <c r="AJ2288" s="110">
        <v>26632930</v>
      </c>
      <c r="AK2288" s="77">
        <v>974.93</v>
      </c>
      <c r="AL2288" s="34" t="str">
        <f t="shared" si="330"/>
        <v>Mauricio Alves</v>
      </c>
    </row>
    <row r="2289" spans="1:38" ht="15.75" hidden="1" x14ac:dyDescent="0.25">
      <c r="A2289" s="43" t="s">
        <v>0</v>
      </c>
      <c r="B2289" s="26" t="s">
        <v>180</v>
      </c>
      <c r="C2289" s="26" t="s">
        <v>180</v>
      </c>
      <c r="D2289" s="26" t="s">
        <v>40</v>
      </c>
      <c r="E2289" s="27">
        <v>56377</v>
      </c>
      <c r="F2289" s="67">
        <v>479</v>
      </c>
      <c r="G2289" s="67"/>
      <c r="H2289" s="44" t="s">
        <v>1115</v>
      </c>
      <c r="I2289" s="45" t="s">
        <v>63</v>
      </c>
      <c r="J2289" s="45" t="s">
        <v>63</v>
      </c>
      <c r="K2289" s="30" t="str">
        <f t="shared" si="331"/>
        <v>EME</v>
      </c>
      <c r="L2289" s="47" t="s">
        <v>950</v>
      </c>
      <c r="M2289" s="47" t="s">
        <v>99</v>
      </c>
      <c r="N2289" s="26" t="str">
        <f t="shared" si="337"/>
        <v>Pendente</v>
      </c>
      <c r="O2289" s="199" t="s">
        <v>64</v>
      </c>
      <c r="P2289" s="206" t="s">
        <v>808</v>
      </c>
      <c r="Q2289" s="205" t="str">
        <f>IFERROR(IFERROR(VLOOKUP(H2289,[1]STATUS_CAPEX!I:J,2,0),VLOOKUP(H2289,[1]STATUS_OPEX!H:I,2,0)),0)</f>
        <v>LIB //ATEC</v>
      </c>
      <c r="R2289" s="135">
        <v>45617</v>
      </c>
      <c r="S2289" s="32" t="s">
        <v>66</v>
      </c>
      <c r="T2289" s="47" t="s">
        <v>48</v>
      </c>
      <c r="U2289" s="33" t="s">
        <v>67</v>
      </c>
      <c r="V2289" s="33" t="str">
        <f t="shared" si="333"/>
        <v>OK</v>
      </c>
      <c r="W2289" s="33" t="s">
        <v>49</v>
      </c>
      <c r="X2289" s="33" t="s">
        <v>148</v>
      </c>
      <c r="Y2289" s="33" t="str">
        <f t="shared" si="336"/>
        <v>NOK</v>
      </c>
      <c r="Z2289" s="14">
        <f t="shared" si="328"/>
        <v>0.4</v>
      </c>
      <c r="AA2289" s="48">
        <v>4288.3500000000004</v>
      </c>
      <c r="AB2289" s="76" t="str">
        <f>IFERROR(VLOOKUP(H2289,[1]!Tabela11[[#All],[PEP/ORDEM]:[Mês_Acompanhamento]],8,0),"GIRO")</f>
        <v>GIRO</v>
      </c>
      <c r="AC2289" s="36" t="s">
        <v>347</v>
      </c>
      <c r="AD2289" s="37">
        <v>45644</v>
      </c>
      <c r="AE2289" s="32" t="str">
        <f t="shared" si="332"/>
        <v>Não realizado</v>
      </c>
      <c r="AF2289" s="38" t="s">
        <v>68</v>
      </c>
      <c r="AG2289" s="49">
        <f t="shared" si="335"/>
        <v>0</v>
      </c>
      <c r="AH2289" s="40">
        <v>2548098.5699999998</v>
      </c>
      <c r="AI2289" s="50" t="e">
        <f t="shared" si="329"/>
        <v>#N/A</v>
      </c>
      <c r="AJ2289" s="41">
        <v>0</v>
      </c>
      <c r="AK2289" s="51">
        <v>0</v>
      </c>
      <c r="AL2289" s="34" t="str">
        <f t="shared" si="330"/>
        <v>Mauricio Alves</v>
      </c>
    </row>
    <row r="2290" spans="1:38" ht="15.75" hidden="1" x14ac:dyDescent="0.25">
      <c r="A2290" s="26" t="s">
        <v>365</v>
      </c>
      <c r="B2290" s="30" t="s">
        <v>39</v>
      </c>
      <c r="C2290" s="26" t="s">
        <v>52</v>
      </c>
      <c r="D2290" s="26" t="s">
        <v>40</v>
      </c>
      <c r="E2290" s="27">
        <v>55896</v>
      </c>
      <c r="F2290" s="67">
        <v>480</v>
      </c>
      <c r="G2290" s="67"/>
      <c r="H2290" s="167">
        <v>6000856941</v>
      </c>
      <c r="I2290" s="45">
        <v>11000051</v>
      </c>
      <c r="J2290" s="45" t="s">
        <v>367</v>
      </c>
      <c r="K2290" s="30" t="str">
        <f t="shared" si="331"/>
        <v>Custeio</v>
      </c>
      <c r="L2290" s="187"/>
      <c r="M2290" s="47" t="s">
        <v>99</v>
      </c>
      <c r="N2290" s="26" t="str">
        <f t="shared" si="337"/>
        <v>Pendente</v>
      </c>
      <c r="O2290" s="199" t="s">
        <v>422</v>
      </c>
      <c r="P2290" s="204" t="s">
        <v>1113</v>
      </c>
      <c r="Q2290" s="205" t="str">
        <f>IFERROR(IFERROR(VLOOKUP(H2290,[1]STATUS_CAPEX!I:J,2,0),VLOOKUP(H2290,[1]STATUS_OPEX!H:I,2,0)),0)</f>
        <v>LIB //CONC</v>
      </c>
      <c r="R2290" s="135">
        <v>45617</v>
      </c>
      <c r="S2290" s="32" t="s">
        <v>66</v>
      </c>
      <c r="T2290" s="47" t="s">
        <v>72</v>
      </c>
      <c r="U2290" s="33" t="s">
        <v>67</v>
      </c>
      <c r="V2290" s="33" t="str">
        <f t="shared" si="333"/>
        <v>OK</v>
      </c>
      <c r="W2290" s="33" t="s">
        <v>49</v>
      </c>
      <c r="X2290" s="33" t="s">
        <v>49</v>
      </c>
      <c r="Y2290" s="33" t="str">
        <f t="shared" si="336"/>
        <v>OK</v>
      </c>
      <c r="Z2290" s="14">
        <f t="shared" si="328"/>
        <v>0.8</v>
      </c>
      <c r="AA2290" s="48">
        <v>1300.24</v>
      </c>
      <c r="AB2290" s="76" t="str">
        <f>IFERROR(VLOOKUP(H2290,[1]!Tabela11[[#All],[PEP/ORDEM]:[Mês_Acompanhamento]],8,0),"GIRO")</f>
        <v>GIRO</v>
      </c>
      <c r="AC2290" s="36" t="s">
        <v>73</v>
      </c>
      <c r="AD2290" s="37" t="s">
        <v>51</v>
      </c>
      <c r="AE2290" s="32" t="str">
        <f t="shared" si="332"/>
        <v>Realizado</v>
      </c>
      <c r="AF2290" s="38" t="s">
        <v>68</v>
      </c>
      <c r="AG2290" s="49">
        <f t="shared" si="335"/>
        <v>1381.88</v>
      </c>
      <c r="AH2290" s="40">
        <v>2548098.5699999998</v>
      </c>
      <c r="AI2290" s="50" t="e">
        <f t="shared" si="329"/>
        <v>#N/A</v>
      </c>
      <c r="AJ2290" s="50">
        <v>26467133</v>
      </c>
      <c r="AK2290" s="77">
        <v>1381.88</v>
      </c>
      <c r="AL2290" s="34" t="str">
        <f t="shared" si="330"/>
        <v>Mauricio Alves</v>
      </c>
    </row>
    <row r="2291" spans="1:38" ht="15.75" hidden="1" x14ac:dyDescent="0.25">
      <c r="A2291" s="43" t="s">
        <v>183</v>
      </c>
      <c r="B2291" s="30" t="s">
        <v>360</v>
      </c>
      <c r="C2291" s="26" t="s">
        <v>189</v>
      </c>
      <c r="D2291" s="26" t="s">
        <v>40</v>
      </c>
      <c r="E2291" s="27">
        <v>45050441</v>
      </c>
      <c r="F2291" s="67">
        <v>481</v>
      </c>
      <c r="G2291" s="67"/>
      <c r="H2291" s="167" t="s">
        <v>1116</v>
      </c>
      <c r="I2291" s="45" t="s">
        <v>63</v>
      </c>
      <c r="J2291" s="45" t="s">
        <v>63</v>
      </c>
      <c r="K2291" s="30" t="str">
        <f t="shared" si="331"/>
        <v>EME</v>
      </c>
      <c r="L2291" s="47"/>
      <c r="M2291" s="47" t="s">
        <v>99</v>
      </c>
      <c r="N2291" s="26" t="str">
        <f t="shared" si="337"/>
        <v>Pendente</v>
      </c>
      <c r="O2291" s="199" t="s">
        <v>64</v>
      </c>
      <c r="P2291" s="208" t="s">
        <v>705</v>
      </c>
      <c r="Q2291" s="205" t="str">
        <f>IFERROR(IFERROR(VLOOKUP(H2291,[1]STATUS_CAPEX!I:J,2,0),VLOOKUP(H2291,[1]STATUS_OPEX!H:I,2,0)),0)</f>
        <v>LIB //ATEC</v>
      </c>
      <c r="R2291" s="135">
        <v>45617</v>
      </c>
      <c r="S2291" s="32" t="s">
        <v>66</v>
      </c>
      <c r="T2291" s="47" t="s">
        <v>48</v>
      </c>
      <c r="U2291" s="33" t="s">
        <v>67</v>
      </c>
      <c r="V2291" s="33" t="str">
        <f t="shared" si="333"/>
        <v>OK</v>
      </c>
      <c r="W2291" s="33" t="s">
        <v>148</v>
      </c>
      <c r="X2291" s="33" t="s">
        <v>148</v>
      </c>
      <c r="Y2291" s="33" t="str">
        <f t="shared" si="336"/>
        <v>NOK</v>
      </c>
      <c r="Z2291" s="14">
        <f t="shared" si="328"/>
        <v>0.2</v>
      </c>
      <c r="AA2291" s="48">
        <v>4986.03</v>
      </c>
      <c r="AB2291" s="76" t="str">
        <f>IFERROR(VLOOKUP(H2291,[1]!Tabela11[[#All],[PEP/ORDEM]:[Mês_Acompanhamento]],8,0),"GIRO")</f>
        <v>GIRO</v>
      </c>
      <c r="AC2291" s="36" t="s">
        <v>347</v>
      </c>
      <c r="AD2291" s="37" t="s">
        <v>51</v>
      </c>
      <c r="AE2291" s="32" t="str">
        <f t="shared" si="332"/>
        <v>Não realizado</v>
      </c>
      <c r="AF2291" s="38" t="s">
        <v>68</v>
      </c>
      <c r="AG2291" s="49">
        <f t="shared" si="335"/>
        <v>4986.03</v>
      </c>
      <c r="AH2291" s="40">
        <v>2548098.5699999998</v>
      </c>
      <c r="AI2291" s="50" t="e">
        <f t="shared" si="329"/>
        <v>#N/A</v>
      </c>
      <c r="AJ2291" s="110"/>
      <c r="AK2291" s="77"/>
      <c r="AL2291" s="34" t="str">
        <f t="shared" si="330"/>
        <v>Erica Fragoso</v>
      </c>
    </row>
    <row r="2292" spans="1:38" ht="15.75" hidden="1" x14ac:dyDescent="0.25">
      <c r="A2292" s="43" t="s">
        <v>106</v>
      </c>
      <c r="B2292" s="30" t="s">
        <v>39</v>
      </c>
      <c r="C2292" s="26" t="s">
        <v>52</v>
      </c>
      <c r="D2292" s="26" t="s">
        <v>40</v>
      </c>
      <c r="E2292" s="27">
        <v>51334</v>
      </c>
      <c r="F2292" s="67">
        <v>482</v>
      </c>
      <c r="G2292" s="67"/>
      <c r="H2292" s="44">
        <v>6000856294</v>
      </c>
      <c r="I2292" s="209">
        <v>149013943</v>
      </c>
      <c r="J2292" s="209" t="s">
        <v>375</v>
      </c>
      <c r="K2292" s="30" t="str">
        <f t="shared" si="331"/>
        <v>Custeio</v>
      </c>
      <c r="L2292" s="187"/>
      <c r="M2292" s="47" t="s">
        <v>99</v>
      </c>
      <c r="N2292" s="26" t="str">
        <f t="shared" si="337"/>
        <v>Pendente</v>
      </c>
      <c r="O2292" s="47" t="s">
        <v>45</v>
      </c>
      <c r="P2292" s="206" t="s">
        <v>1113</v>
      </c>
      <c r="Q2292" s="26" t="str">
        <f>IFERROR(IFERROR(VLOOKUP(H2292,[1]STATUS_CAPEX!I:J,2,0),VLOOKUP(H2292,[1]STATUS_OPEX!H:I,2,0)),0)</f>
        <v>LIB //ATEC</v>
      </c>
      <c r="R2292" s="135">
        <v>45617</v>
      </c>
      <c r="S2292" s="32" t="s">
        <v>66</v>
      </c>
      <c r="T2292" s="47" t="s">
        <v>72</v>
      </c>
      <c r="U2292" s="47" t="s">
        <v>67</v>
      </c>
      <c r="V2292" s="33" t="str">
        <f t="shared" si="333"/>
        <v>OK</v>
      </c>
      <c r="W2292" s="33" t="s">
        <v>49</v>
      </c>
      <c r="X2292" s="33" t="s">
        <v>49</v>
      </c>
      <c r="Y2292" s="33" t="str">
        <f t="shared" si="336"/>
        <v>OK</v>
      </c>
      <c r="Z2292" s="14">
        <f t="shared" si="328"/>
        <v>0.8</v>
      </c>
      <c r="AA2292" s="48">
        <v>1300.24</v>
      </c>
      <c r="AB2292" s="76" t="str">
        <f>IFERROR(VLOOKUP(H2292,[1]!Tabela11[[#All],[PEP/ORDEM]:[Mês_Acompanhamento]],8,0),"GIRO")</f>
        <v>GIRO</v>
      </c>
      <c r="AC2292" s="36" t="s">
        <v>73</v>
      </c>
      <c r="AD2292" s="37" t="s">
        <v>51</v>
      </c>
      <c r="AE2292" s="32" t="str">
        <f t="shared" si="332"/>
        <v>Realizado</v>
      </c>
      <c r="AF2292" s="38" t="s">
        <v>68</v>
      </c>
      <c r="AG2292" s="49">
        <f t="shared" si="335"/>
        <v>974.93</v>
      </c>
      <c r="AH2292" s="40">
        <v>2548098.5699999998</v>
      </c>
      <c r="AI2292" s="50" t="e">
        <f t="shared" si="329"/>
        <v>#N/A</v>
      </c>
      <c r="AJ2292" s="50">
        <v>26467170</v>
      </c>
      <c r="AK2292" s="77">
        <v>974.93</v>
      </c>
      <c r="AL2292" s="34" t="str">
        <f t="shared" si="330"/>
        <v>Mauricio Alves</v>
      </c>
    </row>
    <row r="2293" spans="1:38" ht="15.75" hidden="1" x14ac:dyDescent="0.25">
      <c r="A2293" s="43" t="s">
        <v>106</v>
      </c>
      <c r="B2293" s="30" t="s">
        <v>39</v>
      </c>
      <c r="C2293" s="26" t="s">
        <v>52</v>
      </c>
      <c r="D2293" s="26" t="s">
        <v>40</v>
      </c>
      <c r="E2293" s="27">
        <v>58035</v>
      </c>
      <c r="F2293" s="67">
        <v>483</v>
      </c>
      <c r="G2293" s="67"/>
      <c r="H2293" s="44" t="s">
        <v>1117</v>
      </c>
      <c r="I2293" s="45" t="s">
        <v>63</v>
      </c>
      <c r="J2293" s="45" t="s">
        <v>63</v>
      </c>
      <c r="K2293" s="30" t="str">
        <f t="shared" si="331"/>
        <v>EME</v>
      </c>
      <c r="L2293" s="47" t="s">
        <v>136</v>
      </c>
      <c r="M2293" s="47" t="s">
        <v>99</v>
      </c>
      <c r="N2293" s="26" t="str">
        <f t="shared" si="337"/>
        <v>Pendente</v>
      </c>
      <c r="O2293" s="199" t="s">
        <v>117</v>
      </c>
      <c r="P2293" s="204" t="s">
        <v>808</v>
      </c>
      <c r="Q2293" s="205" t="str">
        <f>IFERROR(IFERROR(VLOOKUP(H2293,[1]STATUS_CAPEX!I:J,2,0),VLOOKUP(H2293,[1]STATUS_OPEX!H:I,2,0)),0)</f>
        <v>LIB //ENER</v>
      </c>
      <c r="R2293" s="135">
        <v>45617</v>
      </c>
      <c r="S2293" s="32" t="s">
        <v>66</v>
      </c>
      <c r="T2293" s="47" t="s">
        <v>48</v>
      </c>
      <c r="U2293" s="33" t="s">
        <v>67</v>
      </c>
      <c r="V2293" s="33" t="str">
        <f t="shared" si="333"/>
        <v>OK</v>
      </c>
      <c r="W2293" s="33" t="s">
        <v>49</v>
      </c>
      <c r="X2293" s="33" t="s">
        <v>49</v>
      </c>
      <c r="Y2293" s="33" t="str">
        <f t="shared" si="336"/>
        <v>OK</v>
      </c>
      <c r="Z2293" s="14">
        <f t="shared" si="328"/>
        <v>0.8</v>
      </c>
      <c r="AA2293" s="48">
        <v>5295.51</v>
      </c>
      <c r="AB2293" s="76" t="s">
        <v>661</v>
      </c>
      <c r="AC2293" s="36" t="s">
        <v>347</v>
      </c>
      <c r="AD2293" s="37" t="s">
        <v>51</v>
      </c>
      <c r="AE2293" s="32" t="str">
        <f t="shared" si="332"/>
        <v>Realizado</v>
      </c>
      <c r="AF2293" s="38" t="s">
        <v>68</v>
      </c>
      <c r="AG2293" s="49">
        <f t="shared" si="335"/>
        <v>4872</v>
      </c>
      <c r="AH2293" s="40">
        <v>2548098.5699999998</v>
      </c>
      <c r="AI2293" s="50" t="e">
        <f t="shared" si="329"/>
        <v>#N/A</v>
      </c>
      <c r="AJ2293" s="110">
        <v>26506385</v>
      </c>
      <c r="AK2293" s="77">
        <v>4872</v>
      </c>
      <c r="AL2293" s="34" t="str">
        <f t="shared" si="330"/>
        <v>Mauricio Alves</v>
      </c>
    </row>
    <row r="2294" spans="1:38" ht="15.75" hidden="1" x14ac:dyDescent="0.25">
      <c r="A2294" s="43" t="s">
        <v>106</v>
      </c>
      <c r="B2294" s="30" t="s">
        <v>39</v>
      </c>
      <c r="C2294" s="26" t="s">
        <v>52</v>
      </c>
      <c r="D2294" s="26" t="s">
        <v>40</v>
      </c>
      <c r="E2294" s="27">
        <v>61947</v>
      </c>
      <c r="F2294" s="67">
        <v>484</v>
      </c>
      <c r="G2294" s="67"/>
      <c r="H2294" s="44" t="s">
        <v>1118</v>
      </c>
      <c r="I2294" s="45" t="s">
        <v>63</v>
      </c>
      <c r="J2294" s="45" t="s">
        <v>63</v>
      </c>
      <c r="K2294" s="30" t="str">
        <f t="shared" si="331"/>
        <v>EME</v>
      </c>
      <c r="L2294" s="47" t="s">
        <v>136</v>
      </c>
      <c r="M2294" s="47" t="s">
        <v>99</v>
      </c>
      <c r="N2294" s="26" t="str">
        <f t="shared" si="337"/>
        <v>Pendente</v>
      </c>
      <c r="O2294" s="47" t="s">
        <v>45</v>
      </c>
      <c r="P2294" s="210" t="s">
        <v>700</v>
      </c>
      <c r="Q2294" s="26" t="str">
        <f>IFERROR(IFERROR(VLOOKUP(H2294,[1]STATUS_CAPEX!I:J,2,0),VLOOKUP(H2294,[1]STATUS_OPEX!H:I,2,0)),0)</f>
        <v>LIB //ENER</v>
      </c>
      <c r="R2294" s="135">
        <v>45617</v>
      </c>
      <c r="S2294" s="32" t="s">
        <v>66</v>
      </c>
      <c r="T2294" s="47" t="s">
        <v>48</v>
      </c>
      <c r="U2294" s="33" t="s">
        <v>67</v>
      </c>
      <c r="V2294" s="33" t="str">
        <f t="shared" si="333"/>
        <v>OK</v>
      </c>
      <c r="W2294" s="33" t="s">
        <v>49</v>
      </c>
      <c r="X2294" s="33" t="s">
        <v>49</v>
      </c>
      <c r="Y2294" s="33" t="str">
        <f t="shared" si="336"/>
        <v>OK</v>
      </c>
      <c r="Z2294" s="14">
        <f t="shared" si="328"/>
        <v>0.8</v>
      </c>
      <c r="AA2294" s="48">
        <v>3489.68</v>
      </c>
      <c r="AB2294" s="76" t="s">
        <v>661</v>
      </c>
      <c r="AC2294" s="36" t="s">
        <v>347</v>
      </c>
      <c r="AD2294" s="37" t="s">
        <v>51</v>
      </c>
      <c r="AE2294" s="32" t="str">
        <f t="shared" si="332"/>
        <v>Realizado</v>
      </c>
      <c r="AF2294" s="38" t="s">
        <v>68</v>
      </c>
      <c r="AG2294" s="49">
        <f t="shared" si="335"/>
        <v>3690.81</v>
      </c>
      <c r="AH2294" s="40">
        <v>2548098.5699999998</v>
      </c>
      <c r="AI2294" s="50" t="e">
        <f t="shared" si="329"/>
        <v>#N/A</v>
      </c>
      <c r="AJ2294" s="110">
        <v>26585597</v>
      </c>
      <c r="AK2294" s="77">
        <v>3690.81</v>
      </c>
      <c r="AL2294" s="34" t="str">
        <f t="shared" si="330"/>
        <v>Mauricio Alves</v>
      </c>
    </row>
    <row r="2295" spans="1:38" ht="15.75" hidden="1" x14ac:dyDescent="0.25">
      <c r="A2295" s="43" t="s">
        <v>106</v>
      </c>
      <c r="B2295" s="30" t="s">
        <v>39</v>
      </c>
      <c r="C2295" s="26" t="s">
        <v>52</v>
      </c>
      <c r="D2295" s="26" t="s">
        <v>40</v>
      </c>
      <c r="E2295" s="27">
        <v>60227</v>
      </c>
      <c r="F2295" s="67">
        <v>485</v>
      </c>
      <c r="G2295" s="67"/>
      <c r="H2295" s="44">
        <v>6000857607</v>
      </c>
      <c r="I2295" s="211">
        <v>27000063</v>
      </c>
      <c r="J2295" s="211" t="s">
        <v>377</v>
      </c>
      <c r="K2295" s="30" t="str">
        <f t="shared" si="331"/>
        <v>Custeio</v>
      </c>
      <c r="L2295" s="47"/>
      <c r="M2295" s="47" t="s">
        <v>99</v>
      </c>
      <c r="N2295" s="26" t="str">
        <f t="shared" si="337"/>
        <v>Pendente</v>
      </c>
      <c r="O2295" s="47" t="s">
        <v>84</v>
      </c>
      <c r="P2295" s="171" t="s">
        <v>1113</v>
      </c>
      <c r="Q2295" s="26" t="str">
        <f>IFERROR(IFERROR(VLOOKUP(H2295,[1]STATUS_CAPEX!I:J,2,0),VLOOKUP(H2295,[1]STATUS_OPEX!H:I,2,0)),0)</f>
        <v>LIB //ATEC</v>
      </c>
      <c r="R2295" s="135">
        <v>45617</v>
      </c>
      <c r="S2295" s="32" t="s">
        <v>66</v>
      </c>
      <c r="T2295" s="47" t="s">
        <v>72</v>
      </c>
      <c r="U2295" s="33" t="s">
        <v>67</v>
      </c>
      <c r="V2295" s="33" t="str">
        <f t="shared" si="333"/>
        <v>OK</v>
      </c>
      <c r="W2295" s="33" t="s">
        <v>49</v>
      </c>
      <c r="X2295" s="33" t="s">
        <v>49</v>
      </c>
      <c r="Y2295" s="33" t="str">
        <f t="shared" si="336"/>
        <v>OK</v>
      </c>
      <c r="Z2295" s="14">
        <f t="shared" si="328"/>
        <v>0.8</v>
      </c>
      <c r="AA2295" s="48">
        <v>1300.24</v>
      </c>
      <c r="AB2295" s="76" t="str">
        <f>IFERROR(VLOOKUP(H2295,[1]!Tabela11[[#All],[PEP/ORDEM]:[Mês_Acompanhamento]],8,0),"GIRO")</f>
        <v>GIRO</v>
      </c>
      <c r="AC2295" s="36" t="str">
        <f>IFERROR(VLOOKUP(T2295,[1]STATUS_CAPEX!Q:R,2,0),"SAMUEL OLIVEIRA")</f>
        <v>SAMUEL OLIVEIRA</v>
      </c>
      <c r="AD2295" s="37" t="s">
        <v>51</v>
      </c>
      <c r="AE2295" s="32" t="str">
        <f t="shared" si="332"/>
        <v>Realizado</v>
      </c>
      <c r="AF2295" s="38" t="s">
        <v>68</v>
      </c>
      <c r="AG2295" s="49">
        <f t="shared" si="335"/>
        <v>974.93</v>
      </c>
      <c r="AH2295" s="40">
        <v>2548098.5699999998</v>
      </c>
      <c r="AI2295" s="50" t="e">
        <f t="shared" si="329"/>
        <v>#N/A</v>
      </c>
      <c r="AJ2295" s="110">
        <v>26672218</v>
      </c>
      <c r="AK2295" s="77">
        <v>974.93</v>
      </c>
      <c r="AL2295" s="34" t="str">
        <f t="shared" si="330"/>
        <v>Mauricio Alves</v>
      </c>
    </row>
    <row r="2296" spans="1:38" ht="15.75" hidden="1" x14ac:dyDescent="0.25">
      <c r="A2296" s="43" t="s">
        <v>106</v>
      </c>
      <c r="B2296" s="30" t="s">
        <v>39</v>
      </c>
      <c r="C2296" s="26" t="s">
        <v>52</v>
      </c>
      <c r="D2296" s="26" t="s">
        <v>40</v>
      </c>
      <c r="E2296" s="27">
        <v>4502474</v>
      </c>
      <c r="F2296" s="67">
        <v>486</v>
      </c>
      <c r="G2296" s="67"/>
      <c r="H2296" s="44">
        <v>6000856545</v>
      </c>
      <c r="I2296" s="112">
        <v>67617912</v>
      </c>
      <c r="J2296" s="112" t="s">
        <v>368</v>
      </c>
      <c r="K2296" s="30" t="str">
        <f t="shared" si="331"/>
        <v>Custeio</v>
      </c>
      <c r="L2296" s="187"/>
      <c r="M2296" s="47" t="s">
        <v>99</v>
      </c>
      <c r="N2296" s="26" t="str">
        <f t="shared" si="337"/>
        <v>Pendente</v>
      </c>
      <c r="O2296" s="47" t="s">
        <v>117</v>
      </c>
      <c r="P2296" s="171" t="s">
        <v>1113</v>
      </c>
      <c r="Q2296" s="26" t="str">
        <f>IFERROR(IFERROR(VLOOKUP(H2296,[1]STATUS_CAPEX!I:J,2,0),VLOOKUP(H2296,[1]STATUS_OPEX!H:I,2,0)),0)</f>
        <v>LIB //ATEC</v>
      </c>
      <c r="R2296" s="135">
        <v>45617</v>
      </c>
      <c r="S2296" s="32" t="s">
        <v>66</v>
      </c>
      <c r="T2296" s="47" t="s">
        <v>72</v>
      </c>
      <c r="U2296" s="33" t="s">
        <v>67</v>
      </c>
      <c r="V2296" s="33" t="str">
        <f t="shared" si="333"/>
        <v>OK</v>
      </c>
      <c r="W2296" s="33" t="s">
        <v>49</v>
      </c>
      <c r="X2296" s="33" t="s">
        <v>49</v>
      </c>
      <c r="Y2296" s="33" t="str">
        <f t="shared" si="336"/>
        <v>OK</v>
      </c>
      <c r="Z2296" s="14">
        <f t="shared" si="328"/>
        <v>0.8</v>
      </c>
      <c r="AA2296" s="48">
        <v>10401.92</v>
      </c>
      <c r="AB2296" s="76" t="str">
        <f>IFERROR(VLOOKUP(H2296,[1]!Tabela11[[#All],[PEP/ORDEM]:[Mês_Acompanhamento]],8,0),"GIRO")</f>
        <v>GIRO</v>
      </c>
      <c r="AC2296" s="36" t="s">
        <v>73</v>
      </c>
      <c r="AD2296" s="37" t="s">
        <v>51</v>
      </c>
      <c r="AE2296" s="32" t="str">
        <f t="shared" si="332"/>
        <v>Realizado</v>
      </c>
      <c r="AF2296" s="38" t="s">
        <v>68</v>
      </c>
      <c r="AG2296" s="49">
        <f t="shared" si="335"/>
        <v>7799.44</v>
      </c>
      <c r="AH2296" s="40">
        <v>2548098.5699999998</v>
      </c>
      <c r="AI2296" s="50" t="e">
        <f t="shared" si="329"/>
        <v>#N/A</v>
      </c>
      <c r="AJ2296" s="50">
        <v>26467166</v>
      </c>
      <c r="AK2296" s="77">
        <v>7799.44</v>
      </c>
      <c r="AL2296" s="34" t="str">
        <f t="shared" si="330"/>
        <v>Mauricio Alves</v>
      </c>
    </row>
    <row r="2297" spans="1:38" ht="15.75" hidden="1" x14ac:dyDescent="0.25">
      <c r="A2297" s="43" t="s">
        <v>106</v>
      </c>
      <c r="B2297" s="30" t="s">
        <v>39</v>
      </c>
      <c r="C2297" s="26" t="s">
        <v>52</v>
      </c>
      <c r="D2297" s="26" t="s">
        <v>40</v>
      </c>
      <c r="E2297" s="27">
        <v>47454</v>
      </c>
      <c r="F2297" s="67">
        <v>487</v>
      </c>
      <c r="G2297" s="67"/>
      <c r="H2297" s="44" t="s">
        <v>1119</v>
      </c>
      <c r="I2297" s="45" t="s">
        <v>63</v>
      </c>
      <c r="J2297" s="45" t="s">
        <v>63</v>
      </c>
      <c r="K2297" s="30" t="str">
        <f t="shared" si="331"/>
        <v>EME</v>
      </c>
      <c r="L2297" s="47" t="s">
        <v>136</v>
      </c>
      <c r="M2297" s="47" t="s">
        <v>99</v>
      </c>
      <c r="N2297" s="26" t="str">
        <f t="shared" si="337"/>
        <v>Pendente</v>
      </c>
      <c r="O2297" s="47" t="s">
        <v>64</v>
      </c>
      <c r="P2297" s="171" t="s">
        <v>700</v>
      </c>
      <c r="Q2297" s="26" t="str">
        <f>IFERROR(IFERROR(VLOOKUP(H2297,[1]STATUS_CAPEX!I:J,2,0),VLOOKUP(H2297,[1]STATUS_OPEX!H:I,2,0)),0)</f>
        <v>LIB //ENER</v>
      </c>
      <c r="R2297" s="135">
        <v>45617</v>
      </c>
      <c r="S2297" s="32" t="s">
        <v>66</v>
      </c>
      <c r="T2297" s="47" t="s">
        <v>48</v>
      </c>
      <c r="U2297" s="33" t="s">
        <v>67</v>
      </c>
      <c r="V2297" s="33" t="str">
        <f t="shared" si="333"/>
        <v>OK</v>
      </c>
      <c r="W2297" s="33" t="s">
        <v>49</v>
      </c>
      <c r="X2297" s="33" t="s">
        <v>49</v>
      </c>
      <c r="Y2297" s="33" t="str">
        <f t="shared" si="336"/>
        <v>OK</v>
      </c>
      <c r="Z2297" s="14">
        <f t="shared" si="328"/>
        <v>0.8</v>
      </c>
      <c r="AA2297" s="48">
        <v>5065.7700000000004</v>
      </c>
      <c r="AB2297" s="76" t="s">
        <v>661</v>
      </c>
      <c r="AC2297" s="36" t="s">
        <v>347</v>
      </c>
      <c r="AD2297" s="37" t="s">
        <v>51</v>
      </c>
      <c r="AE2297" s="32" t="str">
        <f t="shared" si="332"/>
        <v>Realizado</v>
      </c>
      <c r="AF2297" s="38" t="s">
        <v>68</v>
      </c>
      <c r="AG2297" s="49">
        <f t="shared" si="335"/>
        <v>3690.81</v>
      </c>
      <c r="AH2297" s="40">
        <v>2548098.5699999998</v>
      </c>
      <c r="AI2297" s="50" t="e">
        <f t="shared" si="329"/>
        <v>#N/A</v>
      </c>
      <c r="AJ2297" s="110">
        <v>26490831</v>
      </c>
      <c r="AK2297" s="77">
        <v>3690.81</v>
      </c>
      <c r="AL2297" s="34" t="str">
        <f t="shared" si="330"/>
        <v>Mauricio Alves</v>
      </c>
    </row>
    <row r="2298" spans="1:38" ht="15.75" hidden="1" x14ac:dyDescent="0.25">
      <c r="A2298" s="26" t="s">
        <v>365</v>
      </c>
      <c r="B2298" s="30" t="s">
        <v>39</v>
      </c>
      <c r="C2298" s="26" t="s">
        <v>52</v>
      </c>
      <c r="D2298" s="26" t="s">
        <v>40</v>
      </c>
      <c r="E2298" s="27">
        <v>45001253</v>
      </c>
      <c r="F2298" s="67">
        <v>488</v>
      </c>
      <c r="G2298" s="67"/>
      <c r="H2298" s="167">
        <v>6000856331</v>
      </c>
      <c r="I2298" s="209">
        <v>149008251</v>
      </c>
      <c r="J2298" s="209" t="s">
        <v>379</v>
      </c>
      <c r="K2298" s="30" t="str">
        <f t="shared" si="331"/>
        <v>Custeio</v>
      </c>
      <c r="L2298" s="187"/>
      <c r="M2298" s="47" t="s">
        <v>99</v>
      </c>
      <c r="N2298" s="26" t="str">
        <f t="shared" si="337"/>
        <v>Pendente</v>
      </c>
      <c r="O2298" s="47" t="s">
        <v>45</v>
      </c>
      <c r="P2298" s="171" t="s">
        <v>1113</v>
      </c>
      <c r="Q2298" s="26" t="str">
        <f>IFERROR(IFERROR(VLOOKUP(H2298,[1]STATUS_CAPEX!I:J,2,0),VLOOKUP(H2298,[1]STATUS_OPEX!H:I,2,0)),0)</f>
        <v>LIB //CONC</v>
      </c>
      <c r="R2298" s="135">
        <v>45617</v>
      </c>
      <c r="S2298" s="32" t="s">
        <v>66</v>
      </c>
      <c r="T2298" s="47" t="s">
        <v>72</v>
      </c>
      <c r="U2298" s="47" t="s">
        <v>67</v>
      </c>
      <c r="V2298" s="33" t="str">
        <f t="shared" si="333"/>
        <v>OK</v>
      </c>
      <c r="W2298" s="33" t="s">
        <v>49</v>
      </c>
      <c r="X2298" s="33" t="s">
        <v>49</v>
      </c>
      <c r="Y2298" s="33" t="str">
        <f t="shared" si="336"/>
        <v>OK</v>
      </c>
      <c r="Z2298" s="14">
        <f t="shared" si="328"/>
        <v>0.8</v>
      </c>
      <c r="AA2298" s="48">
        <v>1300.24</v>
      </c>
      <c r="AB2298" s="76" t="str">
        <f>IFERROR(VLOOKUP(H2298,[1]!Tabela11[[#All],[PEP/ORDEM]:[Mês_Acompanhamento]],8,0),"GIRO")</f>
        <v>GIRO</v>
      </c>
      <c r="AC2298" s="36" t="s">
        <v>271</v>
      </c>
      <c r="AD2298" s="37" t="s">
        <v>51</v>
      </c>
      <c r="AE2298" s="32" t="str">
        <f t="shared" si="332"/>
        <v>Realizado</v>
      </c>
      <c r="AF2298" s="38" t="s">
        <v>68</v>
      </c>
      <c r="AG2298" s="49">
        <f t="shared" si="335"/>
        <v>974.93</v>
      </c>
      <c r="AH2298" s="40">
        <v>2548098.5699999998</v>
      </c>
      <c r="AI2298" s="50" t="e">
        <f t="shared" si="329"/>
        <v>#N/A</v>
      </c>
      <c r="AJ2298" s="110">
        <v>26467204</v>
      </c>
      <c r="AK2298" s="77">
        <v>974.93</v>
      </c>
      <c r="AL2298" s="34" t="str">
        <f t="shared" si="330"/>
        <v>Mauricio Alves</v>
      </c>
    </row>
    <row r="2299" spans="1:38" ht="15.75" hidden="1" x14ac:dyDescent="0.25">
      <c r="A2299" s="43" t="s">
        <v>106</v>
      </c>
      <c r="B2299" s="30" t="s">
        <v>39</v>
      </c>
      <c r="C2299" s="26" t="s">
        <v>52</v>
      </c>
      <c r="D2299" s="26" t="s">
        <v>40</v>
      </c>
      <c r="E2299" s="27">
        <v>44100</v>
      </c>
      <c r="F2299" s="67">
        <v>489</v>
      </c>
      <c r="G2299" s="67"/>
      <c r="H2299" s="44" t="s">
        <v>1120</v>
      </c>
      <c r="I2299" s="45" t="s">
        <v>63</v>
      </c>
      <c r="J2299" s="45" t="s">
        <v>63</v>
      </c>
      <c r="K2299" s="30" t="str">
        <f t="shared" si="331"/>
        <v>EME</v>
      </c>
      <c r="L2299" s="47" t="s">
        <v>136</v>
      </c>
      <c r="M2299" s="47" t="s">
        <v>99</v>
      </c>
      <c r="N2299" s="26" t="str">
        <f t="shared" si="337"/>
        <v>Pendente</v>
      </c>
      <c r="O2299" s="47" t="s">
        <v>45</v>
      </c>
      <c r="P2299" s="173" t="s">
        <v>700</v>
      </c>
      <c r="Q2299" s="26" t="str">
        <f>IFERROR(IFERROR(VLOOKUP(H2299,[1]STATUS_CAPEX!I:J,2,0),VLOOKUP(H2299,[1]STATUS_OPEX!H:I,2,0)),0)</f>
        <v>LIB //ENER</v>
      </c>
      <c r="R2299" s="135">
        <v>45617</v>
      </c>
      <c r="S2299" s="32" t="s">
        <v>66</v>
      </c>
      <c r="T2299" s="47" t="s">
        <v>48</v>
      </c>
      <c r="U2299" s="33" t="s">
        <v>67</v>
      </c>
      <c r="V2299" s="33" t="str">
        <f t="shared" si="333"/>
        <v>OK</v>
      </c>
      <c r="W2299" s="33" t="s">
        <v>49</v>
      </c>
      <c r="X2299" s="33" t="s">
        <v>49</v>
      </c>
      <c r="Y2299" s="33" t="str">
        <f t="shared" si="336"/>
        <v>OK</v>
      </c>
      <c r="Z2299" s="14">
        <f t="shared" si="328"/>
        <v>0.8</v>
      </c>
      <c r="AA2299" s="48">
        <v>4075.58</v>
      </c>
      <c r="AB2299" s="76" t="s">
        <v>661</v>
      </c>
      <c r="AC2299" s="36" t="s">
        <v>347</v>
      </c>
      <c r="AD2299" s="37" t="s">
        <v>51</v>
      </c>
      <c r="AE2299" s="32" t="str">
        <f t="shared" si="332"/>
        <v>Realizado</v>
      </c>
      <c r="AF2299" s="38" t="s">
        <v>68</v>
      </c>
      <c r="AG2299" s="49">
        <f t="shared" si="335"/>
        <v>4291.4399999999996</v>
      </c>
      <c r="AH2299" s="40">
        <v>2548098.5699999998</v>
      </c>
      <c r="AI2299" s="50" t="e">
        <f t="shared" si="329"/>
        <v>#N/A</v>
      </c>
      <c r="AJ2299" s="110">
        <v>26490664</v>
      </c>
      <c r="AK2299" s="77">
        <v>4291.4399999999996</v>
      </c>
      <c r="AL2299" s="34" t="str">
        <f t="shared" si="330"/>
        <v>Mauricio Alves</v>
      </c>
    </row>
    <row r="2300" spans="1:38" hidden="1" x14ac:dyDescent="0.25">
      <c r="A2300" s="43" t="s">
        <v>183</v>
      </c>
      <c r="B2300" s="153" t="s">
        <v>1121</v>
      </c>
      <c r="C2300" s="26" t="s">
        <v>189</v>
      </c>
      <c r="D2300" s="26" t="s">
        <v>354</v>
      </c>
      <c r="E2300" s="212">
        <v>949</v>
      </c>
      <c r="F2300" s="213">
        <v>472</v>
      </c>
      <c r="G2300" s="118"/>
      <c r="H2300" s="196" t="s">
        <v>1122</v>
      </c>
      <c r="I2300" s="45" t="s">
        <v>63</v>
      </c>
      <c r="J2300" s="45" t="s">
        <v>63</v>
      </c>
      <c r="K2300" s="30" t="str">
        <f t="shared" si="331"/>
        <v>EME</v>
      </c>
      <c r="L2300" s="119"/>
      <c r="M2300" s="47" t="s">
        <v>99</v>
      </c>
      <c r="N2300" s="43" t="str">
        <f t="shared" si="337"/>
        <v>Pendente</v>
      </c>
      <c r="O2300" s="119"/>
      <c r="P2300" s="119"/>
      <c r="Q2300" s="43" t="str">
        <f>IFERROR(IFERROR(VLOOKUP(H2300,[1]STATUS_CAPEX!I:J,2,0),VLOOKUP(H2300,[1]STATUS_OPEX!H:I,2,0)),0)</f>
        <v>LIB //ENER</v>
      </c>
      <c r="R2300" s="135">
        <v>45617</v>
      </c>
      <c r="S2300" s="32" t="s">
        <v>66</v>
      </c>
      <c r="T2300" s="47" t="s">
        <v>48</v>
      </c>
      <c r="U2300" s="119" t="s">
        <v>1099</v>
      </c>
      <c r="V2300" s="119" t="s">
        <v>1099</v>
      </c>
      <c r="W2300" s="33" t="s">
        <v>148</v>
      </c>
      <c r="X2300" s="33" t="s">
        <v>148</v>
      </c>
      <c r="Y2300" s="119" t="s">
        <v>1099</v>
      </c>
      <c r="Z2300" s="14">
        <f t="shared" si="328"/>
        <v>0</v>
      </c>
      <c r="AA2300" s="121"/>
      <c r="AB2300" s="139" t="str">
        <f>IFERROR(VLOOKUP(H2300,[1]!Tabela11[[#All],[PEP/ORDEM]:[Mês_Acompanhamento]],8,0),"GIRO")</f>
        <v>GIRO</v>
      </c>
      <c r="AC2300" s="104" t="s">
        <v>404</v>
      </c>
      <c r="AD2300" s="37" t="s">
        <v>51</v>
      </c>
      <c r="AE2300" s="32" t="str">
        <f t="shared" si="332"/>
        <v>Não realizado</v>
      </c>
      <c r="AF2300" s="38" t="s">
        <v>68</v>
      </c>
      <c r="AG2300" s="126">
        <f t="shared" si="335"/>
        <v>0</v>
      </c>
      <c r="AH2300" s="40">
        <v>2548098.5699999998</v>
      </c>
      <c r="AI2300" s="127" t="e">
        <f t="shared" si="329"/>
        <v>#N/A</v>
      </c>
      <c r="AJ2300" s="124"/>
      <c r="AK2300" s="156"/>
      <c r="AL2300" s="34" t="str">
        <f t="shared" si="330"/>
        <v>Erica Fragoso</v>
      </c>
    </row>
    <row r="2301" spans="1:38" x14ac:dyDescent="0.25">
      <c r="A2301" s="26" t="s">
        <v>38</v>
      </c>
      <c r="B2301" s="26" t="s">
        <v>39</v>
      </c>
      <c r="C2301" s="26" t="s">
        <v>52</v>
      </c>
      <c r="D2301" s="26" t="s">
        <v>40</v>
      </c>
      <c r="E2301" s="27"/>
      <c r="F2301" s="67"/>
      <c r="G2301" s="67"/>
      <c r="H2301" s="197" t="s">
        <v>1123</v>
      </c>
      <c r="I2301" s="55" t="s">
        <v>42</v>
      </c>
      <c r="J2301" s="55" t="s">
        <v>42</v>
      </c>
      <c r="K2301" s="30" t="str">
        <f t="shared" si="331"/>
        <v>EME</v>
      </c>
      <c r="L2301" s="47"/>
      <c r="M2301" s="47" t="s">
        <v>99</v>
      </c>
      <c r="N2301" s="26" t="str">
        <f t="shared" si="337"/>
        <v>Realizado</v>
      </c>
      <c r="O2301" s="47"/>
      <c r="P2301" s="47"/>
      <c r="Q2301" s="26" t="str">
        <f>IFERROR(IFERROR(VLOOKUP(H2301,[1]STATUS_CAPEX!I:J,2,0),VLOOKUP(H2301,[1]STATUS_OPEX!H:I,2,0)),0)</f>
        <v>LIB //CKCP</v>
      </c>
      <c r="R2301" s="135">
        <v>45617</v>
      </c>
      <c r="S2301" s="99" t="s">
        <v>165</v>
      </c>
      <c r="T2301" s="47" t="s">
        <v>48</v>
      </c>
      <c r="U2301" s="33" t="s">
        <v>39</v>
      </c>
      <c r="V2301" s="33" t="s">
        <v>39</v>
      </c>
      <c r="W2301" s="33" t="s">
        <v>49</v>
      </c>
      <c r="X2301" s="33" t="s">
        <v>49</v>
      </c>
      <c r="Y2301" s="33" t="s">
        <v>39</v>
      </c>
      <c r="Z2301" s="14">
        <f t="shared" si="328"/>
        <v>1</v>
      </c>
      <c r="AA2301" s="48"/>
      <c r="AB2301" s="76" t="str">
        <f>IFERROR(VLOOKUP(H2301,[1]!Tabela11[[#All],[PEP/ORDEM]:[Mês_Acompanhamento]],8,0),"GIRO")</f>
        <v>GIRO</v>
      </c>
      <c r="AC2301" s="104" t="s">
        <v>404</v>
      </c>
      <c r="AD2301" s="37" t="s">
        <v>51</v>
      </c>
      <c r="AE2301" s="32" t="str">
        <f t="shared" si="332"/>
        <v>Realizado</v>
      </c>
      <c r="AF2301" s="38" t="s">
        <v>166</v>
      </c>
      <c r="AG2301" s="126">
        <f t="shared" si="335"/>
        <v>799.88</v>
      </c>
      <c r="AH2301" s="40">
        <v>2548098.5699999998</v>
      </c>
      <c r="AI2301" s="127" t="e">
        <f t="shared" si="329"/>
        <v>#N/A</v>
      </c>
      <c r="AJ2301" s="124" t="s">
        <v>1124</v>
      </c>
      <c r="AK2301" s="155">
        <v>799.88</v>
      </c>
      <c r="AL2301" s="34" t="str">
        <f t="shared" si="330"/>
        <v>Mauricio Alves</v>
      </c>
    </row>
    <row r="2302" spans="1:38" hidden="1" x14ac:dyDescent="0.25">
      <c r="A2302" s="26" t="s">
        <v>106</v>
      </c>
      <c r="B2302" s="30" t="s">
        <v>39</v>
      </c>
      <c r="C2302" s="26" t="s">
        <v>52</v>
      </c>
      <c r="D2302" s="26" t="s">
        <v>40</v>
      </c>
      <c r="E2302" s="27"/>
      <c r="F2302" s="67"/>
      <c r="G2302" s="67"/>
      <c r="H2302" s="44" t="s">
        <v>1125</v>
      </c>
      <c r="I2302" s="45" t="s">
        <v>63</v>
      </c>
      <c r="J2302" s="45" t="s">
        <v>63</v>
      </c>
      <c r="K2302" s="30" t="str">
        <f t="shared" si="331"/>
        <v>MMT</v>
      </c>
      <c r="L2302" s="47" t="s">
        <v>136</v>
      </c>
      <c r="M2302" s="47"/>
      <c r="N2302" s="26" t="str">
        <f t="shared" si="337"/>
        <v>Pendente</v>
      </c>
      <c r="O2302" s="47"/>
      <c r="P2302" s="47"/>
      <c r="Q2302" s="26" t="str">
        <f>IFERROR(IFERROR(VLOOKUP(H2302,[1]STATUS_CAPEX!I:J,2,0),VLOOKUP(H2302,[1]STATUS_OPEX!H:I,2,0)),0)</f>
        <v>LIB //ENER</v>
      </c>
      <c r="R2302" s="135">
        <v>45617</v>
      </c>
      <c r="S2302" s="32" t="s">
        <v>66</v>
      </c>
      <c r="T2302" s="47" t="s">
        <v>48</v>
      </c>
      <c r="U2302" s="33" t="s">
        <v>67</v>
      </c>
      <c r="V2302" s="33" t="s">
        <v>39</v>
      </c>
      <c r="W2302" s="33" t="s">
        <v>148</v>
      </c>
      <c r="X2302" s="33" t="s">
        <v>49</v>
      </c>
      <c r="Y2302" s="33" t="str">
        <f>IF(AK2302&gt;0,"OK","NOK")</f>
        <v>OK</v>
      </c>
      <c r="Z2302" s="14">
        <f t="shared" si="328"/>
        <v>0.6</v>
      </c>
      <c r="AA2302" s="48"/>
      <c r="AB2302" s="76" t="s">
        <v>661</v>
      </c>
      <c r="AC2302" s="104" t="s">
        <v>404</v>
      </c>
      <c r="AD2302" s="37" t="s">
        <v>51</v>
      </c>
      <c r="AE2302" s="32" t="str">
        <f t="shared" si="332"/>
        <v>Realizado</v>
      </c>
      <c r="AF2302" s="38" t="s">
        <v>68</v>
      </c>
      <c r="AG2302" s="126">
        <f t="shared" si="335"/>
        <v>10570.7</v>
      </c>
      <c r="AH2302" s="40">
        <v>2548098.5699999998</v>
      </c>
      <c r="AI2302" s="127" t="e">
        <f t="shared" si="329"/>
        <v>#N/A</v>
      </c>
      <c r="AJ2302" s="124">
        <v>26451960</v>
      </c>
      <c r="AK2302" s="155">
        <v>10570.7</v>
      </c>
      <c r="AL2302" s="34" t="str">
        <f t="shared" si="330"/>
        <v>Mauricio Alves</v>
      </c>
    </row>
    <row r="2303" spans="1:38" x14ac:dyDescent="0.25">
      <c r="A2303" s="26" t="s">
        <v>38</v>
      </c>
      <c r="B2303" s="26" t="s">
        <v>39</v>
      </c>
      <c r="C2303" s="26" t="s">
        <v>52</v>
      </c>
      <c r="D2303" s="26" t="s">
        <v>40</v>
      </c>
      <c r="E2303" s="27"/>
      <c r="F2303" s="67"/>
      <c r="G2303" s="67"/>
      <c r="H2303" s="197" t="s">
        <v>1126</v>
      </c>
      <c r="I2303" s="55" t="s">
        <v>42</v>
      </c>
      <c r="J2303" s="55" t="s">
        <v>42</v>
      </c>
      <c r="K2303" s="30" t="str">
        <f t="shared" si="331"/>
        <v>EME</v>
      </c>
      <c r="L2303" s="47"/>
      <c r="M2303" s="47" t="s">
        <v>99</v>
      </c>
      <c r="N2303" s="26" t="str">
        <f t="shared" si="337"/>
        <v>Realizado</v>
      </c>
      <c r="O2303" s="47"/>
      <c r="P2303" s="47"/>
      <c r="Q2303" s="26" t="str">
        <f>IFERROR(IFERROR(VLOOKUP(H2303,[1]STATUS_CAPEX!I:J,2,0),VLOOKUP(H2303,[1]STATUS_OPEX!H:I,2,0)),0)</f>
        <v>LIB //CKCP</v>
      </c>
      <c r="R2303" s="135">
        <v>45617</v>
      </c>
      <c r="S2303" s="99" t="s">
        <v>165</v>
      </c>
      <c r="T2303" s="47" t="s">
        <v>48</v>
      </c>
      <c r="U2303" s="33" t="s">
        <v>39</v>
      </c>
      <c r="V2303" s="33" t="s">
        <v>39</v>
      </c>
      <c r="W2303" s="33" t="s">
        <v>49</v>
      </c>
      <c r="X2303" s="33" t="s">
        <v>49</v>
      </c>
      <c r="Y2303" s="33" t="s">
        <v>39</v>
      </c>
      <c r="Z2303" s="14">
        <f t="shared" si="328"/>
        <v>1</v>
      </c>
      <c r="AA2303" s="48"/>
      <c r="AB2303" s="76" t="str">
        <f>IFERROR(VLOOKUP(H2303,[1]!Tabela11[[#All],[PEP/ORDEM]:[Mês_Acompanhamento]],8,0),"GIRO")</f>
        <v>GIRO</v>
      </c>
      <c r="AC2303" s="104" t="s">
        <v>404</v>
      </c>
      <c r="AD2303" s="37" t="s">
        <v>51</v>
      </c>
      <c r="AE2303" s="32" t="str">
        <f t="shared" si="332"/>
        <v>Realizado</v>
      </c>
      <c r="AF2303" s="38" t="s">
        <v>166</v>
      </c>
      <c r="AG2303" s="126">
        <f t="shared" si="335"/>
        <v>4556.8599999999997</v>
      </c>
      <c r="AH2303" s="40">
        <v>2548098.5699999998</v>
      </c>
      <c r="AI2303" s="127" t="e">
        <f t="shared" si="329"/>
        <v>#N/A</v>
      </c>
      <c r="AJ2303" s="124" t="s">
        <v>1127</v>
      </c>
      <c r="AK2303" s="214">
        <v>4556.8599999999997</v>
      </c>
      <c r="AL2303" s="34" t="str">
        <f t="shared" si="330"/>
        <v>Mauricio Alves</v>
      </c>
    </row>
    <row r="2304" spans="1:38" hidden="1" x14ac:dyDescent="0.25">
      <c r="A2304" s="43" t="s">
        <v>0</v>
      </c>
      <c r="B2304" s="26" t="s">
        <v>180</v>
      </c>
      <c r="C2304" s="26" t="s">
        <v>180</v>
      </c>
      <c r="D2304" s="26" t="s">
        <v>40</v>
      </c>
      <c r="E2304" s="117">
        <v>50507</v>
      </c>
      <c r="F2304" s="118">
        <v>490</v>
      </c>
      <c r="G2304" s="118"/>
      <c r="H2304" s="44" t="s">
        <v>1128</v>
      </c>
      <c r="I2304" s="45" t="s">
        <v>63</v>
      </c>
      <c r="J2304" s="45" t="s">
        <v>63</v>
      </c>
      <c r="K2304" s="30" t="str">
        <f t="shared" si="331"/>
        <v>EME</v>
      </c>
      <c r="L2304" s="119" t="s">
        <v>950</v>
      </c>
      <c r="M2304" s="119" t="s">
        <v>99</v>
      </c>
      <c r="N2304" s="43" t="str">
        <f t="shared" si="337"/>
        <v>Pendente</v>
      </c>
      <c r="O2304" s="119" t="s">
        <v>45</v>
      </c>
      <c r="P2304" s="119" t="s">
        <v>700</v>
      </c>
      <c r="Q2304" s="43" t="str">
        <f>IFERROR(IFERROR(VLOOKUP(H2304,[1]STATUS_CAPEX!I:J,2,0),VLOOKUP(H2304,[1]STATUS_OPEX!H:I,2,0)),0)</f>
        <v>LIB //ATEC</v>
      </c>
      <c r="R2304" s="136">
        <v>45617</v>
      </c>
      <c r="S2304" s="32" t="s">
        <v>66</v>
      </c>
      <c r="T2304" s="119" t="s">
        <v>48</v>
      </c>
      <c r="U2304" s="33" t="s">
        <v>67</v>
      </c>
      <c r="V2304" s="120" t="str">
        <f t="shared" ref="V2304:V2343" si="338">IF(E2304&gt;0,"OK","NOK")</f>
        <v>OK</v>
      </c>
      <c r="W2304" s="33" t="s">
        <v>49</v>
      </c>
      <c r="X2304" s="33" t="s">
        <v>148</v>
      </c>
      <c r="Y2304" s="120" t="str">
        <f>IF(AK2304&gt;0,"OK","NOK")</f>
        <v>NOK</v>
      </c>
      <c r="Z2304" s="14">
        <f t="shared" si="328"/>
        <v>0.4</v>
      </c>
      <c r="AA2304" s="121">
        <v>4057.58</v>
      </c>
      <c r="AB2304" s="139" t="str">
        <f>IFERROR(VLOOKUP(H2304,[1]!Tabela11[[#All],[PEP/ORDEM]:[Mês_Acompanhamento]],8,0),"GIRO")</f>
        <v>GIRO</v>
      </c>
      <c r="AC2304" s="36" t="s">
        <v>347</v>
      </c>
      <c r="AD2304" s="37">
        <v>45644</v>
      </c>
      <c r="AE2304" s="32" t="str">
        <f t="shared" si="332"/>
        <v>Não realizado</v>
      </c>
      <c r="AF2304" s="38" t="s">
        <v>68</v>
      </c>
      <c r="AG2304" s="126">
        <f t="shared" si="335"/>
        <v>0</v>
      </c>
      <c r="AH2304" s="40">
        <v>2548098.5699999998</v>
      </c>
      <c r="AI2304" s="123" t="e">
        <f t="shared" si="329"/>
        <v>#N/A</v>
      </c>
      <c r="AJ2304" s="41">
        <v>0</v>
      </c>
      <c r="AK2304" s="51">
        <v>0</v>
      </c>
      <c r="AL2304" s="34" t="str">
        <f t="shared" si="330"/>
        <v>Mauricio Alves</v>
      </c>
    </row>
    <row r="2305" spans="1:38" hidden="1" x14ac:dyDescent="0.25">
      <c r="A2305" s="26" t="s">
        <v>106</v>
      </c>
      <c r="B2305" s="30" t="s">
        <v>39</v>
      </c>
      <c r="C2305" s="26" t="s">
        <v>52</v>
      </c>
      <c r="D2305" s="26" t="s">
        <v>40</v>
      </c>
      <c r="E2305" s="27">
        <v>4899811</v>
      </c>
      <c r="F2305" s="67">
        <v>491</v>
      </c>
      <c r="G2305" s="67"/>
      <c r="H2305" s="44">
        <v>6000863431</v>
      </c>
      <c r="I2305" s="209">
        <v>6003361</v>
      </c>
      <c r="J2305" s="209" t="s">
        <v>369</v>
      </c>
      <c r="K2305" s="30" t="str">
        <f t="shared" si="331"/>
        <v>Custeio</v>
      </c>
      <c r="L2305" s="47" t="s">
        <v>950</v>
      </c>
      <c r="M2305" s="119" t="s">
        <v>99</v>
      </c>
      <c r="N2305" s="26" t="str">
        <f t="shared" si="337"/>
        <v>Pendente</v>
      </c>
      <c r="O2305" s="47" t="s">
        <v>137</v>
      </c>
      <c r="P2305" s="47" t="s">
        <v>1113</v>
      </c>
      <c r="Q2305" s="26" t="str">
        <f>IFERROR(IFERROR(VLOOKUP(H2305,[1]STATUS_CAPEX!I:J,2,0),VLOOKUP(H2305,[1]STATUS_OPEX!H:I,2,0)),0)</f>
        <v>LIB //ATEC</v>
      </c>
      <c r="R2305" s="136">
        <v>45617</v>
      </c>
      <c r="S2305" s="32" t="s">
        <v>66</v>
      </c>
      <c r="T2305" s="47" t="s">
        <v>72</v>
      </c>
      <c r="U2305" s="33" t="s">
        <v>1114</v>
      </c>
      <c r="V2305" s="33" t="str">
        <f t="shared" si="338"/>
        <v>OK</v>
      </c>
      <c r="W2305" s="33" t="s">
        <v>49</v>
      </c>
      <c r="X2305" s="33" t="s">
        <v>49</v>
      </c>
      <c r="Y2305" s="33" t="str">
        <f>IF(AK2305&gt;0,"OK","NOK")</f>
        <v>OK</v>
      </c>
      <c r="Z2305" s="14">
        <f t="shared" si="328"/>
        <v>0.8</v>
      </c>
      <c r="AA2305" s="48">
        <v>1300.24</v>
      </c>
      <c r="AB2305" s="76" t="str">
        <f>IFERROR(VLOOKUP(H2305,[1]!Tabela11[[#All],[PEP/ORDEM]:[Mês_Acompanhamento]],8,0),"GIRO")</f>
        <v>GIRO</v>
      </c>
      <c r="AC2305" s="36" t="s">
        <v>1048</v>
      </c>
      <c r="AD2305" s="37" t="s">
        <v>51</v>
      </c>
      <c r="AE2305" s="32" t="str">
        <f t="shared" si="332"/>
        <v>Realizado</v>
      </c>
      <c r="AF2305" s="38" t="s">
        <v>68</v>
      </c>
      <c r="AG2305" s="49">
        <f t="shared" si="335"/>
        <v>974.93</v>
      </c>
      <c r="AH2305" s="40">
        <v>2548098.5699999998</v>
      </c>
      <c r="AI2305" s="35" t="e">
        <f t="shared" si="329"/>
        <v>#N/A</v>
      </c>
      <c r="AJ2305" s="110">
        <v>26615586</v>
      </c>
      <c r="AK2305" s="77">
        <v>974.93</v>
      </c>
      <c r="AL2305" s="34" t="str">
        <f t="shared" si="330"/>
        <v>Mauricio Alves</v>
      </c>
    </row>
    <row r="2306" spans="1:38" hidden="1" x14ac:dyDescent="0.25">
      <c r="A2306" s="43" t="s">
        <v>0</v>
      </c>
      <c r="B2306" s="26" t="s">
        <v>180</v>
      </c>
      <c r="C2306" s="26" t="s">
        <v>180</v>
      </c>
      <c r="D2306" s="26" t="s">
        <v>40</v>
      </c>
      <c r="E2306" s="27">
        <v>49116</v>
      </c>
      <c r="F2306" s="67">
        <v>492</v>
      </c>
      <c r="G2306" s="67"/>
      <c r="H2306" s="44" t="s">
        <v>1129</v>
      </c>
      <c r="I2306" s="45" t="s">
        <v>63</v>
      </c>
      <c r="J2306" s="45" t="s">
        <v>63</v>
      </c>
      <c r="K2306" s="30" t="str">
        <f t="shared" si="331"/>
        <v>EME</v>
      </c>
      <c r="L2306" s="47" t="s">
        <v>950</v>
      </c>
      <c r="M2306" s="119" t="s">
        <v>99</v>
      </c>
      <c r="N2306" s="26" t="str">
        <f t="shared" si="337"/>
        <v>Pendente</v>
      </c>
      <c r="O2306" s="47" t="s">
        <v>64</v>
      </c>
      <c r="P2306" s="47" t="s">
        <v>1130</v>
      </c>
      <c r="Q2306" s="26" t="str">
        <f>IFERROR(IFERROR(VLOOKUP(H2306,[1]STATUS_CAPEX!I:J,2,0),VLOOKUP(H2306,[1]STATUS_OPEX!H:I,2,0)),0)</f>
        <v>LIB //ATEC</v>
      </c>
      <c r="R2306" s="136">
        <v>45617</v>
      </c>
      <c r="S2306" s="32" t="s">
        <v>66</v>
      </c>
      <c r="T2306" s="47" t="s">
        <v>48</v>
      </c>
      <c r="U2306" s="33" t="s">
        <v>67</v>
      </c>
      <c r="V2306" s="120" t="str">
        <f t="shared" si="338"/>
        <v>OK</v>
      </c>
      <c r="W2306" s="33" t="s">
        <v>49</v>
      </c>
      <c r="X2306" s="33" t="s">
        <v>148</v>
      </c>
      <c r="Y2306" s="120" t="str">
        <f>IF(AK2306&gt;0,"OK","NOK")</f>
        <v>NOK</v>
      </c>
      <c r="Z2306" s="14">
        <f t="shared" ref="Z2306:Z2369" si="339">(COUNTIF(U2306:Y2306,"OK")+COUNTIF(V2306:Y2306,"NA")+COUNTIF(U2306:Y2306,"anexado")+COUNTIF(V2306:Y2306,"sem anexo"))/5</f>
        <v>0.4</v>
      </c>
      <c r="AA2306" s="48">
        <v>12169.28</v>
      </c>
      <c r="AB2306" s="76" t="str">
        <f>IFERROR(VLOOKUP(H2306,[1]!Tabela11[[#All],[PEP/ORDEM]:[Mês_Acompanhamento]],8,0),"GIRO")</f>
        <v>GIRO</v>
      </c>
      <c r="AC2306" s="36" t="s">
        <v>182</v>
      </c>
      <c r="AD2306" s="70">
        <v>45644</v>
      </c>
      <c r="AE2306" s="32" t="str">
        <f t="shared" si="332"/>
        <v>Não realizado</v>
      </c>
      <c r="AF2306" s="38" t="s">
        <v>68</v>
      </c>
      <c r="AG2306" s="49">
        <f t="shared" si="335"/>
        <v>0</v>
      </c>
      <c r="AH2306" s="40">
        <v>2548098.5699999998</v>
      </c>
      <c r="AI2306" s="35" t="e">
        <f t="shared" ref="AI2306:AI2369" si="340">VLOOKUP(T2306,AN:AO,2,0)</f>
        <v>#N/A</v>
      </c>
      <c r="AJ2306" s="41">
        <v>0</v>
      </c>
      <c r="AK2306" s="51">
        <v>0</v>
      </c>
      <c r="AL2306" s="34" t="str">
        <f t="shared" ref="AL2306:AL2369" si="341">IF(OR(A2306="pendência planejamento", A2306="pendência construtiva", A2306="logistica equatorial"), "Erica Fragoso", IF(OR(A2306="obras coms", A2306="obras conc", A2306="pendência fechamento", A2306="almoxarifado", A2306="Fechamento", A2306="Disponibilidade Noturna", A2306="Sobre Aviso", A2306="Disponibilidade Contrato", A2306="Disponibilidade"), "Mauricio Alves", ""))</f>
        <v>Mauricio Alves</v>
      </c>
    </row>
    <row r="2307" spans="1:38" ht="28.5" hidden="1" x14ac:dyDescent="0.25">
      <c r="A2307" s="26" t="s">
        <v>183</v>
      </c>
      <c r="B2307" s="30" t="s">
        <v>513</v>
      </c>
      <c r="C2307" s="26" t="s">
        <v>514</v>
      </c>
      <c r="D2307" s="26" t="s">
        <v>40</v>
      </c>
      <c r="E2307" s="27">
        <v>224</v>
      </c>
      <c r="F2307" s="67">
        <v>493</v>
      </c>
      <c r="G2307" s="67"/>
      <c r="H2307" s="44" t="s">
        <v>514</v>
      </c>
      <c r="I2307" s="45">
        <v>230013180</v>
      </c>
      <c r="J2307" s="45" t="s">
        <v>63</v>
      </c>
      <c r="K2307" s="30" t="str">
        <f t="shared" ref="K2307:K2365" si="342">IF(OR(ISNUMBER( FIND("Criar PEP",H2307)), ISNUMBER( FIND("Criar Ordem",H2307))), "Sem Informação", IFERROR(IF(MID(H2307,11,3)&lt;&gt;"", MID(H2307,11,3), "Custeio"), "Custeio"))</f>
        <v>Sem Informação</v>
      </c>
      <c r="L2307" s="47" t="s">
        <v>136</v>
      </c>
      <c r="M2307" s="119" t="s">
        <v>99</v>
      </c>
      <c r="N2307" s="26" t="str">
        <f t="shared" si="337"/>
        <v>Pendente</v>
      </c>
      <c r="O2307" s="47" t="s">
        <v>45</v>
      </c>
      <c r="P2307" s="47" t="s">
        <v>110</v>
      </c>
      <c r="Q2307" s="26">
        <f>IFERROR(IFERROR(VLOOKUP(H2307,[1]STATUS_CAPEX!I:J,2,0),VLOOKUP(H2307,[1]STATUS_OPEX!H:I,2,0)),0)</f>
        <v>0</v>
      </c>
      <c r="R2307" s="136">
        <v>45617</v>
      </c>
      <c r="S2307" s="32" t="s">
        <v>66</v>
      </c>
      <c r="T2307" s="47" t="s">
        <v>48</v>
      </c>
      <c r="U2307" s="33" t="s">
        <v>67</v>
      </c>
      <c r="V2307" s="33" t="str">
        <f t="shared" si="338"/>
        <v>OK</v>
      </c>
      <c r="W2307" s="33" t="s">
        <v>148</v>
      </c>
      <c r="X2307" s="33" t="s">
        <v>148</v>
      </c>
      <c r="Y2307" s="33" t="str">
        <f>IF(AK2307&gt;0,"OK","NOK")</f>
        <v>NOK</v>
      </c>
      <c r="Z2307" s="14">
        <f t="shared" si="339"/>
        <v>0.2</v>
      </c>
      <c r="AA2307" s="48">
        <v>689.87</v>
      </c>
      <c r="AB2307" s="76" t="str">
        <f>IFERROR(VLOOKUP(H2307,[1]!Tabela11[[#All],[PEP/ORDEM]:[Mês_Acompanhamento]],8,0),"GIRO")</f>
        <v>GIRO</v>
      </c>
      <c r="AC2307" s="36" t="s">
        <v>182</v>
      </c>
      <c r="AD2307" s="37" t="s">
        <v>51</v>
      </c>
      <c r="AE2307" s="32" t="str">
        <f t="shared" ref="AE2307:AE2370" si="343">IF(AND(AJ2307&gt;0, AK2307&gt;0), "Realizado", "Não realizado")</f>
        <v>Não realizado</v>
      </c>
      <c r="AF2307" s="38" t="s">
        <v>68</v>
      </c>
      <c r="AG2307" s="49">
        <f t="shared" si="335"/>
        <v>689.87</v>
      </c>
      <c r="AH2307" s="40">
        <v>2548098.5699999998</v>
      </c>
      <c r="AI2307" s="35" t="e">
        <f t="shared" si="340"/>
        <v>#N/A</v>
      </c>
      <c r="AJ2307" s="110"/>
      <c r="AK2307" s="77"/>
      <c r="AL2307" s="34" t="str">
        <f t="shared" si="341"/>
        <v>Erica Fragoso</v>
      </c>
    </row>
    <row r="2308" spans="1:38" x14ac:dyDescent="0.25">
      <c r="A2308" s="43" t="s">
        <v>909</v>
      </c>
      <c r="B2308" s="26" t="s">
        <v>39</v>
      </c>
      <c r="C2308" s="26" t="s">
        <v>52</v>
      </c>
      <c r="D2308" s="26" t="s">
        <v>40</v>
      </c>
      <c r="E2308" s="117" t="s">
        <v>910</v>
      </c>
      <c r="F2308" s="118" t="s">
        <v>1131</v>
      </c>
      <c r="G2308" s="118">
        <v>0</v>
      </c>
      <c r="H2308" s="215">
        <v>6000857899</v>
      </c>
      <c r="I2308" s="45" t="s">
        <v>109</v>
      </c>
      <c r="J2308" s="45" t="s">
        <v>109</v>
      </c>
      <c r="K2308" s="30" t="str">
        <f t="shared" si="342"/>
        <v>Custeio</v>
      </c>
      <c r="L2308" s="119" t="s">
        <v>403</v>
      </c>
      <c r="M2308" s="119" t="s">
        <v>99</v>
      </c>
      <c r="N2308" s="43" t="str">
        <f t="shared" si="337"/>
        <v>Realizado</v>
      </c>
      <c r="O2308" s="47" t="s">
        <v>45</v>
      </c>
      <c r="P2308" s="119"/>
      <c r="Q2308" s="43" t="str">
        <f>IFERROR(IFERROR(VLOOKUP(H2308,[1]STATUS_CAPEX!I:J,2,0),VLOOKUP(H2308,[1]STATUS_OPEX!H:I,2,0)),0)</f>
        <v>LIB //CONC</v>
      </c>
      <c r="R2308" s="136">
        <v>45618</v>
      </c>
      <c r="S2308" s="99" t="s">
        <v>66</v>
      </c>
      <c r="T2308" s="47" t="s">
        <v>72</v>
      </c>
      <c r="U2308" s="33" t="s">
        <v>39</v>
      </c>
      <c r="V2308" s="33" t="str">
        <f t="shared" si="338"/>
        <v>OK</v>
      </c>
      <c r="W2308" s="33" t="s">
        <v>49</v>
      </c>
      <c r="X2308" s="33" t="s">
        <v>49</v>
      </c>
      <c r="Y2308" s="33" t="s">
        <v>39</v>
      </c>
      <c r="Z2308" s="14">
        <f t="shared" si="339"/>
        <v>1</v>
      </c>
      <c r="AA2308" s="121"/>
      <c r="AB2308" s="139" t="str">
        <f>IFERROR(VLOOKUP(H2308,[1]!Tabela11[[#All],[PEP/ORDEM]:[Mês_Acompanhamento]],8,0),"GIRO")</f>
        <v>GIRO</v>
      </c>
      <c r="AC2308" s="104" t="s">
        <v>404</v>
      </c>
      <c r="AD2308" s="37" t="s">
        <v>51</v>
      </c>
      <c r="AE2308" s="32" t="str">
        <f t="shared" si="343"/>
        <v>Realizado</v>
      </c>
      <c r="AF2308" s="38" t="s">
        <v>166</v>
      </c>
      <c r="AG2308" s="122">
        <f t="shared" si="335"/>
        <v>128411.26</v>
      </c>
      <c r="AH2308" s="40">
        <v>2548098.5699999998</v>
      </c>
      <c r="AI2308" s="123" t="e">
        <f t="shared" si="340"/>
        <v>#N/A</v>
      </c>
      <c r="AJ2308" s="124">
        <v>26467124</v>
      </c>
      <c r="AK2308" s="156">
        <v>128411.26</v>
      </c>
      <c r="AL2308" s="34" t="str">
        <f t="shared" si="341"/>
        <v>Mauricio Alves</v>
      </c>
    </row>
    <row r="2309" spans="1:38" x14ac:dyDescent="0.25">
      <c r="A2309" s="43" t="s">
        <v>395</v>
      </c>
      <c r="B2309" s="26" t="s">
        <v>39</v>
      </c>
      <c r="C2309" s="26" t="s">
        <v>52</v>
      </c>
      <c r="D2309" s="26" t="s">
        <v>40</v>
      </c>
      <c r="E2309" s="26" t="s">
        <v>1132</v>
      </c>
      <c r="F2309" s="118">
        <v>1</v>
      </c>
      <c r="G2309" s="118"/>
      <c r="H2309" s="131">
        <v>6000858117</v>
      </c>
      <c r="I2309" s="29" t="s">
        <v>42</v>
      </c>
      <c r="J2309" s="29" t="s">
        <v>42</v>
      </c>
      <c r="K2309" s="30" t="str">
        <f t="shared" si="342"/>
        <v>Custeio</v>
      </c>
      <c r="L2309" s="119" t="s">
        <v>403</v>
      </c>
      <c r="M2309" s="119" t="s">
        <v>54</v>
      </c>
      <c r="N2309" s="43" t="str">
        <f t="shared" si="337"/>
        <v>Realizado</v>
      </c>
      <c r="O2309" s="119" t="s">
        <v>45</v>
      </c>
      <c r="P2309" s="119" t="s">
        <v>401</v>
      </c>
      <c r="Q2309" s="43" t="str">
        <f>IFERROR(IFERROR(VLOOKUP(H2309,[1]STATUS_CAPEX!I:J,2,0),VLOOKUP(H2309,[1]STATUS_OPEX!H:I,2,0)),0)</f>
        <v>LIB //COMS</v>
      </c>
      <c r="R2309" s="136">
        <v>45618</v>
      </c>
      <c r="S2309" s="99" t="s">
        <v>165</v>
      </c>
      <c r="T2309" s="119" t="s">
        <v>72</v>
      </c>
      <c r="U2309" s="33" t="s">
        <v>39</v>
      </c>
      <c r="V2309" s="33" t="str">
        <f t="shared" si="338"/>
        <v>OK</v>
      </c>
      <c r="W2309" s="33" t="s">
        <v>49</v>
      </c>
      <c r="X2309" s="33" t="s">
        <v>49</v>
      </c>
      <c r="Y2309" s="33" t="s">
        <v>39</v>
      </c>
      <c r="Z2309" s="14">
        <f t="shared" si="339"/>
        <v>1</v>
      </c>
      <c r="AA2309" s="121"/>
      <c r="AB2309" s="139" t="str">
        <f>IFERROR(VLOOKUP(H2309,[1]!Tabela11[[#All],[PEP/ORDEM]:[Mês_Acompanhamento]],8,0),"GIRO")</f>
        <v>GIRO</v>
      </c>
      <c r="AC2309" s="104" t="s">
        <v>404</v>
      </c>
      <c r="AD2309" s="37" t="s">
        <v>51</v>
      </c>
      <c r="AE2309" s="32" t="str">
        <f t="shared" si="343"/>
        <v>Realizado</v>
      </c>
      <c r="AF2309" s="38" t="s">
        <v>166</v>
      </c>
      <c r="AG2309" s="122">
        <f t="shared" si="335"/>
        <v>50144.19</v>
      </c>
      <c r="AH2309" s="40">
        <v>2548098.5699999998</v>
      </c>
      <c r="AI2309" s="123" t="e">
        <f t="shared" si="340"/>
        <v>#N/A</v>
      </c>
      <c r="AJ2309" s="124">
        <v>26467642</v>
      </c>
      <c r="AK2309" s="156">
        <v>50144.19</v>
      </c>
      <c r="AL2309" s="34" t="str">
        <f t="shared" si="341"/>
        <v>Mauricio Alves</v>
      </c>
    </row>
    <row r="2310" spans="1:38" x14ac:dyDescent="0.25">
      <c r="A2310" s="43" t="s">
        <v>395</v>
      </c>
      <c r="B2310" s="26" t="s">
        <v>39</v>
      </c>
      <c r="C2310" s="26" t="s">
        <v>52</v>
      </c>
      <c r="D2310" s="26" t="s">
        <v>40</v>
      </c>
      <c r="E2310" s="26" t="s">
        <v>1132</v>
      </c>
      <c r="F2310" s="118">
        <v>1</v>
      </c>
      <c r="G2310" s="118"/>
      <c r="H2310" s="131">
        <v>6000858200</v>
      </c>
      <c r="I2310" s="26" t="s">
        <v>42</v>
      </c>
      <c r="J2310" s="26" t="s">
        <v>42</v>
      </c>
      <c r="K2310" s="30" t="str">
        <f t="shared" si="342"/>
        <v>Custeio</v>
      </c>
      <c r="L2310" s="119" t="s">
        <v>403</v>
      </c>
      <c r="M2310" s="119" t="s">
        <v>420</v>
      </c>
      <c r="N2310" s="43" t="str">
        <f t="shared" si="337"/>
        <v>Realizado</v>
      </c>
      <c r="O2310" s="119" t="s">
        <v>45</v>
      </c>
      <c r="P2310" s="119" t="s">
        <v>401</v>
      </c>
      <c r="Q2310" s="43" t="str">
        <f>IFERROR(IFERROR(VLOOKUP(H2310,[1]STATUS_CAPEX!I:J,2,0),VLOOKUP(H2310,[1]STATUS_OPEX!H:I,2,0)),0)</f>
        <v>LIB //COMS</v>
      </c>
      <c r="R2310" s="136">
        <v>45618</v>
      </c>
      <c r="S2310" s="99" t="s">
        <v>165</v>
      </c>
      <c r="T2310" s="119" t="s">
        <v>72</v>
      </c>
      <c r="U2310" s="33" t="s">
        <v>39</v>
      </c>
      <c r="V2310" s="33" t="str">
        <f t="shared" si="338"/>
        <v>OK</v>
      </c>
      <c r="W2310" s="33" t="s">
        <v>49</v>
      </c>
      <c r="X2310" s="33" t="s">
        <v>49</v>
      </c>
      <c r="Y2310" s="33" t="s">
        <v>39</v>
      </c>
      <c r="Z2310" s="14">
        <f t="shared" si="339"/>
        <v>1</v>
      </c>
      <c r="AA2310" s="121"/>
      <c r="AB2310" s="139" t="str">
        <f>IFERROR(VLOOKUP(H2310,[1]!Tabela11[[#All],[PEP/ORDEM]:[Mês_Acompanhamento]],8,0),"GIRO")</f>
        <v>GIRO</v>
      </c>
      <c r="AC2310" s="104" t="s">
        <v>404</v>
      </c>
      <c r="AD2310" s="37" t="s">
        <v>51</v>
      </c>
      <c r="AE2310" s="32" t="str">
        <f t="shared" si="343"/>
        <v>Realizado</v>
      </c>
      <c r="AF2310" s="38" t="s">
        <v>166</v>
      </c>
      <c r="AG2310" s="122">
        <f t="shared" si="335"/>
        <v>20041.330000000002</v>
      </c>
      <c r="AH2310" s="40">
        <v>2548098.5699999998</v>
      </c>
      <c r="AI2310" s="123" t="e">
        <f t="shared" si="340"/>
        <v>#N/A</v>
      </c>
      <c r="AJ2310" s="124">
        <v>26467654</v>
      </c>
      <c r="AK2310" s="156">
        <v>20041.330000000002</v>
      </c>
      <c r="AL2310" s="34" t="str">
        <f t="shared" si="341"/>
        <v>Mauricio Alves</v>
      </c>
    </row>
    <row r="2311" spans="1:38" x14ac:dyDescent="0.25">
      <c r="A2311" s="43" t="s">
        <v>440</v>
      </c>
      <c r="B2311" s="26" t="s">
        <v>39</v>
      </c>
      <c r="C2311" s="26" t="s">
        <v>52</v>
      </c>
      <c r="D2311" s="26" t="s">
        <v>40</v>
      </c>
      <c r="E2311" s="117" t="s">
        <v>440</v>
      </c>
      <c r="F2311" s="118">
        <v>1</v>
      </c>
      <c r="G2311" s="118"/>
      <c r="H2311" s="131">
        <v>6000858210</v>
      </c>
      <c r="I2311" s="26" t="s">
        <v>42</v>
      </c>
      <c r="J2311" s="26" t="s">
        <v>42</v>
      </c>
      <c r="K2311" s="30" t="str">
        <f t="shared" si="342"/>
        <v>Custeio</v>
      </c>
      <c r="L2311" s="119" t="s">
        <v>403</v>
      </c>
      <c r="M2311" s="119" t="s">
        <v>442</v>
      </c>
      <c r="N2311" s="43" t="str">
        <f t="shared" si="337"/>
        <v>Realizado</v>
      </c>
      <c r="O2311" s="119" t="s">
        <v>45</v>
      </c>
      <c r="P2311" s="119" t="s">
        <v>401</v>
      </c>
      <c r="Q2311" s="43" t="str">
        <f>IFERROR(IFERROR(VLOOKUP(H2311,[1]STATUS_CAPEX!I:J,2,0),VLOOKUP(H2311,[1]STATUS_OPEX!H:I,2,0)),0)</f>
        <v>LIB //COMS</v>
      </c>
      <c r="R2311" s="136">
        <v>45618</v>
      </c>
      <c r="S2311" s="99" t="s">
        <v>165</v>
      </c>
      <c r="T2311" s="119" t="s">
        <v>72</v>
      </c>
      <c r="U2311" s="33" t="s">
        <v>39</v>
      </c>
      <c r="V2311" s="33" t="str">
        <f t="shared" si="338"/>
        <v>OK</v>
      </c>
      <c r="W2311" s="33" t="s">
        <v>49</v>
      </c>
      <c r="X2311" s="33" t="s">
        <v>49</v>
      </c>
      <c r="Y2311" s="33" t="s">
        <v>39</v>
      </c>
      <c r="Z2311" s="14">
        <f t="shared" si="339"/>
        <v>1</v>
      </c>
      <c r="AA2311" s="121"/>
      <c r="AB2311" s="139" t="str">
        <f>IFERROR(VLOOKUP(H2311,[1]!Tabela11[[#All],[PEP/ORDEM]:[Mês_Acompanhamento]],8,0),"GIRO")</f>
        <v>GIRO</v>
      </c>
      <c r="AC2311" s="104" t="s">
        <v>404</v>
      </c>
      <c r="AD2311" s="37" t="s">
        <v>51</v>
      </c>
      <c r="AE2311" s="32" t="str">
        <f t="shared" si="343"/>
        <v>Realizado</v>
      </c>
      <c r="AF2311" s="38" t="s">
        <v>166</v>
      </c>
      <c r="AG2311" s="216">
        <f t="shared" si="335"/>
        <v>38006.400000000001</v>
      </c>
      <c r="AH2311" s="40">
        <v>2548098.5699999998</v>
      </c>
      <c r="AI2311" s="123" t="e">
        <f t="shared" si="340"/>
        <v>#N/A</v>
      </c>
      <c r="AJ2311" s="124">
        <v>26484629</v>
      </c>
      <c r="AK2311" s="156">
        <v>38006.400000000001</v>
      </c>
      <c r="AL2311" s="34" t="str">
        <f t="shared" si="341"/>
        <v>Mauricio Alves</v>
      </c>
    </row>
    <row r="2312" spans="1:38" x14ac:dyDescent="0.25">
      <c r="A2312" s="43" t="s">
        <v>440</v>
      </c>
      <c r="B2312" s="26" t="s">
        <v>39</v>
      </c>
      <c r="C2312" s="26" t="s">
        <v>52</v>
      </c>
      <c r="D2312" s="26" t="s">
        <v>40</v>
      </c>
      <c r="E2312" s="117" t="s">
        <v>440</v>
      </c>
      <c r="F2312" s="118">
        <v>1</v>
      </c>
      <c r="G2312" s="118"/>
      <c r="H2312" s="131">
        <v>6000858208</v>
      </c>
      <c r="I2312" s="26" t="s">
        <v>42</v>
      </c>
      <c r="J2312" s="26" t="s">
        <v>42</v>
      </c>
      <c r="K2312" s="30" t="str">
        <f t="shared" si="342"/>
        <v>Custeio</v>
      </c>
      <c r="L2312" s="119" t="s">
        <v>403</v>
      </c>
      <c r="M2312" s="119" t="s">
        <v>443</v>
      </c>
      <c r="N2312" s="43" t="str">
        <f t="shared" si="337"/>
        <v>Realizado</v>
      </c>
      <c r="O2312" s="119" t="s">
        <v>45</v>
      </c>
      <c r="P2312" s="119" t="s">
        <v>401</v>
      </c>
      <c r="Q2312" s="43" t="str">
        <f>IFERROR(IFERROR(VLOOKUP(H2312,[1]STATUS_CAPEX!I:J,2,0),VLOOKUP(H2312,[1]STATUS_OPEX!H:I,2,0)),0)</f>
        <v>LIB //COMS</v>
      </c>
      <c r="R2312" s="136">
        <v>45618</v>
      </c>
      <c r="S2312" s="99" t="s">
        <v>165</v>
      </c>
      <c r="T2312" s="119" t="s">
        <v>72</v>
      </c>
      <c r="U2312" s="33" t="s">
        <v>39</v>
      </c>
      <c r="V2312" s="33" t="str">
        <f t="shared" si="338"/>
        <v>OK</v>
      </c>
      <c r="W2312" s="33" t="s">
        <v>49</v>
      </c>
      <c r="X2312" s="33" t="s">
        <v>49</v>
      </c>
      <c r="Y2312" s="33" t="s">
        <v>39</v>
      </c>
      <c r="Z2312" s="14">
        <f t="shared" si="339"/>
        <v>1</v>
      </c>
      <c r="AA2312" s="121"/>
      <c r="AB2312" s="139" t="str">
        <f>IFERROR(VLOOKUP(H2312,[1]!Tabela11[[#All],[PEP/ORDEM]:[Mês_Acompanhamento]],8,0),"GIRO")</f>
        <v>GIRO</v>
      </c>
      <c r="AC2312" s="104" t="s">
        <v>404</v>
      </c>
      <c r="AD2312" s="37" t="s">
        <v>51</v>
      </c>
      <c r="AE2312" s="32" t="str">
        <f t="shared" si="343"/>
        <v>Realizado</v>
      </c>
      <c r="AF2312" s="38" t="s">
        <v>166</v>
      </c>
      <c r="AG2312" s="216">
        <f t="shared" si="335"/>
        <v>133357.84</v>
      </c>
      <c r="AH2312" s="40">
        <v>2548098.5699999998</v>
      </c>
      <c r="AI2312" s="123" t="e">
        <f t="shared" si="340"/>
        <v>#N/A</v>
      </c>
      <c r="AJ2312" s="124">
        <v>26482933</v>
      </c>
      <c r="AK2312" s="156">
        <v>133357.84</v>
      </c>
      <c r="AL2312" s="34" t="str">
        <f t="shared" si="341"/>
        <v>Mauricio Alves</v>
      </c>
    </row>
    <row r="2313" spans="1:38" x14ac:dyDescent="0.25">
      <c r="A2313" s="43" t="s">
        <v>440</v>
      </c>
      <c r="B2313" s="26" t="s">
        <v>39</v>
      </c>
      <c r="C2313" s="26" t="s">
        <v>52</v>
      </c>
      <c r="D2313" s="26" t="s">
        <v>40</v>
      </c>
      <c r="E2313" s="117" t="s">
        <v>440</v>
      </c>
      <c r="F2313" s="118">
        <v>1</v>
      </c>
      <c r="G2313" s="118"/>
      <c r="H2313" s="131">
        <v>6000858209</v>
      </c>
      <c r="I2313" s="43" t="s">
        <v>42</v>
      </c>
      <c r="J2313" s="43" t="s">
        <v>42</v>
      </c>
      <c r="K2313" s="30" t="str">
        <f t="shared" si="342"/>
        <v>Custeio</v>
      </c>
      <c r="L2313" s="119" t="s">
        <v>403</v>
      </c>
      <c r="M2313" s="119" t="s">
        <v>441</v>
      </c>
      <c r="N2313" s="43" t="str">
        <f t="shared" si="337"/>
        <v>Realizado</v>
      </c>
      <c r="O2313" s="119" t="s">
        <v>45</v>
      </c>
      <c r="P2313" s="119" t="s">
        <v>401</v>
      </c>
      <c r="Q2313" s="43" t="str">
        <f>IFERROR(IFERROR(VLOOKUP(H2313,[1]STATUS_CAPEX!I:J,2,0),VLOOKUP(H2313,[1]STATUS_OPEX!H:I,2,0)),0)</f>
        <v>LIB //COMS</v>
      </c>
      <c r="R2313" s="136">
        <v>45618</v>
      </c>
      <c r="S2313" s="99" t="s">
        <v>165</v>
      </c>
      <c r="T2313" s="119" t="s">
        <v>72</v>
      </c>
      <c r="U2313" s="33" t="s">
        <v>39</v>
      </c>
      <c r="V2313" s="33" t="str">
        <f t="shared" si="338"/>
        <v>OK</v>
      </c>
      <c r="W2313" s="33" t="s">
        <v>49</v>
      </c>
      <c r="X2313" s="33" t="s">
        <v>49</v>
      </c>
      <c r="Y2313" s="33" t="s">
        <v>39</v>
      </c>
      <c r="Z2313" s="14">
        <f t="shared" si="339"/>
        <v>1</v>
      </c>
      <c r="AA2313" s="121"/>
      <c r="AB2313" s="139" t="str">
        <f>IFERROR(VLOOKUP(H2313,[1]!Tabela11[[#All],[PEP/ORDEM]:[Mês_Acompanhamento]],8,0),"GIRO")</f>
        <v>GIRO</v>
      </c>
      <c r="AC2313" s="104" t="s">
        <v>404</v>
      </c>
      <c r="AD2313" s="37" t="s">
        <v>51</v>
      </c>
      <c r="AE2313" s="32" t="str">
        <f t="shared" si="343"/>
        <v>Realizado</v>
      </c>
      <c r="AF2313" s="38" t="s">
        <v>166</v>
      </c>
      <c r="AG2313" s="216">
        <f t="shared" si="335"/>
        <v>85578.240000000005</v>
      </c>
      <c r="AH2313" s="40">
        <v>2548098.5699999998</v>
      </c>
      <c r="AI2313" s="123" t="e">
        <f t="shared" si="340"/>
        <v>#N/A</v>
      </c>
      <c r="AJ2313" s="124">
        <v>26484628</v>
      </c>
      <c r="AK2313" s="156">
        <v>85578.240000000005</v>
      </c>
      <c r="AL2313" s="34" t="str">
        <f t="shared" si="341"/>
        <v>Mauricio Alves</v>
      </c>
    </row>
    <row r="2314" spans="1:38" x14ac:dyDescent="0.25">
      <c r="A2314" s="43" t="s">
        <v>401</v>
      </c>
      <c r="B2314" s="26" t="s">
        <v>39</v>
      </c>
      <c r="C2314" s="26" t="s">
        <v>52</v>
      </c>
      <c r="D2314" s="26" t="s">
        <v>40</v>
      </c>
      <c r="E2314" s="117" t="s">
        <v>1133</v>
      </c>
      <c r="F2314" s="118">
        <v>1</v>
      </c>
      <c r="G2314" s="118">
        <v>1</v>
      </c>
      <c r="H2314" s="217">
        <v>6000858211</v>
      </c>
      <c r="I2314" s="45" t="s">
        <v>679</v>
      </c>
      <c r="J2314" s="45" t="s">
        <v>679</v>
      </c>
      <c r="K2314" s="30" t="str">
        <f t="shared" si="342"/>
        <v>Custeio</v>
      </c>
      <c r="L2314" s="119" t="s">
        <v>403</v>
      </c>
      <c r="M2314" s="119" t="s">
        <v>401</v>
      </c>
      <c r="N2314" s="43" t="str">
        <f t="shared" si="337"/>
        <v>Realizado</v>
      </c>
      <c r="O2314" s="119" t="s">
        <v>45</v>
      </c>
      <c r="P2314" s="119" t="s">
        <v>401</v>
      </c>
      <c r="Q2314" s="43" t="str">
        <f>IFERROR(IFERROR(VLOOKUP(H2314,[1]STATUS_CAPEX!I:J,2,0),VLOOKUP(H2314,[1]STATUS_OPEX!H:I,2,0)),0)</f>
        <v>LIB //CONC</v>
      </c>
      <c r="R2314" s="136">
        <v>45618</v>
      </c>
      <c r="S2314" s="99" t="s">
        <v>66</v>
      </c>
      <c r="T2314" s="119" t="s">
        <v>72</v>
      </c>
      <c r="U2314" s="33" t="s">
        <v>39</v>
      </c>
      <c r="V2314" s="33" t="str">
        <f t="shared" si="338"/>
        <v>OK</v>
      </c>
      <c r="W2314" s="33" t="s">
        <v>49</v>
      </c>
      <c r="X2314" s="33" t="s">
        <v>49</v>
      </c>
      <c r="Y2314" s="33" t="s">
        <v>39</v>
      </c>
      <c r="Z2314" s="14">
        <f t="shared" si="339"/>
        <v>1</v>
      </c>
      <c r="AA2314" s="121"/>
      <c r="AB2314" s="139" t="str">
        <f>IFERROR(VLOOKUP(H2314,[1]!Tabela11[[#All],[PEP/ORDEM]:[Mês_Acompanhamento]],8,0),"GIRO")</f>
        <v>GIRO</v>
      </c>
      <c r="AC2314" s="104" t="s">
        <v>404</v>
      </c>
      <c r="AD2314" s="37" t="s">
        <v>51</v>
      </c>
      <c r="AE2314" s="32" t="str">
        <f t="shared" si="343"/>
        <v>Realizado</v>
      </c>
      <c r="AF2314" s="38" t="s">
        <v>166</v>
      </c>
      <c r="AG2314" s="216">
        <f t="shared" si="335"/>
        <v>46083.33</v>
      </c>
      <c r="AH2314" s="40">
        <v>2548098.5699999998</v>
      </c>
      <c r="AI2314" s="123" t="e">
        <f t="shared" si="340"/>
        <v>#N/A</v>
      </c>
      <c r="AJ2314" s="124">
        <v>26484781</v>
      </c>
      <c r="AK2314" s="156">
        <v>46083.33</v>
      </c>
      <c r="AL2314" s="34" t="str">
        <f t="shared" si="341"/>
        <v>Mauricio Alves</v>
      </c>
    </row>
    <row r="2315" spans="1:38" hidden="1" x14ac:dyDescent="0.25">
      <c r="A2315" s="26" t="s">
        <v>365</v>
      </c>
      <c r="B2315" s="30" t="s">
        <v>39</v>
      </c>
      <c r="C2315" s="26" t="s">
        <v>52</v>
      </c>
      <c r="D2315" s="26" t="s">
        <v>40</v>
      </c>
      <c r="E2315" s="27">
        <v>45115828</v>
      </c>
      <c r="F2315" s="67">
        <v>365</v>
      </c>
      <c r="G2315" s="67"/>
      <c r="H2315" s="218">
        <v>6000865321</v>
      </c>
      <c r="I2315" s="45">
        <v>230013769</v>
      </c>
      <c r="J2315" s="45" t="s">
        <v>1134</v>
      </c>
      <c r="K2315" s="30" t="str">
        <f t="shared" si="342"/>
        <v>Custeio</v>
      </c>
      <c r="L2315" s="47" t="s">
        <v>950</v>
      </c>
      <c r="M2315" s="47" t="s">
        <v>523</v>
      </c>
      <c r="N2315" s="26" t="str">
        <f t="shared" si="337"/>
        <v>Pendente</v>
      </c>
      <c r="O2315" s="47" t="s">
        <v>64</v>
      </c>
      <c r="P2315" s="47" t="s">
        <v>1135</v>
      </c>
      <c r="Q2315" s="26" t="str">
        <f>IFERROR(IFERROR(VLOOKUP(H2315,[1]STATUS_CAPEX!I:J,2,0),VLOOKUP(H2315,[1]STATUS_OPEX!H:I,2,0)),0)</f>
        <v>LIB //CONC</v>
      </c>
      <c r="R2315" s="135">
        <v>45621</v>
      </c>
      <c r="S2315" s="32" t="s">
        <v>66</v>
      </c>
      <c r="T2315" s="47" t="s">
        <v>72</v>
      </c>
      <c r="U2315" s="33" t="s">
        <v>67</v>
      </c>
      <c r="V2315" s="120" t="str">
        <f t="shared" si="338"/>
        <v>OK</v>
      </c>
      <c r="W2315" s="33" t="s">
        <v>49</v>
      </c>
      <c r="X2315" s="33" t="s">
        <v>49</v>
      </c>
      <c r="Y2315" s="120" t="str">
        <f t="shared" ref="Y2315:Y2371" si="344">IF(AK2315&gt;0,"OK","NOK")</f>
        <v>OK</v>
      </c>
      <c r="Z2315" s="14">
        <f t="shared" si="339"/>
        <v>0.8</v>
      </c>
      <c r="AA2315" s="48">
        <v>3334.14</v>
      </c>
      <c r="AB2315" s="76" t="str">
        <f>IFERROR(VLOOKUP(H2315,[1]!Tabela11[[#All],[PEP/ORDEM]:[Mês_Acompanhamento]],8,0),"GIRO")</f>
        <v>GIRO</v>
      </c>
      <c r="AC2315" s="36" t="s">
        <v>1048</v>
      </c>
      <c r="AD2315" s="37" t="s">
        <v>51</v>
      </c>
      <c r="AE2315" s="32" t="str">
        <f t="shared" si="343"/>
        <v>Realizado</v>
      </c>
      <c r="AF2315" s="38" t="s">
        <v>68</v>
      </c>
      <c r="AG2315" s="219">
        <f t="shared" si="335"/>
        <v>1716.3</v>
      </c>
      <c r="AH2315" s="40">
        <v>2548098.5699999998</v>
      </c>
      <c r="AI2315" s="35" t="e">
        <f t="shared" si="340"/>
        <v>#N/A</v>
      </c>
      <c r="AJ2315" s="41">
        <v>26707520</v>
      </c>
      <c r="AK2315" s="51">
        <v>1716.3</v>
      </c>
      <c r="AL2315" s="34" t="str">
        <f t="shared" si="341"/>
        <v>Mauricio Alves</v>
      </c>
    </row>
    <row r="2316" spans="1:38" hidden="1" x14ac:dyDescent="0.25">
      <c r="A2316" s="189" t="s">
        <v>106</v>
      </c>
      <c r="B2316" s="30" t="s">
        <v>39</v>
      </c>
      <c r="C2316" s="26" t="s">
        <v>52</v>
      </c>
      <c r="D2316" s="26" t="s">
        <v>40</v>
      </c>
      <c r="E2316" s="27">
        <v>46116002</v>
      </c>
      <c r="F2316" s="67">
        <v>366</v>
      </c>
      <c r="G2316" s="67"/>
      <c r="H2316" s="44">
        <v>6000867839</v>
      </c>
      <c r="I2316" s="45">
        <v>149011579</v>
      </c>
      <c r="J2316" s="45" t="s">
        <v>1136</v>
      </c>
      <c r="K2316" s="30" t="str">
        <f t="shared" si="342"/>
        <v>Custeio</v>
      </c>
      <c r="L2316" s="47"/>
      <c r="M2316" s="47" t="s">
        <v>506</v>
      </c>
      <c r="N2316" s="26" t="str">
        <f t="shared" si="337"/>
        <v>Pendente</v>
      </c>
      <c r="O2316" s="47" t="s">
        <v>45</v>
      </c>
      <c r="P2316" s="47" t="s">
        <v>753</v>
      </c>
      <c r="Q2316" s="26" t="str">
        <f>IFERROR(IFERROR(VLOOKUP(H2316,[1]STATUS_CAPEX!I:J,2,0),VLOOKUP(H2316,[1]STATUS_OPEX!H:I,2,0)),0)</f>
        <v>LIB //ATEC</v>
      </c>
      <c r="R2316" s="135">
        <v>45621</v>
      </c>
      <c r="S2316" s="32" t="s">
        <v>66</v>
      </c>
      <c r="T2316" s="47" t="s">
        <v>72</v>
      </c>
      <c r="U2316" s="33" t="s">
        <v>67</v>
      </c>
      <c r="V2316" s="33" t="str">
        <f t="shared" si="338"/>
        <v>OK</v>
      </c>
      <c r="W2316" s="33" t="s">
        <v>49</v>
      </c>
      <c r="X2316" s="33" t="s">
        <v>49</v>
      </c>
      <c r="Y2316" s="33" t="str">
        <f t="shared" si="344"/>
        <v>OK</v>
      </c>
      <c r="Z2316" s="14">
        <f t="shared" si="339"/>
        <v>0.8</v>
      </c>
      <c r="AA2316" s="48">
        <v>1012.92</v>
      </c>
      <c r="AB2316" s="76" t="str">
        <f>IFERROR(VLOOKUP(H2316,[1]!Tabela11[[#All],[PEP/ORDEM]:[Mês_Acompanhamento]],8,0),"GIRO")</f>
        <v>GIRO</v>
      </c>
      <c r="AC2316" s="36" t="s">
        <v>298</v>
      </c>
      <c r="AD2316" s="70">
        <v>45642</v>
      </c>
      <c r="AE2316" s="32" t="str">
        <f t="shared" si="343"/>
        <v>Realizado</v>
      </c>
      <c r="AF2316" s="38" t="s">
        <v>68</v>
      </c>
      <c r="AG2316" s="39">
        <f t="shared" si="335"/>
        <v>926.73</v>
      </c>
      <c r="AH2316" s="40">
        <v>2548098.5699999998</v>
      </c>
      <c r="AI2316" s="35" t="e">
        <f t="shared" si="340"/>
        <v>#N/A</v>
      </c>
      <c r="AJ2316" s="41">
        <v>26772872</v>
      </c>
      <c r="AK2316" s="51">
        <v>926.73</v>
      </c>
      <c r="AL2316" s="34" t="str">
        <f t="shared" si="341"/>
        <v>Mauricio Alves</v>
      </c>
    </row>
    <row r="2317" spans="1:38" hidden="1" x14ac:dyDescent="0.25">
      <c r="A2317" s="26" t="s">
        <v>365</v>
      </c>
      <c r="B2317" s="26" t="s">
        <v>180</v>
      </c>
      <c r="C2317" s="26" t="s">
        <v>180</v>
      </c>
      <c r="D2317" s="26" t="s">
        <v>40</v>
      </c>
      <c r="E2317" s="27">
        <v>4959</v>
      </c>
      <c r="F2317" s="67">
        <v>941</v>
      </c>
      <c r="G2317" s="67"/>
      <c r="H2317" s="44">
        <v>6000859631</v>
      </c>
      <c r="I2317" s="45" t="s">
        <v>1137</v>
      </c>
      <c r="J2317" s="45" t="s">
        <v>1138</v>
      </c>
      <c r="K2317" s="30" t="str">
        <f t="shared" si="342"/>
        <v>Custeio</v>
      </c>
      <c r="L2317" s="47"/>
      <c r="M2317" s="47" t="s">
        <v>891</v>
      </c>
      <c r="N2317" s="26" t="str">
        <f t="shared" si="337"/>
        <v>Realizado</v>
      </c>
      <c r="O2317" s="47" t="s">
        <v>45</v>
      </c>
      <c r="P2317" s="47" t="s">
        <v>1104</v>
      </c>
      <c r="Q2317" s="26" t="str">
        <f>IFERROR(IFERROR(VLOOKUP(H2317,[1]STATUS_CAPEX!I:J,2,0),VLOOKUP(H2317,[1]STATUS_OPEX!H:I,2,0)),0)</f>
        <v>LIB //CONC</v>
      </c>
      <c r="R2317" s="135">
        <v>45621</v>
      </c>
      <c r="S2317" s="32" t="s">
        <v>66</v>
      </c>
      <c r="T2317" s="47" t="s">
        <v>72</v>
      </c>
      <c r="U2317" s="33" t="s">
        <v>39</v>
      </c>
      <c r="V2317" s="33" t="str">
        <f t="shared" si="338"/>
        <v>OK</v>
      </c>
      <c r="W2317" s="33" t="s">
        <v>49</v>
      </c>
      <c r="X2317" s="33" t="s">
        <v>49</v>
      </c>
      <c r="Y2317" s="33" t="str">
        <f t="shared" si="344"/>
        <v>OK</v>
      </c>
      <c r="Z2317" s="14">
        <f t="shared" si="339"/>
        <v>1</v>
      </c>
      <c r="AA2317" s="48">
        <v>12600.51</v>
      </c>
      <c r="AB2317" s="76" t="str">
        <f>IFERROR(VLOOKUP(H2317,[1]!Tabela11[[#All],[PEP/ORDEM]:[Mês_Acompanhamento]],8,0),"GIRO")</f>
        <v>GIRO</v>
      </c>
      <c r="AC2317" s="36" t="s">
        <v>298</v>
      </c>
      <c r="AD2317" s="70">
        <v>45642</v>
      </c>
      <c r="AE2317" s="32" t="str">
        <f t="shared" si="343"/>
        <v>Realizado</v>
      </c>
      <c r="AF2317" s="38" t="s">
        <v>68</v>
      </c>
      <c r="AG2317" s="39">
        <f t="shared" si="335"/>
        <v>6048.42</v>
      </c>
      <c r="AH2317" s="40">
        <v>2548098.5699999998</v>
      </c>
      <c r="AI2317" s="35" t="e">
        <f t="shared" si="340"/>
        <v>#N/A</v>
      </c>
      <c r="AJ2317" s="41">
        <v>26651318</v>
      </c>
      <c r="AK2317" s="51">
        <v>6048.42</v>
      </c>
      <c r="AL2317" s="34" t="str">
        <f t="shared" si="341"/>
        <v>Mauricio Alves</v>
      </c>
    </row>
    <row r="2318" spans="1:38" hidden="1" x14ac:dyDescent="0.25">
      <c r="A2318" s="43" t="s">
        <v>365</v>
      </c>
      <c r="B2318" s="26" t="s">
        <v>39</v>
      </c>
      <c r="C2318" s="26" t="s">
        <v>52</v>
      </c>
      <c r="D2318" s="26" t="s">
        <v>40</v>
      </c>
      <c r="E2318" s="27">
        <v>69134</v>
      </c>
      <c r="F2318" s="67">
        <v>942</v>
      </c>
      <c r="G2318" s="67"/>
      <c r="H2318" s="44">
        <v>6000864987</v>
      </c>
      <c r="I2318" s="45">
        <v>230006963</v>
      </c>
      <c r="J2318" s="45" t="s">
        <v>1139</v>
      </c>
      <c r="K2318" s="30" t="str">
        <f t="shared" si="342"/>
        <v>Custeio</v>
      </c>
      <c r="L2318" s="47"/>
      <c r="M2318" s="47" t="s">
        <v>891</v>
      </c>
      <c r="N2318" s="26" t="str">
        <f t="shared" si="337"/>
        <v>Realizado</v>
      </c>
      <c r="O2318" s="47" t="s">
        <v>64</v>
      </c>
      <c r="P2318" s="47" t="s">
        <v>1104</v>
      </c>
      <c r="Q2318" s="26" t="str">
        <f>IFERROR(IFERROR(VLOOKUP(H2318,[1]STATUS_CAPEX!I:J,2,0),VLOOKUP(H2318,[1]STATUS_OPEX!H:I,2,0)),0)</f>
        <v>LIB //CONC</v>
      </c>
      <c r="R2318" s="135">
        <v>45621</v>
      </c>
      <c r="S2318" s="32" t="s">
        <v>66</v>
      </c>
      <c r="T2318" s="47" t="s">
        <v>72</v>
      </c>
      <c r="U2318" s="33" t="s">
        <v>39</v>
      </c>
      <c r="V2318" s="33" t="str">
        <f t="shared" si="338"/>
        <v>OK</v>
      </c>
      <c r="W2318" s="33" t="s">
        <v>49</v>
      </c>
      <c r="X2318" s="33" t="s">
        <v>49</v>
      </c>
      <c r="Y2318" s="33" t="str">
        <f t="shared" si="344"/>
        <v>OK</v>
      </c>
      <c r="Z2318" s="14">
        <f t="shared" si="339"/>
        <v>1</v>
      </c>
      <c r="AA2318" s="48">
        <v>2754.7</v>
      </c>
      <c r="AB2318" s="76" t="str">
        <f>IFERROR(VLOOKUP(H2318,[1]!Tabela11[[#All],[PEP/ORDEM]:[Mês_Acompanhamento]],8,0),"GIRO")</f>
        <v>GIRO</v>
      </c>
      <c r="AC2318" s="36" t="s">
        <v>1107</v>
      </c>
      <c r="AD2318" s="37" t="s">
        <v>51</v>
      </c>
      <c r="AE2318" s="32" t="str">
        <f t="shared" si="343"/>
        <v>Realizado</v>
      </c>
      <c r="AF2318" s="38" t="s">
        <v>68</v>
      </c>
      <c r="AG2318" s="39">
        <f t="shared" si="335"/>
        <v>800.14</v>
      </c>
      <c r="AH2318" s="40">
        <v>2548098.5699999998</v>
      </c>
      <c r="AI2318" s="35" t="e">
        <f t="shared" si="340"/>
        <v>#N/A</v>
      </c>
      <c r="AJ2318" s="110">
        <v>26672032</v>
      </c>
      <c r="AK2318" s="77">
        <v>800.14</v>
      </c>
      <c r="AL2318" s="34" t="str">
        <f t="shared" si="341"/>
        <v>Mauricio Alves</v>
      </c>
    </row>
    <row r="2319" spans="1:38" hidden="1" x14ac:dyDescent="0.25">
      <c r="A2319" s="43" t="s">
        <v>365</v>
      </c>
      <c r="B2319" s="26" t="s">
        <v>39</v>
      </c>
      <c r="C2319" s="26" t="s">
        <v>52</v>
      </c>
      <c r="D2319" s="26" t="s">
        <v>40</v>
      </c>
      <c r="E2319" s="27">
        <v>15344</v>
      </c>
      <c r="F2319" s="67">
        <v>943</v>
      </c>
      <c r="G2319" s="67"/>
      <c r="H2319" s="44">
        <v>6000864995</v>
      </c>
      <c r="I2319" s="45">
        <v>67603128</v>
      </c>
      <c r="J2319" s="45" t="s">
        <v>380</v>
      </c>
      <c r="K2319" s="30" t="str">
        <f t="shared" si="342"/>
        <v>Custeio</v>
      </c>
      <c r="L2319" s="47"/>
      <c r="M2319" s="47" t="s">
        <v>891</v>
      </c>
      <c r="N2319" s="26" t="str">
        <f t="shared" si="337"/>
        <v>Realizado</v>
      </c>
      <c r="O2319" s="47" t="s">
        <v>100</v>
      </c>
      <c r="P2319" s="47" t="s">
        <v>1104</v>
      </c>
      <c r="Q2319" s="26" t="str">
        <f>IFERROR(IFERROR(VLOOKUP(H2319,[1]STATUS_CAPEX!I:J,2,0),VLOOKUP(H2319,[1]STATUS_OPEX!H:I,2,0)),0)</f>
        <v>LIB //CONC</v>
      </c>
      <c r="R2319" s="135">
        <v>45621</v>
      </c>
      <c r="S2319" s="32" t="s">
        <v>66</v>
      </c>
      <c r="T2319" s="47" t="s">
        <v>72</v>
      </c>
      <c r="U2319" s="33" t="s">
        <v>39</v>
      </c>
      <c r="V2319" s="33" t="str">
        <f t="shared" si="338"/>
        <v>OK</v>
      </c>
      <c r="W2319" s="33" t="s">
        <v>49</v>
      </c>
      <c r="X2319" s="33" t="s">
        <v>49</v>
      </c>
      <c r="Y2319" s="33" t="str">
        <f t="shared" si="344"/>
        <v>OK</v>
      </c>
      <c r="Z2319" s="14">
        <f t="shared" si="339"/>
        <v>1</v>
      </c>
      <c r="AA2319" s="48">
        <v>15592.9</v>
      </c>
      <c r="AB2319" s="76" t="str">
        <f>IFERROR(VLOOKUP(H2319,[1]!Tabela11[[#All],[PEP/ORDEM]:[Mês_Acompanhamento]],8,0),"GIRO")</f>
        <v>GIRO</v>
      </c>
      <c r="AC2319" s="36" t="s">
        <v>1107</v>
      </c>
      <c r="AD2319" s="37" t="s">
        <v>51</v>
      </c>
      <c r="AE2319" s="32" t="str">
        <f t="shared" si="343"/>
        <v>Realizado</v>
      </c>
      <c r="AF2319" s="38" t="s">
        <v>68</v>
      </c>
      <c r="AG2319" s="39">
        <f t="shared" si="335"/>
        <v>12700.75</v>
      </c>
      <c r="AH2319" s="40">
        <v>2548098.5699999998</v>
      </c>
      <c r="AI2319" s="35" t="e">
        <f t="shared" si="340"/>
        <v>#N/A</v>
      </c>
      <c r="AJ2319" s="110">
        <v>26672033</v>
      </c>
      <c r="AK2319" s="77">
        <v>12700.75</v>
      </c>
      <c r="AL2319" s="34" t="str">
        <f t="shared" si="341"/>
        <v>Mauricio Alves</v>
      </c>
    </row>
    <row r="2320" spans="1:38" hidden="1" x14ac:dyDescent="0.25">
      <c r="A2320" s="43" t="s">
        <v>106</v>
      </c>
      <c r="B2320" s="30" t="s">
        <v>39</v>
      </c>
      <c r="C2320" s="26" t="s">
        <v>52</v>
      </c>
      <c r="D2320" s="26" t="s">
        <v>40</v>
      </c>
      <c r="E2320" s="27">
        <v>69134</v>
      </c>
      <c r="F2320" s="67">
        <v>944</v>
      </c>
      <c r="G2320" s="67"/>
      <c r="H2320" s="44">
        <v>6000865412</v>
      </c>
      <c r="I2320" s="45">
        <v>149001896</v>
      </c>
      <c r="J2320" s="45" t="s">
        <v>1140</v>
      </c>
      <c r="K2320" s="30" t="str">
        <f t="shared" si="342"/>
        <v>Custeio</v>
      </c>
      <c r="L2320" s="47"/>
      <c r="M2320" s="47" t="s">
        <v>891</v>
      </c>
      <c r="N2320" s="26" t="str">
        <f t="shared" si="337"/>
        <v>Pendente</v>
      </c>
      <c r="O2320" s="47" t="s">
        <v>64</v>
      </c>
      <c r="P2320" s="47" t="s">
        <v>1141</v>
      </c>
      <c r="Q2320" s="26" t="str">
        <f>IFERROR(IFERROR(VLOOKUP(H2320,[1]STATUS_CAPEX!I:J,2,0),VLOOKUP(H2320,[1]STATUS_OPEX!H:I,2,0)),0)</f>
        <v>LIB //ATEC</v>
      </c>
      <c r="R2320" s="135">
        <v>45621</v>
      </c>
      <c r="S2320" s="32" t="s">
        <v>66</v>
      </c>
      <c r="T2320" s="47" t="s">
        <v>72</v>
      </c>
      <c r="U2320" s="33" t="s">
        <v>67</v>
      </c>
      <c r="V2320" s="33" t="str">
        <f t="shared" si="338"/>
        <v>OK</v>
      </c>
      <c r="W2320" s="33" t="s">
        <v>49</v>
      </c>
      <c r="X2320" s="33" t="s">
        <v>49</v>
      </c>
      <c r="Y2320" s="33" t="str">
        <f t="shared" si="344"/>
        <v>OK</v>
      </c>
      <c r="Z2320" s="14">
        <f t="shared" si="339"/>
        <v>0.8</v>
      </c>
      <c r="AA2320" s="48">
        <v>4914.9399999999996</v>
      </c>
      <c r="AB2320" s="76" t="str">
        <f>IFERROR(VLOOKUP(H2320,[1]!Tabela11[[#All],[PEP/ORDEM]:[Mês_Acompanhamento]],8,0),"GIRO")</f>
        <v>GIRO</v>
      </c>
      <c r="AC2320" s="36" t="s">
        <v>1107</v>
      </c>
      <c r="AD2320" s="37" t="s">
        <v>51</v>
      </c>
      <c r="AE2320" s="32" t="str">
        <f t="shared" si="343"/>
        <v>Realizado</v>
      </c>
      <c r="AF2320" s="38" t="s">
        <v>68</v>
      </c>
      <c r="AG2320" s="39">
        <f t="shared" si="335"/>
        <v>4174.54</v>
      </c>
      <c r="AH2320" s="40">
        <v>2548098.5699999998</v>
      </c>
      <c r="AI2320" s="35" t="e">
        <f t="shared" si="340"/>
        <v>#N/A</v>
      </c>
      <c r="AJ2320" s="110">
        <v>26724734</v>
      </c>
      <c r="AK2320" s="77">
        <v>4174.54</v>
      </c>
      <c r="AL2320" s="34" t="str">
        <f t="shared" si="341"/>
        <v>Mauricio Alves</v>
      </c>
    </row>
    <row r="2321" spans="1:38" hidden="1" x14ac:dyDescent="0.25">
      <c r="A2321" s="26" t="s">
        <v>365</v>
      </c>
      <c r="B2321" s="26" t="s">
        <v>180</v>
      </c>
      <c r="C2321" s="26" t="s">
        <v>180</v>
      </c>
      <c r="D2321" s="26" t="s">
        <v>40</v>
      </c>
      <c r="E2321" s="27">
        <v>14939</v>
      </c>
      <c r="F2321" s="67">
        <v>945</v>
      </c>
      <c r="G2321" s="67"/>
      <c r="H2321" s="44">
        <v>6000859631</v>
      </c>
      <c r="I2321" s="45" t="s">
        <v>1137</v>
      </c>
      <c r="J2321" s="45" t="s">
        <v>1138</v>
      </c>
      <c r="K2321" s="30" t="str">
        <f t="shared" si="342"/>
        <v>Custeio</v>
      </c>
      <c r="L2321" s="47"/>
      <c r="M2321" s="47" t="s">
        <v>891</v>
      </c>
      <c r="N2321" s="26" t="str">
        <f t="shared" si="337"/>
        <v>Realizado</v>
      </c>
      <c r="O2321" s="47" t="s">
        <v>45</v>
      </c>
      <c r="P2321" s="47" t="s">
        <v>867</v>
      </c>
      <c r="Q2321" s="26" t="str">
        <f>IFERROR(IFERROR(VLOOKUP(H2321,[1]STATUS_CAPEX!I:J,2,0),VLOOKUP(H2321,[1]STATUS_OPEX!H:I,2,0)),0)</f>
        <v>LIB //CONC</v>
      </c>
      <c r="R2321" s="135">
        <v>45621</v>
      </c>
      <c r="S2321" s="32" t="s">
        <v>66</v>
      </c>
      <c r="T2321" s="47" t="s">
        <v>72</v>
      </c>
      <c r="U2321" s="33" t="s">
        <v>39</v>
      </c>
      <c r="V2321" s="33" t="str">
        <f t="shared" si="338"/>
        <v>OK</v>
      </c>
      <c r="W2321" s="33" t="s">
        <v>49</v>
      </c>
      <c r="X2321" s="33" t="s">
        <v>49</v>
      </c>
      <c r="Y2321" s="33" t="str">
        <f t="shared" si="344"/>
        <v>OK</v>
      </c>
      <c r="Z2321" s="14">
        <f t="shared" si="339"/>
        <v>1</v>
      </c>
      <c r="AA2321" s="48">
        <v>4319.0600000000004</v>
      </c>
      <c r="AB2321" s="76" t="str">
        <f>IFERROR(VLOOKUP(H2321,[1]!Tabela11[[#All],[PEP/ORDEM]:[Mês_Acompanhamento]],8,0),"GIRO")</f>
        <v>GIRO</v>
      </c>
      <c r="AC2321" s="36" t="s">
        <v>298</v>
      </c>
      <c r="AD2321" s="37" t="s">
        <v>51</v>
      </c>
      <c r="AE2321" s="32" t="str">
        <f t="shared" si="343"/>
        <v>Realizado</v>
      </c>
      <c r="AF2321" s="38" t="s">
        <v>68</v>
      </c>
      <c r="AG2321" s="39">
        <f t="shared" si="335"/>
        <v>4724.99</v>
      </c>
      <c r="AH2321" s="40">
        <v>2548098.5699999998</v>
      </c>
      <c r="AI2321" s="35" t="e">
        <f t="shared" si="340"/>
        <v>#N/A</v>
      </c>
      <c r="AJ2321" s="41">
        <v>26651318</v>
      </c>
      <c r="AK2321" s="51">
        <v>4724.99</v>
      </c>
      <c r="AL2321" s="34" t="str">
        <f t="shared" si="341"/>
        <v>Mauricio Alves</v>
      </c>
    </row>
    <row r="2322" spans="1:38" hidden="1" x14ac:dyDescent="0.25">
      <c r="A2322" s="43" t="s">
        <v>365</v>
      </c>
      <c r="B2322" s="26" t="s">
        <v>39</v>
      </c>
      <c r="C2322" s="26" t="s">
        <v>52</v>
      </c>
      <c r="D2322" s="26" t="s">
        <v>40</v>
      </c>
      <c r="E2322" s="27">
        <v>14431</v>
      </c>
      <c r="F2322" s="67">
        <v>946</v>
      </c>
      <c r="G2322" s="67"/>
      <c r="H2322" s="44">
        <v>6000865021</v>
      </c>
      <c r="I2322" s="45">
        <v>149005251</v>
      </c>
      <c r="J2322" s="45" t="s">
        <v>1142</v>
      </c>
      <c r="K2322" s="30" t="str">
        <f t="shared" si="342"/>
        <v>Custeio</v>
      </c>
      <c r="L2322" s="47"/>
      <c r="M2322" s="47" t="s">
        <v>891</v>
      </c>
      <c r="N2322" s="26" t="str">
        <f t="shared" si="337"/>
        <v>Realizado</v>
      </c>
      <c r="O2322" s="47" t="s">
        <v>45</v>
      </c>
      <c r="P2322" s="47" t="s">
        <v>867</v>
      </c>
      <c r="Q2322" s="26" t="str">
        <f>IFERROR(IFERROR(VLOOKUP(H2322,[1]STATUS_CAPEX!I:J,2,0),VLOOKUP(H2322,[1]STATUS_OPEX!H:I,2,0)),0)</f>
        <v>LIB //CONC</v>
      </c>
      <c r="R2322" s="135">
        <v>45621</v>
      </c>
      <c r="S2322" s="32" t="s">
        <v>66</v>
      </c>
      <c r="T2322" s="47" t="s">
        <v>72</v>
      </c>
      <c r="U2322" s="33" t="s">
        <v>39</v>
      </c>
      <c r="V2322" s="33" t="str">
        <f t="shared" si="338"/>
        <v>OK</v>
      </c>
      <c r="W2322" s="33" t="s">
        <v>49</v>
      </c>
      <c r="X2322" s="33" t="s">
        <v>49</v>
      </c>
      <c r="Y2322" s="33" t="str">
        <f t="shared" si="344"/>
        <v>OK</v>
      </c>
      <c r="Z2322" s="14">
        <f t="shared" si="339"/>
        <v>1</v>
      </c>
      <c r="AA2322" s="48">
        <v>3575.25</v>
      </c>
      <c r="AB2322" s="76" t="str">
        <f>IFERROR(VLOOKUP(H2322,[1]!Tabela11[[#All],[PEP/ORDEM]:[Mês_Acompanhamento]],8,0),"GIRO")</f>
        <v>GIRO</v>
      </c>
      <c r="AC2322" s="36" t="s">
        <v>1107</v>
      </c>
      <c r="AD2322" s="37" t="s">
        <v>51</v>
      </c>
      <c r="AE2322" s="32" t="str">
        <f t="shared" si="343"/>
        <v>Realizado</v>
      </c>
      <c r="AF2322" s="38" t="s">
        <v>68</v>
      </c>
      <c r="AG2322" s="39">
        <f t="shared" si="335"/>
        <v>3600.63</v>
      </c>
      <c r="AH2322" s="40">
        <v>2548098.5699999998</v>
      </c>
      <c r="AI2322" s="35" t="e">
        <f t="shared" si="340"/>
        <v>#N/A</v>
      </c>
      <c r="AJ2322" s="110">
        <v>26672036</v>
      </c>
      <c r="AK2322" s="77">
        <v>3600.63</v>
      </c>
      <c r="AL2322" s="34" t="str">
        <f t="shared" si="341"/>
        <v>Mauricio Alves</v>
      </c>
    </row>
    <row r="2323" spans="1:38" hidden="1" x14ac:dyDescent="0.25">
      <c r="A2323" s="26" t="s">
        <v>365</v>
      </c>
      <c r="B2323" s="26" t="s">
        <v>180</v>
      </c>
      <c r="C2323" s="26" t="s">
        <v>180</v>
      </c>
      <c r="D2323" s="26" t="s">
        <v>40</v>
      </c>
      <c r="E2323" s="27">
        <v>14959</v>
      </c>
      <c r="F2323" s="67">
        <v>947</v>
      </c>
      <c r="G2323" s="67"/>
      <c r="H2323" s="44">
        <v>6000859631</v>
      </c>
      <c r="I2323" s="45" t="s">
        <v>1137</v>
      </c>
      <c r="J2323" s="45" t="s">
        <v>1138</v>
      </c>
      <c r="K2323" s="30" t="str">
        <f t="shared" si="342"/>
        <v>Custeio</v>
      </c>
      <c r="L2323" s="47"/>
      <c r="M2323" s="47" t="s">
        <v>891</v>
      </c>
      <c r="N2323" s="26" t="str">
        <f t="shared" si="337"/>
        <v>Realizado</v>
      </c>
      <c r="O2323" s="47" t="s">
        <v>45</v>
      </c>
      <c r="P2323" s="47" t="s">
        <v>867</v>
      </c>
      <c r="Q2323" s="26" t="str">
        <f>IFERROR(IFERROR(VLOOKUP(H2323,[1]STATUS_CAPEX!I:J,2,0),VLOOKUP(H2323,[1]STATUS_OPEX!H:I,2,0)),0)</f>
        <v>LIB //CONC</v>
      </c>
      <c r="R2323" s="135">
        <v>45621</v>
      </c>
      <c r="S2323" s="32" t="s">
        <v>66</v>
      </c>
      <c r="T2323" s="47" t="s">
        <v>72</v>
      </c>
      <c r="U2323" s="33" t="s">
        <v>39</v>
      </c>
      <c r="V2323" s="33" t="str">
        <f t="shared" si="338"/>
        <v>OK</v>
      </c>
      <c r="W2323" s="33" t="s">
        <v>49</v>
      </c>
      <c r="X2323" s="33" t="s">
        <v>49</v>
      </c>
      <c r="Y2323" s="33" t="str">
        <f t="shared" si="344"/>
        <v>OK</v>
      </c>
      <c r="Z2323" s="14">
        <f t="shared" si="339"/>
        <v>1</v>
      </c>
      <c r="AA2323" s="48">
        <v>4901.91</v>
      </c>
      <c r="AB2323" s="76" t="str">
        <f>IFERROR(VLOOKUP(H2323,[1]!Tabela11[[#All],[PEP/ORDEM]:[Mês_Acompanhamento]],8,0),"GIRO")</f>
        <v>GIRO</v>
      </c>
      <c r="AC2323" s="36" t="s">
        <v>298</v>
      </c>
      <c r="AD2323" s="37" t="s">
        <v>51</v>
      </c>
      <c r="AE2323" s="32" t="str">
        <f t="shared" si="343"/>
        <v>Realizado</v>
      </c>
      <c r="AF2323" s="38" t="s">
        <v>68</v>
      </c>
      <c r="AG2323" s="39">
        <f t="shared" si="335"/>
        <v>2325.9899999999998</v>
      </c>
      <c r="AH2323" s="40">
        <v>2548098.5699999998</v>
      </c>
      <c r="AI2323" s="35" t="e">
        <f t="shared" si="340"/>
        <v>#N/A</v>
      </c>
      <c r="AJ2323" s="41">
        <v>26651318</v>
      </c>
      <c r="AK2323" s="51">
        <v>2325.9899999999998</v>
      </c>
      <c r="AL2323" s="34" t="str">
        <f t="shared" si="341"/>
        <v>Mauricio Alves</v>
      </c>
    </row>
    <row r="2324" spans="1:38" hidden="1" x14ac:dyDescent="0.25">
      <c r="A2324" s="189" t="s">
        <v>106</v>
      </c>
      <c r="B2324" s="30" t="s">
        <v>39</v>
      </c>
      <c r="C2324" s="26" t="s">
        <v>52</v>
      </c>
      <c r="D2324" s="26" t="s">
        <v>40</v>
      </c>
      <c r="E2324" s="27">
        <v>14048</v>
      </c>
      <c r="F2324" s="67">
        <v>287</v>
      </c>
      <c r="G2324" s="67"/>
      <c r="H2324" s="44">
        <v>6000864144</v>
      </c>
      <c r="I2324" s="45">
        <v>230008747</v>
      </c>
      <c r="J2324" s="45" t="s">
        <v>1143</v>
      </c>
      <c r="K2324" s="30" t="str">
        <f t="shared" si="342"/>
        <v>Custeio</v>
      </c>
      <c r="L2324" s="47" t="s">
        <v>950</v>
      </c>
      <c r="M2324" s="47" t="s">
        <v>420</v>
      </c>
      <c r="N2324" s="26" t="str">
        <f t="shared" si="337"/>
        <v>Pendente</v>
      </c>
      <c r="O2324" s="47" t="s">
        <v>64</v>
      </c>
      <c r="P2324" s="47" t="s">
        <v>946</v>
      </c>
      <c r="Q2324" s="26" t="str">
        <f>IFERROR(IFERROR(VLOOKUP(H2324,[1]STATUS_CAPEX!I:J,2,0),VLOOKUP(H2324,[1]STATUS_OPEX!H:I,2,0)),0)</f>
        <v>LIB //ATEC</v>
      </c>
      <c r="R2324" s="135">
        <v>45621</v>
      </c>
      <c r="S2324" s="32" t="s">
        <v>66</v>
      </c>
      <c r="T2324" s="47" t="s">
        <v>72</v>
      </c>
      <c r="U2324" s="33" t="s">
        <v>67</v>
      </c>
      <c r="V2324" s="33" t="str">
        <f t="shared" si="338"/>
        <v>OK</v>
      </c>
      <c r="W2324" s="33" t="s">
        <v>49</v>
      </c>
      <c r="X2324" s="33" t="s">
        <v>49</v>
      </c>
      <c r="Y2324" s="33" t="str">
        <f t="shared" si="344"/>
        <v>OK</v>
      </c>
      <c r="Z2324" s="14">
        <f t="shared" si="339"/>
        <v>0.8</v>
      </c>
      <c r="AA2324" s="48">
        <v>3654.36</v>
      </c>
      <c r="AB2324" s="76" t="str">
        <f>IFERROR(VLOOKUP(H2324,[1]!Tabela11[[#All],[PEP/ORDEM]:[Mês_Acompanhamento]],8,0),"GIRO")</f>
        <v>GIRO</v>
      </c>
      <c r="AC2324" s="36" t="s">
        <v>1048</v>
      </c>
      <c r="AD2324" s="37" t="s">
        <v>51</v>
      </c>
      <c r="AE2324" s="32" t="str">
        <f t="shared" si="343"/>
        <v>Realizado</v>
      </c>
      <c r="AF2324" s="38" t="s">
        <v>68</v>
      </c>
      <c r="AG2324" s="39">
        <f t="shared" si="335"/>
        <v>2325.9899999999998</v>
      </c>
      <c r="AH2324" s="40">
        <v>2548098.5699999998</v>
      </c>
      <c r="AI2324" s="35" t="e">
        <f t="shared" si="340"/>
        <v>#N/A</v>
      </c>
      <c r="AJ2324" s="110">
        <v>26633067</v>
      </c>
      <c r="AK2324" s="77">
        <v>2325.9899999999998</v>
      </c>
      <c r="AL2324" s="34" t="str">
        <f t="shared" si="341"/>
        <v>Mauricio Alves</v>
      </c>
    </row>
    <row r="2325" spans="1:38" hidden="1" x14ac:dyDescent="0.25">
      <c r="A2325" s="189" t="s">
        <v>365</v>
      </c>
      <c r="B2325" s="26" t="s">
        <v>39</v>
      </c>
      <c r="C2325" s="26" t="s">
        <v>52</v>
      </c>
      <c r="D2325" s="26" t="s">
        <v>40</v>
      </c>
      <c r="E2325" s="27">
        <v>14334</v>
      </c>
      <c r="F2325" s="67">
        <v>288</v>
      </c>
      <c r="G2325" s="67"/>
      <c r="H2325" s="44">
        <v>6000858997</v>
      </c>
      <c r="I2325" s="45">
        <v>93000090</v>
      </c>
      <c r="J2325" s="45" t="s">
        <v>1144</v>
      </c>
      <c r="K2325" s="30" t="str">
        <f t="shared" si="342"/>
        <v>Custeio</v>
      </c>
      <c r="L2325" s="47" t="s">
        <v>950</v>
      </c>
      <c r="M2325" s="47" t="s">
        <v>420</v>
      </c>
      <c r="N2325" s="26" t="str">
        <f t="shared" si="337"/>
        <v>Realizado</v>
      </c>
      <c r="O2325" s="47" t="s">
        <v>100</v>
      </c>
      <c r="P2325" s="47" t="s">
        <v>76</v>
      </c>
      <c r="Q2325" s="26" t="str">
        <f>IFERROR(IFERROR(VLOOKUP(H2325,[1]STATUS_CAPEX!I:J,2,0),VLOOKUP(H2325,[1]STATUS_OPEX!H:I,2,0)),0)</f>
        <v>LIB //CONC</v>
      </c>
      <c r="R2325" s="135">
        <v>45621</v>
      </c>
      <c r="S2325" s="32" t="s">
        <v>66</v>
      </c>
      <c r="T2325" s="47" t="s">
        <v>72</v>
      </c>
      <c r="U2325" s="33" t="s">
        <v>39</v>
      </c>
      <c r="V2325" s="33" t="str">
        <f t="shared" si="338"/>
        <v>OK</v>
      </c>
      <c r="W2325" s="33" t="s">
        <v>49</v>
      </c>
      <c r="X2325" s="33" t="s">
        <v>49</v>
      </c>
      <c r="Y2325" s="33" t="str">
        <f t="shared" si="344"/>
        <v>OK</v>
      </c>
      <c r="Z2325" s="14">
        <f t="shared" si="339"/>
        <v>1</v>
      </c>
      <c r="AA2325" s="48">
        <v>6409.36</v>
      </c>
      <c r="AB2325" s="76" t="str">
        <f>IFERROR(VLOOKUP(H2325,[1]!Tabela11[[#All],[PEP/ORDEM]:[Mês_Acompanhamento]],8,0),"GIRO")</f>
        <v>GIRO</v>
      </c>
      <c r="AC2325" s="36" t="str">
        <f>IFERROR(VLOOKUP(T2325,[1]STATUS_CAPEX!Q:R,2,0),"SAMUEL OLIVEIRA")</f>
        <v>SAMUEL OLIVEIRA</v>
      </c>
      <c r="AD2325" s="37" t="s">
        <v>51</v>
      </c>
      <c r="AE2325" s="32" t="str">
        <f t="shared" si="343"/>
        <v>Realizado</v>
      </c>
      <c r="AF2325" s="38" t="s">
        <v>68</v>
      </c>
      <c r="AG2325" s="39">
        <f t="shared" si="335"/>
        <v>2993.95</v>
      </c>
      <c r="AH2325" s="40">
        <v>2548098.5699999998</v>
      </c>
      <c r="AI2325" s="35" t="e">
        <f t="shared" si="340"/>
        <v>#N/A</v>
      </c>
      <c r="AJ2325" s="110">
        <v>26506340</v>
      </c>
      <c r="AK2325" s="77">
        <v>2993.95</v>
      </c>
      <c r="AL2325" s="34" t="str">
        <f t="shared" si="341"/>
        <v>Mauricio Alves</v>
      </c>
    </row>
    <row r="2326" spans="1:38" hidden="1" x14ac:dyDescent="0.25">
      <c r="A2326" s="26" t="s">
        <v>365</v>
      </c>
      <c r="B2326" s="30" t="s">
        <v>39</v>
      </c>
      <c r="C2326" s="26" t="s">
        <v>52</v>
      </c>
      <c r="D2326" s="26" t="s">
        <v>40</v>
      </c>
      <c r="E2326" s="27">
        <v>37088</v>
      </c>
      <c r="F2326" s="67">
        <v>289</v>
      </c>
      <c r="G2326" s="67"/>
      <c r="H2326" s="167">
        <v>6000854603</v>
      </c>
      <c r="I2326" s="45">
        <v>149017950</v>
      </c>
      <c r="J2326" s="45" t="s">
        <v>1145</v>
      </c>
      <c r="K2326" s="30" t="str">
        <f t="shared" si="342"/>
        <v>Custeio</v>
      </c>
      <c r="L2326" s="47" t="s">
        <v>950</v>
      </c>
      <c r="M2326" s="47" t="s">
        <v>420</v>
      </c>
      <c r="N2326" s="26" t="str">
        <f t="shared" si="337"/>
        <v>Pendente</v>
      </c>
      <c r="O2326" s="47" t="s">
        <v>45</v>
      </c>
      <c r="P2326" s="47" t="s">
        <v>970</v>
      </c>
      <c r="Q2326" s="26" t="str">
        <f>IFERROR(IFERROR(VLOOKUP(H2326,[1]STATUS_CAPEX!I:J,2,0),VLOOKUP(H2326,[1]STATUS_OPEX!H:I,2,0)),0)</f>
        <v>LIB //CONC</v>
      </c>
      <c r="R2326" s="135">
        <v>45621</v>
      </c>
      <c r="S2326" s="32" t="s">
        <v>66</v>
      </c>
      <c r="T2326" s="47" t="s">
        <v>72</v>
      </c>
      <c r="U2326" s="33" t="s">
        <v>67</v>
      </c>
      <c r="V2326" s="33" t="str">
        <f t="shared" si="338"/>
        <v>OK</v>
      </c>
      <c r="W2326" s="33" t="s">
        <v>49</v>
      </c>
      <c r="X2326" s="33" t="s">
        <v>49</v>
      </c>
      <c r="Y2326" s="33" t="str">
        <f t="shared" si="344"/>
        <v>OK</v>
      </c>
      <c r="Z2326" s="14">
        <f t="shared" si="339"/>
        <v>0.8</v>
      </c>
      <c r="AA2326" s="48">
        <v>2537.8200000000002</v>
      </c>
      <c r="AB2326" s="76" t="str">
        <f>IFERROR(VLOOKUP(H2326,[1]!Tabela11[[#All],[PEP/ORDEM]:[Mês_Acompanhamento]],8,0),"GIRO")</f>
        <v>GIRO</v>
      </c>
      <c r="AC2326" s="36" t="s">
        <v>1048</v>
      </c>
      <c r="AD2326" s="37" t="s">
        <v>51</v>
      </c>
      <c r="AE2326" s="32" t="str">
        <f t="shared" si="343"/>
        <v>Realizado</v>
      </c>
      <c r="AF2326" s="38" t="s">
        <v>68</v>
      </c>
      <c r="AG2326" s="39">
        <f t="shared" si="335"/>
        <v>2761.93</v>
      </c>
      <c r="AH2326" s="40">
        <v>2548098.5699999998</v>
      </c>
      <c r="AI2326" s="35" t="e">
        <f t="shared" si="340"/>
        <v>#N/A</v>
      </c>
      <c r="AJ2326" s="110">
        <v>26490650</v>
      </c>
      <c r="AK2326" s="77">
        <v>2761.93</v>
      </c>
      <c r="AL2326" s="34" t="str">
        <f t="shared" si="341"/>
        <v>Mauricio Alves</v>
      </c>
    </row>
    <row r="2327" spans="1:38" hidden="1" x14ac:dyDescent="0.25">
      <c r="A2327" s="189" t="s">
        <v>365</v>
      </c>
      <c r="B2327" s="26" t="s">
        <v>39</v>
      </c>
      <c r="C2327" s="26" t="s">
        <v>52</v>
      </c>
      <c r="D2327" s="26" t="s">
        <v>40</v>
      </c>
      <c r="E2327" s="27">
        <v>37692</v>
      </c>
      <c r="F2327" s="67" t="s">
        <v>1146</v>
      </c>
      <c r="G2327" s="67"/>
      <c r="H2327" s="44">
        <v>6000854852</v>
      </c>
      <c r="I2327" s="45">
        <v>149000122</v>
      </c>
      <c r="J2327" s="45" t="s">
        <v>1147</v>
      </c>
      <c r="K2327" s="30" t="str">
        <f t="shared" si="342"/>
        <v>Custeio</v>
      </c>
      <c r="L2327" s="47" t="s">
        <v>950</v>
      </c>
      <c r="M2327" s="47" t="s">
        <v>420</v>
      </c>
      <c r="N2327" s="26" t="str">
        <f t="shared" si="337"/>
        <v>Realizado</v>
      </c>
      <c r="O2327" s="47" t="s">
        <v>45</v>
      </c>
      <c r="P2327" s="47" t="s">
        <v>970</v>
      </c>
      <c r="Q2327" s="26" t="str">
        <f>IFERROR(IFERROR(VLOOKUP(H2327,[1]STATUS_CAPEX!I:J,2,0),VLOOKUP(H2327,[1]STATUS_OPEX!H:I,2,0)),0)</f>
        <v>LIB //CONC</v>
      </c>
      <c r="R2327" s="135">
        <v>45621</v>
      </c>
      <c r="S2327" s="32" t="s">
        <v>66</v>
      </c>
      <c r="T2327" s="47" t="s">
        <v>72</v>
      </c>
      <c r="U2327" s="33" t="s">
        <v>39</v>
      </c>
      <c r="V2327" s="33" t="str">
        <f t="shared" si="338"/>
        <v>OK</v>
      </c>
      <c r="W2327" s="33" t="s">
        <v>49</v>
      </c>
      <c r="X2327" s="33" t="s">
        <v>49</v>
      </c>
      <c r="Y2327" s="33" t="str">
        <f t="shared" si="344"/>
        <v>OK</v>
      </c>
      <c r="Z2327" s="14">
        <f t="shared" si="339"/>
        <v>1</v>
      </c>
      <c r="AA2327" s="48">
        <v>1923.72</v>
      </c>
      <c r="AB2327" s="76" t="str">
        <f>IFERROR(VLOOKUP(H2327,[1]!Tabela11[[#All],[PEP/ORDEM]:[Mês_Acompanhamento]],8,0),"GIRO")</f>
        <v>GIRO</v>
      </c>
      <c r="AC2327" s="36" t="s">
        <v>1048</v>
      </c>
      <c r="AD2327" s="37" t="s">
        <v>51</v>
      </c>
      <c r="AE2327" s="32" t="str">
        <f t="shared" si="343"/>
        <v>Realizado</v>
      </c>
      <c r="AF2327" s="38" t="s">
        <v>68</v>
      </c>
      <c r="AG2327" s="39">
        <f t="shared" si="335"/>
        <v>487.86</v>
      </c>
      <c r="AH2327" s="40">
        <v>2548098.5699999998</v>
      </c>
      <c r="AI2327" s="35" t="e">
        <f t="shared" si="340"/>
        <v>#N/A</v>
      </c>
      <c r="AJ2327" s="110">
        <v>26490727</v>
      </c>
      <c r="AK2327" s="77">
        <v>487.86</v>
      </c>
      <c r="AL2327" s="34" t="str">
        <f t="shared" si="341"/>
        <v>Mauricio Alves</v>
      </c>
    </row>
    <row r="2328" spans="1:38" hidden="1" x14ac:dyDescent="0.25">
      <c r="A2328" s="189" t="s">
        <v>106</v>
      </c>
      <c r="B2328" s="30" t="s">
        <v>39</v>
      </c>
      <c r="C2328" s="26" t="s">
        <v>52</v>
      </c>
      <c r="D2328" s="26" t="s">
        <v>40</v>
      </c>
      <c r="E2328" s="27">
        <v>14060</v>
      </c>
      <c r="F2328" s="67">
        <v>292</v>
      </c>
      <c r="G2328" s="67"/>
      <c r="H2328" s="44">
        <v>6000859040</v>
      </c>
      <c r="I2328" s="45">
        <v>230000718</v>
      </c>
      <c r="J2328" s="45" t="s">
        <v>1148</v>
      </c>
      <c r="K2328" s="30" t="str">
        <f t="shared" si="342"/>
        <v>Custeio</v>
      </c>
      <c r="L2328" s="47" t="s">
        <v>950</v>
      </c>
      <c r="M2328" s="47" t="s">
        <v>420</v>
      </c>
      <c r="N2328" s="26" t="str">
        <f t="shared" si="337"/>
        <v>Pendente</v>
      </c>
      <c r="O2328" s="47" t="s">
        <v>64</v>
      </c>
      <c r="P2328" s="47" t="s">
        <v>537</v>
      </c>
      <c r="Q2328" s="26" t="str">
        <f>IFERROR(IFERROR(VLOOKUP(H2328,[1]STATUS_CAPEX!I:J,2,0),VLOOKUP(H2328,[1]STATUS_OPEX!H:I,2,0)),0)</f>
        <v>LIB //ATEC</v>
      </c>
      <c r="R2328" s="135">
        <v>45621</v>
      </c>
      <c r="S2328" s="32" t="s">
        <v>66</v>
      </c>
      <c r="T2328" s="47" t="s">
        <v>72</v>
      </c>
      <c r="U2328" s="33" t="s">
        <v>67</v>
      </c>
      <c r="V2328" s="33" t="str">
        <f t="shared" si="338"/>
        <v>OK</v>
      </c>
      <c r="W2328" s="33" t="s">
        <v>49</v>
      </c>
      <c r="X2328" s="33" t="s">
        <v>49</v>
      </c>
      <c r="Y2328" s="33" t="str">
        <f t="shared" si="344"/>
        <v>OK</v>
      </c>
      <c r="Z2328" s="14">
        <f t="shared" si="339"/>
        <v>0.8</v>
      </c>
      <c r="AA2328" s="48">
        <v>14194.83</v>
      </c>
      <c r="AB2328" s="76" t="str">
        <f>IFERROR(VLOOKUP(H2328,[1]!Tabela11[[#All],[PEP/ORDEM]:[Mês_Acompanhamento]],8,0),"GIRO")</f>
        <v>GIRO</v>
      </c>
      <c r="AC2328" s="36" t="s">
        <v>1048</v>
      </c>
      <c r="AD2328" s="37" t="s">
        <v>51</v>
      </c>
      <c r="AE2328" s="32" t="str">
        <f t="shared" si="343"/>
        <v>Realizado</v>
      </c>
      <c r="AF2328" s="38" t="s">
        <v>68</v>
      </c>
      <c r="AG2328" s="39">
        <f t="shared" si="335"/>
        <v>6606.08</v>
      </c>
      <c r="AH2328" s="40">
        <v>2548098.5699999998</v>
      </c>
      <c r="AI2328" s="110" t="e">
        <f t="shared" si="340"/>
        <v>#N/A</v>
      </c>
      <c r="AJ2328" s="110">
        <v>26506499</v>
      </c>
      <c r="AK2328" s="77">
        <v>6606.08</v>
      </c>
      <c r="AL2328" s="34" t="str">
        <f t="shared" si="341"/>
        <v>Mauricio Alves</v>
      </c>
    </row>
    <row r="2329" spans="1:38" hidden="1" x14ac:dyDescent="0.25">
      <c r="A2329" s="189" t="s">
        <v>106</v>
      </c>
      <c r="B2329" s="30" t="s">
        <v>39</v>
      </c>
      <c r="C2329" s="26" t="s">
        <v>52</v>
      </c>
      <c r="D2329" s="26" t="s">
        <v>40</v>
      </c>
      <c r="E2329" s="27">
        <v>37302</v>
      </c>
      <c r="F2329" s="67">
        <v>293</v>
      </c>
      <c r="G2329" s="67"/>
      <c r="H2329" s="44">
        <v>6000855070</v>
      </c>
      <c r="I2329" s="112">
        <v>5408</v>
      </c>
      <c r="J2329" s="112" t="s">
        <v>1149</v>
      </c>
      <c r="K2329" s="30" t="str">
        <f t="shared" si="342"/>
        <v>Custeio</v>
      </c>
      <c r="L2329" s="47" t="s">
        <v>950</v>
      </c>
      <c r="M2329" s="47" t="s">
        <v>420</v>
      </c>
      <c r="N2329" s="26" t="str">
        <f t="shared" si="337"/>
        <v>Pendente</v>
      </c>
      <c r="O2329" s="47" t="s">
        <v>45</v>
      </c>
      <c r="P2329" s="47" t="s">
        <v>537</v>
      </c>
      <c r="Q2329" s="26" t="str">
        <f>IFERROR(IFERROR(VLOOKUP(H2329,[1]STATUS_CAPEX!I:J,2,0),VLOOKUP(H2329,[1]STATUS_OPEX!H:I,2,0)),0)</f>
        <v>LIB //ATEC</v>
      </c>
      <c r="R2329" s="135">
        <v>45621</v>
      </c>
      <c r="S2329" s="32" t="s">
        <v>66</v>
      </c>
      <c r="T2329" s="47" t="s">
        <v>72</v>
      </c>
      <c r="U2329" s="33" t="s">
        <v>67</v>
      </c>
      <c r="V2329" s="33" t="str">
        <f t="shared" si="338"/>
        <v>OK</v>
      </c>
      <c r="W2329" s="33" t="s">
        <v>49</v>
      </c>
      <c r="X2329" s="33" t="s">
        <v>49</v>
      </c>
      <c r="Y2329" s="33" t="str">
        <f t="shared" si="344"/>
        <v>OK</v>
      </c>
      <c r="Z2329" s="14">
        <f t="shared" si="339"/>
        <v>0.8</v>
      </c>
      <c r="AA2329" s="48">
        <v>1694.38</v>
      </c>
      <c r="AB2329" s="76" t="str">
        <f>IFERROR(VLOOKUP(H2329,[1]!Tabela11[[#All],[PEP/ORDEM]:[Mês_Acompanhamento]],8,0),"GIRO")</f>
        <v>GIRO</v>
      </c>
      <c r="AC2329" s="36" t="s">
        <v>1048</v>
      </c>
      <c r="AD2329" s="37" t="s">
        <v>51</v>
      </c>
      <c r="AE2329" s="32" t="str">
        <f t="shared" si="343"/>
        <v>Realizado</v>
      </c>
      <c r="AF2329" s="38" t="s">
        <v>68</v>
      </c>
      <c r="AG2329" s="39">
        <f t="shared" si="335"/>
        <v>1355.54</v>
      </c>
      <c r="AH2329" s="40">
        <v>2548098.5699999998</v>
      </c>
      <c r="AI2329" s="35" t="e">
        <f t="shared" si="340"/>
        <v>#N/A</v>
      </c>
      <c r="AJ2329" s="110">
        <v>26490771</v>
      </c>
      <c r="AK2329" s="77">
        <v>1355.54</v>
      </c>
      <c r="AL2329" s="34" t="str">
        <f t="shared" si="341"/>
        <v>Mauricio Alves</v>
      </c>
    </row>
    <row r="2330" spans="1:38" ht="28.5" hidden="1" x14ac:dyDescent="0.25">
      <c r="A2330" s="26" t="s">
        <v>183</v>
      </c>
      <c r="B2330" s="30" t="s">
        <v>513</v>
      </c>
      <c r="C2330" s="26" t="s">
        <v>514</v>
      </c>
      <c r="D2330" s="26" t="s">
        <v>715</v>
      </c>
      <c r="E2330" s="27" t="s">
        <v>1150</v>
      </c>
      <c r="F2330" s="67">
        <v>294</v>
      </c>
      <c r="G2330" s="67"/>
      <c r="H2330" s="44" t="s">
        <v>514</v>
      </c>
      <c r="I2330" s="45" t="s">
        <v>63</v>
      </c>
      <c r="J2330" s="45" t="s">
        <v>63</v>
      </c>
      <c r="K2330" s="30" t="str">
        <f t="shared" si="342"/>
        <v>Sem Informação</v>
      </c>
      <c r="L2330" s="47" t="s">
        <v>136</v>
      </c>
      <c r="M2330" s="47" t="s">
        <v>420</v>
      </c>
      <c r="N2330" s="26" t="str">
        <f t="shared" si="337"/>
        <v>Pendente</v>
      </c>
      <c r="O2330" s="47" t="s">
        <v>45</v>
      </c>
      <c r="P2330" s="47" t="s">
        <v>110</v>
      </c>
      <c r="Q2330" s="26">
        <f>IFERROR(IFERROR(VLOOKUP(H2330,[1]STATUS_CAPEX!I:J,2,0),VLOOKUP(H2330,[1]STATUS_OPEX!H:I,2,0)),0)</f>
        <v>0</v>
      </c>
      <c r="R2330" s="135">
        <v>45621</v>
      </c>
      <c r="S2330" s="32" t="s">
        <v>66</v>
      </c>
      <c r="T2330" s="47" t="s">
        <v>48</v>
      </c>
      <c r="U2330" s="33" t="s">
        <v>67</v>
      </c>
      <c r="V2330" s="33" t="str">
        <f t="shared" si="338"/>
        <v>OK</v>
      </c>
      <c r="W2330" s="33" t="s">
        <v>148</v>
      </c>
      <c r="X2330" s="33" t="s">
        <v>148</v>
      </c>
      <c r="Y2330" s="33" t="str">
        <f t="shared" si="344"/>
        <v>NOK</v>
      </c>
      <c r="Z2330" s="14">
        <f t="shared" si="339"/>
        <v>0.2</v>
      </c>
      <c r="AA2330" s="48">
        <v>497.91</v>
      </c>
      <c r="AB2330" s="76" t="str">
        <f>IFERROR(VLOOKUP(H2330,[1]!Tabela11[[#All],[PEP/ORDEM]:[Mês_Acompanhamento]],8,0),"GIRO")</f>
        <v>GIRO</v>
      </c>
      <c r="AC2330" s="36" t="s">
        <v>1151</v>
      </c>
      <c r="AD2330" s="37" t="s">
        <v>51</v>
      </c>
      <c r="AE2330" s="32" t="str">
        <f t="shared" si="343"/>
        <v>Não realizado</v>
      </c>
      <c r="AF2330" s="38" t="s">
        <v>68</v>
      </c>
      <c r="AG2330" s="39">
        <f t="shared" si="335"/>
        <v>497.91</v>
      </c>
      <c r="AH2330" s="40">
        <v>2548098.5699999998</v>
      </c>
      <c r="AI2330" s="35" t="e">
        <f t="shared" si="340"/>
        <v>#N/A</v>
      </c>
      <c r="AJ2330" s="110"/>
      <c r="AK2330" s="77"/>
      <c r="AL2330" s="34" t="str">
        <f t="shared" si="341"/>
        <v>Erica Fragoso</v>
      </c>
    </row>
    <row r="2331" spans="1:38" hidden="1" x14ac:dyDescent="0.25">
      <c r="A2331" s="26" t="s">
        <v>365</v>
      </c>
      <c r="B2331" s="30" t="s">
        <v>39</v>
      </c>
      <c r="C2331" s="26" t="s">
        <v>52</v>
      </c>
      <c r="D2331" s="26" t="s">
        <v>40</v>
      </c>
      <c r="E2331" s="27">
        <v>4653</v>
      </c>
      <c r="F2331" s="67">
        <v>295</v>
      </c>
      <c r="G2331" s="67"/>
      <c r="H2331" s="177">
        <v>6000866590</v>
      </c>
      <c r="I2331" s="211">
        <v>149007364</v>
      </c>
      <c r="J2331" s="211" t="s">
        <v>1145</v>
      </c>
      <c r="K2331" s="30" t="str">
        <f t="shared" si="342"/>
        <v>Custeio</v>
      </c>
      <c r="L2331" s="47" t="s">
        <v>950</v>
      </c>
      <c r="M2331" s="47" t="s">
        <v>420</v>
      </c>
      <c r="N2331" s="26" t="str">
        <f t="shared" si="337"/>
        <v>Pendente</v>
      </c>
      <c r="O2331" s="47" t="s">
        <v>45</v>
      </c>
      <c r="P2331" s="47" t="s">
        <v>110</v>
      </c>
      <c r="Q2331" s="26" t="str">
        <f>IFERROR(IFERROR(VLOOKUP(H2331,[1]STATUS_CAPEX!I:J,2,0),VLOOKUP(H2331,[1]STATUS_OPEX!H:I,2,0)),0)</f>
        <v>LIB //CONC</v>
      </c>
      <c r="R2331" s="135">
        <v>45621</v>
      </c>
      <c r="S2331" s="32" t="s">
        <v>66</v>
      </c>
      <c r="T2331" s="47" t="s">
        <v>72</v>
      </c>
      <c r="U2331" s="33" t="s">
        <v>67</v>
      </c>
      <c r="V2331" s="120" t="str">
        <f t="shared" si="338"/>
        <v>OK</v>
      </c>
      <c r="W2331" s="33" t="s">
        <v>49</v>
      </c>
      <c r="X2331" s="33" t="s">
        <v>49</v>
      </c>
      <c r="Y2331" s="120" t="str">
        <f t="shared" si="344"/>
        <v>OK</v>
      </c>
      <c r="Z2331" s="14">
        <f t="shared" si="339"/>
        <v>0.8</v>
      </c>
      <c r="AA2331" s="48">
        <v>2584.59</v>
      </c>
      <c r="AB2331" s="76" t="str">
        <f>IFERROR(VLOOKUP(H2331,[1]!Tabela11[[#All],[PEP/ORDEM]:[Mês_Acompanhamento]],8,0),"GIRO")</f>
        <v>GIRO</v>
      </c>
      <c r="AC2331" s="36" t="s">
        <v>1048</v>
      </c>
      <c r="AD2331" s="37" t="s">
        <v>51</v>
      </c>
      <c r="AE2331" s="32" t="str">
        <f t="shared" si="343"/>
        <v>Realizado</v>
      </c>
      <c r="AF2331" s="38" t="s">
        <v>68</v>
      </c>
      <c r="AG2331" s="39">
        <f t="shared" si="335"/>
        <v>336.09</v>
      </c>
      <c r="AH2331" s="40">
        <v>2548098.5699999998</v>
      </c>
      <c r="AI2331" s="35" t="e">
        <f t="shared" si="340"/>
        <v>#N/A</v>
      </c>
      <c r="AJ2331" s="41">
        <v>26707564</v>
      </c>
      <c r="AK2331" s="51">
        <v>336.09</v>
      </c>
      <c r="AL2331" s="34" t="str">
        <f t="shared" si="341"/>
        <v>Mauricio Alves</v>
      </c>
    </row>
    <row r="2332" spans="1:38" hidden="1" x14ac:dyDescent="0.25">
      <c r="A2332" s="26" t="s">
        <v>365</v>
      </c>
      <c r="B2332" s="30" t="s">
        <v>39</v>
      </c>
      <c r="C2332" s="26" t="s">
        <v>52</v>
      </c>
      <c r="D2332" s="26" t="s">
        <v>40</v>
      </c>
      <c r="E2332" s="27">
        <v>14334</v>
      </c>
      <c r="F2332" s="67">
        <v>296</v>
      </c>
      <c r="G2332" s="67"/>
      <c r="H2332" s="177">
        <v>6000866595</v>
      </c>
      <c r="I2332" s="45" t="s">
        <v>287</v>
      </c>
      <c r="J2332" s="45" t="s">
        <v>1152</v>
      </c>
      <c r="K2332" s="30" t="str">
        <f t="shared" si="342"/>
        <v>Custeio</v>
      </c>
      <c r="L2332" s="47" t="s">
        <v>950</v>
      </c>
      <c r="M2332" s="47" t="s">
        <v>420</v>
      </c>
      <c r="N2332" s="26" t="str">
        <f t="shared" si="337"/>
        <v>Pendente</v>
      </c>
      <c r="O2332" s="47" t="s">
        <v>100</v>
      </c>
      <c r="P2332" s="47" t="s">
        <v>76</v>
      </c>
      <c r="Q2332" s="26" t="str">
        <f>IFERROR(IFERROR(VLOOKUP(H2332,[1]STATUS_CAPEX!I:J,2,0),VLOOKUP(H2332,[1]STATUS_OPEX!H:I,2,0)),0)</f>
        <v>LIB //CONC</v>
      </c>
      <c r="R2332" s="135">
        <v>45621</v>
      </c>
      <c r="S2332" s="32" t="s">
        <v>66</v>
      </c>
      <c r="T2332" s="47" t="s">
        <v>72</v>
      </c>
      <c r="U2332" s="33" t="s">
        <v>67</v>
      </c>
      <c r="V2332" s="120" t="str">
        <f t="shared" si="338"/>
        <v>OK</v>
      </c>
      <c r="W2332" s="33" t="s">
        <v>49</v>
      </c>
      <c r="X2332" s="33" t="s">
        <v>49</v>
      </c>
      <c r="Y2332" s="120" t="str">
        <f t="shared" si="344"/>
        <v>OK</v>
      </c>
      <c r="Z2332" s="14">
        <f t="shared" si="339"/>
        <v>0.8</v>
      </c>
      <c r="AA2332" s="48">
        <v>4915.66</v>
      </c>
      <c r="AB2332" s="76" t="str">
        <f>IFERROR(VLOOKUP(H2332,[1]!Tabela11[[#All],[PEP/ORDEM]:[Mês_Acompanhamento]],8,0),"GIRO")</f>
        <v>GIRO</v>
      </c>
      <c r="AC2332" s="36" t="s">
        <v>1048</v>
      </c>
      <c r="AD2332" s="37" t="s">
        <v>51</v>
      </c>
      <c r="AE2332" s="32" t="str">
        <f t="shared" si="343"/>
        <v>Realizado</v>
      </c>
      <c r="AF2332" s="38" t="s">
        <v>68</v>
      </c>
      <c r="AG2332" s="39">
        <f t="shared" si="335"/>
        <v>2305.88</v>
      </c>
      <c r="AH2332" s="40">
        <v>2548098.5699999998</v>
      </c>
      <c r="AI2332" s="35" t="e">
        <f t="shared" si="340"/>
        <v>#N/A</v>
      </c>
      <c r="AJ2332" s="41">
        <v>26707610</v>
      </c>
      <c r="AK2332" s="51">
        <v>2305.88</v>
      </c>
      <c r="AL2332" s="34" t="str">
        <f t="shared" si="341"/>
        <v>Mauricio Alves</v>
      </c>
    </row>
    <row r="2333" spans="1:38" hidden="1" x14ac:dyDescent="0.25">
      <c r="A2333" s="189" t="s">
        <v>365</v>
      </c>
      <c r="B2333" s="26" t="s">
        <v>39</v>
      </c>
      <c r="C2333" s="26" t="s">
        <v>52</v>
      </c>
      <c r="D2333" s="26" t="s">
        <v>40</v>
      </c>
      <c r="E2333" s="27">
        <v>14444</v>
      </c>
      <c r="F2333" s="67">
        <v>297</v>
      </c>
      <c r="G2333" s="67"/>
      <c r="H2333" s="44">
        <v>6000859059</v>
      </c>
      <c r="I2333" s="45">
        <v>67603128</v>
      </c>
      <c r="J2333" s="45" t="s">
        <v>380</v>
      </c>
      <c r="K2333" s="30" t="str">
        <f t="shared" si="342"/>
        <v>Custeio</v>
      </c>
      <c r="L2333" s="47" t="s">
        <v>950</v>
      </c>
      <c r="M2333" s="47" t="s">
        <v>420</v>
      </c>
      <c r="N2333" s="26" t="str">
        <f t="shared" si="337"/>
        <v>Realizado</v>
      </c>
      <c r="O2333" s="47" t="s">
        <v>117</v>
      </c>
      <c r="P2333" s="47" t="s">
        <v>76</v>
      </c>
      <c r="Q2333" s="26" t="str">
        <f>IFERROR(IFERROR(VLOOKUP(H2333,[1]STATUS_CAPEX!I:J,2,0),VLOOKUP(H2333,[1]STATUS_OPEX!H:I,2,0)),0)</f>
        <v>LIB //CONC</v>
      </c>
      <c r="R2333" s="135">
        <v>45621</v>
      </c>
      <c r="S2333" s="32" t="s">
        <v>66</v>
      </c>
      <c r="T2333" s="47" t="s">
        <v>72</v>
      </c>
      <c r="U2333" s="33" t="s">
        <v>39</v>
      </c>
      <c r="V2333" s="33" t="str">
        <f t="shared" si="338"/>
        <v>OK</v>
      </c>
      <c r="W2333" s="33" t="s">
        <v>49</v>
      </c>
      <c r="X2333" s="33" t="s">
        <v>49</v>
      </c>
      <c r="Y2333" s="33" t="str">
        <f t="shared" si="344"/>
        <v>OK</v>
      </c>
      <c r="Z2333" s="14">
        <f t="shared" si="339"/>
        <v>1</v>
      </c>
      <c r="AA2333" s="48">
        <v>4005.85</v>
      </c>
      <c r="AB2333" s="76" t="str">
        <f>IFERROR(VLOOKUP(H2333,[1]!Tabela11[[#All],[PEP/ORDEM]:[Mês_Acompanhamento]],8,0),"GIRO")</f>
        <v>GIRO</v>
      </c>
      <c r="AC2333" s="36" t="s">
        <v>73</v>
      </c>
      <c r="AD2333" s="37" t="s">
        <v>51</v>
      </c>
      <c r="AE2333" s="32" t="str">
        <f t="shared" si="343"/>
        <v>Realizado</v>
      </c>
      <c r="AF2333" s="38" t="s">
        <v>68</v>
      </c>
      <c r="AG2333" s="39">
        <f t="shared" si="335"/>
        <v>1741.72</v>
      </c>
      <c r="AH2333" s="40">
        <v>2548098.5699999998</v>
      </c>
      <c r="AI2333" s="35" t="e">
        <f t="shared" si="340"/>
        <v>#N/A</v>
      </c>
      <c r="AJ2333" s="50">
        <v>26506342</v>
      </c>
      <c r="AK2333" s="77">
        <v>1741.72</v>
      </c>
      <c r="AL2333" s="34" t="str">
        <f t="shared" si="341"/>
        <v>Mauricio Alves</v>
      </c>
    </row>
    <row r="2334" spans="1:38" hidden="1" x14ac:dyDescent="0.25">
      <c r="A2334" s="26" t="s">
        <v>365</v>
      </c>
      <c r="B2334" s="30" t="s">
        <v>39</v>
      </c>
      <c r="C2334" s="26" t="s">
        <v>52</v>
      </c>
      <c r="D2334" s="26" t="s">
        <v>40</v>
      </c>
      <c r="E2334" s="27">
        <v>41312</v>
      </c>
      <c r="F2334" s="67">
        <v>298</v>
      </c>
      <c r="G2334" s="67"/>
      <c r="H2334" s="167">
        <v>6000855773</v>
      </c>
      <c r="I2334" s="112">
        <v>93000076</v>
      </c>
      <c r="J2334" s="112" t="s">
        <v>1153</v>
      </c>
      <c r="K2334" s="30" t="str">
        <f t="shared" si="342"/>
        <v>Custeio</v>
      </c>
      <c r="L2334" s="47" t="s">
        <v>950</v>
      </c>
      <c r="M2334" s="47" t="s">
        <v>420</v>
      </c>
      <c r="N2334" s="26" t="str">
        <f t="shared" si="337"/>
        <v>Pendente</v>
      </c>
      <c r="O2334" s="47" t="s">
        <v>100</v>
      </c>
      <c r="P2334" s="47" t="s">
        <v>1154</v>
      </c>
      <c r="Q2334" s="26" t="str">
        <f>IFERROR(IFERROR(VLOOKUP(H2334,[1]STATUS_CAPEX!I:J,2,0),VLOOKUP(H2334,[1]STATUS_OPEX!H:I,2,0)),0)</f>
        <v>LIB //CONC</v>
      </c>
      <c r="R2334" s="135">
        <v>45621</v>
      </c>
      <c r="S2334" s="32" t="s">
        <v>66</v>
      </c>
      <c r="T2334" s="47" t="s">
        <v>72</v>
      </c>
      <c r="U2334" s="47" t="s">
        <v>67</v>
      </c>
      <c r="V2334" s="33" t="str">
        <f t="shared" si="338"/>
        <v>OK</v>
      </c>
      <c r="W2334" s="33" t="s">
        <v>49</v>
      </c>
      <c r="X2334" s="33" t="s">
        <v>49</v>
      </c>
      <c r="Y2334" s="33" t="str">
        <f t="shared" si="344"/>
        <v>OK</v>
      </c>
      <c r="Z2334" s="14">
        <f t="shared" si="339"/>
        <v>0.8</v>
      </c>
      <c r="AA2334" s="48">
        <v>1706.46</v>
      </c>
      <c r="AB2334" s="76" t="str">
        <f>IFERROR(VLOOKUP(H2334,[1]!Tabela11[[#All],[PEP/ORDEM]:[Mês_Acompanhamento]],8,0),"GIRO")</f>
        <v>GIRO</v>
      </c>
      <c r="AC2334" s="36" t="s">
        <v>73</v>
      </c>
      <c r="AD2334" s="37" t="s">
        <v>51</v>
      </c>
      <c r="AE2334" s="32" t="str">
        <f t="shared" si="343"/>
        <v>Realizado</v>
      </c>
      <c r="AF2334" s="38" t="s">
        <v>68</v>
      </c>
      <c r="AG2334" s="39">
        <f t="shared" si="335"/>
        <v>2020.24</v>
      </c>
      <c r="AH2334" s="40">
        <v>2548098.5699999998</v>
      </c>
      <c r="AI2334" s="35" t="e">
        <f t="shared" si="340"/>
        <v>#N/A</v>
      </c>
      <c r="AJ2334" s="110">
        <v>26490684</v>
      </c>
      <c r="AK2334" s="77">
        <v>2020.24</v>
      </c>
      <c r="AL2334" s="34" t="str">
        <f t="shared" si="341"/>
        <v>Mauricio Alves</v>
      </c>
    </row>
    <row r="2335" spans="1:38" hidden="1" x14ac:dyDescent="0.25">
      <c r="A2335" s="189" t="s">
        <v>0</v>
      </c>
      <c r="B2335" s="26" t="s">
        <v>180</v>
      </c>
      <c r="C2335" s="26" t="s">
        <v>180</v>
      </c>
      <c r="D2335" s="26" t="s">
        <v>40</v>
      </c>
      <c r="E2335" s="27">
        <v>4698</v>
      </c>
      <c r="F2335" s="67">
        <v>299</v>
      </c>
      <c r="G2335" s="67"/>
      <c r="H2335" s="44" t="s">
        <v>1155</v>
      </c>
      <c r="I2335" s="45" t="s">
        <v>63</v>
      </c>
      <c r="J2335" s="45" t="s">
        <v>63</v>
      </c>
      <c r="K2335" s="30" t="str">
        <f t="shared" si="342"/>
        <v>EME</v>
      </c>
      <c r="L2335" s="47" t="s">
        <v>950</v>
      </c>
      <c r="M2335" s="47" t="s">
        <v>420</v>
      </c>
      <c r="N2335" s="26" t="str">
        <f t="shared" si="337"/>
        <v>Pendente</v>
      </c>
      <c r="O2335" s="47" t="s">
        <v>45</v>
      </c>
      <c r="P2335" s="47" t="s">
        <v>946</v>
      </c>
      <c r="Q2335" s="26" t="str">
        <f>IFERROR(IFERROR(VLOOKUP(H2335,[1]STATUS_CAPEX!I:J,2,0),VLOOKUP(H2335,[1]STATUS_OPEX!H:I,2,0)),0)</f>
        <v>LIB //ATEC</v>
      </c>
      <c r="R2335" s="135">
        <v>45621</v>
      </c>
      <c r="S2335" s="32" t="s">
        <v>66</v>
      </c>
      <c r="T2335" s="47" t="s">
        <v>48</v>
      </c>
      <c r="U2335" s="33" t="s">
        <v>67</v>
      </c>
      <c r="V2335" s="120" t="str">
        <f t="shared" si="338"/>
        <v>OK</v>
      </c>
      <c r="W2335" s="33" t="s">
        <v>49</v>
      </c>
      <c r="X2335" s="33" t="s">
        <v>148</v>
      </c>
      <c r="Y2335" s="120" t="str">
        <f t="shared" si="344"/>
        <v>OK</v>
      </c>
      <c r="Z2335" s="14">
        <f t="shared" si="339"/>
        <v>0.6</v>
      </c>
      <c r="AA2335" s="48">
        <v>12200.23</v>
      </c>
      <c r="AB2335" s="76" t="str">
        <f>IFERROR(VLOOKUP(H2335,[1]!Tabela11[[#All],[PEP/ORDEM]:[Mês_Acompanhamento]],8,0),"GIRO")</f>
        <v>GIRO</v>
      </c>
      <c r="AC2335" s="36" t="s">
        <v>182</v>
      </c>
      <c r="AD2335" s="70">
        <v>45644</v>
      </c>
      <c r="AE2335" s="32" t="str">
        <f t="shared" si="343"/>
        <v>Realizado</v>
      </c>
      <c r="AF2335" s="38" t="s">
        <v>68</v>
      </c>
      <c r="AG2335" s="39">
        <f t="shared" si="335"/>
        <v>6666.46</v>
      </c>
      <c r="AH2335" s="40">
        <v>2548098.5699999998</v>
      </c>
      <c r="AI2335" s="35" t="e">
        <f t="shared" si="340"/>
        <v>#N/A</v>
      </c>
      <c r="AJ2335" s="41">
        <v>1</v>
      </c>
      <c r="AK2335" s="51">
        <v>6666.46</v>
      </c>
      <c r="AL2335" s="34" t="str">
        <f t="shared" si="341"/>
        <v>Mauricio Alves</v>
      </c>
    </row>
    <row r="2336" spans="1:38" hidden="1" x14ac:dyDescent="0.25">
      <c r="A2336" s="26" t="s">
        <v>365</v>
      </c>
      <c r="B2336" s="30" t="s">
        <v>39</v>
      </c>
      <c r="C2336" s="26" t="s">
        <v>52</v>
      </c>
      <c r="D2336" s="26" t="s">
        <v>40</v>
      </c>
      <c r="E2336" s="27">
        <v>14056</v>
      </c>
      <c r="F2336" s="67">
        <v>300</v>
      </c>
      <c r="G2336" s="67"/>
      <c r="H2336" s="177">
        <v>6000866599</v>
      </c>
      <c r="I2336" s="211">
        <v>230002476</v>
      </c>
      <c r="J2336" s="211" t="s">
        <v>1156</v>
      </c>
      <c r="K2336" s="30" t="str">
        <f t="shared" si="342"/>
        <v>Custeio</v>
      </c>
      <c r="L2336" s="47" t="s">
        <v>950</v>
      </c>
      <c r="M2336" s="47" t="s">
        <v>420</v>
      </c>
      <c r="N2336" s="26" t="str">
        <f t="shared" si="337"/>
        <v>Pendente</v>
      </c>
      <c r="O2336" s="47" t="s">
        <v>137</v>
      </c>
      <c r="P2336" s="47" t="s">
        <v>638</v>
      </c>
      <c r="Q2336" s="26" t="str">
        <f>IFERROR(IFERROR(VLOOKUP(H2336,[1]STATUS_CAPEX!I:J,2,0),VLOOKUP(H2336,[1]STATUS_OPEX!H:I,2,0)),0)</f>
        <v>LIB //CONC</v>
      </c>
      <c r="R2336" s="135">
        <v>45621</v>
      </c>
      <c r="S2336" s="32" t="s">
        <v>66</v>
      </c>
      <c r="T2336" s="47" t="s">
        <v>72</v>
      </c>
      <c r="U2336" s="33" t="s">
        <v>67</v>
      </c>
      <c r="V2336" s="120" t="str">
        <f t="shared" si="338"/>
        <v>OK</v>
      </c>
      <c r="W2336" s="33" t="s">
        <v>49</v>
      </c>
      <c r="X2336" s="33" t="s">
        <v>49</v>
      </c>
      <c r="Y2336" s="120" t="str">
        <f t="shared" si="344"/>
        <v>OK</v>
      </c>
      <c r="Z2336" s="14">
        <f t="shared" si="339"/>
        <v>0.8</v>
      </c>
      <c r="AA2336" s="48">
        <v>716.67</v>
      </c>
      <c r="AB2336" s="76" t="str">
        <f>IFERROR(VLOOKUP(H2336,[1]!Tabela11[[#All],[PEP/ORDEM]:[Mês_Acompanhamento]],8,0),"GIRO")</f>
        <v>GIRO</v>
      </c>
      <c r="AC2336" s="36" t="s">
        <v>1048</v>
      </c>
      <c r="AD2336" s="37" t="s">
        <v>51</v>
      </c>
      <c r="AE2336" s="32" t="str">
        <f t="shared" si="343"/>
        <v>Realizado</v>
      </c>
      <c r="AF2336" s="38" t="s">
        <v>68</v>
      </c>
      <c r="AG2336" s="39">
        <f t="shared" si="335"/>
        <v>468.79</v>
      </c>
      <c r="AH2336" s="40">
        <v>2548098.5699999998</v>
      </c>
      <c r="AI2336" s="35" t="e">
        <f t="shared" si="340"/>
        <v>#N/A</v>
      </c>
      <c r="AJ2336" s="41">
        <v>26707682</v>
      </c>
      <c r="AK2336" s="51">
        <v>468.79</v>
      </c>
      <c r="AL2336" s="34" t="str">
        <f t="shared" si="341"/>
        <v>Mauricio Alves</v>
      </c>
    </row>
    <row r="2337" spans="1:38" hidden="1" x14ac:dyDescent="0.25">
      <c r="A2337" s="189" t="s">
        <v>106</v>
      </c>
      <c r="B2337" s="30" t="s">
        <v>39</v>
      </c>
      <c r="C2337" s="26" t="s">
        <v>52</v>
      </c>
      <c r="D2337" s="26" t="s">
        <v>40</v>
      </c>
      <c r="E2337" s="27">
        <v>14056</v>
      </c>
      <c r="F2337" s="67">
        <v>301</v>
      </c>
      <c r="G2337" s="67"/>
      <c r="H2337" s="44">
        <v>6000866601</v>
      </c>
      <c r="I2337" s="112">
        <v>230002476</v>
      </c>
      <c r="J2337" s="112" t="s">
        <v>1156</v>
      </c>
      <c r="K2337" s="30" t="str">
        <f t="shared" si="342"/>
        <v>Custeio</v>
      </c>
      <c r="L2337" s="47" t="s">
        <v>950</v>
      </c>
      <c r="M2337" s="47" t="s">
        <v>420</v>
      </c>
      <c r="N2337" s="26" t="str">
        <f t="shared" si="337"/>
        <v>Pendente</v>
      </c>
      <c r="O2337" s="47" t="s">
        <v>137</v>
      </c>
      <c r="P2337" s="47" t="s">
        <v>638</v>
      </c>
      <c r="Q2337" s="26" t="str">
        <f>IFERROR(IFERROR(VLOOKUP(H2337,[1]STATUS_CAPEX!I:J,2,0),VLOOKUP(H2337,[1]STATUS_OPEX!H:I,2,0)),0)</f>
        <v>LIB //ATEC</v>
      </c>
      <c r="R2337" s="135">
        <v>45621</v>
      </c>
      <c r="S2337" s="32" t="s">
        <v>66</v>
      </c>
      <c r="T2337" s="47" t="s">
        <v>72</v>
      </c>
      <c r="U2337" s="33" t="s">
        <v>67</v>
      </c>
      <c r="V2337" s="120" t="str">
        <f t="shared" si="338"/>
        <v>OK</v>
      </c>
      <c r="W2337" s="33" t="s">
        <v>49</v>
      </c>
      <c r="X2337" s="33" t="s">
        <v>49</v>
      </c>
      <c r="Y2337" s="120" t="str">
        <f t="shared" si="344"/>
        <v>OK</v>
      </c>
      <c r="Z2337" s="14">
        <f t="shared" si="339"/>
        <v>0.8</v>
      </c>
      <c r="AA2337" s="48">
        <v>2866.68</v>
      </c>
      <c r="AB2337" s="76" t="str">
        <f>IFERROR(VLOOKUP(H2337,[1]!Tabela11[[#All],[PEP/ORDEM]:[Mês_Acompanhamento]],8,0),"GIRO")</f>
        <v>GIRO</v>
      </c>
      <c r="AC2337" s="36" t="s">
        <v>298</v>
      </c>
      <c r="AD2337" s="70">
        <v>45642</v>
      </c>
      <c r="AE2337" s="32" t="str">
        <f t="shared" si="343"/>
        <v>Realizado</v>
      </c>
      <c r="AF2337" s="38" t="s">
        <v>68</v>
      </c>
      <c r="AG2337" s="39">
        <f t="shared" si="335"/>
        <v>572.08000000000004</v>
      </c>
      <c r="AH2337" s="40">
        <v>2548098.5699999998</v>
      </c>
      <c r="AI2337" s="35" t="e">
        <f t="shared" si="340"/>
        <v>#N/A</v>
      </c>
      <c r="AJ2337" s="41">
        <v>26755564</v>
      </c>
      <c r="AK2337" s="51">
        <v>572.08000000000004</v>
      </c>
      <c r="AL2337" s="34" t="str">
        <f t="shared" si="341"/>
        <v>Mauricio Alves</v>
      </c>
    </row>
    <row r="2338" spans="1:38" hidden="1" x14ac:dyDescent="0.25">
      <c r="A2338" s="189" t="s">
        <v>106</v>
      </c>
      <c r="B2338" s="30" t="s">
        <v>39</v>
      </c>
      <c r="C2338" s="26" t="s">
        <v>52</v>
      </c>
      <c r="D2338" s="26" t="s">
        <v>40</v>
      </c>
      <c r="E2338" s="27">
        <v>45227</v>
      </c>
      <c r="F2338" s="67">
        <v>302</v>
      </c>
      <c r="G2338" s="67"/>
      <c r="H2338" s="44">
        <v>6000855958</v>
      </c>
      <c r="I2338" s="45" t="s">
        <v>600</v>
      </c>
      <c r="J2338" s="45" t="s">
        <v>1157</v>
      </c>
      <c r="K2338" s="30" t="str">
        <f t="shared" si="342"/>
        <v>Custeio</v>
      </c>
      <c r="L2338" s="47" t="s">
        <v>136</v>
      </c>
      <c r="M2338" s="47" t="s">
        <v>420</v>
      </c>
      <c r="N2338" s="26" t="str">
        <f t="shared" si="337"/>
        <v>Pendente</v>
      </c>
      <c r="O2338" s="47" t="s">
        <v>45</v>
      </c>
      <c r="P2338" s="47" t="s">
        <v>946</v>
      </c>
      <c r="Q2338" s="26" t="str">
        <f>IFERROR(IFERROR(VLOOKUP(H2338,[1]STATUS_CAPEX!I:J,2,0),VLOOKUP(H2338,[1]STATUS_OPEX!H:I,2,0)),0)</f>
        <v>LIB //ATEC</v>
      </c>
      <c r="R2338" s="135">
        <v>45621</v>
      </c>
      <c r="S2338" s="32" t="s">
        <v>66</v>
      </c>
      <c r="T2338" s="47" t="s">
        <v>72</v>
      </c>
      <c r="U2338" s="33" t="s">
        <v>67</v>
      </c>
      <c r="V2338" s="120" t="str">
        <f t="shared" si="338"/>
        <v>OK</v>
      </c>
      <c r="W2338" s="33" t="s">
        <v>49</v>
      </c>
      <c r="X2338" s="33" t="s">
        <v>49</v>
      </c>
      <c r="Y2338" s="120" t="str">
        <f t="shared" si="344"/>
        <v>OK</v>
      </c>
      <c r="Z2338" s="14">
        <f t="shared" si="339"/>
        <v>0.8</v>
      </c>
      <c r="AA2338" s="48">
        <v>12205.36</v>
      </c>
      <c r="AB2338" s="76" t="str">
        <f>IFERROR(VLOOKUP(H2338,[1]!Tabela11[[#All],[PEP/ORDEM]:[Mês_Acompanhamento]],8,0),"GIRO")</f>
        <v>GIRO</v>
      </c>
      <c r="AC2338" s="36" t="str">
        <f>IFERROR(VLOOKUP(T2338,[1]STATUS_CAPEX!Q:R,2,0),"SAMUEL OLIVEIRA")</f>
        <v>SAMUEL OLIVEIRA</v>
      </c>
      <c r="AD2338" s="37" t="s">
        <v>51</v>
      </c>
      <c r="AE2338" s="32" t="str">
        <f t="shared" si="343"/>
        <v>Realizado</v>
      </c>
      <c r="AF2338" s="38" t="s">
        <v>68</v>
      </c>
      <c r="AG2338" s="39">
        <f t="shared" si="335"/>
        <v>10242.73</v>
      </c>
      <c r="AH2338" s="40">
        <v>2548098.5699999998</v>
      </c>
      <c r="AI2338" s="35" t="e">
        <f t="shared" si="340"/>
        <v>#N/A</v>
      </c>
      <c r="AJ2338" s="41">
        <v>26689390</v>
      </c>
      <c r="AK2338" s="51">
        <v>10242.73</v>
      </c>
      <c r="AL2338" s="34" t="str">
        <f t="shared" si="341"/>
        <v>Mauricio Alves</v>
      </c>
    </row>
    <row r="2339" spans="1:38" hidden="1" x14ac:dyDescent="0.25">
      <c r="A2339" s="189" t="s">
        <v>106</v>
      </c>
      <c r="B2339" s="30" t="s">
        <v>39</v>
      </c>
      <c r="C2339" s="26" t="s">
        <v>52</v>
      </c>
      <c r="D2339" s="26" t="s">
        <v>40</v>
      </c>
      <c r="E2339" s="27">
        <v>42197</v>
      </c>
      <c r="F2339" s="67">
        <v>304</v>
      </c>
      <c r="G2339" s="67"/>
      <c r="H2339" s="44" t="s">
        <v>1158</v>
      </c>
      <c r="I2339" s="45" t="s">
        <v>63</v>
      </c>
      <c r="J2339" s="45" t="s">
        <v>63</v>
      </c>
      <c r="K2339" s="30" t="str">
        <f t="shared" si="342"/>
        <v>EME</v>
      </c>
      <c r="L2339" s="47" t="s">
        <v>136</v>
      </c>
      <c r="M2339" s="47" t="s">
        <v>420</v>
      </c>
      <c r="N2339" s="26" t="str">
        <f t="shared" si="337"/>
        <v>Pendente</v>
      </c>
      <c r="O2339" s="47" t="s">
        <v>45</v>
      </c>
      <c r="P2339" s="47" t="s">
        <v>946</v>
      </c>
      <c r="Q2339" s="26" t="str">
        <f>IFERROR(IFERROR(VLOOKUP(H2339,[1]STATUS_CAPEX!I:J,2,0),VLOOKUP(H2339,[1]STATUS_OPEX!H:I,2,0)),0)</f>
        <v>LIB //ENER</v>
      </c>
      <c r="R2339" s="135">
        <v>45621</v>
      </c>
      <c r="S2339" s="32" t="s">
        <v>66</v>
      </c>
      <c r="T2339" s="47" t="s">
        <v>48</v>
      </c>
      <c r="U2339" s="33" t="s">
        <v>67</v>
      </c>
      <c r="V2339" s="33" t="str">
        <f t="shared" si="338"/>
        <v>OK</v>
      </c>
      <c r="W2339" s="33" t="s">
        <v>49</v>
      </c>
      <c r="X2339" s="33" t="s">
        <v>49</v>
      </c>
      <c r="Y2339" s="33" t="str">
        <f t="shared" si="344"/>
        <v>OK</v>
      </c>
      <c r="Z2339" s="14">
        <f t="shared" si="339"/>
        <v>0.8</v>
      </c>
      <c r="AA2339" s="48">
        <v>497.91</v>
      </c>
      <c r="AB2339" s="76" t="s">
        <v>661</v>
      </c>
      <c r="AC2339" s="36" t="s">
        <v>347</v>
      </c>
      <c r="AD2339" s="37" t="s">
        <v>51</v>
      </c>
      <c r="AE2339" s="32" t="str">
        <f t="shared" si="343"/>
        <v>Realizado</v>
      </c>
      <c r="AF2339" s="38" t="s">
        <v>68</v>
      </c>
      <c r="AG2339" s="39">
        <f t="shared" si="335"/>
        <v>2971.7</v>
      </c>
      <c r="AH2339" s="40">
        <v>2548098.5699999998</v>
      </c>
      <c r="AI2339" s="35" t="e">
        <f t="shared" si="340"/>
        <v>#N/A</v>
      </c>
      <c r="AJ2339" s="110">
        <v>26602409</v>
      </c>
      <c r="AK2339" s="77">
        <v>2971.7</v>
      </c>
      <c r="AL2339" s="34" t="str">
        <f t="shared" si="341"/>
        <v>Mauricio Alves</v>
      </c>
    </row>
    <row r="2340" spans="1:38" hidden="1" x14ac:dyDescent="0.25">
      <c r="A2340" s="189" t="s">
        <v>106</v>
      </c>
      <c r="B2340" s="30" t="s">
        <v>39</v>
      </c>
      <c r="C2340" s="26" t="s">
        <v>52</v>
      </c>
      <c r="D2340" s="26" t="s">
        <v>40</v>
      </c>
      <c r="E2340" s="27">
        <v>38985</v>
      </c>
      <c r="F2340" s="67">
        <v>305</v>
      </c>
      <c r="G2340" s="67"/>
      <c r="H2340" s="44" t="s">
        <v>1159</v>
      </c>
      <c r="I2340" s="45" t="s">
        <v>63</v>
      </c>
      <c r="J2340" s="45" t="s">
        <v>63</v>
      </c>
      <c r="K2340" s="30" t="str">
        <f t="shared" si="342"/>
        <v>EME</v>
      </c>
      <c r="L2340" s="47" t="s">
        <v>136</v>
      </c>
      <c r="M2340" s="47" t="s">
        <v>420</v>
      </c>
      <c r="N2340" s="26" t="str">
        <f t="shared" si="337"/>
        <v>Pendente</v>
      </c>
      <c r="O2340" s="47" t="s">
        <v>45</v>
      </c>
      <c r="P2340" s="47" t="s">
        <v>946</v>
      </c>
      <c r="Q2340" s="26" t="str">
        <f>IFERROR(IFERROR(VLOOKUP(H2340,[1]STATUS_CAPEX!I:J,2,0),VLOOKUP(H2340,[1]STATUS_OPEX!H:I,2,0)),0)</f>
        <v>LIB //ENER</v>
      </c>
      <c r="R2340" s="135">
        <v>45621</v>
      </c>
      <c r="S2340" s="32" t="s">
        <v>66</v>
      </c>
      <c r="T2340" s="47" t="s">
        <v>48</v>
      </c>
      <c r="U2340" s="33" t="s">
        <v>67</v>
      </c>
      <c r="V2340" s="33" t="str">
        <f t="shared" si="338"/>
        <v>OK</v>
      </c>
      <c r="W2340" s="33" t="s">
        <v>49</v>
      </c>
      <c r="X2340" s="33" t="s">
        <v>49</v>
      </c>
      <c r="Y2340" s="33" t="str">
        <f t="shared" si="344"/>
        <v>OK</v>
      </c>
      <c r="Z2340" s="14">
        <f t="shared" si="339"/>
        <v>0.8</v>
      </c>
      <c r="AA2340" s="48">
        <v>14111.88</v>
      </c>
      <c r="AB2340" s="76" t="s">
        <v>661</v>
      </c>
      <c r="AC2340" s="36" t="s">
        <v>347</v>
      </c>
      <c r="AD2340" s="37" t="s">
        <v>51</v>
      </c>
      <c r="AE2340" s="32" t="str">
        <f t="shared" si="343"/>
        <v>Realizado</v>
      </c>
      <c r="AF2340" s="38" t="s">
        <v>68</v>
      </c>
      <c r="AG2340" s="39">
        <f t="shared" ref="AG2340:AG2403" si="345">IF(AK2340="",AA2340,AK2340)</f>
        <v>4060.28</v>
      </c>
      <c r="AH2340" s="40">
        <v>2548098.5699999998</v>
      </c>
      <c r="AI2340" s="35" t="e">
        <f t="shared" si="340"/>
        <v>#N/A</v>
      </c>
      <c r="AJ2340" s="110">
        <v>26602405</v>
      </c>
      <c r="AK2340" s="77">
        <v>4060.28</v>
      </c>
      <c r="AL2340" s="34" t="str">
        <f t="shared" si="341"/>
        <v>Mauricio Alves</v>
      </c>
    </row>
    <row r="2341" spans="1:38" hidden="1" x14ac:dyDescent="0.25">
      <c r="A2341" s="189" t="s">
        <v>365</v>
      </c>
      <c r="B2341" s="30" t="s">
        <v>39</v>
      </c>
      <c r="C2341" s="26" t="s">
        <v>52</v>
      </c>
      <c r="D2341" s="26" t="s">
        <v>40</v>
      </c>
      <c r="E2341" s="27">
        <v>4761</v>
      </c>
      <c r="F2341" s="67">
        <v>306</v>
      </c>
      <c r="G2341" s="67"/>
      <c r="H2341" s="167">
        <v>6000856329</v>
      </c>
      <c r="I2341" s="211">
        <v>149001006</v>
      </c>
      <c r="J2341" s="211" t="s">
        <v>888</v>
      </c>
      <c r="K2341" s="30" t="str">
        <f t="shared" si="342"/>
        <v>Custeio</v>
      </c>
      <c r="L2341" s="47" t="s">
        <v>950</v>
      </c>
      <c r="M2341" s="47" t="s">
        <v>420</v>
      </c>
      <c r="N2341" s="26" t="str">
        <f t="shared" si="337"/>
        <v>Realizado</v>
      </c>
      <c r="O2341" s="47" t="s">
        <v>45</v>
      </c>
      <c r="P2341" s="47" t="s">
        <v>970</v>
      </c>
      <c r="Q2341" s="26" t="str">
        <f>IFERROR(IFERROR(VLOOKUP(H2341,[1]STATUS_CAPEX!I:J,2,0),VLOOKUP(H2341,[1]STATUS_OPEX!H:I,2,0)),0)</f>
        <v>LIB //ATEC</v>
      </c>
      <c r="R2341" s="135">
        <v>45621</v>
      </c>
      <c r="S2341" s="32" t="s">
        <v>66</v>
      </c>
      <c r="T2341" s="47" t="s">
        <v>72</v>
      </c>
      <c r="U2341" s="33" t="s">
        <v>378</v>
      </c>
      <c r="V2341" s="33" t="str">
        <f t="shared" si="338"/>
        <v>OK</v>
      </c>
      <c r="W2341" s="33" t="s">
        <v>49</v>
      </c>
      <c r="X2341" s="33" t="s">
        <v>49</v>
      </c>
      <c r="Y2341" s="33" t="str">
        <f t="shared" si="344"/>
        <v>OK</v>
      </c>
      <c r="Z2341" s="14">
        <f t="shared" si="339"/>
        <v>1</v>
      </c>
      <c r="AA2341" s="48">
        <v>6720.21</v>
      </c>
      <c r="AB2341" s="76" t="str">
        <f>IFERROR(VLOOKUP(H2341,[1]!Tabela11[[#All],[PEP/ORDEM]:[Mês_Acompanhamento]],8,0),"GIRO")</f>
        <v>GIRO</v>
      </c>
      <c r="AC2341" s="36" t="str">
        <f>IFERROR(VLOOKUP(T2341,[1]STATUS_CAPEX!Q:R,2,0),"SAMUEL OLIVEIRA")</f>
        <v>SAMUEL OLIVEIRA</v>
      </c>
      <c r="AD2341" s="37" t="s">
        <v>51</v>
      </c>
      <c r="AE2341" s="32" t="str">
        <f t="shared" si="343"/>
        <v>Realizado</v>
      </c>
      <c r="AF2341" s="38" t="s">
        <v>68</v>
      </c>
      <c r="AG2341" s="39">
        <f t="shared" si="345"/>
        <v>5139.33</v>
      </c>
      <c r="AH2341" s="40">
        <v>2548098.5699999998</v>
      </c>
      <c r="AI2341" s="35" t="e">
        <f t="shared" si="340"/>
        <v>#N/A</v>
      </c>
      <c r="AJ2341" s="110">
        <v>26490460</v>
      </c>
      <c r="AK2341" s="77">
        <v>5139.33</v>
      </c>
      <c r="AL2341" s="34" t="str">
        <f t="shared" si="341"/>
        <v>Mauricio Alves</v>
      </c>
    </row>
    <row r="2342" spans="1:38" hidden="1" x14ac:dyDescent="0.25">
      <c r="A2342" s="26" t="s">
        <v>0</v>
      </c>
      <c r="B2342" s="26" t="s">
        <v>180</v>
      </c>
      <c r="C2342" s="26" t="s">
        <v>180</v>
      </c>
      <c r="D2342" s="26" t="s">
        <v>40</v>
      </c>
      <c r="E2342" s="27">
        <v>4805</v>
      </c>
      <c r="F2342" s="67">
        <v>307</v>
      </c>
      <c r="G2342" s="67"/>
      <c r="H2342" s="44" t="s">
        <v>1160</v>
      </c>
      <c r="I2342" s="45">
        <v>135091008</v>
      </c>
      <c r="J2342" s="45" t="s">
        <v>1161</v>
      </c>
      <c r="K2342" s="30" t="str">
        <f t="shared" si="342"/>
        <v>EME</v>
      </c>
      <c r="L2342" s="47" t="s">
        <v>950</v>
      </c>
      <c r="M2342" s="47" t="s">
        <v>420</v>
      </c>
      <c r="N2342" s="26" t="str">
        <f t="shared" si="337"/>
        <v>Pendente</v>
      </c>
      <c r="O2342" s="47" t="s">
        <v>1162</v>
      </c>
      <c r="P2342" s="47" t="s">
        <v>101</v>
      </c>
      <c r="Q2342" s="26">
        <f>IFERROR(IFERROR(VLOOKUP(H2342,[1]STATUS_CAPEX!I:J,2,0),VLOOKUP(H2342,[1]STATUS_OPEX!H:I,2,0)),0)</f>
        <v>0</v>
      </c>
      <c r="R2342" s="135">
        <v>45621</v>
      </c>
      <c r="S2342" s="32" t="s">
        <v>66</v>
      </c>
      <c r="T2342" s="47" t="s">
        <v>48</v>
      </c>
      <c r="U2342" s="33" t="s">
        <v>67</v>
      </c>
      <c r="V2342" s="33" t="str">
        <f t="shared" si="338"/>
        <v>OK</v>
      </c>
      <c r="W2342" s="33" t="s">
        <v>49</v>
      </c>
      <c r="X2342" s="33" t="s">
        <v>148</v>
      </c>
      <c r="Y2342" s="33" t="str">
        <f t="shared" si="344"/>
        <v>NOK</v>
      </c>
      <c r="Z2342" s="14">
        <f t="shared" si="339"/>
        <v>0.4</v>
      </c>
      <c r="AA2342" s="48">
        <v>2003.68</v>
      </c>
      <c r="AB2342" s="76" t="str">
        <f>IFERROR(VLOOKUP(H2342,[1]!Tabela11[[#All],[PEP/ORDEM]:[Mês_Acompanhamento]],8,0),"GIRO")</f>
        <v>GIRO</v>
      </c>
      <c r="AC2342" s="36" t="s">
        <v>182</v>
      </c>
      <c r="AD2342" s="70">
        <v>45645</v>
      </c>
      <c r="AE2342" s="32" t="str">
        <f t="shared" si="343"/>
        <v>Não realizado</v>
      </c>
      <c r="AF2342" s="38" t="s">
        <v>68</v>
      </c>
      <c r="AG2342" s="39">
        <f t="shared" si="345"/>
        <v>0</v>
      </c>
      <c r="AH2342" s="40">
        <v>2548098.5699999998</v>
      </c>
      <c r="AI2342" s="35" t="e">
        <f t="shared" si="340"/>
        <v>#N/A</v>
      </c>
      <c r="AJ2342" s="41">
        <v>0</v>
      </c>
      <c r="AK2342" s="51">
        <v>0</v>
      </c>
      <c r="AL2342" s="34" t="str">
        <f t="shared" si="341"/>
        <v>Mauricio Alves</v>
      </c>
    </row>
    <row r="2343" spans="1:38" hidden="1" x14ac:dyDescent="0.25">
      <c r="A2343" s="189" t="s">
        <v>106</v>
      </c>
      <c r="B2343" s="30" t="s">
        <v>39</v>
      </c>
      <c r="C2343" s="26" t="s">
        <v>52</v>
      </c>
      <c r="D2343" s="26" t="s">
        <v>40</v>
      </c>
      <c r="E2343" s="27">
        <v>52975</v>
      </c>
      <c r="F2343" s="67">
        <v>308</v>
      </c>
      <c r="G2343" s="67"/>
      <c r="H2343" s="44">
        <v>6000856259</v>
      </c>
      <c r="I2343" s="45" t="s">
        <v>287</v>
      </c>
      <c r="J2343" s="45" t="s">
        <v>916</v>
      </c>
      <c r="K2343" s="30" t="str">
        <f t="shared" si="342"/>
        <v>Custeio</v>
      </c>
      <c r="L2343" s="47" t="s">
        <v>950</v>
      </c>
      <c r="M2343" s="47" t="s">
        <v>420</v>
      </c>
      <c r="N2343" s="26" t="str">
        <f t="shared" si="337"/>
        <v>Pendente</v>
      </c>
      <c r="O2343" s="47" t="s">
        <v>45</v>
      </c>
      <c r="P2343" s="47" t="s">
        <v>638</v>
      </c>
      <c r="Q2343" s="26" t="str">
        <f>IFERROR(IFERROR(VLOOKUP(H2343,[1]STATUS_CAPEX!I:J,2,0),VLOOKUP(H2343,[1]STATUS_OPEX!H:I,2,0)),0)</f>
        <v>LIB //ATEC</v>
      </c>
      <c r="R2343" s="135">
        <v>45621</v>
      </c>
      <c r="S2343" s="32" t="s">
        <v>66</v>
      </c>
      <c r="T2343" s="47" t="s">
        <v>72</v>
      </c>
      <c r="U2343" s="33" t="s">
        <v>67</v>
      </c>
      <c r="V2343" s="33" t="str">
        <f t="shared" si="338"/>
        <v>OK</v>
      </c>
      <c r="W2343" s="33" t="s">
        <v>49</v>
      </c>
      <c r="X2343" s="33" t="s">
        <v>49</v>
      </c>
      <c r="Y2343" s="33" t="str">
        <f t="shared" si="344"/>
        <v>OK</v>
      </c>
      <c r="Z2343" s="14">
        <f t="shared" si="339"/>
        <v>0.8</v>
      </c>
      <c r="AA2343" s="48">
        <v>1744.17</v>
      </c>
      <c r="AB2343" s="76" t="str">
        <f>IFERROR(VLOOKUP(H2343,[1]!Tabela11[[#All],[PEP/ORDEM]:[Mês_Acompanhamento]],8,0),"GIRO")</f>
        <v>GIRO</v>
      </c>
      <c r="AC2343" s="36" t="str">
        <f>IFERROR(VLOOKUP(T2343,[1]STATUS_CAPEX!Q:R,2,0),"SAMUEL OLIVEIRA")</f>
        <v>SAMUEL OLIVEIRA</v>
      </c>
      <c r="AD2343" s="37" t="s">
        <v>51</v>
      </c>
      <c r="AE2343" s="32" t="str">
        <f t="shared" si="343"/>
        <v>Realizado</v>
      </c>
      <c r="AF2343" s="38" t="s">
        <v>68</v>
      </c>
      <c r="AG2343" s="39">
        <f t="shared" si="345"/>
        <v>1957.14</v>
      </c>
      <c r="AH2343" s="40">
        <v>2548098.5699999998</v>
      </c>
      <c r="AI2343" s="35" t="e">
        <f t="shared" si="340"/>
        <v>#N/A</v>
      </c>
      <c r="AJ2343" s="110">
        <v>26490555</v>
      </c>
      <c r="AK2343" s="77">
        <v>1957.14</v>
      </c>
      <c r="AL2343" s="34" t="str">
        <f t="shared" si="341"/>
        <v>Mauricio Alves</v>
      </c>
    </row>
    <row r="2344" spans="1:38" hidden="1" x14ac:dyDescent="0.25">
      <c r="A2344" s="189" t="s">
        <v>365</v>
      </c>
      <c r="B2344" s="26" t="s">
        <v>39</v>
      </c>
      <c r="C2344" s="26" t="s">
        <v>52</v>
      </c>
      <c r="D2344" s="26" t="s">
        <v>40</v>
      </c>
      <c r="E2344" s="27">
        <v>14444</v>
      </c>
      <c r="F2344" s="67">
        <v>309</v>
      </c>
      <c r="G2344" s="67"/>
      <c r="H2344" s="44">
        <v>6000859042</v>
      </c>
      <c r="I2344" s="45">
        <v>67603128</v>
      </c>
      <c r="J2344" s="45" t="s">
        <v>380</v>
      </c>
      <c r="K2344" s="30" t="str">
        <f t="shared" si="342"/>
        <v>Custeio</v>
      </c>
      <c r="L2344" s="47" t="s">
        <v>950</v>
      </c>
      <c r="M2344" s="47" t="s">
        <v>420</v>
      </c>
      <c r="N2344" s="26" t="str">
        <f t="shared" si="337"/>
        <v>Realizado</v>
      </c>
      <c r="O2344" s="47" t="s">
        <v>117</v>
      </c>
      <c r="P2344" s="47" t="s">
        <v>76</v>
      </c>
      <c r="Q2344" s="26" t="str">
        <f>IFERROR(IFERROR(VLOOKUP(H2344,[1]STATUS_CAPEX!I:J,2,0),VLOOKUP(H2344,[1]STATUS_OPEX!H:I,2,0)),0)</f>
        <v>LIB //CONC</v>
      </c>
      <c r="R2344" s="135">
        <v>45621</v>
      </c>
      <c r="S2344" s="32" t="s">
        <v>66</v>
      </c>
      <c r="T2344" s="47" t="s">
        <v>72</v>
      </c>
      <c r="U2344" s="33" t="s">
        <v>39</v>
      </c>
      <c r="V2344" s="33" t="s">
        <v>39</v>
      </c>
      <c r="W2344" s="33" t="s">
        <v>49</v>
      </c>
      <c r="X2344" s="33" t="s">
        <v>49</v>
      </c>
      <c r="Y2344" s="33" t="str">
        <f t="shared" si="344"/>
        <v>OK</v>
      </c>
      <c r="Z2344" s="14">
        <f t="shared" si="339"/>
        <v>1</v>
      </c>
      <c r="AA2344" s="48">
        <v>9908.27</v>
      </c>
      <c r="AB2344" s="76" t="str">
        <f>IFERROR(VLOOKUP(H2344,[1]!Tabela11[[#All],[PEP/ORDEM]:[Mês_Acompanhamento]],8,0),"GIRO")</f>
        <v>GIRO</v>
      </c>
      <c r="AC2344" s="36" t="s">
        <v>525</v>
      </c>
      <c r="AD2344" s="37" t="s">
        <v>51</v>
      </c>
      <c r="AE2344" s="32" t="str">
        <f t="shared" si="343"/>
        <v>Realizado</v>
      </c>
      <c r="AF2344" s="38" t="s">
        <v>68</v>
      </c>
      <c r="AG2344" s="39">
        <f t="shared" si="345"/>
        <v>4916.83</v>
      </c>
      <c r="AH2344" s="40">
        <v>2548098.5699999998</v>
      </c>
      <c r="AI2344" s="35" t="e">
        <f t="shared" si="340"/>
        <v>#N/A</v>
      </c>
      <c r="AJ2344" s="35">
        <v>26584986</v>
      </c>
      <c r="AK2344" s="77">
        <v>4916.83</v>
      </c>
      <c r="AL2344" s="34" t="str">
        <f t="shared" si="341"/>
        <v>Mauricio Alves</v>
      </c>
    </row>
    <row r="2345" spans="1:38" hidden="1" x14ac:dyDescent="0.25">
      <c r="A2345" s="189" t="s">
        <v>365</v>
      </c>
      <c r="B2345" s="30" t="s">
        <v>39</v>
      </c>
      <c r="C2345" s="26" t="s">
        <v>52</v>
      </c>
      <c r="D2345" s="26" t="s">
        <v>40</v>
      </c>
      <c r="E2345" s="27">
        <v>38283</v>
      </c>
      <c r="F2345" s="67">
        <v>310</v>
      </c>
      <c r="G2345" s="67"/>
      <c r="H2345" s="167">
        <v>6000856320</v>
      </c>
      <c r="I2345" s="112" t="s">
        <v>287</v>
      </c>
      <c r="J2345" s="112" t="s">
        <v>1163</v>
      </c>
      <c r="K2345" s="30" t="str">
        <f t="shared" si="342"/>
        <v>Custeio</v>
      </c>
      <c r="L2345" s="47" t="s">
        <v>950</v>
      </c>
      <c r="M2345" s="47" t="s">
        <v>420</v>
      </c>
      <c r="N2345" s="26" t="str">
        <f t="shared" ref="N2345:N2408" si="346">IF(Z2345&gt;99%,"Realizado","Pendente")</f>
        <v>Realizado</v>
      </c>
      <c r="O2345" s="47" t="s">
        <v>100</v>
      </c>
      <c r="P2345" s="47" t="s">
        <v>1164</v>
      </c>
      <c r="Q2345" s="26" t="str">
        <f>IFERROR(IFERROR(VLOOKUP(H2345,[1]STATUS_CAPEX!I:J,2,0),VLOOKUP(H2345,[1]STATUS_OPEX!H:I,2,0)),0)</f>
        <v>LIB //ATEC</v>
      </c>
      <c r="R2345" s="135">
        <v>45621</v>
      </c>
      <c r="S2345" s="32" t="s">
        <v>66</v>
      </c>
      <c r="T2345" s="47" t="s">
        <v>72</v>
      </c>
      <c r="U2345" s="33" t="s">
        <v>378</v>
      </c>
      <c r="V2345" s="33" t="str">
        <f>IF(E2345&gt;0,"OK","NOK")</f>
        <v>OK</v>
      </c>
      <c r="W2345" s="33" t="s">
        <v>49</v>
      </c>
      <c r="X2345" s="33" t="s">
        <v>49</v>
      </c>
      <c r="Y2345" s="33" t="str">
        <f t="shared" si="344"/>
        <v>OK</v>
      </c>
      <c r="Z2345" s="14">
        <f t="shared" si="339"/>
        <v>1</v>
      </c>
      <c r="AA2345" s="48">
        <v>973.18</v>
      </c>
      <c r="AB2345" s="76" t="str">
        <f>IFERROR(VLOOKUP(H2345,[1]!Tabela11[[#All],[PEP/ORDEM]:[Mês_Acompanhamento]],8,0),"GIRO")</f>
        <v>GIRO</v>
      </c>
      <c r="AC2345" s="36" t="s">
        <v>1048</v>
      </c>
      <c r="AD2345" s="37" t="s">
        <v>51</v>
      </c>
      <c r="AE2345" s="32" t="str">
        <f t="shared" si="343"/>
        <v>Realizado</v>
      </c>
      <c r="AF2345" s="38" t="s">
        <v>68</v>
      </c>
      <c r="AG2345" s="39">
        <f t="shared" si="345"/>
        <v>448.13</v>
      </c>
      <c r="AH2345" s="40">
        <v>2548098.5699999998</v>
      </c>
      <c r="AI2345" s="110" t="e">
        <f t="shared" si="340"/>
        <v>#N/A</v>
      </c>
      <c r="AJ2345" s="110">
        <v>26505928</v>
      </c>
      <c r="AK2345" s="77">
        <v>448.13</v>
      </c>
      <c r="AL2345" s="34" t="str">
        <f t="shared" si="341"/>
        <v>Mauricio Alves</v>
      </c>
    </row>
    <row r="2346" spans="1:38" hidden="1" x14ac:dyDescent="0.25">
      <c r="A2346" s="189" t="s">
        <v>0</v>
      </c>
      <c r="B2346" s="26" t="s">
        <v>180</v>
      </c>
      <c r="C2346" s="26" t="s">
        <v>180</v>
      </c>
      <c r="D2346" s="26" t="s">
        <v>40</v>
      </c>
      <c r="E2346" s="27">
        <v>47871</v>
      </c>
      <c r="F2346" s="67">
        <v>311</v>
      </c>
      <c r="G2346" s="67"/>
      <c r="H2346" s="44" t="s">
        <v>1165</v>
      </c>
      <c r="I2346" s="45" t="s">
        <v>63</v>
      </c>
      <c r="J2346" s="45" t="s">
        <v>63</v>
      </c>
      <c r="K2346" s="30" t="str">
        <f t="shared" si="342"/>
        <v>EME</v>
      </c>
      <c r="L2346" s="47" t="s">
        <v>950</v>
      </c>
      <c r="M2346" s="47" t="s">
        <v>420</v>
      </c>
      <c r="N2346" s="26" t="str">
        <f t="shared" si="346"/>
        <v>Pendente</v>
      </c>
      <c r="O2346" s="47" t="s">
        <v>84</v>
      </c>
      <c r="P2346" s="47" t="s">
        <v>946</v>
      </c>
      <c r="Q2346" s="26" t="str">
        <f>IFERROR(IFERROR(VLOOKUP(H2346,[1]STATUS_CAPEX!I:J,2,0),VLOOKUP(H2346,[1]STATUS_OPEX!H:I,2,0)),0)</f>
        <v>LIB //ATEC</v>
      </c>
      <c r="R2346" s="135">
        <v>45621</v>
      </c>
      <c r="S2346" s="32" t="s">
        <v>66</v>
      </c>
      <c r="T2346" s="47" t="s">
        <v>48</v>
      </c>
      <c r="U2346" s="33" t="s">
        <v>67</v>
      </c>
      <c r="V2346" s="120" t="str">
        <f>IF(E2346&gt;0,"OK","NOK")</f>
        <v>OK</v>
      </c>
      <c r="W2346" s="33" t="s">
        <v>49</v>
      </c>
      <c r="X2346" s="33" t="s">
        <v>148</v>
      </c>
      <c r="Y2346" s="120" t="str">
        <f t="shared" si="344"/>
        <v>NOK</v>
      </c>
      <c r="Z2346" s="14">
        <f t="shared" si="339"/>
        <v>0.4</v>
      </c>
      <c r="AA2346" s="48">
        <v>3514.05</v>
      </c>
      <c r="AB2346" s="76" t="str">
        <f>IFERROR(VLOOKUP(H2346,[1]!Tabela11[[#All],[PEP/ORDEM]:[Mês_Acompanhamento]],8,0),"GIRO")</f>
        <v>GIRO</v>
      </c>
      <c r="AC2346" s="36" t="s">
        <v>347</v>
      </c>
      <c r="AD2346" s="37">
        <v>45644</v>
      </c>
      <c r="AE2346" s="32" t="str">
        <f t="shared" si="343"/>
        <v>Não realizado</v>
      </c>
      <c r="AF2346" s="38" t="s">
        <v>68</v>
      </c>
      <c r="AG2346" s="39">
        <f t="shared" si="345"/>
        <v>0</v>
      </c>
      <c r="AH2346" s="40">
        <v>2548098.5699999998</v>
      </c>
      <c r="AI2346" s="35" t="e">
        <f t="shared" si="340"/>
        <v>#N/A</v>
      </c>
      <c r="AJ2346" s="41">
        <v>0</v>
      </c>
      <c r="AK2346" s="51">
        <v>0</v>
      </c>
      <c r="AL2346" s="34" t="str">
        <f t="shared" si="341"/>
        <v>Mauricio Alves</v>
      </c>
    </row>
    <row r="2347" spans="1:38" hidden="1" x14ac:dyDescent="0.25">
      <c r="A2347" s="189" t="s">
        <v>365</v>
      </c>
      <c r="B2347" s="26" t="s">
        <v>39</v>
      </c>
      <c r="C2347" s="26" t="s">
        <v>52</v>
      </c>
      <c r="D2347" s="26" t="s">
        <v>40</v>
      </c>
      <c r="E2347" s="27">
        <v>14444</v>
      </c>
      <c r="F2347" s="67">
        <v>312</v>
      </c>
      <c r="G2347" s="67"/>
      <c r="H2347" s="44">
        <v>6000859043</v>
      </c>
      <c r="I2347" s="211">
        <v>67603128</v>
      </c>
      <c r="J2347" s="211" t="s">
        <v>380</v>
      </c>
      <c r="K2347" s="30" t="str">
        <f t="shared" si="342"/>
        <v>Custeio</v>
      </c>
      <c r="L2347" s="47" t="s">
        <v>950</v>
      </c>
      <c r="M2347" s="47" t="s">
        <v>420</v>
      </c>
      <c r="N2347" s="26" t="str">
        <f t="shared" si="346"/>
        <v>Realizado</v>
      </c>
      <c r="O2347" s="47" t="s">
        <v>117</v>
      </c>
      <c r="P2347" s="47" t="s">
        <v>76</v>
      </c>
      <c r="Q2347" s="26" t="str">
        <f>IFERROR(IFERROR(VLOOKUP(H2347,[1]STATUS_CAPEX!I:J,2,0),VLOOKUP(H2347,[1]STATUS_OPEX!H:I,2,0)),0)</f>
        <v>LIB //CONC</v>
      </c>
      <c r="R2347" s="135">
        <v>45621</v>
      </c>
      <c r="S2347" s="32" t="s">
        <v>66</v>
      </c>
      <c r="T2347" s="47" t="s">
        <v>72</v>
      </c>
      <c r="U2347" s="33" t="s">
        <v>39</v>
      </c>
      <c r="V2347" s="33" t="s">
        <v>39</v>
      </c>
      <c r="W2347" s="33" t="s">
        <v>49</v>
      </c>
      <c r="X2347" s="33" t="s">
        <v>49</v>
      </c>
      <c r="Y2347" s="33" t="str">
        <f t="shared" si="344"/>
        <v>OK</v>
      </c>
      <c r="Z2347" s="14">
        <f t="shared" si="339"/>
        <v>1</v>
      </c>
      <c r="AA2347" s="48">
        <v>6706.61</v>
      </c>
      <c r="AB2347" s="76" t="str">
        <f>IFERROR(VLOOKUP(H2347,[1]!Tabela11[[#All],[PEP/ORDEM]:[Mês_Acompanhamento]],8,0),"GIRO")</f>
        <v>GIRO</v>
      </c>
      <c r="AC2347" s="36" t="s">
        <v>525</v>
      </c>
      <c r="AD2347" s="37" t="s">
        <v>51</v>
      </c>
      <c r="AE2347" s="32" t="str">
        <f t="shared" si="343"/>
        <v>Realizado</v>
      </c>
      <c r="AF2347" s="38" t="s">
        <v>68</v>
      </c>
      <c r="AG2347" s="39">
        <f t="shared" si="345"/>
        <v>3332.43</v>
      </c>
      <c r="AH2347" s="40">
        <v>2548098.5699999998</v>
      </c>
      <c r="AI2347" s="35" t="e">
        <f t="shared" si="340"/>
        <v>#N/A</v>
      </c>
      <c r="AJ2347" s="35">
        <v>26585026</v>
      </c>
      <c r="AK2347" s="77">
        <v>3332.43</v>
      </c>
      <c r="AL2347" s="34" t="str">
        <f t="shared" si="341"/>
        <v>Mauricio Alves</v>
      </c>
    </row>
    <row r="2348" spans="1:38" hidden="1" x14ac:dyDescent="0.25">
      <c r="A2348" s="189" t="s">
        <v>365</v>
      </c>
      <c r="B2348" s="26" t="s">
        <v>39</v>
      </c>
      <c r="C2348" s="26" t="s">
        <v>52</v>
      </c>
      <c r="D2348" s="26" t="s">
        <v>40</v>
      </c>
      <c r="E2348" s="27">
        <v>57865</v>
      </c>
      <c r="F2348" s="67">
        <v>313</v>
      </c>
      <c r="G2348" s="67"/>
      <c r="H2348" s="44">
        <v>6000864090</v>
      </c>
      <c r="I2348" s="45">
        <v>149000378</v>
      </c>
      <c r="J2348" s="45" t="s">
        <v>1166</v>
      </c>
      <c r="K2348" s="30" t="str">
        <f t="shared" si="342"/>
        <v>Custeio</v>
      </c>
      <c r="L2348" s="47" t="s">
        <v>950</v>
      </c>
      <c r="M2348" s="47" t="s">
        <v>420</v>
      </c>
      <c r="N2348" s="26" t="str">
        <f t="shared" si="346"/>
        <v>Realizado</v>
      </c>
      <c r="O2348" s="47" t="s">
        <v>45</v>
      </c>
      <c r="P2348" s="47" t="s">
        <v>110</v>
      </c>
      <c r="Q2348" s="26" t="str">
        <f>IFERROR(IFERROR(VLOOKUP(H2348,[1]STATUS_CAPEX!I:J,2,0),VLOOKUP(H2348,[1]STATUS_OPEX!H:I,2,0)),0)</f>
        <v>LIB //CONC</v>
      </c>
      <c r="R2348" s="135">
        <v>45621</v>
      </c>
      <c r="S2348" s="32" t="s">
        <v>66</v>
      </c>
      <c r="T2348" s="47" t="s">
        <v>72</v>
      </c>
      <c r="U2348" s="33" t="s">
        <v>39</v>
      </c>
      <c r="V2348" s="33" t="str">
        <f t="shared" ref="V2348:V2361" si="347">IF(E2348&gt;0,"OK","NOK")</f>
        <v>OK</v>
      </c>
      <c r="W2348" s="33" t="s">
        <v>49</v>
      </c>
      <c r="X2348" s="33" t="s">
        <v>49</v>
      </c>
      <c r="Y2348" s="33" t="str">
        <f t="shared" si="344"/>
        <v>OK</v>
      </c>
      <c r="Z2348" s="14">
        <f t="shared" si="339"/>
        <v>1</v>
      </c>
      <c r="AA2348" s="48">
        <v>807.21</v>
      </c>
      <c r="AB2348" s="76" t="str">
        <f>IFERROR(VLOOKUP(H2348,[1]!Tabela11[[#All],[PEP/ORDEM]:[Mês_Acompanhamento]],8,0),"GIRO")</f>
        <v>GIRO</v>
      </c>
      <c r="AC2348" s="36" t="s">
        <v>1058</v>
      </c>
      <c r="AD2348" s="37" t="s">
        <v>51</v>
      </c>
      <c r="AE2348" s="32" t="str">
        <f t="shared" si="343"/>
        <v>Realizado</v>
      </c>
      <c r="AF2348" s="38" t="s">
        <v>68</v>
      </c>
      <c r="AG2348" s="39">
        <f t="shared" si="345"/>
        <v>1066.31</v>
      </c>
      <c r="AH2348" s="40">
        <v>2548098.5699999998</v>
      </c>
      <c r="AI2348" s="35" t="e">
        <f t="shared" si="340"/>
        <v>#N/A</v>
      </c>
      <c r="AJ2348" s="110">
        <v>26632571</v>
      </c>
      <c r="AK2348" s="77">
        <v>1066.31</v>
      </c>
      <c r="AL2348" s="34" t="str">
        <f t="shared" si="341"/>
        <v>Mauricio Alves</v>
      </c>
    </row>
    <row r="2349" spans="1:38" hidden="1" x14ac:dyDescent="0.25">
      <c r="A2349" s="189" t="s">
        <v>106</v>
      </c>
      <c r="B2349" s="30" t="s">
        <v>39</v>
      </c>
      <c r="C2349" s="26" t="s">
        <v>52</v>
      </c>
      <c r="D2349" s="26" t="s">
        <v>40</v>
      </c>
      <c r="E2349" s="27">
        <v>3885</v>
      </c>
      <c r="F2349" s="67">
        <v>314</v>
      </c>
      <c r="G2349" s="67"/>
      <c r="H2349" s="44">
        <v>6000856680</v>
      </c>
      <c r="I2349" s="45" t="s">
        <v>287</v>
      </c>
      <c r="J2349" s="45" t="s">
        <v>906</v>
      </c>
      <c r="K2349" s="30" t="str">
        <f t="shared" si="342"/>
        <v>Custeio</v>
      </c>
      <c r="L2349" s="47" t="s">
        <v>950</v>
      </c>
      <c r="M2349" s="47" t="s">
        <v>420</v>
      </c>
      <c r="N2349" s="26" t="str">
        <f t="shared" si="346"/>
        <v>Pendente</v>
      </c>
      <c r="O2349" s="47" t="s">
        <v>64</v>
      </c>
      <c r="P2349" s="47" t="s">
        <v>1164</v>
      </c>
      <c r="Q2349" s="26" t="str">
        <f>IFERROR(IFERROR(VLOOKUP(H2349,[1]STATUS_CAPEX!I:J,2,0),VLOOKUP(H2349,[1]STATUS_OPEX!H:I,2,0)),0)</f>
        <v>LIB //ATEC</v>
      </c>
      <c r="R2349" s="135">
        <v>45621</v>
      </c>
      <c r="S2349" s="32" t="s">
        <v>66</v>
      </c>
      <c r="T2349" s="47" t="s">
        <v>72</v>
      </c>
      <c r="U2349" s="47" t="s">
        <v>67</v>
      </c>
      <c r="V2349" s="33" t="str">
        <f t="shared" si="347"/>
        <v>OK</v>
      </c>
      <c r="W2349" s="33" t="s">
        <v>49</v>
      </c>
      <c r="X2349" s="33" t="s">
        <v>49</v>
      </c>
      <c r="Y2349" s="33" t="str">
        <f t="shared" si="344"/>
        <v>OK</v>
      </c>
      <c r="Z2349" s="14">
        <f t="shared" si="339"/>
        <v>0.8</v>
      </c>
      <c r="AA2349" s="48">
        <v>1517.86</v>
      </c>
      <c r="AB2349" s="76" t="str">
        <f>IFERROR(VLOOKUP(H2349,[1]!Tabela11[[#All],[PEP/ORDEM]:[Mês_Acompanhamento]],8,0),"GIRO")</f>
        <v>GIRO</v>
      </c>
      <c r="AC2349" s="36" t="s">
        <v>73</v>
      </c>
      <c r="AD2349" s="37" t="s">
        <v>51</v>
      </c>
      <c r="AE2349" s="32" t="str">
        <f t="shared" si="343"/>
        <v>Realizado</v>
      </c>
      <c r="AF2349" s="38" t="s">
        <v>68</v>
      </c>
      <c r="AG2349" s="39">
        <f t="shared" si="345"/>
        <v>869.26</v>
      </c>
      <c r="AH2349" s="40">
        <v>2548098.5699999998</v>
      </c>
      <c r="AI2349" s="35" t="e">
        <f t="shared" si="340"/>
        <v>#N/A</v>
      </c>
      <c r="AJ2349" s="50">
        <v>26490821</v>
      </c>
      <c r="AK2349" s="77">
        <v>869.26</v>
      </c>
      <c r="AL2349" s="34" t="str">
        <f t="shared" si="341"/>
        <v>Mauricio Alves</v>
      </c>
    </row>
    <row r="2350" spans="1:38" hidden="1" x14ac:dyDescent="0.25">
      <c r="A2350" s="189" t="s">
        <v>106</v>
      </c>
      <c r="B2350" s="30" t="s">
        <v>39</v>
      </c>
      <c r="C2350" s="26" t="s">
        <v>52</v>
      </c>
      <c r="D2350" s="26" t="s">
        <v>40</v>
      </c>
      <c r="E2350" s="27">
        <v>14425</v>
      </c>
      <c r="F2350" s="67">
        <v>315</v>
      </c>
      <c r="G2350" s="67"/>
      <c r="H2350" s="44">
        <v>6000859155</v>
      </c>
      <c r="I2350" s="45">
        <v>230000911</v>
      </c>
      <c r="J2350" s="45" t="s">
        <v>1167</v>
      </c>
      <c r="K2350" s="30" t="str">
        <f t="shared" si="342"/>
        <v>Custeio</v>
      </c>
      <c r="L2350" s="47" t="s">
        <v>950</v>
      </c>
      <c r="M2350" s="47" t="s">
        <v>420</v>
      </c>
      <c r="N2350" s="26" t="str">
        <f t="shared" si="346"/>
        <v>Pendente</v>
      </c>
      <c r="O2350" s="47" t="s">
        <v>64</v>
      </c>
      <c r="P2350" s="47" t="s">
        <v>537</v>
      </c>
      <c r="Q2350" s="26" t="str">
        <f>IFERROR(IFERROR(VLOOKUP(H2350,[1]STATUS_CAPEX!I:J,2,0),VLOOKUP(H2350,[1]STATUS_OPEX!H:I,2,0)),0)</f>
        <v>LIB //ATEC</v>
      </c>
      <c r="R2350" s="135">
        <v>45621</v>
      </c>
      <c r="S2350" s="32" t="s">
        <v>66</v>
      </c>
      <c r="T2350" s="47" t="s">
        <v>72</v>
      </c>
      <c r="U2350" s="33" t="s">
        <v>67</v>
      </c>
      <c r="V2350" s="33" t="str">
        <f t="shared" si="347"/>
        <v>OK</v>
      </c>
      <c r="W2350" s="33" t="s">
        <v>49</v>
      </c>
      <c r="X2350" s="33" t="s">
        <v>49</v>
      </c>
      <c r="Y2350" s="33" t="str">
        <f t="shared" si="344"/>
        <v>OK</v>
      </c>
      <c r="Z2350" s="14">
        <f t="shared" si="339"/>
        <v>0.8</v>
      </c>
      <c r="AA2350" s="48">
        <v>2003.68</v>
      </c>
      <c r="AB2350" s="76" t="str">
        <f>IFERROR(VLOOKUP(H2350,[1]!Tabela11[[#All],[PEP/ORDEM]:[Mês_Acompanhamento]],8,0),"GIRO")</f>
        <v>GIRO</v>
      </c>
      <c r="AC2350" s="36" t="s">
        <v>73</v>
      </c>
      <c r="AD2350" s="37" t="s">
        <v>51</v>
      </c>
      <c r="AE2350" s="32" t="str">
        <f t="shared" si="343"/>
        <v>Realizado</v>
      </c>
      <c r="AF2350" s="38" t="s">
        <v>68</v>
      </c>
      <c r="AG2350" s="39">
        <f t="shared" si="345"/>
        <v>1355.54</v>
      </c>
      <c r="AH2350" s="40">
        <v>2548098.5699999998</v>
      </c>
      <c r="AI2350" s="35" t="e">
        <f t="shared" si="340"/>
        <v>#N/A</v>
      </c>
      <c r="AJ2350" s="50">
        <v>26506457</v>
      </c>
      <c r="AK2350" s="77">
        <v>1355.54</v>
      </c>
      <c r="AL2350" s="34" t="str">
        <f t="shared" si="341"/>
        <v>Mauricio Alves</v>
      </c>
    </row>
    <row r="2351" spans="1:38" hidden="1" x14ac:dyDescent="0.25">
      <c r="A2351" s="26" t="s">
        <v>365</v>
      </c>
      <c r="B2351" s="30" t="s">
        <v>39</v>
      </c>
      <c r="C2351" s="26" t="s">
        <v>52</v>
      </c>
      <c r="D2351" s="26" t="s">
        <v>40</v>
      </c>
      <c r="E2351" s="27">
        <v>62220</v>
      </c>
      <c r="F2351" s="67">
        <v>316</v>
      </c>
      <c r="G2351" s="67"/>
      <c r="H2351" s="167">
        <v>6000857432</v>
      </c>
      <c r="I2351" s="112">
        <v>149046107</v>
      </c>
      <c r="J2351" s="112" t="s">
        <v>1168</v>
      </c>
      <c r="K2351" s="30" t="str">
        <f t="shared" si="342"/>
        <v>Custeio</v>
      </c>
      <c r="L2351" s="47" t="s">
        <v>950</v>
      </c>
      <c r="M2351" s="47" t="s">
        <v>420</v>
      </c>
      <c r="N2351" s="26" t="str">
        <f t="shared" si="346"/>
        <v>Pendente</v>
      </c>
      <c r="O2351" s="47" t="s">
        <v>45</v>
      </c>
      <c r="P2351" s="47" t="s">
        <v>638</v>
      </c>
      <c r="Q2351" s="26" t="str">
        <f>IFERROR(IFERROR(VLOOKUP(H2351,[1]STATUS_CAPEX!I:J,2,0),VLOOKUP(H2351,[1]STATUS_OPEX!H:I,2,0)),0)</f>
        <v>LIB //CONC</v>
      </c>
      <c r="R2351" s="135">
        <v>45621</v>
      </c>
      <c r="S2351" s="32" t="s">
        <v>66</v>
      </c>
      <c r="T2351" s="47" t="s">
        <v>72</v>
      </c>
      <c r="U2351" s="33" t="s">
        <v>67</v>
      </c>
      <c r="V2351" s="33" t="str">
        <f t="shared" si="347"/>
        <v>OK</v>
      </c>
      <c r="W2351" s="33" t="s">
        <v>49</v>
      </c>
      <c r="X2351" s="33" t="s">
        <v>49</v>
      </c>
      <c r="Y2351" s="33" t="str">
        <f t="shared" si="344"/>
        <v>OK</v>
      </c>
      <c r="Z2351" s="14">
        <f t="shared" si="339"/>
        <v>0.8</v>
      </c>
      <c r="AA2351" s="48">
        <v>6309.81</v>
      </c>
      <c r="AB2351" s="76" t="str">
        <f>IFERROR(VLOOKUP(H2351,[1]!Tabela11[[#All],[PEP/ORDEM]:[Mês_Acompanhamento]],8,0),"GIRO")</f>
        <v>GIRO</v>
      </c>
      <c r="AC2351" s="36" t="s">
        <v>1048</v>
      </c>
      <c r="AD2351" s="37" t="s">
        <v>51</v>
      </c>
      <c r="AE2351" s="32" t="str">
        <f t="shared" si="343"/>
        <v>Realizado</v>
      </c>
      <c r="AF2351" s="38" t="s">
        <v>68</v>
      </c>
      <c r="AG2351" s="39">
        <f t="shared" si="345"/>
        <v>769.16</v>
      </c>
      <c r="AH2351" s="40">
        <v>2548098.5699999998</v>
      </c>
      <c r="AI2351" s="35" t="e">
        <f t="shared" si="340"/>
        <v>#N/A</v>
      </c>
      <c r="AJ2351" s="50">
        <v>26490881</v>
      </c>
      <c r="AK2351" s="77">
        <v>769.16</v>
      </c>
      <c r="AL2351" s="34" t="str">
        <f t="shared" si="341"/>
        <v>Mauricio Alves</v>
      </c>
    </row>
    <row r="2352" spans="1:38" hidden="1" x14ac:dyDescent="0.25">
      <c r="A2352" s="189" t="s">
        <v>0</v>
      </c>
      <c r="B2352" s="26" t="s">
        <v>180</v>
      </c>
      <c r="C2352" s="26" t="s">
        <v>180</v>
      </c>
      <c r="D2352" s="26" t="s">
        <v>40</v>
      </c>
      <c r="E2352" s="27">
        <v>62698</v>
      </c>
      <c r="F2352" s="67" t="s">
        <v>1169</v>
      </c>
      <c r="G2352" s="67"/>
      <c r="H2352" s="44" t="s">
        <v>1170</v>
      </c>
      <c r="I2352" s="45" t="s">
        <v>63</v>
      </c>
      <c r="J2352" s="45" t="s">
        <v>63</v>
      </c>
      <c r="K2352" s="30" t="str">
        <f t="shared" si="342"/>
        <v>EME</v>
      </c>
      <c r="L2352" s="47" t="s">
        <v>950</v>
      </c>
      <c r="M2352" s="47" t="s">
        <v>420</v>
      </c>
      <c r="N2352" s="26" t="str">
        <f t="shared" si="346"/>
        <v>Pendente</v>
      </c>
      <c r="O2352" s="47" t="s">
        <v>45</v>
      </c>
      <c r="P2352" s="47" t="s">
        <v>946</v>
      </c>
      <c r="Q2352" s="26" t="str">
        <f>IFERROR(IFERROR(VLOOKUP(H2352,[1]STATUS_CAPEX!I:J,2,0),VLOOKUP(H2352,[1]STATUS_OPEX!H:I,2,0)),0)</f>
        <v>LIB //ATEC</v>
      </c>
      <c r="R2352" s="135">
        <v>45621</v>
      </c>
      <c r="S2352" s="32" t="s">
        <v>66</v>
      </c>
      <c r="T2352" s="47" t="s">
        <v>48</v>
      </c>
      <c r="U2352" s="33" t="s">
        <v>67</v>
      </c>
      <c r="V2352" s="120" t="str">
        <f t="shared" si="347"/>
        <v>OK</v>
      </c>
      <c r="W2352" s="33" t="s">
        <v>49</v>
      </c>
      <c r="X2352" s="33" t="s">
        <v>148</v>
      </c>
      <c r="Y2352" s="120" t="str">
        <f t="shared" si="344"/>
        <v>NOK</v>
      </c>
      <c r="Z2352" s="14">
        <f t="shared" si="339"/>
        <v>0.4</v>
      </c>
      <c r="AA2352" s="48">
        <v>5209.92</v>
      </c>
      <c r="AB2352" s="76" t="str">
        <f>IFERROR(VLOOKUP(H2352,[1]!Tabela11[[#All],[PEP/ORDEM]:[Mês_Acompanhamento]],8,0),"GIRO")</f>
        <v>GIRO</v>
      </c>
      <c r="AC2352" s="36" t="s">
        <v>347</v>
      </c>
      <c r="AD2352" s="37">
        <v>45644</v>
      </c>
      <c r="AE2352" s="32" t="str">
        <f t="shared" si="343"/>
        <v>Não realizado</v>
      </c>
      <c r="AF2352" s="38" t="s">
        <v>68</v>
      </c>
      <c r="AG2352" s="39">
        <f t="shared" si="345"/>
        <v>0</v>
      </c>
      <c r="AH2352" s="40">
        <v>2548098.5699999998</v>
      </c>
      <c r="AI2352" s="35" t="e">
        <f t="shared" si="340"/>
        <v>#N/A</v>
      </c>
      <c r="AJ2352" s="41">
        <v>0</v>
      </c>
      <c r="AK2352" s="51">
        <v>0</v>
      </c>
      <c r="AL2352" s="34" t="str">
        <f t="shared" si="341"/>
        <v>Mauricio Alves</v>
      </c>
    </row>
    <row r="2353" spans="1:38" hidden="1" x14ac:dyDescent="0.25">
      <c r="A2353" s="189" t="s">
        <v>106</v>
      </c>
      <c r="B2353" s="30" t="s">
        <v>39</v>
      </c>
      <c r="C2353" s="26" t="s">
        <v>52</v>
      </c>
      <c r="D2353" s="26" t="s">
        <v>40</v>
      </c>
      <c r="E2353" s="27">
        <v>14424</v>
      </c>
      <c r="F2353" s="67">
        <v>319</v>
      </c>
      <c r="G2353" s="67"/>
      <c r="H2353" s="44">
        <v>6000859144</v>
      </c>
      <c r="I2353" s="211" t="s">
        <v>287</v>
      </c>
      <c r="J2353" s="211" t="s">
        <v>1167</v>
      </c>
      <c r="K2353" s="30" t="str">
        <f t="shared" si="342"/>
        <v>Custeio</v>
      </c>
      <c r="L2353" s="47" t="s">
        <v>950</v>
      </c>
      <c r="M2353" s="47" t="s">
        <v>420</v>
      </c>
      <c r="N2353" s="26" t="str">
        <f t="shared" si="346"/>
        <v>Pendente</v>
      </c>
      <c r="O2353" s="47" t="s">
        <v>64</v>
      </c>
      <c r="P2353" s="47" t="s">
        <v>1171</v>
      </c>
      <c r="Q2353" s="26" t="str">
        <f>IFERROR(IFERROR(VLOOKUP(H2353,[1]STATUS_CAPEX!I:J,2,0),VLOOKUP(H2353,[1]STATUS_OPEX!H:I,2,0)),0)</f>
        <v>LIB //ATEC</v>
      </c>
      <c r="R2353" s="135">
        <v>45621</v>
      </c>
      <c r="S2353" s="32" t="s">
        <v>66</v>
      </c>
      <c r="T2353" s="47" t="s">
        <v>72</v>
      </c>
      <c r="U2353" s="33" t="s">
        <v>67</v>
      </c>
      <c r="V2353" s="33" t="str">
        <f t="shared" si="347"/>
        <v>OK</v>
      </c>
      <c r="W2353" s="33" t="s">
        <v>49</v>
      </c>
      <c r="X2353" s="33" t="s">
        <v>49</v>
      </c>
      <c r="Y2353" s="33" t="str">
        <f t="shared" si="344"/>
        <v>OK</v>
      </c>
      <c r="Z2353" s="14">
        <f t="shared" si="339"/>
        <v>0.8</v>
      </c>
      <c r="AA2353" s="48">
        <v>8260.7000000000007</v>
      </c>
      <c r="AB2353" s="76" t="str">
        <f>IFERROR(VLOOKUP(H2353,[1]!Tabela11[[#All],[PEP/ORDEM]:[Mês_Acompanhamento]],8,0),"GIRO")</f>
        <v>GIRO</v>
      </c>
      <c r="AC2353" s="36" t="s">
        <v>73</v>
      </c>
      <c r="AD2353" s="37" t="s">
        <v>51</v>
      </c>
      <c r="AE2353" s="32" t="str">
        <f t="shared" si="343"/>
        <v>Realizado</v>
      </c>
      <c r="AF2353" s="38" t="s">
        <v>68</v>
      </c>
      <c r="AG2353" s="39">
        <f t="shared" si="345"/>
        <v>1368.25</v>
      </c>
      <c r="AH2353" s="40">
        <v>2548098.5699999998</v>
      </c>
      <c r="AI2353" s="35" t="e">
        <f t="shared" si="340"/>
        <v>#N/A</v>
      </c>
      <c r="AJ2353" s="50">
        <v>26506421</v>
      </c>
      <c r="AK2353" s="77">
        <v>1368.25</v>
      </c>
      <c r="AL2353" s="34" t="str">
        <f t="shared" si="341"/>
        <v>Mauricio Alves</v>
      </c>
    </row>
    <row r="2354" spans="1:38" hidden="1" x14ac:dyDescent="0.25">
      <c r="A2354" s="189" t="s">
        <v>106</v>
      </c>
      <c r="B2354" s="30" t="s">
        <v>39</v>
      </c>
      <c r="C2354" s="26" t="s">
        <v>52</v>
      </c>
      <c r="D2354" s="26" t="s">
        <v>40</v>
      </c>
      <c r="E2354" s="27">
        <v>3945</v>
      </c>
      <c r="F2354" s="67">
        <v>320</v>
      </c>
      <c r="G2354" s="67"/>
      <c r="H2354" s="44">
        <v>6000856945</v>
      </c>
      <c r="I2354" s="45" t="s">
        <v>287</v>
      </c>
      <c r="J2354" s="45" t="s">
        <v>1172</v>
      </c>
      <c r="K2354" s="30" t="str">
        <f t="shared" si="342"/>
        <v>Custeio</v>
      </c>
      <c r="L2354" s="47" t="s">
        <v>950</v>
      </c>
      <c r="M2354" s="47" t="s">
        <v>420</v>
      </c>
      <c r="N2354" s="26" t="str">
        <f t="shared" si="346"/>
        <v>Pendente</v>
      </c>
      <c r="O2354" s="47" t="s">
        <v>45</v>
      </c>
      <c r="P2354" s="47" t="s">
        <v>537</v>
      </c>
      <c r="Q2354" s="26" t="str">
        <f>IFERROR(IFERROR(VLOOKUP(H2354,[1]STATUS_CAPEX!I:J,2,0),VLOOKUP(H2354,[1]STATUS_OPEX!H:I,2,0)),0)</f>
        <v>LIB //ATEC</v>
      </c>
      <c r="R2354" s="135">
        <v>45621</v>
      </c>
      <c r="S2354" s="32" t="s">
        <v>66</v>
      </c>
      <c r="T2354" s="47" t="s">
        <v>72</v>
      </c>
      <c r="U2354" s="120" t="s">
        <v>67</v>
      </c>
      <c r="V2354" s="33" t="str">
        <f t="shared" si="347"/>
        <v>OK</v>
      </c>
      <c r="W2354" s="33" t="s">
        <v>49</v>
      </c>
      <c r="X2354" s="33" t="s">
        <v>49</v>
      </c>
      <c r="Y2354" s="33" t="str">
        <f t="shared" si="344"/>
        <v>OK</v>
      </c>
      <c r="Z2354" s="14">
        <f t="shared" si="339"/>
        <v>0.8</v>
      </c>
      <c r="AA2354" s="48">
        <v>3604.54</v>
      </c>
      <c r="AB2354" s="76" t="str">
        <f>IFERROR(VLOOKUP(H2354,[1]!Tabela11[[#All],[PEP/ORDEM]:[Mês_Acompanhamento]],8,0),"GIRO")</f>
        <v>GIRO</v>
      </c>
      <c r="AC2354" s="36" t="s">
        <v>1048</v>
      </c>
      <c r="AD2354" s="37" t="s">
        <v>51</v>
      </c>
      <c r="AE2354" s="32" t="str">
        <f t="shared" si="343"/>
        <v>Realizado</v>
      </c>
      <c r="AF2354" s="38" t="s">
        <v>68</v>
      </c>
      <c r="AG2354" s="39">
        <f t="shared" si="345"/>
        <v>1355.54</v>
      </c>
      <c r="AH2354" s="40">
        <v>2548098.5699999998</v>
      </c>
      <c r="AI2354" s="124" t="e">
        <f t="shared" si="340"/>
        <v>#N/A</v>
      </c>
      <c r="AJ2354" s="124">
        <v>26491001</v>
      </c>
      <c r="AK2354" s="77">
        <v>1355.54</v>
      </c>
      <c r="AL2354" s="34" t="str">
        <f t="shared" si="341"/>
        <v>Mauricio Alves</v>
      </c>
    </row>
    <row r="2355" spans="1:38" hidden="1" x14ac:dyDescent="0.25">
      <c r="A2355" s="189" t="s">
        <v>365</v>
      </c>
      <c r="B2355" s="30" t="s">
        <v>39</v>
      </c>
      <c r="C2355" s="26" t="s">
        <v>52</v>
      </c>
      <c r="D2355" s="26" t="s">
        <v>40</v>
      </c>
      <c r="E2355" s="117">
        <v>71537</v>
      </c>
      <c r="F2355" s="118" t="s">
        <v>1173</v>
      </c>
      <c r="G2355" s="118"/>
      <c r="H2355" s="177">
        <v>6000857801</v>
      </c>
      <c r="I2355" s="45" t="s">
        <v>287</v>
      </c>
      <c r="J2355" s="45" t="s">
        <v>1174</v>
      </c>
      <c r="K2355" s="30" t="str">
        <f t="shared" si="342"/>
        <v>Custeio</v>
      </c>
      <c r="L2355" s="47" t="s">
        <v>950</v>
      </c>
      <c r="M2355" s="47" t="s">
        <v>420</v>
      </c>
      <c r="N2355" s="43" t="str">
        <f t="shared" si="346"/>
        <v>Realizado</v>
      </c>
      <c r="O2355" s="119" t="s">
        <v>45</v>
      </c>
      <c r="P2355" s="119" t="s">
        <v>653</v>
      </c>
      <c r="Q2355" s="43" t="str">
        <f>IFERROR(IFERROR(VLOOKUP(H2355,[1]STATUS_CAPEX!I:J,2,0),VLOOKUP(H2355,[1]STATUS_OPEX!H:I,2,0)),0)</f>
        <v>LIB //ATEC</v>
      </c>
      <c r="R2355" s="135">
        <v>45621</v>
      </c>
      <c r="S2355" s="32" t="s">
        <v>66</v>
      </c>
      <c r="T2355" s="119" t="s">
        <v>72</v>
      </c>
      <c r="U2355" s="120" t="s">
        <v>378</v>
      </c>
      <c r="V2355" s="120" t="str">
        <f t="shared" si="347"/>
        <v>OK</v>
      </c>
      <c r="W2355" s="33" t="s">
        <v>49</v>
      </c>
      <c r="X2355" s="33" t="s">
        <v>49</v>
      </c>
      <c r="Y2355" s="120" t="str">
        <f t="shared" si="344"/>
        <v>OK</v>
      </c>
      <c r="Z2355" s="14">
        <f t="shared" si="339"/>
        <v>1</v>
      </c>
      <c r="AA2355" s="121">
        <v>1264.3800000000001</v>
      </c>
      <c r="AB2355" s="139" t="str">
        <f>IFERROR(VLOOKUP(H2355,[1]!Tabela11[[#All],[PEP/ORDEM]:[Mês_Acompanhamento]],8,0),"GIRO")</f>
        <v>GIRO</v>
      </c>
      <c r="AC2355" s="36" t="s">
        <v>1048</v>
      </c>
      <c r="AD2355" s="37" t="s">
        <v>51</v>
      </c>
      <c r="AE2355" s="32" t="str">
        <f t="shared" si="343"/>
        <v>Realizado</v>
      </c>
      <c r="AF2355" s="38" t="s">
        <v>68</v>
      </c>
      <c r="AG2355" s="122">
        <f t="shared" si="345"/>
        <v>357.54</v>
      </c>
      <c r="AH2355" s="40">
        <v>2548098.5699999998</v>
      </c>
      <c r="AI2355" s="123" t="e">
        <f t="shared" si="340"/>
        <v>#N/A</v>
      </c>
      <c r="AJ2355" s="127">
        <v>26491100</v>
      </c>
      <c r="AK2355" s="156">
        <v>357.54</v>
      </c>
      <c r="AL2355" s="34" t="str">
        <f t="shared" si="341"/>
        <v>Mauricio Alves</v>
      </c>
    </row>
    <row r="2356" spans="1:38" hidden="1" x14ac:dyDescent="0.25">
      <c r="A2356" s="189" t="s">
        <v>365</v>
      </c>
      <c r="B2356" s="30" t="s">
        <v>39</v>
      </c>
      <c r="C2356" s="26" t="s">
        <v>52</v>
      </c>
      <c r="D2356" s="26" t="s">
        <v>40</v>
      </c>
      <c r="E2356" s="117">
        <v>5076</v>
      </c>
      <c r="F2356" s="118">
        <v>948</v>
      </c>
      <c r="G2356" s="118"/>
      <c r="H2356" s="167">
        <v>6000862501</v>
      </c>
      <c r="I2356" s="45">
        <v>17040636</v>
      </c>
      <c r="J2356" s="45" t="s">
        <v>1175</v>
      </c>
      <c r="K2356" s="30" t="str">
        <f t="shared" si="342"/>
        <v>Custeio</v>
      </c>
      <c r="L2356" s="119"/>
      <c r="M2356" s="119" t="s">
        <v>891</v>
      </c>
      <c r="N2356" s="43" t="str">
        <f t="shared" si="346"/>
        <v>Realizado</v>
      </c>
      <c r="O2356" s="119" t="s">
        <v>100</v>
      </c>
      <c r="P2356" s="119" t="s">
        <v>638</v>
      </c>
      <c r="Q2356" s="43" t="str">
        <f>IFERROR(IFERROR(VLOOKUP(H2356,[1]STATUS_CAPEX!I:J,2,0),VLOOKUP(H2356,[1]STATUS_OPEX!H:I,2,0)),0)</f>
        <v>LIB //ATEC</v>
      </c>
      <c r="R2356" s="136">
        <v>45621</v>
      </c>
      <c r="S2356" s="32" t="s">
        <v>66</v>
      </c>
      <c r="T2356" s="119" t="s">
        <v>72</v>
      </c>
      <c r="U2356" s="120" t="s">
        <v>39</v>
      </c>
      <c r="V2356" s="120" t="str">
        <f t="shared" si="347"/>
        <v>OK</v>
      </c>
      <c r="W2356" s="33" t="s">
        <v>49</v>
      </c>
      <c r="X2356" s="33" t="s">
        <v>49</v>
      </c>
      <c r="Y2356" s="120" t="str">
        <f t="shared" si="344"/>
        <v>OK</v>
      </c>
      <c r="Z2356" s="14">
        <f t="shared" si="339"/>
        <v>1</v>
      </c>
      <c r="AA2356" s="121">
        <v>57.93</v>
      </c>
      <c r="AB2356" s="139" t="str">
        <f>IFERROR(VLOOKUP(H2356,[1]!Tabela11[[#All],[PEP/ORDEM]:[Mês_Acompanhamento]],8,0),"GIRO")</f>
        <v>GIRO</v>
      </c>
      <c r="AC2356" s="104" t="s">
        <v>1048</v>
      </c>
      <c r="AD2356" s="37" t="s">
        <v>51</v>
      </c>
      <c r="AE2356" s="32" t="str">
        <f t="shared" si="343"/>
        <v>Realizado</v>
      </c>
      <c r="AF2356" s="38" t="s">
        <v>68</v>
      </c>
      <c r="AG2356" s="122">
        <f t="shared" si="345"/>
        <v>13.9</v>
      </c>
      <c r="AH2356" s="40">
        <v>2548098.5699999998</v>
      </c>
      <c r="AI2356" s="123" t="e">
        <f t="shared" si="340"/>
        <v>#N/A</v>
      </c>
      <c r="AJ2356" s="124">
        <v>26602396</v>
      </c>
      <c r="AK2356" s="156">
        <v>13.9</v>
      </c>
      <c r="AL2356" s="34" t="str">
        <f t="shared" si="341"/>
        <v>Mauricio Alves</v>
      </c>
    </row>
    <row r="2357" spans="1:38" hidden="1" x14ac:dyDescent="0.25">
      <c r="A2357" s="26" t="s">
        <v>365</v>
      </c>
      <c r="B2357" s="26" t="s">
        <v>39</v>
      </c>
      <c r="C2357" s="26" t="s">
        <v>52</v>
      </c>
      <c r="D2357" s="26" t="s">
        <v>40</v>
      </c>
      <c r="E2357" s="27">
        <v>15344</v>
      </c>
      <c r="F2357" s="67">
        <v>949</v>
      </c>
      <c r="G2357" s="143"/>
      <c r="H2357" s="44">
        <v>6000862647</v>
      </c>
      <c r="I2357" s="45">
        <v>67603128</v>
      </c>
      <c r="J2357" s="45" t="s">
        <v>380</v>
      </c>
      <c r="K2357" s="30" t="str">
        <f t="shared" si="342"/>
        <v>Custeio</v>
      </c>
      <c r="L2357" s="47" t="s">
        <v>136</v>
      </c>
      <c r="M2357" s="119" t="s">
        <v>891</v>
      </c>
      <c r="N2357" s="26" t="str">
        <f t="shared" si="346"/>
        <v>Realizado</v>
      </c>
      <c r="O2357" s="47" t="s">
        <v>100</v>
      </c>
      <c r="P2357" s="47" t="s">
        <v>867</v>
      </c>
      <c r="Q2357" s="26" t="str">
        <f>IFERROR(IFERROR(VLOOKUP(H2357,[1]STATUS_CAPEX!I:J,2,0),VLOOKUP(H2357,[1]STATUS_OPEX!H:I,2,0)),0)</f>
        <v>LIB //CONC</v>
      </c>
      <c r="R2357" s="136">
        <v>45621</v>
      </c>
      <c r="S2357" s="32" t="s">
        <v>66</v>
      </c>
      <c r="T2357" s="119" t="s">
        <v>72</v>
      </c>
      <c r="U2357" s="33" t="s">
        <v>39</v>
      </c>
      <c r="V2357" s="33" t="str">
        <f t="shared" si="347"/>
        <v>OK</v>
      </c>
      <c r="W2357" s="33" t="s">
        <v>49</v>
      </c>
      <c r="X2357" s="33" t="s">
        <v>49</v>
      </c>
      <c r="Y2357" s="33" t="str">
        <f t="shared" si="344"/>
        <v>OK</v>
      </c>
      <c r="Z2357" s="14">
        <f t="shared" si="339"/>
        <v>1</v>
      </c>
      <c r="AA2357" s="48">
        <v>11518.83</v>
      </c>
      <c r="AB2357" s="76" t="str">
        <f>IFERROR(VLOOKUP(H2357,[1]!Tabela11[[#All],[PEP/ORDEM]:[Mês_Acompanhamento]],8,0),"GIRO")</f>
        <v>GIRO</v>
      </c>
      <c r="AC2357" s="36" t="s">
        <v>1058</v>
      </c>
      <c r="AD2357" s="37" t="s">
        <v>51</v>
      </c>
      <c r="AE2357" s="32" t="str">
        <f t="shared" si="343"/>
        <v>Realizado</v>
      </c>
      <c r="AF2357" s="38" t="s">
        <v>68</v>
      </c>
      <c r="AG2357" s="49">
        <f t="shared" si="345"/>
        <v>7695.29</v>
      </c>
      <c r="AH2357" s="40">
        <v>2548098.5699999998</v>
      </c>
      <c r="AI2357" s="50" t="e">
        <f t="shared" si="340"/>
        <v>#N/A</v>
      </c>
      <c r="AJ2357" s="110">
        <v>26616124</v>
      </c>
      <c r="AK2357" s="77">
        <v>7695.29</v>
      </c>
      <c r="AL2357" s="34" t="str">
        <f t="shared" si="341"/>
        <v>Mauricio Alves</v>
      </c>
    </row>
    <row r="2358" spans="1:38" hidden="1" x14ac:dyDescent="0.25">
      <c r="A2358" s="26" t="s">
        <v>365</v>
      </c>
      <c r="B2358" s="30" t="s">
        <v>39</v>
      </c>
      <c r="C2358" s="26" t="s">
        <v>52</v>
      </c>
      <c r="D2358" s="26" t="s">
        <v>40</v>
      </c>
      <c r="E2358" s="27">
        <v>5129</v>
      </c>
      <c r="F2358" s="67">
        <v>950</v>
      </c>
      <c r="G2358" s="143"/>
      <c r="H2358" s="199">
        <v>6000862648</v>
      </c>
      <c r="I2358" s="45" t="s">
        <v>287</v>
      </c>
      <c r="J2358" s="45" t="s">
        <v>1152</v>
      </c>
      <c r="K2358" s="30" t="str">
        <f t="shared" si="342"/>
        <v>Custeio</v>
      </c>
      <c r="L2358" s="47" t="s">
        <v>136</v>
      </c>
      <c r="M2358" s="119" t="s">
        <v>891</v>
      </c>
      <c r="N2358" s="26" t="str">
        <f t="shared" si="346"/>
        <v>Realizado</v>
      </c>
      <c r="O2358" s="47" t="s">
        <v>100</v>
      </c>
      <c r="P2358" s="47" t="s">
        <v>638</v>
      </c>
      <c r="Q2358" s="26" t="str">
        <f>IFERROR(IFERROR(VLOOKUP(H2358,[1]STATUS_CAPEX!I:J,2,0),VLOOKUP(H2358,[1]STATUS_OPEX!H:I,2,0)),0)</f>
        <v>LIB //ATEC</v>
      </c>
      <c r="R2358" s="136">
        <v>45621</v>
      </c>
      <c r="S2358" s="32" t="s">
        <v>66</v>
      </c>
      <c r="T2358" s="119" t="s">
        <v>72</v>
      </c>
      <c r="U2358" s="33" t="s">
        <v>378</v>
      </c>
      <c r="V2358" s="33" t="str">
        <f t="shared" si="347"/>
        <v>OK</v>
      </c>
      <c r="W2358" s="33" t="s">
        <v>49</v>
      </c>
      <c r="X2358" s="33" t="s">
        <v>49</v>
      </c>
      <c r="Y2358" s="33" t="str">
        <f t="shared" si="344"/>
        <v>OK</v>
      </c>
      <c r="Z2358" s="14">
        <f t="shared" si="339"/>
        <v>1</v>
      </c>
      <c r="AA2358" s="48">
        <v>57.93</v>
      </c>
      <c r="AB2358" s="76" t="str">
        <f>IFERROR(VLOOKUP(H2358,[1]!Tabela11[[#All],[PEP/ORDEM]:[Mês_Acompanhamento]],8,0),"GIRO")</f>
        <v>GIRO</v>
      </c>
      <c r="AC2358" s="36" t="s">
        <v>1048</v>
      </c>
      <c r="AD2358" s="37" t="s">
        <v>51</v>
      </c>
      <c r="AE2358" s="32" t="str">
        <f t="shared" si="343"/>
        <v>Realizado</v>
      </c>
      <c r="AF2358" s="38" t="s">
        <v>68</v>
      </c>
      <c r="AG2358" s="49">
        <f t="shared" si="345"/>
        <v>15.89</v>
      </c>
      <c r="AH2358" s="40">
        <v>2548098.5699999998</v>
      </c>
      <c r="AI2358" s="50" t="e">
        <f t="shared" si="340"/>
        <v>#N/A</v>
      </c>
      <c r="AJ2358" s="110">
        <v>26650991</v>
      </c>
      <c r="AK2358" s="77">
        <v>15.89</v>
      </c>
      <c r="AL2358" s="34" t="str">
        <f t="shared" si="341"/>
        <v>Mauricio Alves</v>
      </c>
    </row>
    <row r="2359" spans="1:38" hidden="1" x14ac:dyDescent="0.25">
      <c r="A2359" s="26" t="s">
        <v>365</v>
      </c>
      <c r="B2359" s="26" t="s">
        <v>39</v>
      </c>
      <c r="C2359" s="26" t="s">
        <v>52</v>
      </c>
      <c r="D2359" s="26" t="s">
        <v>40</v>
      </c>
      <c r="E2359" s="27">
        <v>52006</v>
      </c>
      <c r="F2359" s="67">
        <v>951</v>
      </c>
      <c r="G2359" s="143"/>
      <c r="H2359" s="44">
        <v>6000863430</v>
      </c>
      <c r="I2359" s="45">
        <v>149000170</v>
      </c>
      <c r="J2359" s="45" t="s">
        <v>1176</v>
      </c>
      <c r="K2359" s="30" t="str">
        <f t="shared" si="342"/>
        <v>Custeio</v>
      </c>
      <c r="L2359" s="47" t="s">
        <v>136</v>
      </c>
      <c r="M2359" s="119" t="s">
        <v>891</v>
      </c>
      <c r="N2359" s="26" t="str">
        <f t="shared" si="346"/>
        <v>Realizado</v>
      </c>
      <c r="O2359" s="47" t="s">
        <v>45</v>
      </c>
      <c r="P2359" s="47" t="s">
        <v>76</v>
      </c>
      <c r="Q2359" s="26" t="str">
        <f>IFERROR(IFERROR(VLOOKUP(H2359,[1]STATUS_CAPEX!I:J,2,0),VLOOKUP(H2359,[1]STATUS_OPEX!H:I,2,0)),0)</f>
        <v>LIB //CONC</v>
      </c>
      <c r="R2359" s="136">
        <v>45621</v>
      </c>
      <c r="S2359" s="32" t="s">
        <v>66</v>
      </c>
      <c r="T2359" s="119" t="s">
        <v>72</v>
      </c>
      <c r="U2359" s="33" t="s">
        <v>39</v>
      </c>
      <c r="V2359" s="33" t="str">
        <f t="shared" si="347"/>
        <v>OK</v>
      </c>
      <c r="W2359" s="33" t="s">
        <v>49</v>
      </c>
      <c r="X2359" s="33" t="s">
        <v>49</v>
      </c>
      <c r="Y2359" s="33" t="str">
        <f t="shared" si="344"/>
        <v>OK</v>
      </c>
      <c r="Z2359" s="14">
        <f t="shared" si="339"/>
        <v>1</v>
      </c>
      <c r="AA2359" s="48">
        <v>5461.53</v>
      </c>
      <c r="AB2359" s="76" t="str">
        <f>IFERROR(VLOOKUP(H2359,[1]!Tabela11[[#All],[PEP/ORDEM]:[Mês_Acompanhamento]],8,0),"GIRO")</f>
        <v>GIRO</v>
      </c>
      <c r="AC2359" s="104" t="s">
        <v>1058</v>
      </c>
      <c r="AD2359" s="37" t="s">
        <v>51</v>
      </c>
      <c r="AE2359" s="32" t="str">
        <f t="shared" si="343"/>
        <v>Realizado</v>
      </c>
      <c r="AF2359" s="38" t="s">
        <v>68</v>
      </c>
      <c r="AG2359" s="49">
        <f t="shared" si="345"/>
        <v>4488.45</v>
      </c>
      <c r="AH2359" s="40">
        <v>2548098.5699999998</v>
      </c>
      <c r="AI2359" s="50" t="e">
        <f t="shared" si="340"/>
        <v>#N/A</v>
      </c>
      <c r="AJ2359" s="110">
        <v>26615545</v>
      </c>
      <c r="AK2359" s="77">
        <v>4488.45</v>
      </c>
      <c r="AL2359" s="34" t="str">
        <f t="shared" si="341"/>
        <v>Mauricio Alves</v>
      </c>
    </row>
    <row r="2360" spans="1:38" hidden="1" x14ac:dyDescent="0.25">
      <c r="A2360" s="26" t="s">
        <v>106</v>
      </c>
      <c r="B2360" s="30" t="s">
        <v>39</v>
      </c>
      <c r="C2360" s="26" t="s">
        <v>52</v>
      </c>
      <c r="D2360" s="26" t="s">
        <v>40</v>
      </c>
      <c r="E2360" s="27">
        <v>15880</v>
      </c>
      <c r="F2360" s="67">
        <v>952</v>
      </c>
      <c r="G2360" s="143"/>
      <c r="H2360" s="44">
        <v>6000863437</v>
      </c>
      <c r="I2360" s="45" t="s">
        <v>287</v>
      </c>
      <c r="J2360" s="45" t="s">
        <v>1177</v>
      </c>
      <c r="K2360" s="30" t="str">
        <f t="shared" si="342"/>
        <v>Custeio</v>
      </c>
      <c r="L2360" s="47" t="s">
        <v>136</v>
      </c>
      <c r="M2360" s="119" t="s">
        <v>891</v>
      </c>
      <c r="N2360" s="26" t="str">
        <f t="shared" si="346"/>
        <v>Realizado</v>
      </c>
      <c r="O2360" s="47" t="s">
        <v>45</v>
      </c>
      <c r="P2360" s="47" t="s">
        <v>76</v>
      </c>
      <c r="Q2360" s="26" t="str">
        <f>IFERROR(IFERROR(VLOOKUP(H2360,[1]STATUS_CAPEX!I:J,2,0),VLOOKUP(H2360,[1]STATUS_OPEX!H:I,2,0)),0)</f>
        <v>LIB //ATEC</v>
      </c>
      <c r="R2360" s="136">
        <v>45621</v>
      </c>
      <c r="S2360" s="32" t="s">
        <v>66</v>
      </c>
      <c r="T2360" s="119" t="s">
        <v>72</v>
      </c>
      <c r="U2360" s="33" t="s">
        <v>39</v>
      </c>
      <c r="V2360" s="33" t="str">
        <f t="shared" si="347"/>
        <v>OK</v>
      </c>
      <c r="W2360" s="33" t="s">
        <v>49</v>
      </c>
      <c r="X2360" s="33" t="s">
        <v>49</v>
      </c>
      <c r="Y2360" s="33" t="str">
        <f t="shared" si="344"/>
        <v>OK</v>
      </c>
      <c r="Z2360" s="14">
        <f t="shared" si="339"/>
        <v>1</v>
      </c>
      <c r="AA2360" s="48">
        <v>16528.2</v>
      </c>
      <c r="AB2360" s="76" t="str">
        <f>IFERROR(VLOOKUP(H2360,[1]!Tabela11[[#All],[PEP/ORDEM]:[Mês_Acompanhamento]],8,0),"GIRO")</f>
        <v>GIRO</v>
      </c>
      <c r="AC2360" s="104" t="s">
        <v>1048</v>
      </c>
      <c r="AD2360" s="37" t="s">
        <v>51</v>
      </c>
      <c r="AE2360" s="32" t="str">
        <f t="shared" si="343"/>
        <v>Realizado</v>
      </c>
      <c r="AF2360" s="38" t="s">
        <v>68</v>
      </c>
      <c r="AG2360" s="49">
        <f t="shared" si="345"/>
        <v>4861.74</v>
      </c>
      <c r="AH2360" s="40">
        <v>2548098.5699999998</v>
      </c>
      <c r="AI2360" s="50" t="e">
        <f t="shared" si="340"/>
        <v>#N/A</v>
      </c>
      <c r="AJ2360" s="110">
        <v>26615643</v>
      </c>
      <c r="AK2360" s="77">
        <v>4861.74</v>
      </c>
      <c r="AL2360" s="34" t="str">
        <f t="shared" si="341"/>
        <v>Mauricio Alves</v>
      </c>
    </row>
    <row r="2361" spans="1:38" hidden="1" x14ac:dyDescent="0.25">
      <c r="A2361" s="26" t="s">
        <v>365</v>
      </c>
      <c r="B2361" s="26" t="s">
        <v>39</v>
      </c>
      <c r="C2361" s="26" t="s">
        <v>52</v>
      </c>
      <c r="D2361" s="26" t="s">
        <v>40</v>
      </c>
      <c r="E2361" s="27">
        <v>52006</v>
      </c>
      <c r="F2361" s="67">
        <v>953</v>
      </c>
      <c r="G2361" s="143"/>
      <c r="H2361" s="44">
        <v>6000863499</v>
      </c>
      <c r="I2361" s="45">
        <v>149000170</v>
      </c>
      <c r="J2361" s="45" t="s">
        <v>1176</v>
      </c>
      <c r="K2361" s="30" t="str">
        <f t="shared" si="342"/>
        <v>Custeio</v>
      </c>
      <c r="L2361" s="47" t="s">
        <v>136</v>
      </c>
      <c r="M2361" s="119" t="s">
        <v>891</v>
      </c>
      <c r="N2361" s="26" t="str">
        <f t="shared" si="346"/>
        <v>Realizado</v>
      </c>
      <c r="O2361" s="47" t="s">
        <v>45</v>
      </c>
      <c r="P2361" s="47" t="s">
        <v>76</v>
      </c>
      <c r="Q2361" s="26" t="str">
        <f>IFERROR(IFERROR(VLOOKUP(H2361,[1]STATUS_CAPEX!I:J,2,0),VLOOKUP(H2361,[1]STATUS_OPEX!H:I,2,0)),0)</f>
        <v>LIB //CONC</v>
      </c>
      <c r="R2361" s="136">
        <v>45621</v>
      </c>
      <c r="S2361" s="32" t="s">
        <v>66</v>
      </c>
      <c r="T2361" s="119" t="s">
        <v>72</v>
      </c>
      <c r="U2361" s="33" t="s">
        <v>39</v>
      </c>
      <c r="V2361" s="33" t="str">
        <f t="shared" si="347"/>
        <v>OK</v>
      </c>
      <c r="W2361" s="33" t="s">
        <v>49</v>
      </c>
      <c r="X2361" s="33" t="s">
        <v>49</v>
      </c>
      <c r="Y2361" s="33" t="str">
        <f t="shared" si="344"/>
        <v>OK</v>
      </c>
      <c r="Z2361" s="14">
        <f t="shared" si="339"/>
        <v>1</v>
      </c>
      <c r="AA2361" s="48">
        <v>2754.7</v>
      </c>
      <c r="AB2361" s="76" t="str">
        <f>IFERROR(VLOOKUP(H2361,[1]!Tabela11[[#All],[PEP/ORDEM]:[Mês_Acompanhamento]],8,0),"GIRO")</f>
        <v>GIRO</v>
      </c>
      <c r="AC2361" s="104" t="s">
        <v>1048</v>
      </c>
      <c r="AD2361" s="37" t="s">
        <v>51</v>
      </c>
      <c r="AE2361" s="32" t="str">
        <f t="shared" si="343"/>
        <v>Realizado</v>
      </c>
      <c r="AF2361" s="38" t="s">
        <v>68</v>
      </c>
      <c r="AG2361" s="49">
        <f t="shared" si="345"/>
        <v>1950.73</v>
      </c>
      <c r="AH2361" s="40">
        <v>2548098.5699999998</v>
      </c>
      <c r="AI2361" s="50" t="e">
        <f t="shared" si="340"/>
        <v>#N/A</v>
      </c>
      <c r="AJ2361" s="110">
        <v>26615792</v>
      </c>
      <c r="AK2361" s="77">
        <v>1950.73</v>
      </c>
      <c r="AL2361" s="34" t="str">
        <f t="shared" si="341"/>
        <v>Mauricio Alves</v>
      </c>
    </row>
    <row r="2362" spans="1:38" hidden="1" x14ac:dyDescent="0.25">
      <c r="A2362" s="26" t="s">
        <v>365</v>
      </c>
      <c r="B2362" s="26" t="s">
        <v>39</v>
      </c>
      <c r="C2362" s="26" t="s">
        <v>52</v>
      </c>
      <c r="D2362" s="26" t="s">
        <v>40</v>
      </c>
      <c r="E2362" s="27">
        <v>4085</v>
      </c>
      <c r="F2362" s="67">
        <v>954</v>
      </c>
      <c r="G2362" s="143"/>
      <c r="H2362" s="44">
        <v>6000862649</v>
      </c>
      <c r="I2362" s="45">
        <v>149001780</v>
      </c>
      <c r="J2362" s="45" t="s">
        <v>1178</v>
      </c>
      <c r="K2362" s="30" t="str">
        <f t="shared" si="342"/>
        <v>Custeio</v>
      </c>
      <c r="L2362" s="47" t="s">
        <v>136</v>
      </c>
      <c r="M2362" s="119" t="s">
        <v>891</v>
      </c>
      <c r="N2362" s="26" t="str">
        <f t="shared" si="346"/>
        <v>Realizado</v>
      </c>
      <c r="O2362" s="47" t="s">
        <v>45</v>
      </c>
      <c r="P2362" s="47" t="s">
        <v>76</v>
      </c>
      <c r="Q2362" s="26" t="str">
        <f>IFERROR(IFERROR(VLOOKUP(H2362,[1]STATUS_CAPEX!I:J,2,0),VLOOKUP(H2362,[1]STATUS_OPEX!H:I,2,0)),0)</f>
        <v>LIB //CONC</v>
      </c>
      <c r="R2362" s="136">
        <v>45621</v>
      </c>
      <c r="S2362" s="32" t="s">
        <v>66</v>
      </c>
      <c r="T2362" s="119" t="s">
        <v>72</v>
      </c>
      <c r="U2362" s="33" t="s">
        <v>39</v>
      </c>
      <c r="V2362" s="33" t="s">
        <v>39</v>
      </c>
      <c r="W2362" s="33" t="s">
        <v>49</v>
      </c>
      <c r="X2362" s="33" t="s">
        <v>49</v>
      </c>
      <c r="Y2362" s="33" t="str">
        <f t="shared" si="344"/>
        <v>OK</v>
      </c>
      <c r="Z2362" s="14">
        <f t="shared" si="339"/>
        <v>1</v>
      </c>
      <c r="AA2362" s="48">
        <v>1589</v>
      </c>
      <c r="AB2362" s="76" t="str">
        <f>IFERROR(VLOOKUP(H2362,[1]!Tabela11[[#All],[PEP/ORDEM]:[Mês_Acompanhamento]],8,0),"GIRO")</f>
        <v>GIRO</v>
      </c>
      <c r="AC2362" s="36" t="s">
        <v>1048</v>
      </c>
      <c r="AD2362" s="37" t="s">
        <v>51</v>
      </c>
      <c r="AE2362" s="32" t="str">
        <f t="shared" si="343"/>
        <v>Realizado</v>
      </c>
      <c r="AF2362" s="38" t="s">
        <v>68</v>
      </c>
      <c r="AG2362" s="49">
        <f t="shared" si="345"/>
        <v>2726.06</v>
      </c>
      <c r="AH2362" s="40">
        <v>2548098.5699999998</v>
      </c>
      <c r="AI2362" s="50" t="e">
        <f t="shared" si="340"/>
        <v>#N/A</v>
      </c>
      <c r="AJ2362" s="110">
        <v>26651028</v>
      </c>
      <c r="AK2362" s="77">
        <v>2726.06</v>
      </c>
      <c r="AL2362" s="34" t="str">
        <f t="shared" si="341"/>
        <v>Mauricio Alves</v>
      </c>
    </row>
    <row r="2363" spans="1:38" hidden="1" x14ac:dyDescent="0.25">
      <c r="A2363" s="26" t="s">
        <v>365</v>
      </c>
      <c r="B2363" s="26" t="s">
        <v>39</v>
      </c>
      <c r="C2363" s="26" t="s">
        <v>52</v>
      </c>
      <c r="D2363" s="26" t="s">
        <v>40</v>
      </c>
      <c r="E2363" s="27">
        <v>69134</v>
      </c>
      <c r="F2363" s="67">
        <v>955</v>
      </c>
      <c r="G2363" s="143"/>
      <c r="H2363" s="44">
        <v>6000862650</v>
      </c>
      <c r="I2363" s="45">
        <v>230006963</v>
      </c>
      <c r="J2363" s="45" t="s">
        <v>1139</v>
      </c>
      <c r="K2363" s="30" t="str">
        <f t="shared" si="342"/>
        <v>Custeio</v>
      </c>
      <c r="L2363" s="47" t="s">
        <v>136</v>
      </c>
      <c r="M2363" s="119" t="s">
        <v>891</v>
      </c>
      <c r="N2363" s="26" t="str">
        <f t="shared" si="346"/>
        <v>Realizado</v>
      </c>
      <c r="O2363" s="47" t="s">
        <v>45</v>
      </c>
      <c r="P2363" s="47" t="s">
        <v>76</v>
      </c>
      <c r="Q2363" s="26" t="str">
        <f>IFERROR(IFERROR(VLOOKUP(H2363,[1]STATUS_CAPEX!I:J,2,0),VLOOKUP(H2363,[1]STATUS_OPEX!H:I,2,0)),0)</f>
        <v>LIB //CONC</v>
      </c>
      <c r="R2363" s="136">
        <v>45621</v>
      </c>
      <c r="S2363" s="32" t="s">
        <v>66</v>
      </c>
      <c r="T2363" s="119" t="s">
        <v>72</v>
      </c>
      <c r="U2363" s="33" t="s">
        <v>39</v>
      </c>
      <c r="V2363" s="33" t="str">
        <f>IF(E2363&gt;0,"OK","NOK")</f>
        <v>OK</v>
      </c>
      <c r="W2363" s="33" t="s">
        <v>49</v>
      </c>
      <c r="X2363" s="33" t="s">
        <v>49</v>
      </c>
      <c r="Y2363" s="33" t="str">
        <f t="shared" si="344"/>
        <v>OK</v>
      </c>
      <c r="Z2363" s="14">
        <f t="shared" si="339"/>
        <v>1</v>
      </c>
      <c r="AA2363" s="48">
        <v>4132.05</v>
      </c>
      <c r="AB2363" s="76" t="str">
        <f>IFERROR(VLOOKUP(H2363,[1]!Tabela11[[#All],[PEP/ORDEM]:[Mês_Acompanhamento]],8,0),"GIRO")</f>
        <v>GIRO</v>
      </c>
      <c r="AC2363" s="36" t="s">
        <v>1048</v>
      </c>
      <c r="AD2363" s="37" t="s">
        <v>51</v>
      </c>
      <c r="AE2363" s="32" t="str">
        <f t="shared" si="343"/>
        <v>Realizado</v>
      </c>
      <c r="AF2363" s="38" t="s">
        <v>68</v>
      </c>
      <c r="AG2363" s="49">
        <f t="shared" si="345"/>
        <v>2937.79</v>
      </c>
      <c r="AH2363" s="40">
        <v>2548098.5699999998</v>
      </c>
      <c r="AI2363" s="50" t="e">
        <f t="shared" si="340"/>
        <v>#N/A</v>
      </c>
      <c r="AJ2363" s="110">
        <v>26651211</v>
      </c>
      <c r="AK2363" s="77">
        <v>2937.79</v>
      </c>
      <c r="AL2363" s="34" t="str">
        <f t="shared" si="341"/>
        <v>Mauricio Alves</v>
      </c>
    </row>
    <row r="2364" spans="1:38" hidden="1" x14ac:dyDescent="0.25">
      <c r="A2364" s="43" t="s">
        <v>365</v>
      </c>
      <c r="B2364" s="26" t="s">
        <v>39</v>
      </c>
      <c r="C2364" s="26" t="s">
        <v>52</v>
      </c>
      <c r="D2364" s="26" t="s">
        <v>40</v>
      </c>
      <c r="E2364" s="27">
        <v>14595</v>
      </c>
      <c r="F2364" s="67">
        <v>956</v>
      </c>
      <c r="G2364" s="143"/>
      <c r="H2364" s="44">
        <v>6000859631</v>
      </c>
      <c r="I2364" s="45" t="s">
        <v>1137</v>
      </c>
      <c r="J2364" s="45" t="s">
        <v>1138</v>
      </c>
      <c r="K2364" s="30" t="str">
        <f t="shared" si="342"/>
        <v>Custeio</v>
      </c>
      <c r="L2364" s="47"/>
      <c r="M2364" s="119" t="s">
        <v>891</v>
      </c>
      <c r="N2364" s="26" t="str">
        <f t="shared" si="346"/>
        <v>Realizado</v>
      </c>
      <c r="O2364" s="47" t="s">
        <v>45</v>
      </c>
      <c r="P2364" s="47" t="s">
        <v>76</v>
      </c>
      <c r="Q2364" s="26" t="str">
        <f>IFERROR(IFERROR(VLOOKUP(H2364,[1]STATUS_CAPEX!I:J,2,0),VLOOKUP(H2364,[1]STATUS_OPEX!H:I,2,0)),0)</f>
        <v>LIB //CONC</v>
      </c>
      <c r="R2364" s="136">
        <v>45621</v>
      </c>
      <c r="S2364" s="32" t="s">
        <v>66</v>
      </c>
      <c r="T2364" s="119" t="s">
        <v>72</v>
      </c>
      <c r="U2364" s="33" t="s">
        <v>39</v>
      </c>
      <c r="V2364" s="33" t="s">
        <v>39</v>
      </c>
      <c r="W2364" s="33" t="s">
        <v>49</v>
      </c>
      <c r="X2364" s="33" t="s">
        <v>49</v>
      </c>
      <c r="Y2364" s="33" t="str">
        <f t="shared" si="344"/>
        <v>OK</v>
      </c>
      <c r="Z2364" s="14">
        <f t="shared" si="339"/>
        <v>1</v>
      </c>
      <c r="AA2364" s="48">
        <v>6158.88</v>
      </c>
      <c r="AB2364" s="76" t="str">
        <f>IFERROR(VLOOKUP(H2364,[1]!Tabela11[[#All],[PEP/ORDEM]:[Mês_Acompanhamento]],8,0),"GIRO")</f>
        <v>GIRO</v>
      </c>
      <c r="AC2364" s="36" t="s">
        <v>73</v>
      </c>
      <c r="AD2364" s="37" t="s">
        <v>51</v>
      </c>
      <c r="AE2364" s="32" t="str">
        <f t="shared" si="343"/>
        <v>Realizado</v>
      </c>
      <c r="AF2364" s="38" t="s">
        <v>68</v>
      </c>
      <c r="AG2364" s="49">
        <f t="shared" si="345"/>
        <v>5427.31</v>
      </c>
      <c r="AH2364" s="40">
        <v>2548098.5699999998</v>
      </c>
      <c r="AI2364" s="50" t="e">
        <f t="shared" si="340"/>
        <v>#N/A</v>
      </c>
      <c r="AJ2364" s="50">
        <v>26651318</v>
      </c>
      <c r="AK2364" s="77">
        <v>5427.31</v>
      </c>
      <c r="AL2364" s="34" t="str">
        <f t="shared" si="341"/>
        <v>Mauricio Alves</v>
      </c>
    </row>
    <row r="2365" spans="1:38" hidden="1" x14ac:dyDescent="0.25">
      <c r="A2365" s="43" t="s">
        <v>365</v>
      </c>
      <c r="B2365" s="26" t="s">
        <v>39</v>
      </c>
      <c r="C2365" s="26" t="s">
        <v>52</v>
      </c>
      <c r="D2365" s="26" t="s">
        <v>40</v>
      </c>
      <c r="E2365" s="27">
        <v>14959</v>
      </c>
      <c r="F2365" s="67">
        <v>957</v>
      </c>
      <c r="G2365" s="143"/>
      <c r="H2365" s="44">
        <v>6000859631</v>
      </c>
      <c r="I2365" s="45" t="s">
        <v>1137</v>
      </c>
      <c r="J2365" s="45" t="s">
        <v>1138</v>
      </c>
      <c r="K2365" s="30" t="str">
        <f t="shared" si="342"/>
        <v>Custeio</v>
      </c>
      <c r="L2365" s="47"/>
      <c r="M2365" s="119" t="s">
        <v>891</v>
      </c>
      <c r="N2365" s="26" t="str">
        <f t="shared" si="346"/>
        <v>Realizado</v>
      </c>
      <c r="O2365" s="47" t="s">
        <v>45</v>
      </c>
      <c r="P2365" s="47" t="s">
        <v>76</v>
      </c>
      <c r="Q2365" s="26" t="str">
        <f>IFERROR(IFERROR(VLOOKUP(H2365,[1]STATUS_CAPEX!I:J,2,0),VLOOKUP(H2365,[1]STATUS_OPEX!H:I,2,0)),0)</f>
        <v>LIB //CONC</v>
      </c>
      <c r="R2365" s="136">
        <v>45621</v>
      </c>
      <c r="S2365" s="32" t="s">
        <v>66</v>
      </c>
      <c r="T2365" s="119" t="s">
        <v>72</v>
      </c>
      <c r="U2365" s="33" t="s">
        <v>39</v>
      </c>
      <c r="V2365" s="33" t="s">
        <v>39</v>
      </c>
      <c r="W2365" s="33" t="s">
        <v>49</v>
      </c>
      <c r="X2365" s="33" t="s">
        <v>49</v>
      </c>
      <c r="Y2365" s="33" t="str">
        <f t="shared" si="344"/>
        <v>OK</v>
      </c>
      <c r="Z2365" s="14">
        <f t="shared" si="339"/>
        <v>1</v>
      </c>
      <c r="AA2365" s="48">
        <v>6208.16</v>
      </c>
      <c r="AB2365" s="76" t="str">
        <f>IFERROR(VLOOKUP(H2365,[1]!Tabela11[[#All],[PEP/ORDEM]:[Mês_Acompanhamento]],8,0),"GIRO")</f>
        <v>GIRO</v>
      </c>
      <c r="AC2365" s="36" t="s">
        <v>73</v>
      </c>
      <c r="AD2365" s="37" t="s">
        <v>51</v>
      </c>
      <c r="AE2365" s="32" t="str">
        <f t="shared" si="343"/>
        <v>Realizado</v>
      </c>
      <c r="AF2365" s="38" t="s">
        <v>68</v>
      </c>
      <c r="AG2365" s="49">
        <f t="shared" si="345"/>
        <v>3363.67</v>
      </c>
      <c r="AH2365" s="40">
        <v>2548098.5699999998</v>
      </c>
      <c r="AI2365" s="50" t="e">
        <f t="shared" si="340"/>
        <v>#N/A</v>
      </c>
      <c r="AJ2365" s="110">
        <v>26651318</v>
      </c>
      <c r="AK2365" s="77">
        <v>3363.67</v>
      </c>
      <c r="AL2365" s="34" t="str">
        <f t="shared" si="341"/>
        <v>Mauricio Alves</v>
      </c>
    </row>
    <row r="2366" spans="1:38" hidden="1" x14ac:dyDescent="0.25">
      <c r="A2366" s="26" t="s">
        <v>106</v>
      </c>
      <c r="B2366" s="30" t="s">
        <v>39</v>
      </c>
      <c r="C2366" s="26" t="s">
        <v>52</v>
      </c>
      <c r="D2366" s="26" t="s">
        <v>40</v>
      </c>
      <c r="E2366" s="27">
        <v>80644</v>
      </c>
      <c r="F2366" s="67">
        <v>958</v>
      </c>
      <c r="G2366" s="143"/>
      <c r="H2366" s="44">
        <v>6000862651</v>
      </c>
      <c r="I2366" s="45" t="s">
        <v>600</v>
      </c>
      <c r="J2366" s="199" t="s">
        <v>600</v>
      </c>
      <c r="K2366" s="30" t="str">
        <f>IF(OR(ISNUMBER( FIND("Criar PEP",J2366)), ISNUMBER( FIND("Criar Ordem",J2366))), "Sem Informação", IFERROR(IF(MID(J2366,11,3)&lt;&gt;"", MID(J2366,11,3), "Custeio"), "Custeio"))</f>
        <v>Custeio</v>
      </c>
      <c r="L2366" s="47" t="s">
        <v>136</v>
      </c>
      <c r="M2366" s="119" t="s">
        <v>891</v>
      </c>
      <c r="N2366" s="26" t="str">
        <f t="shared" si="346"/>
        <v>Pendente</v>
      </c>
      <c r="O2366" s="47" t="s">
        <v>45</v>
      </c>
      <c r="P2366" s="47" t="s">
        <v>1179</v>
      </c>
      <c r="Q2366" s="26">
        <f>IFERROR(IFERROR(VLOOKUP(J2366,[1]STATUS_CAPEX!I:J,2,0),VLOOKUP(J2366,[1]STATUS_OPEX!H:I,2,0)),0)</f>
        <v>0</v>
      </c>
      <c r="R2366" s="136">
        <v>45621</v>
      </c>
      <c r="S2366" s="32" t="s">
        <v>66</v>
      </c>
      <c r="T2366" s="47" t="s">
        <v>72</v>
      </c>
      <c r="U2366" s="33" t="s">
        <v>67</v>
      </c>
      <c r="V2366" s="120" t="str">
        <f>IF(E2366&gt;0,"OK","NOK")</f>
        <v>OK</v>
      </c>
      <c r="W2366" s="33" t="s">
        <v>49</v>
      </c>
      <c r="X2366" s="33" t="s">
        <v>49</v>
      </c>
      <c r="Y2366" s="120" t="str">
        <f t="shared" si="344"/>
        <v>OK</v>
      </c>
      <c r="Z2366" s="14">
        <f t="shared" si="339"/>
        <v>0.8</v>
      </c>
      <c r="AA2366" s="48">
        <v>1597.65</v>
      </c>
      <c r="AB2366" s="76" t="str">
        <f>IFERROR(VLOOKUP(J2366,[1]!Tabela11[[#All],[PEP/ORDEM]:[Mês_Acompanhamento]],8,0),"GIRO")</f>
        <v>GIRO</v>
      </c>
      <c r="AC2366" s="36" t="s">
        <v>298</v>
      </c>
      <c r="AD2366" s="37" t="s">
        <v>51</v>
      </c>
      <c r="AE2366" s="32" t="str">
        <f t="shared" si="343"/>
        <v>Realizado</v>
      </c>
      <c r="AF2366" s="38" t="s">
        <v>68</v>
      </c>
      <c r="AG2366" s="49">
        <f t="shared" si="345"/>
        <v>2990.35</v>
      </c>
      <c r="AH2366" s="40">
        <v>2548098.5699999998</v>
      </c>
      <c r="AI2366" s="50" t="e">
        <f t="shared" si="340"/>
        <v>#N/A</v>
      </c>
      <c r="AJ2366" s="41">
        <v>26706962</v>
      </c>
      <c r="AK2366" s="51">
        <v>2990.35</v>
      </c>
      <c r="AL2366" s="34" t="str">
        <f t="shared" si="341"/>
        <v>Mauricio Alves</v>
      </c>
    </row>
    <row r="2367" spans="1:38" hidden="1" x14ac:dyDescent="0.25">
      <c r="A2367" s="26" t="s">
        <v>365</v>
      </c>
      <c r="B2367" s="26" t="s">
        <v>39</v>
      </c>
      <c r="C2367" s="26" t="s">
        <v>52</v>
      </c>
      <c r="D2367" s="26" t="s">
        <v>40</v>
      </c>
      <c r="E2367" s="27">
        <v>5146</v>
      </c>
      <c r="F2367" s="67">
        <v>959</v>
      </c>
      <c r="G2367" s="143"/>
      <c r="H2367" s="44">
        <v>6000862652</v>
      </c>
      <c r="I2367" s="45" t="s">
        <v>287</v>
      </c>
      <c r="J2367" s="45" t="s">
        <v>1051</v>
      </c>
      <c r="K2367" s="30" t="str">
        <f t="shared" ref="K2367:K2399" si="348">IF(OR(ISNUMBER( FIND("Criar PEP",H2367)), ISNUMBER( FIND("Criar Ordem",H2367))), "Sem Informação", IFERROR(IF(MID(H2367,11,3)&lt;&gt;"", MID(H2367,11,3), "Custeio"), "Custeio"))</f>
        <v>Custeio</v>
      </c>
      <c r="L2367" s="47" t="s">
        <v>136</v>
      </c>
      <c r="M2367" s="119" t="s">
        <v>891</v>
      </c>
      <c r="N2367" s="26" t="str">
        <f t="shared" si="346"/>
        <v>Realizado</v>
      </c>
      <c r="O2367" s="47" t="s">
        <v>64</v>
      </c>
      <c r="P2367" s="47" t="s">
        <v>1180</v>
      </c>
      <c r="Q2367" s="26" t="str">
        <f>IFERROR(IFERROR(VLOOKUP(H2367,[1]STATUS_CAPEX!I:J,2,0),VLOOKUP(H2367,[1]STATUS_OPEX!H:I,2,0)),0)</f>
        <v>LIB //CONC</v>
      </c>
      <c r="R2367" s="136">
        <v>45621</v>
      </c>
      <c r="S2367" s="32" t="s">
        <v>66</v>
      </c>
      <c r="T2367" s="119" t="s">
        <v>72</v>
      </c>
      <c r="U2367" s="33" t="s">
        <v>39</v>
      </c>
      <c r="V2367" s="120" t="str">
        <f>IF(E2367&gt;0,"OK","NOK")</f>
        <v>OK</v>
      </c>
      <c r="W2367" s="33" t="s">
        <v>49</v>
      </c>
      <c r="X2367" s="33" t="s">
        <v>49</v>
      </c>
      <c r="Y2367" s="120" t="str">
        <f t="shared" si="344"/>
        <v>OK</v>
      </c>
      <c r="Z2367" s="14">
        <f t="shared" si="339"/>
        <v>1</v>
      </c>
      <c r="AA2367" s="48">
        <v>2939.52</v>
      </c>
      <c r="AB2367" s="76" t="str">
        <f>IFERROR(VLOOKUP(H2367,[1]!Tabela11[[#All],[PEP/ORDEM]:[Mês_Acompanhamento]],8,0),"GIRO")</f>
        <v>GIRO</v>
      </c>
      <c r="AC2367" s="36" t="s">
        <v>1107</v>
      </c>
      <c r="AD2367" s="37" t="s">
        <v>51</v>
      </c>
      <c r="AE2367" s="32" t="str">
        <f t="shared" si="343"/>
        <v>Realizado</v>
      </c>
      <c r="AF2367" s="38" t="s">
        <v>68</v>
      </c>
      <c r="AG2367" s="49">
        <f t="shared" si="345"/>
        <v>819.81</v>
      </c>
      <c r="AH2367" s="40">
        <v>2548098.5699999998</v>
      </c>
      <c r="AI2367" s="50" t="e">
        <f t="shared" si="340"/>
        <v>#N/A</v>
      </c>
      <c r="AJ2367" s="41">
        <v>26689010</v>
      </c>
      <c r="AK2367" s="51">
        <v>819.81</v>
      </c>
      <c r="AL2367" s="34" t="str">
        <f t="shared" si="341"/>
        <v>Mauricio Alves</v>
      </c>
    </row>
    <row r="2368" spans="1:38" hidden="1" x14ac:dyDescent="0.25">
      <c r="A2368" s="26" t="s">
        <v>365</v>
      </c>
      <c r="B2368" s="30" t="s">
        <v>39</v>
      </c>
      <c r="C2368" s="26" t="s">
        <v>52</v>
      </c>
      <c r="D2368" s="26" t="s">
        <v>40</v>
      </c>
      <c r="E2368" s="27">
        <v>67730</v>
      </c>
      <c r="F2368" s="67">
        <v>323</v>
      </c>
      <c r="G2368" s="67"/>
      <c r="H2368" s="167">
        <v>6000857601</v>
      </c>
      <c r="I2368" s="45" t="s">
        <v>287</v>
      </c>
      <c r="J2368" s="45" t="s">
        <v>899</v>
      </c>
      <c r="K2368" s="30" t="str">
        <f t="shared" si="348"/>
        <v>Custeio</v>
      </c>
      <c r="L2368" s="47" t="s">
        <v>950</v>
      </c>
      <c r="M2368" s="47" t="s">
        <v>420</v>
      </c>
      <c r="N2368" s="26" t="str">
        <f t="shared" si="346"/>
        <v>Pendente</v>
      </c>
      <c r="O2368" s="47" t="s">
        <v>45</v>
      </c>
      <c r="P2368" s="47" t="s">
        <v>110</v>
      </c>
      <c r="Q2368" s="26" t="str">
        <f>IFERROR(IFERROR(VLOOKUP(H2368,[1]STATUS_CAPEX!I:J,2,0),VLOOKUP(H2368,[1]STATUS_OPEX!H:I,2,0)),0)</f>
        <v>LIB //CONC</v>
      </c>
      <c r="R2368" s="135">
        <v>45621</v>
      </c>
      <c r="S2368" s="32" t="s">
        <v>66</v>
      </c>
      <c r="T2368" s="47" t="s">
        <v>72</v>
      </c>
      <c r="U2368" s="33" t="s">
        <v>67</v>
      </c>
      <c r="V2368" s="33" t="str">
        <f>IF(E2368&gt;0,"OK","NOK")</f>
        <v>OK</v>
      </c>
      <c r="W2368" s="33" t="s">
        <v>49</v>
      </c>
      <c r="X2368" s="33" t="s">
        <v>49</v>
      </c>
      <c r="Y2368" s="33" t="str">
        <f t="shared" si="344"/>
        <v>OK</v>
      </c>
      <c r="Z2368" s="14">
        <f t="shared" si="339"/>
        <v>0.8</v>
      </c>
      <c r="AA2368" s="48">
        <v>3198.15</v>
      </c>
      <c r="AB2368" s="76" t="str">
        <f>IFERROR(VLOOKUP(H2368,[1]!Tabela11[[#All],[PEP/ORDEM]:[Mês_Acompanhamento]],8,0),"GIRO")</f>
        <v>GIRO</v>
      </c>
      <c r="AC2368" s="36" t="s">
        <v>73</v>
      </c>
      <c r="AD2368" s="37" t="s">
        <v>51</v>
      </c>
      <c r="AE2368" s="32" t="str">
        <f t="shared" si="343"/>
        <v>Realizado</v>
      </c>
      <c r="AF2368" s="38" t="s">
        <v>68</v>
      </c>
      <c r="AG2368" s="49">
        <f t="shared" si="345"/>
        <v>1761.21</v>
      </c>
      <c r="AH2368" s="40">
        <v>2548098.5699999998</v>
      </c>
      <c r="AI2368" s="50" t="e">
        <f t="shared" si="340"/>
        <v>#N/A</v>
      </c>
      <c r="AJ2368" s="50">
        <v>26506185</v>
      </c>
      <c r="AK2368" s="77">
        <v>1761.21</v>
      </c>
      <c r="AL2368" s="34" t="str">
        <f t="shared" si="341"/>
        <v>Mauricio Alves</v>
      </c>
    </row>
    <row r="2369" spans="1:38" hidden="1" x14ac:dyDescent="0.25">
      <c r="A2369" s="26" t="s">
        <v>365</v>
      </c>
      <c r="B2369" s="30" t="s">
        <v>39</v>
      </c>
      <c r="C2369" s="26" t="s">
        <v>52</v>
      </c>
      <c r="D2369" s="26" t="s">
        <v>40</v>
      </c>
      <c r="E2369" s="27">
        <v>66125</v>
      </c>
      <c r="F2369" s="67">
        <v>324</v>
      </c>
      <c r="G2369" s="67"/>
      <c r="H2369" s="167">
        <v>6000857601</v>
      </c>
      <c r="I2369" s="45" t="s">
        <v>287</v>
      </c>
      <c r="J2369" s="45" t="s">
        <v>1181</v>
      </c>
      <c r="K2369" s="30" t="str">
        <f t="shared" si="348"/>
        <v>Custeio</v>
      </c>
      <c r="L2369" s="47" t="s">
        <v>950</v>
      </c>
      <c r="M2369" s="47" t="s">
        <v>420</v>
      </c>
      <c r="N2369" s="26" t="str">
        <f t="shared" si="346"/>
        <v>Pendente</v>
      </c>
      <c r="O2369" s="47" t="s">
        <v>45</v>
      </c>
      <c r="P2369" s="47" t="s">
        <v>110</v>
      </c>
      <c r="Q2369" s="26" t="str">
        <f>IFERROR(IFERROR(VLOOKUP(H2369,[1]STATUS_CAPEX!I:J,2,0),VLOOKUP(H2369,[1]STATUS_OPEX!H:I,2,0)),0)</f>
        <v>LIB //CONC</v>
      </c>
      <c r="R2369" s="135">
        <v>45621</v>
      </c>
      <c r="S2369" s="32" t="s">
        <v>66</v>
      </c>
      <c r="T2369" s="47" t="s">
        <v>72</v>
      </c>
      <c r="U2369" s="33" t="s">
        <v>67</v>
      </c>
      <c r="V2369" s="33" t="str">
        <f>IF(E2369&gt;0,"OK","NOK")</f>
        <v>OK</v>
      </c>
      <c r="W2369" s="33" t="s">
        <v>49</v>
      </c>
      <c r="X2369" s="33" t="s">
        <v>49</v>
      </c>
      <c r="Y2369" s="33" t="str">
        <f t="shared" si="344"/>
        <v>OK</v>
      </c>
      <c r="Z2369" s="14">
        <f t="shared" si="339"/>
        <v>0.8</v>
      </c>
      <c r="AA2369" s="48">
        <v>1736.64</v>
      </c>
      <c r="AB2369" s="76" t="str">
        <f>IFERROR(VLOOKUP(H2369,[1]!Tabela11[[#All],[PEP/ORDEM]:[Mês_Acompanhamento]],8,0),"GIRO")</f>
        <v>GIRO</v>
      </c>
      <c r="AC2369" s="36" t="s">
        <v>73</v>
      </c>
      <c r="AD2369" s="37" t="s">
        <v>51</v>
      </c>
      <c r="AE2369" s="32" t="str">
        <f t="shared" si="343"/>
        <v>Realizado</v>
      </c>
      <c r="AF2369" s="38" t="s">
        <v>68</v>
      </c>
      <c r="AG2369" s="49">
        <f t="shared" si="345"/>
        <v>705.57</v>
      </c>
      <c r="AH2369" s="40">
        <v>2548098.5699999998</v>
      </c>
      <c r="AI2369" s="50" t="e">
        <f t="shared" si="340"/>
        <v>#N/A</v>
      </c>
      <c r="AJ2369" s="50">
        <v>26506185</v>
      </c>
      <c r="AK2369" s="77">
        <v>705.57</v>
      </c>
      <c r="AL2369" s="34" t="str">
        <f t="shared" si="341"/>
        <v>Mauricio Alves</v>
      </c>
    </row>
    <row r="2370" spans="1:38" hidden="1" x14ac:dyDescent="0.25">
      <c r="A2370" s="26" t="s">
        <v>365</v>
      </c>
      <c r="B2370" s="30" t="s">
        <v>39</v>
      </c>
      <c r="C2370" s="26" t="s">
        <v>52</v>
      </c>
      <c r="D2370" s="26" t="s">
        <v>40</v>
      </c>
      <c r="E2370" s="27">
        <v>4021</v>
      </c>
      <c r="F2370" s="67">
        <v>325</v>
      </c>
      <c r="G2370" s="67"/>
      <c r="H2370" s="167">
        <v>6000857615</v>
      </c>
      <c r="I2370" s="45">
        <v>149000369</v>
      </c>
      <c r="J2370" s="45" t="s">
        <v>828</v>
      </c>
      <c r="K2370" s="30" t="str">
        <f t="shared" si="348"/>
        <v>Custeio</v>
      </c>
      <c r="L2370" s="47" t="s">
        <v>950</v>
      </c>
      <c r="M2370" s="47" t="s">
        <v>420</v>
      </c>
      <c r="N2370" s="26" t="str">
        <f t="shared" si="346"/>
        <v>Pendente</v>
      </c>
      <c r="O2370" s="47" t="s">
        <v>45</v>
      </c>
      <c r="P2370" s="47" t="s">
        <v>970</v>
      </c>
      <c r="Q2370" s="26" t="str">
        <f>IFERROR(IFERROR(VLOOKUP(H2370,[1]STATUS_CAPEX!I:J,2,0),VLOOKUP(H2370,[1]STATUS_OPEX!H:I,2,0)),0)</f>
        <v>LIB //CONC</v>
      </c>
      <c r="R2370" s="135">
        <v>45621</v>
      </c>
      <c r="S2370" s="32" t="s">
        <v>66</v>
      </c>
      <c r="T2370" s="47" t="s">
        <v>72</v>
      </c>
      <c r="U2370" s="33" t="s">
        <v>67</v>
      </c>
      <c r="V2370" s="33" t="s">
        <v>39</v>
      </c>
      <c r="W2370" s="33" t="s">
        <v>49</v>
      </c>
      <c r="X2370" s="33" t="s">
        <v>49</v>
      </c>
      <c r="Y2370" s="33" t="str">
        <f t="shared" si="344"/>
        <v>OK</v>
      </c>
      <c r="Z2370" s="14">
        <f t="shared" ref="Z2370:Z2433" si="349">(COUNTIF(U2370:Y2370,"OK")+COUNTIF(V2370:Y2370,"NA")+COUNTIF(U2370:Y2370,"anexado")+COUNTIF(V2370:Y2370,"sem anexo"))/5</f>
        <v>0.8</v>
      </c>
      <c r="AA2370" s="48">
        <v>2936.14</v>
      </c>
      <c r="AB2370" s="76" t="str">
        <f>IFERROR(VLOOKUP(H2370,[1]!Tabela11[[#All],[PEP/ORDEM]:[Mês_Acompanhamento]],8,0),"GIRO")</f>
        <v>GIRO</v>
      </c>
      <c r="AC2370" s="36" t="s">
        <v>73</v>
      </c>
      <c r="AD2370" s="37" t="s">
        <v>51</v>
      </c>
      <c r="AE2370" s="32" t="str">
        <f t="shared" si="343"/>
        <v>Realizado</v>
      </c>
      <c r="AF2370" s="38" t="s">
        <v>68</v>
      </c>
      <c r="AG2370" s="49">
        <f t="shared" si="345"/>
        <v>3151.95</v>
      </c>
      <c r="AH2370" s="40">
        <v>2548098.5699999998</v>
      </c>
      <c r="AI2370" s="50" t="e">
        <f t="shared" ref="AI2370:AI2433" si="350">VLOOKUP(T2370,AN:AO,2,0)</f>
        <v>#N/A</v>
      </c>
      <c r="AJ2370" s="50">
        <v>26506065</v>
      </c>
      <c r="AK2370" s="77">
        <v>3151.95</v>
      </c>
      <c r="AL2370" s="34" t="str">
        <f t="shared" ref="AL2370:AL2433" si="351">IF(OR(A2370="pendência planejamento", A2370="pendência construtiva", A2370="logistica equatorial"), "Erica Fragoso", IF(OR(A2370="obras coms", A2370="obras conc", A2370="pendência fechamento", A2370="almoxarifado", A2370="Fechamento", A2370="Disponibilidade Noturna", A2370="Sobre Aviso", A2370="Disponibilidade Contrato", A2370="Disponibilidade"), "Mauricio Alves", ""))</f>
        <v>Mauricio Alves</v>
      </c>
    </row>
    <row r="2371" spans="1:38" hidden="1" x14ac:dyDescent="0.25">
      <c r="A2371" s="189" t="s">
        <v>106</v>
      </c>
      <c r="B2371" s="30" t="s">
        <v>39</v>
      </c>
      <c r="C2371" s="26" t="s">
        <v>52</v>
      </c>
      <c r="D2371" s="26" t="s">
        <v>40</v>
      </c>
      <c r="E2371" s="27">
        <v>4045</v>
      </c>
      <c r="F2371" s="67">
        <v>326</v>
      </c>
      <c r="G2371" s="67"/>
      <c r="H2371" s="44">
        <v>6000857800</v>
      </c>
      <c r="I2371" s="45" t="s">
        <v>287</v>
      </c>
      <c r="J2371" s="45" t="s">
        <v>1182</v>
      </c>
      <c r="K2371" s="30" t="str">
        <f t="shared" si="348"/>
        <v>Custeio</v>
      </c>
      <c r="L2371" s="47" t="s">
        <v>950</v>
      </c>
      <c r="M2371" s="47" t="s">
        <v>420</v>
      </c>
      <c r="N2371" s="26" t="str">
        <f t="shared" si="346"/>
        <v>Pendente</v>
      </c>
      <c r="O2371" s="47" t="s">
        <v>45</v>
      </c>
      <c r="P2371" s="47" t="s">
        <v>970</v>
      </c>
      <c r="Q2371" s="26" t="str">
        <f>IFERROR(IFERROR(VLOOKUP(H2371,[1]STATUS_CAPEX!I:J,2,0),VLOOKUP(H2371,[1]STATUS_OPEX!H:I,2,0)),0)</f>
        <v>LIB //ATEC</v>
      </c>
      <c r="R2371" s="135">
        <v>45621</v>
      </c>
      <c r="S2371" s="32" t="s">
        <v>66</v>
      </c>
      <c r="T2371" s="47" t="s">
        <v>72</v>
      </c>
      <c r="U2371" s="33" t="s">
        <v>1099</v>
      </c>
      <c r="V2371" s="33" t="str">
        <f t="shared" ref="V2371:V2377" si="352">IF(E2371&gt;0,"OK","NOK")</f>
        <v>OK</v>
      </c>
      <c r="W2371" s="33" t="s">
        <v>49</v>
      </c>
      <c r="X2371" s="33" t="s">
        <v>49</v>
      </c>
      <c r="Y2371" s="33" t="str">
        <f t="shared" si="344"/>
        <v>OK</v>
      </c>
      <c r="Z2371" s="14">
        <f t="shared" si="349"/>
        <v>0.8</v>
      </c>
      <c r="AA2371" s="48">
        <v>2993.43</v>
      </c>
      <c r="AB2371" s="76" t="str">
        <f>IFERROR(VLOOKUP(H2371,[1]!Tabela11[[#All],[PEP/ORDEM]:[Mês_Acompanhamento]],8,0),"GIRO")</f>
        <v>GIRO</v>
      </c>
      <c r="AC2371" s="36" t="s">
        <v>73</v>
      </c>
      <c r="AD2371" s="37" t="s">
        <v>51</v>
      </c>
      <c r="AE2371" s="32" t="str">
        <f t="shared" ref="AE2371:AE2434" si="353">IF(AND(AJ2371&gt;0, AK2371&gt;0), "Realizado", "Não realizado")</f>
        <v>Realizado</v>
      </c>
      <c r="AF2371" s="38" t="s">
        <v>68</v>
      </c>
      <c r="AG2371" s="49">
        <f t="shared" si="345"/>
        <v>2499.69</v>
      </c>
      <c r="AH2371" s="40">
        <v>2548098.5699999998</v>
      </c>
      <c r="AI2371" s="50" t="e">
        <f t="shared" si="350"/>
        <v>#N/A</v>
      </c>
      <c r="AJ2371" s="50">
        <v>26505957</v>
      </c>
      <c r="AK2371" s="77">
        <v>2499.69</v>
      </c>
      <c r="AL2371" s="34" t="str">
        <f t="shared" si="351"/>
        <v>Mauricio Alves</v>
      </c>
    </row>
    <row r="2372" spans="1:38" hidden="1" x14ac:dyDescent="0.25">
      <c r="A2372" s="189" t="s">
        <v>365</v>
      </c>
      <c r="B2372" s="26" t="s">
        <v>39</v>
      </c>
      <c r="C2372" s="26" t="s">
        <v>52</v>
      </c>
      <c r="D2372" s="26" t="s">
        <v>40</v>
      </c>
      <c r="E2372" s="27">
        <v>4082</v>
      </c>
      <c r="F2372" s="67">
        <v>327</v>
      </c>
      <c r="G2372" s="67"/>
      <c r="H2372" s="44">
        <v>6000859044</v>
      </c>
      <c r="I2372" s="45" t="s">
        <v>287</v>
      </c>
      <c r="J2372" s="45" t="s">
        <v>1174</v>
      </c>
      <c r="K2372" s="30" t="str">
        <f t="shared" si="348"/>
        <v>Custeio</v>
      </c>
      <c r="L2372" s="47" t="s">
        <v>950</v>
      </c>
      <c r="M2372" s="47" t="s">
        <v>420</v>
      </c>
      <c r="N2372" s="26" t="str">
        <f t="shared" si="346"/>
        <v>Realizado</v>
      </c>
      <c r="O2372" s="47" t="s">
        <v>45</v>
      </c>
      <c r="P2372" s="47" t="s">
        <v>540</v>
      </c>
      <c r="Q2372" s="26" t="str">
        <f>IFERROR(IFERROR(VLOOKUP(H2372,[1]STATUS_CAPEX!I:J,2,0),VLOOKUP(H2372,[1]STATUS_OPEX!H:I,2,0)),0)</f>
        <v>LIB //CONC</v>
      </c>
      <c r="R2372" s="135">
        <v>45621</v>
      </c>
      <c r="S2372" s="32" t="s">
        <v>66</v>
      </c>
      <c r="T2372" s="47" t="s">
        <v>72</v>
      </c>
      <c r="U2372" s="33" t="s">
        <v>39</v>
      </c>
      <c r="V2372" s="120" t="str">
        <f t="shared" si="352"/>
        <v>OK</v>
      </c>
      <c r="W2372" s="33" t="s">
        <v>49</v>
      </c>
      <c r="X2372" s="33" t="s">
        <v>49</v>
      </c>
      <c r="Y2372" s="120" t="s">
        <v>39</v>
      </c>
      <c r="Z2372" s="14">
        <f t="shared" si="349"/>
        <v>1</v>
      </c>
      <c r="AA2372" s="48">
        <v>2634.39</v>
      </c>
      <c r="AB2372" s="76" t="str">
        <f>IFERROR(VLOOKUP(H2372,[1]!Tabela11[[#All],[PEP/ORDEM]:[Mês_Acompanhamento]],8,0),"GIRO")</f>
        <v>GIRO</v>
      </c>
      <c r="AC2372" s="36" t="s">
        <v>1048</v>
      </c>
      <c r="AD2372" s="37" t="s">
        <v>51</v>
      </c>
      <c r="AE2372" s="32" t="str">
        <f t="shared" si="353"/>
        <v>Realizado</v>
      </c>
      <c r="AF2372" s="38" t="s">
        <v>68</v>
      </c>
      <c r="AG2372" s="49">
        <f t="shared" si="345"/>
        <v>200.22</v>
      </c>
      <c r="AH2372" s="40">
        <v>2548098.5699999998</v>
      </c>
      <c r="AI2372" s="50" t="e">
        <f t="shared" si="350"/>
        <v>#N/A</v>
      </c>
      <c r="AJ2372" s="41">
        <v>26707372</v>
      </c>
      <c r="AK2372" s="51">
        <v>200.22</v>
      </c>
      <c r="AL2372" s="34" t="str">
        <f t="shared" si="351"/>
        <v>Mauricio Alves</v>
      </c>
    </row>
    <row r="2373" spans="1:38" ht="28.5" hidden="1" x14ac:dyDescent="0.25">
      <c r="A2373" s="26" t="s">
        <v>183</v>
      </c>
      <c r="B2373" s="30" t="s">
        <v>513</v>
      </c>
      <c r="C2373" s="26" t="s">
        <v>514</v>
      </c>
      <c r="D2373" s="26" t="s">
        <v>40</v>
      </c>
      <c r="E2373" s="27">
        <v>4106</v>
      </c>
      <c r="F2373" s="67">
        <v>328</v>
      </c>
      <c r="G2373" s="67"/>
      <c r="H2373" s="44" t="s">
        <v>514</v>
      </c>
      <c r="I2373" s="45" t="s">
        <v>63</v>
      </c>
      <c r="J2373" s="45" t="s">
        <v>63</v>
      </c>
      <c r="K2373" s="30" t="str">
        <f t="shared" si="348"/>
        <v>Sem Informação</v>
      </c>
      <c r="L2373" s="47" t="s">
        <v>136</v>
      </c>
      <c r="M2373" s="47" t="s">
        <v>420</v>
      </c>
      <c r="N2373" s="26" t="str">
        <f t="shared" si="346"/>
        <v>Pendente</v>
      </c>
      <c r="O2373" s="47" t="s">
        <v>45</v>
      </c>
      <c r="P2373" s="47" t="s">
        <v>946</v>
      </c>
      <c r="Q2373" s="26">
        <f>IFERROR(IFERROR(VLOOKUP(H2373,[1]STATUS_CAPEX!I:J,2,0),VLOOKUP(H2373,[1]STATUS_OPEX!H:I,2,0)),0)</f>
        <v>0</v>
      </c>
      <c r="R2373" s="135">
        <v>45621</v>
      </c>
      <c r="S2373" s="32" t="s">
        <v>66</v>
      </c>
      <c r="T2373" s="47" t="s">
        <v>48</v>
      </c>
      <c r="U2373" s="33" t="s">
        <v>67</v>
      </c>
      <c r="V2373" s="33" t="str">
        <f t="shared" si="352"/>
        <v>OK</v>
      </c>
      <c r="W2373" s="33" t="s">
        <v>148</v>
      </c>
      <c r="X2373" s="33" t="s">
        <v>148</v>
      </c>
      <c r="Y2373" s="33" t="str">
        <f t="shared" ref="Y2373:Y2418" si="354">IF(AK2373&gt;0,"OK","NOK")</f>
        <v>NOK</v>
      </c>
      <c r="Z2373" s="14">
        <f t="shared" si="349"/>
        <v>0.2</v>
      </c>
      <c r="AA2373" s="48">
        <v>6852.99</v>
      </c>
      <c r="AB2373" s="76" t="str">
        <f>IFERROR(VLOOKUP(H2373,[1]!Tabela11[[#All],[PEP/ORDEM]:[Mês_Acompanhamento]],8,0),"GIRO")</f>
        <v>GIRO</v>
      </c>
      <c r="AC2373" s="36" t="str">
        <f>IFERROR(VLOOKUP(T2373,[1]STATUS_CAPEX!Q:R,2,0),"SAMUEL OLIVEIRA")</f>
        <v>LUCAS ANDRADE</v>
      </c>
      <c r="AD2373" s="37" t="s">
        <v>51</v>
      </c>
      <c r="AE2373" s="32" t="str">
        <f t="shared" si="353"/>
        <v>Não realizado</v>
      </c>
      <c r="AF2373" s="38" t="s">
        <v>68</v>
      </c>
      <c r="AG2373" s="49">
        <f t="shared" si="345"/>
        <v>6852.99</v>
      </c>
      <c r="AH2373" s="40">
        <v>2548098.5699999998</v>
      </c>
      <c r="AI2373" s="50" t="e">
        <f t="shared" si="350"/>
        <v>#N/A</v>
      </c>
      <c r="AJ2373" s="110"/>
      <c r="AK2373" s="77"/>
      <c r="AL2373" s="34" t="str">
        <f t="shared" si="351"/>
        <v>Erica Fragoso</v>
      </c>
    </row>
    <row r="2374" spans="1:38" hidden="1" x14ac:dyDescent="0.25">
      <c r="A2374" s="189" t="s">
        <v>106</v>
      </c>
      <c r="B2374" s="30" t="s">
        <v>39</v>
      </c>
      <c r="C2374" s="26" t="s">
        <v>52</v>
      </c>
      <c r="D2374" s="26" t="s">
        <v>40</v>
      </c>
      <c r="E2374" s="27">
        <v>15706</v>
      </c>
      <c r="F2374" s="46">
        <v>329</v>
      </c>
      <c r="G2374" s="67"/>
      <c r="H2374" s="44">
        <v>6000859047</v>
      </c>
      <c r="I2374" s="45" t="s">
        <v>287</v>
      </c>
      <c r="J2374" s="45" t="s">
        <v>1056</v>
      </c>
      <c r="K2374" s="30" t="str">
        <f t="shared" si="348"/>
        <v>Custeio</v>
      </c>
      <c r="L2374" s="47" t="s">
        <v>950</v>
      </c>
      <c r="M2374" s="47" t="s">
        <v>420</v>
      </c>
      <c r="N2374" s="26" t="str">
        <f t="shared" si="346"/>
        <v>Pendente</v>
      </c>
      <c r="O2374" s="47" t="s">
        <v>45</v>
      </c>
      <c r="P2374" s="47" t="s">
        <v>537</v>
      </c>
      <c r="Q2374" s="26" t="str">
        <f>IFERROR(IFERROR(VLOOKUP(H2375,[1]STATUS_CAPEX!I:J,2,0),VLOOKUP(H2375,[1]STATUS_OPEX!H:I,2,0)),0)</f>
        <v>LIB //ATEC</v>
      </c>
      <c r="R2374" s="135">
        <v>45621</v>
      </c>
      <c r="S2374" s="32" t="s">
        <v>66</v>
      </c>
      <c r="T2374" s="47" t="s">
        <v>72</v>
      </c>
      <c r="U2374" s="33" t="s">
        <v>67</v>
      </c>
      <c r="V2374" s="33" t="str">
        <f t="shared" si="352"/>
        <v>OK</v>
      </c>
      <c r="W2374" s="33" t="s">
        <v>49</v>
      </c>
      <c r="X2374" s="33" t="s">
        <v>49</v>
      </c>
      <c r="Y2374" s="33" t="str">
        <f t="shared" si="354"/>
        <v>OK</v>
      </c>
      <c r="Z2374" s="14">
        <f t="shared" si="349"/>
        <v>0.8</v>
      </c>
      <c r="AA2374" s="48">
        <v>5480.04</v>
      </c>
      <c r="AB2374" s="76" t="str">
        <f>IFERROR(VLOOKUP(H2375,[1]!Tabela11[[#All],[PEP/ORDEM]:[Mês_Acompanhamento]],8,0),"GIRO")</f>
        <v>GIRO</v>
      </c>
      <c r="AC2374" s="36" t="s">
        <v>1048</v>
      </c>
      <c r="AD2374" s="37" t="s">
        <v>51</v>
      </c>
      <c r="AE2374" s="32" t="str">
        <f t="shared" si="353"/>
        <v>Realizado</v>
      </c>
      <c r="AF2374" s="38" t="s">
        <v>68</v>
      </c>
      <c r="AG2374" s="49">
        <f t="shared" si="345"/>
        <v>2711.08</v>
      </c>
      <c r="AH2374" s="40">
        <v>2548098.5699999998</v>
      </c>
      <c r="AI2374" s="50" t="e">
        <f t="shared" si="350"/>
        <v>#N/A</v>
      </c>
      <c r="AJ2374" s="110">
        <v>26585596</v>
      </c>
      <c r="AK2374" s="77">
        <v>2711.08</v>
      </c>
      <c r="AL2374" s="34" t="str">
        <f t="shared" si="351"/>
        <v>Mauricio Alves</v>
      </c>
    </row>
    <row r="2375" spans="1:38" hidden="1" x14ac:dyDescent="0.25">
      <c r="A2375" s="189" t="s">
        <v>106</v>
      </c>
      <c r="B2375" s="30" t="s">
        <v>39</v>
      </c>
      <c r="C2375" s="26" t="s">
        <v>52</v>
      </c>
      <c r="D2375" s="26" t="s">
        <v>40</v>
      </c>
      <c r="E2375" s="46">
        <v>14961</v>
      </c>
      <c r="F2375" s="67">
        <v>330</v>
      </c>
      <c r="G2375" s="220" t="s">
        <v>1183</v>
      </c>
      <c r="H2375" s="44">
        <v>6000859046</v>
      </c>
      <c r="I2375" s="45" t="s">
        <v>1137</v>
      </c>
      <c r="J2375" s="45" t="s">
        <v>1138</v>
      </c>
      <c r="K2375" s="30" t="str">
        <f t="shared" si="348"/>
        <v>Custeio</v>
      </c>
      <c r="L2375" s="47" t="s">
        <v>950</v>
      </c>
      <c r="M2375" s="47" t="s">
        <v>420</v>
      </c>
      <c r="N2375" s="26" t="str">
        <f t="shared" si="346"/>
        <v>Pendente</v>
      </c>
      <c r="O2375" s="47" t="s">
        <v>45</v>
      </c>
      <c r="P2375" s="47" t="s">
        <v>867</v>
      </c>
      <c r="Q2375" s="26" t="str">
        <f>IFERROR(IFERROR(VLOOKUP(H2374,[1]STATUS_CAPEX!I:J,2,0),VLOOKUP(H2374,[1]STATUS_OPEX!H:I,2,0)),0)</f>
        <v>LIB //ATEC</v>
      </c>
      <c r="R2375" s="135">
        <v>45621</v>
      </c>
      <c r="S2375" s="32" t="s">
        <v>66</v>
      </c>
      <c r="T2375" s="47" t="s">
        <v>72</v>
      </c>
      <c r="U2375" s="33" t="s">
        <v>67</v>
      </c>
      <c r="V2375" s="33" t="str">
        <f t="shared" si="352"/>
        <v>OK</v>
      </c>
      <c r="W2375" s="33" t="s">
        <v>49</v>
      </c>
      <c r="X2375" s="33" t="s">
        <v>49</v>
      </c>
      <c r="Y2375" s="33" t="str">
        <f t="shared" si="354"/>
        <v>OK</v>
      </c>
      <c r="Z2375" s="14">
        <f t="shared" si="349"/>
        <v>0.8</v>
      </c>
      <c r="AA2375" s="48">
        <v>4883.97</v>
      </c>
      <c r="AB2375" s="76" t="str">
        <f>IFERROR(VLOOKUP(H2374,[1]!Tabela11[[#All],[PEP/ORDEM]:[Mês_Acompanhamento]],8,0),"GIRO")</f>
        <v>GIRO</v>
      </c>
      <c r="AC2375" s="36" t="s">
        <v>1048</v>
      </c>
      <c r="AD2375" s="37" t="s">
        <v>51</v>
      </c>
      <c r="AE2375" s="32" t="str">
        <f t="shared" si="353"/>
        <v>Realizado</v>
      </c>
      <c r="AF2375" s="38" t="s">
        <v>68</v>
      </c>
      <c r="AG2375" s="49">
        <f t="shared" si="345"/>
        <v>3891.84</v>
      </c>
      <c r="AH2375" s="40">
        <v>2548098.5699999998</v>
      </c>
      <c r="AI2375" s="50" t="e">
        <f t="shared" si="350"/>
        <v>#N/A</v>
      </c>
      <c r="AJ2375" s="110">
        <v>26585675</v>
      </c>
      <c r="AK2375" s="77">
        <v>3891.84</v>
      </c>
      <c r="AL2375" s="34" t="str">
        <f t="shared" si="351"/>
        <v>Mauricio Alves</v>
      </c>
    </row>
    <row r="2376" spans="1:38" ht="28.5" hidden="1" x14ac:dyDescent="0.25">
      <c r="A2376" s="26" t="s">
        <v>183</v>
      </c>
      <c r="B2376" s="30" t="s">
        <v>513</v>
      </c>
      <c r="C2376" s="26" t="s">
        <v>514</v>
      </c>
      <c r="D2376" s="26" t="s">
        <v>40</v>
      </c>
      <c r="E2376" s="27">
        <v>4003</v>
      </c>
      <c r="F2376" s="67">
        <v>331</v>
      </c>
      <c r="G2376" s="67"/>
      <c r="H2376" s="44" t="s">
        <v>514</v>
      </c>
      <c r="I2376" s="45" t="s">
        <v>63</v>
      </c>
      <c r="J2376" s="45" t="s">
        <v>63</v>
      </c>
      <c r="K2376" s="30" t="str">
        <f t="shared" si="348"/>
        <v>Sem Informação</v>
      </c>
      <c r="L2376" s="47" t="s">
        <v>136</v>
      </c>
      <c r="M2376" s="47" t="s">
        <v>420</v>
      </c>
      <c r="N2376" s="26" t="str">
        <f t="shared" si="346"/>
        <v>Pendente</v>
      </c>
      <c r="O2376" s="47" t="s">
        <v>45</v>
      </c>
      <c r="P2376" s="47" t="s">
        <v>946</v>
      </c>
      <c r="Q2376" s="26">
        <f>IFERROR(IFERROR(VLOOKUP(H2376,[1]STATUS_CAPEX!I:J,2,0),VLOOKUP(H2376,[1]STATUS_OPEX!H:I,2,0)),0)</f>
        <v>0</v>
      </c>
      <c r="R2376" s="135">
        <v>45621</v>
      </c>
      <c r="S2376" s="32" t="s">
        <v>66</v>
      </c>
      <c r="T2376" s="47" t="s">
        <v>48</v>
      </c>
      <c r="U2376" s="33" t="s">
        <v>67</v>
      </c>
      <c r="V2376" s="33" t="str">
        <f t="shared" si="352"/>
        <v>OK</v>
      </c>
      <c r="W2376" s="33" t="s">
        <v>148</v>
      </c>
      <c r="X2376" s="33" t="s">
        <v>148</v>
      </c>
      <c r="Y2376" s="33" t="str">
        <f t="shared" si="354"/>
        <v>NOK</v>
      </c>
      <c r="Z2376" s="14">
        <f t="shared" si="349"/>
        <v>0.2</v>
      </c>
      <c r="AA2376" s="48">
        <v>6508.98</v>
      </c>
      <c r="AB2376" s="76" t="str">
        <f>IFERROR(VLOOKUP(H2376,[1]!Tabela11[[#All],[PEP/ORDEM]:[Mês_Acompanhamento]],8,0),"GIRO")</f>
        <v>GIRO</v>
      </c>
      <c r="AC2376" s="36" t="str">
        <f>IFERROR(VLOOKUP(T2376,[1]STATUS_CAPEX!Q:R,2,0),"SAMUEL OLIVEIRA")</f>
        <v>LUCAS ANDRADE</v>
      </c>
      <c r="AD2376" s="37" t="s">
        <v>51</v>
      </c>
      <c r="AE2376" s="32" t="str">
        <f t="shared" si="353"/>
        <v>Não realizado</v>
      </c>
      <c r="AF2376" s="38" t="s">
        <v>68</v>
      </c>
      <c r="AG2376" s="49">
        <f t="shared" si="345"/>
        <v>6508.98</v>
      </c>
      <c r="AH2376" s="40">
        <v>2548098.5699999998</v>
      </c>
      <c r="AI2376" s="50" t="e">
        <f t="shared" si="350"/>
        <v>#N/A</v>
      </c>
      <c r="AJ2376" s="110"/>
      <c r="AK2376" s="77"/>
      <c r="AL2376" s="34" t="str">
        <f t="shared" si="351"/>
        <v>Erica Fragoso</v>
      </c>
    </row>
    <row r="2377" spans="1:38" hidden="1" x14ac:dyDescent="0.25">
      <c r="A2377" s="189" t="s">
        <v>106</v>
      </c>
      <c r="B2377" s="30" t="s">
        <v>39</v>
      </c>
      <c r="C2377" s="26" t="s">
        <v>52</v>
      </c>
      <c r="D2377" s="26" t="s">
        <v>40</v>
      </c>
      <c r="E2377" s="27">
        <v>68123</v>
      </c>
      <c r="F2377" s="67">
        <v>494</v>
      </c>
      <c r="G2377" s="67"/>
      <c r="H2377" s="44" t="s">
        <v>1184</v>
      </c>
      <c r="I2377" s="45" t="s">
        <v>63</v>
      </c>
      <c r="J2377" s="45" t="s">
        <v>63</v>
      </c>
      <c r="K2377" s="30" t="str">
        <f t="shared" si="348"/>
        <v>EME</v>
      </c>
      <c r="L2377" s="47" t="s">
        <v>136</v>
      </c>
      <c r="M2377" s="47" t="s">
        <v>99</v>
      </c>
      <c r="N2377" s="26" t="str">
        <f t="shared" si="346"/>
        <v>Pendente</v>
      </c>
      <c r="O2377" s="47" t="s">
        <v>45</v>
      </c>
      <c r="P2377" s="47" t="s">
        <v>700</v>
      </c>
      <c r="Q2377" s="26" t="str">
        <f>IFERROR(IFERROR(VLOOKUP(H2377,[1]STATUS_CAPEX!I:J,2,0),VLOOKUP(H2377,[1]STATUS_OPEX!H:I,2,0)),0)</f>
        <v>LIB //ENER</v>
      </c>
      <c r="R2377" s="135">
        <v>45621</v>
      </c>
      <c r="S2377" s="32" t="s">
        <v>66</v>
      </c>
      <c r="T2377" s="47" t="s">
        <v>48</v>
      </c>
      <c r="U2377" s="33" t="s">
        <v>67</v>
      </c>
      <c r="V2377" s="33" t="str">
        <f t="shared" si="352"/>
        <v>OK</v>
      </c>
      <c r="W2377" s="33" t="s">
        <v>49</v>
      </c>
      <c r="X2377" s="33" t="s">
        <v>49</v>
      </c>
      <c r="Y2377" s="33" t="str">
        <f t="shared" si="354"/>
        <v>OK</v>
      </c>
      <c r="Z2377" s="14">
        <f t="shared" si="349"/>
        <v>0.8</v>
      </c>
      <c r="AA2377" s="48">
        <v>3897.08</v>
      </c>
      <c r="AB2377" s="76" t="str">
        <f>IFERROR(VLOOKUP(H2377,[1]!Tabela11[[#All],[PEP/ORDEM]:[Mês_Acompanhamento]],8,0),"GIRO")</f>
        <v>GIRO</v>
      </c>
      <c r="AC2377" s="36" t="s">
        <v>347</v>
      </c>
      <c r="AD2377" s="37" t="s">
        <v>51</v>
      </c>
      <c r="AE2377" s="32" t="str">
        <f t="shared" si="353"/>
        <v>Realizado</v>
      </c>
      <c r="AF2377" s="38" t="s">
        <v>68</v>
      </c>
      <c r="AG2377" s="49">
        <f t="shared" si="345"/>
        <v>4043.37</v>
      </c>
      <c r="AH2377" s="40">
        <v>2548098.5699999998</v>
      </c>
      <c r="AI2377" s="50" t="e">
        <f t="shared" si="350"/>
        <v>#N/A</v>
      </c>
      <c r="AJ2377" s="110">
        <v>1</v>
      </c>
      <c r="AK2377" s="77">
        <v>4043.37</v>
      </c>
      <c r="AL2377" s="34" t="str">
        <f t="shared" si="351"/>
        <v>Mauricio Alves</v>
      </c>
    </row>
    <row r="2378" spans="1:38" hidden="1" x14ac:dyDescent="0.25">
      <c r="A2378" s="189" t="s">
        <v>106</v>
      </c>
      <c r="B2378" s="30" t="s">
        <v>39</v>
      </c>
      <c r="C2378" s="26" t="s">
        <v>52</v>
      </c>
      <c r="D2378" s="26" t="s">
        <v>40</v>
      </c>
      <c r="E2378" s="27">
        <v>60359</v>
      </c>
      <c r="F2378" s="67">
        <v>495</v>
      </c>
      <c r="G2378" s="67"/>
      <c r="H2378" s="44">
        <v>6000857612</v>
      </c>
      <c r="I2378" s="45">
        <v>53500140</v>
      </c>
      <c r="J2378" s="45" t="s">
        <v>1185</v>
      </c>
      <c r="K2378" s="30" t="str">
        <f t="shared" si="348"/>
        <v>Custeio</v>
      </c>
      <c r="L2378" s="47" t="s">
        <v>950</v>
      </c>
      <c r="M2378" s="47" t="s">
        <v>99</v>
      </c>
      <c r="N2378" s="26" t="str">
        <f t="shared" si="346"/>
        <v>Pendente</v>
      </c>
      <c r="O2378" s="47" t="s">
        <v>245</v>
      </c>
      <c r="P2378" s="47" t="s">
        <v>1113</v>
      </c>
      <c r="Q2378" s="26" t="str">
        <f>IFERROR(IFERROR(VLOOKUP(H2378,[1]STATUS_CAPEX!I:J,2,0),VLOOKUP(H2378,[1]STATUS_OPEX!H:I,2,0)),0)</f>
        <v>LIB //ATEC</v>
      </c>
      <c r="R2378" s="135">
        <v>45621</v>
      </c>
      <c r="S2378" s="32" t="s">
        <v>66</v>
      </c>
      <c r="T2378" s="47" t="s">
        <v>72</v>
      </c>
      <c r="U2378" s="33" t="s">
        <v>1099</v>
      </c>
      <c r="V2378" s="33" t="s">
        <v>39</v>
      </c>
      <c r="W2378" s="33" t="s">
        <v>49</v>
      </c>
      <c r="X2378" s="33" t="s">
        <v>49</v>
      </c>
      <c r="Y2378" s="33" t="str">
        <f t="shared" si="354"/>
        <v>OK</v>
      </c>
      <c r="Z2378" s="14">
        <f t="shared" si="349"/>
        <v>0.8</v>
      </c>
      <c r="AA2378" s="48">
        <v>1300.24</v>
      </c>
      <c r="AB2378" s="76" t="str">
        <f>IFERROR(VLOOKUP(H2378,[1]!Tabela11[[#All],[PEP/ORDEM]:[Mês_Acompanhamento]],8,0),"GIRO")</f>
        <v>GIRO</v>
      </c>
      <c r="AC2378" s="36" t="s">
        <v>73</v>
      </c>
      <c r="AD2378" s="37" t="s">
        <v>51</v>
      </c>
      <c r="AE2378" s="32" t="str">
        <f t="shared" si="353"/>
        <v>Realizado</v>
      </c>
      <c r="AF2378" s="38" t="s">
        <v>68</v>
      </c>
      <c r="AG2378" s="49">
        <f t="shared" si="345"/>
        <v>974.93</v>
      </c>
      <c r="AH2378" s="40">
        <v>2548098.5699999998</v>
      </c>
      <c r="AI2378" s="50" t="e">
        <f t="shared" si="350"/>
        <v>#N/A</v>
      </c>
      <c r="AJ2378" s="50">
        <v>26505942</v>
      </c>
      <c r="AK2378" s="77">
        <v>974.93</v>
      </c>
      <c r="AL2378" s="34" t="str">
        <f t="shared" si="351"/>
        <v>Mauricio Alves</v>
      </c>
    </row>
    <row r="2379" spans="1:38" hidden="1" x14ac:dyDescent="0.25">
      <c r="A2379" s="189" t="s">
        <v>0</v>
      </c>
      <c r="B2379" s="26" t="s">
        <v>180</v>
      </c>
      <c r="C2379" s="26" t="s">
        <v>180</v>
      </c>
      <c r="D2379" s="26" t="s">
        <v>40</v>
      </c>
      <c r="E2379" s="27" t="s">
        <v>1186</v>
      </c>
      <c r="F2379" s="67">
        <v>496</v>
      </c>
      <c r="G2379" s="67"/>
      <c r="H2379" s="44" t="s">
        <v>1187</v>
      </c>
      <c r="I2379" s="45" t="s">
        <v>63</v>
      </c>
      <c r="J2379" s="45" t="s">
        <v>63</v>
      </c>
      <c r="K2379" s="30" t="str">
        <f t="shared" si="348"/>
        <v>EME</v>
      </c>
      <c r="L2379" s="47" t="s">
        <v>950</v>
      </c>
      <c r="M2379" s="47" t="s">
        <v>99</v>
      </c>
      <c r="N2379" s="26" t="str">
        <f t="shared" si="346"/>
        <v>Pendente</v>
      </c>
      <c r="O2379" s="47" t="s">
        <v>84</v>
      </c>
      <c r="P2379" s="47" t="s">
        <v>700</v>
      </c>
      <c r="Q2379" s="26" t="str">
        <f>IFERROR(IFERROR(VLOOKUP(H2379,[1]STATUS_CAPEX!I:J,2,0),VLOOKUP(H2379,[1]STATUS_OPEX!H:I,2,0)),0)</f>
        <v>LIB //ATEC</v>
      </c>
      <c r="R2379" s="135">
        <v>45621</v>
      </c>
      <c r="S2379" s="32" t="s">
        <v>66</v>
      </c>
      <c r="T2379" s="47" t="s">
        <v>48</v>
      </c>
      <c r="U2379" s="33" t="s">
        <v>67</v>
      </c>
      <c r="V2379" s="120" t="str">
        <f>IF(E2379&gt;0,"OK","NOK")</f>
        <v>OK</v>
      </c>
      <c r="W2379" s="33" t="s">
        <v>49</v>
      </c>
      <c r="X2379" s="33" t="s">
        <v>148</v>
      </c>
      <c r="Y2379" s="120" t="str">
        <f t="shared" si="354"/>
        <v>OK</v>
      </c>
      <c r="Z2379" s="14">
        <f t="shared" si="349"/>
        <v>0.6</v>
      </c>
      <c r="AA2379" s="48">
        <v>3489.68</v>
      </c>
      <c r="AB2379" s="76" t="str">
        <f>IFERROR(VLOOKUP(H2379,[1]!Tabela11[[#All],[PEP/ORDEM]:[Mês_Acompanhamento]],8,0),"GIRO")</f>
        <v>GIRO</v>
      </c>
      <c r="AC2379" s="36" t="s">
        <v>182</v>
      </c>
      <c r="AD2379" s="70">
        <v>45645</v>
      </c>
      <c r="AE2379" s="32" t="str">
        <f t="shared" si="353"/>
        <v>Realizado</v>
      </c>
      <c r="AF2379" s="38" t="s">
        <v>68</v>
      </c>
      <c r="AG2379" s="49">
        <f t="shared" si="345"/>
        <v>3690.81</v>
      </c>
      <c r="AH2379" s="40">
        <v>2548098.5699999998</v>
      </c>
      <c r="AI2379" s="50" t="e">
        <f t="shared" si="350"/>
        <v>#N/A</v>
      </c>
      <c r="AJ2379" s="41">
        <v>1</v>
      </c>
      <c r="AK2379" s="51">
        <v>3690.81</v>
      </c>
      <c r="AL2379" s="34" t="str">
        <f t="shared" si="351"/>
        <v>Mauricio Alves</v>
      </c>
    </row>
    <row r="2380" spans="1:38" hidden="1" x14ac:dyDescent="0.25">
      <c r="A2380" s="189" t="s">
        <v>0</v>
      </c>
      <c r="B2380" s="26" t="s">
        <v>180</v>
      </c>
      <c r="C2380" s="26" t="s">
        <v>180</v>
      </c>
      <c r="D2380" s="26" t="s">
        <v>40</v>
      </c>
      <c r="E2380" s="27">
        <v>62029</v>
      </c>
      <c r="F2380" s="67">
        <v>497</v>
      </c>
      <c r="G2380" s="67"/>
      <c r="H2380" s="44" t="s">
        <v>1188</v>
      </c>
      <c r="I2380" s="45" t="s">
        <v>63</v>
      </c>
      <c r="J2380" s="45" t="s">
        <v>63</v>
      </c>
      <c r="K2380" s="30" t="str">
        <f t="shared" si="348"/>
        <v>EME</v>
      </c>
      <c r="L2380" s="47" t="s">
        <v>950</v>
      </c>
      <c r="M2380" s="47" t="s">
        <v>99</v>
      </c>
      <c r="N2380" s="26" t="str">
        <f t="shared" si="346"/>
        <v>Pendente</v>
      </c>
      <c r="O2380" s="47" t="s">
        <v>117</v>
      </c>
      <c r="P2380" s="47" t="s">
        <v>700</v>
      </c>
      <c r="Q2380" s="26" t="str">
        <f>IFERROR(IFERROR(VLOOKUP(H2380,[1]STATUS_CAPEX!I:J,2,0),VLOOKUP(H2380,[1]STATUS_OPEX!H:I,2,0)),0)</f>
        <v>LIB //ATEC</v>
      </c>
      <c r="R2380" s="135">
        <v>45621</v>
      </c>
      <c r="S2380" s="32" t="s">
        <v>66</v>
      </c>
      <c r="T2380" s="47" t="s">
        <v>48</v>
      </c>
      <c r="U2380" s="33" t="s">
        <v>67</v>
      </c>
      <c r="V2380" s="120" t="str">
        <f>IF(E2380&gt;0,"OK","NOK")</f>
        <v>OK</v>
      </c>
      <c r="W2380" s="33" t="s">
        <v>49</v>
      </c>
      <c r="X2380" s="33" t="s">
        <v>148</v>
      </c>
      <c r="Y2380" s="120" t="str">
        <f t="shared" si="354"/>
        <v>NOK</v>
      </c>
      <c r="Z2380" s="14">
        <f t="shared" si="349"/>
        <v>0.4</v>
      </c>
      <c r="AA2380" s="48">
        <v>3897.08</v>
      </c>
      <c r="AB2380" s="76" t="str">
        <f>IFERROR(VLOOKUP(H2380,[1]!Tabela11[[#All],[PEP/ORDEM]:[Mês_Acompanhamento]],8,0),"GIRO")</f>
        <v>GIRO</v>
      </c>
      <c r="AC2380" s="36" t="s">
        <v>182</v>
      </c>
      <c r="AD2380" s="70">
        <v>45645</v>
      </c>
      <c r="AE2380" s="32" t="str">
        <f t="shared" si="353"/>
        <v>Não realizado</v>
      </c>
      <c r="AF2380" s="38" t="s">
        <v>68</v>
      </c>
      <c r="AG2380" s="49">
        <f t="shared" si="345"/>
        <v>0</v>
      </c>
      <c r="AH2380" s="40">
        <v>2548098.5699999998</v>
      </c>
      <c r="AI2380" s="50" t="e">
        <f t="shared" si="350"/>
        <v>#N/A</v>
      </c>
      <c r="AJ2380" s="41">
        <v>0</v>
      </c>
      <c r="AK2380" s="51">
        <v>0</v>
      </c>
      <c r="AL2380" s="34" t="str">
        <f t="shared" si="351"/>
        <v>Mauricio Alves</v>
      </c>
    </row>
    <row r="2381" spans="1:38" hidden="1" x14ac:dyDescent="0.25">
      <c r="A2381" s="189" t="s">
        <v>0</v>
      </c>
      <c r="B2381" s="26" t="s">
        <v>180</v>
      </c>
      <c r="C2381" s="26" t="s">
        <v>180</v>
      </c>
      <c r="D2381" s="26" t="s">
        <v>40</v>
      </c>
      <c r="E2381" s="27">
        <v>45112376</v>
      </c>
      <c r="F2381" s="67">
        <v>498</v>
      </c>
      <c r="G2381" s="67"/>
      <c r="H2381" s="44" t="s">
        <v>1189</v>
      </c>
      <c r="I2381" s="45" t="s">
        <v>63</v>
      </c>
      <c r="J2381" s="45" t="s">
        <v>63</v>
      </c>
      <c r="K2381" s="30" t="str">
        <f t="shared" si="348"/>
        <v>EME</v>
      </c>
      <c r="L2381" s="47" t="s">
        <v>950</v>
      </c>
      <c r="M2381" s="47" t="s">
        <v>99</v>
      </c>
      <c r="N2381" s="26" t="str">
        <f t="shared" si="346"/>
        <v>Pendente</v>
      </c>
      <c r="O2381" s="47" t="s">
        <v>100</v>
      </c>
      <c r="P2381" s="47" t="s">
        <v>1190</v>
      </c>
      <c r="Q2381" s="26" t="str">
        <f>IFERROR(IFERROR(VLOOKUP(H2381,[1]STATUS_CAPEX!I:J,2,0),VLOOKUP(H2381,[1]STATUS_OPEX!H:I,2,0)),0)</f>
        <v>LIB //ATEC</v>
      </c>
      <c r="R2381" s="135">
        <v>45621</v>
      </c>
      <c r="S2381" s="32" t="s">
        <v>66</v>
      </c>
      <c r="T2381" s="47" t="s">
        <v>48</v>
      </c>
      <c r="U2381" s="33" t="s">
        <v>67</v>
      </c>
      <c r="V2381" s="120" t="str">
        <f>IF(E2381&gt;0,"OK","NOK")</f>
        <v>OK</v>
      </c>
      <c r="W2381" s="33" t="s">
        <v>49</v>
      </c>
      <c r="X2381" s="33" t="s">
        <v>148</v>
      </c>
      <c r="Y2381" s="120" t="str">
        <f t="shared" si="354"/>
        <v>NOK</v>
      </c>
      <c r="Z2381" s="14">
        <f t="shared" si="349"/>
        <v>0.4</v>
      </c>
      <c r="AA2381" s="48">
        <v>4789.92</v>
      </c>
      <c r="AB2381" s="76" t="str">
        <f>IFERROR(VLOOKUP(H2381,[1]!Tabela11[[#All],[PEP/ORDEM]:[Mês_Acompanhamento]],8,0),"GIRO")</f>
        <v>GIRO</v>
      </c>
      <c r="AC2381" s="36" t="s">
        <v>182</v>
      </c>
      <c r="AD2381" s="70">
        <v>45645</v>
      </c>
      <c r="AE2381" s="32" t="str">
        <f t="shared" si="353"/>
        <v>Não realizado</v>
      </c>
      <c r="AF2381" s="38" t="s">
        <v>68</v>
      </c>
      <c r="AG2381" s="49">
        <f t="shared" si="345"/>
        <v>0</v>
      </c>
      <c r="AH2381" s="40">
        <v>2548098.5699999998</v>
      </c>
      <c r="AI2381" s="50" t="e">
        <f t="shared" si="350"/>
        <v>#N/A</v>
      </c>
      <c r="AJ2381" s="41">
        <v>0</v>
      </c>
      <c r="AK2381" s="51">
        <v>0</v>
      </c>
      <c r="AL2381" s="34" t="str">
        <f t="shared" si="351"/>
        <v>Mauricio Alves</v>
      </c>
    </row>
    <row r="2382" spans="1:38" hidden="1" x14ac:dyDescent="0.25">
      <c r="A2382" s="189" t="s">
        <v>365</v>
      </c>
      <c r="B2382" s="30" t="s">
        <v>39</v>
      </c>
      <c r="C2382" s="26" t="s">
        <v>52</v>
      </c>
      <c r="D2382" s="26" t="s">
        <v>40</v>
      </c>
      <c r="E2382" s="27">
        <v>63395</v>
      </c>
      <c r="F2382" s="67">
        <v>499</v>
      </c>
      <c r="G2382" s="67"/>
      <c r="H2382" s="167">
        <v>6000857616</v>
      </c>
      <c r="I2382" s="45">
        <v>230018605</v>
      </c>
      <c r="J2382" s="45" t="s">
        <v>643</v>
      </c>
      <c r="K2382" s="30" t="str">
        <f t="shared" si="348"/>
        <v>Custeio</v>
      </c>
      <c r="L2382" s="47" t="s">
        <v>950</v>
      </c>
      <c r="M2382" s="47" t="s">
        <v>99</v>
      </c>
      <c r="N2382" s="26" t="str">
        <f t="shared" si="346"/>
        <v>Realizado</v>
      </c>
      <c r="O2382" s="47" t="s">
        <v>45</v>
      </c>
      <c r="P2382" s="47" t="s">
        <v>962</v>
      </c>
      <c r="Q2382" s="26" t="str">
        <f>IFERROR(IFERROR(VLOOKUP(H2382,[1]STATUS_CAPEX!I:J,2,0),VLOOKUP(H2382,[1]STATUS_OPEX!H:I,2,0)),0)</f>
        <v>LIB //ATEC</v>
      </c>
      <c r="R2382" s="135">
        <v>45621</v>
      </c>
      <c r="S2382" s="32" t="s">
        <v>66</v>
      </c>
      <c r="T2382" s="47" t="s">
        <v>72</v>
      </c>
      <c r="U2382" s="33" t="s">
        <v>39</v>
      </c>
      <c r="V2382" s="33" t="s">
        <v>39</v>
      </c>
      <c r="W2382" s="33" t="s">
        <v>49</v>
      </c>
      <c r="X2382" s="33" t="s">
        <v>49</v>
      </c>
      <c r="Y2382" s="33" t="str">
        <f t="shared" si="354"/>
        <v>OK</v>
      </c>
      <c r="Z2382" s="14">
        <f t="shared" si="349"/>
        <v>1</v>
      </c>
      <c r="AA2382" s="48">
        <v>1300.24</v>
      </c>
      <c r="AB2382" s="76" t="str">
        <f>IFERROR(VLOOKUP(H2382,[1]!Tabela11[[#All],[PEP/ORDEM]:[Mês_Acompanhamento]],8,0),"GIRO")</f>
        <v>GIRO</v>
      </c>
      <c r="AC2382" s="36" t="s">
        <v>73</v>
      </c>
      <c r="AD2382" s="37" t="s">
        <v>51</v>
      </c>
      <c r="AE2382" s="32" t="str">
        <f t="shared" si="353"/>
        <v>Realizado</v>
      </c>
      <c r="AF2382" s="38" t="s">
        <v>68</v>
      </c>
      <c r="AG2382" s="49">
        <f t="shared" si="345"/>
        <v>974.93</v>
      </c>
      <c r="AH2382" s="40">
        <v>2548098.5699999998</v>
      </c>
      <c r="AI2382" s="50" t="e">
        <f t="shared" si="350"/>
        <v>#N/A</v>
      </c>
      <c r="AJ2382" s="50">
        <v>26505836</v>
      </c>
      <c r="AK2382" s="77">
        <v>974.93</v>
      </c>
      <c r="AL2382" s="34" t="str">
        <f t="shared" si="351"/>
        <v>Mauricio Alves</v>
      </c>
    </row>
    <row r="2383" spans="1:38" hidden="1" x14ac:dyDescent="0.25">
      <c r="A2383" s="189" t="s">
        <v>106</v>
      </c>
      <c r="B2383" s="30" t="s">
        <v>39</v>
      </c>
      <c r="C2383" s="26" t="s">
        <v>52</v>
      </c>
      <c r="D2383" s="26" t="s">
        <v>40</v>
      </c>
      <c r="E2383" s="27">
        <v>65402</v>
      </c>
      <c r="F2383" s="67">
        <v>500</v>
      </c>
      <c r="G2383" s="67"/>
      <c r="H2383" s="44">
        <v>6000857617</v>
      </c>
      <c r="I2383" s="45">
        <v>27000010</v>
      </c>
      <c r="J2383" s="45" t="s">
        <v>377</v>
      </c>
      <c r="K2383" s="30" t="str">
        <f t="shared" si="348"/>
        <v>Custeio</v>
      </c>
      <c r="L2383" s="47" t="s">
        <v>950</v>
      </c>
      <c r="M2383" s="47" t="s">
        <v>99</v>
      </c>
      <c r="N2383" s="26" t="str">
        <f t="shared" si="346"/>
        <v>Pendente</v>
      </c>
      <c r="O2383" s="47" t="s">
        <v>45</v>
      </c>
      <c r="P2383" s="47" t="s">
        <v>962</v>
      </c>
      <c r="Q2383" s="26" t="str">
        <f>IFERROR(IFERROR(VLOOKUP(H2383,[1]STATUS_CAPEX!I:J,2,0),VLOOKUP(H2383,[1]STATUS_OPEX!H:I,2,0)),0)</f>
        <v>LIB //ATEC</v>
      </c>
      <c r="R2383" s="135">
        <v>45621</v>
      </c>
      <c r="S2383" s="32" t="s">
        <v>66</v>
      </c>
      <c r="T2383" s="47" t="s">
        <v>72</v>
      </c>
      <c r="U2383" s="33" t="s">
        <v>67</v>
      </c>
      <c r="V2383" s="33" t="str">
        <f t="shared" ref="V2383:V2393" si="355">IF(E2383&gt;0,"OK","NOK")</f>
        <v>OK</v>
      </c>
      <c r="W2383" s="33" t="s">
        <v>49</v>
      </c>
      <c r="X2383" s="33" t="s">
        <v>49</v>
      </c>
      <c r="Y2383" s="33" t="str">
        <f t="shared" si="354"/>
        <v>OK</v>
      </c>
      <c r="Z2383" s="14">
        <f t="shared" si="349"/>
        <v>0.8</v>
      </c>
      <c r="AA2383" s="48">
        <v>1300.24</v>
      </c>
      <c r="AB2383" s="76" t="str">
        <f>IFERROR(VLOOKUP(H2383,[1]!Tabela11[[#All],[PEP/ORDEM]:[Mês_Acompanhamento]],8,0),"GIRO")</f>
        <v>GIRO</v>
      </c>
      <c r="AC2383" s="36" t="s">
        <v>1048</v>
      </c>
      <c r="AD2383" s="37" t="s">
        <v>51</v>
      </c>
      <c r="AE2383" s="32" t="str">
        <f t="shared" si="353"/>
        <v>Realizado</v>
      </c>
      <c r="AF2383" s="38" t="s">
        <v>68</v>
      </c>
      <c r="AG2383" s="49">
        <f t="shared" si="345"/>
        <v>1949.86</v>
      </c>
      <c r="AH2383" s="40">
        <v>2548098.5699999998</v>
      </c>
      <c r="AI2383" s="50" t="e">
        <f t="shared" si="350"/>
        <v>#N/A</v>
      </c>
      <c r="AJ2383" s="50">
        <v>26505980</v>
      </c>
      <c r="AK2383" s="77">
        <v>1949.86</v>
      </c>
      <c r="AL2383" s="34" t="str">
        <f t="shared" si="351"/>
        <v>Mauricio Alves</v>
      </c>
    </row>
    <row r="2384" spans="1:38" hidden="1" x14ac:dyDescent="0.25">
      <c r="A2384" s="189" t="s">
        <v>0</v>
      </c>
      <c r="B2384" s="26" t="s">
        <v>180</v>
      </c>
      <c r="C2384" s="26" t="s">
        <v>180</v>
      </c>
      <c r="D2384" s="26" t="s">
        <v>40</v>
      </c>
      <c r="E2384" s="27">
        <v>67664</v>
      </c>
      <c r="F2384" s="67">
        <v>501</v>
      </c>
      <c r="G2384" s="67"/>
      <c r="H2384" s="44" t="s">
        <v>1191</v>
      </c>
      <c r="I2384" s="45" t="s">
        <v>63</v>
      </c>
      <c r="J2384" s="45" t="s">
        <v>63</v>
      </c>
      <c r="K2384" s="30" t="str">
        <f t="shared" si="348"/>
        <v>EME</v>
      </c>
      <c r="L2384" s="47" t="s">
        <v>950</v>
      </c>
      <c r="M2384" s="47" t="s">
        <v>99</v>
      </c>
      <c r="N2384" s="26" t="str">
        <f t="shared" si="346"/>
        <v>Pendente</v>
      </c>
      <c r="O2384" s="47" t="s">
        <v>45</v>
      </c>
      <c r="P2384" s="47" t="s">
        <v>700</v>
      </c>
      <c r="Q2384" s="26" t="str">
        <f>IFERROR(IFERROR(VLOOKUP(H2384,[1]STATUS_CAPEX!I:J,2,0),VLOOKUP(H2384,[1]STATUS_OPEX!H:I,2,0)),0)</f>
        <v>LIB //ATEC</v>
      </c>
      <c r="R2384" s="135">
        <v>45621</v>
      </c>
      <c r="S2384" s="32" t="s">
        <v>66</v>
      </c>
      <c r="T2384" s="47" t="s">
        <v>48</v>
      </c>
      <c r="U2384" s="33" t="s">
        <v>67</v>
      </c>
      <c r="V2384" s="120" t="str">
        <f t="shared" si="355"/>
        <v>OK</v>
      </c>
      <c r="W2384" s="33" t="s">
        <v>49</v>
      </c>
      <c r="X2384" s="33" t="s">
        <v>148</v>
      </c>
      <c r="Y2384" s="120" t="str">
        <f t="shared" si="354"/>
        <v>NOK</v>
      </c>
      <c r="Z2384" s="14">
        <f t="shared" si="349"/>
        <v>0.4</v>
      </c>
      <c r="AA2384" s="48">
        <v>3489.68</v>
      </c>
      <c r="AB2384" s="76" t="str">
        <f>IFERROR(VLOOKUP(H2384,[1]!Tabela11[[#All],[PEP/ORDEM]:[Mês_Acompanhamento]],8,0),"GIRO")</f>
        <v>GIRO</v>
      </c>
      <c r="AC2384" s="36" t="s">
        <v>182</v>
      </c>
      <c r="AD2384" s="70">
        <v>45645</v>
      </c>
      <c r="AE2384" s="32" t="str">
        <f t="shared" si="353"/>
        <v>Não realizado</v>
      </c>
      <c r="AF2384" s="38" t="s">
        <v>68</v>
      </c>
      <c r="AG2384" s="49">
        <f t="shared" si="345"/>
        <v>0</v>
      </c>
      <c r="AH2384" s="40">
        <v>2548098.5699999998</v>
      </c>
      <c r="AI2384" s="50" t="e">
        <f t="shared" si="350"/>
        <v>#N/A</v>
      </c>
      <c r="AJ2384" s="41">
        <v>0</v>
      </c>
      <c r="AK2384" s="51">
        <v>0</v>
      </c>
      <c r="AL2384" s="34" t="str">
        <f t="shared" si="351"/>
        <v>Mauricio Alves</v>
      </c>
    </row>
    <row r="2385" spans="1:38" hidden="1" x14ac:dyDescent="0.25">
      <c r="A2385" s="189" t="s">
        <v>0</v>
      </c>
      <c r="B2385" s="26" t="s">
        <v>180</v>
      </c>
      <c r="C2385" s="26" t="s">
        <v>180</v>
      </c>
      <c r="D2385" s="26" t="s">
        <v>40</v>
      </c>
      <c r="E2385" s="27">
        <v>56086</v>
      </c>
      <c r="F2385" s="67">
        <v>502</v>
      </c>
      <c r="G2385" s="67"/>
      <c r="H2385" s="44" t="s">
        <v>1192</v>
      </c>
      <c r="I2385" s="45" t="s">
        <v>63</v>
      </c>
      <c r="J2385" s="45" t="s">
        <v>63</v>
      </c>
      <c r="K2385" s="30" t="str">
        <f t="shared" si="348"/>
        <v>EME</v>
      </c>
      <c r="L2385" s="47" t="s">
        <v>950</v>
      </c>
      <c r="M2385" s="47" t="s">
        <v>99</v>
      </c>
      <c r="N2385" s="26" t="str">
        <f t="shared" si="346"/>
        <v>Pendente</v>
      </c>
      <c r="O2385" s="47" t="s">
        <v>84</v>
      </c>
      <c r="P2385" s="47" t="s">
        <v>700</v>
      </c>
      <c r="Q2385" s="26" t="str">
        <f>IFERROR(IFERROR(VLOOKUP(H2385,[1]STATUS_CAPEX!I:J,2,0),VLOOKUP(H2385,[1]STATUS_OPEX!H:I,2,0)),0)</f>
        <v>LIB //ATEC</v>
      </c>
      <c r="R2385" s="135">
        <v>45621</v>
      </c>
      <c r="S2385" s="32" t="s">
        <v>66</v>
      </c>
      <c r="T2385" s="47" t="s">
        <v>48</v>
      </c>
      <c r="U2385" s="33" t="s">
        <v>67</v>
      </c>
      <c r="V2385" s="120" t="str">
        <f t="shared" si="355"/>
        <v>OK</v>
      </c>
      <c r="W2385" s="33" t="s">
        <v>49</v>
      </c>
      <c r="X2385" s="33" t="s">
        <v>148</v>
      </c>
      <c r="Y2385" s="120" t="str">
        <f t="shared" si="354"/>
        <v>NOK</v>
      </c>
      <c r="Z2385" s="14">
        <f t="shared" si="349"/>
        <v>0.4</v>
      </c>
      <c r="AA2385" s="48">
        <v>3489.68</v>
      </c>
      <c r="AB2385" s="76" t="str">
        <f>IFERROR(VLOOKUP(H2385,[1]!Tabela11[[#All],[PEP/ORDEM]:[Mês_Acompanhamento]],8,0),"GIRO")</f>
        <v>GIRO</v>
      </c>
      <c r="AC2385" s="36" t="s">
        <v>182</v>
      </c>
      <c r="AD2385" s="70">
        <v>45645</v>
      </c>
      <c r="AE2385" s="32" t="str">
        <f t="shared" si="353"/>
        <v>Não realizado</v>
      </c>
      <c r="AF2385" s="38" t="s">
        <v>68</v>
      </c>
      <c r="AG2385" s="49">
        <f t="shared" si="345"/>
        <v>0</v>
      </c>
      <c r="AH2385" s="40">
        <v>2548098.5699999998</v>
      </c>
      <c r="AI2385" s="50" t="e">
        <f t="shared" si="350"/>
        <v>#N/A</v>
      </c>
      <c r="AJ2385" s="41">
        <v>0</v>
      </c>
      <c r="AK2385" s="51">
        <v>0</v>
      </c>
      <c r="AL2385" s="34" t="str">
        <f t="shared" si="351"/>
        <v>Mauricio Alves</v>
      </c>
    </row>
    <row r="2386" spans="1:38" hidden="1" x14ac:dyDescent="0.25">
      <c r="A2386" s="26" t="s">
        <v>365</v>
      </c>
      <c r="B2386" s="30" t="s">
        <v>39</v>
      </c>
      <c r="C2386" s="26" t="s">
        <v>52</v>
      </c>
      <c r="D2386" s="26" t="s">
        <v>40</v>
      </c>
      <c r="E2386" s="27">
        <v>57059</v>
      </c>
      <c r="F2386" s="67">
        <v>503</v>
      </c>
      <c r="G2386" s="67"/>
      <c r="H2386" s="167">
        <v>6000856549</v>
      </c>
      <c r="I2386" s="96">
        <v>6000856941</v>
      </c>
      <c r="J2386" s="45" t="s">
        <v>1193</v>
      </c>
      <c r="K2386" s="30" t="str">
        <f t="shared" si="348"/>
        <v>Custeio</v>
      </c>
      <c r="L2386" s="47" t="s">
        <v>950</v>
      </c>
      <c r="M2386" s="47" t="s">
        <v>99</v>
      </c>
      <c r="N2386" s="26" t="str">
        <f t="shared" si="346"/>
        <v>Pendente</v>
      </c>
      <c r="O2386" s="47" t="s">
        <v>245</v>
      </c>
      <c r="P2386" s="47" t="s">
        <v>537</v>
      </c>
      <c r="Q2386" s="26" t="str">
        <f>IFERROR(IFERROR(VLOOKUP(H2386,[1]STATUS_CAPEX!I:J,2,0),VLOOKUP(H2386,[1]STATUS_OPEX!H:I,2,0)),0)</f>
        <v>LIB //CONC</v>
      </c>
      <c r="R2386" s="135">
        <v>45621</v>
      </c>
      <c r="S2386" s="32" t="s">
        <v>66</v>
      </c>
      <c r="T2386" s="47" t="s">
        <v>72</v>
      </c>
      <c r="U2386" s="33" t="s">
        <v>67</v>
      </c>
      <c r="V2386" s="33" t="str">
        <f t="shared" si="355"/>
        <v>OK</v>
      </c>
      <c r="W2386" s="33" t="s">
        <v>49</v>
      </c>
      <c r="X2386" s="33" t="s">
        <v>49</v>
      </c>
      <c r="Y2386" s="33" t="str">
        <f t="shared" si="354"/>
        <v>OK</v>
      </c>
      <c r="Z2386" s="14">
        <f t="shared" si="349"/>
        <v>0.8</v>
      </c>
      <c r="AA2386" s="48">
        <v>1876.53</v>
      </c>
      <c r="AB2386" s="76" t="str">
        <f>IFERROR(VLOOKUP(H2386,[1]!Tabela11[[#All],[PEP/ORDEM]:[Mês_Acompanhamento]],8,0),"GIRO")</f>
        <v>GIRO</v>
      </c>
      <c r="AC2386" s="36" t="s">
        <v>1048</v>
      </c>
      <c r="AD2386" s="37" t="s">
        <v>51</v>
      </c>
      <c r="AE2386" s="32" t="str">
        <f t="shared" si="353"/>
        <v>Realizado</v>
      </c>
      <c r="AF2386" s="38" t="s">
        <v>68</v>
      </c>
      <c r="AG2386" s="49">
        <f t="shared" si="345"/>
        <v>2006.46</v>
      </c>
      <c r="AH2386" s="40">
        <v>2548098.5699999998</v>
      </c>
      <c r="AI2386" s="50" t="e">
        <f t="shared" si="350"/>
        <v>#N/A</v>
      </c>
      <c r="AJ2386" s="50">
        <v>26506114</v>
      </c>
      <c r="AK2386" s="77">
        <v>2006.46</v>
      </c>
      <c r="AL2386" s="34" t="str">
        <f t="shared" si="351"/>
        <v>Mauricio Alves</v>
      </c>
    </row>
    <row r="2387" spans="1:38" hidden="1" x14ac:dyDescent="0.25">
      <c r="A2387" s="189" t="s">
        <v>106</v>
      </c>
      <c r="B2387" s="30" t="s">
        <v>39</v>
      </c>
      <c r="C2387" s="26" t="s">
        <v>52</v>
      </c>
      <c r="D2387" s="26" t="s">
        <v>40</v>
      </c>
      <c r="E2387" s="27">
        <v>71553</v>
      </c>
      <c r="F2387" s="67">
        <v>504</v>
      </c>
      <c r="G2387" s="67"/>
      <c r="H2387" s="44">
        <v>6000859048</v>
      </c>
      <c r="I2387" s="45">
        <v>19017899</v>
      </c>
      <c r="J2387" s="45" t="s">
        <v>1193</v>
      </c>
      <c r="K2387" s="30" t="str">
        <f t="shared" si="348"/>
        <v>Custeio</v>
      </c>
      <c r="L2387" s="47" t="s">
        <v>950</v>
      </c>
      <c r="M2387" s="47" t="s">
        <v>99</v>
      </c>
      <c r="N2387" s="26" t="str">
        <f t="shared" si="346"/>
        <v>Pendente</v>
      </c>
      <c r="O2387" s="47" t="s">
        <v>339</v>
      </c>
      <c r="P2387" s="47" t="s">
        <v>1194</v>
      </c>
      <c r="Q2387" s="26" t="str">
        <f>IFERROR(IFERROR(VLOOKUP(H2387,[1]STATUS_CAPEX!I:J,2,0),VLOOKUP(H2387,[1]STATUS_OPEX!H:I,2,0)),0)</f>
        <v>LIB //ATEC</v>
      </c>
      <c r="R2387" s="135">
        <v>45621</v>
      </c>
      <c r="S2387" s="32" t="s">
        <v>66</v>
      </c>
      <c r="T2387" s="47" t="s">
        <v>72</v>
      </c>
      <c r="U2387" s="33" t="s">
        <v>67</v>
      </c>
      <c r="V2387" s="33" t="str">
        <f t="shared" si="355"/>
        <v>OK</v>
      </c>
      <c r="W2387" s="33" t="s">
        <v>49</v>
      </c>
      <c r="X2387" s="33" t="s">
        <v>49</v>
      </c>
      <c r="Y2387" s="33" t="str">
        <f t="shared" si="354"/>
        <v>OK</v>
      </c>
      <c r="Z2387" s="14">
        <f t="shared" si="349"/>
        <v>0.8</v>
      </c>
      <c r="AA2387" s="48">
        <v>6085.9</v>
      </c>
      <c r="AB2387" s="76" t="str">
        <f>IFERROR(VLOOKUP(H2387,[1]!Tabela11[[#All],[PEP/ORDEM]:[Mês_Acompanhamento]],8,0),"GIRO")</f>
        <v>GIRO</v>
      </c>
      <c r="AC2387" s="36" t="s">
        <v>525</v>
      </c>
      <c r="AD2387" s="37" t="s">
        <v>51</v>
      </c>
      <c r="AE2387" s="32" t="str">
        <f t="shared" si="353"/>
        <v>Realizado</v>
      </c>
      <c r="AF2387" s="38" t="s">
        <v>68</v>
      </c>
      <c r="AG2387" s="49">
        <f t="shared" si="345"/>
        <v>3172.88</v>
      </c>
      <c r="AH2387" s="40">
        <v>2548098.5699999998</v>
      </c>
      <c r="AI2387" s="50" t="e">
        <f t="shared" si="350"/>
        <v>#N/A</v>
      </c>
      <c r="AJ2387" s="50">
        <v>26584981</v>
      </c>
      <c r="AK2387" s="77">
        <v>3172.88</v>
      </c>
      <c r="AL2387" s="34" t="str">
        <f t="shared" si="351"/>
        <v>Mauricio Alves</v>
      </c>
    </row>
    <row r="2388" spans="1:38" hidden="1" x14ac:dyDescent="0.25">
      <c r="A2388" s="189" t="s">
        <v>183</v>
      </c>
      <c r="B2388" s="26" t="s">
        <v>1195</v>
      </c>
      <c r="C2388" s="26" t="s">
        <v>1196</v>
      </c>
      <c r="D2388" s="26" t="s">
        <v>40</v>
      </c>
      <c r="E2388" s="27">
        <v>14391</v>
      </c>
      <c r="F2388" s="67">
        <v>367</v>
      </c>
      <c r="G2388" s="67"/>
      <c r="H2388" s="44" t="s">
        <v>1195</v>
      </c>
      <c r="I2388" s="45">
        <v>149009622</v>
      </c>
      <c r="J2388" s="45" t="s">
        <v>379</v>
      </c>
      <c r="K2388" s="30" t="str">
        <f t="shared" si="348"/>
        <v>Custeio</v>
      </c>
      <c r="L2388" s="47" t="s">
        <v>950</v>
      </c>
      <c r="M2388" s="47" t="s">
        <v>506</v>
      </c>
      <c r="N2388" s="26" t="str">
        <f t="shared" si="346"/>
        <v>Pendente</v>
      </c>
      <c r="O2388" s="47" t="s">
        <v>45</v>
      </c>
      <c r="P2388" s="47" t="s">
        <v>1197</v>
      </c>
      <c r="Q2388" s="26">
        <f>IFERROR(IFERROR(VLOOKUP(H2388,[1]STATUS_CAPEX!I:J,2,0),VLOOKUP(H2388,[1]STATUS_OPEX!H:I,2,0)),0)</f>
        <v>0</v>
      </c>
      <c r="R2388" s="135">
        <v>45621</v>
      </c>
      <c r="S2388" s="32" t="s">
        <v>66</v>
      </c>
      <c r="T2388" s="47" t="s">
        <v>48</v>
      </c>
      <c r="U2388" s="33" t="s">
        <v>67</v>
      </c>
      <c r="V2388" s="120" t="str">
        <f t="shared" si="355"/>
        <v>OK</v>
      </c>
      <c r="W2388" s="33" t="s">
        <v>49</v>
      </c>
      <c r="X2388" s="33" t="s">
        <v>49</v>
      </c>
      <c r="Y2388" s="120" t="str">
        <f t="shared" si="354"/>
        <v>NOK</v>
      </c>
      <c r="Z2388" s="14">
        <f t="shared" si="349"/>
        <v>0.6</v>
      </c>
      <c r="AA2388" s="48">
        <v>2183.73</v>
      </c>
      <c r="AB2388" s="76" t="str">
        <f>IFERROR(VLOOKUP(H2388,[1]!Tabela11[[#All],[PEP/ORDEM]:[Mês_Acompanhamento]],8,0),"GIRO")</f>
        <v>GIRO</v>
      </c>
      <c r="AC2388" s="36" t="s">
        <v>182</v>
      </c>
      <c r="AD2388" s="70">
        <v>45642</v>
      </c>
      <c r="AE2388" s="32" t="str">
        <f t="shared" si="353"/>
        <v>Não realizado</v>
      </c>
      <c r="AF2388" s="38" t="s">
        <v>68</v>
      </c>
      <c r="AG2388" s="49">
        <f t="shared" si="345"/>
        <v>0</v>
      </c>
      <c r="AH2388" s="40">
        <v>2548098.5699999998</v>
      </c>
      <c r="AI2388" s="50" t="e">
        <f t="shared" si="350"/>
        <v>#N/A</v>
      </c>
      <c r="AJ2388" s="41">
        <v>0</v>
      </c>
      <c r="AK2388" s="51">
        <v>0</v>
      </c>
      <c r="AL2388" s="34" t="str">
        <f t="shared" si="351"/>
        <v>Erica Fragoso</v>
      </c>
    </row>
    <row r="2389" spans="1:38" hidden="1" x14ac:dyDescent="0.25">
      <c r="A2389" s="43" t="s">
        <v>106</v>
      </c>
      <c r="B2389" s="30" t="s">
        <v>39</v>
      </c>
      <c r="C2389" s="26" t="s">
        <v>52</v>
      </c>
      <c r="D2389" s="26" t="s">
        <v>40</v>
      </c>
      <c r="E2389" s="27">
        <v>45131460</v>
      </c>
      <c r="F2389" s="67">
        <v>368</v>
      </c>
      <c r="G2389" s="67"/>
      <c r="H2389" s="44">
        <v>6000865323</v>
      </c>
      <c r="I2389" s="45">
        <v>93011507</v>
      </c>
      <c r="J2389" s="45" t="s">
        <v>1198</v>
      </c>
      <c r="K2389" s="30" t="str">
        <f t="shared" si="348"/>
        <v>Custeio</v>
      </c>
      <c r="L2389" s="47" t="s">
        <v>950</v>
      </c>
      <c r="M2389" s="47" t="s">
        <v>506</v>
      </c>
      <c r="N2389" s="26" t="str">
        <f t="shared" si="346"/>
        <v>Pendente</v>
      </c>
      <c r="O2389" s="47" t="s">
        <v>100</v>
      </c>
      <c r="P2389" s="47" t="s">
        <v>1180</v>
      </c>
      <c r="Q2389" s="26" t="str">
        <f>IFERROR(IFERROR(VLOOKUP(H2389,[1]STATUS_CAPEX!I:J,2,0),VLOOKUP(H2389,[1]STATUS_OPEX!H:I,2,0)),0)</f>
        <v>LIB //ATEC</v>
      </c>
      <c r="R2389" s="135">
        <v>45621</v>
      </c>
      <c r="S2389" s="32" t="s">
        <v>66</v>
      </c>
      <c r="T2389" s="47" t="s">
        <v>72</v>
      </c>
      <c r="U2389" s="33" t="s">
        <v>67</v>
      </c>
      <c r="V2389" s="120" t="str">
        <f t="shared" si="355"/>
        <v>OK</v>
      </c>
      <c r="W2389" s="33" t="s">
        <v>49</v>
      </c>
      <c r="X2389" s="33" t="s">
        <v>49</v>
      </c>
      <c r="Y2389" s="120" t="str">
        <f t="shared" si="354"/>
        <v>OK</v>
      </c>
      <c r="Z2389" s="14">
        <f t="shared" si="349"/>
        <v>0.8</v>
      </c>
      <c r="AA2389" s="48">
        <v>5350.85</v>
      </c>
      <c r="AB2389" s="76" t="str">
        <f>IFERROR(VLOOKUP(H2389,[1]!Tabela11[[#All],[PEP/ORDEM]:[Mês_Acompanhamento]],8,0),"GIRO")</f>
        <v>GIRO</v>
      </c>
      <c r="AC2389" s="36" t="s">
        <v>298</v>
      </c>
      <c r="AD2389" s="70">
        <v>45642</v>
      </c>
      <c r="AE2389" s="32" t="str">
        <f t="shared" si="353"/>
        <v>Realizado</v>
      </c>
      <c r="AF2389" s="38" t="s">
        <v>68</v>
      </c>
      <c r="AG2389" s="49">
        <f t="shared" si="345"/>
        <v>327.27</v>
      </c>
      <c r="AH2389" s="40">
        <v>2548098.5699999998</v>
      </c>
      <c r="AI2389" s="50" t="e">
        <f t="shared" si="350"/>
        <v>#N/A</v>
      </c>
      <c r="AJ2389" s="41">
        <v>26755194</v>
      </c>
      <c r="AK2389" s="51">
        <v>327.27</v>
      </c>
      <c r="AL2389" s="34" t="str">
        <f t="shared" si="351"/>
        <v>Mauricio Alves</v>
      </c>
    </row>
    <row r="2390" spans="1:38" hidden="1" x14ac:dyDescent="0.25">
      <c r="A2390" s="43" t="s">
        <v>106</v>
      </c>
      <c r="B2390" s="30" t="s">
        <v>39</v>
      </c>
      <c r="C2390" s="26" t="s">
        <v>52</v>
      </c>
      <c r="D2390" s="26" t="s">
        <v>40</v>
      </c>
      <c r="E2390" s="27">
        <v>45126095</v>
      </c>
      <c r="F2390" s="67">
        <v>369</v>
      </c>
      <c r="G2390" s="67"/>
      <c r="H2390" s="44">
        <v>6000865324</v>
      </c>
      <c r="I2390" s="112">
        <v>93017380</v>
      </c>
      <c r="J2390" s="112" t="s">
        <v>380</v>
      </c>
      <c r="K2390" s="30" t="str">
        <f t="shared" si="348"/>
        <v>Custeio</v>
      </c>
      <c r="L2390" s="47" t="s">
        <v>950</v>
      </c>
      <c r="M2390" s="47" t="s">
        <v>541</v>
      </c>
      <c r="N2390" s="26" t="str">
        <f t="shared" si="346"/>
        <v>Pendente</v>
      </c>
      <c r="O2390" s="47" t="s">
        <v>100</v>
      </c>
      <c r="P2390" s="47" t="s">
        <v>524</v>
      </c>
      <c r="Q2390" s="26" t="str">
        <f>IFERROR(IFERROR(VLOOKUP(H2390,[1]STATUS_CAPEX!I:J,2,0),VLOOKUP(H2390,[1]STATUS_OPEX!H:I,2,0)),0)</f>
        <v>LIB //ATEC</v>
      </c>
      <c r="R2390" s="135">
        <v>45621</v>
      </c>
      <c r="S2390" s="32" t="s">
        <v>66</v>
      </c>
      <c r="T2390" s="47" t="s">
        <v>72</v>
      </c>
      <c r="U2390" s="33" t="s">
        <v>67</v>
      </c>
      <c r="V2390" s="120" t="str">
        <f t="shared" si="355"/>
        <v>OK</v>
      </c>
      <c r="W2390" s="33" t="s">
        <v>49</v>
      </c>
      <c r="X2390" s="33" t="s">
        <v>49</v>
      </c>
      <c r="Y2390" s="120" t="str">
        <f t="shared" si="354"/>
        <v>OK</v>
      </c>
      <c r="Z2390" s="14">
        <f t="shared" si="349"/>
        <v>0.8</v>
      </c>
      <c r="AA2390" s="48">
        <v>425.72</v>
      </c>
      <c r="AB2390" s="76" t="str">
        <f>IFERROR(VLOOKUP(H2390,[1]!Tabela11[[#All],[PEP/ORDEM]:[Mês_Acompanhamento]],8,0),"GIRO")</f>
        <v>GIRO</v>
      </c>
      <c r="AC2390" s="36" t="s">
        <v>298</v>
      </c>
      <c r="AD2390" s="37">
        <v>45643</v>
      </c>
      <c r="AE2390" s="32" t="str">
        <f t="shared" si="353"/>
        <v>Realizado</v>
      </c>
      <c r="AF2390" s="38" t="s">
        <v>68</v>
      </c>
      <c r="AG2390" s="49">
        <f t="shared" si="345"/>
        <v>426.59</v>
      </c>
      <c r="AH2390" s="40">
        <v>2548098.5699999998</v>
      </c>
      <c r="AI2390" s="50" t="e">
        <f t="shared" si="350"/>
        <v>#N/A</v>
      </c>
      <c r="AJ2390" s="41">
        <v>26773180</v>
      </c>
      <c r="AK2390" s="51">
        <v>426.59</v>
      </c>
      <c r="AL2390" s="34" t="str">
        <f t="shared" si="351"/>
        <v>Mauricio Alves</v>
      </c>
    </row>
    <row r="2391" spans="1:38" ht="28.5" hidden="1" x14ac:dyDescent="0.25">
      <c r="A2391" s="26" t="s">
        <v>183</v>
      </c>
      <c r="B2391" s="30" t="s">
        <v>513</v>
      </c>
      <c r="C2391" s="26" t="s">
        <v>514</v>
      </c>
      <c r="D2391" s="26" t="s">
        <v>40</v>
      </c>
      <c r="E2391" s="27">
        <v>13451</v>
      </c>
      <c r="F2391" s="67">
        <v>960</v>
      </c>
      <c r="G2391" s="67"/>
      <c r="H2391" s="44" t="s">
        <v>514</v>
      </c>
      <c r="I2391" s="45" t="s">
        <v>287</v>
      </c>
      <c r="J2391" s="45" t="s">
        <v>63</v>
      </c>
      <c r="K2391" s="30" t="str">
        <f t="shared" si="348"/>
        <v>Sem Informação</v>
      </c>
      <c r="L2391" s="47" t="s">
        <v>136</v>
      </c>
      <c r="M2391" s="47" t="s">
        <v>891</v>
      </c>
      <c r="N2391" s="26" t="str">
        <f t="shared" si="346"/>
        <v>Pendente</v>
      </c>
      <c r="O2391" s="47" t="s">
        <v>117</v>
      </c>
      <c r="P2391" s="47" t="s">
        <v>735</v>
      </c>
      <c r="Q2391" s="26">
        <f>IFERROR(IFERROR(VLOOKUP(H2391,[1]STATUS_CAPEX!I:J,2,0),VLOOKUP(H2391,[1]STATUS_OPEX!H:I,2,0)),0)</f>
        <v>0</v>
      </c>
      <c r="R2391" s="135">
        <v>45622</v>
      </c>
      <c r="S2391" s="32" t="s">
        <v>66</v>
      </c>
      <c r="T2391" s="47" t="s">
        <v>48</v>
      </c>
      <c r="U2391" s="33" t="s">
        <v>67</v>
      </c>
      <c r="V2391" s="33" t="str">
        <f t="shared" si="355"/>
        <v>OK</v>
      </c>
      <c r="W2391" s="33" t="s">
        <v>148</v>
      </c>
      <c r="X2391" s="33" t="s">
        <v>148</v>
      </c>
      <c r="Y2391" s="33" t="str">
        <f t="shared" si="354"/>
        <v>NOK</v>
      </c>
      <c r="Z2391" s="14">
        <f t="shared" si="349"/>
        <v>0.2</v>
      </c>
      <c r="AA2391" s="48">
        <v>413.76</v>
      </c>
      <c r="AB2391" s="76" t="str">
        <f>IFERROR(VLOOKUP(H2391,[1]!Tabela11[[#All],[PEP/ORDEM]:[Mês_Acompanhamento]],8,0),"GIRO")</f>
        <v>GIRO</v>
      </c>
      <c r="AC2391" s="36" t="s">
        <v>182</v>
      </c>
      <c r="AD2391" s="37" t="s">
        <v>51</v>
      </c>
      <c r="AE2391" s="32" t="str">
        <f t="shared" si="353"/>
        <v>Não realizado</v>
      </c>
      <c r="AF2391" s="38" t="s">
        <v>68</v>
      </c>
      <c r="AG2391" s="49">
        <f t="shared" si="345"/>
        <v>413.76</v>
      </c>
      <c r="AH2391" s="40">
        <v>2548098.5699999998</v>
      </c>
      <c r="AI2391" s="50" t="e">
        <f t="shared" si="350"/>
        <v>#N/A</v>
      </c>
      <c r="AJ2391" s="110"/>
      <c r="AK2391" s="77"/>
      <c r="AL2391" s="34" t="str">
        <f t="shared" si="351"/>
        <v>Erica Fragoso</v>
      </c>
    </row>
    <row r="2392" spans="1:38" hidden="1" x14ac:dyDescent="0.25">
      <c r="A2392" s="26" t="s">
        <v>106</v>
      </c>
      <c r="B2392" s="30" t="s">
        <v>39</v>
      </c>
      <c r="C2392" s="26" t="s">
        <v>52</v>
      </c>
      <c r="D2392" s="26" t="s">
        <v>40</v>
      </c>
      <c r="E2392" s="27">
        <v>15942</v>
      </c>
      <c r="F2392" s="67">
        <v>961</v>
      </c>
      <c r="G2392" s="67"/>
      <c r="H2392" s="44">
        <v>6000863432</v>
      </c>
      <c r="I2392" s="211" t="s">
        <v>1137</v>
      </c>
      <c r="J2392" s="211" t="s">
        <v>1137</v>
      </c>
      <c r="K2392" s="30" t="str">
        <f t="shared" si="348"/>
        <v>Custeio</v>
      </c>
      <c r="L2392" s="47" t="s">
        <v>136</v>
      </c>
      <c r="M2392" s="47" t="s">
        <v>891</v>
      </c>
      <c r="N2392" s="26" t="str">
        <f t="shared" si="346"/>
        <v>Pendente</v>
      </c>
      <c r="O2392" s="47" t="s">
        <v>100</v>
      </c>
      <c r="P2392" s="47" t="s">
        <v>1199</v>
      </c>
      <c r="Q2392" s="26" t="str">
        <f>IFERROR(IFERROR(VLOOKUP(H2392,[1]STATUS_CAPEX!I:J,2,0),VLOOKUP(H2392,[1]STATUS_OPEX!H:I,2,0)),0)</f>
        <v>LIB //ATEC</v>
      </c>
      <c r="R2392" s="135">
        <v>45622</v>
      </c>
      <c r="S2392" s="32" t="s">
        <v>66</v>
      </c>
      <c r="T2392" s="47" t="s">
        <v>72</v>
      </c>
      <c r="U2392" s="33" t="s">
        <v>67</v>
      </c>
      <c r="V2392" s="33" t="str">
        <f t="shared" si="355"/>
        <v>OK</v>
      </c>
      <c r="W2392" s="33" t="s">
        <v>49</v>
      </c>
      <c r="X2392" s="33" t="s">
        <v>49</v>
      </c>
      <c r="Y2392" s="33" t="str">
        <f t="shared" si="354"/>
        <v>OK</v>
      </c>
      <c r="Z2392" s="14">
        <f t="shared" si="349"/>
        <v>0.8</v>
      </c>
      <c r="AA2392" s="48">
        <v>1071.73</v>
      </c>
      <c r="AB2392" s="76" t="str">
        <f>IFERROR(VLOOKUP(H2392,[1]!Tabela11[[#All],[PEP/ORDEM]:[Mês_Acompanhamento]],8,0),"GIRO")</f>
        <v>GIRO</v>
      </c>
      <c r="AC2392" s="104" t="s">
        <v>1058</v>
      </c>
      <c r="AD2392" s="37" t="s">
        <v>51</v>
      </c>
      <c r="AE2392" s="32" t="str">
        <f t="shared" si="353"/>
        <v>Realizado</v>
      </c>
      <c r="AF2392" s="38" t="s">
        <v>68</v>
      </c>
      <c r="AG2392" s="49">
        <f t="shared" si="345"/>
        <v>1093.25</v>
      </c>
      <c r="AH2392" s="40">
        <v>2548098.5699999998</v>
      </c>
      <c r="AI2392" s="50" t="e">
        <f t="shared" si="350"/>
        <v>#N/A</v>
      </c>
      <c r="AJ2392" s="50">
        <v>26631785</v>
      </c>
      <c r="AK2392" s="77">
        <v>1093.25</v>
      </c>
      <c r="AL2392" s="34" t="str">
        <f t="shared" si="351"/>
        <v>Mauricio Alves</v>
      </c>
    </row>
    <row r="2393" spans="1:38" hidden="1" x14ac:dyDescent="0.25">
      <c r="A2393" s="26" t="s">
        <v>365</v>
      </c>
      <c r="B2393" s="26" t="s">
        <v>39</v>
      </c>
      <c r="C2393" s="26" t="s">
        <v>52</v>
      </c>
      <c r="D2393" s="26" t="s">
        <v>40</v>
      </c>
      <c r="E2393" s="27">
        <v>4123</v>
      </c>
      <c r="F2393" s="67">
        <v>962</v>
      </c>
      <c r="G2393" s="67"/>
      <c r="H2393" s="44">
        <v>6000863556</v>
      </c>
      <c r="I2393" s="45" t="s">
        <v>287</v>
      </c>
      <c r="J2393" s="45" t="s">
        <v>1182</v>
      </c>
      <c r="K2393" s="30" t="str">
        <f t="shared" si="348"/>
        <v>Custeio</v>
      </c>
      <c r="L2393" s="47" t="s">
        <v>136</v>
      </c>
      <c r="M2393" s="47" t="s">
        <v>891</v>
      </c>
      <c r="N2393" s="26" t="str">
        <f t="shared" si="346"/>
        <v>Realizado</v>
      </c>
      <c r="O2393" s="47" t="s">
        <v>45</v>
      </c>
      <c r="P2393" s="47" t="s">
        <v>76</v>
      </c>
      <c r="Q2393" s="26" t="str">
        <f>IFERROR(IFERROR(VLOOKUP(H2393,[1]STATUS_CAPEX!I:J,2,0),VLOOKUP(H2393,[1]STATUS_OPEX!H:I,2,0)),0)</f>
        <v>LIB //CONC</v>
      </c>
      <c r="R2393" s="135">
        <v>45622</v>
      </c>
      <c r="S2393" s="32" t="s">
        <v>66</v>
      </c>
      <c r="T2393" s="47" t="s">
        <v>72</v>
      </c>
      <c r="U2393" s="33" t="s">
        <v>39</v>
      </c>
      <c r="V2393" s="33" t="str">
        <f t="shared" si="355"/>
        <v>OK</v>
      </c>
      <c r="W2393" s="33" t="s">
        <v>49</v>
      </c>
      <c r="X2393" s="33" t="s">
        <v>49</v>
      </c>
      <c r="Y2393" s="33" t="str">
        <f t="shared" si="354"/>
        <v>OK</v>
      </c>
      <c r="Z2393" s="14">
        <f t="shared" si="349"/>
        <v>1</v>
      </c>
      <c r="AA2393" s="48">
        <v>1377.35</v>
      </c>
      <c r="AB2393" s="76" t="str">
        <f>IFERROR(VLOOKUP(H2393,[1]!Tabela11[[#All],[PEP/ORDEM]:[Mês_Acompanhamento]],8,0),"GIRO")</f>
        <v>GIRO</v>
      </c>
      <c r="AC2393" s="36" t="s">
        <v>1048</v>
      </c>
      <c r="AD2393" s="37" t="s">
        <v>51</v>
      </c>
      <c r="AE2393" s="32" t="str">
        <f t="shared" si="353"/>
        <v>Realizado</v>
      </c>
      <c r="AF2393" s="38" t="s">
        <v>68</v>
      </c>
      <c r="AG2393" s="49">
        <f t="shared" si="345"/>
        <v>400.07</v>
      </c>
      <c r="AH2393" s="40">
        <v>2548098.5699999998</v>
      </c>
      <c r="AI2393" s="50" t="e">
        <f t="shared" si="350"/>
        <v>#N/A</v>
      </c>
      <c r="AJ2393" s="110">
        <v>26615808</v>
      </c>
      <c r="AK2393" s="77">
        <v>400.07</v>
      </c>
      <c r="AL2393" s="34" t="str">
        <f t="shared" si="351"/>
        <v>Mauricio Alves</v>
      </c>
    </row>
    <row r="2394" spans="1:38" hidden="1" x14ac:dyDescent="0.25">
      <c r="A2394" s="43" t="s">
        <v>365</v>
      </c>
      <c r="B2394" s="26" t="s">
        <v>39</v>
      </c>
      <c r="C2394" s="26" t="s">
        <v>52</v>
      </c>
      <c r="D2394" s="26" t="s">
        <v>40</v>
      </c>
      <c r="E2394" s="27">
        <v>16001</v>
      </c>
      <c r="F2394" s="67">
        <v>963</v>
      </c>
      <c r="G2394" s="67"/>
      <c r="H2394" s="44">
        <v>6000859631</v>
      </c>
      <c r="I2394" s="45" t="s">
        <v>1137</v>
      </c>
      <c r="J2394" s="45" t="s">
        <v>1138</v>
      </c>
      <c r="K2394" s="30" t="str">
        <f t="shared" si="348"/>
        <v>Custeio</v>
      </c>
      <c r="L2394" s="47"/>
      <c r="M2394" s="47" t="s">
        <v>891</v>
      </c>
      <c r="N2394" s="26" t="str">
        <f t="shared" si="346"/>
        <v>Realizado</v>
      </c>
      <c r="O2394" s="47" t="s">
        <v>45</v>
      </c>
      <c r="P2394" s="47" t="s">
        <v>76</v>
      </c>
      <c r="Q2394" s="26" t="str">
        <f>IFERROR(IFERROR(VLOOKUP(H2394,[1]STATUS_CAPEX!I:J,2,0),VLOOKUP(H2394,[1]STATUS_OPEX!H:I,2,0)),0)</f>
        <v>LIB //CONC</v>
      </c>
      <c r="R2394" s="135">
        <v>45622</v>
      </c>
      <c r="S2394" s="32" t="s">
        <v>66</v>
      </c>
      <c r="T2394" s="47" t="s">
        <v>72</v>
      </c>
      <c r="U2394" s="33" t="s">
        <v>39</v>
      </c>
      <c r="V2394" s="33" t="s">
        <v>39</v>
      </c>
      <c r="W2394" s="33" t="s">
        <v>49</v>
      </c>
      <c r="X2394" s="33" t="s">
        <v>49</v>
      </c>
      <c r="Y2394" s="33" t="str">
        <f t="shared" si="354"/>
        <v>OK</v>
      </c>
      <c r="Z2394" s="14">
        <f t="shared" si="349"/>
        <v>1</v>
      </c>
      <c r="AA2394" s="48">
        <v>6356</v>
      </c>
      <c r="AB2394" s="76" t="str">
        <f>IFERROR(VLOOKUP(H2394,[1]!Tabela11[[#All],[PEP/ORDEM]:[Mês_Acompanhamento]],8,0),"GIRO")</f>
        <v>GIRO</v>
      </c>
      <c r="AC2394" s="36" t="s">
        <v>73</v>
      </c>
      <c r="AD2394" s="37" t="s">
        <v>51</v>
      </c>
      <c r="AE2394" s="32" t="str">
        <f t="shared" si="353"/>
        <v>Realizado</v>
      </c>
      <c r="AF2394" s="38" t="s">
        <v>68</v>
      </c>
      <c r="AG2394" s="49">
        <f t="shared" si="345"/>
        <v>4539.6499999999996</v>
      </c>
      <c r="AH2394" s="40">
        <v>2548098.5699999998</v>
      </c>
      <c r="AI2394" s="50" t="e">
        <f t="shared" si="350"/>
        <v>#N/A</v>
      </c>
      <c r="AJ2394" s="110">
        <v>26651318</v>
      </c>
      <c r="AK2394" s="77">
        <v>4539.6499999999996</v>
      </c>
      <c r="AL2394" s="34" t="str">
        <f t="shared" si="351"/>
        <v>Mauricio Alves</v>
      </c>
    </row>
    <row r="2395" spans="1:38" hidden="1" x14ac:dyDescent="0.25">
      <c r="A2395" s="43" t="s">
        <v>365</v>
      </c>
      <c r="B2395" s="26" t="s">
        <v>39</v>
      </c>
      <c r="C2395" s="26" t="s">
        <v>52</v>
      </c>
      <c r="D2395" s="26" t="s">
        <v>40</v>
      </c>
      <c r="E2395" s="27">
        <v>14081</v>
      </c>
      <c r="F2395" s="67">
        <v>964</v>
      </c>
      <c r="G2395" s="67"/>
      <c r="H2395" s="44">
        <v>6000859631</v>
      </c>
      <c r="I2395" s="45" t="s">
        <v>1137</v>
      </c>
      <c r="J2395" s="45" t="s">
        <v>1138</v>
      </c>
      <c r="K2395" s="30" t="str">
        <f t="shared" si="348"/>
        <v>Custeio</v>
      </c>
      <c r="L2395" s="47"/>
      <c r="M2395" s="47" t="s">
        <v>891</v>
      </c>
      <c r="N2395" s="26" t="str">
        <f t="shared" si="346"/>
        <v>Realizado</v>
      </c>
      <c r="O2395" s="47" t="s">
        <v>45</v>
      </c>
      <c r="P2395" s="47" t="s">
        <v>76</v>
      </c>
      <c r="Q2395" s="26" t="str">
        <f>IFERROR(IFERROR(VLOOKUP(H2395,[1]STATUS_CAPEX!I:J,2,0),VLOOKUP(H2395,[1]STATUS_OPEX!H:I,2,0)),0)</f>
        <v>LIB //CONC</v>
      </c>
      <c r="R2395" s="135">
        <v>45622</v>
      </c>
      <c r="S2395" s="32" t="s">
        <v>66</v>
      </c>
      <c r="T2395" s="47" t="s">
        <v>72</v>
      </c>
      <c r="U2395" s="33" t="s">
        <v>39</v>
      </c>
      <c r="V2395" s="33" t="s">
        <v>39</v>
      </c>
      <c r="W2395" s="33" t="s">
        <v>49</v>
      </c>
      <c r="X2395" s="33" t="s">
        <v>49</v>
      </c>
      <c r="Y2395" s="33" t="str">
        <f t="shared" si="354"/>
        <v>OK</v>
      </c>
      <c r="Z2395" s="14">
        <f t="shared" si="349"/>
        <v>1</v>
      </c>
      <c r="AA2395" s="48">
        <v>1539.72</v>
      </c>
      <c r="AB2395" s="76" t="str">
        <f>IFERROR(VLOOKUP(H2395,[1]!Tabela11[[#All],[PEP/ORDEM]:[Mês_Acompanhamento]],8,0),"GIRO")</f>
        <v>GIRO</v>
      </c>
      <c r="AC2395" s="36" t="s">
        <v>73</v>
      </c>
      <c r="AD2395" s="37" t="s">
        <v>51</v>
      </c>
      <c r="AE2395" s="32" t="str">
        <f t="shared" si="353"/>
        <v>Realizado</v>
      </c>
      <c r="AF2395" s="38" t="s">
        <v>68</v>
      </c>
      <c r="AG2395" s="49">
        <f t="shared" si="345"/>
        <v>1175.4000000000001</v>
      </c>
      <c r="AH2395" s="40">
        <v>2548098.5699999998</v>
      </c>
      <c r="AI2395" s="50" t="e">
        <f t="shared" si="350"/>
        <v>#N/A</v>
      </c>
      <c r="AJ2395" s="110">
        <v>26651318</v>
      </c>
      <c r="AK2395" s="77">
        <v>1175.4000000000001</v>
      </c>
      <c r="AL2395" s="34" t="str">
        <f t="shared" si="351"/>
        <v>Mauricio Alves</v>
      </c>
    </row>
    <row r="2396" spans="1:38" hidden="1" x14ac:dyDescent="0.25">
      <c r="A2396" s="26" t="s">
        <v>365</v>
      </c>
      <c r="B2396" s="26" t="s">
        <v>39</v>
      </c>
      <c r="C2396" s="26" t="s">
        <v>52</v>
      </c>
      <c r="D2396" s="26" t="s">
        <v>40</v>
      </c>
      <c r="E2396" s="27">
        <v>14391</v>
      </c>
      <c r="F2396" s="67">
        <v>965</v>
      </c>
      <c r="G2396" s="67"/>
      <c r="H2396" s="44">
        <v>6000863638</v>
      </c>
      <c r="I2396" s="45">
        <v>149009622</v>
      </c>
      <c r="J2396" s="45" t="s">
        <v>379</v>
      </c>
      <c r="K2396" s="30" t="str">
        <f t="shared" si="348"/>
        <v>Custeio</v>
      </c>
      <c r="L2396" s="47" t="s">
        <v>136</v>
      </c>
      <c r="M2396" s="47" t="s">
        <v>891</v>
      </c>
      <c r="N2396" s="26" t="str">
        <f t="shared" si="346"/>
        <v>Realizado</v>
      </c>
      <c r="O2396" s="47" t="s">
        <v>45</v>
      </c>
      <c r="P2396" s="47" t="s">
        <v>76</v>
      </c>
      <c r="Q2396" s="26" t="str">
        <f>IFERROR(IFERROR(VLOOKUP(H2396,[1]STATUS_CAPEX!I:J,2,0),VLOOKUP(H2396,[1]STATUS_OPEX!H:I,2,0)),0)</f>
        <v>LIB //CONC</v>
      </c>
      <c r="R2396" s="135">
        <v>45622</v>
      </c>
      <c r="S2396" s="32" t="s">
        <v>66</v>
      </c>
      <c r="T2396" s="47" t="s">
        <v>72</v>
      </c>
      <c r="U2396" s="33" t="s">
        <v>39</v>
      </c>
      <c r="V2396" s="33" t="str">
        <f t="shared" ref="V2396:V2401" si="356">IF(E2396&gt;0,"OK","NOK")</f>
        <v>OK</v>
      </c>
      <c r="W2396" s="33" t="s">
        <v>49</v>
      </c>
      <c r="X2396" s="33" t="s">
        <v>49</v>
      </c>
      <c r="Y2396" s="33" t="str">
        <f t="shared" si="354"/>
        <v>OK</v>
      </c>
      <c r="Z2396" s="14">
        <f t="shared" si="349"/>
        <v>1</v>
      </c>
      <c r="AA2396" s="48">
        <v>3104.08</v>
      </c>
      <c r="AB2396" s="76" t="str">
        <f>IFERROR(VLOOKUP(H2396,[1]!Tabela11[[#All],[PEP/ORDEM]:[Mês_Acompanhamento]],8,0),"GIRO")</f>
        <v>GIRO</v>
      </c>
      <c r="AC2396" s="36" t="s">
        <v>1058</v>
      </c>
      <c r="AD2396" s="37" t="s">
        <v>51</v>
      </c>
      <c r="AE2396" s="32" t="str">
        <f t="shared" si="353"/>
        <v>Realizado</v>
      </c>
      <c r="AF2396" s="38" t="s">
        <v>68</v>
      </c>
      <c r="AG2396" s="49">
        <f t="shared" si="345"/>
        <v>1975.54</v>
      </c>
      <c r="AH2396" s="40">
        <v>2548098.5699999998</v>
      </c>
      <c r="AI2396" s="50" t="e">
        <f t="shared" si="350"/>
        <v>#N/A</v>
      </c>
      <c r="AJ2396" s="50">
        <v>26615973</v>
      </c>
      <c r="AK2396" s="77">
        <v>1975.54</v>
      </c>
      <c r="AL2396" s="34" t="str">
        <f t="shared" si="351"/>
        <v>Mauricio Alves</v>
      </c>
    </row>
    <row r="2397" spans="1:38" hidden="1" x14ac:dyDescent="0.25">
      <c r="A2397" s="189" t="s">
        <v>106</v>
      </c>
      <c r="B2397" s="30" t="s">
        <v>39</v>
      </c>
      <c r="C2397" s="26" t="s">
        <v>52</v>
      </c>
      <c r="D2397" s="26" t="s">
        <v>40</v>
      </c>
      <c r="E2397" s="27">
        <v>58865</v>
      </c>
      <c r="F2397" s="67">
        <v>332</v>
      </c>
      <c r="G2397" s="67"/>
      <c r="H2397" s="44">
        <v>6000857763</v>
      </c>
      <c r="I2397" s="45">
        <v>149044425</v>
      </c>
      <c r="J2397" s="45" t="s">
        <v>1166</v>
      </c>
      <c r="K2397" s="30" t="str">
        <f t="shared" si="348"/>
        <v>Custeio</v>
      </c>
      <c r="L2397" s="47" t="s">
        <v>950</v>
      </c>
      <c r="M2397" s="47" t="s">
        <v>44</v>
      </c>
      <c r="N2397" s="26" t="str">
        <f t="shared" si="346"/>
        <v>Pendente</v>
      </c>
      <c r="O2397" s="47" t="s">
        <v>45</v>
      </c>
      <c r="P2397" s="47" t="s">
        <v>537</v>
      </c>
      <c r="Q2397" s="26" t="str">
        <f>IFERROR(IFERROR(VLOOKUP(H2397,[1]STATUS_CAPEX!I:J,2,0),VLOOKUP(H2397,[1]STATUS_OPEX!H:I,2,0)),0)</f>
        <v>LIB //ATEC</v>
      </c>
      <c r="R2397" s="135">
        <v>45622</v>
      </c>
      <c r="S2397" s="32" t="s">
        <v>66</v>
      </c>
      <c r="T2397" s="47" t="s">
        <v>72</v>
      </c>
      <c r="U2397" s="33" t="s">
        <v>1200</v>
      </c>
      <c r="V2397" s="33" t="str">
        <f t="shared" si="356"/>
        <v>OK</v>
      </c>
      <c r="W2397" s="33" t="s">
        <v>49</v>
      </c>
      <c r="X2397" s="33" t="s">
        <v>49</v>
      </c>
      <c r="Y2397" s="33" t="str">
        <f t="shared" si="354"/>
        <v>OK</v>
      </c>
      <c r="Z2397" s="14">
        <f t="shared" si="349"/>
        <v>0.8</v>
      </c>
      <c r="AA2397" s="48">
        <v>3378.22</v>
      </c>
      <c r="AB2397" s="76" t="str">
        <f>IFERROR(VLOOKUP(H2397,[1]!Tabela11[[#All],[PEP/ORDEM]:[Mês_Acompanhamento]],8,0),"GIRO")</f>
        <v>GIRO</v>
      </c>
      <c r="AC2397" s="104" t="s">
        <v>1058</v>
      </c>
      <c r="AD2397" s="37" t="s">
        <v>51</v>
      </c>
      <c r="AE2397" s="32" t="str">
        <f t="shared" si="353"/>
        <v>Realizado</v>
      </c>
      <c r="AF2397" s="38" t="s">
        <v>68</v>
      </c>
      <c r="AG2397" s="49">
        <f t="shared" si="345"/>
        <v>2113.5500000000002</v>
      </c>
      <c r="AH2397" s="40">
        <v>2548098.5699999998</v>
      </c>
      <c r="AI2397" s="50" t="e">
        <f t="shared" si="350"/>
        <v>#N/A</v>
      </c>
      <c r="AJ2397" s="50">
        <v>26632355</v>
      </c>
      <c r="AK2397" s="77">
        <v>2113.5500000000002</v>
      </c>
      <c r="AL2397" s="34" t="str">
        <f t="shared" si="351"/>
        <v>Mauricio Alves</v>
      </c>
    </row>
    <row r="2398" spans="1:38" hidden="1" x14ac:dyDescent="0.25">
      <c r="A2398" s="189" t="s">
        <v>106</v>
      </c>
      <c r="B2398" s="30" t="s">
        <v>39</v>
      </c>
      <c r="C2398" s="26" t="s">
        <v>52</v>
      </c>
      <c r="D2398" s="26" t="s">
        <v>40</v>
      </c>
      <c r="E2398" s="27">
        <v>15706</v>
      </c>
      <c r="F2398" s="67">
        <v>333</v>
      </c>
      <c r="G2398" s="67"/>
      <c r="H2398" s="44">
        <v>6000868690</v>
      </c>
      <c r="I2398" s="112" t="s">
        <v>287</v>
      </c>
      <c r="J2398" s="112" t="s">
        <v>1056</v>
      </c>
      <c r="K2398" s="30" t="str">
        <f t="shared" si="348"/>
        <v>Custeio</v>
      </c>
      <c r="L2398" s="47"/>
      <c r="M2398" s="47" t="s">
        <v>44</v>
      </c>
      <c r="N2398" s="26" t="str">
        <f t="shared" si="346"/>
        <v>Pendente</v>
      </c>
      <c r="O2398" s="47" t="s">
        <v>45</v>
      </c>
      <c r="P2398" s="47" t="s">
        <v>537</v>
      </c>
      <c r="Q2398" s="26" t="str">
        <f>IFERROR(IFERROR(VLOOKUP(H2398,[1]STATUS_CAPEX!I:J,2,0),VLOOKUP(H2398,[1]STATUS_OPEX!H:I,2,0)),0)</f>
        <v>ABER//ABER</v>
      </c>
      <c r="R2398" s="135">
        <v>45622</v>
      </c>
      <c r="S2398" s="32" t="s">
        <v>66</v>
      </c>
      <c r="T2398" s="47" t="s">
        <v>72</v>
      </c>
      <c r="U2398" s="33" t="s">
        <v>67</v>
      </c>
      <c r="V2398" s="33" t="str">
        <f t="shared" si="356"/>
        <v>OK</v>
      </c>
      <c r="W2398" s="33" t="s">
        <v>49</v>
      </c>
      <c r="X2398" s="33" t="s">
        <v>49</v>
      </c>
      <c r="Y2398" s="33" t="str">
        <f t="shared" si="354"/>
        <v>OK</v>
      </c>
      <c r="Z2398" s="14">
        <f t="shared" si="349"/>
        <v>0.8</v>
      </c>
      <c r="AA2398" s="48">
        <v>5480</v>
      </c>
      <c r="AB2398" s="76" t="str">
        <f>IFERROR(VLOOKUP(H2398,[1]!Tabela11[[#All],[PEP/ORDEM]:[Mês_Acompanhamento]],8,0),"GIRO")</f>
        <v>GIRO</v>
      </c>
      <c r="AC2398" s="36" t="s">
        <v>298</v>
      </c>
      <c r="AD2398" s="37">
        <v>45643</v>
      </c>
      <c r="AE2398" s="32" t="str">
        <f t="shared" si="353"/>
        <v>Realizado</v>
      </c>
      <c r="AF2398" s="38" t="s">
        <v>68</v>
      </c>
      <c r="AG2398" s="49">
        <f t="shared" si="345"/>
        <v>1355.54</v>
      </c>
      <c r="AH2398" s="40">
        <v>2548098.5699999998</v>
      </c>
      <c r="AI2398" s="50" t="e">
        <f t="shared" si="350"/>
        <v>#N/A</v>
      </c>
      <c r="AJ2398" s="41">
        <v>26786279</v>
      </c>
      <c r="AK2398" s="51">
        <v>1355.54</v>
      </c>
      <c r="AL2398" s="34" t="str">
        <f t="shared" si="351"/>
        <v>Mauricio Alves</v>
      </c>
    </row>
    <row r="2399" spans="1:38" hidden="1" x14ac:dyDescent="0.25">
      <c r="A2399" s="189" t="s">
        <v>0</v>
      </c>
      <c r="B2399" s="26" t="s">
        <v>180</v>
      </c>
      <c r="C2399" s="26" t="s">
        <v>180</v>
      </c>
      <c r="D2399" s="26" t="s">
        <v>40</v>
      </c>
      <c r="E2399" s="27">
        <v>45131124</v>
      </c>
      <c r="F2399" s="67">
        <v>334</v>
      </c>
      <c r="G2399" s="67"/>
      <c r="H2399" s="44" t="s">
        <v>1201</v>
      </c>
      <c r="I2399" s="45" t="s">
        <v>63</v>
      </c>
      <c r="J2399" s="45" t="s">
        <v>63</v>
      </c>
      <c r="K2399" s="30" t="str">
        <f t="shared" si="348"/>
        <v>EME</v>
      </c>
      <c r="L2399" s="47" t="s">
        <v>950</v>
      </c>
      <c r="M2399" s="47" t="s">
        <v>44</v>
      </c>
      <c r="N2399" s="26" t="str">
        <f t="shared" si="346"/>
        <v>Pendente</v>
      </c>
      <c r="O2399" s="47" t="s">
        <v>45</v>
      </c>
      <c r="P2399" s="47" t="s">
        <v>946</v>
      </c>
      <c r="Q2399" s="26" t="str">
        <f>IFERROR(IFERROR(VLOOKUP(H2399,[1]STATUS_CAPEX!I:J,2,0),VLOOKUP(H2399,[1]STATUS_OPEX!H:I,2,0)),0)</f>
        <v>LIB //ATEC</v>
      </c>
      <c r="R2399" s="135">
        <v>45622</v>
      </c>
      <c r="S2399" s="32" t="s">
        <v>66</v>
      </c>
      <c r="T2399" s="47" t="s">
        <v>48</v>
      </c>
      <c r="U2399" s="33" t="s">
        <v>67</v>
      </c>
      <c r="V2399" s="120" t="str">
        <f t="shared" si="356"/>
        <v>OK</v>
      </c>
      <c r="W2399" s="33" t="s">
        <v>49</v>
      </c>
      <c r="X2399" s="33" t="s">
        <v>148</v>
      </c>
      <c r="Y2399" s="120" t="str">
        <f t="shared" si="354"/>
        <v>OK</v>
      </c>
      <c r="Z2399" s="14">
        <f t="shared" si="349"/>
        <v>0.6</v>
      </c>
      <c r="AA2399" s="48">
        <v>6886.2</v>
      </c>
      <c r="AB2399" s="76" t="str">
        <f>IFERROR(VLOOKUP(H2399,[1]!Tabela11[[#All],[PEP/ORDEM]:[Mês_Acompanhamento]],8,0),"GIRO")</f>
        <v>GIRO</v>
      </c>
      <c r="AC2399" s="36" t="s">
        <v>182</v>
      </c>
      <c r="AD2399" s="70">
        <v>45645</v>
      </c>
      <c r="AE2399" s="32" t="str">
        <f t="shared" si="353"/>
        <v>Realizado</v>
      </c>
      <c r="AF2399" s="38" t="s">
        <v>68</v>
      </c>
      <c r="AG2399" s="49">
        <f t="shared" si="345"/>
        <v>3297.47</v>
      </c>
      <c r="AH2399" s="40">
        <v>2548098.5699999998</v>
      </c>
      <c r="AI2399" s="50" t="e">
        <f t="shared" si="350"/>
        <v>#N/A</v>
      </c>
      <c r="AJ2399" s="41">
        <v>1</v>
      </c>
      <c r="AK2399" s="51">
        <v>3297.47</v>
      </c>
      <c r="AL2399" s="34" t="str">
        <f t="shared" si="351"/>
        <v>Mauricio Alves</v>
      </c>
    </row>
    <row r="2400" spans="1:38" hidden="1" x14ac:dyDescent="0.25">
      <c r="A2400" s="189" t="s">
        <v>183</v>
      </c>
      <c r="B2400" s="26" t="s">
        <v>1202</v>
      </c>
      <c r="C2400" s="26" t="s">
        <v>1203</v>
      </c>
      <c r="D2400" s="26" t="s">
        <v>40</v>
      </c>
      <c r="E2400" s="27">
        <v>15344</v>
      </c>
      <c r="F2400" s="67">
        <v>335</v>
      </c>
      <c r="G2400" s="67"/>
      <c r="H2400" s="44" t="s">
        <v>558</v>
      </c>
      <c r="I2400" s="211">
        <v>67603128</v>
      </c>
      <c r="J2400" s="211" t="s">
        <v>380</v>
      </c>
      <c r="K2400" s="30" t="s">
        <v>1204</v>
      </c>
      <c r="L2400" s="47" t="s">
        <v>75</v>
      </c>
      <c r="M2400" s="47" t="s">
        <v>44</v>
      </c>
      <c r="N2400" s="26" t="str">
        <f t="shared" si="346"/>
        <v>Pendente</v>
      </c>
      <c r="O2400" s="47" t="s">
        <v>117</v>
      </c>
      <c r="P2400" s="47" t="s">
        <v>76</v>
      </c>
      <c r="Q2400" s="26">
        <f>IFERROR(IFERROR(VLOOKUP(H2400,[1]STATUS_CAPEX!I:J,2,0),VLOOKUP(H2400,[1]STATUS_OPEX!H:I,2,0)),0)</f>
        <v>0</v>
      </c>
      <c r="R2400" s="135">
        <v>45622</v>
      </c>
      <c r="S2400" s="32" t="s">
        <v>66</v>
      </c>
      <c r="T2400" s="47" t="s">
        <v>72</v>
      </c>
      <c r="U2400" s="33" t="s">
        <v>67</v>
      </c>
      <c r="V2400" s="33" t="str">
        <f t="shared" si="356"/>
        <v>OK</v>
      </c>
      <c r="W2400" s="33" t="s">
        <v>49</v>
      </c>
      <c r="X2400" s="33" t="s">
        <v>49</v>
      </c>
      <c r="Y2400" s="33" t="str">
        <f t="shared" si="354"/>
        <v>NOK</v>
      </c>
      <c r="Z2400" s="14">
        <f t="shared" si="349"/>
        <v>0.6</v>
      </c>
      <c r="AA2400" s="48">
        <v>9276.08</v>
      </c>
      <c r="AB2400" s="76" t="str">
        <f>IFERROR(VLOOKUP(H2400,[1]!Tabela11[[#All],[PEP/ORDEM]:[Mês_Acompanhamento]],8,0),"GIRO")</f>
        <v>GIRO</v>
      </c>
      <c r="AC2400" s="36" t="s">
        <v>298</v>
      </c>
      <c r="AD2400" s="37">
        <v>45643</v>
      </c>
      <c r="AE2400" s="32" t="str">
        <f t="shared" si="353"/>
        <v>Não realizado</v>
      </c>
      <c r="AF2400" s="38" t="s">
        <v>68</v>
      </c>
      <c r="AG2400" s="49">
        <f t="shared" si="345"/>
        <v>0</v>
      </c>
      <c r="AH2400" s="40">
        <v>2548098.5699999998</v>
      </c>
      <c r="AI2400" s="50" t="e">
        <f t="shared" si="350"/>
        <v>#N/A</v>
      </c>
      <c r="AJ2400" s="41">
        <v>0</v>
      </c>
      <c r="AK2400" s="51">
        <v>0</v>
      </c>
      <c r="AL2400" s="34" t="str">
        <f t="shared" si="351"/>
        <v>Erica Fragoso</v>
      </c>
    </row>
    <row r="2401" spans="1:38" hidden="1" x14ac:dyDescent="0.25">
      <c r="A2401" s="189" t="s">
        <v>183</v>
      </c>
      <c r="B2401" s="26" t="s">
        <v>1202</v>
      </c>
      <c r="C2401" s="26" t="s">
        <v>1203</v>
      </c>
      <c r="D2401" s="26" t="s">
        <v>40</v>
      </c>
      <c r="E2401" s="27">
        <v>15344</v>
      </c>
      <c r="F2401" s="67">
        <v>336</v>
      </c>
      <c r="G2401" s="67"/>
      <c r="H2401" s="44" t="s">
        <v>558</v>
      </c>
      <c r="I2401" s="45">
        <v>67603128</v>
      </c>
      <c r="J2401" s="45" t="s">
        <v>380</v>
      </c>
      <c r="K2401" s="30" t="s">
        <v>1204</v>
      </c>
      <c r="L2401" s="47" t="s">
        <v>75</v>
      </c>
      <c r="M2401" s="47" t="s">
        <v>44</v>
      </c>
      <c r="N2401" s="26" t="str">
        <f t="shared" si="346"/>
        <v>Pendente</v>
      </c>
      <c r="O2401" s="47" t="s">
        <v>117</v>
      </c>
      <c r="P2401" s="47" t="s">
        <v>76</v>
      </c>
      <c r="Q2401" s="26">
        <f>IFERROR(IFERROR(VLOOKUP(H2401,[1]STATUS_CAPEX!I:J,2,0),VLOOKUP(H2401,[1]STATUS_OPEX!H:I,2,0)),0)</f>
        <v>0</v>
      </c>
      <c r="R2401" s="135">
        <v>45622</v>
      </c>
      <c r="S2401" s="32" t="s">
        <v>66</v>
      </c>
      <c r="T2401" s="47" t="s">
        <v>72</v>
      </c>
      <c r="U2401" s="33" t="s">
        <v>67</v>
      </c>
      <c r="V2401" s="33" t="str">
        <f t="shared" si="356"/>
        <v>OK</v>
      </c>
      <c r="W2401" s="33" t="s">
        <v>49</v>
      </c>
      <c r="X2401" s="33" t="s">
        <v>49</v>
      </c>
      <c r="Y2401" s="33" t="str">
        <f t="shared" si="354"/>
        <v>NOK</v>
      </c>
      <c r="Z2401" s="14">
        <f t="shared" si="349"/>
        <v>0.6</v>
      </c>
      <c r="AA2401" s="48">
        <v>14261.14</v>
      </c>
      <c r="AB2401" s="76" t="str">
        <f>IFERROR(VLOOKUP(H2401,[1]!Tabela11[[#All],[PEP/ORDEM]:[Mês_Acompanhamento]],8,0),"GIRO")</f>
        <v>GIRO</v>
      </c>
      <c r="AC2401" s="36" t="s">
        <v>298</v>
      </c>
      <c r="AD2401" s="37">
        <v>45643</v>
      </c>
      <c r="AE2401" s="32" t="str">
        <f t="shared" si="353"/>
        <v>Não realizado</v>
      </c>
      <c r="AF2401" s="38" t="s">
        <v>68</v>
      </c>
      <c r="AG2401" s="49">
        <f t="shared" si="345"/>
        <v>0</v>
      </c>
      <c r="AH2401" s="40">
        <v>2548098.5699999998</v>
      </c>
      <c r="AI2401" s="50" t="e">
        <f t="shared" si="350"/>
        <v>#N/A</v>
      </c>
      <c r="AJ2401" s="41">
        <v>0</v>
      </c>
      <c r="AK2401" s="51">
        <v>0</v>
      </c>
      <c r="AL2401" s="34" t="str">
        <f t="shared" si="351"/>
        <v>Erica Fragoso</v>
      </c>
    </row>
    <row r="2402" spans="1:38" hidden="1" x14ac:dyDescent="0.25">
      <c r="A2402" s="26" t="s">
        <v>365</v>
      </c>
      <c r="B2402" s="30" t="s">
        <v>39</v>
      </c>
      <c r="C2402" s="26" t="s">
        <v>52</v>
      </c>
      <c r="D2402" s="26" t="s">
        <v>40</v>
      </c>
      <c r="E2402" s="27">
        <v>4108</v>
      </c>
      <c r="F2402" s="67">
        <v>337</v>
      </c>
      <c r="G2402" s="67"/>
      <c r="H2402" s="178">
        <v>6000859130</v>
      </c>
      <c r="I2402" s="45">
        <v>93007454</v>
      </c>
      <c r="J2402" s="45" t="s">
        <v>299</v>
      </c>
      <c r="K2402" s="30" t="str">
        <f t="shared" ref="K2402:K2465" si="357">IF(OR(ISNUMBER( FIND("Criar PEP",H2402)), ISNUMBER( FIND("Criar Ordem",H2402))), "Sem Informação", IFERROR(IF(MID(H2402,11,3)&lt;&gt;"", MID(H2402,11,3), "Custeio"), "Custeio"))</f>
        <v>Custeio</v>
      </c>
      <c r="L2402" s="47" t="s">
        <v>950</v>
      </c>
      <c r="M2402" s="47" t="s">
        <v>44</v>
      </c>
      <c r="N2402" s="26" t="str">
        <f t="shared" si="346"/>
        <v>Pendente</v>
      </c>
      <c r="O2402" s="47" t="s">
        <v>100</v>
      </c>
      <c r="P2402" s="47" t="s">
        <v>433</v>
      </c>
      <c r="Q2402" s="26" t="str">
        <f>IFERROR(IFERROR(VLOOKUP(H2402,[1]STATUS_CAPEX!I:J,2,0),VLOOKUP(H2402,[1]STATUS_OPEX!H:I,2,0)),0)</f>
        <v>LIB //CONC</v>
      </c>
      <c r="R2402" s="135">
        <v>45622</v>
      </c>
      <c r="S2402" s="32" t="s">
        <v>66</v>
      </c>
      <c r="T2402" s="47" t="s">
        <v>72</v>
      </c>
      <c r="U2402" s="120" t="s">
        <v>67</v>
      </c>
      <c r="V2402" s="33" t="s">
        <v>39</v>
      </c>
      <c r="W2402" s="33" t="s">
        <v>49</v>
      </c>
      <c r="X2402" s="33" t="s">
        <v>49</v>
      </c>
      <c r="Y2402" s="33" t="str">
        <f t="shared" si="354"/>
        <v>OK</v>
      </c>
      <c r="Z2402" s="14">
        <f t="shared" si="349"/>
        <v>0.8</v>
      </c>
      <c r="AA2402" s="48">
        <v>138.81</v>
      </c>
      <c r="AB2402" s="76" t="str">
        <f>IFERROR(VLOOKUP(H2402,[1]!Tabela11[[#All],[PEP/ORDEM]:[Mês_Acompanhamento]],8,0),"GIRO")</f>
        <v>GIRO</v>
      </c>
      <c r="AC2402" s="36" t="s">
        <v>525</v>
      </c>
      <c r="AD2402" s="37" t="s">
        <v>51</v>
      </c>
      <c r="AE2402" s="32" t="str">
        <f t="shared" si="353"/>
        <v>Realizado</v>
      </c>
      <c r="AF2402" s="38" t="s">
        <v>68</v>
      </c>
      <c r="AG2402" s="49">
        <f t="shared" si="345"/>
        <v>2121.52</v>
      </c>
      <c r="AH2402" s="40">
        <v>2548098.5699999998</v>
      </c>
      <c r="AI2402" s="50" t="e">
        <f t="shared" si="350"/>
        <v>#N/A</v>
      </c>
      <c r="AJ2402" s="110">
        <v>26601943</v>
      </c>
      <c r="AK2402" s="77">
        <v>2121.52</v>
      </c>
      <c r="AL2402" s="34" t="str">
        <f t="shared" si="351"/>
        <v>Mauricio Alves</v>
      </c>
    </row>
    <row r="2403" spans="1:38" hidden="1" x14ac:dyDescent="0.25">
      <c r="A2403" s="189" t="s">
        <v>106</v>
      </c>
      <c r="B2403" s="30" t="s">
        <v>39</v>
      </c>
      <c r="C2403" s="26" t="s">
        <v>52</v>
      </c>
      <c r="D2403" s="26" t="s">
        <v>40</v>
      </c>
      <c r="E2403" s="27">
        <v>16046</v>
      </c>
      <c r="F2403" s="67">
        <v>338</v>
      </c>
      <c r="G2403" s="67"/>
      <c r="H2403" s="44">
        <v>6000868694</v>
      </c>
      <c r="I2403" s="45">
        <v>230007190</v>
      </c>
      <c r="J2403" s="45" t="s">
        <v>643</v>
      </c>
      <c r="K2403" s="30" t="str">
        <f t="shared" si="357"/>
        <v>Custeio</v>
      </c>
      <c r="L2403" s="47"/>
      <c r="M2403" s="47" t="s">
        <v>44</v>
      </c>
      <c r="N2403" s="26" t="str">
        <f t="shared" si="346"/>
        <v>Pendente</v>
      </c>
      <c r="O2403" s="47" t="s">
        <v>64</v>
      </c>
      <c r="P2403" s="47" t="s">
        <v>970</v>
      </c>
      <c r="Q2403" s="26" t="str">
        <f>IFERROR(IFERROR(VLOOKUP(H2403,[1]STATUS_CAPEX!I:J,2,0),VLOOKUP(H2403,[1]STATUS_OPEX!H:I,2,0)),0)</f>
        <v>ABER//ABER</v>
      </c>
      <c r="R2403" s="135">
        <v>45622</v>
      </c>
      <c r="S2403" s="32" t="s">
        <v>66</v>
      </c>
      <c r="T2403" s="47" t="s">
        <v>72</v>
      </c>
      <c r="U2403" s="33" t="s">
        <v>67</v>
      </c>
      <c r="V2403" s="33" t="str">
        <f t="shared" ref="V2403:V2459" si="358">IF(E2403&gt;0,"OK","NOK")</f>
        <v>OK</v>
      </c>
      <c r="W2403" s="33" t="s">
        <v>49</v>
      </c>
      <c r="X2403" s="33" t="s">
        <v>49</v>
      </c>
      <c r="Y2403" s="33" t="str">
        <f t="shared" si="354"/>
        <v>OK</v>
      </c>
      <c r="Z2403" s="14">
        <f t="shared" si="349"/>
        <v>0.8</v>
      </c>
      <c r="AA2403" s="48">
        <v>2673.61</v>
      </c>
      <c r="AB2403" s="76" t="str">
        <f>IFERROR(VLOOKUP(H2403,[1]!Tabela11[[#All],[PEP/ORDEM]:[Mês_Acompanhamento]],8,0),"GIRO")</f>
        <v>GIRO</v>
      </c>
      <c r="AC2403" s="36" t="s">
        <v>298</v>
      </c>
      <c r="AD2403" s="37">
        <v>45643</v>
      </c>
      <c r="AE2403" s="32" t="str">
        <f t="shared" si="353"/>
        <v>Realizado</v>
      </c>
      <c r="AF2403" s="38" t="s">
        <v>68</v>
      </c>
      <c r="AG2403" s="49">
        <f t="shared" si="345"/>
        <v>1524</v>
      </c>
      <c r="AH2403" s="40">
        <v>2548098.5699999998</v>
      </c>
      <c r="AI2403" s="50" t="e">
        <f t="shared" si="350"/>
        <v>#N/A</v>
      </c>
      <c r="AJ2403" s="41">
        <v>26786515</v>
      </c>
      <c r="AK2403" s="51">
        <v>1524</v>
      </c>
      <c r="AL2403" s="34" t="str">
        <f t="shared" si="351"/>
        <v>Mauricio Alves</v>
      </c>
    </row>
    <row r="2404" spans="1:38" hidden="1" x14ac:dyDescent="0.25">
      <c r="A2404" s="189" t="s">
        <v>365</v>
      </c>
      <c r="B2404" s="26" t="s">
        <v>180</v>
      </c>
      <c r="C2404" s="26" t="s">
        <v>558</v>
      </c>
      <c r="D2404" s="26" t="s">
        <v>40</v>
      </c>
      <c r="E2404" s="27">
        <v>16009</v>
      </c>
      <c r="F2404" s="67">
        <v>339</v>
      </c>
      <c r="G2404" s="67"/>
      <c r="H2404" s="44">
        <v>6000868693</v>
      </c>
      <c r="I2404" s="112">
        <v>67603128</v>
      </c>
      <c r="J2404" s="112" t="s">
        <v>380</v>
      </c>
      <c r="K2404" s="30" t="str">
        <f t="shared" si="357"/>
        <v>Custeio</v>
      </c>
      <c r="L2404" s="47"/>
      <c r="M2404" s="47" t="s">
        <v>44</v>
      </c>
      <c r="N2404" s="26" t="str">
        <f t="shared" si="346"/>
        <v>Realizado</v>
      </c>
      <c r="O2404" s="47" t="s">
        <v>117</v>
      </c>
      <c r="P2404" s="47" t="s">
        <v>76</v>
      </c>
      <c r="Q2404" s="26" t="str">
        <f>IFERROR(IFERROR(VLOOKUP(H2404,[1]STATUS_CAPEX!I:J,2,0),VLOOKUP(H2404,[1]STATUS_OPEX!H:I,2,0)),0)</f>
        <v>ABER//ABER</v>
      </c>
      <c r="R2404" s="135">
        <v>45622</v>
      </c>
      <c r="S2404" s="32" t="s">
        <v>66</v>
      </c>
      <c r="T2404" s="47" t="s">
        <v>72</v>
      </c>
      <c r="U2404" s="33" t="s">
        <v>39</v>
      </c>
      <c r="V2404" s="33" t="str">
        <f t="shared" si="358"/>
        <v>OK</v>
      </c>
      <c r="W2404" s="33" t="s">
        <v>49</v>
      </c>
      <c r="X2404" s="33" t="s">
        <v>49</v>
      </c>
      <c r="Y2404" s="33" t="str">
        <f t="shared" si="354"/>
        <v>OK</v>
      </c>
      <c r="Z2404" s="14">
        <f t="shared" si="349"/>
        <v>1</v>
      </c>
      <c r="AA2404" s="48">
        <v>27490.28</v>
      </c>
      <c r="AB2404" s="76" t="str">
        <f>IFERROR(VLOOKUP(H2404,[1]!Tabela11[[#All],[PEP/ORDEM]:[Mês_Acompanhamento]],8,0),"GIRO")</f>
        <v>GIRO</v>
      </c>
      <c r="AC2404" s="36" t="s">
        <v>1048</v>
      </c>
      <c r="AD2404" s="37">
        <v>45644</v>
      </c>
      <c r="AE2404" s="32" t="str">
        <f t="shared" si="353"/>
        <v>Realizado</v>
      </c>
      <c r="AF2404" s="38" t="s">
        <v>68</v>
      </c>
      <c r="AG2404" s="49" t="str">
        <f t="shared" ref="AG2404:AG2467" si="359">IF(AK2404="",AA2404,AK2404)</f>
        <v>4.735,67</v>
      </c>
      <c r="AH2404" s="40">
        <v>2548098.5699999998</v>
      </c>
      <c r="AI2404" s="50" t="e">
        <f t="shared" si="350"/>
        <v>#N/A</v>
      </c>
      <c r="AJ2404" s="41">
        <v>26786280</v>
      </c>
      <c r="AK2404" s="51" t="s">
        <v>1205</v>
      </c>
      <c r="AL2404" s="34" t="str">
        <f t="shared" si="351"/>
        <v>Mauricio Alves</v>
      </c>
    </row>
    <row r="2405" spans="1:38" hidden="1" x14ac:dyDescent="0.25">
      <c r="A2405" s="189" t="s">
        <v>0</v>
      </c>
      <c r="B2405" s="26" t="s">
        <v>180</v>
      </c>
      <c r="C2405" s="26" t="s">
        <v>180</v>
      </c>
      <c r="D2405" s="26" t="s">
        <v>40</v>
      </c>
      <c r="E2405" s="27">
        <v>4184</v>
      </c>
      <c r="F2405" s="67">
        <v>340</v>
      </c>
      <c r="G2405" s="67"/>
      <c r="H2405" s="44" t="s">
        <v>1206</v>
      </c>
      <c r="I2405" s="45" t="s">
        <v>63</v>
      </c>
      <c r="J2405" s="45" t="s">
        <v>63</v>
      </c>
      <c r="K2405" s="30" t="str">
        <f t="shared" si="357"/>
        <v>EME</v>
      </c>
      <c r="L2405" s="47" t="s">
        <v>950</v>
      </c>
      <c r="M2405" s="47" t="s">
        <v>44</v>
      </c>
      <c r="N2405" s="26" t="str">
        <f t="shared" si="346"/>
        <v>Pendente</v>
      </c>
      <c r="O2405" s="47" t="s">
        <v>45</v>
      </c>
      <c r="P2405" s="47" t="s">
        <v>946</v>
      </c>
      <c r="Q2405" s="26" t="str">
        <f>IFERROR(IFERROR(VLOOKUP(H2405,[1]STATUS_CAPEX!I:J,2,0),VLOOKUP(H2405,[1]STATUS_OPEX!H:I,2,0)),0)</f>
        <v>LIB //ATEC</v>
      </c>
      <c r="R2405" s="135">
        <v>45622</v>
      </c>
      <c r="S2405" s="32" t="s">
        <v>66</v>
      </c>
      <c r="T2405" s="47" t="s">
        <v>48</v>
      </c>
      <c r="U2405" s="33" t="s">
        <v>67</v>
      </c>
      <c r="V2405" s="120" t="str">
        <f t="shared" si="358"/>
        <v>OK</v>
      </c>
      <c r="W2405" s="33" t="s">
        <v>49</v>
      </c>
      <c r="X2405" s="33" t="s">
        <v>148</v>
      </c>
      <c r="Y2405" s="120" t="str">
        <f t="shared" si="354"/>
        <v>NOK</v>
      </c>
      <c r="Z2405" s="14">
        <f t="shared" si="349"/>
        <v>0.4</v>
      </c>
      <c r="AA2405" s="48">
        <v>14391</v>
      </c>
      <c r="AB2405" s="76" t="str">
        <f>IFERROR(VLOOKUP(H2405,[1]!Tabela11[[#All],[PEP/ORDEM]:[Mês_Acompanhamento]],8,0),"GIRO")</f>
        <v>GIRO</v>
      </c>
      <c r="AC2405" s="36" t="s">
        <v>347</v>
      </c>
      <c r="AD2405" s="37">
        <v>45644</v>
      </c>
      <c r="AE2405" s="32" t="str">
        <f t="shared" si="353"/>
        <v>Não realizado</v>
      </c>
      <c r="AF2405" s="38" t="s">
        <v>68</v>
      </c>
      <c r="AG2405" s="49">
        <f t="shared" si="359"/>
        <v>0</v>
      </c>
      <c r="AH2405" s="40">
        <v>2548098.5699999998</v>
      </c>
      <c r="AI2405" s="50" t="e">
        <f t="shared" si="350"/>
        <v>#N/A</v>
      </c>
      <c r="AJ2405" s="41">
        <v>0</v>
      </c>
      <c r="AK2405" s="51">
        <v>0</v>
      </c>
      <c r="AL2405" s="34" t="str">
        <f t="shared" si="351"/>
        <v>Mauricio Alves</v>
      </c>
    </row>
    <row r="2406" spans="1:38" hidden="1" x14ac:dyDescent="0.25">
      <c r="A2406" s="189" t="s">
        <v>365</v>
      </c>
      <c r="B2406" s="30" t="s">
        <v>39</v>
      </c>
      <c r="C2406" s="26" t="s">
        <v>52</v>
      </c>
      <c r="D2406" s="26" t="s">
        <v>40</v>
      </c>
      <c r="E2406" s="27">
        <v>4202</v>
      </c>
      <c r="F2406" s="67">
        <v>341</v>
      </c>
      <c r="G2406" s="67"/>
      <c r="H2406" s="178">
        <v>6000859134</v>
      </c>
      <c r="I2406" s="211" t="s">
        <v>287</v>
      </c>
      <c r="J2406" s="211" t="s">
        <v>1207</v>
      </c>
      <c r="K2406" s="30" t="str">
        <f t="shared" si="357"/>
        <v>Custeio</v>
      </c>
      <c r="L2406" s="47" t="s">
        <v>950</v>
      </c>
      <c r="M2406" s="47" t="s">
        <v>44</v>
      </c>
      <c r="N2406" s="26" t="str">
        <f t="shared" si="346"/>
        <v>Realizado</v>
      </c>
      <c r="O2406" s="47" t="s">
        <v>45</v>
      </c>
      <c r="P2406" s="47" t="s">
        <v>970</v>
      </c>
      <c r="Q2406" s="26" t="str">
        <f>IFERROR(IFERROR(VLOOKUP(H2406,[1]STATUS_CAPEX!I:J,2,0),VLOOKUP(H2406,[1]STATUS_OPEX!H:I,2,0)),0)</f>
        <v>LIB //ATEC</v>
      </c>
      <c r="R2406" s="135">
        <v>45622</v>
      </c>
      <c r="S2406" s="32" t="s">
        <v>66</v>
      </c>
      <c r="T2406" s="47" t="s">
        <v>72</v>
      </c>
      <c r="U2406" s="33" t="s">
        <v>378</v>
      </c>
      <c r="V2406" s="33" t="str">
        <f t="shared" si="358"/>
        <v>OK</v>
      </c>
      <c r="W2406" s="33" t="s">
        <v>49</v>
      </c>
      <c r="X2406" s="33" t="s">
        <v>49</v>
      </c>
      <c r="Y2406" s="33" t="str">
        <f t="shared" si="354"/>
        <v>OK</v>
      </c>
      <c r="Z2406" s="14">
        <f t="shared" si="349"/>
        <v>1</v>
      </c>
      <c r="AA2406" s="48">
        <v>2023.3</v>
      </c>
      <c r="AB2406" s="76" t="str">
        <f>IFERROR(VLOOKUP(H2406,[1]!Tabela11[[#All],[PEP/ORDEM]:[Mês_Acompanhamento]],8,0),"GIRO")</f>
        <v>GIRO</v>
      </c>
      <c r="AC2406" s="36" t="s">
        <v>1048</v>
      </c>
      <c r="AD2406" s="37" t="s">
        <v>51</v>
      </c>
      <c r="AE2406" s="32" t="str">
        <f t="shared" si="353"/>
        <v>Realizado</v>
      </c>
      <c r="AF2406" s="38" t="s">
        <v>68</v>
      </c>
      <c r="AG2406" s="49">
        <f t="shared" si="359"/>
        <v>2040.59</v>
      </c>
      <c r="AH2406" s="40">
        <v>2548098.5699999998</v>
      </c>
      <c r="AI2406" s="50" t="e">
        <f t="shared" si="350"/>
        <v>#N/A</v>
      </c>
      <c r="AJ2406" s="110">
        <v>26650959</v>
      </c>
      <c r="AK2406" s="77">
        <v>2040.59</v>
      </c>
      <c r="AL2406" s="34" t="str">
        <f t="shared" si="351"/>
        <v>Mauricio Alves</v>
      </c>
    </row>
    <row r="2407" spans="1:38" hidden="1" x14ac:dyDescent="0.25">
      <c r="A2407" s="189" t="s">
        <v>106</v>
      </c>
      <c r="B2407" s="30" t="s">
        <v>39</v>
      </c>
      <c r="C2407" s="26" t="s">
        <v>52</v>
      </c>
      <c r="D2407" s="26" t="s">
        <v>40</v>
      </c>
      <c r="E2407" s="27">
        <v>81814</v>
      </c>
      <c r="F2407" s="67">
        <v>342</v>
      </c>
      <c r="G2407" s="67"/>
      <c r="H2407" s="44">
        <v>6000859137</v>
      </c>
      <c r="I2407" s="112" t="s">
        <v>287</v>
      </c>
      <c r="J2407" s="112" t="s">
        <v>642</v>
      </c>
      <c r="K2407" s="30" t="str">
        <f t="shared" si="357"/>
        <v>Custeio</v>
      </c>
      <c r="L2407" s="47" t="s">
        <v>950</v>
      </c>
      <c r="M2407" s="47" t="s">
        <v>44</v>
      </c>
      <c r="N2407" s="26" t="str">
        <f t="shared" si="346"/>
        <v>Pendente</v>
      </c>
      <c r="O2407" s="47" t="s">
        <v>45</v>
      </c>
      <c r="P2407" s="47" t="s">
        <v>970</v>
      </c>
      <c r="Q2407" s="26" t="str">
        <f>IFERROR(IFERROR(VLOOKUP(H2407,[1]STATUS_CAPEX!I:J,2,0),VLOOKUP(H2407,[1]STATUS_OPEX!H:I,2,0)),0)</f>
        <v>LIB //ATEC</v>
      </c>
      <c r="R2407" s="135">
        <v>45622</v>
      </c>
      <c r="S2407" s="32" t="s">
        <v>66</v>
      </c>
      <c r="T2407" s="47" t="s">
        <v>72</v>
      </c>
      <c r="U2407" s="33" t="s">
        <v>67</v>
      </c>
      <c r="V2407" s="33" t="str">
        <f t="shared" si="358"/>
        <v>OK</v>
      </c>
      <c r="W2407" s="33" t="s">
        <v>49</v>
      </c>
      <c r="X2407" s="33" t="s">
        <v>49</v>
      </c>
      <c r="Y2407" s="33" t="str">
        <f t="shared" si="354"/>
        <v>OK</v>
      </c>
      <c r="Z2407" s="14">
        <f t="shared" si="349"/>
        <v>0.8</v>
      </c>
      <c r="AA2407" s="48">
        <v>1812.05</v>
      </c>
      <c r="AB2407" s="76" t="str">
        <f>IFERROR(VLOOKUP(H2407,[1]!Tabela11[[#All],[PEP/ORDEM]:[Mês_Acompanhamento]],8,0),"GIRO")</f>
        <v>GIRO</v>
      </c>
      <c r="AC2407" s="36" t="str">
        <f>IFERROR(VLOOKUP(T2407,[1]STATUS_CAPEX!Q:R,2,0),"SAMUEL OLIVEIRA")</f>
        <v>SAMUEL OLIVEIRA</v>
      </c>
      <c r="AD2407" s="37" t="s">
        <v>51</v>
      </c>
      <c r="AE2407" s="32" t="str">
        <f t="shared" si="353"/>
        <v>Realizado</v>
      </c>
      <c r="AF2407" s="38" t="s">
        <v>68</v>
      </c>
      <c r="AG2407" s="49">
        <f t="shared" si="359"/>
        <v>3605.76</v>
      </c>
      <c r="AH2407" s="40">
        <v>2548098.5699999998</v>
      </c>
      <c r="AI2407" s="50" t="e">
        <f t="shared" si="350"/>
        <v>#N/A</v>
      </c>
      <c r="AJ2407" s="110">
        <v>26585511</v>
      </c>
      <c r="AK2407" s="77">
        <v>3605.76</v>
      </c>
      <c r="AL2407" s="34" t="str">
        <f t="shared" si="351"/>
        <v>Mauricio Alves</v>
      </c>
    </row>
    <row r="2408" spans="1:38" hidden="1" x14ac:dyDescent="0.25">
      <c r="A2408" s="189" t="s">
        <v>0</v>
      </c>
      <c r="B2408" s="26" t="s">
        <v>180</v>
      </c>
      <c r="C2408" s="26" t="s">
        <v>180</v>
      </c>
      <c r="D2408" s="26" t="s">
        <v>40</v>
      </c>
      <c r="E2408" s="27">
        <v>65787</v>
      </c>
      <c r="F2408" s="67">
        <v>343</v>
      </c>
      <c r="G2408" s="67"/>
      <c r="H2408" s="44" t="s">
        <v>1208</v>
      </c>
      <c r="I2408" s="45" t="s">
        <v>63</v>
      </c>
      <c r="J2408" s="45" t="s">
        <v>63</v>
      </c>
      <c r="K2408" s="30" t="str">
        <f t="shared" si="357"/>
        <v>EME</v>
      </c>
      <c r="L2408" s="47" t="s">
        <v>950</v>
      </c>
      <c r="M2408" s="47" t="s">
        <v>44</v>
      </c>
      <c r="N2408" s="26" t="str">
        <f t="shared" si="346"/>
        <v>Pendente</v>
      </c>
      <c r="O2408" s="47" t="s">
        <v>45</v>
      </c>
      <c r="P2408" s="47" t="s">
        <v>946</v>
      </c>
      <c r="Q2408" s="26" t="str">
        <f>IFERROR(IFERROR(VLOOKUP(H2408,[1]STATUS_CAPEX!I:J,2,0),VLOOKUP(H2408,[1]STATUS_OPEX!H:I,2,0)),0)</f>
        <v>LIB //ATEC</v>
      </c>
      <c r="R2408" s="135">
        <v>45622</v>
      </c>
      <c r="S2408" s="32" t="s">
        <v>66</v>
      </c>
      <c r="T2408" s="47" t="s">
        <v>48</v>
      </c>
      <c r="U2408" s="33" t="s">
        <v>67</v>
      </c>
      <c r="V2408" s="120" t="str">
        <f t="shared" si="358"/>
        <v>OK</v>
      </c>
      <c r="W2408" s="33" t="s">
        <v>49</v>
      </c>
      <c r="X2408" s="33" t="s">
        <v>148</v>
      </c>
      <c r="Y2408" s="120" t="str">
        <f t="shared" si="354"/>
        <v>NOK</v>
      </c>
      <c r="Z2408" s="14">
        <f t="shared" si="349"/>
        <v>0.4</v>
      </c>
      <c r="AA2408" s="48">
        <v>5458.86</v>
      </c>
      <c r="AB2408" s="76" t="str">
        <f>IFERROR(VLOOKUP(H2408,[1]!Tabela11[[#All],[PEP/ORDEM]:[Mês_Acompanhamento]],8,0),"GIRO")</f>
        <v>GIRO</v>
      </c>
      <c r="AC2408" s="36" t="s">
        <v>347</v>
      </c>
      <c r="AD2408" s="37">
        <v>45644</v>
      </c>
      <c r="AE2408" s="32" t="str">
        <f t="shared" si="353"/>
        <v>Não realizado</v>
      </c>
      <c r="AF2408" s="38" t="s">
        <v>68</v>
      </c>
      <c r="AG2408" s="49">
        <f t="shared" si="359"/>
        <v>0</v>
      </c>
      <c r="AH2408" s="40">
        <v>2548098.5699999998</v>
      </c>
      <c r="AI2408" s="50" t="e">
        <f t="shared" si="350"/>
        <v>#N/A</v>
      </c>
      <c r="AJ2408" s="41">
        <v>0</v>
      </c>
      <c r="AK2408" s="51">
        <v>0</v>
      </c>
      <c r="AL2408" s="34" t="str">
        <f t="shared" si="351"/>
        <v>Mauricio Alves</v>
      </c>
    </row>
    <row r="2409" spans="1:38" hidden="1" x14ac:dyDescent="0.25">
      <c r="A2409" s="189" t="s">
        <v>365</v>
      </c>
      <c r="B2409" s="26" t="s">
        <v>180</v>
      </c>
      <c r="C2409" s="26" t="s">
        <v>180</v>
      </c>
      <c r="D2409" s="26" t="s">
        <v>40</v>
      </c>
      <c r="E2409" s="27">
        <v>4162</v>
      </c>
      <c r="F2409" s="67">
        <v>344</v>
      </c>
      <c r="G2409" s="67"/>
      <c r="H2409" s="44">
        <v>6000859181</v>
      </c>
      <c r="I2409" s="211">
        <v>149000975</v>
      </c>
      <c r="J2409" s="211" t="s">
        <v>1209</v>
      </c>
      <c r="K2409" s="30" t="str">
        <f t="shared" si="357"/>
        <v>Custeio</v>
      </c>
      <c r="L2409" s="47" t="s">
        <v>950</v>
      </c>
      <c r="M2409" s="47" t="s">
        <v>44</v>
      </c>
      <c r="N2409" s="26" t="str">
        <f t="shared" ref="N2409:N2472" si="360">IF(Z2409&gt;99%,"Realizado","Pendente")</f>
        <v>Pendente</v>
      </c>
      <c r="O2409" s="47" t="s">
        <v>45</v>
      </c>
      <c r="P2409" s="47" t="s">
        <v>946</v>
      </c>
      <c r="Q2409" s="26" t="str">
        <f>IFERROR(IFERROR(VLOOKUP(H2409,[1]STATUS_CAPEX!I:J,2,0),VLOOKUP(H2409,[1]STATUS_OPEX!H:I,2,0)),0)</f>
        <v>LIB //CONC</v>
      </c>
      <c r="R2409" s="135">
        <v>45622</v>
      </c>
      <c r="S2409" s="32" t="s">
        <v>66</v>
      </c>
      <c r="T2409" s="47" t="s">
        <v>72</v>
      </c>
      <c r="U2409" s="33" t="s">
        <v>67</v>
      </c>
      <c r="V2409" s="120" t="str">
        <f t="shared" si="358"/>
        <v>OK</v>
      </c>
      <c r="W2409" s="33" t="s">
        <v>49</v>
      </c>
      <c r="X2409" s="33" t="s">
        <v>49</v>
      </c>
      <c r="Y2409" s="120" t="str">
        <f t="shared" si="354"/>
        <v>OK</v>
      </c>
      <c r="Z2409" s="14">
        <f t="shared" si="349"/>
        <v>0.8</v>
      </c>
      <c r="AA2409" s="48">
        <v>6077.46</v>
      </c>
      <c r="AB2409" s="76" t="str">
        <f>IFERROR(VLOOKUP(H2409,[1]!Tabela11[[#All],[PEP/ORDEM]:[Mês_Acompanhamento]],8,0),"GIRO")</f>
        <v>GIRO</v>
      </c>
      <c r="AC2409" s="36" t="s">
        <v>298</v>
      </c>
      <c r="AD2409" s="37">
        <v>45643</v>
      </c>
      <c r="AE2409" s="32" t="str">
        <f t="shared" si="353"/>
        <v>Realizado</v>
      </c>
      <c r="AF2409" s="38" t="s">
        <v>68</v>
      </c>
      <c r="AG2409" s="49">
        <f t="shared" si="359"/>
        <v>400.44</v>
      </c>
      <c r="AH2409" s="40">
        <v>2548098.5699999998</v>
      </c>
      <c r="AI2409" s="50" t="e">
        <f t="shared" si="350"/>
        <v>#N/A</v>
      </c>
      <c r="AJ2409" s="50">
        <v>26773661</v>
      </c>
      <c r="AK2409" s="51">
        <v>400.44</v>
      </c>
      <c r="AL2409" s="34" t="str">
        <f t="shared" si="351"/>
        <v>Mauricio Alves</v>
      </c>
    </row>
    <row r="2410" spans="1:38" hidden="1" x14ac:dyDescent="0.25">
      <c r="A2410" s="221" t="s">
        <v>183</v>
      </c>
      <c r="B2410" s="26" t="s">
        <v>1195</v>
      </c>
      <c r="C2410" s="26" t="s">
        <v>513</v>
      </c>
      <c r="D2410" s="26" t="s">
        <v>40</v>
      </c>
      <c r="E2410" s="27">
        <v>45041409</v>
      </c>
      <c r="F2410" s="67">
        <v>505</v>
      </c>
      <c r="G2410" s="67"/>
      <c r="H2410" s="44" t="s">
        <v>1195</v>
      </c>
      <c r="I2410" s="222" t="s">
        <v>1210</v>
      </c>
      <c r="J2410" s="112" t="s">
        <v>332</v>
      </c>
      <c r="K2410" s="30" t="str">
        <f t="shared" si="357"/>
        <v>Custeio</v>
      </c>
      <c r="L2410" s="47"/>
      <c r="M2410" s="47" t="s">
        <v>99</v>
      </c>
      <c r="N2410" s="26" t="str">
        <f t="shared" si="360"/>
        <v>Pendente</v>
      </c>
      <c r="O2410" s="47" t="s">
        <v>339</v>
      </c>
      <c r="P2410" s="47" t="s">
        <v>705</v>
      </c>
      <c r="Q2410" s="26">
        <f>IFERROR(IFERROR(VLOOKUP(H2410,[1]STATUS_CAPEX!I:J,2,0),VLOOKUP(H2410,[1]STATUS_OPEX!H:I,2,0)),0)</f>
        <v>0</v>
      </c>
      <c r="R2410" s="135">
        <v>45622</v>
      </c>
      <c r="S2410" s="32" t="s">
        <v>66</v>
      </c>
      <c r="T2410" s="47" t="s">
        <v>48</v>
      </c>
      <c r="U2410" s="33" t="s">
        <v>67</v>
      </c>
      <c r="V2410" s="33" t="str">
        <f t="shared" si="358"/>
        <v>OK</v>
      </c>
      <c r="W2410" s="33" t="s">
        <v>49</v>
      </c>
      <c r="X2410" s="33" t="s">
        <v>49</v>
      </c>
      <c r="Y2410" s="33" t="str">
        <f t="shared" si="354"/>
        <v>NOK</v>
      </c>
      <c r="Z2410" s="14">
        <f t="shared" si="349"/>
        <v>0.6</v>
      </c>
      <c r="AA2410" s="48">
        <v>425.77</v>
      </c>
      <c r="AB2410" s="76" t="str">
        <f>IFERROR(VLOOKUP(H2410,[1]!Tabela11[[#All],[PEP/ORDEM]:[Mês_Acompanhamento]],8,0),"GIRO")</f>
        <v>GIRO</v>
      </c>
      <c r="AC2410" s="36" t="s">
        <v>182</v>
      </c>
      <c r="AD2410" s="37">
        <v>45643</v>
      </c>
      <c r="AE2410" s="32" t="str">
        <f t="shared" si="353"/>
        <v>Não realizado</v>
      </c>
      <c r="AF2410" s="38" t="s">
        <v>68</v>
      </c>
      <c r="AG2410" s="49">
        <f t="shared" si="359"/>
        <v>0</v>
      </c>
      <c r="AH2410" s="40">
        <v>2548098.5699999998</v>
      </c>
      <c r="AI2410" s="50" t="e">
        <f t="shared" si="350"/>
        <v>#N/A</v>
      </c>
      <c r="AJ2410" s="41">
        <v>0</v>
      </c>
      <c r="AK2410" s="51">
        <v>0</v>
      </c>
      <c r="AL2410" s="34" t="str">
        <f t="shared" si="351"/>
        <v>Erica Fragoso</v>
      </c>
    </row>
    <row r="2411" spans="1:38" hidden="1" x14ac:dyDescent="0.25">
      <c r="A2411" s="189" t="s">
        <v>106</v>
      </c>
      <c r="B2411" s="30" t="s">
        <v>39</v>
      </c>
      <c r="C2411" s="26" t="s">
        <v>52</v>
      </c>
      <c r="D2411" s="26" t="s">
        <v>40</v>
      </c>
      <c r="E2411" s="27">
        <v>72397</v>
      </c>
      <c r="F2411" s="67">
        <v>506</v>
      </c>
      <c r="G2411" s="67"/>
      <c r="H2411" s="44" t="s">
        <v>1211</v>
      </c>
      <c r="I2411" s="45" t="s">
        <v>63</v>
      </c>
      <c r="J2411" s="45" t="s">
        <v>63</v>
      </c>
      <c r="K2411" s="30" t="str">
        <f t="shared" si="357"/>
        <v>EME</v>
      </c>
      <c r="L2411" s="47" t="s">
        <v>136</v>
      </c>
      <c r="M2411" s="47" t="s">
        <v>99</v>
      </c>
      <c r="N2411" s="26" t="str">
        <f t="shared" si="360"/>
        <v>Pendente</v>
      </c>
      <c r="O2411" s="47" t="s">
        <v>45</v>
      </c>
      <c r="P2411" s="47" t="s">
        <v>700</v>
      </c>
      <c r="Q2411" s="26" t="str">
        <f>IFERROR(IFERROR(VLOOKUP(H2411,[1]STATUS_CAPEX!I:J,2,0),VLOOKUP(H2411,[1]STATUS_OPEX!H:I,2,0)),0)</f>
        <v>LIB //ENER</v>
      </c>
      <c r="R2411" s="135">
        <v>45622</v>
      </c>
      <c r="S2411" s="32" t="s">
        <v>66</v>
      </c>
      <c r="T2411" s="47" t="s">
        <v>48</v>
      </c>
      <c r="U2411" s="33" t="s">
        <v>67</v>
      </c>
      <c r="V2411" s="33" t="str">
        <f t="shared" si="358"/>
        <v>OK</v>
      </c>
      <c r="W2411" s="33" t="s">
        <v>49</v>
      </c>
      <c r="X2411" s="33" t="s">
        <v>49</v>
      </c>
      <c r="Y2411" s="33" t="str">
        <f t="shared" si="354"/>
        <v>OK</v>
      </c>
      <c r="Z2411" s="14">
        <f t="shared" si="349"/>
        <v>0.8</v>
      </c>
      <c r="AA2411" s="48">
        <v>4665.26</v>
      </c>
      <c r="AB2411" s="76" t="str">
        <f>IFERROR(VLOOKUP(H2411,[1]!Tabela11[[#All],[PEP/ORDEM]:[Mês_Acompanhamento]],8,0),"GIRO")</f>
        <v>GIRO</v>
      </c>
      <c r="AC2411" s="36" t="s">
        <v>347</v>
      </c>
      <c r="AD2411" s="37" t="s">
        <v>51</v>
      </c>
      <c r="AE2411" s="32" t="str">
        <f t="shared" si="353"/>
        <v>Realizado</v>
      </c>
      <c r="AF2411" s="38" t="s">
        <v>68</v>
      </c>
      <c r="AG2411" s="49">
        <f t="shared" si="359"/>
        <v>4018.26</v>
      </c>
      <c r="AH2411" s="40">
        <v>2548098.5699999998</v>
      </c>
      <c r="AI2411" s="50" t="e">
        <f t="shared" si="350"/>
        <v>#N/A</v>
      </c>
      <c r="AJ2411" s="110">
        <v>1</v>
      </c>
      <c r="AK2411" s="77">
        <v>4018.26</v>
      </c>
      <c r="AL2411" s="34" t="str">
        <f t="shared" si="351"/>
        <v>Mauricio Alves</v>
      </c>
    </row>
    <row r="2412" spans="1:38" hidden="1" x14ac:dyDescent="0.25">
      <c r="A2412" s="189" t="s">
        <v>106</v>
      </c>
      <c r="B2412" s="30" t="s">
        <v>39</v>
      </c>
      <c r="C2412" s="26" t="s">
        <v>52</v>
      </c>
      <c r="D2412" s="26" t="s">
        <v>40</v>
      </c>
      <c r="E2412" s="27">
        <v>78484</v>
      </c>
      <c r="F2412" s="67">
        <v>507</v>
      </c>
      <c r="G2412" s="67"/>
      <c r="H2412" s="44" t="s">
        <v>1212</v>
      </c>
      <c r="I2412" s="45" t="s">
        <v>63</v>
      </c>
      <c r="J2412" s="45" t="s">
        <v>63</v>
      </c>
      <c r="K2412" s="30" t="str">
        <f t="shared" si="357"/>
        <v>EME</v>
      </c>
      <c r="L2412" s="47" t="s">
        <v>136</v>
      </c>
      <c r="M2412" s="47" t="s">
        <v>99</v>
      </c>
      <c r="N2412" s="26" t="str">
        <f t="shared" si="360"/>
        <v>Pendente</v>
      </c>
      <c r="O2412" s="47" t="s">
        <v>100</v>
      </c>
      <c r="P2412" s="47" t="s">
        <v>705</v>
      </c>
      <c r="Q2412" s="26" t="str">
        <f>IFERROR(IFERROR(VLOOKUP(H2412,[1]STATUS_CAPEX!I:J,2,0),VLOOKUP(H2412,[1]STATUS_OPEX!H:I,2,0)),0)</f>
        <v>LIB //ENER</v>
      </c>
      <c r="R2412" s="135">
        <v>45622</v>
      </c>
      <c r="S2412" s="32" t="s">
        <v>66</v>
      </c>
      <c r="T2412" s="47" t="s">
        <v>48</v>
      </c>
      <c r="U2412" s="33" t="s">
        <v>67</v>
      </c>
      <c r="V2412" s="33" t="str">
        <f t="shared" si="358"/>
        <v>OK</v>
      </c>
      <c r="W2412" s="33" t="s">
        <v>49</v>
      </c>
      <c r="X2412" s="33" t="s">
        <v>49</v>
      </c>
      <c r="Y2412" s="33" t="str">
        <f t="shared" si="354"/>
        <v>OK</v>
      </c>
      <c r="Z2412" s="14">
        <f t="shared" si="349"/>
        <v>0.8</v>
      </c>
      <c r="AA2412" s="48">
        <v>4040.67</v>
      </c>
      <c r="AB2412" s="76" t="str">
        <f>IFERROR(VLOOKUP(H2412,[1]!Tabela11[[#All],[PEP/ORDEM]:[Mês_Acompanhamento]],8,0),"GIRO")</f>
        <v>GIRO</v>
      </c>
      <c r="AC2412" s="36" t="s">
        <v>347</v>
      </c>
      <c r="AD2412" s="37" t="s">
        <v>51</v>
      </c>
      <c r="AE2412" s="32" t="str">
        <f t="shared" si="353"/>
        <v>Realizado</v>
      </c>
      <c r="AF2412" s="38" t="s">
        <v>68</v>
      </c>
      <c r="AG2412" s="49">
        <f t="shared" si="359"/>
        <v>3145.69</v>
      </c>
      <c r="AH2412" s="40">
        <v>2548098.5699999998</v>
      </c>
      <c r="AI2412" s="50" t="e">
        <f t="shared" si="350"/>
        <v>#N/A</v>
      </c>
      <c r="AJ2412" s="110">
        <v>1</v>
      </c>
      <c r="AK2412" s="154">
        <v>3145.69</v>
      </c>
      <c r="AL2412" s="34" t="str">
        <f t="shared" si="351"/>
        <v>Mauricio Alves</v>
      </c>
    </row>
    <row r="2413" spans="1:38" hidden="1" x14ac:dyDescent="0.25">
      <c r="A2413" s="189" t="s">
        <v>106</v>
      </c>
      <c r="B2413" s="30" t="s">
        <v>39</v>
      </c>
      <c r="C2413" s="26" t="s">
        <v>52</v>
      </c>
      <c r="D2413" s="26" t="s">
        <v>40</v>
      </c>
      <c r="E2413" s="27">
        <v>78750</v>
      </c>
      <c r="F2413" s="67">
        <v>508</v>
      </c>
      <c r="G2413" s="67"/>
      <c r="H2413" s="44" t="s">
        <v>1213</v>
      </c>
      <c r="I2413" s="45" t="s">
        <v>63</v>
      </c>
      <c r="J2413" s="45" t="s">
        <v>63</v>
      </c>
      <c r="K2413" s="30" t="str">
        <f t="shared" si="357"/>
        <v>EME</v>
      </c>
      <c r="L2413" s="47" t="s">
        <v>136</v>
      </c>
      <c r="M2413" s="47" t="s">
        <v>99</v>
      </c>
      <c r="N2413" s="26" t="str">
        <f t="shared" si="360"/>
        <v>Pendente</v>
      </c>
      <c r="O2413" s="47" t="s">
        <v>45</v>
      </c>
      <c r="P2413" s="47" t="s">
        <v>705</v>
      </c>
      <c r="Q2413" s="26" t="str">
        <f>IFERROR(IFERROR(VLOOKUP(H2413,[1]STATUS_CAPEX!I:J,2,0),VLOOKUP(H2413,[1]STATUS_OPEX!H:I,2,0)),0)</f>
        <v>LIB //ENER</v>
      </c>
      <c r="R2413" s="135">
        <v>45622</v>
      </c>
      <c r="S2413" s="32" t="s">
        <v>66</v>
      </c>
      <c r="T2413" s="47" t="s">
        <v>48</v>
      </c>
      <c r="U2413" s="33" t="s">
        <v>67</v>
      </c>
      <c r="V2413" s="33" t="str">
        <f t="shared" si="358"/>
        <v>OK</v>
      </c>
      <c r="W2413" s="33" t="s">
        <v>49</v>
      </c>
      <c r="X2413" s="33" t="s">
        <v>49</v>
      </c>
      <c r="Y2413" s="33" t="str">
        <f t="shared" si="354"/>
        <v>OK</v>
      </c>
      <c r="Z2413" s="14">
        <f t="shared" si="349"/>
        <v>0.8</v>
      </c>
      <c r="AA2413" s="48">
        <v>9800.3700000000008</v>
      </c>
      <c r="AB2413" s="76" t="str">
        <f>IFERROR(VLOOKUP(H2413,[1]!Tabela11[[#All],[PEP/ORDEM]:[Mês_Acompanhamento]],8,0),"GIRO")</f>
        <v>GIRO</v>
      </c>
      <c r="AC2413" s="36" t="s">
        <v>347</v>
      </c>
      <c r="AD2413" s="37" t="s">
        <v>51</v>
      </c>
      <c r="AE2413" s="32" t="str">
        <f t="shared" si="353"/>
        <v>Realizado</v>
      </c>
      <c r="AF2413" s="38" t="s">
        <v>68</v>
      </c>
      <c r="AG2413" s="49">
        <f t="shared" si="359"/>
        <v>11423.64</v>
      </c>
      <c r="AH2413" s="40">
        <v>2548098.5699999998</v>
      </c>
      <c r="AI2413" s="50" t="e">
        <f t="shared" si="350"/>
        <v>#N/A</v>
      </c>
      <c r="AJ2413" s="110">
        <v>1</v>
      </c>
      <c r="AK2413" s="154">
        <v>11423.64</v>
      </c>
      <c r="AL2413" s="34" t="str">
        <f t="shared" si="351"/>
        <v>Mauricio Alves</v>
      </c>
    </row>
    <row r="2414" spans="1:38" hidden="1" x14ac:dyDescent="0.25">
      <c r="A2414" s="189" t="s">
        <v>0</v>
      </c>
      <c r="B2414" s="26" t="s">
        <v>180</v>
      </c>
      <c r="C2414" s="26" t="s">
        <v>180</v>
      </c>
      <c r="D2414" s="26" t="s">
        <v>40</v>
      </c>
      <c r="E2414" s="27">
        <v>71531</v>
      </c>
      <c r="F2414" s="67">
        <v>509</v>
      </c>
      <c r="G2414" s="67"/>
      <c r="H2414" s="44" t="s">
        <v>1214</v>
      </c>
      <c r="I2414" s="45" t="s">
        <v>63</v>
      </c>
      <c r="J2414" s="45" t="s">
        <v>63</v>
      </c>
      <c r="K2414" s="30" t="str">
        <f t="shared" si="357"/>
        <v>EME</v>
      </c>
      <c r="L2414" s="47" t="s">
        <v>950</v>
      </c>
      <c r="M2414" s="47" t="s">
        <v>99</v>
      </c>
      <c r="N2414" s="26" t="str">
        <f t="shared" si="360"/>
        <v>Pendente</v>
      </c>
      <c r="O2414" s="47" t="s">
        <v>137</v>
      </c>
      <c r="P2414" s="47" t="s">
        <v>705</v>
      </c>
      <c r="Q2414" s="26" t="str">
        <f>IFERROR(IFERROR(VLOOKUP(H2414,[1]STATUS_CAPEX!I:J,2,0),VLOOKUP(H2414,[1]STATUS_OPEX!H:I,2,0)),0)</f>
        <v>LIB //ATEC</v>
      </c>
      <c r="R2414" s="135">
        <v>45622</v>
      </c>
      <c r="S2414" s="32" t="s">
        <v>66</v>
      </c>
      <c r="T2414" s="47" t="s">
        <v>48</v>
      </c>
      <c r="U2414" s="33" t="s">
        <v>67</v>
      </c>
      <c r="V2414" s="120" t="str">
        <f t="shared" si="358"/>
        <v>OK</v>
      </c>
      <c r="W2414" s="33" t="s">
        <v>49</v>
      </c>
      <c r="X2414" s="33" t="s">
        <v>148</v>
      </c>
      <c r="Y2414" s="120" t="str">
        <f t="shared" si="354"/>
        <v>NOK</v>
      </c>
      <c r="Z2414" s="14">
        <f t="shared" si="349"/>
        <v>0.4</v>
      </c>
      <c r="AA2414" s="48">
        <v>5049.97</v>
      </c>
      <c r="AB2414" s="76" t="str">
        <f>IFERROR(VLOOKUP(H2414,[1]!Tabela11[[#All],[PEP/ORDEM]:[Mês_Acompanhamento]],8,0),"GIRO")</f>
        <v>GIRO</v>
      </c>
      <c r="AC2414" s="36" t="s">
        <v>182</v>
      </c>
      <c r="AD2414" s="70">
        <v>45645</v>
      </c>
      <c r="AE2414" s="32" t="str">
        <f t="shared" si="353"/>
        <v>Não realizado</v>
      </c>
      <c r="AF2414" s="38" t="s">
        <v>68</v>
      </c>
      <c r="AG2414" s="49">
        <f t="shared" si="359"/>
        <v>0</v>
      </c>
      <c r="AH2414" s="40">
        <v>2548098.5699999998</v>
      </c>
      <c r="AI2414" s="50" t="e">
        <f t="shared" si="350"/>
        <v>#N/A</v>
      </c>
      <c r="AJ2414" s="41">
        <v>0</v>
      </c>
      <c r="AK2414" s="51">
        <v>0</v>
      </c>
      <c r="AL2414" s="34" t="str">
        <f t="shared" si="351"/>
        <v>Mauricio Alves</v>
      </c>
    </row>
    <row r="2415" spans="1:38" hidden="1" x14ac:dyDescent="0.25">
      <c r="A2415" s="189" t="s">
        <v>0</v>
      </c>
      <c r="B2415" s="26" t="s">
        <v>180</v>
      </c>
      <c r="C2415" s="26" t="s">
        <v>180</v>
      </c>
      <c r="D2415" s="26" t="s">
        <v>40</v>
      </c>
      <c r="E2415" s="27">
        <v>69147</v>
      </c>
      <c r="F2415" s="67">
        <v>510</v>
      </c>
      <c r="G2415" s="67"/>
      <c r="H2415" s="44" t="s">
        <v>1215</v>
      </c>
      <c r="I2415" s="45" t="s">
        <v>63</v>
      </c>
      <c r="J2415" s="45" t="s">
        <v>63</v>
      </c>
      <c r="K2415" s="30" t="str">
        <f t="shared" si="357"/>
        <v>EME</v>
      </c>
      <c r="L2415" s="47" t="s">
        <v>950</v>
      </c>
      <c r="M2415" s="47" t="s">
        <v>99</v>
      </c>
      <c r="N2415" s="26" t="str">
        <f t="shared" si="360"/>
        <v>Pendente</v>
      </c>
      <c r="O2415" s="47" t="s">
        <v>45</v>
      </c>
      <c r="P2415" s="47" t="s">
        <v>700</v>
      </c>
      <c r="Q2415" s="26" t="str">
        <f>IFERROR(IFERROR(VLOOKUP(H2415,[1]STATUS_CAPEX!I:J,2,0),VLOOKUP(H2415,[1]STATUS_OPEX!H:I,2,0)),0)</f>
        <v>LIB //ATEC</v>
      </c>
      <c r="R2415" s="135">
        <v>45622</v>
      </c>
      <c r="S2415" s="32" t="s">
        <v>66</v>
      </c>
      <c r="T2415" s="47" t="s">
        <v>48</v>
      </c>
      <c r="U2415" s="33" t="s">
        <v>67</v>
      </c>
      <c r="V2415" s="120" t="str">
        <f t="shared" si="358"/>
        <v>OK</v>
      </c>
      <c r="W2415" s="33" t="s">
        <v>49</v>
      </c>
      <c r="X2415" s="33" t="s">
        <v>148</v>
      </c>
      <c r="Y2415" s="120" t="str">
        <f t="shared" si="354"/>
        <v>NOK</v>
      </c>
      <c r="Z2415" s="14">
        <f t="shared" si="349"/>
        <v>0.4</v>
      </c>
      <c r="AA2415" s="48">
        <v>3489.68</v>
      </c>
      <c r="AB2415" s="76" t="str">
        <f>IFERROR(VLOOKUP(H2415,[1]!Tabela11[[#All],[PEP/ORDEM]:[Mês_Acompanhamento]],8,0),"GIRO")</f>
        <v>GIRO</v>
      </c>
      <c r="AC2415" s="36" t="s">
        <v>182</v>
      </c>
      <c r="AD2415" s="70">
        <v>45645</v>
      </c>
      <c r="AE2415" s="32" t="str">
        <f t="shared" si="353"/>
        <v>Não realizado</v>
      </c>
      <c r="AF2415" s="38" t="s">
        <v>68</v>
      </c>
      <c r="AG2415" s="49">
        <f t="shared" si="359"/>
        <v>0</v>
      </c>
      <c r="AH2415" s="40">
        <v>2548098.5699999998</v>
      </c>
      <c r="AI2415" s="50" t="e">
        <f t="shared" si="350"/>
        <v>#N/A</v>
      </c>
      <c r="AJ2415" s="41">
        <v>0</v>
      </c>
      <c r="AK2415" s="51">
        <v>0</v>
      </c>
      <c r="AL2415" s="34" t="str">
        <f t="shared" si="351"/>
        <v>Mauricio Alves</v>
      </c>
    </row>
    <row r="2416" spans="1:38" hidden="1" x14ac:dyDescent="0.25">
      <c r="A2416" s="189" t="s">
        <v>0</v>
      </c>
      <c r="B2416" s="26" t="s">
        <v>180</v>
      </c>
      <c r="C2416" s="26" t="s">
        <v>180</v>
      </c>
      <c r="D2416" s="26" t="s">
        <v>40</v>
      </c>
      <c r="E2416" s="27">
        <v>80541</v>
      </c>
      <c r="F2416" s="67">
        <v>511</v>
      </c>
      <c r="G2416" s="67"/>
      <c r="H2416" s="44" t="s">
        <v>1216</v>
      </c>
      <c r="I2416" s="45" t="s">
        <v>63</v>
      </c>
      <c r="J2416" s="45" t="s">
        <v>63</v>
      </c>
      <c r="K2416" s="30" t="str">
        <f t="shared" si="357"/>
        <v>EME</v>
      </c>
      <c r="L2416" s="47" t="s">
        <v>950</v>
      </c>
      <c r="M2416" s="47" t="s">
        <v>99</v>
      </c>
      <c r="N2416" s="26" t="str">
        <f t="shared" si="360"/>
        <v>Pendente</v>
      </c>
      <c r="O2416" s="47" t="s">
        <v>64</v>
      </c>
      <c r="P2416" s="47" t="s">
        <v>705</v>
      </c>
      <c r="Q2416" s="26" t="str">
        <f>IFERROR(IFERROR(VLOOKUP(H2416,[1]STATUS_CAPEX!I:J,2,0),VLOOKUP(H2416,[1]STATUS_OPEX!H:I,2,0)),0)</f>
        <v>LIB //ATEC</v>
      </c>
      <c r="R2416" s="135">
        <v>45622</v>
      </c>
      <c r="S2416" s="32" t="s">
        <v>66</v>
      </c>
      <c r="T2416" s="47" t="s">
        <v>48</v>
      </c>
      <c r="U2416" s="33" t="s">
        <v>67</v>
      </c>
      <c r="V2416" s="120" t="str">
        <f t="shared" si="358"/>
        <v>OK</v>
      </c>
      <c r="W2416" s="33" t="s">
        <v>49</v>
      </c>
      <c r="X2416" s="33" t="s">
        <v>148</v>
      </c>
      <c r="Y2416" s="120" t="str">
        <f t="shared" si="354"/>
        <v>NOK</v>
      </c>
      <c r="Z2416" s="14">
        <f t="shared" si="349"/>
        <v>0.4</v>
      </c>
      <c r="AA2416" s="48">
        <v>11780.25</v>
      </c>
      <c r="AB2416" s="76" t="str">
        <f>IFERROR(VLOOKUP(H2416,[1]!Tabela11[[#All],[PEP/ORDEM]:[Mês_Acompanhamento]],8,0),"GIRO")</f>
        <v>GIRO</v>
      </c>
      <c r="AC2416" s="36" t="s">
        <v>182</v>
      </c>
      <c r="AD2416" s="70">
        <v>45645</v>
      </c>
      <c r="AE2416" s="32" t="str">
        <f t="shared" si="353"/>
        <v>Não realizado</v>
      </c>
      <c r="AF2416" s="38" t="s">
        <v>68</v>
      </c>
      <c r="AG2416" s="49">
        <f t="shared" si="359"/>
        <v>0</v>
      </c>
      <c r="AH2416" s="40">
        <v>2548098.5699999998</v>
      </c>
      <c r="AI2416" s="50" t="e">
        <f t="shared" si="350"/>
        <v>#N/A</v>
      </c>
      <c r="AJ2416" s="41">
        <v>0</v>
      </c>
      <c r="AK2416" s="51">
        <v>0</v>
      </c>
      <c r="AL2416" s="34" t="str">
        <f t="shared" si="351"/>
        <v>Mauricio Alves</v>
      </c>
    </row>
    <row r="2417" spans="1:38" hidden="1" x14ac:dyDescent="0.25">
      <c r="A2417" s="189" t="s">
        <v>0</v>
      </c>
      <c r="B2417" s="26" t="s">
        <v>180</v>
      </c>
      <c r="C2417" s="26" t="s">
        <v>180</v>
      </c>
      <c r="D2417" s="26" t="s">
        <v>40</v>
      </c>
      <c r="E2417" s="27">
        <v>72113</v>
      </c>
      <c r="F2417" s="67">
        <v>512</v>
      </c>
      <c r="G2417" s="67"/>
      <c r="H2417" s="44" t="s">
        <v>1217</v>
      </c>
      <c r="I2417" s="45" t="s">
        <v>63</v>
      </c>
      <c r="J2417" s="45" t="s">
        <v>63</v>
      </c>
      <c r="K2417" s="30" t="str">
        <f t="shared" si="357"/>
        <v>EME</v>
      </c>
      <c r="L2417" s="47" t="s">
        <v>950</v>
      </c>
      <c r="M2417" s="47" t="s">
        <v>99</v>
      </c>
      <c r="N2417" s="26" t="str">
        <f t="shared" si="360"/>
        <v>Pendente</v>
      </c>
      <c r="O2417" s="47" t="s">
        <v>147</v>
      </c>
      <c r="P2417" s="47" t="s">
        <v>705</v>
      </c>
      <c r="Q2417" s="26" t="str">
        <f>IFERROR(IFERROR(VLOOKUP(H2417,[1]STATUS_CAPEX!I:J,2,0),VLOOKUP(H2417,[1]STATUS_OPEX!H:I,2,0)),0)</f>
        <v>LIB //ATEC</v>
      </c>
      <c r="R2417" s="135">
        <v>45622</v>
      </c>
      <c r="S2417" s="32" t="s">
        <v>66</v>
      </c>
      <c r="T2417" s="47" t="s">
        <v>48</v>
      </c>
      <c r="U2417" s="33" t="s">
        <v>67</v>
      </c>
      <c r="V2417" s="120" t="str">
        <f t="shared" si="358"/>
        <v>OK</v>
      </c>
      <c r="W2417" s="33" t="s">
        <v>49</v>
      </c>
      <c r="X2417" s="33" t="s">
        <v>148</v>
      </c>
      <c r="Y2417" s="120" t="str">
        <f t="shared" si="354"/>
        <v>NOK</v>
      </c>
      <c r="Z2417" s="14">
        <f t="shared" si="349"/>
        <v>0.4</v>
      </c>
      <c r="AA2417" s="48">
        <v>7548.35</v>
      </c>
      <c r="AB2417" s="76" t="str">
        <f>IFERROR(VLOOKUP(H2417,[1]!Tabela11[[#All],[PEP/ORDEM]:[Mês_Acompanhamento]],8,0),"GIRO")</f>
        <v>GIRO</v>
      </c>
      <c r="AC2417" s="36" t="s">
        <v>182</v>
      </c>
      <c r="AD2417" s="70">
        <v>45645</v>
      </c>
      <c r="AE2417" s="32" t="str">
        <f t="shared" si="353"/>
        <v>Não realizado</v>
      </c>
      <c r="AF2417" s="38" t="s">
        <v>68</v>
      </c>
      <c r="AG2417" s="49">
        <f t="shared" si="359"/>
        <v>0</v>
      </c>
      <c r="AH2417" s="40">
        <v>2548098.5699999998</v>
      </c>
      <c r="AI2417" s="50" t="e">
        <f t="shared" si="350"/>
        <v>#N/A</v>
      </c>
      <c r="AJ2417" s="41">
        <v>0</v>
      </c>
      <c r="AK2417" s="51">
        <v>0</v>
      </c>
      <c r="AL2417" s="34" t="str">
        <f t="shared" si="351"/>
        <v>Mauricio Alves</v>
      </c>
    </row>
    <row r="2418" spans="1:38" hidden="1" x14ac:dyDescent="0.25">
      <c r="A2418" s="43" t="s">
        <v>365</v>
      </c>
      <c r="B2418" s="26" t="s">
        <v>39</v>
      </c>
      <c r="C2418" s="26" t="s">
        <v>52</v>
      </c>
      <c r="D2418" s="26" t="s">
        <v>40</v>
      </c>
      <c r="E2418" s="27">
        <v>45143366</v>
      </c>
      <c r="F2418" s="67">
        <v>370</v>
      </c>
      <c r="G2418" s="67"/>
      <c r="H2418" s="44">
        <v>6000852935</v>
      </c>
      <c r="I2418" s="211">
        <v>149008421</v>
      </c>
      <c r="J2418" s="211" t="s">
        <v>1218</v>
      </c>
      <c r="K2418" s="30" t="str">
        <f t="shared" si="357"/>
        <v>Custeio</v>
      </c>
      <c r="L2418" s="47"/>
      <c r="M2418" s="47" t="s">
        <v>523</v>
      </c>
      <c r="N2418" s="26" t="str">
        <f t="shared" si="360"/>
        <v>Realizado</v>
      </c>
      <c r="O2418" s="47" t="s">
        <v>45</v>
      </c>
      <c r="P2418" s="47" t="s">
        <v>867</v>
      </c>
      <c r="Q2418" s="26" t="str">
        <f>IFERROR(IFERROR(VLOOKUP(H2418,[1]STATUS_CAPEX!I:J,2,0),VLOOKUP(H2418,[1]STATUS_OPEX!H:I,2,0)),0)</f>
        <v>LIB //CONC</v>
      </c>
      <c r="R2418" s="135">
        <v>45622</v>
      </c>
      <c r="S2418" s="32" t="s">
        <v>66</v>
      </c>
      <c r="T2418" s="47" t="s">
        <v>72</v>
      </c>
      <c r="U2418" s="33" t="s">
        <v>39</v>
      </c>
      <c r="V2418" s="33" t="str">
        <f t="shared" si="358"/>
        <v>OK</v>
      </c>
      <c r="W2418" s="33" t="s">
        <v>49</v>
      </c>
      <c r="X2418" s="33" t="s">
        <v>49</v>
      </c>
      <c r="Y2418" s="33" t="str">
        <f t="shared" si="354"/>
        <v>OK</v>
      </c>
      <c r="Z2418" s="14">
        <f t="shared" si="349"/>
        <v>1</v>
      </c>
      <c r="AA2418" s="48">
        <v>3486.48</v>
      </c>
      <c r="AB2418" s="76" t="str">
        <f>IFERROR(VLOOKUP(H2418,[1]!Tabela11[[#All],[PEP/ORDEM]:[Mês_Acompanhamento]],8,0),"GIRO")</f>
        <v>GIRO</v>
      </c>
      <c r="AC2418" s="36" t="s">
        <v>1048</v>
      </c>
      <c r="AD2418" s="37" t="s">
        <v>51</v>
      </c>
      <c r="AE2418" s="32" t="str">
        <f t="shared" si="353"/>
        <v>Realizado</v>
      </c>
      <c r="AF2418" s="38" t="s">
        <v>68</v>
      </c>
      <c r="AG2418" s="49">
        <f t="shared" si="359"/>
        <v>419.2</v>
      </c>
      <c r="AH2418" s="40">
        <v>2548098.5699999998</v>
      </c>
      <c r="AI2418" s="50" t="e">
        <f t="shared" si="350"/>
        <v>#N/A</v>
      </c>
      <c r="AJ2418" s="110">
        <v>26651457</v>
      </c>
      <c r="AK2418" s="77">
        <v>419.2</v>
      </c>
      <c r="AL2418" s="34" t="str">
        <f t="shared" si="351"/>
        <v>Mauricio Alves</v>
      </c>
    </row>
    <row r="2419" spans="1:38" hidden="1" x14ac:dyDescent="0.25">
      <c r="A2419" s="26" t="s">
        <v>365</v>
      </c>
      <c r="B2419" s="30" t="s">
        <v>39</v>
      </c>
      <c r="C2419" s="26" t="s">
        <v>52</v>
      </c>
      <c r="D2419" s="26" t="s">
        <v>40</v>
      </c>
      <c r="E2419" s="27">
        <v>45142605</v>
      </c>
      <c r="F2419" s="67">
        <v>371</v>
      </c>
      <c r="G2419" s="67"/>
      <c r="H2419" s="223">
        <v>6000865533</v>
      </c>
      <c r="I2419" s="112">
        <v>149011386</v>
      </c>
      <c r="J2419" s="112" t="s">
        <v>1145</v>
      </c>
      <c r="K2419" s="30" t="str">
        <f t="shared" si="357"/>
        <v>Custeio</v>
      </c>
      <c r="L2419" s="47" t="s">
        <v>950</v>
      </c>
      <c r="M2419" s="47" t="s">
        <v>506</v>
      </c>
      <c r="N2419" s="26" t="str">
        <f t="shared" si="360"/>
        <v>Pendente</v>
      </c>
      <c r="O2419" s="47" t="s">
        <v>45</v>
      </c>
      <c r="P2419" s="47" t="s">
        <v>1199</v>
      </c>
      <c r="Q2419" s="26" t="str">
        <f>IFERROR(IFERROR(VLOOKUP(H2419,[1]STATUS_CAPEX!I:J,2,0),VLOOKUP(H2419,[1]STATUS_OPEX!H:I,2,0)),0)</f>
        <v>LIB //CONC</v>
      </c>
      <c r="R2419" s="135">
        <v>45622</v>
      </c>
      <c r="S2419" s="32" t="s">
        <v>66</v>
      </c>
      <c r="T2419" s="47" t="s">
        <v>72</v>
      </c>
      <c r="U2419" s="33" t="s">
        <v>67</v>
      </c>
      <c r="V2419" s="120" t="str">
        <f t="shared" si="358"/>
        <v>OK</v>
      </c>
      <c r="W2419" s="33" t="s">
        <v>49</v>
      </c>
      <c r="X2419" s="33" t="s">
        <v>49</v>
      </c>
      <c r="Y2419" s="120" t="s">
        <v>67</v>
      </c>
      <c r="Z2419" s="14">
        <f t="shared" si="349"/>
        <v>0.6</v>
      </c>
      <c r="AA2419" s="48">
        <v>2759.83</v>
      </c>
      <c r="AB2419" s="76" t="str">
        <f>IFERROR(VLOOKUP(H2419,[1]!Tabela11[[#All],[PEP/ORDEM]:[Mês_Acompanhamento]],8,0),"GIRO")</f>
        <v>GIRO</v>
      </c>
      <c r="AC2419" s="36" t="s">
        <v>1107</v>
      </c>
      <c r="AD2419" s="37" t="s">
        <v>51</v>
      </c>
      <c r="AE2419" s="32" t="str">
        <f t="shared" si="353"/>
        <v>Realizado</v>
      </c>
      <c r="AF2419" s="38" t="s">
        <v>68</v>
      </c>
      <c r="AG2419" s="49">
        <f t="shared" si="359"/>
        <v>1209.8800000000001</v>
      </c>
      <c r="AH2419" s="40">
        <v>2548098.5699999998</v>
      </c>
      <c r="AI2419" s="50" t="e">
        <f t="shared" si="350"/>
        <v>#N/A</v>
      </c>
      <c r="AJ2419" s="41">
        <v>26689070</v>
      </c>
      <c r="AK2419" s="51">
        <v>1209.8800000000001</v>
      </c>
      <c r="AL2419" s="34" t="str">
        <f t="shared" si="351"/>
        <v>Mauricio Alves</v>
      </c>
    </row>
    <row r="2420" spans="1:38" hidden="1" x14ac:dyDescent="0.25">
      <c r="A2420" s="189" t="s">
        <v>106</v>
      </c>
      <c r="B2420" s="30" t="s">
        <v>39</v>
      </c>
      <c r="C2420" s="26" t="s">
        <v>52</v>
      </c>
      <c r="D2420" s="26" t="s">
        <v>40</v>
      </c>
      <c r="E2420" s="117">
        <v>4225</v>
      </c>
      <c r="F2420" s="118">
        <v>345</v>
      </c>
      <c r="G2420" s="118"/>
      <c r="H2420" s="44">
        <v>6000868692</v>
      </c>
      <c r="I2420" s="211" t="s">
        <v>287</v>
      </c>
      <c r="J2420" s="211" t="s">
        <v>1219</v>
      </c>
      <c r="K2420" s="30" t="str">
        <f t="shared" si="357"/>
        <v>Custeio</v>
      </c>
      <c r="L2420" s="119"/>
      <c r="M2420" s="119" t="s">
        <v>420</v>
      </c>
      <c r="N2420" s="43" t="str">
        <f t="shared" si="360"/>
        <v>Pendente</v>
      </c>
      <c r="O2420" s="119" t="s">
        <v>45</v>
      </c>
      <c r="P2420" s="119" t="s">
        <v>638</v>
      </c>
      <c r="Q2420" s="43" t="str">
        <f>IFERROR(IFERROR(VLOOKUP(H2420,[1]STATUS_CAPEX!I:J,2,0),VLOOKUP(H2420,[1]STATUS_OPEX!H:I,2,0)),0)</f>
        <v>ABER//ABER</v>
      </c>
      <c r="R2420" s="136">
        <v>45628</v>
      </c>
      <c r="S2420" s="32" t="s">
        <v>66</v>
      </c>
      <c r="T2420" s="119" t="s">
        <v>72</v>
      </c>
      <c r="U2420" s="33" t="s">
        <v>67</v>
      </c>
      <c r="V2420" s="120" t="str">
        <f t="shared" si="358"/>
        <v>OK</v>
      </c>
      <c r="W2420" s="33" t="s">
        <v>49</v>
      </c>
      <c r="X2420" s="33" t="s">
        <v>49</v>
      </c>
      <c r="Y2420" s="120" t="str">
        <f t="shared" ref="Y2420:Y2480" si="361">IF(AK2420&gt;0,"OK","NOK")</f>
        <v>OK</v>
      </c>
      <c r="Z2420" s="14">
        <f t="shared" si="349"/>
        <v>0.8</v>
      </c>
      <c r="AA2420" s="121">
        <v>716.67</v>
      </c>
      <c r="AB2420" s="139" t="str">
        <f>IFERROR(VLOOKUP(H2420,[1]!Tabela11[[#All],[PEP/ORDEM]:[Mês_Acompanhamento]],8,0),"GIRO")</f>
        <v>GIRO</v>
      </c>
      <c r="AC2420" s="36" t="s">
        <v>1048</v>
      </c>
      <c r="AD2420" s="37">
        <v>45644</v>
      </c>
      <c r="AE2420" s="32" t="str">
        <f t="shared" si="353"/>
        <v>Realizado</v>
      </c>
      <c r="AF2420" s="38" t="s">
        <v>68</v>
      </c>
      <c r="AG2420" s="122" t="str">
        <f t="shared" si="359"/>
        <v>468,79</v>
      </c>
      <c r="AH2420" s="40">
        <v>2548098.5699999998</v>
      </c>
      <c r="AI2420" s="123" t="e">
        <f t="shared" si="350"/>
        <v>#N/A</v>
      </c>
      <c r="AJ2420" s="41">
        <v>26786357</v>
      </c>
      <c r="AK2420" s="51" t="s">
        <v>1220</v>
      </c>
      <c r="AL2420" s="34" t="str">
        <f t="shared" si="351"/>
        <v>Mauricio Alves</v>
      </c>
    </row>
    <row r="2421" spans="1:38" hidden="1" x14ac:dyDescent="0.25">
      <c r="A2421" s="189" t="s">
        <v>106</v>
      </c>
      <c r="B2421" s="30" t="s">
        <v>39</v>
      </c>
      <c r="C2421" s="26" t="s">
        <v>52</v>
      </c>
      <c r="D2421" s="26" t="s">
        <v>40</v>
      </c>
      <c r="E2421" s="27">
        <v>16052</v>
      </c>
      <c r="F2421" s="67">
        <v>346</v>
      </c>
      <c r="G2421" s="67"/>
      <c r="H2421" s="44">
        <v>6000868691</v>
      </c>
      <c r="I2421" s="45">
        <v>807</v>
      </c>
      <c r="J2421" s="45" t="s">
        <v>1103</v>
      </c>
      <c r="K2421" s="30" t="str">
        <f t="shared" si="357"/>
        <v>Custeio</v>
      </c>
      <c r="L2421" s="47"/>
      <c r="M2421" s="119" t="s">
        <v>420</v>
      </c>
      <c r="N2421" s="26" t="str">
        <f t="shared" si="360"/>
        <v>Pendente</v>
      </c>
      <c r="O2421" s="47" t="s">
        <v>64</v>
      </c>
      <c r="P2421" s="47" t="s">
        <v>638</v>
      </c>
      <c r="Q2421" s="26" t="str">
        <f>IFERROR(IFERROR(VLOOKUP(H2421,[1]STATUS_CAPEX!I:J,2,0),VLOOKUP(H2421,[1]STATUS_OPEX!H:I,2,0)),0)</f>
        <v>ABER//ABER</v>
      </c>
      <c r="R2421" s="136">
        <v>45628</v>
      </c>
      <c r="S2421" s="32" t="s">
        <v>66</v>
      </c>
      <c r="T2421" s="47" t="s">
        <v>72</v>
      </c>
      <c r="U2421" s="33" t="s">
        <v>67</v>
      </c>
      <c r="V2421" s="33" t="str">
        <f t="shared" si="358"/>
        <v>OK</v>
      </c>
      <c r="W2421" s="33" t="s">
        <v>49</v>
      </c>
      <c r="X2421" s="33" t="s">
        <v>49</v>
      </c>
      <c r="Y2421" s="33" t="str">
        <f t="shared" si="361"/>
        <v>OK</v>
      </c>
      <c r="Z2421" s="14">
        <f t="shared" si="349"/>
        <v>0.8</v>
      </c>
      <c r="AA2421" s="48">
        <v>716.67</v>
      </c>
      <c r="AB2421" s="76" t="str">
        <f>IFERROR(VLOOKUP(H2421,[1]!Tabela11[[#All],[PEP/ORDEM]:[Mês_Acompanhamento]],8,0),"GIRO")</f>
        <v>GIRO</v>
      </c>
      <c r="AC2421" s="36" t="s">
        <v>1048</v>
      </c>
      <c r="AD2421" s="37">
        <v>45644</v>
      </c>
      <c r="AE2421" s="32" t="str">
        <f t="shared" si="353"/>
        <v>Realizado</v>
      </c>
      <c r="AF2421" s="38" t="s">
        <v>68</v>
      </c>
      <c r="AG2421" s="39" t="str">
        <f t="shared" si="359"/>
        <v>143,02</v>
      </c>
      <c r="AH2421" s="40">
        <v>2548098.5699999998</v>
      </c>
      <c r="AI2421" s="35" t="e">
        <f t="shared" si="350"/>
        <v>#N/A</v>
      </c>
      <c r="AJ2421" s="41">
        <v>26786382</v>
      </c>
      <c r="AK2421" s="51" t="s">
        <v>1221</v>
      </c>
      <c r="AL2421" s="34" t="str">
        <f t="shared" si="351"/>
        <v>Mauricio Alves</v>
      </c>
    </row>
    <row r="2422" spans="1:38" hidden="1" x14ac:dyDescent="0.25">
      <c r="A2422" s="189" t="s">
        <v>106</v>
      </c>
      <c r="B2422" s="26" t="s">
        <v>180</v>
      </c>
      <c r="C2422" s="26" t="s">
        <v>558</v>
      </c>
      <c r="D2422" s="26" t="s">
        <v>40</v>
      </c>
      <c r="E2422" s="27">
        <v>4244</v>
      </c>
      <c r="F2422" s="67">
        <v>347</v>
      </c>
      <c r="G2422" s="67"/>
      <c r="H2422" s="44">
        <v>6000868943</v>
      </c>
      <c r="I2422" s="45">
        <v>149004792</v>
      </c>
      <c r="J2422" s="45" t="s">
        <v>1222</v>
      </c>
      <c r="K2422" s="30" t="str">
        <f t="shared" si="357"/>
        <v>Custeio</v>
      </c>
      <c r="L2422" s="47"/>
      <c r="M2422" s="119" t="s">
        <v>420</v>
      </c>
      <c r="N2422" s="26" t="str">
        <f t="shared" si="360"/>
        <v>Pendente</v>
      </c>
      <c r="O2422" s="47" t="s">
        <v>45</v>
      </c>
      <c r="P2422" s="47" t="s">
        <v>970</v>
      </c>
      <c r="Q2422" s="26">
        <f>IFERROR(IFERROR(VLOOKUP(H2422,[1]STATUS_CAPEX!I:J,2,0),VLOOKUP(H2422,[1]STATUS_OPEX!H:I,2,0)),0)</f>
        <v>0</v>
      </c>
      <c r="R2422" s="136">
        <v>45628</v>
      </c>
      <c r="S2422" s="32" t="s">
        <v>66</v>
      </c>
      <c r="T2422" s="47" t="s">
        <v>72</v>
      </c>
      <c r="U2422" s="33" t="s">
        <v>67</v>
      </c>
      <c r="V2422" s="33" t="str">
        <f t="shared" si="358"/>
        <v>OK</v>
      </c>
      <c r="W2422" s="33" t="s">
        <v>49</v>
      </c>
      <c r="X2422" s="33" t="s">
        <v>49</v>
      </c>
      <c r="Y2422" s="33" t="str">
        <f t="shared" si="361"/>
        <v>OK</v>
      </c>
      <c r="Z2422" s="14">
        <f t="shared" si="349"/>
        <v>0.8</v>
      </c>
      <c r="AA2422" s="48">
        <v>1010.88</v>
      </c>
      <c r="AB2422" s="76" t="str">
        <f>IFERROR(VLOOKUP(H2422,[1]!Tabela11[[#All],[PEP/ORDEM]:[Mês_Acompanhamento]],8,0),"GIRO")</f>
        <v>GIRO</v>
      </c>
      <c r="AC2422" s="36" t="s">
        <v>298</v>
      </c>
      <c r="AD2422" s="37">
        <v>45644</v>
      </c>
      <c r="AE2422" s="32" t="str">
        <f t="shared" si="353"/>
        <v>Realizado</v>
      </c>
      <c r="AF2422" s="38" t="s">
        <v>68</v>
      </c>
      <c r="AG2422" s="39">
        <f t="shared" si="359"/>
        <v>785.06</v>
      </c>
      <c r="AH2422" s="40">
        <v>2548098.5699999998</v>
      </c>
      <c r="AI2422" s="35" t="e">
        <f t="shared" si="350"/>
        <v>#N/A</v>
      </c>
      <c r="AJ2422" s="41">
        <v>6000868943</v>
      </c>
      <c r="AK2422" s="51">
        <v>785.06</v>
      </c>
      <c r="AL2422" s="34" t="str">
        <f t="shared" si="351"/>
        <v>Mauricio Alves</v>
      </c>
    </row>
    <row r="2423" spans="1:38" hidden="1" x14ac:dyDescent="0.25">
      <c r="A2423" s="189" t="s">
        <v>0</v>
      </c>
      <c r="B2423" s="26" t="s">
        <v>180</v>
      </c>
      <c r="C2423" s="26" t="s">
        <v>558</v>
      </c>
      <c r="D2423" s="26" t="s">
        <v>40</v>
      </c>
      <c r="E2423" s="27">
        <v>16046</v>
      </c>
      <c r="F2423" s="67">
        <v>348</v>
      </c>
      <c r="G2423" s="67"/>
      <c r="H2423" s="44">
        <v>6000868944</v>
      </c>
      <c r="I2423" s="45">
        <v>230007190</v>
      </c>
      <c r="J2423" s="45" t="s">
        <v>643</v>
      </c>
      <c r="K2423" s="30" t="str">
        <f t="shared" si="357"/>
        <v>Custeio</v>
      </c>
      <c r="L2423" s="47"/>
      <c r="M2423" s="119" t="s">
        <v>420</v>
      </c>
      <c r="N2423" s="26" t="str">
        <f t="shared" si="360"/>
        <v>Pendente</v>
      </c>
      <c r="O2423" s="47" t="s">
        <v>64</v>
      </c>
      <c r="P2423" s="47" t="s">
        <v>638</v>
      </c>
      <c r="Q2423" s="26">
        <f>IFERROR(IFERROR(VLOOKUP(H2423,[1]STATUS_CAPEX!I:J,2,0),VLOOKUP(H2423,[1]STATUS_OPEX!H:I,2,0)),0)</f>
        <v>0</v>
      </c>
      <c r="R2423" s="136">
        <v>45628</v>
      </c>
      <c r="S2423" s="32" t="s">
        <v>66</v>
      </c>
      <c r="T2423" s="47" t="s">
        <v>72</v>
      </c>
      <c r="U2423" s="33" t="s">
        <v>67</v>
      </c>
      <c r="V2423" s="33" t="str">
        <f t="shared" si="358"/>
        <v>OK</v>
      </c>
      <c r="W2423" s="33" t="s">
        <v>49</v>
      </c>
      <c r="X2423" s="33" t="s">
        <v>49</v>
      </c>
      <c r="Y2423" s="33" t="str">
        <f t="shared" si="361"/>
        <v>NOK</v>
      </c>
      <c r="Z2423" s="14">
        <f t="shared" si="349"/>
        <v>0.6</v>
      </c>
      <c r="AA2423" s="48">
        <v>4788.93</v>
      </c>
      <c r="AB2423" s="76" t="str">
        <f>IFERROR(VLOOKUP(H2423,[1]!Tabela11[[#All],[PEP/ORDEM]:[Mês_Acompanhamento]],8,0),"GIRO")</f>
        <v>GIRO</v>
      </c>
      <c r="AC2423" s="36" t="s">
        <v>298</v>
      </c>
      <c r="AD2423" s="37">
        <v>45644</v>
      </c>
      <c r="AE2423" s="32" t="str">
        <f t="shared" si="353"/>
        <v>Não realizado</v>
      </c>
      <c r="AF2423" s="38" t="s">
        <v>68</v>
      </c>
      <c r="AG2423" s="39">
        <f t="shared" si="359"/>
        <v>0</v>
      </c>
      <c r="AH2423" s="40">
        <v>2548098.5699999998</v>
      </c>
      <c r="AI2423" s="35" t="e">
        <f t="shared" si="350"/>
        <v>#N/A</v>
      </c>
      <c r="AJ2423" s="41">
        <v>0</v>
      </c>
      <c r="AK2423" s="51">
        <v>0</v>
      </c>
      <c r="AL2423" s="34" t="str">
        <f t="shared" si="351"/>
        <v>Mauricio Alves</v>
      </c>
    </row>
    <row r="2424" spans="1:38" hidden="1" x14ac:dyDescent="0.25">
      <c r="A2424" s="189" t="s">
        <v>365</v>
      </c>
      <c r="B2424" s="26" t="s">
        <v>180</v>
      </c>
      <c r="C2424" s="26" t="s">
        <v>558</v>
      </c>
      <c r="D2424" s="26" t="s">
        <v>40</v>
      </c>
      <c r="E2424" s="27">
        <v>4263</v>
      </c>
      <c r="F2424" s="67">
        <v>349</v>
      </c>
      <c r="G2424" s="67"/>
      <c r="H2424" s="44">
        <v>6000868900</v>
      </c>
      <c r="I2424" s="45">
        <v>149001866</v>
      </c>
      <c r="J2424" s="45" t="s">
        <v>1223</v>
      </c>
      <c r="K2424" s="30" t="str">
        <f t="shared" si="357"/>
        <v>Custeio</v>
      </c>
      <c r="L2424" s="47"/>
      <c r="M2424" s="119" t="s">
        <v>420</v>
      </c>
      <c r="N2424" s="26" t="str">
        <f t="shared" si="360"/>
        <v>Realizado</v>
      </c>
      <c r="O2424" s="47" t="s">
        <v>45</v>
      </c>
      <c r="P2424" s="47" t="s">
        <v>970</v>
      </c>
      <c r="Q2424" s="26">
        <f>IFERROR(IFERROR(VLOOKUP(H2424,[1]STATUS_CAPEX!I:J,2,0),VLOOKUP(H2424,[1]STATUS_OPEX!H:I,2,0)),0)</f>
        <v>0</v>
      </c>
      <c r="R2424" s="136">
        <v>45628</v>
      </c>
      <c r="S2424" s="32" t="s">
        <v>66</v>
      </c>
      <c r="T2424" s="47" t="s">
        <v>72</v>
      </c>
      <c r="U2424" s="33" t="s">
        <v>39</v>
      </c>
      <c r="V2424" s="33" t="str">
        <f t="shared" si="358"/>
        <v>OK</v>
      </c>
      <c r="W2424" s="33" t="s">
        <v>49</v>
      </c>
      <c r="X2424" s="33" t="s">
        <v>49</v>
      </c>
      <c r="Y2424" s="33" t="str">
        <f t="shared" si="361"/>
        <v>OK</v>
      </c>
      <c r="Z2424" s="14">
        <f t="shared" si="349"/>
        <v>1</v>
      </c>
      <c r="AA2424" s="48">
        <v>2663.01</v>
      </c>
      <c r="AB2424" s="76" t="str">
        <f>IFERROR(VLOOKUP(H2424,[1]!Tabela11[[#All],[PEP/ORDEM]:[Mês_Acompanhamento]],8,0),"GIRO")</f>
        <v>GIRO</v>
      </c>
      <c r="AC2424" s="36" t="s">
        <v>1048</v>
      </c>
      <c r="AD2424" s="37">
        <v>45644</v>
      </c>
      <c r="AE2424" s="32" t="str">
        <f t="shared" si="353"/>
        <v>Realizado</v>
      </c>
      <c r="AF2424" s="38" t="s">
        <v>68</v>
      </c>
      <c r="AG2424" s="39" t="str">
        <f t="shared" si="359"/>
        <v>76,26</v>
      </c>
      <c r="AH2424" s="40">
        <v>2548098.5699999998</v>
      </c>
      <c r="AI2424" s="35" t="e">
        <f t="shared" si="350"/>
        <v>#N/A</v>
      </c>
      <c r="AJ2424" s="41">
        <v>26786456</v>
      </c>
      <c r="AK2424" s="51" t="s">
        <v>1224</v>
      </c>
      <c r="AL2424" s="34" t="str">
        <f t="shared" si="351"/>
        <v>Mauricio Alves</v>
      </c>
    </row>
    <row r="2425" spans="1:38" hidden="1" x14ac:dyDescent="0.25">
      <c r="A2425" s="189" t="s">
        <v>106</v>
      </c>
      <c r="B2425" s="30" t="s">
        <v>39</v>
      </c>
      <c r="C2425" s="26" t="s">
        <v>52</v>
      </c>
      <c r="D2425" s="26" t="s">
        <v>40</v>
      </c>
      <c r="E2425" s="27">
        <v>45168091</v>
      </c>
      <c r="F2425" s="67">
        <v>350</v>
      </c>
      <c r="G2425" s="67"/>
      <c r="H2425" s="44">
        <v>6000868906</v>
      </c>
      <c r="I2425" s="45">
        <v>149008782</v>
      </c>
      <c r="J2425" s="45" t="s">
        <v>1166</v>
      </c>
      <c r="K2425" s="30" t="str">
        <f t="shared" si="357"/>
        <v>Custeio</v>
      </c>
      <c r="L2425" s="47"/>
      <c r="M2425" s="119" t="s">
        <v>420</v>
      </c>
      <c r="N2425" s="26" t="str">
        <f t="shared" si="360"/>
        <v>Pendente</v>
      </c>
      <c r="O2425" s="47" t="s">
        <v>45</v>
      </c>
      <c r="P2425" s="47" t="s">
        <v>537</v>
      </c>
      <c r="Q2425" s="26">
        <f>IFERROR(IFERROR(VLOOKUP(H2425,[1]STATUS_CAPEX!I:J,2,0),VLOOKUP(H2425,[1]STATUS_OPEX!H:I,2,0)),0)</f>
        <v>0</v>
      </c>
      <c r="R2425" s="136">
        <v>45628</v>
      </c>
      <c r="S2425" s="32" t="s">
        <v>66</v>
      </c>
      <c r="T2425" s="47" t="s">
        <v>72</v>
      </c>
      <c r="U2425" s="33" t="s">
        <v>67</v>
      </c>
      <c r="V2425" s="33" t="str">
        <f t="shared" si="358"/>
        <v>OK</v>
      </c>
      <c r="W2425" s="33" t="s">
        <v>49</v>
      </c>
      <c r="X2425" s="33" t="s">
        <v>49</v>
      </c>
      <c r="Y2425" s="33" t="str">
        <f t="shared" si="361"/>
        <v>OK</v>
      </c>
      <c r="Z2425" s="14">
        <f t="shared" si="349"/>
        <v>0.8</v>
      </c>
      <c r="AA2425" s="48">
        <v>9496.3799999999992</v>
      </c>
      <c r="AB2425" s="76" t="str">
        <f>IFERROR(VLOOKUP(H2425,[1]!Tabela11[[#All],[PEP/ORDEM]:[Mês_Acompanhamento]],8,0),"GIRO")</f>
        <v>GIRO</v>
      </c>
      <c r="AC2425" s="36" t="s">
        <v>1048</v>
      </c>
      <c r="AD2425" s="37">
        <v>45644</v>
      </c>
      <c r="AE2425" s="32" t="str">
        <f t="shared" si="353"/>
        <v>Realizado</v>
      </c>
      <c r="AF2425" s="38" t="s">
        <v>68</v>
      </c>
      <c r="AG2425" s="39" t="str">
        <f t="shared" si="359"/>
        <v>4.284,33</v>
      </c>
      <c r="AH2425" s="40">
        <v>2548098.5699999998</v>
      </c>
      <c r="AI2425" s="35" t="e">
        <f t="shared" si="350"/>
        <v>#N/A</v>
      </c>
      <c r="AJ2425" s="41">
        <v>26786770</v>
      </c>
      <c r="AK2425" s="51" t="s">
        <v>1225</v>
      </c>
      <c r="AL2425" s="34" t="str">
        <f t="shared" si="351"/>
        <v>Mauricio Alves</v>
      </c>
    </row>
    <row r="2426" spans="1:38" hidden="1" x14ac:dyDescent="0.25">
      <c r="A2426" s="221" t="s">
        <v>183</v>
      </c>
      <c r="B2426" s="26" t="s">
        <v>1195</v>
      </c>
      <c r="C2426" s="26" t="s">
        <v>513</v>
      </c>
      <c r="D2426" s="26" t="s">
        <v>40</v>
      </c>
      <c r="E2426" s="27">
        <v>12735</v>
      </c>
      <c r="F2426" s="67">
        <v>351</v>
      </c>
      <c r="G2426" s="67"/>
      <c r="H2426" s="44" t="s">
        <v>1195</v>
      </c>
      <c r="I2426" s="45">
        <v>149001129</v>
      </c>
      <c r="J2426" s="45" t="s">
        <v>379</v>
      </c>
      <c r="K2426" s="30" t="str">
        <f t="shared" si="357"/>
        <v>Custeio</v>
      </c>
      <c r="L2426" s="47"/>
      <c r="M2426" s="119" t="s">
        <v>420</v>
      </c>
      <c r="N2426" s="26" t="str">
        <f t="shared" si="360"/>
        <v>Pendente</v>
      </c>
      <c r="O2426" s="47" t="s">
        <v>45</v>
      </c>
      <c r="P2426" s="47" t="s">
        <v>705</v>
      </c>
      <c r="Q2426" s="26">
        <f>IFERROR(IFERROR(VLOOKUP(H2426,[1]STATUS_CAPEX!I:J,2,0),VLOOKUP(H2426,[1]STATUS_OPEX!H:I,2,0)),0)</f>
        <v>0</v>
      </c>
      <c r="R2426" s="136">
        <v>45628</v>
      </c>
      <c r="S2426" s="32" t="s">
        <v>66</v>
      </c>
      <c r="T2426" s="47" t="s">
        <v>48</v>
      </c>
      <c r="U2426" s="33" t="s">
        <v>67</v>
      </c>
      <c r="V2426" s="33" t="str">
        <f t="shared" si="358"/>
        <v>OK</v>
      </c>
      <c r="W2426" s="33" t="s">
        <v>49</v>
      </c>
      <c r="X2426" s="33" t="s">
        <v>49</v>
      </c>
      <c r="Y2426" s="33" t="str">
        <f t="shared" si="361"/>
        <v>NOK</v>
      </c>
      <c r="Z2426" s="14">
        <f t="shared" si="349"/>
        <v>0.6</v>
      </c>
      <c r="AA2426" s="48">
        <v>4788.93</v>
      </c>
      <c r="AB2426" s="76" t="str">
        <f>IFERROR(VLOOKUP(H2426,[1]!Tabela11[[#All],[PEP/ORDEM]:[Mês_Acompanhamento]],8,0),"GIRO")</f>
        <v>GIRO</v>
      </c>
      <c r="AC2426" s="36" t="s">
        <v>182</v>
      </c>
      <c r="AD2426" s="37">
        <v>45644</v>
      </c>
      <c r="AE2426" s="32" t="str">
        <f t="shared" si="353"/>
        <v>Não realizado</v>
      </c>
      <c r="AF2426" s="38" t="s">
        <v>68</v>
      </c>
      <c r="AG2426" s="39">
        <f t="shared" si="359"/>
        <v>0</v>
      </c>
      <c r="AH2426" s="40">
        <v>2548098.5699999998</v>
      </c>
      <c r="AI2426" s="35" t="e">
        <f t="shared" si="350"/>
        <v>#N/A</v>
      </c>
      <c r="AJ2426" s="41">
        <v>0</v>
      </c>
      <c r="AK2426" s="51">
        <v>0</v>
      </c>
      <c r="AL2426" s="34" t="str">
        <f t="shared" si="351"/>
        <v>Erica Fragoso</v>
      </c>
    </row>
    <row r="2427" spans="1:38" hidden="1" x14ac:dyDescent="0.25">
      <c r="A2427" s="189" t="s">
        <v>0</v>
      </c>
      <c r="B2427" s="26" t="s">
        <v>180</v>
      </c>
      <c r="C2427" s="26" t="s">
        <v>558</v>
      </c>
      <c r="D2427" s="26" t="s">
        <v>40</v>
      </c>
      <c r="E2427" s="27">
        <v>16009</v>
      </c>
      <c r="F2427" s="67">
        <v>353</v>
      </c>
      <c r="G2427" s="67"/>
      <c r="H2427" s="44">
        <v>6000868945</v>
      </c>
      <c r="I2427" s="45">
        <v>67603128</v>
      </c>
      <c r="J2427" s="45" t="s">
        <v>380</v>
      </c>
      <c r="K2427" s="30" t="str">
        <f t="shared" si="357"/>
        <v>Custeio</v>
      </c>
      <c r="L2427" s="47"/>
      <c r="M2427" s="119" t="s">
        <v>420</v>
      </c>
      <c r="N2427" s="26" t="str">
        <f t="shared" si="360"/>
        <v>Pendente</v>
      </c>
      <c r="O2427" s="47" t="s">
        <v>117</v>
      </c>
      <c r="P2427" s="47" t="s">
        <v>76</v>
      </c>
      <c r="Q2427" s="26">
        <f>IFERROR(IFERROR(VLOOKUP(H2427,[1]STATUS_CAPEX!I:J,2,0),VLOOKUP(H2427,[1]STATUS_OPEX!H:I,2,0)),0)</f>
        <v>0</v>
      </c>
      <c r="R2427" s="136">
        <v>45628</v>
      </c>
      <c r="S2427" s="32" t="s">
        <v>66</v>
      </c>
      <c r="T2427" s="47" t="s">
        <v>72</v>
      </c>
      <c r="U2427" s="33" t="s">
        <v>67</v>
      </c>
      <c r="V2427" s="33" t="str">
        <f t="shared" si="358"/>
        <v>OK</v>
      </c>
      <c r="W2427" s="33" t="s">
        <v>49</v>
      </c>
      <c r="X2427" s="33" t="s">
        <v>49</v>
      </c>
      <c r="Y2427" s="33" t="str">
        <f t="shared" si="361"/>
        <v>NOK</v>
      </c>
      <c r="Z2427" s="14">
        <f t="shared" si="349"/>
        <v>0.6</v>
      </c>
      <c r="AA2427" s="48">
        <v>11047.4</v>
      </c>
      <c r="AB2427" s="76" t="str">
        <f>IFERROR(VLOOKUP(H2427,[1]!Tabela11[[#All],[PEP/ORDEM]:[Mês_Acompanhamento]],8,0),"GIRO")</f>
        <v>GIRO</v>
      </c>
      <c r="AC2427" s="36" t="s">
        <v>298</v>
      </c>
      <c r="AD2427" s="37">
        <v>45644</v>
      </c>
      <c r="AE2427" s="32" t="str">
        <f t="shared" si="353"/>
        <v>Não realizado</v>
      </c>
      <c r="AF2427" s="38" t="s">
        <v>68</v>
      </c>
      <c r="AG2427" s="39">
        <f t="shared" si="359"/>
        <v>0</v>
      </c>
      <c r="AH2427" s="40">
        <v>2548098.5699999998</v>
      </c>
      <c r="AI2427" s="35" t="e">
        <f t="shared" si="350"/>
        <v>#N/A</v>
      </c>
      <c r="AJ2427" s="41">
        <v>0</v>
      </c>
      <c r="AK2427" s="51">
        <v>0</v>
      </c>
      <c r="AL2427" s="34" t="str">
        <f t="shared" si="351"/>
        <v>Mauricio Alves</v>
      </c>
    </row>
    <row r="2428" spans="1:38" hidden="1" x14ac:dyDescent="0.25">
      <c r="A2428" s="189" t="s">
        <v>0</v>
      </c>
      <c r="B2428" s="26" t="s">
        <v>180</v>
      </c>
      <c r="C2428" s="26" t="s">
        <v>558</v>
      </c>
      <c r="D2428" s="26" t="s">
        <v>40</v>
      </c>
      <c r="E2428" s="27">
        <v>16009</v>
      </c>
      <c r="F2428" s="67">
        <v>354</v>
      </c>
      <c r="G2428" s="67"/>
      <c r="H2428" s="44">
        <v>6000868946</v>
      </c>
      <c r="I2428" s="45">
        <v>67603128</v>
      </c>
      <c r="J2428" s="45" t="s">
        <v>380</v>
      </c>
      <c r="K2428" s="30" t="str">
        <f t="shared" si="357"/>
        <v>Custeio</v>
      </c>
      <c r="L2428" s="47"/>
      <c r="M2428" s="119" t="s">
        <v>420</v>
      </c>
      <c r="N2428" s="26" t="str">
        <f t="shared" si="360"/>
        <v>Pendente</v>
      </c>
      <c r="O2428" s="47" t="s">
        <v>117</v>
      </c>
      <c r="P2428" s="47" t="s">
        <v>76</v>
      </c>
      <c r="Q2428" s="26">
        <f>IFERROR(IFERROR(VLOOKUP(H2428,[1]STATUS_CAPEX!I:J,2,0),VLOOKUP(H2428,[1]STATUS_OPEX!H:I,2,0)),0)</f>
        <v>0</v>
      </c>
      <c r="R2428" s="136">
        <v>45628</v>
      </c>
      <c r="S2428" s="32" t="s">
        <v>66</v>
      </c>
      <c r="T2428" s="47" t="s">
        <v>72</v>
      </c>
      <c r="U2428" s="33" t="s">
        <v>67</v>
      </c>
      <c r="V2428" s="33" t="str">
        <f t="shared" si="358"/>
        <v>OK</v>
      </c>
      <c r="W2428" s="33" t="s">
        <v>49</v>
      </c>
      <c r="X2428" s="33" t="s">
        <v>49</v>
      </c>
      <c r="Y2428" s="33" t="str">
        <f t="shared" si="361"/>
        <v>NOK</v>
      </c>
      <c r="Z2428" s="14">
        <f t="shared" si="349"/>
        <v>0.6</v>
      </c>
      <c r="AA2428" s="48">
        <v>5611.21</v>
      </c>
      <c r="AB2428" s="76" t="str">
        <f>IFERROR(VLOOKUP(H2428,[1]!Tabela11[[#All],[PEP/ORDEM]:[Mês_Acompanhamento]],8,0),"GIRO")</f>
        <v>GIRO</v>
      </c>
      <c r="AC2428" s="36" t="s">
        <v>298</v>
      </c>
      <c r="AD2428" s="37">
        <v>45644</v>
      </c>
      <c r="AE2428" s="32" t="str">
        <f t="shared" si="353"/>
        <v>Não realizado</v>
      </c>
      <c r="AF2428" s="38" t="s">
        <v>68</v>
      </c>
      <c r="AG2428" s="39">
        <f t="shared" si="359"/>
        <v>0</v>
      </c>
      <c r="AH2428" s="40">
        <v>2548098.5699999998</v>
      </c>
      <c r="AI2428" s="35" t="e">
        <f t="shared" si="350"/>
        <v>#N/A</v>
      </c>
      <c r="AJ2428" s="41">
        <v>0</v>
      </c>
      <c r="AK2428" s="51">
        <v>0</v>
      </c>
      <c r="AL2428" s="34" t="str">
        <f t="shared" si="351"/>
        <v>Mauricio Alves</v>
      </c>
    </row>
    <row r="2429" spans="1:38" hidden="1" x14ac:dyDescent="0.25">
      <c r="A2429" s="189" t="s">
        <v>0</v>
      </c>
      <c r="B2429" s="26" t="s">
        <v>180</v>
      </c>
      <c r="C2429" s="26" t="s">
        <v>558</v>
      </c>
      <c r="D2429" s="26" t="s">
        <v>40</v>
      </c>
      <c r="E2429" s="27">
        <v>4285</v>
      </c>
      <c r="F2429" s="67">
        <v>355</v>
      </c>
      <c r="G2429" s="67"/>
      <c r="H2429" s="44">
        <v>6000868947</v>
      </c>
      <c r="I2429" s="45">
        <v>149007613</v>
      </c>
      <c r="J2429" s="45" t="s">
        <v>1226</v>
      </c>
      <c r="K2429" s="30" t="str">
        <f t="shared" si="357"/>
        <v>Custeio</v>
      </c>
      <c r="L2429" s="47"/>
      <c r="M2429" s="119" t="s">
        <v>420</v>
      </c>
      <c r="N2429" s="26" t="str">
        <f t="shared" si="360"/>
        <v>Pendente</v>
      </c>
      <c r="O2429" s="47" t="s">
        <v>45</v>
      </c>
      <c r="P2429" s="47" t="s">
        <v>970</v>
      </c>
      <c r="Q2429" s="26">
        <f>IFERROR(IFERROR(VLOOKUP(H2429,[1]STATUS_CAPEX!I:J,2,0),VLOOKUP(H2429,[1]STATUS_OPEX!H:I,2,0)),0)</f>
        <v>0</v>
      </c>
      <c r="R2429" s="136">
        <v>45628</v>
      </c>
      <c r="S2429" s="32" t="s">
        <v>66</v>
      </c>
      <c r="T2429" s="47" t="s">
        <v>72</v>
      </c>
      <c r="U2429" s="33" t="s">
        <v>67</v>
      </c>
      <c r="V2429" s="33" t="str">
        <f t="shared" si="358"/>
        <v>OK</v>
      </c>
      <c r="W2429" s="33" t="s">
        <v>49</v>
      </c>
      <c r="X2429" s="33" t="s">
        <v>49</v>
      </c>
      <c r="Y2429" s="33" t="str">
        <f t="shared" si="361"/>
        <v>NOK</v>
      </c>
      <c r="Z2429" s="14">
        <f t="shared" si="349"/>
        <v>0.6</v>
      </c>
      <c r="AA2429" s="48">
        <v>2168.16</v>
      </c>
      <c r="AB2429" s="76" t="str">
        <f>IFERROR(VLOOKUP(H2429,[1]!Tabela11[[#All],[PEP/ORDEM]:[Mês_Acompanhamento]],8,0),"GIRO")</f>
        <v>GIRO</v>
      </c>
      <c r="AC2429" s="36" t="s">
        <v>298</v>
      </c>
      <c r="AD2429" s="37">
        <v>45644</v>
      </c>
      <c r="AE2429" s="32" t="str">
        <f t="shared" si="353"/>
        <v>Não realizado</v>
      </c>
      <c r="AF2429" s="38" t="s">
        <v>68</v>
      </c>
      <c r="AG2429" s="39">
        <f t="shared" si="359"/>
        <v>0</v>
      </c>
      <c r="AH2429" s="40">
        <v>2548098.5699999998</v>
      </c>
      <c r="AI2429" s="35" t="e">
        <f t="shared" si="350"/>
        <v>#N/A</v>
      </c>
      <c r="AJ2429" s="41">
        <v>0</v>
      </c>
      <c r="AK2429" s="51">
        <v>0</v>
      </c>
      <c r="AL2429" s="34" t="str">
        <f t="shared" si="351"/>
        <v>Mauricio Alves</v>
      </c>
    </row>
    <row r="2430" spans="1:38" hidden="1" x14ac:dyDescent="0.25">
      <c r="A2430" s="189" t="s">
        <v>0</v>
      </c>
      <c r="B2430" s="26" t="s">
        <v>180</v>
      </c>
      <c r="C2430" s="26" t="s">
        <v>558</v>
      </c>
      <c r="D2430" s="26" t="s">
        <v>40</v>
      </c>
      <c r="E2430" s="27">
        <v>89385</v>
      </c>
      <c r="F2430" s="67">
        <v>356</v>
      </c>
      <c r="G2430" s="67"/>
      <c r="H2430" s="44">
        <v>6000868948</v>
      </c>
      <c r="I2430" s="45">
        <v>230000849</v>
      </c>
      <c r="J2430" s="45" t="s">
        <v>1139</v>
      </c>
      <c r="K2430" s="30" t="str">
        <f t="shared" si="357"/>
        <v>Custeio</v>
      </c>
      <c r="L2430" s="47"/>
      <c r="M2430" s="119" t="s">
        <v>420</v>
      </c>
      <c r="N2430" s="26" t="str">
        <f t="shared" si="360"/>
        <v>Pendente</v>
      </c>
      <c r="O2430" s="47" t="s">
        <v>64</v>
      </c>
      <c r="P2430" s="47" t="s">
        <v>970</v>
      </c>
      <c r="Q2430" s="26">
        <f>IFERROR(IFERROR(VLOOKUP(H2430,[1]STATUS_CAPEX!I:J,2,0),VLOOKUP(H2430,[1]STATUS_OPEX!H:I,2,0)),0)</f>
        <v>0</v>
      </c>
      <c r="R2430" s="136">
        <v>45628</v>
      </c>
      <c r="S2430" s="32" t="s">
        <v>66</v>
      </c>
      <c r="T2430" s="47" t="s">
        <v>72</v>
      </c>
      <c r="U2430" s="33" t="s">
        <v>67</v>
      </c>
      <c r="V2430" s="33" t="str">
        <f t="shared" si="358"/>
        <v>OK</v>
      </c>
      <c r="W2430" s="33" t="s">
        <v>49</v>
      </c>
      <c r="X2430" s="33" t="s">
        <v>49</v>
      </c>
      <c r="Y2430" s="33" t="str">
        <f t="shared" si="361"/>
        <v>NOK</v>
      </c>
      <c r="Z2430" s="14">
        <f t="shared" si="349"/>
        <v>0.6</v>
      </c>
      <c r="AA2430" s="48">
        <v>1197.99</v>
      </c>
      <c r="AB2430" s="76" t="str">
        <f>IFERROR(VLOOKUP(H2430,[1]!Tabela11[[#All],[PEP/ORDEM]:[Mês_Acompanhamento]],8,0),"GIRO")</f>
        <v>GIRO</v>
      </c>
      <c r="AC2430" s="36" t="s">
        <v>298</v>
      </c>
      <c r="AD2430" s="37">
        <v>45644</v>
      </c>
      <c r="AE2430" s="32" t="str">
        <f t="shared" si="353"/>
        <v>Não realizado</v>
      </c>
      <c r="AF2430" s="38" t="s">
        <v>68</v>
      </c>
      <c r="AG2430" s="39">
        <f t="shared" si="359"/>
        <v>0</v>
      </c>
      <c r="AH2430" s="40">
        <v>2548098.5699999998</v>
      </c>
      <c r="AI2430" s="35" t="e">
        <f t="shared" si="350"/>
        <v>#N/A</v>
      </c>
      <c r="AJ2430" s="41">
        <v>0</v>
      </c>
      <c r="AK2430" s="51">
        <v>0</v>
      </c>
      <c r="AL2430" s="34" t="str">
        <f t="shared" si="351"/>
        <v>Mauricio Alves</v>
      </c>
    </row>
    <row r="2431" spans="1:38" ht="28.5" hidden="1" x14ac:dyDescent="0.25">
      <c r="A2431" s="189" t="s">
        <v>0</v>
      </c>
      <c r="B2431" s="26" t="s">
        <v>180</v>
      </c>
      <c r="C2431" s="26" t="s">
        <v>558</v>
      </c>
      <c r="D2431" s="26" t="s">
        <v>40</v>
      </c>
      <c r="E2431" s="27">
        <v>16046</v>
      </c>
      <c r="F2431" s="67">
        <v>357</v>
      </c>
      <c r="G2431" s="67"/>
      <c r="H2431" s="44" t="s">
        <v>558</v>
      </c>
      <c r="I2431" s="45">
        <v>230007190</v>
      </c>
      <c r="J2431" s="45" t="s">
        <v>643</v>
      </c>
      <c r="K2431" s="30" t="str">
        <f t="shared" si="357"/>
        <v>Sem Informação</v>
      </c>
      <c r="L2431" s="47"/>
      <c r="M2431" s="119" t="s">
        <v>420</v>
      </c>
      <c r="N2431" s="26" t="str">
        <f t="shared" si="360"/>
        <v>Pendente</v>
      </c>
      <c r="O2431" s="47" t="s">
        <v>64</v>
      </c>
      <c r="P2431" s="47" t="s">
        <v>537</v>
      </c>
      <c r="Q2431" s="26">
        <f>IFERROR(IFERROR(VLOOKUP(H2431,[1]STATUS_CAPEX!I:J,2,0),VLOOKUP(H2431,[1]STATUS_OPEX!H:I,2,0)),0)</f>
        <v>0</v>
      </c>
      <c r="R2431" s="136">
        <v>45628</v>
      </c>
      <c r="S2431" s="32" t="s">
        <v>66</v>
      </c>
      <c r="T2431" s="47" t="s">
        <v>72</v>
      </c>
      <c r="U2431" s="33" t="s">
        <v>67</v>
      </c>
      <c r="V2431" s="33" t="str">
        <f t="shared" si="358"/>
        <v>OK</v>
      </c>
      <c r="W2431" s="33" t="s">
        <v>49</v>
      </c>
      <c r="X2431" s="33" t="s">
        <v>49</v>
      </c>
      <c r="Y2431" s="33" t="str">
        <f t="shared" si="361"/>
        <v>NOK</v>
      </c>
      <c r="Z2431" s="14">
        <f t="shared" si="349"/>
        <v>0.6</v>
      </c>
      <c r="AA2431" s="48">
        <v>3192.62</v>
      </c>
      <c r="AB2431" s="76" t="str">
        <f>IFERROR(VLOOKUP(H2431,[1]!Tabela11[[#All],[PEP/ORDEM]:[Mês_Acompanhamento]],8,0),"GIRO")</f>
        <v>GIRO</v>
      </c>
      <c r="AC2431" s="36" t="s">
        <v>298</v>
      </c>
      <c r="AD2431" s="37">
        <v>45645</v>
      </c>
      <c r="AE2431" s="32" t="str">
        <f t="shared" si="353"/>
        <v>Não realizado</v>
      </c>
      <c r="AF2431" s="38" t="s">
        <v>68</v>
      </c>
      <c r="AG2431" s="39">
        <f t="shared" si="359"/>
        <v>0</v>
      </c>
      <c r="AH2431" s="40">
        <v>2548098.5699999998</v>
      </c>
      <c r="AI2431" s="35" t="e">
        <f t="shared" si="350"/>
        <v>#N/A</v>
      </c>
      <c r="AJ2431" s="41">
        <v>0</v>
      </c>
      <c r="AK2431" s="51">
        <v>0</v>
      </c>
      <c r="AL2431" s="34" t="str">
        <f t="shared" si="351"/>
        <v>Mauricio Alves</v>
      </c>
    </row>
    <row r="2432" spans="1:38" ht="28.5" hidden="1" x14ac:dyDescent="0.25">
      <c r="A2432" s="189" t="s">
        <v>0</v>
      </c>
      <c r="B2432" s="26" t="s">
        <v>180</v>
      </c>
      <c r="C2432" s="26" t="s">
        <v>558</v>
      </c>
      <c r="D2432" s="26" t="s">
        <v>40</v>
      </c>
      <c r="E2432" s="27">
        <v>91207</v>
      </c>
      <c r="F2432" s="67">
        <v>358</v>
      </c>
      <c r="G2432" s="67"/>
      <c r="H2432" s="44" t="s">
        <v>558</v>
      </c>
      <c r="I2432" s="45" t="s">
        <v>287</v>
      </c>
      <c r="J2432" s="45" t="s">
        <v>1056</v>
      </c>
      <c r="K2432" s="30" t="str">
        <f t="shared" si="357"/>
        <v>Sem Informação</v>
      </c>
      <c r="L2432" s="47"/>
      <c r="M2432" s="119" t="s">
        <v>420</v>
      </c>
      <c r="N2432" s="26" t="str">
        <f t="shared" si="360"/>
        <v>Pendente</v>
      </c>
      <c r="O2432" s="47" t="s">
        <v>45</v>
      </c>
      <c r="P2432" s="47" t="s">
        <v>110</v>
      </c>
      <c r="Q2432" s="26">
        <f>IFERROR(IFERROR(VLOOKUP(H2432,[1]STATUS_CAPEX!I:J,2,0),VLOOKUP(H2432,[1]STATUS_OPEX!H:I,2,0)),0)</f>
        <v>0</v>
      </c>
      <c r="R2432" s="136">
        <v>45628</v>
      </c>
      <c r="S2432" s="32" t="s">
        <v>66</v>
      </c>
      <c r="T2432" s="47" t="s">
        <v>72</v>
      </c>
      <c r="U2432" s="33" t="s">
        <v>67</v>
      </c>
      <c r="V2432" s="33" t="str">
        <f t="shared" si="358"/>
        <v>OK</v>
      </c>
      <c r="W2432" s="33" t="s">
        <v>49</v>
      </c>
      <c r="X2432" s="33" t="s">
        <v>49</v>
      </c>
      <c r="Y2432" s="33" t="str">
        <f t="shared" si="361"/>
        <v>NOK</v>
      </c>
      <c r="Z2432" s="14">
        <f t="shared" si="349"/>
        <v>0.6</v>
      </c>
      <c r="AA2432" s="48">
        <v>2854.68</v>
      </c>
      <c r="AB2432" s="76" t="str">
        <f>IFERROR(VLOOKUP(H2432,[1]!Tabela11[[#All],[PEP/ORDEM]:[Mês_Acompanhamento]],8,0),"GIRO")</f>
        <v>GIRO</v>
      </c>
      <c r="AC2432" s="36" t="s">
        <v>298</v>
      </c>
      <c r="AD2432" s="37">
        <v>45645</v>
      </c>
      <c r="AE2432" s="32" t="str">
        <f t="shared" si="353"/>
        <v>Não realizado</v>
      </c>
      <c r="AF2432" s="38" t="s">
        <v>68</v>
      </c>
      <c r="AG2432" s="39">
        <f t="shared" si="359"/>
        <v>0</v>
      </c>
      <c r="AH2432" s="40">
        <v>2548098.5699999998</v>
      </c>
      <c r="AI2432" s="35" t="e">
        <f t="shared" si="350"/>
        <v>#N/A</v>
      </c>
      <c r="AJ2432" s="41">
        <v>0</v>
      </c>
      <c r="AK2432" s="51">
        <v>0</v>
      </c>
      <c r="AL2432" s="34" t="str">
        <f t="shared" si="351"/>
        <v>Mauricio Alves</v>
      </c>
    </row>
    <row r="2433" spans="1:38" hidden="1" x14ac:dyDescent="0.25">
      <c r="A2433" s="43" t="s">
        <v>0</v>
      </c>
      <c r="B2433" s="26" t="s">
        <v>180</v>
      </c>
      <c r="C2433" s="26" t="s">
        <v>180</v>
      </c>
      <c r="D2433" s="26" t="s">
        <v>40</v>
      </c>
      <c r="E2433" s="27">
        <v>62879</v>
      </c>
      <c r="F2433" s="67">
        <v>513</v>
      </c>
      <c r="G2433" s="67"/>
      <c r="H2433" s="44" t="s">
        <v>1227</v>
      </c>
      <c r="I2433" s="45" t="s">
        <v>63</v>
      </c>
      <c r="J2433" s="45" t="s">
        <v>63</v>
      </c>
      <c r="K2433" s="30" t="str">
        <f t="shared" si="357"/>
        <v>EME</v>
      </c>
      <c r="L2433" s="47" t="s">
        <v>950</v>
      </c>
      <c r="M2433" s="47" t="s">
        <v>99</v>
      </c>
      <c r="N2433" s="26" t="str">
        <f t="shared" si="360"/>
        <v>Pendente</v>
      </c>
      <c r="O2433" s="47" t="s">
        <v>64</v>
      </c>
      <c r="P2433" s="47" t="s">
        <v>705</v>
      </c>
      <c r="Q2433" s="26" t="str">
        <f>IFERROR(IFERROR(VLOOKUP(H2433,[1]STATUS_CAPEX!I:J,2,0),VLOOKUP(H2433,[1]STATUS_OPEX!H:I,2,0)),0)</f>
        <v>LIB //ATEC</v>
      </c>
      <c r="R2433" s="136">
        <v>45628</v>
      </c>
      <c r="S2433" s="32" t="s">
        <v>66</v>
      </c>
      <c r="T2433" s="47" t="s">
        <v>48</v>
      </c>
      <c r="U2433" s="33" t="s">
        <v>67</v>
      </c>
      <c r="V2433" s="120" t="str">
        <f t="shared" si="358"/>
        <v>OK</v>
      </c>
      <c r="W2433" s="33" t="s">
        <v>49</v>
      </c>
      <c r="X2433" s="33" t="s">
        <v>148</v>
      </c>
      <c r="Y2433" s="120" t="str">
        <f t="shared" si="361"/>
        <v>NOK</v>
      </c>
      <c r="Z2433" s="14">
        <f t="shared" si="349"/>
        <v>0.4</v>
      </c>
      <c r="AA2433" s="48">
        <v>4543.6099999999997</v>
      </c>
      <c r="AB2433" s="76" t="str">
        <f>IFERROR(VLOOKUP(H2433,[1]!Tabela11[[#All],[PEP/ORDEM]:[Mês_Acompanhamento]],8,0),"GIRO")</f>
        <v>GIRO</v>
      </c>
      <c r="AC2433" s="36" t="s">
        <v>182</v>
      </c>
      <c r="AD2433" s="70">
        <v>45645</v>
      </c>
      <c r="AE2433" s="32" t="str">
        <f t="shared" si="353"/>
        <v>Não realizado</v>
      </c>
      <c r="AF2433" s="38" t="s">
        <v>68</v>
      </c>
      <c r="AG2433" s="39">
        <f t="shared" si="359"/>
        <v>0</v>
      </c>
      <c r="AH2433" s="40">
        <v>2548098.5699999998</v>
      </c>
      <c r="AI2433" s="35" t="e">
        <f t="shared" si="350"/>
        <v>#N/A</v>
      </c>
      <c r="AJ2433" s="41">
        <v>0</v>
      </c>
      <c r="AK2433" s="51">
        <v>0</v>
      </c>
      <c r="AL2433" s="34" t="str">
        <f t="shared" si="351"/>
        <v>Mauricio Alves</v>
      </c>
    </row>
    <row r="2434" spans="1:38" ht="28.5" hidden="1" x14ac:dyDescent="0.25">
      <c r="A2434" s="189" t="s">
        <v>0</v>
      </c>
      <c r="B2434" s="26" t="s">
        <v>180</v>
      </c>
      <c r="C2434" s="26" t="s">
        <v>558</v>
      </c>
      <c r="D2434" s="26" t="s">
        <v>40</v>
      </c>
      <c r="E2434" s="27">
        <v>73150</v>
      </c>
      <c r="F2434" s="67">
        <v>514</v>
      </c>
      <c r="G2434" s="67"/>
      <c r="H2434" s="44" t="s">
        <v>558</v>
      </c>
      <c r="I2434" s="45">
        <v>149010133</v>
      </c>
      <c r="J2434" s="45" t="s">
        <v>1228</v>
      </c>
      <c r="K2434" s="30" t="str">
        <f t="shared" si="357"/>
        <v>Sem Informação</v>
      </c>
      <c r="L2434" s="47"/>
      <c r="M2434" s="47" t="s">
        <v>99</v>
      </c>
      <c r="N2434" s="26" t="str">
        <f t="shared" si="360"/>
        <v>Pendente</v>
      </c>
      <c r="O2434" s="47" t="s">
        <v>64</v>
      </c>
      <c r="P2434" s="47" t="s">
        <v>81</v>
      </c>
      <c r="Q2434" s="26">
        <f>IFERROR(IFERROR(VLOOKUP(H2434,[1]STATUS_CAPEX!I:J,2,0),VLOOKUP(H2434,[1]STATUS_OPEX!H:I,2,0)),0)</f>
        <v>0</v>
      </c>
      <c r="R2434" s="136">
        <v>45628</v>
      </c>
      <c r="S2434" s="32" t="s">
        <v>66</v>
      </c>
      <c r="T2434" s="47" t="s">
        <v>72</v>
      </c>
      <c r="U2434" s="33" t="s">
        <v>67</v>
      </c>
      <c r="V2434" s="33" t="str">
        <f t="shared" si="358"/>
        <v>OK</v>
      </c>
      <c r="W2434" s="33" t="s">
        <v>49</v>
      </c>
      <c r="X2434" s="33" t="s">
        <v>49</v>
      </c>
      <c r="Y2434" s="33" t="str">
        <f t="shared" si="361"/>
        <v>NOK</v>
      </c>
      <c r="Z2434" s="14">
        <f t="shared" ref="Z2434:Z2497" si="362">(COUNTIF(U2434:Y2434,"OK")+COUNTIF(V2434:Y2434,"NA")+COUNTIF(U2434:Y2434,"anexado")+COUNTIF(V2434:Y2434,"sem anexo"))/5</f>
        <v>0.6</v>
      </c>
      <c r="AA2434" s="48">
        <v>1300.24</v>
      </c>
      <c r="AB2434" s="76" t="str">
        <f>IFERROR(VLOOKUP(H2434,[1]!Tabela11[[#All],[PEP/ORDEM]:[Mês_Acompanhamento]],8,0),"GIRO")</f>
        <v>GIRO</v>
      </c>
      <c r="AC2434" s="36" t="s">
        <v>298</v>
      </c>
      <c r="AD2434" s="37">
        <v>45645</v>
      </c>
      <c r="AE2434" s="32" t="str">
        <f t="shared" si="353"/>
        <v>Não realizado</v>
      </c>
      <c r="AF2434" s="38" t="s">
        <v>68</v>
      </c>
      <c r="AG2434" s="39">
        <f t="shared" si="359"/>
        <v>0</v>
      </c>
      <c r="AH2434" s="40">
        <v>2548098.5699999998</v>
      </c>
      <c r="AI2434" s="35" t="e">
        <f t="shared" ref="AI2434:AI2497" si="363">VLOOKUP(T2434,AN:AO,2,0)</f>
        <v>#N/A</v>
      </c>
      <c r="AJ2434" s="41">
        <v>0</v>
      </c>
      <c r="AK2434" s="51">
        <v>0</v>
      </c>
      <c r="AL2434" s="34" t="str">
        <f t="shared" ref="AL2434:AL2497" si="364">IF(OR(A2434="pendência planejamento", A2434="pendência construtiva", A2434="logistica equatorial"), "Erica Fragoso", IF(OR(A2434="obras coms", A2434="obras conc", A2434="pendência fechamento", A2434="almoxarifado", A2434="Fechamento", A2434="Disponibilidade Noturna", A2434="Sobre Aviso", A2434="Disponibilidade Contrato", A2434="Disponibilidade"), "Mauricio Alves", ""))</f>
        <v>Mauricio Alves</v>
      </c>
    </row>
    <row r="2435" spans="1:38" hidden="1" x14ac:dyDescent="0.25">
      <c r="A2435" s="43" t="s">
        <v>0</v>
      </c>
      <c r="B2435" s="26" t="s">
        <v>180</v>
      </c>
      <c r="C2435" s="26" t="s">
        <v>180</v>
      </c>
      <c r="D2435" s="26" t="s">
        <v>40</v>
      </c>
      <c r="E2435" s="27">
        <v>68845</v>
      </c>
      <c r="F2435" s="67">
        <v>515</v>
      </c>
      <c r="G2435" s="67"/>
      <c r="H2435" s="44" t="s">
        <v>1229</v>
      </c>
      <c r="I2435" s="45" t="s">
        <v>63</v>
      </c>
      <c r="J2435" s="45" t="s">
        <v>63</v>
      </c>
      <c r="K2435" s="30" t="str">
        <f t="shared" si="357"/>
        <v>EME</v>
      </c>
      <c r="L2435" s="47" t="s">
        <v>950</v>
      </c>
      <c r="M2435" s="47" t="s">
        <v>99</v>
      </c>
      <c r="N2435" s="26" t="str">
        <f t="shared" si="360"/>
        <v>Pendente</v>
      </c>
      <c r="O2435" s="47" t="s">
        <v>64</v>
      </c>
      <c r="P2435" s="47" t="s">
        <v>705</v>
      </c>
      <c r="Q2435" s="26" t="str">
        <f>IFERROR(IFERROR(VLOOKUP(H2435,[1]STATUS_CAPEX!I:J,2,0),VLOOKUP(H2435,[1]STATUS_OPEX!H:I,2,0)),0)</f>
        <v>LIB //ATEC</v>
      </c>
      <c r="R2435" s="136">
        <v>45628</v>
      </c>
      <c r="S2435" s="32" t="s">
        <v>66</v>
      </c>
      <c r="T2435" s="47" t="s">
        <v>48</v>
      </c>
      <c r="U2435" s="33" t="s">
        <v>67</v>
      </c>
      <c r="V2435" s="120" t="str">
        <f t="shared" si="358"/>
        <v>OK</v>
      </c>
      <c r="W2435" s="33" t="s">
        <v>49</v>
      </c>
      <c r="X2435" s="33" t="s">
        <v>148</v>
      </c>
      <c r="Y2435" s="120" t="str">
        <f t="shared" si="361"/>
        <v>NOK</v>
      </c>
      <c r="Z2435" s="14">
        <f t="shared" si="362"/>
        <v>0.4</v>
      </c>
      <c r="AA2435" s="48">
        <v>5795.96</v>
      </c>
      <c r="AB2435" s="76" t="str">
        <f>IFERROR(VLOOKUP(H2435,[1]!Tabela11[[#All],[PEP/ORDEM]:[Mês_Acompanhamento]],8,0),"GIRO")</f>
        <v>GIRO</v>
      </c>
      <c r="AC2435" s="36" t="s">
        <v>182</v>
      </c>
      <c r="AD2435" s="70">
        <v>45645</v>
      </c>
      <c r="AE2435" s="32" t="str">
        <f t="shared" ref="AE2435:AE2498" si="365">IF(AND(AJ2435&gt;0, AK2435&gt;0), "Realizado", "Não realizado")</f>
        <v>Não realizado</v>
      </c>
      <c r="AF2435" s="38" t="s">
        <v>68</v>
      </c>
      <c r="AG2435" s="39">
        <f t="shared" si="359"/>
        <v>0</v>
      </c>
      <c r="AH2435" s="40">
        <v>2548098.5699999998</v>
      </c>
      <c r="AI2435" s="35" t="e">
        <f t="shared" si="363"/>
        <v>#N/A</v>
      </c>
      <c r="AJ2435" s="41">
        <v>0</v>
      </c>
      <c r="AK2435" s="51">
        <v>0</v>
      </c>
      <c r="AL2435" s="34" t="str">
        <f t="shared" si="364"/>
        <v>Mauricio Alves</v>
      </c>
    </row>
    <row r="2436" spans="1:38" ht="28.5" hidden="1" x14ac:dyDescent="0.25">
      <c r="A2436" s="189" t="s">
        <v>0</v>
      </c>
      <c r="B2436" s="26" t="s">
        <v>180</v>
      </c>
      <c r="C2436" s="26" t="s">
        <v>558</v>
      </c>
      <c r="D2436" s="26" t="s">
        <v>40</v>
      </c>
      <c r="E2436" s="27">
        <v>265</v>
      </c>
      <c r="F2436" s="67">
        <v>516</v>
      </c>
      <c r="G2436" s="67"/>
      <c r="H2436" s="44" t="s">
        <v>558</v>
      </c>
      <c r="I2436" s="45">
        <v>149010133</v>
      </c>
      <c r="J2436" s="45" t="s">
        <v>1228</v>
      </c>
      <c r="K2436" s="30" t="str">
        <f t="shared" si="357"/>
        <v>Sem Informação</v>
      </c>
      <c r="L2436" s="47"/>
      <c r="M2436" s="47" t="s">
        <v>99</v>
      </c>
      <c r="N2436" s="26" t="str">
        <f t="shared" si="360"/>
        <v>Pendente</v>
      </c>
      <c r="O2436" s="47" t="s">
        <v>64</v>
      </c>
      <c r="P2436" s="47" t="s">
        <v>81</v>
      </c>
      <c r="Q2436" s="26">
        <f>IFERROR(IFERROR(VLOOKUP(H2436,[1]STATUS_CAPEX!I:J,2,0),VLOOKUP(H2436,[1]STATUS_OPEX!H:I,2,0)),0)</f>
        <v>0</v>
      </c>
      <c r="R2436" s="136">
        <v>45628</v>
      </c>
      <c r="S2436" s="32" t="s">
        <v>66</v>
      </c>
      <c r="T2436" s="47" t="s">
        <v>72</v>
      </c>
      <c r="U2436" s="33" t="s">
        <v>67</v>
      </c>
      <c r="V2436" s="33" t="str">
        <f t="shared" si="358"/>
        <v>OK</v>
      </c>
      <c r="W2436" s="33" t="s">
        <v>49</v>
      </c>
      <c r="X2436" s="33" t="s">
        <v>49</v>
      </c>
      <c r="Y2436" s="33" t="str">
        <f t="shared" si="361"/>
        <v>NOK</v>
      </c>
      <c r="Z2436" s="14">
        <f t="shared" si="362"/>
        <v>0.6</v>
      </c>
      <c r="AA2436" s="48">
        <v>1300.24</v>
      </c>
      <c r="AB2436" s="76" t="str">
        <f>IFERROR(VLOOKUP(H2436,[1]!Tabela11[[#All],[PEP/ORDEM]:[Mês_Acompanhamento]],8,0),"GIRO")</f>
        <v>GIRO</v>
      </c>
      <c r="AC2436" s="36" t="s">
        <v>298</v>
      </c>
      <c r="AD2436" s="37">
        <v>45645</v>
      </c>
      <c r="AE2436" s="32" t="str">
        <f t="shared" si="365"/>
        <v>Não realizado</v>
      </c>
      <c r="AF2436" s="38" t="s">
        <v>68</v>
      </c>
      <c r="AG2436" s="39">
        <f t="shared" si="359"/>
        <v>0</v>
      </c>
      <c r="AH2436" s="40">
        <v>2548098.5699999998</v>
      </c>
      <c r="AI2436" s="35" t="e">
        <f t="shared" si="363"/>
        <v>#N/A</v>
      </c>
      <c r="AJ2436" s="41">
        <v>0</v>
      </c>
      <c r="AK2436" s="51">
        <v>0</v>
      </c>
      <c r="AL2436" s="34" t="str">
        <f t="shared" si="364"/>
        <v>Mauricio Alves</v>
      </c>
    </row>
    <row r="2437" spans="1:38" hidden="1" x14ac:dyDescent="0.25">
      <c r="A2437" s="189" t="s">
        <v>0</v>
      </c>
      <c r="B2437" s="26" t="s">
        <v>180</v>
      </c>
      <c r="C2437" s="26" t="s">
        <v>180</v>
      </c>
      <c r="D2437" s="26" t="s">
        <v>40</v>
      </c>
      <c r="E2437" s="27">
        <v>79989</v>
      </c>
      <c r="F2437" s="67">
        <v>517</v>
      </c>
      <c r="G2437" s="67"/>
      <c r="H2437" s="44">
        <v>6000867440</v>
      </c>
      <c r="I2437" s="45">
        <v>230013735</v>
      </c>
      <c r="J2437" s="45" t="s">
        <v>1103</v>
      </c>
      <c r="K2437" s="30" t="str">
        <f t="shared" si="357"/>
        <v>Custeio</v>
      </c>
      <c r="L2437" s="47"/>
      <c r="M2437" s="47" t="s">
        <v>99</v>
      </c>
      <c r="N2437" s="26" t="str">
        <f t="shared" si="360"/>
        <v>Pendente</v>
      </c>
      <c r="O2437" s="47" t="s">
        <v>64</v>
      </c>
      <c r="P2437" s="47" t="s">
        <v>732</v>
      </c>
      <c r="Q2437" s="26" t="str">
        <f>IFERROR(IFERROR(VLOOKUP(H2437,[1]STATUS_CAPEX!I:J,2,0),VLOOKUP(H2437,[1]STATUS_OPEX!H:I,2,0)),0)</f>
        <v>ABER//ABER</v>
      </c>
      <c r="R2437" s="136">
        <v>45628</v>
      </c>
      <c r="S2437" s="32" t="s">
        <v>66</v>
      </c>
      <c r="T2437" s="47" t="s">
        <v>72</v>
      </c>
      <c r="U2437" s="33" t="s">
        <v>67</v>
      </c>
      <c r="V2437" s="33" t="str">
        <f t="shared" si="358"/>
        <v>OK</v>
      </c>
      <c r="W2437" s="33" t="s">
        <v>49</v>
      </c>
      <c r="X2437" s="33" t="s">
        <v>49</v>
      </c>
      <c r="Y2437" s="33" t="str">
        <f t="shared" si="361"/>
        <v>NOK</v>
      </c>
      <c r="Z2437" s="14">
        <f t="shared" si="362"/>
        <v>0.6</v>
      </c>
      <c r="AA2437" s="48">
        <v>283.95</v>
      </c>
      <c r="AB2437" s="76" t="str">
        <f>IFERROR(VLOOKUP(H2437,[1]!Tabela11[[#All],[PEP/ORDEM]:[Mês_Acompanhamento]],8,0),"GIRO")</f>
        <v>GIRO</v>
      </c>
      <c r="AC2437" s="36" t="s">
        <v>298</v>
      </c>
      <c r="AD2437" s="37">
        <v>45645</v>
      </c>
      <c r="AE2437" s="32" t="str">
        <f t="shared" si="365"/>
        <v>Não realizado</v>
      </c>
      <c r="AF2437" s="38" t="s">
        <v>68</v>
      </c>
      <c r="AG2437" s="39">
        <f t="shared" si="359"/>
        <v>0</v>
      </c>
      <c r="AH2437" s="40">
        <v>2548098.5699999998</v>
      </c>
      <c r="AI2437" s="35" t="e">
        <f t="shared" si="363"/>
        <v>#N/A</v>
      </c>
      <c r="AJ2437" s="41">
        <v>0</v>
      </c>
      <c r="AK2437" s="51">
        <v>0</v>
      </c>
      <c r="AL2437" s="34" t="str">
        <f t="shared" si="364"/>
        <v>Mauricio Alves</v>
      </c>
    </row>
    <row r="2438" spans="1:38" ht="28.5" hidden="1" x14ac:dyDescent="0.25">
      <c r="A2438" s="189" t="s">
        <v>0</v>
      </c>
      <c r="B2438" s="26" t="s">
        <v>180</v>
      </c>
      <c r="C2438" s="26" t="s">
        <v>558</v>
      </c>
      <c r="D2438" s="26" t="s">
        <v>40</v>
      </c>
      <c r="E2438" s="27">
        <v>224</v>
      </c>
      <c r="F2438" s="67">
        <v>518</v>
      </c>
      <c r="G2438" s="67"/>
      <c r="H2438" s="44" t="s">
        <v>558</v>
      </c>
      <c r="I2438" s="45">
        <v>230012162</v>
      </c>
      <c r="J2438" s="45" t="s">
        <v>1148</v>
      </c>
      <c r="K2438" s="30" t="str">
        <f t="shared" si="357"/>
        <v>Sem Informação</v>
      </c>
      <c r="L2438" s="47"/>
      <c r="M2438" s="47" t="s">
        <v>99</v>
      </c>
      <c r="N2438" s="26" t="str">
        <f t="shared" si="360"/>
        <v>Pendente</v>
      </c>
      <c r="O2438" s="47" t="s">
        <v>64</v>
      </c>
      <c r="P2438" s="47" t="s">
        <v>1230</v>
      </c>
      <c r="Q2438" s="26">
        <f>IFERROR(IFERROR(VLOOKUP(H2438,[1]STATUS_CAPEX!I:J,2,0),VLOOKUP(H2438,[1]STATUS_OPEX!H:I,2,0)),0)</f>
        <v>0</v>
      </c>
      <c r="R2438" s="136">
        <v>45628</v>
      </c>
      <c r="S2438" s="32" t="s">
        <v>66</v>
      </c>
      <c r="T2438" s="47" t="s">
        <v>72</v>
      </c>
      <c r="U2438" s="33" t="s">
        <v>67</v>
      </c>
      <c r="V2438" s="33" t="str">
        <f t="shared" si="358"/>
        <v>OK</v>
      </c>
      <c r="W2438" s="33" t="s">
        <v>49</v>
      </c>
      <c r="X2438" s="33" t="s">
        <v>49</v>
      </c>
      <c r="Y2438" s="33" t="str">
        <f t="shared" si="361"/>
        <v>NOK</v>
      </c>
      <c r="Z2438" s="14">
        <f t="shared" si="362"/>
        <v>0.6</v>
      </c>
      <c r="AA2438" s="48">
        <v>979.51</v>
      </c>
      <c r="AB2438" s="76" t="str">
        <f>IFERROR(VLOOKUP(H2438,[1]!Tabela11[[#All],[PEP/ORDEM]:[Mês_Acompanhamento]],8,0),"GIRO")</f>
        <v>GIRO</v>
      </c>
      <c r="AC2438" s="36" t="s">
        <v>298</v>
      </c>
      <c r="AD2438" s="37">
        <v>45645</v>
      </c>
      <c r="AE2438" s="32" t="str">
        <f t="shared" si="365"/>
        <v>Não realizado</v>
      </c>
      <c r="AF2438" s="38" t="s">
        <v>68</v>
      </c>
      <c r="AG2438" s="39">
        <f t="shared" si="359"/>
        <v>0</v>
      </c>
      <c r="AH2438" s="40">
        <v>2548098.5699999998</v>
      </c>
      <c r="AI2438" s="35" t="e">
        <f t="shared" si="363"/>
        <v>#N/A</v>
      </c>
      <c r="AJ2438" s="41">
        <v>0</v>
      </c>
      <c r="AK2438" s="51">
        <v>0</v>
      </c>
      <c r="AL2438" s="34" t="str">
        <f t="shared" si="364"/>
        <v>Mauricio Alves</v>
      </c>
    </row>
    <row r="2439" spans="1:38" hidden="1" x14ac:dyDescent="0.25">
      <c r="A2439" s="26" t="s">
        <v>106</v>
      </c>
      <c r="B2439" s="30" t="s">
        <v>39</v>
      </c>
      <c r="C2439" s="26" t="s">
        <v>52</v>
      </c>
      <c r="D2439" s="26" t="s">
        <v>40</v>
      </c>
      <c r="E2439" s="27">
        <v>83468</v>
      </c>
      <c r="F2439" s="67">
        <v>519</v>
      </c>
      <c r="G2439" s="67"/>
      <c r="H2439" s="44" t="s">
        <v>1231</v>
      </c>
      <c r="I2439" s="45" t="s">
        <v>63</v>
      </c>
      <c r="J2439" s="45" t="s">
        <v>63</v>
      </c>
      <c r="K2439" s="30" t="str">
        <f t="shared" si="357"/>
        <v>EME</v>
      </c>
      <c r="L2439" s="47" t="s">
        <v>136</v>
      </c>
      <c r="M2439" s="47" t="s">
        <v>99</v>
      </c>
      <c r="N2439" s="26" t="str">
        <f t="shared" si="360"/>
        <v>Pendente</v>
      </c>
      <c r="O2439" s="47" t="s">
        <v>64</v>
      </c>
      <c r="P2439" s="47" t="s">
        <v>700</v>
      </c>
      <c r="Q2439" s="26" t="str">
        <f>IFERROR(IFERROR(VLOOKUP(H2439,[1]STATUS_CAPEX!I:J,2,0),VLOOKUP(H2439,[1]STATUS_OPEX!H:I,2,0)),0)</f>
        <v>LIB //ENER</v>
      </c>
      <c r="R2439" s="136">
        <v>45628</v>
      </c>
      <c r="S2439" s="32" t="s">
        <v>66</v>
      </c>
      <c r="T2439" s="47" t="s">
        <v>48</v>
      </c>
      <c r="U2439" s="33" t="s">
        <v>67</v>
      </c>
      <c r="V2439" s="33" t="str">
        <f t="shared" si="358"/>
        <v>OK</v>
      </c>
      <c r="W2439" s="33" t="s">
        <v>49</v>
      </c>
      <c r="X2439" s="33" t="s">
        <v>49</v>
      </c>
      <c r="Y2439" s="33" t="str">
        <f t="shared" si="361"/>
        <v>OK</v>
      </c>
      <c r="Z2439" s="14">
        <f t="shared" si="362"/>
        <v>0.8</v>
      </c>
      <c r="AA2439" s="48">
        <v>3489.68</v>
      </c>
      <c r="AB2439" s="76" t="str">
        <f>IFERROR(VLOOKUP(H2439,[1]!Tabela11[[#All],[PEP/ORDEM]:[Mês_Acompanhamento]],8,0),"GIRO")</f>
        <v>GIRO</v>
      </c>
      <c r="AC2439" s="36" t="s">
        <v>347</v>
      </c>
      <c r="AD2439" s="37" t="s">
        <v>51</v>
      </c>
      <c r="AE2439" s="32" t="str">
        <f t="shared" si="365"/>
        <v>Realizado</v>
      </c>
      <c r="AF2439" s="38" t="s">
        <v>68</v>
      </c>
      <c r="AG2439" s="39">
        <f t="shared" si="359"/>
        <v>3690.81</v>
      </c>
      <c r="AH2439" s="40">
        <v>2548098.5699999998</v>
      </c>
      <c r="AI2439" s="35" t="e">
        <f t="shared" si="363"/>
        <v>#N/A</v>
      </c>
      <c r="AJ2439" s="110">
        <v>26632600</v>
      </c>
      <c r="AK2439" s="77">
        <v>3690.81</v>
      </c>
      <c r="AL2439" s="34" t="str">
        <f t="shared" si="364"/>
        <v>Mauricio Alves</v>
      </c>
    </row>
    <row r="2440" spans="1:38" hidden="1" x14ac:dyDescent="0.25">
      <c r="A2440" s="26" t="s">
        <v>106</v>
      </c>
      <c r="B2440" s="30" t="s">
        <v>39</v>
      </c>
      <c r="C2440" s="26" t="s">
        <v>52</v>
      </c>
      <c r="D2440" s="26" t="s">
        <v>40</v>
      </c>
      <c r="E2440" s="27">
        <v>85817</v>
      </c>
      <c r="F2440" s="67">
        <v>520</v>
      </c>
      <c r="G2440" s="67"/>
      <c r="H2440" s="44" t="s">
        <v>1232</v>
      </c>
      <c r="I2440" s="45" t="s">
        <v>63</v>
      </c>
      <c r="J2440" s="45" t="s">
        <v>63</v>
      </c>
      <c r="K2440" s="30" t="str">
        <f t="shared" si="357"/>
        <v>EME</v>
      </c>
      <c r="L2440" s="47" t="s">
        <v>136</v>
      </c>
      <c r="M2440" s="47" t="s">
        <v>99</v>
      </c>
      <c r="N2440" s="26" t="str">
        <f t="shared" si="360"/>
        <v>Pendente</v>
      </c>
      <c r="O2440" s="47" t="s">
        <v>45</v>
      </c>
      <c r="P2440" s="47" t="s">
        <v>700</v>
      </c>
      <c r="Q2440" s="26" t="str">
        <f>IFERROR(IFERROR(VLOOKUP(H2440,[1]STATUS_CAPEX!I:J,2,0),VLOOKUP(H2440,[1]STATUS_OPEX!H:I,2,0)),0)</f>
        <v>LIB //ENER</v>
      </c>
      <c r="R2440" s="136">
        <v>45628</v>
      </c>
      <c r="S2440" s="32" t="s">
        <v>66</v>
      </c>
      <c r="T2440" s="47" t="s">
        <v>48</v>
      </c>
      <c r="U2440" s="33" t="s">
        <v>67</v>
      </c>
      <c r="V2440" s="33" t="str">
        <f t="shared" si="358"/>
        <v>OK</v>
      </c>
      <c r="W2440" s="33" t="s">
        <v>49</v>
      </c>
      <c r="X2440" s="33" t="s">
        <v>49</v>
      </c>
      <c r="Y2440" s="33" t="str">
        <f t="shared" si="361"/>
        <v>OK</v>
      </c>
      <c r="Z2440" s="14">
        <f t="shared" si="362"/>
        <v>0.8</v>
      </c>
      <c r="AA2440" s="48">
        <v>3489.68</v>
      </c>
      <c r="AB2440" s="76" t="str">
        <f>IFERROR(VLOOKUP(H2440,[1]!Tabela11[[#All],[PEP/ORDEM]:[Mês_Acompanhamento]],8,0),"GIRO")</f>
        <v>GIRO</v>
      </c>
      <c r="AC2440" s="36" t="s">
        <v>347</v>
      </c>
      <c r="AD2440" s="37" t="s">
        <v>51</v>
      </c>
      <c r="AE2440" s="32" t="str">
        <f t="shared" si="365"/>
        <v>Realizado</v>
      </c>
      <c r="AF2440" s="38" t="s">
        <v>68</v>
      </c>
      <c r="AG2440" s="39">
        <f t="shared" si="359"/>
        <v>3690.81</v>
      </c>
      <c r="AH2440" s="40">
        <v>2548098.5699999998</v>
      </c>
      <c r="AI2440" s="35" t="e">
        <f t="shared" si="363"/>
        <v>#N/A</v>
      </c>
      <c r="AJ2440" s="110">
        <v>1</v>
      </c>
      <c r="AK2440" s="77">
        <v>3690.81</v>
      </c>
      <c r="AL2440" s="34" t="str">
        <f t="shared" si="364"/>
        <v>Mauricio Alves</v>
      </c>
    </row>
    <row r="2441" spans="1:38" hidden="1" x14ac:dyDescent="0.25">
      <c r="A2441" s="189" t="s">
        <v>106</v>
      </c>
      <c r="B2441" s="30" t="s">
        <v>39</v>
      </c>
      <c r="C2441" s="26" t="s">
        <v>52</v>
      </c>
      <c r="D2441" s="26" t="s">
        <v>40</v>
      </c>
      <c r="E2441" s="27">
        <v>84735</v>
      </c>
      <c r="F2441" s="67">
        <v>521</v>
      </c>
      <c r="G2441" s="67"/>
      <c r="H2441" s="44">
        <v>6000867411</v>
      </c>
      <c r="I2441" s="45">
        <v>149014683</v>
      </c>
      <c r="J2441" s="45" t="s">
        <v>1233</v>
      </c>
      <c r="K2441" s="30" t="str">
        <f t="shared" si="357"/>
        <v>Custeio</v>
      </c>
      <c r="L2441" s="47"/>
      <c r="M2441" s="47" t="s">
        <v>99</v>
      </c>
      <c r="N2441" s="26" t="str">
        <f t="shared" si="360"/>
        <v>Pendente</v>
      </c>
      <c r="O2441" s="47" t="s">
        <v>45</v>
      </c>
      <c r="P2441" s="47" t="s">
        <v>81</v>
      </c>
      <c r="Q2441" s="26" t="str">
        <f>IFERROR(IFERROR(VLOOKUP(H2441,[1]STATUS_CAPEX!I:J,2,0),VLOOKUP(H2441,[1]STATUS_OPEX!H:I,2,0)),0)</f>
        <v>LIB //ATEC</v>
      </c>
      <c r="R2441" s="136">
        <v>45628</v>
      </c>
      <c r="S2441" s="32" t="s">
        <v>66</v>
      </c>
      <c r="T2441" s="47" t="s">
        <v>72</v>
      </c>
      <c r="U2441" s="33" t="s">
        <v>67</v>
      </c>
      <c r="V2441" s="33" t="str">
        <f t="shared" si="358"/>
        <v>OK</v>
      </c>
      <c r="W2441" s="33" t="s">
        <v>49</v>
      </c>
      <c r="X2441" s="33" t="s">
        <v>49</v>
      </c>
      <c r="Y2441" s="33" t="str">
        <f t="shared" si="361"/>
        <v>NOK</v>
      </c>
      <c r="Z2441" s="14">
        <f t="shared" si="362"/>
        <v>0.6</v>
      </c>
      <c r="AA2441" s="48">
        <v>1300.24</v>
      </c>
      <c r="AB2441" s="76" t="str">
        <f>IFERROR(VLOOKUP(H2441,[1]!Tabela11[[#All],[PEP/ORDEM]:[Mês_Acompanhamento]],8,0),"GIRO")</f>
        <v>GIRO</v>
      </c>
      <c r="AC2441" s="36" t="s">
        <v>1048</v>
      </c>
      <c r="AD2441" s="37" t="s">
        <v>51</v>
      </c>
      <c r="AE2441" s="32" t="str">
        <f t="shared" si="365"/>
        <v>Não realizado</v>
      </c>
      <c r="AF2441" s="38" t="s">
        <v>68</v>
      </c>
      <c r="AG2441" s="39">
        <f t="shared" si="359"/>
        <v>0</v>
      </c>
      <c r="AH2441" s="40">
        <v>2548098.5699999998</v>
      </c>
      <c r="AI2441" s="35" t="e">
        <f t="shared" si="363"/>
        <v>#N/A</v>
      </c>
      <c r="AJ2441" s="41">
        <v>26738502</v>
      </c>
      <c r="AK2441" s="51">
        <v>0</v>
      </c>
      <c r="AL2441" s="34" t="str">
        <f t="shared" si="364"/>
        <v>Mauricio Alves</v>
      </c>
    </row>
    <row r="2442" spans="1:38" ht="28.5" hidden="1" x14ac:dyDescent="0.25">
      <c r="A2442" s="189" t="s">
        <v>183</v>
      </c>
      <c r="B2442" s="30" t="s">
        <v>513</v>
      </c>
      <c r="C2442" s="26" t="s">
        <v>514</v>
      </c>
      <c r="D2442" s="26" t="s">
        <v>40</v>
      </c>
      <c r="E2442" s="27">
        <v>13451</v>
      </c>
      <c r="F2442" s="67">
        <v>522</v>
      </c>
      <c r="G2442" s="67"/>
      <c r="H2442" s="44" t="s">
        <v>514</v>
      </c>
      <c r="I2442" s="45" t="s">
        <v>63</v>
      </c>
      <c r="J2442" s="45" t="s">
        <v>63</v>
      </c>
      <c r="K2442" s="30" t="str">
        <f t="shared" si="357"/>
        <v>Sem Informação</v>
      </c>
      <c r="L2442" s="47" t="s">
        <v>136</v>
      </c>
      <c r="M2442" s="47" t="s">
        <v>99</v>
      </c>
      <c r="N2442" s="26" t="str">
        <f t="shared" si="360"/>
        <v>Pendente</v>
      </c>
      <c r="O2442" s="47" t="s">
        <v>117</v>
      </c>
      <c r="P2442" s="47" t="s">
        <v>705</v>
      </c>
      <c r="Q2442" s="26">
        <f>IFERROR(IFERROR(VLOOKUP(H2442,[1]STATUS_CAPEX!I:J,2,0),VLOOKUP(H2442,[1]STATUS_OPEX!H:I,2,0)),0)</f>
        <v>0</v>
      </c>
      <c r="R2442" s="136">
        <v>45628</v>
      </c>
      <c r="S2442" s="32" t="s">
        <v>66</v>
      </c>
      <c r="T2442" s="47" t="s">
        <v>48</v>
      </c>
      <c r="U2442" s="33" t="s">
        <v>67</v>
      </c>
      <c r="V2442" s="33" t="str">
        <f t="shared" si="358"/>
        <v>OK</v>
      </c>
      <c r="W2442" s="33" t="s">
        <v>148</v>
      </c>
      <c r="X2442" s="33" t="s">
        <v>148</v>
      </c>
      <c r="Y2442" s="33" t="str">
        <f t="shared" si="361"/>
        <v>NOK</v>
      </c>
      <c r="Z2442" s="14">
        <f t="shared" si="362"/>
        <v>0.2</v>
      </c>
      <c r="AA2442" s="48">
        <v>2488.35</v>
      </c>
      <c r="AB2442" s="76" t="str">
        <f>IFERROR(VLOOKUP(H2442,[1]!Tabela11[[#All],[PEP/ORDEM]:[Mês_Acompanhamento]],8,0),"GIRO")</f>
        <v>GIRO</v>
      </c>
      <c r="AC2442" s="36" t="str">
        <f>IFERROR(VLOOKUP(T2442,[1]STATUS_CAPEX!Q:R,2,0),"SAMUEL OLIVEIRA")</f>
        <v>LUCAS ANDRADE</v>
      </c>
      <c r="AD2442" s="37" t="s">
        <v>51</v>
      </c>
      <c r="AE2442" s="32" t="str">
        <f t="shared" si="365"/>
        <v>Não realizado</v>
      </c>
      <c r="AF2442" s="38" t="s">
        <v>68</v>
      </c>
      <c r="AG2442" s="39">
        <f t="shared" si="359"/>
        <v>2488.35</v>
      </c>
      <c r="AH2442" s="40">
        <v>2548098.5699999998</v>
      </c>
      <c r="AI2442" s="35" t="e">
        <f t="shared" si="363"/>
        <v>#N/A</v>
      </c>
      <c r="AJ2442" s="110"/>
      <c r="AK2442" s="77"/>
      <c r="AL2442" s="34" t="str">
        <f t="shared" si="364"/>
        <v>Erica Fragoso</v>
      </c>
    </row>
    <row r="2443" spans="1:38" hidden="1" x14ac:dyDescent="0.25">
      <c r="A2443" s="26" t="s">
        <v>0</v>
      </c>
      <c r="B2443" s="26" t="s">
        <v>180</v>
      </c>
      <c r="C2443" s="26" t="s">
        <v>180</v>
      </c>
      <c r="D2443" s="26" t="s">
        <v>40</v>
      </c>
      <c r="E2443" s="27">
        <v>14751</v>
      </c>
      <c r="F2443" s="67">
        <v>523</v>
      </c>
      <c r="G2443" s="67"/>
      <c r="H2443" s="44" t="s">
        <v>1234</v>
      </c>
      <c r="I2443" s="45" t="s">
        <v>63</v>
      </c>
      <c r="J2443" s="45" t="s">
        <v>63</v>
      </c>
      <c r="K2443" s="30" t="str">
        <f t="shared" si="357"/>
        <v>EME</v>
      </c>
      <c r="L2443" s="47" t="s">
        <v>950</v>
      </c>
      <c r="M2443" s="47" t="s">
        <v>99</v>
      </c>
      <c r="N2443" s="26" t="str">
        <f t="shared" si="360"/>
        <v>Pendente</v>
      </c>
      <c r="O2443" s="47" t="s">
        <v>100</v>
      </c>
      <c r="P2443" s="47" t="s">
        <v>705</v>
      </c>
      <c r="Q2443" s="26" t="str">
        <f>IFERROR(IFERROR(VLOOKUP(H2443,[1]STATUS_CAPEX!I:J,2,0),VLOOKUP(H2443,[1]STATUS_OPEX!H:I,2,0)),0)</f>
        <v>LIB //ATEC</v>
      </c>
      <c r="R2443" s="136">
        <v>45628</v>
      </c>
      <c r="S2443" s="32" t="s">
        <v>66</v>
      </c>
      <c r="T2443" s="47" t="s">
        <v>48</v>
      </c>
      <c r="U2443" s="33" t="s">
        <v>67</v>
      </c>
      <c r="V2443" s="120" t="str">
        <f t="shared" si="358"/>
        <v>OK</v>
      </c>
      <c r="W2443" s="33" t="s">
        <v>49</v>
      </c>
      <c r="X2443" s="33" t="s">
        <v>148</v>
      </c>
      <c r="Y2443" s="120" t="str">
        <f t="shared" si="361"/>
        <v>NOK</v>
      </c>
      <c r="Z2443" s="14">
        <f t="shared" si="362"/>
        <v>0.4</v>
      </c>
      <c r="AA2443" s="48">
        <v>22463.34</v>
      </c>
      <c r="AB2443" s="76" t="str">
        <f>IFERROR(VLOOKUP(H2443,[1]!Tabela11[[#All],[PEP/ORDEM]:[Mês_Acompanhamento]],8,0),"GIRO")</f>
        <v>GIRO</v>
      </c>
      <c r="AC2443" s="36" t="s">
        <v>347</v>
      </c>
      <c r="AD2443" s="37">
        <v>45644</v>
      </c>
      <c r="AE2443" s="32" t="str">
        <f t="shared" si="365"/>
        <v>Não realizado</v>
      </c>
      <c r="AF2443" s="38" t="s">
        <v>68</v>
      </c>
      <c r="AG2443" s="39">
        <f t="shared" si="359"/>
        <v>0</v>
      </c>
      <c r="AH2443" s="40">
        <v>2548098.5699999998</v>
      </c>
      <c r="AI2443" s="35" t="e">
        <f t="shared" si="363"/>
        <v>#N/A</v>
      </c>
      <c r="AJ2443" s="41">
        <v>0</v>
      </c>
      <c r="AK2443" s="51">
        <v>0</v>
      </c>
      <c r="AL2443" s="34" t="str">
        <f t="shared" si="364"/>
        <v>Mauricio Alves</v>
      </c>
    </row>
    <row r="2444" spans="1:38" hidden="1" x14ac:dyDescent="0.25">
      <c r="A2444" s="26" t="s">
        <v>0</v>
      </c>
      <c r="B2444" s="26" t="s">
        <v>180</v>
      </c>
      <c r="C2444" s="26" t="s">
        <v>180</v>
      </c>
      <c r="D2444" s="26" t="s">
        <v>40</v>
      </c>
      <c r="E2444" s="27">
        <v>82008</v>
      </c>
      <c r="F2444" s="67">
        <v>524</v>
      </c>
      <c r="G2444" s="67"/>
      <c r="H2444" s="44" t="s">
        <v>1235</v>
      </c>
      <c r="I2444" s="45" t="s">
        <v>63</v>
      </c>
      <c r="J2444" s="45" t="s">
        <v>63</v>
      </c>
      <c r="K2444" s="30" t="str">
        <f t="shared" si="357"/>
        <v>EME</v>
      </c>
      <c r="L2444" s="47" t="s">
        <v>950</v>
      </c>
      <c r="M2444" s="47" t="s">
        <v>99</v>
      </c>
      <c r="N2444" s="26" t="str">
        <f t="shared" si="360"/>
        <v>Pendente</v>
      </c>
      <c r="O2444" s="47" t="s">
        <v>45</v>
      </c>
      <c r="P2444" s="47" t="s">
        <v>700</v>
      </c>
      <c r="Q2444" s="26" t="str">
        <f>IFERROR(IFERROR(VLOOKUP(H2444,[1]STATUS_CAPEX!I:J,2,0),VLOOKUP(H2444,[1]STATUS_OPEX!H:I,2,0)),0)</f>
        <v>LIB //ATEC</v>
      </c>
      <c r="R2444" s="136">
        <v>45628</v>
      </c>
      <c r="S2444" s="32" t="s">
        <v>66</v>
      </c>
      <c r="T2444" s="47" t="s">
        <v>48</v>
      </c>
      <c r="U2444" s="33" t="s">
        <v>67</v>
      </c>
      <c r="V2444" s="120" t="str">
        <f t="shared" si="358"/>
        <v>OK</v>
      </c>
      <c r="W2444" s="33" t="s">
        <v>49</v>
      </c>
      <c r="X2444" s="33" t="s">
        <v>148</v>
      </c>
      <c r="Y2444" s="120" t="str">
        <f t="shared" si="361"/>
        <v>NOK</v>
      </c>
      <c r="Z2444" s="14">
        <f t="shared" si="362"/>
        <v>0.4</v>
      </c>
      <c r="AA2444" s="48">
        <v>3489.68</v>
      </c>
      <c r="AB2444" s="76" t="str">
        <f>IFERROR(VLOOKUP(H2444,[1]!Tabela11[[#All],[PEP/ORDEM]:[Mês_Acompanhamento]],8,0),"GIRO")</f>
        <v>GIRO</v>
      </c>
      <c r="AC2444" s="36" t="s">
        <v>347</v>
      </c>
      <c r="AD2444" s="37">
        <v>45644</v>
      </c>
      <c r="AE2444" s="32" t="str">
        <f t="shared" si="365"/>
        <v>Não realizado</v>
      </c>
      <c r="AF2444" s="38" t="s">
        <v>68</v>
      </c>
      <c r="AG2444" s="39">
        <f t="shared" si="359"/>
        <v>0</v>
      </c>
      <c r="AH2444" s="40">
        <v>2548098.5699999998</v>
      </c>
      <c r="AI2444" s="35" t="e">
        <f t="shared" si="363"/>
        <v>#N/A</v>
      </c>
      <c r="AJ2444" s="41">
        <v>0</v>
      </c>
      <c r="AK2444" s="51">
        <v>0</v>
      </c>
      <c r="AL2444" s="34" t="str">
        <f t="shared" si="364"/>
        <v>Mauricio Alves</v>
      </c>
    </row>
    <row r="2445" spans="1:38" hidden="1" x14ac:dyDescent="0.25">
      <c r="A2445" s="26" t="s">
        <v>0</v>
      </c>
      <c r="B2445" s="26" t="s">
        <v>180</v>
      </c>
      <c r="C2445" s="26" t="s">
        <v>180</v>
      </c>
      <c r="D2445" s="26" t="s">
        <v>40</v>
      </c>
      <c r="E2445" s="27">
        <v>82532</v>
      </c>
      <c r="F2445" s="67">
        <v>525</v>
      </c>
      <c r="G2445" s="67"/>
      <c r="H2445" s="44" t="s">
        <v>1236</v>
      </c>
      <c r="I2445" s="45" t="s">
        <v>63</v>
      </c>
      <c r="J2445" s="45" t="s">
        <v>63</v>
      </c>
      <c r="K2445" s="30" t="str">
        <f t="shared" si="357"/>
        <v>EME</v>
      </c>
      <c r="L2445" s="47" t="s">
        <v>950</v>
      </c>
      <c r="M2445" s="47" t="s">
        <v>99</v>
      </c>
      <c r="N2445" s="26" t="str">
        <f t="shared" si="360"/>
        <v>Pendente</v>
      </c>
      <c r="O2445" s="47" t="s">
        <v>137</v>
      </c>
      <c r="P2445" s="47" t="s">
        <v>705</v>
      </c>
      <c r="Q2445" s="26" t="str">
        <f>IFERROR(IFERROR(VLOOKUP(H2445,[1]STATUS_CAPEX!I:J,2,0),VLOOKUP(H2445,[1]STATUS_OPEX!H:I,2,0)),0)</f>
        <v>LIB //ATEC</v>
      </c>
      <c r="R2445" s="136">
        <v>45628</v>
      </c>
      <c r="S2445" s="32" t="s">
        <v>66</v>
      </c>
      <c r="T2445" s="47" t="s">
        <v>48</v>
      </c>
      <c r="U2445" s="33" t="s">
        <v>67</v>
      </c>
      <c r="V2445" s="120" t="str">
        <f t="shared" si="358"/>
        <v>OK</v>
      </c>
      <c r="W2445" s="33" t="s">
        <v>49</v>
      </c>
      <c r="X2445" s="33" t="s">
        <v>148</v>
      </c>
      <c r="Y2445" s="120" t="str">
        <f t="shared" si="361"/>
        <v>NOK</v>
      </c>
      <c r="Z2445" s="14">
        <f t="shared" si="362"/>
        <v>0.4</v>
      </c>
      <c r="AA2445" s="48">
        <v>4509.88</v>
      </c>
      <c r="AB2445" s="76" t="str">
        <f>IFERROR(VLOOKUP(H2445,[1]!Tabela11[[#All],[PEP/ORDEM]:[Mês_Acompanhamento]],8,0),"GIRO")</f>
        <v>GIRO</v>
      </c>
      <c r="AC2445" s="36" t="s">
        <v>347</v>
      </c>
      <c r="AD2445" s="70">
        <v>45645</v>
      </c>
      <c r="AE2445" s="32" t="str">
        <f t="shared" si="365"/>
        <v>Não realizado</v>
      </c>
      <c r="AF2445" s="38" t="s">
        <v>68</v>
      </c>
      <c r="AG2445" s="39">
        <f t="shared" si="359"/>
        <v>0</v>
      </c>
      <c r="AH2445" s="40">
        <v>2548098.5699999998</v>
      </c>
      <c r="AI2445" s="35" t="e">
        <f t="shared" si="363"/>
        <v>#N/A</v>
      </c>
      <c r="AJ2445" s="41">
        <v>0</v>
      </c>
      <c r="AK2445" s="51">
        <v>0</v>
      </c>
      <c r="AL2445" s="34" t="str">
        <f t="shared" si="364"/>
        <v>Mauricio Alves</v>
      </c>
    </row>
    <row r="2446" spans="1:38" hidden="1" x14ac:dyDescent="0.25">
      <c r="A2446" s="26" t="s">
        <v>106</v>
      </c>
      <c r="B2446" s="30" t="s">
        <v>39</v>
      </c>
      <c r="C2446" s="26" t="s">
        <v>52</v>
      </c>
      <c r="D2446" s="26" t="s">
        <v>40</v>
      </c>
      <c r="E2446" s="27">
        <v>324</v>
      </c>
      <c r="F2446" s="67">
        <v>526</v>
      </c>
      <c r="G2446" s="67"/>
      <c r="H2446" s="44">
        <v>6000859303</v>
      </c>
      <c r="I2446" s="45">
        <v>230008586</v>
      </c>
      <c r="J2446" s="45" t="s">
        <v>643</v>
      </c>
      <c r="K2446" s="30" t="str">
        <f t="shared" si="357"/>
        <v>Custeio</v>
      </c>
      <c r="L2446" s="47" t="s">
        <v>950</v>
      </c>
      <c r="M2446" s="47" t="s">
        <v>99</v>
      </c>
      <c r="N2446" s="26" t="str">
        <f t="shared" si="360"/>
        <v>Pendente</v>
      </c>
      <c r="O2446" s="47" t="s">
        <v>64</v>
      </c>
      <c r="P2446" s="47" t="s">
        <v>81</v>
      </c>
      <c r="Q2446" s="26" t="str">
        <f>IFERROR(IFERROR(VLOOKUP(H2446,[1]STATUS_CAPEX!I:J,2,0),VLOOKUP(H2446,[1]STATUS_OPEX!H:I,2,0)),0)</f>
        <v>LIB //ATEC</v>
      </c>
      <c r="R2446" s="136">
        <v>45628</v>
      </c>
      <c r="S2446" s="32" t="s">
        <v>66</v>
      </c>
      <c r="T2446" s="47" t="s">
        <v>72</v>
      </c>
      <c r="U2446" s="33" t="s">
        <v>67</v>
      </c>
      <c r="V2446" s="33" t="str">
        <f t="shared" si="358"/>
        <v>OK</v>
      </c>
      <c r="W2446" s="33" t="s">
        <v>49</v>
      </c>
      <c r="X2446" s="33" t="s">
        <v>49</v>
      </c>
      <c r="Y2446" s="33" t="str">
        <f t="shared" si="361"/>
        <v>OK</v>
      </c>
      <c r="Z2446" s="14">
        <f t="shared" si="362"/>
        <v>0.8</v>
      </c>
      <c r="AA2446" s="48">
        <v>1300.24</v>
      </c>
      <c r="AB2446" s="76" t="str">
        <f>IFERROR(VLOOKUP(H2446,[1]!Tabela11[[#All],[PEP/ORDEM]:[Mês_Acompanhamento]],8,0),"GIRO")</f>
        <v>GIRO</v>
      </c>
      <c r="AC2446" s="36" t="str">
        <f>IFERROR(VLOOKUP(T2446,[1]STATUS_CAPEX!Q:R,2,0),"SAMUEL OLIVEIRA")</f>
        <v>SAMUEL OLIVEIRA</v>
      </c>
      <c r="AD2446" s="37" t="s">
        <v>51</v>
      </c>
      <c r="AE2446" s="32" t="str">
        <f t="shared" si="365"/>
        <v>Realizado</v>
      </c>
      <c r="AF2446" s="38" t="s">
        <v>68</v>
      </c>
      <c r="AG2446" s="39">
        <f t="shared" si="359"/>
        <v>974.93</v>
      </c>
      <c r="AH2446" s="40">
        <v>2548098.5699999998</v>
      </c>
      <c r="AI2446" s="35" t="e">
        <f t="shared" si="363"/>
        <v>#N/A</v>
      </c>
      <c r="AJ2446" s="110">
        <v>26585341</v>
      </c>
      <c r="AK2446" s="77">
        <v>974.93</v>
      </c>
      <c r="AL2446" s="34" t="str">
        <f t="shared" si="364"/>
        <v>Mauricio Alves</v>
      </c>
    </row>
    <row r="2447" spans="1:38" ht="28.5" hidden="1" x14ac:dyDescent="0.25">
      <c r="A2447" s="189" t="s">
        <v>183</v>
      </c>
      <c r="B2447" s="30" t="s">
        <v>513</v>
      </c>
      <c r="C2447" s="26" t="s">
        <v>514</v>
      </c>
      <c r="D2447" s="26" t="s">
        <v>40</v>
      </c>
      <c r="E2447" s="27">
        <v>12734</v>
      </c>
      <c r="F2447" s="67">
        <v>527</v>
      </c>
      <c r="G2447" s="67"/>
      <c r="H2447" s="44" t="s">
        <v>514</v>
      </c>
      <c r="I2447" s="45" t="s">
        <v>63</v>
      </c>
      <c r="J2447" s="45" t="s">
        <v>63</v>
      </c>
      <c r="K2447" s="30" t="str">
        <f t="shared" si="357"/>
        <v>Sem Informação</v>
      </c>
      <c r="L2447" s="47" t="s">
        <v>136</v>
      </c>
      <c r="M2447" s="47" t="s">
        <v>99</v>
      </c>
      <c r="N2447" s="26" t="str">
        <f t="shared" si="360"/>
        <v>Pendente</v>
      </c>
      <c r="O2447" s="47" t="s">
        <v>45</v>
      </c>
      <c r="P2447" s="47" t="s">
        <v>705</v>
      </c>
      <c r="Q2447" s="26">
        <f>IFERROR(IFERROR(VLOOKUP(H2447,[1]STATUS_CAPEX!I:J,2,0),VLOOKUP(H2447,[1]STATUS_OPEX!H:I,2,0)),0)</f>
        <v>0</v>
      </c>
      <c r="R2447" s="136">
        <v>45628</v>
      </c>
      <c r="S2447" s="32" t="s">
        <v>66</v>
      </c>
      <c r="T2447" s="47" t="s">
        <v>48</v>
      </c>
      <c r="U2447" s="33" t="s">
        <v>67</v>
      </c>
      <c r="V2447" s="33" t="str">
        <f t="shared" si="358"/>
        <v>OK</v>
      </c>
      <c r="W2447" s="33" t="s">
        <v>148</v>
      </c>
      <c r="X2447" s="33" t="s">
        <v>148</v>
      </c>
      <c r="Y2447" s="33" t="str">
        <f t="shared" si="361"/>
        <v>NOK</v>
      </c>
      <c r="Z2447" s="14">
        <f t="shared" si="362"/>
        <v>0.2</v>
      </c>
      <c r="AA2447" s="48">
        <v>14474.57</v>
      </c>
      <c r="AB2447" s="76" t="str">
        <f>IFERROR(VLOOKUP(H2447,[1]!Tabela11[[#All],[PEP/ORDEM]:[Mês_Acompanhamento]],8,0),"GIRO")</f>
        <v>GIRO</v>
      </c>
      <c r="AC2447" s="36" t="str">
        <f>IFERROR(VLOOKUP(T2447,[1]STATUS_CAPEX!Q:R,2,0),"SAMUEL OLIVEIRA")</f>
        <v>LUCAS ANDRADE</v>
      </c>
      <c r="AD2447" s="37" t="s">
        <v>51</v>
      </c>
      <c r="AE2447" s="32" t="str">
        <f t="shared" si="365"/>
        <v>Não realizado</v>
      </c>
      <c r="AF2447" s="38" t="s">
        <v>68</v>
      </c>
      <c r="AG2447" s="39">
        <f t="shared" si="359"/>
        <v>14474.57</v>
      </c>
      <c r="AH2447" s="40">
        <v>2548098.5699999998</v>
      </c>
      <c r="AI2447" s="35" t="e">
        <f t="shared" si="363"/>
        <v>#N/A</v>
      </c>
      <c r="AJ2447" s="110"/>
      <c r="AK2447" s="77"/>
      <c r="AL2447" s="34" t="str">
        <f t="shared" si="364"/>
        <v>Erica Fragoso</v>
      </c>
    </row>
    <row r="2448" spans="1:38" hidden="1" x14ac:dyDescent="0.25">
      <c r="A2448" s="26" t="s">
        <v>0</v>
      </c>
      <c r="B2448" s="26" t="s">
        <v>180</v>
      </c>
      <c r="C2448" s="26" t="s">
        <v>180</v>
      </c>
      <c r="D2448" s="26" t="s">
        <v>40</v>
      </c>
      <c r="E2448" s="27">
        <v>14391</v>
      </c>
      <c r="F2448" s="67">
        <v>528</v>
      </c>
      <c r="G2448" s="67"/>
      <c r="H2448" s="44" t="s">
        <v>1237</v>
      </c>
      <c r="I2448" s="45" t="s">
        <v>63</v>
      </c>
      <c r="J2448" s="45" t="s">
        <v>63</v>
      </c>
      <c r="K2448" s="30" t="str">
        <f t="shared" si="357"/>
        <v>EME</v>
      </c>
      <c r="L2448" s="47" t="s">
        <v>950</v>
      </c>
      <c r="M2448" s="47" t="s">
        <v>99</v>
      </c>
      <c r="N2448" s="26" t="str">
        <f t="shared" si="360"/>
        <v>Pendente</v>
      </c>
      <c r="O2448" s="47" t="s">
        <v>45</v>
      </c>
      <c r="P2448" s="47" t="s">
        <v>1238</v>
      </c>
      <c r="Q2448" s="26" t="str">
        <f>IFERROR(IFERROR(VLOOKUP(H2448,[1]STATUS_CAPEX!I:J,2,0),VLOOKUP(H2448,[1]STATUS_OPEX!H:I,2,0)),0)</f>
        <v>LIB //ATEC</v>
      </c>
      <c r="R2448" s="136">
        <v>45628</v>
      </c>
      <c r="S2448" s="32" t="s">
        <v>66</v>
      </c>
      <c r="T2448" s="47" t="s">
        <v>48</v>
      </c>
      <c r="U2448" s="33" t="s">
        <v>67</v>
      </c>
      <c r="V2448" s="120" t="str">
        <f t="shared" si="358"/>
        <v>OK</v>
      </c>
      <c r="W2448" s="33" t="s">
        <v>49</v>
      </c>
      <c r="X2448" s="33" t="s">
        <v>148</v>
      </c>
      <c r="Y2448" s="120" t="str">
        <f t="shared" si="361"/>
        <v>NOK</v>
      </c>
      <c r="Z2448" s="14">
        <f t="shared" si="362"/>
        <v>0.4</v>
      </c>
      <c r="AA2448" s="48">
        <v>9018.76</v>
      </c>
      <c r="AB2448" s="76" t="str">
        <f>IFERROR(VLOOKUP(H2448,[1]!Tabela11[[#All],[PEP/ORDEM]:[Mês_Acompanhamento]],8,0),"GIRO")</f>
        <v>GIRO</v>
      </c>
      <c r="AC2448" s="36" t="s">
        <v>182</v>
      </c>
      <c r="AD2448" s="70">
        <v>45645</v>
      </c>
      <c r="AE2448" s="32" t="str">
        <f t="shared" si="365"/>
        <v>Não realizado</v>
      </c>
      <c r="AF2448" s="38" t="s">
        <v>68</v>
      </c>
      <c r="AG2448" s="39">
        <f t="shared" si="359"/>
        <v>0</v>
      </c>
      <c r="AH2448" s="40">
        <v>2548098.5699999998</v>
      </c>
      <c r="AI2448" s="35" t="e">
        <f t="shared" si="363"/>
        <v>#N/A</v>
      </c>
      <c r="AJ2448" s="41">
        <v>0</v>
      </c>
      <c r="AK2448" s="51">
        <v>0</v>
      </c>
      <c r="AL2448" s="34" t="str">
        <f t="shared" si="364"/>
        <v>Mauricio Alves</v>
      </c>
    </row>
    <row r="2449" spans="1:38" hidden="1" x14ac:dyDescent="0.25">
      <c r="A2449" s="26" t="s">
        <v>0</v>
      </c>
      <c r="B2449" s="26" t="s">
        <v>180</v>
      </c>
      <c r="C2449" s="26" t="s">
        <v>180</v>
      </c>
      <c r="D2449" s="26" t="s">
        <v>40</v>
      </c>
      <c r="E2449" s="27">
        <v>85930</v>
      </c>
      <c r="F2449" s="67">
        <v>529</v>
      </c>
      <c r="G2449" s="67"/>
      <c r="H2449" s="44" t="s">
        <v>1239</v>
      </c>
      <c r="I2449" s="45" t="s">
        <v>63</v>
      </c>
      <c r="J2449" s="45" t="s">
        <v>63</v>
      </c>
      <c r="K2449" s="30" t="str">
        <f t="shared" si="357"/>
        <v>EME</v>
      </c>
      <c r="L2449" s="47" t="s">
        <v>950</v>
      </c>
      <c r="M2449" s="47" t="s">
        <v>99</v>
      </c>
      <c r="N2449" s="26" t="str">
        <f t="shared" si="360"/>
        <v>Pendente</v>
      </c>
      <c r="O2449" s="47" t="s">
        <v>45</v>
      </c>
      <c r="P2449" s="47" t="s">
        <v>700</v>
      </c>
      <c r="Q2449" s="26" t="str">
        <f>IFERROR(IFERROR(VLOOKUP(H2449,[1]STATUS_CAPEX!I:J,2,0),VLOOKUP(H2449,[1]STATUS_OPEX!H:I,2,0)),0)</f>
        <v>LIB //ATEC</v>
      </c>
      <c r="R2449" s="136">
        <v>45628</v>
      </c>
      <c r="S2449" s="32" t="s">
        <v>66</v>
      </c>
      <c r="T2449" s="47" t="s">
        <v>48</v>
      </c>
      <c r="U2449" s="33" t="s">
        <v>67</v>
      </c>
      <c r="V2449" s="120" t="str">
        <f t="shared" si="358"/>
        <v>OK</v>
      </c>
      <c r="W2449" s="33" t="s">
        <v>49</v>
      </c>
      <c r="X2449" s="33" t="s">
        <v>148</v>
      </c>
      <c r="Y2449" s="120" t="str">
        <f t="shared" si="361"/>
        <v>NOK</v>
      </c>
      <c r="Z2449" s="14">
        <f t="shared" si="362"/>
        <v>0.4</v>
      </c>
      <c r="AA2449" s="48">
        <v>3489.68</v>
      </c>
      <c r="AB2449" s="76" t="str">
        <f>IFERROR(VLOOKUP(H2449,[1]!Tabela11[[#All],[PEP/ORDEM]:[Mês_Acompanhamento]],8,0),"GIRO")</f>
        <v>GIRO</v>
      </c>
      <c r="AC2449" s="36" t="s">
        <v>182</v>
      </c>
      <c r="AD2449" s="70">
        <v>45645</v>
      </c>
      <c r="AE2449" s="32" t="str">
        <f t="shared" si="365"/>
        <v>Não realizado</v>
      </c>
      <c r="AF2449" s="38" t="s">
        <v>68</v>
      </c>
      <c r="AG2449" s="39">
        <f t="shared" si="359"/>
        <v>0</v>
      </c>
      <c r="AH2449" s="40">
        <v>2548098.5699999998</v>
      </c>
      <c r="AI2449" s="35" t="e">
        <f t="shared" si="363"/>
        <v>#N/A</v>
      </c>
      <c r="AJ2449" s="41">
        <v>0</v>
      </c>
      <c r="AK2449" s="51">
        <v>0</v>
      </c>
      <c r="AL2449" s="34" t="str">
        <f t="shared" si="364"/>
        <v>Mauricio Alves</v>
      </c>
    </row>
    <row r="2450" spans="1:38" hidden="1" x14ac:dyDescent="0.25">
      <c r="A2450" s="26" t="s">
        <v>0</v>
      </c>
      <c r="B2450" s="26" t="s">
        <v>180</v>
      </c>
      <c r="C2450" s="26" t="s">
        <v>180</v>
      </c>
      <c r="D2450" s="26" t="s">
        <v>40</v>
      </c>
      <c r="E2450" s="27">
        <v>88514</v>
      </c>
      <c r="F2450" s="67">
        <v>530</v>
      </c>
      <c r="G2450" s="67"/>
      <c r="H2450" s="44" t="s">
        <v>1240</v>
      </c>
      <c r="I2450" s="45" t="s">
        <v>63</v>
      </c>
      <c r="J2450" s="45" t="s">
        <v>63</v>
      </c>
      <c r="K2450" s="30" t="str">
        <f t="shared" si="357"/>
        <v>EME</v>
      </c>
      <c r="L2450" s="47" t="s">
        <v>950</v>
      </c>
      <c r="M2450" s="47" t="s">
        <v>99</v>
      </c>
      <c r="N2450" s="26" t="str">
        <f t="shared" si="360"/>
        <v>Pendente</v>
      </c>
      <c r="O2450" s="47" t="s">
        <v>45</v>
      </c>
      <c r="P2450" s="47" t="s">
        <v>700</v>
      </c>
      <c r="Q2450" s="26" t="str">
        <f>IFERROR(IFERROR(VLOOKUP(H2450,[1]STATUS_CAPEX!I:J,2,0),VLOOKUP(H2450,[1]STATUS_OPEX!H:I,2,0)),0)</f>
        <v>LIB //ATEC</v>
      </c>
      <c r="R2450" s="136">
        <v>45628</v>
      </c>
      <c r="S2450" s="32" t="s">
        <v>66</v>
      </c>
      <c r="T2450" s="47" t="s">
        <v>48</v>
      </c>
      <c r="U2450" s="33" t="s">
        <v>67</v>
      </c>
      <c r="V2450" s="120" t="str">
        <f t="shared" si="358"/>
        <v>OK</v>
      </c>
      <c r="W2450" s="33" t="s">
        <v>49</v>
      </c>
      <c r="X2450" s="33" t="s">
        <v>148</v>
      </c>
      <c r="Y2450" s="120" t="str">
        <f t="shared" si="361"/>
        <v>NOK</v>
      </c>
      <c r="Z2450" s="14">
        <f t="shared" si="362"/>
        <v>0.4</v>
      </c>
      <c r="AA2450" s="48">
        <v>3489.68</v>
      </c>
      <c r="AB2450" s="76" t="str">
        <f>IFERROR(VLOOKUP(H2450,[1]!Tabela11[[#All],[PEP/ORDEM]:[Mês_Acompanhamento]],8,0),"GIRO")</f>
        <v>GIRO</v>
      </c>
      <c r="AC2450" s="36" t="s">
        <v>182</v>
      </c>
      <c r="AD2450" s="70">
        <v>45645</v>
      </c>
      <c r="AE2450" s="32" t="str">
        <f t="shared" si="365"/>
        <v>Não realizado</v>
      </c>
      <c r="AF2450" s="38" t="s">
        <v>68</v>
      </c>
      <c r="AG2450" s="39">
        <f t="shared" si="359"/>
        <v>0</v>
      </c>
      <c r="AH2450" s="40">
        <v>2548098.5699999998</v>
      </c>
      <c r="AI2450" s="35" t="e">
        <f t="shared" si="363"/>
        <v>#N/A</v>
      </c>
      <c r="AJ2450" s="41">
        <v>0</v>
      </c>
      <c r="AK2450" s="51">
        <v>0</v>
      </c>
      <c r="AL2450" s="34" t="str">
        <f t="shared" si="364"/>
        <v>Mauricio Alves</v>
      </c>
    </row>
    <row r="2451" spans="1:38" hidden="1" x14ac:dyDescent="0.25">
      <c r="A2451" s="26" t="s">
        <v>0</v>
      </c>
      <c r="B2451" s="26" t="s">
        <v>180</v>
      </c>
      <c r="C2451" s="26" t="s">
        <v>180</v>
      </c>
      <c r="D2451" s="26" t="s">
        <v>40</v>
      </c>
      <c r="E2451" s="27">
        <v>89237</v>
      </c>
      <c r="F2451" s="67">
        <v>531</v>
      </c>
      <c r="G2451" s="67"/>
      <c r="H2451" s="44" t="s">
        <v>1241</v>
      </c>
      <c r="I2451" s="45" t="s">
        <v>63</v>
      </c>
      <c r="J2451" s="45" t="s">
        <v>63</v>
      </c>
      <c r="K2451" s="30" t="str">
        <f t="shared" si="357"/>
        <v>EME</v>
      </c>
      <c r="L2451" s="47" t="s">
        <v>950</v>
      </c>
      <c r="M2451" s="47" t="s">
        <v>99</v>
      </c>
      <c r="N2451" s="26" t="str">
        <f t="shared" si="360"/>
        <v>Pendente</v>
      </c>
      <c r="O2451" s="47" t="s">
        <v>45</v>
      </c>
      <c r="P2451" s="47" t="s">
        <v>700</v>
      </c>
      <c r="Q2451" s="26" t="str">
        <f>IFERROR(IFERROR(VLOOKUP(H2451,[1]STATUS_CAPEX!I:J,2,0),VLOOKUP(H2451,[1]STATUS_OPEX!H:I,2,0)),0)</f>
        <v>LIB //ATEC</v>
      </c>
      <c r="R2451" s="136">
        <v>45628</v>
      </c>
      <c r="S2451" s="32" t="s">
        <v>66</v>
      </c>
      <c r="T2451" s="47" t="s">
        <v>48</v>
      </c>
      <c r="U2451" s="33" t="s">
        <v>67</v>
      </c>
      <c r="V2451" s="120" t="str">
        <f t="shared" si="358"/>
        <v>OK</v>
      </c>
      <c r="W2451" s="33" t="s">
        <v>49</v>
      </c>
      <c r="X2451" s="33" t="s">
        <v>148</v>
      </c>
      <c r="Y2451" s="120" t="str">
        <f t="shared" si="361"/>
        <v>NOK</v>
      </c>
      <c r="Z2451" s="14">
        <f t="shared" si="362"/>
        <v>0.4</v>
      </c>
      <c r="AA2451" s="48">
        <v>4582.2700000000004</v>
      </c>
      <c r="AB2451" s="76" t="str">
        <f>IFERROR(VLOOKUP(H2451,[1]!Tabela11[[#All],[PEP/ORDEM]:[Mês_Acompanhamento]],8,0),"GIRO")</f>
        <v>GIRO</v>
      </c>
      <c r="AC2451" s="36" t="s">
        <v>347</v>
      </c>
      <c r="AD2451" s="70">
        <v>45642</v>
      </c>
      <c r="AE2451" s="32" t="str">
        <f t="shared" si="365"/>
        <v>Não realizado</v>
      </c>
      <c r="AF2451" s="38" t="s">
        <v>68</v>
      </c>
      <c r="AG2451" s="39">
        <f t="shared" si="359"/>
        <v>0</v>
      </c>
      <c r="AH2451" s="40">
        <v>2548098.5699999998</v>
      </c>
      <c r="AI2451" s="35" t="e">
        <f t="shared" si="363"/>
        <v>#N/A</v>
      </c>
      <c r="AJ2451" s="41">
        <v>0</v>
      </c>
      <c r="AK2451" s="51">
        <v>0</v>
      </c>
      <c r="AL2451" s="34" t="str">
        <f t="shared" si="364"/>
        <v>Mauricio Alves</v>
      </c>
    </row>
    <row r="2452" spans="1:38" hidden="1" x14ac:dyDescent="0.25">
      <c r="A2452" s="26" t="s">
        <v>106</v>
      </c>
      <c r="B2452" s="30" t="s">
        <v>39</v>
      </c>
      <c r="C2452" s="26" t="s">
        <v>52</v>
      </c>
      <c r="D2452" s="26" t="s">
        <v>40</v>
      </c>
      <c r="E2452" s="27">
        <v>85075</v>
      </c>
      <c r="F2452" s="67">
        <v>532</v>
      </c>
      <c r="G2452" s="67"/>
      <c r="H2452" s="44">
        <v>6000859596</v>
      </c>
      <c r="I2452" s="45">
        <v>149000148</v>
      </c>
      <c r="J2452" s="45" t="s">
        <v>1242</v>
      </c>
      <c r="K2452" s="30" t="str">
        <f t="shared" si="357"/>
        <v>Custeio</v>
      </c>
      <c r="L2452" s="47" t="s">
        <v>950</v>
      </c>
      <c r="M2452" s="47" t="s">
        <v>99</v>
      </c>
      <c r="N2452" s="26" t="str">
        <f t="shared" si="360"/>
        <v>Pendente</v>
      </c>
      <c r="O2452" s="47" t="s">
        <v>45</v>
      </c>
      <c r="P2452" s="47" t="s">
        <v>81</v>
      </c>
      <c r="Q2452" s="26" t="str">
        <f>IFERROR(IFERROR(VLOOKUP(H2452,[1]STATUS_CAPEX!I:J,2,0),VLOOKUP(H2452,[1]STATUS_OPEX!H:I,2,0)),0)</f>
        <v>LIB //ATEC</v>
      </c>
      <c r="R2452" s="136">
        <v>45628</v>
      </c>
      <c r="S2452" s="32" t="s">
        <v>66</v>
      </c>
      <c r="T2452" s="47" t="s">
        <v>72</v>
      </c>
      <c r="U2452" s="33" t="s">
        <v>67</v>
      </c>
      <c r="V2452" s="33" t="str">
        <f t="shared" si="358"/>
        <v>OK</v>
      </c>
      <c r="W2452" s="33" t="s">
        <v>49</v>
      </c>
      <c r="X2452" s="33" t="s">
        <v>49</v>
      </c>
      <c r="Y2452" s="33" t="str">
        <f t="shared" si="361"/>
        <v>OK</v>
      </c>
      <c r="Z2452" s="14">
        <f t="shared" si="362"/>
        <v>0.8</v>
      </c>
      <c r="AA2452" s="48">
        <v>1300.24</v>
      </c>
      <c r="AB2452" s="76" t="str">
        <f>IFERROR(VLOOKUP(H2452,[1]!Tabela11[[#All],[PEP/ORDEM]:[Mês_Acompanhamento]],8,0),"GIRO")</f>
        <v>GIRO</v>
      </c>
      <c r="AC2452" s="36" t="s">
        <v>525</v>
      </c>
      <c r="AD2452" s="37" t="s">
        <v>51</v>
      </c>
      <c r="AE2452" s="32" t="str">
        <f t="shared" si="365"/>
        <v>Realizado</v>
      </c>
      <c r="AF2452" s="38" t="s">
        <v>68</v>
      </c>
      <c r="AG2452" s="39">
        <f t="shared" si="359"/>
        <v>974.93</v>
      </c>
      <c r="AH2452" s="40">
        <v>2548098.5699999998</v>
      </c>
      <c r="AI2452" s="35" t="e">
        <f t="shared" si="363"/>
        <v>#N/A</v>
      </c>
      <c r="AJ2452" s="35">
        <v>26585157</v>
      </c>
      <c r="AK2452" s="77">
        <v>974.93</v>
      </c>
      <c r="AL2452" s="34" t="str">
        <f t="shared" si="364"/>
        <v>Mauricio Alves</v>
      </c>
    </row>
    <row r="2453" spans="1:38" hidden="1" x14ac:dyDescent="0.25">
      <c r="A2453" s="26" t="s">
        <v>0</v>
      </c>
      <c r="B2453" s="26" t="s">
        <v>180</v>
      </c>
      <c r="C2453" s="26" t="s">
        <v>180</v>
      </c>
      <c r="D2453" s="26" t="s">
        <v>40</v>
      </c>
      <c r="E2453" s="27">
        <v>84498</v>
      </c>
      <c r="F2453" s="67">
        <v>533</v>
      </c>
      <c r="G2453" s="67"/>
      <c r="H2453" s="44" t="s">
        <v>1243</v>
      </c>
      <c r="I2453" s="45" t="s">
        <v>63</v>
      </c>
      <c r="J2453" s="45" t="s">
        <v>63</v>
      </c>
      <c r="K2453" s="30" t="str">
        <f t="shared" si="357"/>
        <v>EME</v>
      </c>
      <c r="L2453" s="47" t="s">
        <v>950</v>
      </c>
      <c r="M2453" s="47" t="s">
        <v>99</v>
      </c>
      <c r="N2453" s="26" t="str">
        <f t="shared" si="360"/>
        <v>Pendente</v>
      </c>
      <c r="O2453" s="47" t="s">
        <v>45</v>
      </c>
      <c r="P2453" s="47" t="s">
        <v>700</v>
      </c>
      <c r="Q2453" s="26" t="str">
        <f>IFERROR(IFERROR(VLOOKUP(H2453,[1]STATUS_CAPEX!I:J,2,0),VLOOKUP(H2453,[1]STATUS_OPEX!H:I,2,0)),0)</f>
        <v>LIB //ATEC</v>
      </c>
      <c r="R2453" s="136">
        <v>45628</v>
      </c>
      <c r="S2453" s="32" t="s">
        <v>66</v>
      </c>
      <c r="T2453" s="47" t="s">
        <v>48</v>
      </c>
      <c r="U2453" s="33" t="s">
        <v>67</v>
      </c>
      <c r="V2453" s="120" t="str">
        <f t="shared" si="358"/>
        <v>OK</v>
      </c>
      <c r="W2453" s="33" t="s">
        <v>49</v>
      </c>
      <c r="X2453" s="33" t="s">
        <v>148</v>
      </c>
      <c r="Y2453" s="120" t="str">
        <f t="shared" si="361"/>
        <v>NOK</v>
      </c>
      <c r="Z2453" s="14">
        <f t="shared" si="362"/>
        <v>0.4</v>
      </c>
      <c r="AA2453" s="48">
        <v>3897.08</v>
      </c>
      <c r="AB2453" s="76" t="str">
        <f>IFERROR(VLOOKUP(H2453,[1]!Tabela11[[#All],[PEP/ORDEM]:[Mês_Acompanhamento]],8,0),"GIRO")</f>
        <v>GIRO</v>
      </c>
      <c r="AC2453" s="36" t="s">
        <v>347</v>
      </c>
      <c r="AD2453" s="70">
        <v>45642</v>
      </c>
      <c r="AE2453" s="32" t="str">
        <f t="shared" si="365"/>
        <v>Não realizado</v>
      </c>
      <c r="AF2453" s="38" t="s">
        <v>68</v>
      </c>
      <c r="AG2453" s="39">
        <f t="shared" si="359"/>
        <v>0</v>
      </c>
      <c r="AH2453" s="40">
        <v>2548098.5699999998</v>
      </c>
      <c r="AI2453" s="35" t="e">
        <f t="shared" si="363"/>
        <v>#N/A</v>
      </c>
      <c r="AJ2453" s="41">
        <v>0</v>
      </c>
      <c r="AK2453" s="51">
        <v>0</v>
      </c>
      <c r="AL2453" s="34" t="str">
        <f t="shared" si="364"/>
        <v>Mauricio Alves</v>
      </c>
    </row>
    <row r="2454" spans="1:38" hidden="1" x14ac:dyDescent="0.25">
      <c r="A2454" s="26" t="s">
        <v>0</v>
      </c>
      <c r="B2454" s="26" t="s">
        <v>180</v>
      </c>
      <c r="C2454" s="26" t="s">
        <v>180</v>
      </c>
      <c r="D2454" s="26" t="s">
        <v>40</v>
      </c>
      <c r="E2454" s="27">
        <v>85759</v>
      </c>
      <c r="F2454" s="67">
        <v>534</v>
      </c>
      <c r="G2454" s="67"/>
      <c r="H2454" s="44" t="s">
        <v>1244</v>
      </c>
      <c r="I2454" s="45" t="s">
        <v>63</v>
      </c>
      <c r="J2454" s="45" t="s">
        <v>63</v>
      </c>
      <c r="K2454" s="30" t="str">
        <f t="shared" si="357"/>
        <v>EME</v>
      </c>
      <c r="L2454" s="47" t="s">
        <v>950</v>
      </c>
      <c r="M2454" s="47" t="s">
        <v>99</v>
      </c>
      <c r="N2454" s="26" t="str">
        <f t="shared" si="360"/>
        <v>Pendente</v>
      </c>
      <c r="O2454" s="47" t="s">
        <v>45</v>
      </c>
      <c r="P2454" s="47" t="s">
        <v>700</v>
      </c>
      <c r="Q2454" s="26" t="str">
        <f>IFERROR(IFERROR(VLOOKUP(H2454,[1]STATUS_CAPEX!I:J,2,0),VLOOKUP(H2454,[1]STATUS_OPEX!H:I,2,0)),0)</f>
        <v>LIB //ATEC</v>
      </c>
      <c r="R2454" s="136">
        <v>45628</v>
      </c>
      <c r="S2454" s="32" t="s">
        <v>66</v>
      </c>
      <c r="T2454" s="47" t="s">
        <v>48</v>
      </c>
      <c r="U2454" s="33" t="s">
        <v>67</v>
      </c>
      <c r="V2454" s="120" t="str">
        <f t="shared" si="358"/>
        <v>OK</v>
      </c>
      <c r="W2454" s="33" t="s">
        <v>49</v>
      </c>
      <c r="X2454" s="33" t="s">
        <v>148</v>
      </c>
      <c r="Y2454" s="120" t="str">
        <f t="shared" si="361"/>
        <v>NOK</v>
      </c>
      <c r="Z2454" s="14">
        <f t="shared" si="362"/>
        <v>0.4</v>
      </c>
      <c r="AA2454" s="48">
        <v>3489.68</v>
      </c>
      <c r="AB2454" s="76" t="str">
        <f>IFERROR(VLOOKUP(H2454,[1]!Tabela11[[#All],[PEP/ORDEM]:[Mês_Acompanhamento]],8,0),"GIRO")</f>
        <v>GIRO</v>
      </c>
      <c r="AC2454" s="36" t="s">
        <v>347</v>
      </c>
      <c r="AD2454" s="70">
        <v>45642</v>
      </c>
      <c r="AE2454" s="32" t="str">
        <f t="shared" si="365"/>
        <v>Não realizado</v>
      </c>
      <c r="AF2454" s="38" t="s">
        <v>68</v>
      </c>
      <c r="AG2454" s="39">
        <f t="shared" si="359"/>
        <v>0</v>
      </c>
      <c r="AH2454" s="40">
        <v>2548098.5699999998</v>
      </c>
      <c r="AI2454" s="35" t="e">
        <f t="shared" si="363"/>
        <v>#N/A</v>
      </c>
      <c r="AJ2454" s="41">
        <v>0</v>
      </c>
      <c r="AK2454" s="51">
        <v>0</v>
      </c>
      <c r="AL2454" s="34" t="str">
        <f t="shared" si="364"/>
        <v>Mauricio Alves</v>
      </c>
    </row>
    <row r="2455" spans="1:38" hidden="1" x14ac:dyDescent="0.25">
      <c r="A2455" s="26" t="s">
        <v>0</v>
      </c>
      <c r="B2455" s="26" t="s">
        <v>180</v>
      </c>
      <c r="C2455" s="26" t="s">
        <v>180</v>
      </c>
      <c r="D2455" s="26" t="s">
        <v>40</v>
      </c>
      <c r="E2455" s="27">
        <v>77061</v>
      </c>
      <c r="F2455" s="67">
        <v>535</v>
      </c>
      <c r="G2455" s="67"/>
      <c r="H2455" s="44" t="s">
        <v>1245</v>
      </c>
      <c r="I2455" s="45" t="s">
        <v>63</v>
      </c>
      <c r="J2455" s="45" t="s">
        <v>63</v>
      </c>
      <c r="K2455" s="30" t="str">
        <f t="shared" si="357"/>
        <v>EME</v>
      </c>
      <c r="L2455" s="47" t="s">
        <v>950</v>
      </c>
      <c r="M2455" s="47" t="s">
        <v>99</v>
      </c>
      <c r="N2455" s="26" t="str">
        <f t="shared" si="360"/>
        <v>Pendente</v>
      </c>
      <c r="O2455" s="47" t="s">
        <v>64</v>
      </c>
      <c r="P2455" s="47" t="s">
        <v>700</v>
      </c>
      <c r="Q2455" s="26" t="str">
        <f>IFERROR(IFERROR(VLOOKUP(H2455,[1]STATUS_CAPEX!I:J,2,0),VLOOKUP(H2455,[1]STATUS_OPEX!H:I,2,0)),0)</f>
        <v>LIB //ATEC</v>
      </c>
      <c r="R2455" s="136">
        <v>45628</v>
      </c>
      <c r="S2455" s="32" t="s">
        <v>66</v>
      </c>
      <c r="T2455" s="47" t="s">
        <v>48</v>
      </c>
      <c r="U2455" s="33" t="s">
        <v>67</v>
      </c>
      <c r="V2455" s="120" t="str">
        <f t="shared" si="358"/>
        <v>OK</v>
      </c>
      <c r="W2455" s="33" t="s">
        <v>49</v>
      </c>
      <c r="X2455" s="33" t="s">
        <v>148</v>
      </c>
      <c r="Y2455" s="120" t="str">
        <f t="shared" si="361"/>
        <v>NOK</v>
      </c>
      <c r="Z2455" s="14">
        <f t="shared" si="362"/>
        <v>0.4</v>
      </c>
      <c r="AA2455" s="48">
        <v>12076.44</v>
      </c>
      <c r="AB2455" s="76" t="str">
        <f>IFERROR(VLOOKUP(H2455,[1]!Tabela11[[#All],[PEP/ORDEM]:[Mês_Acompanhamento]],8,0),"GIRO")</f>
        <v>GIRO</v>
      </c>
      <c r="AC2455" s="36" t="s">
        <v>347</v>
      </c>
      <c r="AD2455" s="70">
        <v>45645</v>
      </c>
      <c r="AE2455" s="32" t="str">
        <f t="shared" si="365"/>
        <v>Não realizado</v>
      </c>
      <c r="AF2455" s="38" t="s">
        <v>68</v>
      </c>
      <c r="AG2455" s="39">
        <f t="shared" si="359"/>
        <v>0</v>
      </c>
      <c r="AH2455" s="40">
        <v>2548098.5699999998</v>
      </c>
      <c r="AI2455" s="35" t="e">
        <f t="shared" si="363"/>
        <v>#N/A</v>
      </c>
      <c r="AJ2455" s="41">
        <v>0</v>
      </c>
      <c r="AK2455" s="51">
        <v>0</v>
      </c>
      <c r="AL2455" s="34" t="str">
        <f t="shared" si="364"/>
        <v>Mauricio Alves</v>
      </c>
    </row>
    <row r="2456" spans="1:38" hidden="1" x14ac:dyDescent="0.25">
      <c r="A2456" s="43" t="s">
        <v>183</v>
      </c>
      <c r="B2456" s="26" t="s">
        <v>1246</v>
      </c>
      <c r="C2456" s="26" t="s">
        <v>180</v>
      </c>
      <c r="D2456" s="26" t="s">
        <v>40</v>
      </c>
      <c r="E2456" s="27">
        <v>90219</v>
      </c>
      <c r="F2456" s="67">
        <v>536</v>
      </c>
      <c r="G2456" s="67"/>
      <c r="H2456" s="44" t="s">
        <v>1247</v>
      </c>
      <c r="I2456" s="45" t="s">
        <v>679</v>
      </c>
      <c r="J2456" s="45" t="s">
        <v>679</v>
      </c>
      <c r="K2456" s="30" t="str">
        <f t="shared" si="357"/>
        <v>EME</v>
      </c>
      <c r="L2456" s="47"/>
      <c r="M2456" s="47" t="s">
        <v>99</v>
      </c>
      <c r="N2456" s="26" t="str">
        <f t="shared" si="360"/>
        <v>Pendente</v>
      </c>
      <c r="O2456" s="47" t="s">
        <v>117</v>
      </c>
      <c r="P2456" s="47" t="s">
        <v>1113</v>
      </c>
      <c r="Q2456" s="26">
        <f>IFERROR(IFERROR(VLOOKUP(H2456,[1]STATUS_CAPEX!I:J,2,0),VLOOKUP(H2456,[1]STATUS_OPEX!H:I,2,0)),0)</f>
        <v>0</v>
      </c>
      <c r="R2456" s="136">
        <v>45628</v>
      </c>
      <c r="S2456" s="32" t="s">
        <v>66</v>
      </c>
      <c r="T2456" s="47" t="s">
        <v>72</v>
      </c>
      <c r="U2456" s="47"/>
      <c r="V2456" s="33" t="str">
        <f t="shared" si="358"/>
        <v>OK</v>
      </c>
      <c r="W2456" s="33" t="s">
        <v>49</v>
      </c>
      <c r="X2456" s="33" t="s">
        <v>49</v>
      </c>
      <c r="Y2456" s="33" t="str">
        <f t="shared" si="361"/>
        <v>NOK</v>
      </c>
      <c r="Z2456" s="14">
        <f t="shared" si="362"/>
        <v>0.6</v>
      </c>
      <c r="AA2456" s="48">
        <v>1300.24</v>
      </c>
      <c r="AB2456" s="76" t="str">
        <f>IFERROR(VLOOKUP(H2456,[1]!Tabela11[[#All],[PEP/ORDEM]:[Mês_Acompanhamento]],8,0),"GIRO")</f>
        <v>GIRO</v>
      </c>
      <c r="AC2456" s="36" t="str">
        <f>IFERROR(VLOOKUP(T2456,[1]STATUS_CAPEX!Q:R,2,0),"SAMUEL OLIVEIRA")</f>
        <v>SAMUEL OLIVEIRA</v>
      </c>
      <c r="AD2456" s="37" t="s">
        <v>51</v>
      </c>
      <c r="AE2456" s="32" t="str">
        <f t="shared" si="365"/>
        <v>Não realizado</v>
      </c>
      <c r="AF2456" s="38" t="s">
        <v>68</v>
      </c>
      <c r="AG2456" s="39">
        <f t="shared" si="359"/>
        <v>1300.24</v>
      </c>
      <c r="AH2456" s="40">
        <v>2548098.5699999998</v>
      </c>
      <c r="AI2456" s="35" t="e">
        <f t="shared" si="363"/>
        <v>#N/A</v>
      </c>
      <c r="AJ2456" s="110"/>
      <c r="AK2456" s="77"/>
      <c r="AL2456" s="34" t="str">
        <f t="shared" si="364"/>
        <v>Erica Fragoso</v>
      </c>
    </row>
    <row r="2457" spans="1:38" hidden="1" x14ac:dyDescent="0.25">
      <c r="A2457" s="26" t="s">
        <v>0</v>
      </c>
      <c r="B2457" s="26" t="s">
        <v>180</v>
      </c>
      <c r="C2457" s="26" t="s">
        <v>180</v>
      </c>
      <c r="D2457" s="26" t="s">
        <v>40</v>
      </c>
      <c r="E2457" s="27">
        <v>90027</v>
      </c>
      <c r="F2457" s="67">
        <v>537</v>
      </c>
      <c r="G2457" s="67"/>
      <c r="H2457" s="44" t="s">
        <v>1248</v>
      </c>
      <c r="I2457" s="45" t="s">
        <v>63</v>
      </c>
      <c r="J2457" s="45" t="s">
        <v>63</v>
      </c>
      <c r="K2457" s="30" t="str">
        <f t="shared" si="357"/>
        <v>EME</v>
      </c>
      <c r="L2457" s="47" t="s">
        <v>950</v>
      </c>
      <c r="M2457" s="47" t="s">
        <v>99</v>
      </c>
      <c r="N2457" s="26" t="str">
        <f t="shared" si="360"/>
        <v>Pendente</v>
      </c>
      <c r="O2457" s="47" t="s">
        <v>100</v>
      </c>
      <c r="P2457" s="47" t="s">
        <v>705</v>
      </c>
      <c r="Q2457" s="26" t="str">
        <f>IFERROR(IFERROR(VLOOKUP(H2457,[1]STATUS_CAPEX!I:J,2,0),VLOOKUP(H2457,[1]STATUS_OPEX!H:I,2,0)),0)</f>
        <v>LIB //ATEC</v>
      </c>
      <c r="R2457" s="136">
        <v>45628</v>
      </c>
      <c r="S2457" s="32" t="s">
        <v>66</v>
      </c>
      <c r="T2457" s="47" t="s">
        <v>48</v>
      </c>
      <c r="U2457" s="33" t="s">
        <v>67</v>
      </c>
      <c r="V2457" s="120" t="str">
        <f t="shared" si="358"/>
        <v>OK</v>
      </c>
      <c r="W2457" s="33" t="s">
        <v>49</v>
      </c>
      <c r="X2457" s="33" t="s">
        <v>148</v>
      </c>
      <c r="Y2457" s="120" t="str">
        <f t="shared" si="361"/>
        <v>NOK</v>
      </c>
      <c r="Z2457" s="14">
        <f t="shared" si="362"/>
        <v>0.4</v>
      </c>
      <c r="AA2457" s="48">
        <v>4524.3100000000004</v>
      </c>
      <c r="AB2457" s="76" t="str">
        <f>IFERROR(VLOOKUP(H2457,[1]!Tabela11[[#All],[PEP/ORDEM]:[Mês_Acompanhamento]],8,0),"GIRO")</f>
        <v>GIRO</v>
      </c>
      <c r="AC2457" s="36" t="s">
        <v>347</v>
      </c>
      <c r="AD2457" s="70">
        <v>45642</v>
      </c>
      <c r="AE2457" s="32" t="str">
        <f t="shared" si="365"/>
        <v>Não realizado</v>
      </c>
      <c r="AF2457" s="38" t="s">
        <v>68</v>
      </c>
      <c r="AG2457" s="39">
        <f t="shared" si="359"/>
        <v>0</v>
      </c>
      <c r="AH2457" s="40">
        <v>2548098.5699999998</v>
      </c>
      <c r="AI2457" s="35" t="e">
        <f t="shared" si="363"/>
        <v>#N/A</v>
      </c>
      <c r="AJ2457" s="41">
        <v>0</v>
      </c>
      <c r="AK2457" s="51">
        <v>0</v>
      </c>
      <c r="AL2457" s="34" t="str">
        <f t="shared" si="364"/>
        <v>Mauricio Alves</v>
      </c>
    </row>
    <row r="2458" spans="1:38" hidden="1" x14ac:dyDescent="0.25">
      <c r="A2458" s="26" t="s">
        <v>365</v>
      </c>
      <c r="B2458" s="26" t="s">
        <v>39</v>
      </c>
      <c r="C2458" s="26" t="s">
        <v>52</v>
      </c>
      <c r="D2458" s="26" t="s">
        <v>40</v>
      </c>
      <c r="E2458" s="27">
        <v>15973</v>
      </c>
      <c r="F2458" s="67">
        <v>966</v>
      </c>
      <c r="G2458" s="67"/>
      <c r="H2458" s="44">
        <v>6000862642</v>
      </c>
      <c r="I2458" s="45" t="s">
        <v>609</v>
      </c>
      <c r="J2458" s="45" t="s">
        <v>1228</v>
      </c>
      <c r="K2458" s="30" t="str">
        <f t="shared" si="357"/>
        <v>Custeio</v>
      </c>
      <c r="L2458" s="47" t="s">
        <v>136</v>
      </c>
      <c r="M2458" s="47" t="s">
        <v>1249</v>
      </c>
      <c r="N2458" s="26" t="str">
        <f t="shared" si="360"/>
        <v>Realizado</v>
      </c>
      <c r="O2458" s="47" t="s">
        <v>45</v>
      </c>
      <c r="P2458" s="47" t="s">
        <v>76</v>
      </c>
      <c r="Q2458" s="26" t="str">
        <f>IFERROR(IFERROR(VLOOKUP(H2458,[1]STATUS_CAPEX!I:J,2,0),VLOOKUP(H2458,[1]STATUS_OPEX!H:I,2,0)),0)</f>
        <v>LIB //CONC</v>
      </c>
      <c r="R2458" s="135">
        <v>45628</v>
      </c>
      <c r="S2458" s="32" t="s">
        <v>66</v>
      </c>
      <c r="T2458" s="47" t="s">
        <v>72</v>
      </c>
      <c r="U2458" s="33" t="s">
        <v>39</v>
      </c>
      <c r="V2458" s="33" t="str">
        <f t="shared" si="358"/>
        <v>OK</v>
      </c>
      <c r="W2458" s="33" t="s">
        <v>49</v>
      </c>
      <c r="X2458" s="33" t="s">
        <v>49</v>
      </c>
      <c r="Y2458" s="33" t="str">
        <f t="shared" si="361"/>
        <v>OK</v>
      </c>
      <c r="Z2458" s="14">
        <f t="shared" si="362"/>
        <v>1</v>
      </c>
      <c r="AA2458" s="48">
        <v>19123.349999999999</v>
      </c>
      <c r="AB2458" s="76" t="str">
        <f>IFERROR(VLOOKUP(H2458,[1]!Tabela11[[#All],[PEP/ORDEM]:[Mês_Acompanhamento]],8,0),"GIRO")</f>
        <v>GIRO</v>
      </c>
      <c r="AC2458" s="36" t="s">
        <v>1048</v>
      </c>
      <c r="AD2458" s="37" t="s">
        <v>51</v>
      </c>
      <c r="AE2458" s="32" t="str">
        <f t="shared" si="365"/>
        <v>Realizado</v>
      </c>
      <c r="AF2458" s="38" t="s">
        <v>68</v>
      </c>
      <c r="AG2458" s="39">
        <f t="shared" si="359"/>
        <v>13071.14</v>
      </c>
      <c r="AH2458" s="40">
        <v>2548098.5699999998</v>
      </c>
      <c r="AI2458" s="35" t="e">
        <f t="shared" si="363"/>
        <v>#N/A</v>
      </c>
      <c r="AJ2458" s="110">
        <v>26651431</v>
      </c>
      <c r="AK2458" s="77">
        <v>13071.14</v>
      </c>
      <c r="AL2458" s="34" t="str">
        <f t="shared" si="364"/>
        <v>Mauricio Alves</v>
      </c>
    </row>
    <row r="2459" spans="1:38" hidden="1" x14ac:dyDescent="0.25">
      <c r="A2459" s="26" t="s">
        <v>365</v>
      </c>
      <c r="B2459" s="26" t="s">
        <v>39</v>
      </c>
      <c r="C2459" s="26" t="s">
        <v>52</v>
      </c>
      <c r="D2459" s="26" t="s">
        <v>40</v>
      </c>
      <c r="E2459" s="27">
        <v>16009</v>
      </c>
      <c r="F2459" s="67">
        <v>967</v>
      </c>
      <c r="G2459" s="67"/>
      <c r="H2459" s="44">
        <v>6000862504</v>
      </c>
      <c r="I2459" s="45">
        <v>67603128</v>
      </c>
      <c r="J2459" s="45" t="s">
        <v>380</v>
      </c>
      <c r="K2459" s="30" t="str">
        <f t="shared" si="357"/>
        <v>Custeio</v>
      </c>
      <c r="L2459" s="47" t="s">
        <v>136</v>
      </c>
      <c r="M2459" s="47" t="s">
        <v>1249</v>
      </c>
      <c r="N2459" s="26" t="str">
        <f t="shared" si="360"/>
        <v>Realizado</v>
      </c>
      <c r="O2459" s="47" t="s">
        <v>100</v>
      </c>
      <c r="P2459" s="47" t="s">
        <v>76</v>
      </c>
      <c r="Q2459" s="26" t="str">
        <f>IFERROR(IFERROR(VLOOKUP(H2459,[1]STATUS_CAPEX!I:J,2,0),VLOOKUP(H2459,[1]STATUS_OPEX!H:I,2,0)),0)</f>
        <v>LIB //CONC</v>
      </c>
      <c r="R2459" s="135">
        <v>45628</v>
      </c>
      <c r="S2459" s="32" t="s">
        <v>66</v>
      </c>
      <c r="T2459" s="47" t="s">
        <v>72</v>
      </c>
      <c r="U2459" s="120" t="s">
        <v>39</v>
      </c>
      <c r="V2459" s="33" t="str">
        <f t="shared" si="358"/>
        <v>OK</v>
      </c>
      <c r="W2459" s="33" t="s">
        <v>49</v>
      </c>
      <c r="X2459" s="33" t="s">
        <v>49</v>
      </c>
      <c r="Y2459" s="33" t="str">
        <f t="shared" si="361"/>
        <v>OK</v>
      </c>
      <c r="Z2459" s="14">
        <f t="shared" si="362"/>
        <v>1</v>
      </c>
      <c r="AA2459" s="48">
        <v>7150.5</v>
      </c>
      <c r="AB2459" s="76" t="str">
        <f>IFERROR(VLOOKUP(H2459,[1]!Tabela11[[#All],[PEP/ORDEM]:[Mês_Acompanhamento]],8,0),"GIRO")</f>
        <v>GIRO</v>
      </c>
      <c r="AC2459" s="104" t="s">
        <v>1048</v>
      </c>
      <c r="AD2459" s="37" t="s">
        <v>51</v>
      </c>
      <c r="AE2459" s="32" t="str">
        <f t="shared" si="365"/>
        <v>Realizado</v>
      </c>
      <c r="AF2459" s="38" t="s">
        <v>68</v>
      </c>
      <c r="AG2459" s="39">
        <f t="shared" si="359"/>
        <v>4293.92</v>
      </c>
      <c r="AH2459" s="40">
        <v>2548098.5699999998</v>
      </c>
      <c r="AI2459" s="35" t="e">
        <f t="shared" si="363"/>
        <v>#N/A</v>
      </c>
      <c r="AJ2459" s="110">
        <v>26602495</v>
      </c>
      <c r="AK2459" s="77">
        <v>4293.92</v>
      </c>
      <c r="AL2459" s="34" t="str">
        <f t="shared" si="364"/>
        <v>Mauricio Alves</v>
      </c>
    </row>
    <row r="2460" spans="1:38" hidden="1" x14ac:dyDescent="0.25">
      <c r="A2460" s="43" t="s">
        <v>365</v>
      </c>
      <c r="B2460" s="26" t="s">
        <v>39</v>
      </c>
      <c r="C2460" s="26" t="s">
        <v>52</v>
      </c>
      <c r="D2460" s="26" t="s">
        <v>40</v>
      </c>
      <c r="E2460" s="27">
        <v>16001</v>
      </c>
      <c r="F2460" s="67">
        <v>968</v>
      </c>
      <c r="G2460" s="67"/>
      <c r="H2460" s="44">
        <v>6000859631</v>
      </c>
      <c r="I2460" s="45" t="s">
        <v>1137</v>
      </c>
      <c r="J2460" s="45" t="s">
        <v>1138</v>
      </c>
      <c r="K2460" s="30" t="str">
        <f t="shared" si="357"/>
        <v>Custeio</v>
      </c>
      <c r="L2460" s="47"/>
      <c r="M2460" s="47" t="s">
        <v>1249</v>
      </c>
      <c r="N2460" s="26" t="str">
        <f t="shared" si="360"/>
        <v>Realizado</v>
      </c>
      <c r="O2460" s="47" t="s">
        <v>45</v>
      </c>
      <c r="P2460" s="47" t="s">
        <v>76</v>
      </c>
      <c r="Q2460" s="26" t="str">
        <f>IFERROR(IFERROR(VLOOKUP(H2460,[1]STATUS_CAPEX!I:J,2,0),VLOOKUP(H2460,[1]STATUS_OPEX!H:I,2,0)),0)</f>
        <v>LIB //CONC</v>
      </c>
      <c r="R2460" s="135">
        <v>45628</v>
      </c>
      <c r="S2460" s="32" t="s">
        <v>66</v>
      </c>
      <c r="T2460" s="47" t="s">
        <v>72</v>
      </c>
      <c r="U2460" s="33" t="s">
        <v>39</v>
      </c>
      <c r="V2460" s="33" t="s">
        <v>39</v>
      </c>
      <c r="W2460" s="33" t="s">
        <v>49</v>
      </c>
      <c r="X2460" s="33" t="s">
        <v>49</v>
      </c>
      <c r="Y2460" s="33" t="str">
        <f t="shared" si="361"/>
        <v>OK</v>
      </c>
      <c r="Z2460" s="14">
        <f t="shared" si="362"/>
        <v>1</v>
      </c>
      <c r="AA2460" s="48">
        <v>1986.25</v>
      </c>
      <c r="AB2460" s="76" t="str">
        <f>IFERROR(VLOOKUP(H2460,[1]!Tabela11[[#All],[PEP/ORDEM]:[Mês_Acompanhamento]],8,0),"GIRO")</f>
        <v>GIRO</v>
      </c>
      <c r="AC2460" s="36" t="s">
        <v>73</v>
      </c>
      <c r="AD2460" s="37" t="s">
        <v>51</v>
      </c>
      <c r="AE2460" s="32" t="str">
        <f t="shared" si="365"/>
        <v>Realizado</v>
      </c>
      <c r="AF2460" s="38" t="s">
        <v>68</v>
      </c>
      <c r="AG2460" s="39">
        <f t="shared" si="359"/>
        <v>2000.35</v>
      </c>
      <c r="AH2460" s="40">
        <v>2548098.5699999998</v>
      </c>
      <c r="AI2460" s="35" t="e">
        <f t="shared" si="363"/>
        <v>#N/A</v>
      </c>
      <c r="AJ2460" s="110">
        <v>26651318</v>
      </c>
      <c r="AK2460" s="77">
        <v>2000.35</v>
      </c>
      <c r="AL2460" s="34" t="str">
        <f t="shared" si="364"/>
        <v>Mauricio Alves</v>
      </c>
    </row>
    <row r="2461" spans="1:38" hidden="1" x14ac:dyDescent="0.25">
      <c r="A2461" s="43" t="s">
        <v>365</v>
      </c>
      <c r="B2461" s="26" t="s">
        <v>39</v>
      </c>
      <c r="C2461" s="26" t="s">
        <v>52</v>
      </c>
      <c r="D2461" s="26" t="s">
        <v>40</v>
      </c>
      <c r="E2461" s="27">
        <v>15884</v>
      </c>
      <c r="F2461" s="67">
        <v>969</v>
      </c>
      <c r="G2461" s="67"/>
      <c r="H2461" s="44">
        <v>6000859631</v>
      </c>
      <c r="I2461" s="45" t="s">
        <v>1137</v>
      </c>
      <c r="J2461" s="45" t="s">
        <v>1138</v>
      </c>
      <c r="K2461" s="30" t="str">
        <f t="shared" si="357"/>
        <v>Custeio</v>
      </c>
      <c r="L2461" s="47"/>
      <c r="M2461" s="47" t="s">
        <v>1249</v>
      </c>
      <c r="N2461" s="26" t="str">
        <f t="shared" si="360"/>
        <v>Realizado</v>
      </c>
      <c r="O2461" s="47" t="s">
        <v>45</v>
      </c>
      <c r="P2461" s="47" t="s">
        <v>76</v>
      </c>
      <c r="Q2461" s="26" t="str">
        <f>IFERROR(IFERROR(VLOOKUP(H2461,[1]STATUS_CAPEX!I:J,2,0),VLOOKUP(H2461,[1]STATUS_OPEX!H:I,2,0)),0)</f>
        <v>LIB //CONC</v>
      </c>
      <c r="R2461" s="135">
        <v>45628</v>
      </c>
      <c r="S2461" s="32" t="s">
        <v>66</v>
      </c>
      <c r="T2461" s="47" t="s">
        <v>72</v>
      </c>
      <c r="U2461" s="33" t="s">
        <v>39</v>
      </c>
      <c r="V2461" s="33" t="s">
        <v>39</v>
      </c>
      <c r="W2461" s="33" t="s">
        <v>49</v>
      </c>
      <c r="X2461" s="33" t="s">
        <v>49</v>
      </c>
      <c r="Y2461" s="33" t="str">
        <f t="shared" si="361"/>
        <v>OK</v>
      </c>
      <c r="Z2461" s="14">
        <f t="shared" si="362"/>
        <v>1</v>
      </c>
      <c r="AA2461" s="48">
        <v>22037.599999999999</v>
      </c>
      <c r="AB2461" s="76" t="str">
        <f>IFERROR(VLOOKUP(H2461,[1]!Tabela11[[#All],[PEP/ORDEM]:[Mês_Acompanhamento]],8,0),"GIRO")</f>
        <v>GIRO</v>
      </c>
      <c r="AC2461" s="36" t="s">
        <v>73</v>
      </c>
      <c r="AD2461" s="37" t="s">
        <v>51</v>
      </c>
      <c r="AE2461" s="32" t="str">
        <f t="shared" si="365"/>
        <v>Realizado</v>
      </c>
      <c r="AF2461" s="38" t="s">
        <v>68</v>
      </c>
      <c r="AG2461" s="39">
        <f t="shared" si="359"/>
        <v>11279.5</v>
      </c>
      <c r="AH2461" s="40">
        <v>2548098.5699999998</v>
      </c>
      <c r="AI2461" s="35" t="e">
        <f t="shared" si="363"/>
        <v>#N/A</v>
      </c>
      <c r="AJ2461" s="110">
        <v>26651318</v>
      </c>
      <c r="AK2461" s="77">
        <v>11279.5</v>
      </c>
      <c r="AL2461" s="34" t="str">
        <f t="shared" si="364"/>
        <v>Mauricio Alves</v>
      </c>
    </row>
    <row r="2462" spans="1:38" hidden="1" x14ac:dyDescent="0.25">
      <c r="A2462" s="26" t="s">
        <v>365</v>
      </c>
      <c r="B2462" s="26" t="s">
        <v>39</v>
      </c>
      <c r="C2462" s="26" t="s">
        <v>52</v>
      </c>
      <c r="D2462" s="26" t="s">
        <v>40</v>
      </c>
      <c r="E2462" s="27">
        <v>4223</v>
      </c>
      <c r="F2462" s="67">
        <v>970</v>
      </c>
      <c r="G2462" s="67"/>
      <c r="H2462" s="44">
        <v>6000859631</v>
      </c>
      <c r="I2462" s="45" t="s">
        <v>1137</v>
      </c>
      <c r="J2462" s="45" t="s">
        <v>1138</v>
      </c>
      <c r="K2462" s="30" t="str">
        <f t="shared" si="357"/>
        <v>Custeio</v>
      </c>
      <c r="L2462" s="47"/>
      <c r="M2462" s="47" t="s">
        <v>1249</v>
      </c>
      <c r="N2462" s="26" t="str">
        <f t="shared" si="360"/>
        <v>Realizado</v>
      </c>
      <c r="O2462" s="47" t="s">
        <v>45</v>
      </c>
      <c r="P2462" s="47" t="s">
        <v>76</v>
      </c>
      <c r="Q2462" s="26" t="str">
        <f>IFERROR(IFERROR(VLOOKUP(H2462,[1]STATUS_CAPEX!I:J,2,0),VLOOKUP(H2462,[1]STATUS_OPEX!H:I,2,0)),0)</f>
        <v>LIB //CONC</v>
      </c>
      <c r="R2462" s="135">
        <v>45628</v>
      </c>
      <c r="S2462" s="32" t="s">
        <v>66</v>
      </c>
      <c r="T2462" s="47" t="s">
        <v>72</v>
      </c>
      <c r="U2462" s="33" t="s">
        <v>39</v>
      </c>
      <c r="V2462" s="33" t="str">
        <f>IF(E2462&gt;0,"OK","NOK")</f>
        <v>OK</v>
      </c>
      <c r="W2462" s="33" t="s">
        <v>49</v>
      </c>
      <c r="X2462" s="33" t="s">
        <v>49</v>
      </c>
      <c r="Y2462" s="33" t="str">
        <f t="shared" si="361"/>
        <v>OK</v>
      </c>
      <c r="Z2462" s="14">
        <f t="shared" si="362"/>
        <v>1</v>
      </c>
      <c r="AA2462" s="48">
        <v>3760.85</v>
      </c>
      <c r="AB2462" s="76" t="str">
        <f>IFERROR(VLOOKUP(H2462,[1]!Tabela11[[#All],[PEP/ORDEM]:[Mês_Acompanhamento]],8,0),"GIRO")</f>
        <v>GIRO</v>
      </c>
      <c r="AC2462" s="36" t="s">
        <v>1048</v>
      </c>
      <c r="AD2462" s="37" t="s">
        <v>51</v>
      </c>
      <c r="AE2462" s="32" t="str">
        <f t="shared" si="365"/>
        <v>Realizado</v>
      </c>
      <c r="AF2462" s="38" t="s">
        <v>68</v>
      </c>
      <c r="AG2462" s="39">
        <f t="shared" si="359"/>
        <v>2587.34</v>
      </c>
      <c r="AH2462" s="40">
        <v>2548098.5699999998</v>
      </c>
      <c r="AI2462" s="35" t="e">
        <f t="shared" si="363"/>
        <v>#N/A</v>
      </c>
      <c r="AJ2462" s="110">
        <v>26651318</v>
      </c>
      <c r="AK2462" s="77">
        <v>2587.34</v>
      </c>
      <c r="AL2462" s="34" t="str">
        <f t="shared" si="364"/>
        <v>Mauricio Alves</v>
      </c>
    </row>
    <row r="2463" spans="1:38" hidden="1" x14ac:dyDescent="0.25">
      <c r="A2463" s="26" t="s">
        <v>365</v>
      </c>
      <c r="B2463" s="26" t="s">
        <v>39</v>
      </c>
      <c r="C2463" s="26" t="s">
        <v>52</v>
      </c>
      <c r="D2463" s="26" t="s">
        <v>40</v>
      </c>
      <c r="E2463" s="27">
        <v>15981</v>
      </c>
      <c r="F2463" s="67">
        <v>971</v>
      </c>
      <c r="G2463" s="67"/>
      <c r="H2463" s="44">
        <v>6000862505</v>
      </c>
      <c r="I2463" s="45" t="s">
        <v>287</v>
      </c>
      <c r="J2463" s="45" t="s">
        <v>1250</v>
      </c>
      <c r="K2463" s="30" t="str">
        <f t="shared" si="357"/>
        <v>Custeio</v>
      </c>
      <c r="L2463" s="47" t="s">
        <v>136</v>
      </c>
      <c r="M2463" s="47" t="s">
        <v>1249</v>
      </c>
      <c r="N2463" s="26" t="str">
        <f t="shared" si="360"/>
        <v>Realizado</v>
      </c>
      <c r="O2463" s="47" t="s">
        <v>45</v>
      </c>
      <c r="P2463" s="47" t="s">
        <v>76</v>
      </c>
      <c r="Q2463" s="26" t="str">
        <f>IFERROR(IFERROR(VLOOKUP(H2463,[1]STATUS_CAPEX!I:J,2,0),VLOOKUP(H2463,[1]STATUS_OPEX!H:I,2,0)),0)</f>
        <v>LIB //CONC</v>
      </c>
      <c r="R2463" s="135">
        <v>45628</v>
      </c>
      <c r="S2463" s="32" t="s">
        <v>66</v>
      </c>
      <c r="T2463" s="47" t="s">
        <v>72</v>
      </c>
      <c r="U2463" s="33" t="s">
        <v>39</v>
      </c>
      <c r="V2463" s="33" t="str">
        <f>IF(E2463&gt;0,"OK","NOK")</f>
        <v>OK</v>
      </c>
      <c r="W2463" s="33" t="s">
        <v>49</v>
      </c>
      <c r="X2463" s="33" t="s">
        <v>49</v>
      </c>
      <c r="Y2463" s="33" t="str">
        <f t="shared" si="361"/>
        <v>OK</v>
      </c>
      <c r="Z2463" s="14">
        <f t="shared" si="362"/>
        <v>1</v>
      </c>
      <c r="AA2463" s="48">
        <v>9641.4500000000007</v>
      </c>
      <c r="AB2463" s="76" t="str">
        <f>IFERROR(VLOOKUP(H2463,[1]!Tabela11[[#All],[PEP/ORDEM]:[Mês_Acompanhamento]],8,0),"GIRO")</f>
        <v>GIRO</v>
      </c>
      <c r="AC2463" s="36" t="s">
        <v>1058</v>
      </c>
      <c r="AD2463" s="37" t="s">
        <v>51</v>
      </c>
      <c r="AE2463" s="32" t="str">
        <f t="shared" si="365"/>
        <v>Realizado</v>
      </c>
      <c r="AF2463" s="38" t="s">
        <v>68</v>
      </c>
      <c r="AG2463" s="39">
        <f t="shared" si="359"/>
        <v>6275.65</v>
      </c>
      <c r="AH2463" s="40">
        <v>2548098.5699999998</v>
      </c>
      <c r="AI2463" s="35" t="e">
        <f t="shared" si="363"/>
        <v>#N/A</v>
      </c>
      <c r="AJ2463" s="110">
        <v>26602358</v>
      </c>
      <c r="AK2463" s="77">
        <v>6275.65</v>
      </c>
      <c r="AL2463" s="34" t="str">
        <f t="shared" si="364"/>
        <v>Mauricio Alves</v>
      </c>
    </row>
    <row r="2464" spans="1:38" hidden="1" x14ac:dyDescent="0.25">
      <c r="A2464" s="43" t="s">
        <v>365</v>
      </c>
      <c r="B2464" s="26" t="s">
        <v>39</v>
      </c>
      <c r="C2464" s="26" t="s">
        <v>52</v>
      </c>
      <c r="D2464" s="26" t="s">
        <v>40</v>
      </c>
      <c r="E2464" s="27">
        <v>16001</v>
      </c>
      <c r="F2464" s="67">
        <v>972</v>
      </c>
      <c r="G2464" s="67"/>
      <c r="H2464" s="44">
        <v>6000859631</v>
      </c>
      <c r="I2464" s="45" t="s">
        <v>1137</v>
      </c>
      <c r="J2464" s="45" t="s">
        <v>1138</v>
      </c>
      <c r="K2464" s="30" t="str">
        <f t="shared" si="357"/>
        <v>Custeio</v>
      </c>
      <c r="L2464" s="47"/>
      <c r="M2464" s="47" t="s">
        <v>1249</v>
      </c>
      <c r="N2464" s="26" t="str">
        <f t="shared" si="360"/>
        <v>Realizado</v>
      </c>
      <c r="O2464" s="47" t="s">
        <v>45</v>
      </c>
      <c r="P2464" s="47" t="s">
        <v>76</v>
      </c>
      <c r="Q2464" s="26" t="str">
        <f>IFERROR(IFERROR(VLOOKUP(H2464,[1]STATUS_CAPEX!I:J,2,0),VLOOKUP(H2464,[1]STATUS_OPEX!H:I,2,0)),0)</f>
        <v>LIB //CONC</v>
      </c>
      <c r="R2464" s="135">
        <v>45628</v>
      </c>
      <c r="S2464" s="32" t="s">
        <v>66</v>
      </c>
      <c r="T2464" s="47" t="s">
        <v>72</v>
      </c>
      <c r="U2464" s="33" t="s">
        <v>39</v>
      </c>
      <c r="V2464" s="33" t="s">
        <v>39</v>
      </c>
      <c r="W2464" s="33" t="s">
        <v>49</v>
      </c>
      <c r="X2464" s="33" t="s">
        <v>49</v>
      </c>
      <c r="Y2464" s="33" t="str">
        <f t="shared" si="361"/>
        <v>OK</v>
      </c>
      <c r="Z2464" s="14">
        <f t="shared" si="362"/>
        <v>1</v>
      </c>
      <c r="AA2464" s="48">
        <v>6118.3</v>
      </c>
      <c r="AB2464" s="76" t="str">
        <f>IFERROR(VLOOKUP(H2464,[1]!Tabela11[[#All],[PEP/ORDEM]:[Mês_Acompanhamento]],8,0),"GIRO")</f>
        <v>GIRO</v>
      </c>
      <c r="AC2464" s="36" t="s">
        <v>73</v>
      </c>
      <c r="AD2464" s="37" t="s">
        <v>51</v>
      </c>
      <c r="AE2464" s="32" t="str">
        <f t="shared" si="365"/>
        <v>Realizado</v>
      </c>
      <c r="AF2464" s="38" t="s">
        <v>68</v>
      </c>
      <c r="AG2464" s="39">
        <f t="shared" si="359"/>
        <v>4326.34</v>
      </c>
      <c r="AH2464" s="40">
        <v>2548098.5699999998</v>
      </c>
      <c r="AI2464" s="35" t="e">
        <f t="shared" si="363"/>
        <v>#N/A</v>
      </c>
      <c r="AJ2464" s="110">
        <v>26651318</v>
      </c>
      <c r="AK2464" s="77">
        <v>4326.34</v>
      </c>
      <c r="AL2464" s="34" t="str">
        <f t="shared" si="364"/>
        <v>Mauricio Alves</v>
      </c>
    </row>
    <row r="2465" spans="1:38" hidden="1" x14ac:dyDescent="0.25">
      <c r="A2465" s="43" t="s">
        <v>365</v>
      </c>
      <c r="B2465" s="26" t="s">
        <v>39</v>
      </c>
      <c r="C2465" s="26" t="s">
        <v>52</v>
      </c>
      <c r="D2465" s="26" t="s">
        <v>40</v>
      </c>
      <c r="E2465" s="27">
        <v>16001</v>
      </c>
      <c r="F2465" s="67">
        <v>973</v>
      </c>
      <c r="G2465" s="67"/>
      <c r="H2465" s="44">
        <v>6000859631</v>
      </c>
      <c r="I2465" s="45" t="s">
        <v>1137</v>
      </c>
      <c r="J2465" s="45" t="s">
        <v>1138</v>
      </c>
      <c r="K2465" s="30" t="str">
        <f t="shared" si="357"/>
        <v>Custeio</v>
      </c>
      <c r="L2465" s="47"/>
      <c r="M2465" s="47" t="s">
        <v>1249</v>
      </c>
      <c r="N2465" s="26" t="str">
        <f t="shared" si="360"/>
        <v>Realizado</v>
      </c>
      <c r="O2465" s="47" t="s">
        <v>45</v>
      </c>
      <c r="P2465" s="47" t="s">
        <v>76</v>
      </c>
      <c r="Q2465" s="26" t="str">
        <f>IFERROR(IFERROR(VLOOKUP(H2465,[1]STATUS_CAPEX!I:J,2,0),VLOOKUP(H2465,[1]STATUS_OPEX!H:I,2,0)),0)</f>
        <v>LIB //CONC</v>
      </c>
      <c r="R2465" s="135">
        <v>45628</v>
      </c>
      <c r="S2465" s="32" t="s">
        <v>66</v>
      </c>
      <c r="T2465" s="47" t="s">
        <v>72</v>
      </c>
      <c r="U2465" s="33" t="s">
        <v>39</v>
      </c>
      <c r="V2465" s="33" t="s">
        <v>39</v>
      </c>
      <c r="W2465" s="33" t="s">
        <v>49</v>
      </c>
      <c r="X2465" s="33" t="s">
        <v>49</v>
      </c>
      <c r="Y2465" s="33" t="str">
        <f t="shared" si="361"/>
        <v>OK</v>
      </c>
      <c r="Z2465" s="14">
        <f t="shared" si="362"/>
        <v>1</v>
      </c>
      <c r="AA2465" s="48">
        <v>2309.58</v>
      </c>
      <c r="AB2465" s="76" t="str">
        <f>IFERROR(VLOOKUP(H2465,[1]!Tabela11[[#All],[PEP/ORDEM]:[Mês_Acompanhamento]],8,0),"GIRO")</f>
        <v>GIRO</v>
      </c>
      <c r="AC2465" s="36" t="s">
        <v>73</v>
      </c>
      <c r="AD2465" s="37" t="s">
        <v>51</v>
      </c>
      <c r="AE2465" s="32" t="str">
        <f t="shared" si="365"/>
        <v>Realizado</v>
      </c>
      <c r="AF2465" s="38" t="s">
        <v>68</v>
      </c>
      <c r="AG2465" s="39">
        <f t="shared" si="359"/>
        <v>2325.9899999999998</v>
      </c>
      <c r="AH2465" s="40">
        <v>2548098.5699999998</v>
      </c>
      <c r="AI2465" s="35" t="e">
        <f t="shared" si="363"/>
        <v>#N/A</v>
      </c>
      <c r="AJ2465" s="110">
        <v>26651318</v>
      </c>
      <c r="AK2465" s="77">
        <v>2325.9899999999998</v>
      </c>
      <c r="AL2465" s="34" t="str">
        <f t="shared" si="364"/>
        <v>Mauricio Alves</v>
      </c>
    </row>
    <row r="2466" spans="1:38" hidden="1" x14ac:dyDescent="0.25">
      <c r="A2466" s="43" t="s">
        <v>365</v>
      </c>
      <c r="B2466" s="26" t="s">
        <v>39</v>
      </c>
      <c r="C2466" s="26" t="s">
        <v>52</v>
      </c>
      <c r="D2466" s="26" t="s">
        <v>40</v>
      </c>
      <c r="E2466" s="27">
        <v>15973</v>
      </c>
      <c r="F2466" s="67">
        <v>974</v>
      </c>
      <c r="G2466" s="67"/>
      <c r="H2466" s="44">
        <v>6000864888</v>
      </c>
      <c r="I2466" s="45">
        <v>1864</v>
      </c>
      <c r="J2466" s="45" t="s">
        <v>1228</v>
      </c>
      <c r="K2466" s="30" t="str">
        <f t="shared" ref="K2466:K2529" si="366">IF(OR(ISNUMBER( FIND("Criar PEP",H2466)), ISNUMBER( FIND("Criar Ordem",H2466))), "Sem Informação", IFERROR(IF(MID(H2466,11,3)&lt;&gt;"", MID(H2466,11,3), "Custeio"), "Custeio"))</f>
        <v>Custeio</v>
      </c>
      <c r="L2466" s="47"/>
      <c r="M2466" s="47" t="s">
        <v>1249</v>
      </c>
      <c r="N2466" s="26" t="str">
        <f t="shared" si="360"/>
        <v>Realizado</v>
      </c>
      <c r="O2466" s="47" t="s">
        <v>45</v>
      </c>
      <c r="P2466" s="47" t="s">
        <v>76</v>
      </c>
      <c r="Q2466" s="26" t="str">
        <f>IFERROR(IFERROR(VLOOKUP(H2466,[1]STATUS_CAPEX!I:J,2,0),VLOOKUP(H2466,[1]STATUS_OPEX!H:I,2,0)),0)</f>
        <v>LIB //CONC</v>
      </c>
      <c r="R2466" s="135">
        <v>45628</v>
      </c>
      <c r="S2466" s="32" t="s">
        <v>66</v>
      </c>
      <c r="T2466" s="47" t="s">
        <v>72</v>
      </c>
      <c r="U2466" s="33" t="s">
        <v>39</v>
      </c>
      <c r="V2466" s="33" t="str">
        <f>IF(E2466&gt;0,"OK","NOK")</f>
        <v>OK</v>
      </c>
      <c r="W2466" s="33" t="s">
        <v>49</v>
      </c>
      <c r="X2466" s="33" t="s">
        <v>49</v>
      </c>
      <c r="Y2466" s="33" t="str">
        <f t="shared" si="361"/>
        <v>OK</v>
      </c>
      <c r="Z2466" s="14">
        <f t="shared" si="362"/>
        <v>1</v>
      </c>
      <c r="AA2466" s="48">
        <v>23986.03</v>
      </c>
      <c r="AB2466" s="76" t="str">
        <f>IFERROR(VLOOKUP(H2466,[1]!Tabela11[[#All],[PEP/ORDEM]:[Mês_Acompanhamento]],8,0),"GIRO")</f>
        <v>GIRO</v>
      </c>
      <c r="AC2466" s="36" t="s">
        <v>1107</v>
      </c>
      <c r="AD2466" s="37" t="s">
        <v>51</v>
      </c>
      <c r="AE2466" s="32" t="str">
        <f t="shared" si="365"/>
        <v>Realizado</v>
      </c>
      <c r="AF2466" s="38" t="s">
        <v>68</v>
      </c>
      <c r="AG2466" s="39">
        <f t="shared" si="359"/>
        <v>5024.95</v>
      </c>
      <c r="AH2466" s="40">
        <v>2548098.5699999998</v>
      </c>
      <c r="AI2466" s="35" t="e">
        <f t="shared" si="363"/>
        <v>#N/A</v>
      </c>
      <c r="AJ2466" s="110">
        <v>26651705</v>
      </c>
      <c r="AK2466" s="77">
        <v>5024.95</v>
      </c>
      <c r="AL2466" s="34" t="str">
        <f t="shared" si="364"/>
        <v>Mauricio Alves</v>
      </c>
    </row>
    <row r="2467" spans="1:38" hidden="1" x14ac:dyDescent="0.25">
      <c r="A2467" s="43" t="s">
        <v>365</v>
      </c>
      <c r="B2467" s="26" t="s">
        <v>39</v>
      </c>
      <c r="C2467" s="26" t="s">
        <v>52</v>
      </c>
      <c r="D2467" s="26" t="s">
        <v>40</v>
      </c>
      <c r="E2467" s="27">
        <v>16001</v>
      </c>
      <c r="F2467" s="67">
        <v>975</v>
      </c>
      <c r="G2467" s="67"/>
      <c r="H2467" s="44">
        <v>6000859631</v>
      </c>
      <c r="I2467" s="45" t="s">
        <v>1137</v>
      </c>
      <c r="J2467" s="45" t="s">
        <v>1138</v>
      </c>
      <c r="K2467" s="30" t="str">
        <f t="shared" si="366"/>
        <v>Custeio</v>
      </c>
      <c r="L2467" s="47"/>
      <c r="M2467" s="47" t="s">
        <v>1249</v>
      </c>
      <c r="N2467" s="26" t="str">
        <f t="shared" si="360"/>
        <v>Realizado</v>
      </c>
      <c r="O2467" s="47" t="s">
        <v>45</v>
      </c>
      <c r="P2467" s="47" t="s">
        <v>76</v>
      </c>
      <c r="Q2467" s="26" t="str">
        <f>IFERROR(IFERROR(VLOOKUP(H2467,[1]STATUS_CAPEX!I:J,2,0),VLOOKUP(H2467,[1]STATUS_OPEX!H:I,2,0)),0)</f>
        <v>LIB //CONC</v>
      </c>
      <c r="R2467" s="135">
        <v>45628</v>
      </c>
      <c r="S2467" s="32" t="s">
        <v>66</v>
      </c>
      <c r="T2467" s="47" t="s">
        <v>72</v>
      </c>
      <c r="U2467" s="33" t="s">
        <v>39</v>
      </c>
      <c r="V2467" s="33" t="s">
        <v>39</v>
      </c>
      <c r="W2467" s="33" t="s">
        <v>49</v>
      </c>
      <c r="X2467" s="33" t="s">
        <v>49</v>
      </c>
      <c r="Y2467" s="33" t="str">
        <f t="shared" si="361"/>
        <v>OK</v>
      </c>
      <c r="Z2467" s="14">
        <f t="shared" si="362"/>
        <v>1</v>
      </c>
      <c r="AA2467" s="48">
        <v>3946.45</v>
      </c>
      <c r="AB2467" s="76" t="str">
        <f>IFERROR(VLOOKUP(H2467,[1]!Tabela11[[#All],[PEP/ORDEM]:[Mês_Acompanhamento]],8,0),"GIRO")</f>
        <v>GIRO</v>
      </c>
      <c r="AC2467" s="36" t="s">
        <v>73</v>
      </c>
      <c r="AD2467" s="37" t="s">
        <v>51</v>
      </c>
      <c r="AE2467" s="32" t="str">
        <f t="shared" si="365"/>
        <v>Realizado</v>
      </c>
      <c r="AF2467" s="38" t="s">
        <v>68</v>
      </c>
      <c r="AG2467" s="39">
        <f t="shared" si="359"/>
        <v>3974.55</v>
      </c>
      <c r="AH2467" s="40">
        <v>2548098.5699999998</v>
      </c>
      <c r="AI2467" s="35" t="e">
        <f t="shared" si="363"/>
        <v>#N/A</v>
      </c>
      <c r="AJ2467" s="110">
        <v>26651318</v>
      </c>
      <c r="AK2467" s="77">
        <v>3974.55</v>
      </c>
      <c r="AL2467" s="34" t="str">
        <f t="shared" si="364"/>
        <v>Mauricio Alves</v>
      </c>
    </row>
    <row r="2468" spans="1:38" hidden="1" x14ac:dyDescent="0.25">
      <c r="A2468" s="43" t="s">
        <v>365</v>
      </c>
      <c r="B2468" s="26" t="s">
        <v>39</v>
      </c>
      <c r="C2468" s="26" t="s">
        <v>52</v>
      </c>
      <c r="D2468" s="26" t="s">
        <v>40</v>
      </c>
      <c r="E2468" s="27">
        <v>16009</v>
      </c>
      <c r="F2468" s="67">
        <v>976</v>
      </c>
      <c r="G2468" s="67"/>
      <c r="H2468" s="44">
        <v>6000864856</v>
      </c>
      <c r="I2468" s="45">
        <v>67603128</v>
      </c>
      <c r="J2468" s="45" t="s">
        <v>380</v>
      </c>
      <c r="K2468" s="30" t="str">
        <f t="shared" si="366"/>
        <v>Custeio</v>
      </c>
      <c r="L2468" s="47"/>
      <c r="M2468" s="47" t="s">
        <v>1249</v>
      </c>
      <c r="N2468" s="26" t="str">
        <f t="shared" si="360"/>
        <v>Realizado</v>
      </c>
      <c r="O2468" s="47" t="s">
        <v>100</v>
      </c>
      <c r="P2468" s="47" t="s">
        <v>76</v>
      </c>
      <c r="Q2468" s="26" t="str">
        <f>IFERROR(IFERROR(VLOOKUP(H2468,[1]STATUS_CAPEX!I:J,2,0),VLOOKUP(H2468,[1]STATUS_OPEX!H:I,2,0)),0)</f>
        <v>LIB //CONC</v>
      </c>
      <c r="R2468" s="135">
        <v>45628</v>
      </c>
      <c r="S2468" s="32" t="s">
        <v>66</v>
      </c>
      <c r="T2468" s="47" t="s">
        <v>72</v>
      </c>
      <c r="U2468" s="33" t="s">
        <v>39</v>
      </c>
      <c r="V2468" s="33" t="str">
        <f>IF(E2468&gt;0,"OK","NOK")</f>
        <v>OK</v>
      </c>
      <c r="W2468" s="33" t="s">
        <v>49</v>
      </c>
      <c r="X2468" s="33" t="s">
        <v>49</v>
      </c>
      <c r="Y2468" s="33" t="str">
        <f t="shared" si="361"/>
        <v>OK</v>
      </c>
      <c r="Z2468" s="14">
        <f t="shared" si="362"/>
        <v>1</v>
      </c>
      <c r="AA2468" s="48">
        <v>15089.82</v>
      </c>
      <c r="AB2468" s="76" t="str">
        <f>IFERROR(VLOOKUP(H2468,[1]!Tabela11[[#All],[PEP/ORDEM]:[Mês_Acompanhamento]],8,0),"GIRO")</f>
        <v>GIRO</v>
      </c>
      <c r="AC2468" s="36" t="s">
        <v>1058</v>
      </c>
      <c r="AD2468" s="37" t="s">
        <v>51</v>
      </c>
      <c r="AE2468" s="32" t="str">
        <f t="shared" si="365"/>
        <v>Realizado</v>
      </c>
      <c r="AF2468" s="38" t="s">
        <v>68</v>
      </c>
      <c r="AG2468" s="39">
        <f t="shared" ref="AG2468:AG2531" si="367">IF(AK2468="",AA2468,AK2468)</f>
        <v>5122.54</v>
      </c>
      <c r="AH2468" s="40">
        <v>2548098.5699999998</v>
      </c>
      <c r="AI2468" s="35" t="e">
        <f t="shared" si="363"/>
        <v>#N/A</v>
      </c>
      <c r="AJ2468" s="110">
        <v>26651801</v>
      </c>
      <c r="AK2468" s="77">
        <v>5122.54</v>
      </c>
      <c r="AL2468" s="34" t="str">
        <f t="shared" si="364"/>
        <v>Mauricio Alves</v>
      </c>
    </row>
    <row r="2469" spans="1:38" hidden="1" x14ac:dyDescent="0.25">
      <c r="A2469" s="43" t="s">
        <v>365</v>
      </c>
      <c r="B2469" s="26" t="s">
        <v>39</v>
      </c>
      <c r="C2469" s="26" t="s">
        <v>52</v>
      </c>
      <c r="D2469" s="26" t="s">
        <v>40</v>
      </c>
      <c r="E2469" s="27">
        <v>16001</v>
      </c>
      <c r="F2469" s="67">
        <v>977</v>
      </c>
      <c r="G2469" s="67"/>
      <c r="H2469" s="44">
        <v>6000859631</v>
      </c>
      <c r="I2469" s="45" t="s">
        <v>1137</v>
      </c>
      <c r="J2469" s="45" t="s">
        <v>1138</v>
      </c>
      <c r="K2469" s="30" t="str">
        <f t="shared" si="366"/>
        <v>Custeio</v>
      </c>
      <c r="L2469" s="47"/>
      <c r="M2469" s="47" t="s">
        <v>1249</v>
      </c>
      <c r="N2469" s="26" t="str">
        <f t="shared" si="360"/>
        <v>Realizado</v>
      </c>
      <c r="O2469" s="47" t="s">
        <v>45</v>
      </c>
      <c r="P2469" s="47" t="s">
        <v>76</v>
      </c>
      <c r="Q2469" s="26" t="str">
        <f>IFERROR(IFERROR(VLOOKUP(H2469,[1]STATUS_CAPEX!I:J,2,0),VLOOKUP(H2469,[1]STATUS_OPEX!H:I,2,0)),0)</f>
        <v>LIB //CONC</v>
      </c>
      <c r="R2469" s="135">
        <v>45628</v>
      </c>
      <c r="S2469" s="32" t="s">
        <v>66</v>
      </c>
      <c r="T2469" s="47" t="s">
        <v>72</v>
      </c>
      <c r="U2469" s="33" t="s">
        <v>39</v>
      </c>
      <c r="V2469" s="33" t="s">
        <v>39</v>
      </c>
      <c r="W2469" s="33" t="s">
        <v>49</v>
      </c>
      <c r="X2469" s="33" t="s">
        <v>49</v>
      </c>
      <c r="Y2469" s="33" t="str">
        <f t="shared" si="361"/>
        <v>OK</v>
      </c>
      <c r="Z2469" s="14">
        <f t="shared" si="362"/>
        <v>1</v>
      </c>
      <c r="AA2469" s="48">
        <v>4132.05</v>
      </c>
      <c r="AB2469" s="76" t="str">
        <f>IFERROR(VLOOKUP(H2469,[1]!Tabela11[[#All],[PEP/ORDEM]:[Mês_Acompanhamento]],8,0),"GIRO")</f>
        <v>GIRO</v>
      </c>
      <c r="AC2469" s="36" t="s">
        <v>73</v>
      </c>
      <c r="AD2469" s="37" t="s">
        <v>51</v>
      </c>
      <c r="AE2469" s="32" t="str">
        <f t="shared" si="365"/>
        <v>Realizado</v>
      </c>
      <c r="AF2469" s="38" t="s">
        <v>68</v>
      </c>
      <c r="AG2469" s="39">
        <f t="shared" si="367"/>
        <v>4161.3900000000003</v>
      </c>
      <c r="AH2469" s="40">
        <v>2548098.5699999998</v>
      </c>
      <c r="AI2469" s="35" t="e">
        <f t="shared" si="363"/>
        <v>#N/A</v>
      </c>
      <c r="AJ2469" s="110">
        <v>26651318</v>
      </c>
      <c r="AK2469" s="77">
        <v>4161.3900000000003</v>
      </c>
      <c r="AL2469" s="34" t="str">
        <f t="shared" si="364"/>
        <v>Mauricio Alves</v>
      </c>
    </row>
    <row r="2470" spans="1:38" hidden="1" x14ac:dyDescent="0.25">
      <c r="A2470" s="43" t="s">
        <v>365</v>
      </c>
      <c r="B2470" s="26" t="s">
        <v>39</v>
      </c>
      <c r="C2470" s="26" t="s">
        <v>52</v>
      </c>
      <c r="D2470" s="26" t="s">
        <v>40</v>
      </c>
      <c r="E2470" s="27">
        <v>15981</v>
      </c>
      <c r="F2470" s="67">
        <v>978</v>
      </c>
      <c r="G2470" s="67"/>
      <c r="H2470" s="44">
        <v>6000864920</v>
      </c>
      <c r="I2470" s="45" t="s">
        <v>287</v>
      </c>
      <c r="J2470" s="45" t="s">
        <v>1250</v>
      </c>
      <c r="K2470" s="30" t="str">
        <f t="shared" si="366"/>
        <v>Custeio</v>
      </c>
      <c r="L2470" s="47"/>
      <c r="M2470" s="47" t="s">
        <v>1249</v>
      </c>
      <c r="N2470" s="26" t="str">
        <f t="shared" si="360"/>
        <v>Realizado</v>
      </c>
      <c r="O2470" s="47" t="s">
        <v>45</v>
      </c>
      <c r="P2470" s="47" t="s">
        <v>76</v>
      </c>
      <c r="Q2470" s="26" t="str">
        <f>IFERROR(IFERROR(VLOOKUP(H2470,[1]STATUS_CAPEX!I:J,2,0),VLOOKUP(H2470,[1]STATUS_OPEX!H:I,2,0)),0)</f>
        <v>LIB //CONC</v>
      </c>
      <c r="R2470" s="135">
        <v>45628</v>
      </c>
      <c r="S2470" s="32" t="s">
        <v>66</v>
      </c>
      <c r="T2470" s="47" t="s">
        <v>72</v>
      </c>
      <c r="U2470" s="33" t="s">
        <v>39</v>
      </c>
      <c r="V2470" s="33" t="str">
        <f t="shared" ref="V2470:V2480" si="368">IF(E2470&gt;0,"OK","NOK")</f>
        <v>OK</v>
      </c>
      <c r="W2470" s="33" t="s">
        <v>49</v>
      </c>
      <c r="X2470" s="33" t="s">
        <v>49</v>
      </c>
      <c r="Y2470" s="33" t="str">
        <f t="shared" si="361"/>
        <v>OK</v>
      </c>
      <c r="Z2470" s="14">
        <f t="shared" si="362"/>
        <v>1</v>
      </c>
      <c r="AA2470" s="48">
        <v>12396.15</v>
      </c>
      <c r="AB2470" s="76" t="str">
        <f>IFERROR(VLOOKUP(H2470,[1]!Tabela11[[#All],[PEP/ORDEM]:[Mês_Acompanhamento]],8,0),"GIRO")</f>
        <v>GIRO</v>
      </c>
      <c r="AC2470" s="36" t="s">
        <v>1058</v>
      </c>
      <c r="AD2470" s="37" t="s">
        <v>51</v>
      </c>
      <c r="AE2470" s="32" t="str">
        <f t="shared" si="365"/>
        <v>Realizado</v>
      </c>
      <c r="AF2470" s="38" t="s">
        <v>68</v>
      </c>
      <c r="AG2470" s="39">
        <f t="shared" si="367"/>
        <v>7075.79</v>
      </c>
      <c r="AH2470" s="40">
        <v>2548098.5699999998</v>
      </c>
      <c r="AI2470" s="35" t="e">
        <f t="shared" si="363"/>
        <v>#N/A</v>
      </c>
      <c r="AJ2470" s="110">
        <v>26651908</v>
      </c>
      <c r="AK2470" s="77">
        <v>7075.79</v>
      </c>
      <c r="AL2470" s="34" t="str">
        <f t="shared" si="364"/>
        <v>Mauricio Alves</v>
      </c>
    </row>
    <row r="2471" spans="1:38" hidden="1" x14ac:dyDescent="0.25">
      <c r="A2471" s="189" t="s">
        <v>365</v>
      </c>
      <c r="B2471" s="26" t="s">
        <v>39</v>
      </c>
      <c r="C2471" s="26" t="s">
        <v>52</v>
      </c>
      <c r="D2471" s="26" t="s">
        <v>40</v>
      </c>
      <c r="E2471" s="27">
        <v>16402</v>
      </c>
      <c r="F2471" s="67">
        <v>979</v>
      </c>
      <c r="G2471" s="67"/>
      <c r="H2471" s="44">
        <v>6000864921</v>
      </c>
      <c r="I2471" s="45" t="s">
        <v>287</v>
      </c>
      <c r="J2471" s="45" t="s">
        <v>1251</v>
      </c>
      <c r="K2471" s="30" t="str">
        <f t="shared" si="366"/>
        <v>Custeio</v>
      </c>
      <c r="L2471" s="47" t="s">
        <v>950</v>
      </c>
      <c r="M2471" s="47" t="s">
        <v>1249</v>
      </c>
      <c r="N2471" s="26" t="str">
        <f t="shared" si="360"/>
        <v>Realizado</v>
      </c>
      <c r="O2471" s="47" t="s">
        <v>45</v>
      </c>
      <c r="P2471" s="47" t="s">
        <v>76</v>
      </c>
      <c r="Q2471" s="26" t="str">
        <f>IFERROR(IFERROR(VLOOKUP(H2471,[1]STATUS_CAPEX!I:J,2,0),VLOOKUP(H2471,[1]STATUS_OPEX!H:I,2,0)),0)</f>
        <v>LIB //CONC</v>
      </c>
      <c r="R2471" s="135">
        <v>45628</v>
      </c>
      <c r="S2471" s="32" t="s">
        <v>66</v>
      </c>
      <c r="T2471" s="47" t="s">
        <v>72</v>
      </c>
      <c r="U2471" s="33" t="s">
        <v>39</v>
      </c>
      <c r="V2471" s="120" t="str">
        <f t="shared" si="368"/>
        <v>OK</v>
      </c>
      <c r="W2471" s="33" t="s">
        <v>49</v>
      </c>
      <c r="X2471" s="33" t="s">
        <v>49</v>
      </c>
      <c r="Y2471" s="120" t="str">
        <f t="shared" si="361"/>
        <v>OK</v>
      </c>
      <c r="Z2471" s="14">
        <f t="shared" si="362"/>
        <v>1</v>
      </c>
      <c r="AA2471" s="48">
        <v>16528.2</v>
      </c>
      <c r="AB2471" s="76" t="str">
        <f>IFERROR(VLOOKUP(H2471,[1]!Tabela11[[#All],[PEP/ORDEM]:[Mês_Acompanhamento]],8,0),"GIRO")</f>
        <v>GIRO</v>
      </c>
      <c r="AC2471" s="36" t="s">
        <v>298</v>
      </c>
      <c r="AD2471" s="37" t="s">
        <v>51</v>
      </c>
      <c r="AE2471" s="32" t="str">
        <f t="shared" si="365"/>
        <v>Realizado</v>
      </c>
      <c r="AF2471" s="38" t="s">
        <v>68</v>
      </c>
      <c r="AG2471" s="39">
        <f t="shared" si="367"/>
        <v>8438.2999999999993</v>
      </c>
      <c r="AH2471" s="40">
        <v>2548098.5699999998</v>
      </c>
      <c r="AI2471" s="35" t="e">
        <f t="shared" si="363"/>
        <v>#N/A</v>
      </c>
      <c r="AJ2471" s="41">
        <v>26689795</v>
      </c>
      <c r="AK2471" s="51">
        <v>8438.2999999999993</v>
      </c>
      <c r="AL2471" s="34" t="str">
        <f t="shared" si="364"/>
        <v>Mauricio Alves</v>
      </c>
    </row>
    <row r="2472" spans="1:38" hidden="1" x14ac:dyDescent="0.25">
      <c r="A2472" s="26" t="s">
        <v>365</v>
      </c>
      <c r="B2472" s="30" t="s">
        <v>39</v>
      </c>
      <c r="C2472" s="26" t="s">
        <v>52</v>
      </c>
      <c r="D2472" s="26" t="s">
        <v>40</v>
      </c>
      <c r="E2472" s="27">
        <v>45165791</v>
      </c>
      <c r="F2472" s="67">
        <v>372</v>
      </c>
      <c r="G2472" s="67"/>
      <c r="H2472" s="223">
        <v>6000865578</v>
      </c>
      <c r="I2472" s="45">
        <v>93000351</v>
      </c>
      <c r="J2472" s="45" t="s">
        <v>1198</v>
      </c>
      <c r="K2472" s="30" t="str">
        <f t="shared" si="366"/>
        <v>Custeio</v>
      </c>
      <c r="L2472" s="47" t="s">
        <v>950</v>
      </c>
      <c r="M2472" s="47" t="s">
        <v>541</v>
      </c>
      <c r="N2472" s="26" t="str">
        <f t="shared" si="360"/>
        <v>Pendente</v>
      </c>
      <c r="O2472" s="47" t="s">
        <v>100</v>
      </c>
      <c r="P2472" s="47" t="s">
        <v>1199</v>
      </c>
      <c r="Q2472" s="26" t="str">
        <f>IFERROR(IFERROR(VLOOKUP(H2472,[1]STATUS_CAPEX!I:J,2,0),VLOOKUP(H2472,[1]STATUS_OPEX!H:I,2,0)),0)</f>
        <v>LIB //CONC</v>
      </c>
      <c r="R2472" s="135">
        <v>45628</v>
      </c>
      <c r="S2472" s="32" t="s">
        <v>66</v>
      </c>
      <c r="T2472" s="47" t="s">
        <v>72</v>
      </c>
      <c r="U2472" s="33" t="s">
        <v>67</v>
      </c>
      <c r="V2472" s="120" t="str">
        <f t="shared" si="368"/>
        <v>OK</v>
      </c>
      <c r="W2472" s="33" t="s">
        <v>49</v>
      </c>
      <c r="X2472" s="33" t="s">
        <v>49</v>
      </c>
      <c r="Y2472" s="120" t="str">
        <f t="shared" si="361"/>
        <v>OK</v>
      </c>
      <c r="Z2472" s="14">
        <f t="shared" si="362"/>
        <v>0.8</v>
      </c>
      <c r="AA2472" s="48">
        <v>5673.81</v>
      </c>
      <c r="AB2472" s="76" t="str">
        <f>IFERROR(VLOOKUP(H2472,[1]!Tabela11[[#All],[PEP/ORDEM]:[Mês_Acompanhamento]],8,0),"GIRO")</f>
        <v>GIRO</v>
      </c>
      <c r="AC2472" s="36" t="s">
        <v>1107</v>
      </c>
      <c r="AD2472" s="37" t="s">
        <v>51</v>
      </c>
      <c r="AE2472" s="32" t="str">
        <f t="shared" si="365"/>
        <v>Realizado</v>
      </c>
      <c r="AF2472" s="38" t="s">
        <v>68</v>
      </c>
      <c r="AG2472" s="39">
        <f t="shared" si="367"/>
        <v>356.7</v>
      </c>
      <c r="AH2472" s="40">
        <v>2548098.5699999998</v>
      </c>
      <c r="AI2472" s="35" t="e">
        <f t="shared" si="363"/>
        <v>#N/A</v>
      </c>
      <c r="AJ2472" s="41">
        <v>26689135</v>
      </c>
      <c r="AK2472" s="51">
        <v>356.7</v>
      </c>
      <c r="AL2472" s="34" t="str">
        <f t="shared" si="364"/>
        <v>Mauricio Alves</v>
      </c>
    </row>
    <row r="2473" spans="1:38" hidden="1" x14ac:dyDescent="0.25">
      <c r="A2473" s="43" t="s">
        <v>365</v>
      </c>
      <c r="B2473" s="26" t="s">
        <v>39</v>
      </c>
      <c r="C2473" s="26" t="s">
        <v>52</v>
      </c>
      <c r="D2473" s="26" t="s">
        <v>40</v>
      </c>
      <c r="E2473" s="27">
        <v>45181056</v>
      </c>
      <c r="F2473" s="67">
        <v>373</v>
      </c>
      <c r="G2473" s="67"/>
      <c r="H2473" s="44">
        <v>6000864885</v>
      </c>
      <c r="I2473" s="45">
        <v>93000128</v>
      </c>
      <c r="J2473" s="45" t="s">
        <v>299</v>
      </c>
      <c r="K2473" s="30" t="str">
        <f t="shared" si="366"/>
        <v>Custeio</v>
      </c>
      <c r="L2473" s="47"/>
      <c r="M2473" s="47" t="s">
        <v>541</v>
      </c>
      <c r="N2473" s="26" t="str">
        <f t="shared" ref="N2473:N2536" si="369">IF(Z2473&gt;99%,"Realizado","Pendente")</f>
        <v>Realizado</v>
      </c>
      <c r="O2473" s="47" t="s">
        <v>100</v>
      </c>
      <c r="P2473" s="47" t="s">
        <v>76</v>
      </c>
      <c r="Q2473" s="26" t="str">
        <f>IFERROR(IFERROR(VLOOKUP(H2473,[1]STATUS_CAPEX!I:J,2,0),VLOOKUP(H2473,[1]STATUS_OPEX!H:I,2,0)),0)</f>
        <v>LIB //CONC</v>
      </c>
      <c r="R2473" s="135">
        <v>45628</v>
      </c>
      <c r="S2473" s="32" t="s">
        <v>66</v>
      </c>
      <c r="T2473" s="47" t="s">
        <v>72</v>
      </c>
      <c r="U2473" s="33" t="s">
        <v>39</v>
      </c>
      <c r="V2473" s="33" t="str">
        <f t="shared" si="368"/>
        <v>OK</v>
      </c>
      <c r="W2473" s="33" t="s">
        <v>49</v>
      </c>
      <c r="X2473" s="33" t="s">
        <v>49</v>
      </c>
      <c r="Y2473" s="33" t="str">
        <f t="shared" si="361"/>
        <v>OK</v>
      </c>
      <c r="Z2473" s="14">
        <f t="shared" si="362"/>
        <v>1</v>
      </c>
      <c r="AA2473" s="48">
        <v>1507.44</v>
      </c>
      <c r="AB2473" s="76" t="str">
        <f>IFERROR(VLOOKUP(H2473,[1]!Tabela11[[#All],[PEP/ORDEM]:[Mês_Acompanhamento]],8,0),"GIRO")</f>
        <v>GIRO</v>
      </c>
      <c r="AC2473" s="36" t="s">
        <v>1048</v>
      </c>
      <c r="AD2473" s="37" t="s">
        <v>51</v>
      </c>
      <c r="AE2473" s="32" t="str">
        <f t="shared" si="365"/>
        <v>Realizado</v>
      </c>
      <c r="AF2473" s="38" t="s">
        <v>68</v>
      </c>
      <c r="AG2473" s="39">
        <f t="shared" si="367"/>
        <v>95.61</v>
      </c>
      <c r="AH2473" s="40">
        <v>2548098.5699999998</v>
      </c>
      <c r="AI2473" s="35" t="e">
        <f t="shared" si="363"/>
        <v>#N/A</v>
      </c>
      <c r="AJ2473" s="110">
        <v>26651529</v>
      </c>
      <c r="AK2473" s="77">
        <v>95.61</v>
      </c>
      <c r="AL2473" s="34" t="str">
        <f t="shared" si="364"/>
        <v>Mauricio Alves</v>
      </c>
    </row>
    <row r="2474" spans="1:38" hidden="1" x14ac:dyDescent="0.25">
      <c r="A2474" s="43" t="s">
        <v>365</v>
      </c>
      <c r="B2474" s="26" t="s">
        <v>39</v>
      </c>
      <c r="C2474" s="26" t="s">
        <v>52</v>
      </c>
      <c r="D2474" s="26" t="s">
        <v>40</v>
      </c>
      <c r="E2474" s="27">
        <v>45178579</v>
      </c>
      <c r="F2474" s="67">
        <v>374</v>
      </c>
      <c r="G2474" s="67"/>
      <c r="H2474" s="44">
        <v>6000865394</v>
      </c>
      <c r="I2474" s="45">
        <v>67614966</v>
      </c>
      <c r="J2474" s="45" t="s">
        <v>368</v>
      </c>
      <c r="K2474" s="30" t="str">
        <f t="shared" si="366"/>
        <v>Custeio</v>
      </c>
      <c r="L2474" s="47"/>
      <c r="M2474" s="47" t="s">
        <v>541</v>
      </c>
      <c r="N2474" s="26" t="str">
        <f t="shared" si="369"/>
        <v>Realizado</v>
      </c>
      <c r="O2474" s="47" t="s">
        <v>117</v>
      </c>
      <c r="P2474" s="47" t="s">
        <v>76</v>
      </c>
      <c r="Q2474" s="26" t="str">
        <f>IFERROR(IFERROR(VLOOKUP(H2474,[1]STATUS_CAPEX!I:J,2,0),VLOOKUP(H2474,[1]STATUS_OPEX!H:I,2,0)),0)</f>
        <v>LIB //CONC</v>
      </c>
      <c r="R2474" s="135">
        <v>45628</v>
      </c>
      <c r="S2474" s="32" t="s">
        <v>66</v>
      </c>
      <c r="T2474" s="47" t="s">
        <v>72</v>
      </c>
      <c r="U2474" s="33" t="s">
        <v>39</v>
      </c>
      <c r="V2474" s="33" t="str">
        <f t="shared" si="368"/>
        <v>OK</v>
      </c>
      <c r="W2474" s="33" t="s">
        <v>49</v>
      </c>
      <c r="X2474" s="33" t="s">
        <v>49</v>
      </c>
      <c r="Y2474" s="33" t="str">
        <f t="shared" si="361"/>
        <v>OK</v>
      </c>
      <c r="Z2474" s="14">
        <f t="shared" si="362"/>
        <v>1</v>
      </c>
      <c r="AA2474" s="48">
        <v>754.17</v>
      </c>
      <c r="AB2474" s="76" t="str">
        <f>IFERROR(VLOOKUP(H2474,[1]!Tabela11[[#All],[PEP/ORDEM]:[Mês_Acompanhamento]],8,0),"GIRO")</f>
        <v>GIRO</v>
      </c>
      <c r="AC2474" s="36" t="str">
        <f>IFERROR(VLOOKUP(T2474,[1]STATUS_CAPEX!Q:R,2,0),"SAMUEL OLIVEIRA")</f>
        <v>SAMUEL OLIVEIRA</v>
      </c>
      <c r="AD2474" s="37" t="s">
        <v>51</v>
      </c>
      <c r="AE2474" s="32" t="str">
        <f t="shared" si="365"/>
        <v>Realizado</v>
      </c>
      <c r="AF2474" s="38" t="s">
        <v>68</v>
      </c>
      <c r="AG2474" s="39">
        <f t="shared" si="367"/>
        <v>314.39999999999998</v>
      </c>
      <c r="AH2474" s="40">
        <v>2548098.5699999998</v>
      </c>
      <c r="AI2474" s="35" t="e">
        <f t="shared" si="363"/>
        <v>#N/A</v>
      </c>
      <c r="AJ2474" s="110">
        <v>26672482</v>
      </c>
      <c r="AK2474" s="77">
        <v>314.39999999999998</v>
      </c>
      <c r="AL2474" s="34" t="str">
        <f t="shared" si="364"/>
        <v>Mauricio Alves</v>
      </c>
    </row>
    <row r="2475" spans="1:38" hidden="1" x14ac:dyDescent="0.25">
      <c r="A2475" s="189" t="s">
        <v>365</v>
      </c>
      <c r="B2475" s="26" t="s">
        <v>39</v>
      </c>
      <c r="C2475" s="26" t="s">
        <v>52</v>
      </c>
      <c r="D2475" s="26" t="s">
        <v>40</v>
      </c>
      <c r="E2475" s="27">
        <v>16706</v>
      </c>
      <c r="F2475" s="67">
        <v>980</v>
      </c>
      <c r="G2475" s="67"/>
      <c r="H2475" s="44">
        <v>6000864922</v>
      </c>
      <c r="I2475" s="45" t="s">
        <v>287</v>
      </c>
      <c r="J2475" s="45" t="s">
        <v>1252</v>
      </c>
      <c r="K2475" s="30" t="str">
        <f t="shared" si="366"/>
        <v>Custeio</v>
      </c>
      <c r="L2475" s="47"/>
      <c r="M2475" s="47" t="s">
        <v>1249</v>
      </c>
      <c r="N2475" s="26" t="str">
        <f t="shared" si="369"/>
        <v>Realizado</v>
      </c>
      <c r="O2475" s="47" t="s">
        <v>45</v>
      </c>
      <c r="P2475" s="47" t="s">
        <v>76</v>
      </c>
      <c r="Q2475" s="26" t="str">
        <f>IFERROR(IFERROR(VLOOKUP(H2475,[1]STATUS_CAPEX!I:J,2,0),VLOOKUP(H2475,[1]STATUS_OPEX!H:I,2,0)),0)</f>
        <v>LIB //CONC</v>
      </c>
      <c r="R2475" s="135">
        <v>45628</v>
      </c>
      <c r="S2475" s="32" t="s">
        <v>66</v>
      </c>
      <c r="T2475" s="47" t="s">
        <v>72</v>
      </c>
      <c r="U2475" s="33" t="str">
        <f>IF(D2475&gt;0,"OK","NOK")</f>
        <v>OK</v>
      </c>
      <c r="V2475" s="33" t="str">
        <f t="shared" si="368"/>
        <v>OK</v>
      </c>
      <c r="W2475" s="33" t="s">
        <v>49</v>
      </c>
      <c r="X2475" s="33" t="s">
        <v>49</v>
      </c>
      <c r="Y2475" s="33" t="str">
        <f t="shared" si="361"/>
        <v>OK</v>
      </c>
      <c r="Z2475" s="14">
        <f t="shared" si="362"/>
        <v>1</v>
      </c>
      <c r="AA2475" s="48">
        <v>5509.4</v>
      </c>
      <c r="AB2475" s="76" t="str">
        <f>IFERROR(VLOOKUP(H2475,[1]!Tabela11[[#All],[PEP/ORDEM]:[Mês_Acompanhamento]],8,0),"GIRO")</f>
        <v>GIRO</v>
      </c>
      <c r="AC2475" s="36" t="s">
        <v>1058</v>
      </c>
      <c r="AD2475" s="37" t="s">
        <v>51</v>
      </c>
      <c r="AE2475" s="32" t="str">
        <f t="shared" si="365"/>
        <v>Realizado</v>
      </c>
      <c r="AF2475" s="38" t="s">
        <v>68</v>
      </c>
      <c r="AG2475" s="39">
        <f t="shared" si="367"/>
        <v>5336.79</v>
      </c>
      <c r="AH2475" s="40">
        <v>2548098.5699999998</v>
      </c>
      <c r="AI2475" s="35" t="e">
        <f t="shared" si="363"/>
        <v>#N/A</v>
      </c>
      <c r="AJ2475" s="110">
        <v>26651917</v>
      </c>
      <c r="AK2475" s="77">
        <v>5336.79</v>
      </c>
      <c r="AL2475" s="34" t="str">
        <f t="shared" si="364"/>
        <v>Mauricio Alves</v>
      </c>
    </row>
    <row r="2476" spans="1:38" hidden="1" x14ac:dyDescent="0.25">
      <c r="A2476" s="189" t="s">
        <v>365</v>
      </c>
      <c r="B2476" s="26" t="s">
        <v>39</v>
      </c>
      <c r="C2476" s="26" t="s">
        <v>52</v>
      </c>
      <c r="D2476" s="26" t="s">
        <v>40</v>
      </c>
      <c r="E2476" s="27">
        <v>16009</v>
      </c>
      <c r="F2476" s="67">
        <v>981</v>
      </c>
      <c r="G2476" s="67"/>
      <c r="H2476" s="44">
        <v>6000864923</v>
      </c>
      <c r="I2476" s="45">
        <v>67603128</v>
      </c>
      <c r="J2476" s="45" t="s">
        <v>380</v>
      </c>
      <c r="K2476" s="30" t="str">
        <f t="shared" si="366"/>
        <v>Custeio</v>
      </c>
      <c r="L2476" s="47" t="s">
        <v>950</v>
      </c>
      <c r="M2476" s="47" t="s">
        <v>1249</v>
      </c>
      <c r="N2476" s="26" t="str">
        <f t="shared" si="369"/>
        <v>Realizado</v>
      </c>
      <c r="O2476" s="47" t="s">
        <v>117</v>
      </c>
      <c r="P2476" s="47" t="s">
        <v>76</v>
      </c>
      <c r="Q2476" s="26" t="str">
        <f>IFERROR(IFERROR(VLOOKUP(H2476,[1]STATUS_CAPEX!I:J,2,0),VLOOKUP(H2476,[1]STATUS_OPEX!H:I,2,0)),0)</f>
        <v>LIB //CONC</v>
      </c>
      <c r="R2476" s="135">
        <v>45628</v>
      </c>
      <c r="S2476" s="32" t="s">
        <v>66</v>
      </c>
      <c r="T2476" s="47" t="s">
        <v>72</v>
      </c>
      <c r="U2476" s="33" t="s">
        <v>378</v>
      </c>
      <c r="V2476" s="120" t="str">
        <f t="shared" si="368"/>
        <v>OK</v>
      </c>
      <c r="W2476" s="33" t="s">
        <v>49</v>
      </c>
      <c r="X2476" s="33" t="s">
        <v>49</v>
      </c>
      <c r="Y2476" s="120" t="str">
        <f t="shared" si="361"/>
        <v>OK</v>
      </c>
      <c r="Z2476" s="14">
        <f t="shared" si="362"/>
        <v>1</v>
      </c>
      <c r="AA2476" s="48">
        <v>16004.69</v>
      </c>
      <c r="AB2476" s="76" t="str">
        <f>IFERROR(VLOOKUP(H2476,[1]!Tabela11[[#All],[PEP/ORDEM]:[Mês_Acompanhamento]],8,0),"GIRO")</f>
        <v>GIRO</v>
      </c>
      <c r="AC2476" s="36" t="s">
        <v>298</v>
      </c>
      <c r="AD2476" s="37" t="s">
        <v>51</v>
      </c>
      <c r="AE2476" s="32" t="str">
        <f t="shared" si="365"/>
        <v>Realizado</v>
      </c>
      <c r="AF2476" s="38" t="s">
        <v>68</v>
      </c>
      <c r="AG2476" s="39">
        <f t="shared" si="367"/>
        <v>7753.3</v>
      </c>
      <c r="AH2476" s="40">
        <v>2548098.5699999998</v>
      </c>
      <c r="AI2476" s="35" t="e">
        <f t="shared" si="363"/>
        <v>#N/A</v>
      </c>
      <c r="AJ2476" s="41">
        <v>26689889</v>
      </c>
      <c r="AK2476" s="51">
        <v>7753.3</v>
      </c>
      <c r="AL2476" s="34" t="str">
        <f t="shared" si="364"/>
        <v>Mauricio Alves</v>
      </c>
    </row>
    <row r="2477" spans="1:38" hidden="1" x14ac:dyDescent="0.25">
      <c r="A2477" s="189" t="s">
        <v>365</v>
      </c>
      <c r="B2477" s="26" t="s">
        <v>39</v>
      </c>
      <c r="C2477" s="26" t="s">
        <v>52</v>
      </c>
      <c r="D2477" s="26" t="s">
        <v>40</v>
      </c>
      <c r="E2477" s="27">
        <v>15970</v>
      </c>
      <c r="F2477" s="67">
        <v>982</v>
      </c>
      <c r="G2477" s="67"/>
      <c r="H2477" s="44">
        <v>6000864924</v>
      </c>
      <c r="I2477" s="45" t="s">
        <v>287</v>
      </c>
      <c r="J2477" s="45" t="s">
        <v>1253</v>
      </c>
      <c r="K2477" s="30" t="str">
        <f t="shared" si="366"/>
        <v>Custeio</v>
      </c>
      <c r="L2477" s="47" t="s">
        <v>950</v>
      </c>
      <c r="M2477" s="47" t="s">
        <v>1249</v>
      </c>
      <c r="N2477" s="26" t="str">
        <f t="shared" si="369"/>
        <v>Realizado</v>
      </c>
      <c r="O2477" s="47" t="s">
        <v>45</v>
      </c>
      <c r="P2477" s="47" t="s">
        <v>76</v>
      </c>
      <c r="Q2477" s="26" t="str">
        <f>IFERROR(IFERROR(VLOOKUP(H2477,[1]STATUS_CAPEX!I:J,2,0),VLOOKUP(H2477,[1]STATUS_OPEX!H:I,2,0)),0)</f>
        <v>LIB //CONC</v>
      </c>
      <c r="R2477" s="135">
        <v>45628</v>
      </c>
      <c r="S2477" s="32" t="s">
        <v>66</v>
      </c>
      <c r="T2477" s="47" t="s">
        <v>72</v>
      </c>
      <c r="U2477" s="33" t="s">
        <v>39</v>
      </c>
      <c r="V2477" s="120" t="str">
        <f t="shared" si="368"/>
        <v>OK</v>
      </c>
      <c r="W2477" s="33" t="s">
        <v>49</v>
      </c>
      <c r="X2477" s="33" t="s">
        <v>49</v>
      </c>
      <c r="Y2477" s="120" t="str">
        <f t="shared" si="361"/>
        <v>OK</v>
      </c>
      <c r="Z2477" s="14">
        <f t="shared" si="362"/>
        <v>1</v>
      </c>
      <c r="AA2477" s="48">
        <v>5136.78</v>
      </c>
      <c r="AB2477" s="76" t="str">
        <f>IFERROR(VLOOKUP(H2477,[1]!Tabela11[[#All],[PEP/ORDEM]:[Mês_Acompanhamento]],8,0),"GIRO")</f>
        <v>GIRO</v>
      </c>
      <c r="AC2477" s="36" t="s">
        <v>298</v>
      </c>
      <c r="AD2477" s="37" t="s">
        <v>51</v>
      </c>
      <c r="AE2477" s="32" t="str">
        <f t="shared" si="365"/>
        <v>Realizado</v>
      </c>
      <c r="AF2477" s="38" t="s">
        <v>68</v>
      </c>
      <c r="AG2477" s="39">
        <f t="shared" si="367"/>
        <v>3949.65</v>
      </c>
      <c r="AH2477" s="40">
        <v>2548098.5699999998</v>
      </c>
      <c r="AI2477" s="35" t="e">
        <f t="shared" si="363"/>
        <v>#N/A</v>
      </c>
      <c r="AJ2477" s="41">
        <v>26690260</v>
      </c>
      <c r="AK2477" s="51">
        <v>3949.65</v>
      </c>
      <c r="AL2477" s="34" t="str">
        <f t="shared" si="364"/>
        <v>Mauricio Alves</v>
      </c>
    </row>
    <row r="2478" spans="1:38" hidden="1" x14ac:dyDescent="0.25">
      <c r="A2478" s="189" t="s">
        <v>365</v>
      </c>
      <c r="B2478" s="26" t="s">
        <v>39</v>
      </c>
      <c r="C2478" s="26" t="s">
        <v>52</v>
      </c>
      <c r="D2478" s="26" t="s">
        <v>40</v>
      </c>
      <c r="E2478" s="27">
        <v>15970</v>
      </c>
      <c r="F2478" s="67">
        <v>983</v>
      </c>
      <c r="G2478" s="67"/>
      <c r="H2478" s="44">
        <v>6000864925</v>
      </c>
      <c r="I2478" s="45" t="s">
        <v>287</v>
      </c>
      <c r="J2478" s="45" t="s">
        <v>1253</v>
      </c>
      <c r="K2478" s="30" t="str">
        <f t="shared" si="366"/>
        <v>Custeio</v>
      </c>
      <c r="L2478" s="47" t="s">
        <v>950</v>
      </c>
      <c r="M2478" s="47" t="s">
        <v>1249</v>
      </c>
      <c r="N2478" s="26" t="str">
        <f t="shared" si="369"/>
        <v>Realizado</v>
      </c>
      <c r="O2478" s="47" t="s">
        <v>45</v>
      </c>
      <c r="P2478" s="47" t="s">
        <v>76</v>
      </c>
      <c r="Q2478" s="26" t="str">
        <f>IFERROR(IFERROR(VLOOKUP(H2478,[1]STATUS_CAPEX!I:J,2,0),VLOOKUP(H2478,[1]STATUS_OPEX!H:I,2,0)),0)</f>
        <v>LIB //CONC</v>
      </c>
      <c r="R2478" s="135">
        <v>45628</v>
      </c>
      <c r="S2478" s="32" t="s">
        <v>66</v>
      </c>
      <c r="T2478" s="47" t="s">
        <v>72</v>
      </c>
      <c r="U2478" s="33" t="s">
        <v>39</v>
      </c>
      <c r="V2478" s="120" t="str">
        <f t="shared" si="368"/>
        <v>OK</v>
      </c>
      <c r="W2478" s="33" t="s">
        <v>49</v>
      </c>
      <c r="X2478" s="33" t="s">
        <v>49</v>
      </c>
      <c r="Y2478" s="120" t="str">
        <f t="shared" si="361"/>
        <v>OK</v>
      </c>
      <c r="Z2478" s="14">
        <f t="shared" si="362"/>
        <v>1</v>
      </c>
      <c r="AA2478" s="48">
        <v>11910.4</v>
      </c>
      <c r="AB2478" s="76" t="str">
        <f>IFERROR(VLOOKUP(H2478,[1]!Tabela11[[#All],[PEP/ORDEM]:[Mês_Acompanhamento]],8,0),"GIRO")</f>
        <v>GIRO</v>
      </c>
      <c r="AC2478" s="36" t="s">
        <v>298</v>
      </c>
      <c r="AD2478" s="37" t="s">
        <v>51</v>
      </c>
      <c r="AE2478" s="32" t="str">
        <f t="shared" si="365"/>
        <v>Realizado</v>
      </c>
      <c r="AF2478" s="38" t="s">
        <v>68</v>
      </c>
      <c r="AG2478" s="39">
        <f t="shared" si="367"/>
        <v>11994.95</v>
      </c>
      <c r="AH2478" s="40">
        <v>2548098.5699999998</v>
      </c>
      <c r="AI2478" s="35" t="e">
        <f t="shared" si="363"/>
        <v>#N/A</v>
      </c>
      <c r="AJ2478" s="41">
        <v>26690370</v>
      </c>
      <c r="AK2478" s="51">
        <v>11994.95</v>
      </c>
      <c r="AL2478" s="34" t="str">
        <f t="shared" si="364"/>
        <v>Mauricio Alves</v>
      </c>
    </row>
    <row r="2479" spans="1:38" hidden="1" x14ac:dyDescent="0.25">
      <c r="A2479" s="26" t="s">
        <v>283</v>
      </c>
      <c r="B2479" s="26" t="s">
        <v>284</v>
      </c>
      <c r="C2479" s="26" t="s">
        <v>284</v>
      </c>
      <c r="D2479" s="26" t="s">
        <v>715</v>
      </c>
      <c r="E2479" s="27">
        <v>15973</v>
      </c>
      <c r="F2479" s="67">
        <v>984</v>
      </c>
      <c r="G2479" s="67"/>
      <c r="H2479" s="167">
        <v>6000864926</v>
      </c>
      <c r="I2479" s="45">
        <v>1864</v>
      </c>
      <c r="J2479" s="45" t="s">
        <v>1228</v>
      </c>
      <c r="K2479" s="30" t="str">
        <f t="shared" si="366"/>
        <v>Custeio</v>
      </c>
      <c r="L2479" s="47" t="s">
        <v>950</v>
      </c>
      <c r="M2479" s="47" t="s">
        <v>1249</v>
      </c>
      <c r="N2479" s="26" t="str">
        <f t="shared" si="369"/>
        <v>Pendente</v>
      </c>
      <c r="O2479" s="47" t="s">
        <v>45</v>
      </c>
      <c r="P2479" s="47" t="s">
        <v>76</v>
      </c>
      <c r="Q2479" s="26" t="str">
        <f>IFERROR(IFERROR(VLOOKUP(H2479,[1]STATUS_CAPEX!I:J,2,0),VLOOKUP(H2479,[1]STATUS_OPEX!H:I,2,0)),0)</f>
        <v>ABER//ABER</v>
      </c>
      <c r="R2479" s="135">
        <v>45628</v>
      </c>
      <c r="S2479" s="32" t="s">
        <v>66</v>
      </c>
      <c r="T2479" s="47" t="s">
        <v>72</v>
      </c>
      <c r="U2479" s="33" t="s">
        <v>67</v>
      </c>
      <c r="V2479" s="120" t="str">
        <f t="shared" si="368"/>
        <v>OK</v>
      </c>
      <c r="W2479" s="33" t="s">
        <v>49</v>
      </c>
      <c r="X2479" s="33" t="s">
        <v>49</v>
      </c>
      <c r="Y2479" s="120" t="str">
        <f t="shared" si="361"/>
        <v>NOK</v>
      </c>
      <c r="Z2479" s="14">
        <f t="shared" si="362"/>
        <v>0.6</v>
      </c>
      <c r="AA2479" s="48">
        <v>5560.08</v>
      </c>
      <c r="AB2479" s="76" t="str">
        <f>IFERROR(VLOOKUP(H2479,[1]!Tabela11[[#All],[PEP/ORDEM]:[Mês_Acompanhamento]],8,0),"GIRO")</f>
        <v>GIRO</v>
      </c>
      <c r="AC2479" s="36" t="s">
        <v>298</v>
      </c>
      <c r="AD2479" s="37" t="s">
        <v>51</v>
      </c>
      <c r="AE2479" s="32" t="str">
        <f t="shared" si="365"/>
        <v>Não realizado</v>
      </c>
      <c r="AF2479" s="38" t="s">
        <v>68</v>
      </c>
      <c r="AG2479" s="39">
        <f t="shared" si="367"/>
        <v>0</v>
      </c>
      <c r="AH2479" s="40">
        <v>2548098.5699999998</v>
      </c>
      <c r="AI2479" s="35" t="e">
        <f t="shared" si="363"/>
        <v>#N/A</v>
      </c>
      <c r="AJ2479" s="41">
        <v>0</v>
      </c>
      <c r="AK2479" s="51">
        <v>0</v>
      </c>
      <c r="AL2479" s="34" t="str">
        <f t="shared" si="364"/>
        <v>Erica Fragoso</v>
      </c>
    </row>
    <row r="2480" spans="1:38" hidden="1" x14ac:dyDescent="0.25">
      <c r="A2480" s="189" t="s">
        <v>365</v>
      </c>
      <c r="B2480" s="26" t="s">
        <v>39</v>
      </c>
      <c r="C2480" s="26" t="s">
        <v>52</v>
      </c>
      <c r="D2480" s="26" t="s">
        <v>40</v>
      </c>
      <c r="E2480" s="27">
        <v>15976</v>
      </c>
      <c r="F2480" s="67">
        <v>985</v>
      </c>
      <c r="G2480" s="67"/>
      <c r="H2480" s="44">
        <v>6000864948</v>
      </c>
      <c r="I2480" s="45">
        <v>6006700</v>
      </c>
      <c r="J2480" s="45" t="s">
        <v>1254</v>
      </c>
      <c r="K2480" s="30" t="str">
        <f t="shared" si="366"/>
        <v>Custeio</v>
      </c>
      <c r="L2480" s="47"/>
      <c r="M2480" s="47" t="s">
        <v>1249</v>
      </c>
      <c r="N2480" s="26" t="str">
        <f t="shared" si="369"/>
        <v>Realizado</v>
      </c>
      <c r="O2480" s="47" t="s">
        <v>137</v>
      </c>
      <c r="P2480" s="47" t="s">
        <v>76</v>
      </c>
      <c r="Q2480" s="26" t="str">
        <f>IFERROR(IFERROR(VLOOKUP(H2480,[1]STATUS_CAPEX!I:J,2,0),VLOOKUP(H2480,[1]STATUS_OPEX!H:I,2,0)),0)</f>
        <v>LIB //CONC</v>
      </c>
      <c r="R2480" s="135">
        <v>45628</v>
      </c>
      <c r="S2480" s="32" t="s">
        <v>66</v>
      </c>
      <c r="T2480" s="47" t="s">
        <v>72</v>
      </c>
      <c r="U2480" s="33" t="s">
        <v>39</v>
      </c>
      <c r="V2480" s="33" t="str">
        <f t="shared" si="368"/>
        <v>OK</v>
      </c>
      <c r="W2480" s="33" t="s">
        <v>49</v>
      </c>
      <c r="X2480" s="33" t="s">
        <v>49</v>
      </c>
      <c r="Y2480" s="33" t="str">
        <f t="shared" si="361"/>
        <v>OK</v>
      </c>
      <c r="Z2480" s="14">
        <f t="shared" si="362"/>
        <v>1</v>
      </c>
      <c r="AA2480" s="48">
        <v>4132.05</v>
      </c>
      <c r="AB2480" s="76" t="str">
        <f>IFERROR(VLOOKUP(H2480,[1]!Tabela11[[#All],[PEP/ORDEM]:[Mês_Acompanhamento]],8,0),"GIRO")</f>
        <v>GIRO</v>
      </c>
      <c r="AC2480" s="36" t="s">
        <v>1107</v>
      </c>
      <c r="AD2480" s="37" t="s">
        <v>51</v>
      </c>
      <c r="AE2480" s="32" t="str">
        <f t="shared" si="365"/>
        <v>Realizado</v>
      </c>
      <c r="AF2480" s="38" t="s">
        <v>68</v>
      </c>
      <c r="AG2480" s="39">
        <f t="shared" si="367"/>
        <v>2325.9899999999998</v>
      </c>
      <c r="AH2480" s="40">
        <v>2548098.5699999998</v>
      </c>
      <c r="AI2480" s="35" t="e">
        <f t="shared" si="363"/>
        <v>#N/A</v>
      </c>
      <c r="AJ2480" s="110">
        <v>26651732</v>
      </c>
      <c r="AK2480" s="77">
        <v>2325.9899999999998</v>
      </c>
      <c r="AL2480" s="34" t="str">
        <f t="shared" si="364"/>
        <v>Mauricio Alves</v>
      </c>
    </row>
    <row r="2481" spans="1:38" hidden="1" x14ac:dyDescent="0.25">
      <c r="A2481" s="189" t="s">
        <v>365</v>
      </c>
      <c r="B2481" s="26" t="s">
        <v>39</v>
      </c>
      <c r="C2481" s="26" t="s">
        <v>52</v>
      </c>
      <c r="D2481" s="26" t="s">
        <v>40</v>
      </c>
      <c r="E2481" s="27">
        <v>16001</v>
      </c>
      <c r="F2481" s="67">
        <v>986</v>
      </c>
      <c r="G2481" s="67"/>
      <c r="H2481" s="44">
        <v>6000859631</v>
      </c>
      <c r="I2481" s="45" t="s">
        <v>1137</v>
      </c>
      <c r="J2481" s="45" t="s">
        <v>1138</v>
      </c>
      <c r="K2481" s="30" t="str">
        <f t="shared" si="366"/>
        <v>Custeio</v>
      </c>
      <c r="L2481" s="47"/>
      <c r="M2481" s="47" t="s">
        <v>1249</v>
      </c>
      <c r="N2481" s="26" t="str">
        <f t="shared" si="369"/>
        <v>Realizado</v>
      </c>
      <c r="O2481" s="47" t="s">
        <v>45</v>
      </c>
      <c r="P2481" s="47" t="s">
        <v>76</v>
      </c>
      <c r="Q2481" s="26" t="str">
        <f>IFERROR(IFERROR(VLOOKUP(H2481,[1]STATUS_CAPEX!I:J,2,0),VLOOKUP(H2481,[1]STATUS_OPEX!H:I,2,0)),0)</f>
        <v>LIB //CONC</v>
      </c>
      <c r="R2481" s="135">
        <v>45628</v>
      </c>
      <c r="S2481" s="32" t="s">
        <v>66</v>
      </c>
      <c r="T2481" s="47" t="s">
        <v>72</v>
      </c>
      <c r="U2481" s="33" t="s">
        <v>39</v>
      </c>
      <c r="V2481" s="33" t="s">
        <v>39</v>
      </c>
      <c r="W2481" s="33" t="s">
        <v>49</v>
      </c>
      <c r="X2481" s="33" t="s">
        <v>49</v>
      </c>
      <c r="Y2481" s="33" t="s">
        <v>39</v>
      </c>
      <c r="Z2481" s="14">
        <f t="shared" si="362"/>
        <v>1</v>
      </c>
      <c r="AA2481" s="48">
        <v>11995.52</v>
      </c>
      <c r="AB2481" s="76" t="str">
        <f>IFERROR(VLOOKUP(H2481,[1]!Tabela11[[#All],[PEP/ORDEM]:[Mês_Acompanhamento]],8,0),"GIRO")</f>
        <v>GIRO</v>
      </c>
      <c r="AC2481" s="36" t="s">
        <v>73</v>
      </c>
      <c r="AD2481" s="37" t="s">
        <v>51</v>
      </c>
      <c r="AE2481" s="32" t="str">
        <f t="shared" si="365"/>
        <v>Realizado</v>
      </c>
      <c r="AF2481" s="38" t="s">
        <v>68</v>
      </c>
      <c r="AG2481" s="39">
        <f t="shared" si="367"/>
        <v>11994.95</v>
      </c>
      <c r="AH2481" s="40">
        <v>2548098.5699999998</v>
      </c>
      <c r="AI2481" s="35" t="e">
        <f t="shared" si="363"/>
        <v>#N/A</v>
      </c>
      <c r="AJ2481" s="110">
        <v>26651318</v>
      </c>
      <c r="AK2481" s="77">
        <v>11994.95</v>
      </c>
      <c r="AL2481" s="34" t="str">
        <f t="shared" si="364"/>
        <v>Mauricio Alves</v>
      </c>
    </row>
    <row r="2482" spans="1:38" hidden="1" x14ac:dyDescent="0.25">
      <c r="A2482" s="189" t="s">
        <v>365</v>
      </c>
      <c r="B2482" s="26" t="s">
        <v>39</v>
      </c>
      <c r="C2482" s="26" t="s">
        <v>52</v>
      </c>
      <c r="D2482" s="26" t="s">
        <v>40</v>
      </c>
      <c r="E2482" s="27">
        <v>16001</v>
      </c>
      <c r="F2482" s="67">
        <v>987</v>
      </c>
      <c r="G2482" s="67"/>
      <c r="H2482" s="44">
        <v>6000859631</v>
      </c>
      <c r="I2482" s="45" t="s">
        <v>1137</v>
      </c>
      <c r="J2482" s="45" t="s">
        <v>1138</v>
      </c>
      <c r="K2482" s="30" t="str">
        <f t="shared" si="366"/>
        <v>Custeio</v>
      </c>
      <c r="L2482" s="47"/>
      <c r="M2482" s="47" t="s">
        <v>1249</v>
      </c>
      <c r="N2482" s="26" t="str">
        <f t="shared" si="369"/>
        <v>Realizado</v>
      </c>
      <c r="O2482" s="47" t="s">
        <v>45</v>
      </c>
      <c r="P2482" s="47" t="s">
        <v>76</v>
      </c>
      <c r="Q2482" s="26" t="str">
        <f>IFERROR(IFERROR(VLOOKUP(H2482,[1]STATUS_CAPEX!I:J,2,0),VLOOKUP(H2482,[1]STATUS_OPEX!H:I,2,0)),0)</f>
        <v>LIB //CONC</v>
      </c>
      <c r="R2482" s="135">
        <v>45628</v>
      </c>
      <c r="S2482" s="32" t="s">
        <v>66</v>
      </c>
      <c r="T2482" s="47" t="s">
        <v>72</v>
      </c>
      <c r="U2482" s="33" t="str">
        <f>IF(D2482&gt;0,"OK","NOK")</f>
        <v>OK</v>
      </c>
      <c r="V2482" s="33" t="str">
        <f>IF(E2482&gt;0,"OK","NOK")</f>
        <v>OK</v>
      </c>
      <c r="W2482" s="33" t="s">
        <v>49</v>
      </c>
      <c r="X2482" s="33" t="s">
        <v>49</v>
      </c>
      <c r="Y2482" s="33" t="str">
        <f t="shared" ref="Y2482:Y2545" si="370">IF(AK2482&gt;0,"OK","NOK")</f>
        <v>OK</v>
      </c>
      <c r="Z2482" s="14">
        <f t="shared" si="362"/>
        <v>1</v>
      </c>
      <c r="AA2482" s="48">
        <v>5348.43</v>
      </c>
      <c r="AB2482" s="76" t="str">
        <f>IFERROR(VLOOKUP(H2482,[1]!Tabela11[[#All],[PEP/ORDEM]:[Mês_Acompanhamento]],8,0),"GIRO")</f>
        <v>GIRO</v>
      </c>
      <c r="AC2482" s="36" t="s">
        <v>73</v>
      </c>
      <c r="AD2482" s="37" t="s">
        <v>51</v>
      </c>
      <c r="AE2482" s="32" t="str">
        <f t="shared" si="365"/>
        <v>Realizado</v>
      </c>
      <c r="AF2482" s="38" t="s">
        <v>68</v>
      </c>
      <c r="AG2482" s="39">
        <f t="shared" si="367"/>
        <v>5386.4</v>
      </c>
      <c r="AH2482" s="40">
        <v>2548098.5699999998</v>
      </c>
      <c r="AI2482" s="35" t="e">
        <f t="shared" si="363"/>
        <v>#N/A</v>
      </c>
      <c r="AJ2482" s="110">
        <v>26651318</v>
      </c>
      <c r="AK2482" s="77">
        <v>5386.4</v>
      </c>
      <c r="AL2482" s="34" t="str">
        <f t="shared" si="364"/>
        <v>Mauricio Alves</v>
      </c>
    </row>
    <row r="2483" spans="1:38" hidden="1" x14ac:dyDescent="0.25">
      <c r="A2483" s="189" t="s">
        <v>365</v>
      </c>
      <c r="B2483" s="26" t="s">
        <v>39</v>
      </c>
      <c r="C2483" s="26" t="s">
        <v>52</v>
      </c>
      <c r="D2483" s="26" t="s">
        <v>40</v>
      </c>
      <c r="E2483" s="117">
        <v>15973</v>
      </c>
      <c r="F2483" s="118">
        <v>988</v>
      </c>
      <c r="G2483" s="118"/>
      <c r="H2483" s="44">
        <v>6000864933</v>
      </c>
      <c r="I2483" s="45">
        <v>1864</v>
      </c>
      <c r="J2483" s="45" t="s">
        <v>1228</v>
      </c>
      <c r="K2483" s="30" t="str">
        <f t="shared" si="366"/>
        <v>Custeio</v>
      </c>
      <c r="L2483" s="119"/>
      <c r="M2483" s="47" t="s">
        <v>1249</v>
      </c>
      <c r="N2483" s="43" t="str">
        <f t="shared" si="369"/>
        <v>Realizado</v>
      </c>
      <c r="O2483" s="119" t="s">
        <v>45</v>
      </c>
      <c r="P2483" s="119" t="s">
        <v>76</v>
      </c>
      <c r="Q2483" s="43" t="str">
        <f>IFERROR(IFERROR(VLOOKUP(H2483,[1]STATUS_CAPEX!I:J,2,0),VLOOKUP(H2483,[1]STATUS_OPEX!H:I,2,0)),0)</f>
        <v>LIB //CONC</v>
      </c>
      <c r="R2483" s="135">
        <v>45628</v>
      </c>
      <c r="S2483" s="32" t="s">
        <v>66</v>
      </c>
      <c r="T2483" s="47" t="s">
        <v>72</v>
      </c>
      <c r="U2483" s="120" t="s">
        <v>39</v>
      </c>
      <c r="V2483" s="120" t="str">
        <f>IF(E2483&gt;0,"OK","NOK")</f>
        <v>OK</v>
      </c>
      <c r="W2483" s="33" t="s">
        <v>49</v>
      </c>
      <c r="X2483" s="33" t="s">
        <v>49</v>
      </c>
      <c r="Y2483" s="120" t="str">
        <f t="shared" si="370"/>
        <v>OK</v>
      </c>
      <c r="Z2483" s="14">
        <f t="shared" si="362"/>
        <v>1</v>
      </c>
      <c r="AA2483" s="121">
        <v>10722.91</v>
      </c>
      <c r="AB2483" s="139" t="str">
        <f>IFERROR(VLOOKUP(H2483,[1]!Tabela11[[#All],[PEP/ORDEM]:[Mês_Acompanhamento]],8,0),"GIRO")</f>
        <v>GIRO</v>
      </c>
      <c r="AC2483" s="36" t="s">
        <v>1048</v>
      </c>
      <c r="AD2483" s="37" t="s">
        <v>51</v>
      </c>
      <c r="AE2483" s="32" t="str">
        <f t="shared" si="365"/>
        <v>Realizado</v>
      </c>
      <c r="AF2483" s="38" t="s">
        <v>68</v>
      </c>
      <c r="AG2483" s="122">
        <f t="shared" si="367"/>
        <v>5587.45</v>
      </c>
      <c r="AH2483" s="40">
        <v>2548098.5699999998</v>
      </c>
      <c r="AI2483" s="123" t="e">
        <f t="shared" si="363"/>
        <v>#N/A</v>
      </c>
      <c r="AJ2483" s="124">
        <v>26671899</v>
      </c>
      <c r="AK2483" s="156">
        <v>5587.45</v>
      </c>
      <c r="AL2483" s="34" t="str">
        <f t="shared" si="364"/>
        <v>Mauricio Alves</v>
      </c>
    </row>
    <row r="2484" spans="1:38" hidden="1" x14ac:dyDescent="0.25">
      <c r="A2484" s="189" t="s">
        <v>365</v>
      </c>
      <c r="B2484" s="26" t="s">
        <v>39</v>
      </c>
      <c r="C2484" s="26" t="s">
        <v>52</v>
      </c>
      <c r="D2484" s="26" t="s">
        <v>40</v>
      </c>
      <c r="E2484" s="27">
        <v>16001</v>
      </c>
      <c r="F2484" s="67">
        <v>989</v>
      </c>
      <c r="G2484" s="67"/>
      <c r="H2484" s="44">
        <v>6000859631</v>
      </c>
      <c r="I2484" s="45" t="s">
        <v>1137</v>
      </c>
      <c r="J2484" s="45" t="s">
        <v>1138</v>
      </c>
      <c r="K2484" s="30" t="str">
        <f t="shared" si="366"/>
        <v>Custeio</v>
      </c>
      <c r="L2484" s="47"/>
      <c r="M2484" s="47" t="s">
        <v>1249</v>
      </c>
      <c r="N2484" s="26" t="str">
        <f t="shared" si="369"/>
        <v>Realizado</v>
      </c>
      <c r="O2484" s="47" t="s">
        <v>45</v>
      </c>
      <c r="P2484" s="119" t="s">
        <v>76</v>
      </c>
      <c r="Q2484" s="26" t="str">
        <f>IFERROR(IFERROR(VLOOKUP(H2484,[1]STATUS_CAPEX!I:J,2,0),VLOOKUP(H2484,[1]STATUS_OPEX!H:I,2,0)),0)</f>
        <v>LIB //CONC</v>
      </c>
      <c r="R2484" s="135">
        <v>45628</v>
      </c>
      <c r="S2484" s="32" t="s">
        <v>66</v>
      </c>
      <c r="T2484" s="47" t="s">
        <v>72</v>
      </c>
      <c r="U2484" s="33" t="s">
        <v>39</v>
      </c>
      <c r="V2484" s="33" t="s">
        <v>39</v>
      </c>
      <c r="W2484" s="33" t="s">
        <v>49</v>
      </c>
      <c r="X2484" s="33" t="s">
        <v>49</v>
      </c>
      <c r="Y2484" s="33" t="str">
        <f t="shared" si="370"/>
        <v>OK</v>
      </c>
      <c r="Z2484" s="14">
        <f t="shared" si="362"/>
        <v>1</v>
      </c>
      <c r="AA2484" s="48">
        <v>4369.75</v>
      </c>
      <c r="AB2484" s="76" t="str">
        <f>IFERROR(VLOOKUP(H2484,[1]!Tabela11[[#All],[PEP/ORDEM]:[Mês_Acompanhamento]],8,0),"GIRO")</f>
        <v>GIRO</v>
      </c>
      <c r="AC2484" s="36" t="s">
        <v>73</v>
      </c>
      <c r="AD2484" s="37" t="s">
        <v>51</v>
      </c>
      <c r="AE2484" s="32" t="str">
        <f t="shared" si="365"/>
        <v>Realizado</v>
      </c>
      <c r="AF2484" s="38" t="s">
        <v>68</v>
      </c>
      <c r="AG2484" s="49">
        <f t="shared" si="367"/>
        <v>1200.21</v>
      </c>
      <c r="AH2484" s="40">
        <v>2548098.5699999998</v>
      </c>
      <c r="AI2484" s="35" t="e">
        <f t="shared" si="363"/>
        <v>#N/A</v>
      </c>
      <c r="AJ2484" s="110">
        <v>26651318</v>
      </c>
      <c r="AK2484" s="77">
        <v>1200.21</v>
      </c>
      <c r="AL2484" s="34" t="str">
        <f t="shared" si="364"/>
        <v>Mauricio Alves</v>
      </c>
    </row>
    <row r="2485" spans="1:38" hidden="1" x14ac:dyDescent="0.25">
      <c r="A2485" s="189" t="s">
        <v>365</v>
      </c>
      <c r="B2485" s="26" t="s">
        <v>39</v>
      </c>
      <c r="C2485" s="26" t="s">
        <v>52</v>
      </c>
      <c r="D2485" s="26" t="s">
        <v>40</v>
      </c>
      <c r="E2485" s="27">
        <v>15970</v>
      </c>
      <c r="F2485" s="67">
        <v>990</v>
      </c>
      <c r="G2485" s="67"/>
      <c r="H2485" s="44">
        <v>6000864935</v>
      </c>
      <c r="I2485" s="45">
        <v>149006458</v>
      </c>
      <c r="J2485" s="45" t="s">
        <v>1255</v>
      </c>
      <c r="K2485" s="30" t="str">
        <f t="shared" si="366"/>
        <v>Custeio</v>
      </c>
      <c r="L2485" s="47"/>
      <c r="M2485" s="47" t="s">
        <v>1249</v>
      </c>
      <c r="N2485" s="26" t="str">
        <f t="shared" si="369"/>
        <v>Realizado</v>
      </c>
      <c r="O2485" s="47" t="s">
        <v>45</v>
      </c>
      <c r="P2485" s="119" t="s">
        <v>76</v>
      </c>
      <c r="Q2485" s="26" t="str">
        <f>IFERROR(IFERROR(VLOOKUP(H2485,[1]STATUS_CAPEX!I:J,2,0),VLOOKUP(H2485,[1]STATUS_OPEX!H:I,2,0)),0)</f>
        <v>LIB //CONC</v>
      </c>
      <c r="R2485" s="135">
        <v>45628</v>
      </c>
      <c r="S2485" s="32" t="s">
        <v>66</v>
      </c>
      <c r="T2485" s="47" t="s">
        <v>72</v>
      </c>
      <c r="U2485" s="33" t="s">
        <v>39</v>
      </c>
      <c r="V2485" s="33" t="str">
        <f>IF(E2485&gt;0,"OK","NOK")</f>
        <v>OK</v>
      </c>
      <c r="W2485" s="33" t="s">
        <v>49</v>
      </c>
      <c r="X2485" s="33" t="s">
        <v>49</v>
      </c>
      <c r="Y2485" s="33" t="str">
        <f t="shared" si="370"/>
        <v>OK</v>
      </c>
      <c r="Z2485" s="14">
        <f t="shared" si="362"/>
        <v>1</v>
      </c>
      <c r="AA2485" s="48">
        <v>6886.75</v>
      </c>
      <c r="AB2485" s="76" t="str">
        <f>IFERROR(VLOOKUP(H2485,[1]!Tabela11[[#All],[PEP/ORDEM]:[Mês_Acompanhamento]],8,0),"GIRO")</f>
        <v>GIRO</v>
      </c>
      <c r="AC2485" s="36" t="s">
        <v>1048</v>
      </c>
      <c r="AD2485" s="37" t="s">
        <v>51</v>
      </c>
      <c r="AE2485" s="32" t="str">
        <f t="shared" si="365"/>
        <v>Realizado</v>
      </c>
      <c r="AF2485" s="38" t="s">
        <v>68</v>
      </c>
      <c r="AG2485" s="49">
        <f t="shared" si="367"/>
        <v>2325.9899999999998</v>
      </c>
      <c r="AH2485" s="40">
        <v>2548098.5699999998</v>
      </c>
      <c r="AI2485" s="35" t="e">
        <f t="shared" si="363"/>
        <v>#N/A</v>
      </c>
      <c r="AJ2485" s="110">
        <v>26671900</v>
      </c>
      <c r="AK2485" s="77">
        <v>2325.9899999999998</v>
      </c>
      <c r="AL2485" s="34" t="str">
        <f t="shared" si="364"/>
        <v>Mauricio Alves</v>
      </c>
    </row>
    <row r="2486" spans="1:38" hidden="1" x14ac:dyDescent="0.25">
      <c r="A2486" s="189" t="s">
        <v>365</v>
      </c>
      <c r="B2486" s="26" t="s">
        <v>39</v>
      </c>
      <c r="C2486" s="26" t="s">
        <v>52</v>
      </c>
      <c r="D2486" s="26" t="s">
        <v>40</v>
      </c>
      <c r="E2486" s="27">
        <v>16001</v>
      </c>
      <c r="F2486" s="67">
        <v>991</v>
      </c>
      <c r="G2486" s="67"/>
      <c r="H2486" s="44">
        <v>6000859631</v>
      </c>
      <c r="I2486" s="45" t="s">
        <v>1137</v>
      </c>
      <c r="J2486" s="45" t="s">
        <v>1138</v>
      </c>
      <c r="K2486" s="30" t="str">
        <f t="shared" si="366"/>
        <v>Custeio</v>
      </c>
      <c r="L2486" s="47"/>
      <c r="M2486" s="47" t="s">
        <v>1249</v>
      </c>
      <c r="N2486" s="26" t="str">
        <f t="shared" si="369"/>
        <v>Realizado</v>
      </c>
      <c r="O2486" s="47" t="s">
        <v>45</v>
      </c>
      <c r="P2486" s="119" t="s">
        <v>76</v>
      </c>
      <c r="Q2486" s="26" t="str">
        <f>IFERROR(IFERROR(VLOOKUP(H2486,[1]STATUS_CAPEX!I:J,2,0),VLOOKUP(H2486,[1]STATUS_OPEX!H:I,2,0)),0)</f>
        <v>LIB //CONC</v>
      </c>
      <c r="R2486" s="135">
        <v>45628</v>
      </c>
      <c r="S2486" s="32" t="s">
        <v>66</v>
      </c>
      <c r="T2486" s="47" t="s">
        <v>72</v>
      </c>
      <c r="U2486" s="33" t="s">
        <v>39</v>
      </c>
      <c r="V2486" s="33" t="s">
        <v>39</v>
      </c>
      <c r="W2486" s="33" t="s">
        <v>49</v>
      </c>
      <c r="X2486" s="33" t="s">
        <v>49</v>
      </c>
      <c r="Y2486" s="33" t="str">
        <f t="shared" si="370"/>
        <v>OK</v>
      </c>
      <c r="Z2486" s="14">
        <f t="shared" si="362"/>
        <v>1</v>
      </c>
      <c r="AA2486" s="48">
        <v>4740.95</v>
      </c>
      <c r="AB2486" s="76" t="str">
        <f>IFERROR(VLOOKUP(H2486,[1]!Tabela11[[#All],[PEP/ORDEM]:[Mês_Acompanhamento]],8,0),"GIRO")</f>
        <v>GIRO</v>
      </c>
      <c r="AC2486" s="36" t="s">
        <v>73</v>
      </c>
      <c r="AD2486" s="37" t="s">
        <v>51</v>
      </c>
      <c r="AE2486" s="32" t="str">
        <f t="shared" si="365"/>
        <v>Realizado</v>
      </c>
      <c r="AF2486" s="38" t="s">
        <v>68</v>
      </c>
      <c r="AG2486" s="49">
        <f t="shared" si="367"/>
        <v>3362.67</v>
      </c>
      <c r="AH2486" s="40">
        <v>2548098.5699999998</v>
      </c>
      <c r="AI2486" s="35" t="e">
        <f t="shared" si="363"/>
        <v>#N/A</v>
      </c>
      <c r="AJ2486" s="110">
        <v>26651318</v>
      </c>
      <c r="AK2486" s="77">
        <v>3362.67</v>
      </c>
      <c r="AL2486" s="34" t="str">
        <f t="shared" si="364"/>
        <v>Mauricio Alves</v>
      </c>
    </row>
    <row r="2487" spans="1:38" hidden="1" x14ac:dyDescent="0.25">
      <c r="A2487" s="189" t="s">
        <v>365</v>
      </c>
      <c r="B2487" s="26" t="s">
        <v>39</v>
      </c>
      <c r="C2487" s="26" t="s">
        <v>52</v>
      </c>
      <c r="D2487" s="26" t="s">
        <v>40</v>
      </c>
      <c r="E2487" s="27">
        <v>16009</v>
      </c>
      <c r="F2487" s="67">
        <v>992</v>
      </c>
      <c r="G2487" s="67"/>
      <c r="H2487" s="223">
        <v>6000866808</v>
      </c>
      <c r="I2487" s="138" t="s">
        <v>1013</v>
      </c>
      <c r="J2487" s="45" t="s">
        <v>380</v>
      </c>
      <c r="K2487" s="30" t="str">
        <f t="shared" si="366"/>
        <v>Custeio</v>
      </c>
      <c r="L2487" s="47" t="s">
        <v>950</v>
      </c>
      <c r="M2487" s="47" t="s">
        <v>1249</v>
      </c>
      <c r="N2487" s="26" t="str">
        <f t="shared" si="369"/>
        <v>Realizado</v>
      </c>
      <c r="O2487" s="47" t="s">
        <v>100</v>
      </c>
      <c r="P2487" s="119" t="s">
        <v>76</v>
      </c>
      <c r="Q2487" s="26" t="str">
        <f>IFERROR(IFERROR(VLOOKUP(H2487,[1]STATUS_CAPEX!I:J,2,0),VLOOKUP(H2487,[1]STATUS_OPEX!H:I,2,0)),0)</f>
        <v>LIB //CONC</v>
      </c>
      <c r="R2487" s="135">
        <v>45628</v>
      </c>
      <c r="S2487" s="32" t="s">
        <v>66</v>
      </c>
      <c r="T2487" s="47" t="s">
        <v>72</v>
      </c>
      <c r="U2487" s="33" t="s">
        <v>378</v>
      </c>
      <c r="V2487" s="120" t="str">
        <f>IF(E2487&gt;0,"OK","NOK")</f>
        <v>OK</v>
      </c>
      <c r="W2487" s="33" t="s">
        <v>49</v>
      </c>
      <c r="X2487" s="33" t="s">
        <v>49</v>
      </c>
      <c r="Y2487" s="120" t="str">
        <f t="shared" si="370"/>
        <v>OK</v>
      </c>
      <c r="Z2487" s="14">
        <f t="shared" si="362"/>
        <v>1</v>
      </c>
      <c r="AA2487" s="48">
        <v>6144.35</v>
      </c>
      <c r="AB2487" s="76" t="str">
        <f>IFERROR(VLOOKUP(H2487,[1]!Tabela11[[#All],[PEP/ORDEM]:[Mês_Acompanhamento]],8,0),"GIRO")</f>
        <v>GIRO</v>
      </c>
      <c r="AC2487" s="36" t="s">
        <v>1048</v>
      </c>
      <c r="AD2487" s="37" t="s">
        <v>51</v>
      </c>
      <c r="AE2487" s="32" t="str">
        <f t="shared" si="365"/>
        <v>Realizado</v>
      </c>
      <c r="AF2487" s="38" t="s">
        <v>68</v>
      </c>
      <c r="AG2487" s="49">
        <f t="shared" si="367"/>
        <v>7550.29</v>
      </c>
      <c r="AH2487" s="40">
        <v>2548098.5699999998</v>
      </c>
      <c r="AI2487" s="35" t="e">
        <f t="shared" si="363"/>
        <v>#N/A</v>
      </c>
      <c r="AJ2487" s="41">
        <v>26724532</v>
      </c>
      <c r="AK2487" s="51">
        <v>7550.29</v>
      </c>
      <c r="AL2487" s="34" t="str">
        <f t="shared" si="364"/>
        <v>Mauricio Alves</v>
      </c>
    </row>
    <row r="2488" spans="1:38" hidden="1" x14ac:dyDescent="0.25">
      <c r="A2488" s="189" t="s">
        <v>365</v>
      </c>
      <c r="B2488" s="26" t="s">
        <v>39</v>
      </c>
      <c r="C2488" s="26" t="s">
        <v>52</v>
      </c>
      <c r="D2488" s="26" t="s">
        <v>40</v>
      </c>
      <c r="E2488" s="27">
        <v>16001</v>
      </c>
      <c r="F2488" s="67">
        <v>993</v>
      </c>
      <c r="G2488" s="67"/>
      <c r="H2488" s="44">
        <v>6000859631</v>
      </c>
      <c r="I2488" s="45" t="s">
        <v>1137</v>
      </c>
      <c r="J2488" s="45" t="s">
        <v>1138</v>
      </c>
      <c r="K2488" s="30" t="str">
        <f t="shared" si="366"/>
        <v>Custeio</v>
      </c>
      <c r="L2488" s="47"/>
      <c r="M2488" s="47" t="s">
        <v>1249</v>
      </c>
      <c r="N2488" s="26" t="str">
        <f t="shared" si="369"/>
        <v>Realizado</v>
      </c>
      <c r="O2488" s="47" t="s">
        <v>45</v>
      </c>
      <c r="P2488" s="119" t="s">
        <v>76</v>
      </c>
      <c r="Q2488" s="26" t="str">
        <f>IFERROR(IFERROR(VLOOKUP(H2488,[1]STATUS_CAPEX!I:J,2,0),VLOOKUP(H2488,[1]STATUS_OPEX!H:I,2,0)),0)</f>
        <v>LIB //CONC</v>
      </c>
      <c r="R2488" s="135">
        <v>45628</v>
      </c>
      <c r="S2488" s="32" t="s">
        <v>66</v>
      </c>
      <c r="T2488" s="47" t="s">
        <v>72</v>
      </c>
      <c r="U2488" s="33" t="s">
        <v>39</v>
      </c>
      <c r="V2488" s="33" t="s">
        <v>39</v>
      </c>
      <c r="W2488" s="33" t="s">
        <v>49</v>
      </c>
      <c r="X2488" s="33" t="s">
        <v>49</v>
      </c>
      <c r="Y2488" s="33" t="str">
        <f t="shared" si="370"/>
        <v>OK</v>
      </c>
      <c r="Z2488" s="14">
        <f t="shared" si="362"/>
        <v>1</v>
      </c>
      <c r="AA2488" s="48">
        <v>6515.55</v>
      </c>
      <c r="AB2488" s="76" t="str">
        <f>IFERROR(VLOOKUP(H2488,[1]!Tabela11[[#All],[PEP/ORDEM]:[Mês_Acompanhamento]],8,0),"GIRO")</f>
        <v>GIRO</v>
      </c>
      <c r="AC2488" s="36" t="s">
        <v>73</v>
      </c>
      <c r="AD2488" s="37" t="s">
        <v>51</v>
      </c>
      <c r="AE2488" s="32" t="str">
        <f t="shared" si="365"/>
        <v>Realizado</v>
      </c>
      <c r="AF2488" s="38" t="s">
        <v>68</v>
      </c>
      <c r="AG2488" s="49">
        <f t="shared" si="367"/>
        <v>3057.14</v>
      </c>
      <c r="AH2488" s="40">
        <v>2548098.5699999998</v>
      </c>
      <c r="AI2488" s="35" t="e">
        <f t="shared" si="363"/>
        <v>#N/A</v>
      </c>
      <c r="AJ2488" s="110">
        <v>26651318</v>
      </c>
      <c r="AK2488" s="77">
        <v>3057.14</v>
      </c>
      <c r="AL2488" s="34" t="str">
        <f t="shared" si="364"/>
        <v>Mauricio Alves</v>
      </c>
    </row>
    <row r="2489" spans="1:38" ht="28.5" hidden="1" x14ac:dyDescent="0.25">
      <c r="A2489" s="189" t="s">
        <v>0</v>
      </c>
      <c r="B2489" s="26" t="s">
        <v>180</v>
      </c>
      <c r="C2489" s="26" t="s">
        <v>558</v>
      </c>
      <c r="D2489" s="26" t="s">
        <v>40</v>
      </c>
      <c r="E2489" s="27">
        <v>15976</v>
      </c>
      <c r="F2489" s="67">
        <v>994</v>
      </c>
      <c r="G2489" s="67"/>
      <c r="H2489" s="44" t="s">
        <v>558</v>
      </c>
      <c r="I2489" s="138" t="s">
        <v>1256</v>
      </c>
      <c r="J2489" s="45" t="s">
        <v>1254</v>
      </c>
      <c r="K2489" s="30" t="str">
        <f t="shared" si="366"/>
        <v>Sem Informação</v>
      </c>
      <c r="L2489" s="47" t="s">
        <v>950</v>
      </c>
      <c r="M2489" s="47" t="s">
        <v>1249</v>
      </c>
      <c r="N2489" s="26" t="str">
        <f t="shared" si="369"/>
        <v>Pendente</v>
      </c>
      <c r="O2489" s="47" t="s">
        <v>137</v>
      </c>
      <c r="P2489" s="119" t="s">
        <v>76</v>
      </c>
      <c r="Q2489" s="26">
        <f>IFERROR(IFERROR(VLOOKUP(H2489,[1]STATUS_CAPEX!I:J,2,0),VLOOKUP(H2489,[1]STATUS_OPEX!H:I,2,0)),0)</f>
        <v>0</v>
      </c>
      <c r="R2489" s="135">
        <v>45628</v>
      </c>
      <c r="S2489" s="32" t="s">
        <v>66</v>
      </c>
      <c r="T2489" s="47" t="s">
        <v>72</v>
      </c>
      <c r="U2489" s="33" t="s">
        <v>67</v>
      </c>
      <c r="V2489" s="120" t="str">
        <f t="shared" ref="V2489:V2502" si="371">IF(E2489&gt;0,"OK","NOK")</f>
        <v>OK</v>
      </c>
      <c r="W2489" s="33" t="s">
        <v>49</v>
      </c>
      <c r="X2489" s="33" t="s">
        <v>49</v>
      </c>
      <c r="Y2489" s="120" t="str">
        <f t="shared" si="370"/>
        <v>NOK</v>
      </c>
      <c r="Z2489" s="14">
        <f t="shared" si="362"/>
        <v>0.6</v>
      </c>
      <c r="AA2489" s="48">
        <v>5509.4</v>
      </c>
      <c r="AB2489" s="76" t="str">
        <f>IFERROR(VLOOKUP(H2489,[1]!Tabela11[[#All],[PEP/ORDEM]:[Mês_Acompanhamento]],8,0),"GIRO")</f>
        <v>GIRO</v>
      </c>
      <c r="AC2489" s="36" t="s">
        <v>298</v>
      </c>
      <c r="AD2489" s="37">
        <v>45645</v>
      </c>
      <c r="AE2489" s="32" t="str">
        <f t="shared" si="365"/>
        <v>Não realizado</v>
      </c>
      <c r="AF2489" s="38" t="s">
        <v>68</v>
      </c>
      <c r="AG2489" s="49">
        <f t="shared" si="367"/>
        <v>0</v>
      </c>
      <c r="AH2489" s="40">
        <v>2548098.5699999998</v>
      </c>
      <c r="AI2489" s="35" t="e">
        <f t="shared" si="363"/>
        <v>#N/A</v>
      </c>
      <c r="AJ2489" s="41">
        <v>0</v>
      </c>
      <c r="AK2489" s="51">
        <v>0</v>
      </c>
      <c r="AL2489" s="34" t="str">
        <f t="shared" si="364"/>
        <v>Mauricio Alves</v>
      </c>
    </row>
    <row r="2490" spans="1:38" hidden="1" x14ac:dyDescent="0.25">
      <c r="A2490" s="189" t="s">
        <v>365</v>
      </c>
      <c r="B2490" s="26" t="s">
        <v>39</v>
      </c>
      <c r="C2490" s="26" t="s">
        <v>52</v>
      </c>
      <c r="D2490" s="26" t="s">
        <v>40</v>
      </c>
      <c r="E2490" s="27">
        <v>45191730</v>
      </c>
      <c r="F2490" s="67">
        <v>995</v>
      </c>
      <c r="G2490" s="67"/>
      <c r="H2490" s="44">
        <v>6000865619</v>
      </c>
      <c r="I2490" s="45" t="s">
        <v>287</v>
      </c>
      <c r="J2490" s="45" t="s">
        <v>1257</v>
      </c>
      <c r="K2490" s="30" t="str">
        <f t="shared" si="366"/>
        <v>Custeio</v>
      </c>
      <c r="L2490" s="47" t="s">
        <v>950</v>
      </c>
      <c r="M2490" s="47" t="s">
        <v>1249</v>
      </c>
      <c r="N2490" s="26" t="str">
        <f t="shared" si="369"/>
        <v>Realizado</v>
      </c>
      <c r="O2490" s="47" t="s">
        <v>45</v>
      </c>
      <c r="P2490" s="119" t="s">
        <v>76</v>
      </c>
      <c r="Q2490" s="26" t="str">
        <f>IFERROR(IFERROR(VLOOKUP(H2490,[1]STATUS_CAPEX!I:J,2,0),VLOOKUP(H2490,[1]STATUS_OPEX!H:I,2,0)),0)</f>
        <v>LIB //CONC</v>
      </c>
      <c r="R2490" s="135">
        <v>45628</v>
      </c>
      <c r="S2490" s="32" t="s">
        <v>66</v>
      </c>
      <c r="T2490" s="47" t="s">
        <v>72</v>
      </c>
      <c r="U2490" s="33" t="s">
        <v>39</v>
      </c>
      <c r="V2490" s="120" t="str">
        <f t="shared" si="371"/>
        <v>OK</v>
      </c>
      <c r="W2490" s="33" t="s">
        <v>49</v>
      </c>
      <c r="X2490" s="33" t="s">
        <v>49</v>
      </c>
      <c r="Y2490" s="120" t="str">
        <f t="shared" si="370"/>
        <v>OK</v>
      </c>
      <c r="Z2490" s="14">
        <f t="shared" si="362"/>
        <v>1</v>
      </c>
      <c r="AA2490" s="48">
        <v>142.11000000000001</v>
      </c>
      <c r="AB2490" s="76" t="str">
        <f>IFERROR(VLOOKUP(H2490,[1]!Tabela11[[#All],[PEP/ORDEM]:[Mês_Acompanhamento]],8,0),"GIRO")</f>
        <v>GIRO</v>
      </c>
      <c r="AC2490" s="36" t="s">
        <v>1107</v>
      </c>
      <c r="AD2490" s="37" t="s">
        <v>51</v>
      </c>
      <c r="AE2490" s="32" t="str">
        <f t="shared" si="365"/>
        <v>Realizado</v>
      </c>
      <c r="AF2490" s="38" t="s">
        <v>68</v>
      </c>
      <c r="AG2490" s="49">
        <f t="shared" si="367"/>
        <v>175.02</v>
      </c>
      <c r="AH2490" s="40">
        <v>2548098.5699999998</v>
      </c>
      <c r="AI2490" s="35" t="e">
        <f t="shared" si="363"/>
        <v>#N/A</v>
      </c>
      <c r="AJ2490" s="41">
        <v>26688452</v>
      </c>
      <c r="AK2490" s="51">
        <v>175.02</v>
      </c>
      <c r="AL2490" s="34" t="str">
        <f t="shared" si="364"/>
        <v>Mauricio Alves</v>
      </c>
    </row>
    <row r="2491" spans="1:38" hidden="1" x14ac:dyDescent="0.25">
      <c r="A2491" s="43" t="s">
        <v>365</v>
      </c>
      <c r="B2491" s="26" t="s">
        <v>39</v>
      </c>
      <c r="C2491" s="26" t="s">
        <v>52</v>
      </c>
      <c r="D2491" s="26" t="s">
        <v>40</v>
      </c>
      <c r="E2491" s="27">
        <v>45192257</v>
      </c>
      <c r="F2491" s="67">
        <v>375</v>
      </c>
      <c r="G2491" s="67"/>
      <c r="H2491" s="44">
        <v>6000865395</v>
      </c>
      <c r="I2491" s="45" t="s">
        <v>287</v>
      </c>
      <c r="J2491" s="45" t="s">
        <v>288</v>
      </c>
      <c r="K2491" s="30" t="str">
        <f t="shared" si="366"/>
        <v>Custeio</v>
      </c>
      <c r="L2491" s="47"/>
      <c r="M2491" s="47" t="s">
        <v>541</v>
      </c>
      <c r="N2491" s="26" t="str">
        <f t="shared" si="369"/>
        <v>Realizado</v>
      </c>
      <c r="O2491" s="47" t="s">
        <v>100</v>
      </c>
      <c r="P2491" s="47" t="s">
        <v>76</v>
      </c>
      <c r="Q2491" s="26" t="str">
        <f>IFERROR(IFERROR(VLOOKUP(H2491,[1]STATUS_CAPEX!I:J,2,0),VLOOKUP(H2491,[1]STATUS_OPEX!H:I,2,0)),0)</f>
        <v>LIB //CONC</v>
      </c>
      <c r="R2491" s="135">
        <v>45628</v>
      </c>
      <c r="S2491" s="32" t="s">
        <v>66</v>
      </c>
      <c r="T2491" s="47" t="s">
        <v>72</v>
      </c>
      <c r="U2491" s="33" t="s">
        <v>39</v>
      </c>
      <c r="V2491" s="33" t="str">
        <f t="shared" si="371"/>
        <v>OK</v>
      </c>
      <c r="W2491" s="33" t="s">
        <v>49</v>
      </c>
      <c r="X2491" s="33" t="s">
        <v>49</v>
      </c>
      <c r="Y2491" s="33" t="str">
        <f t="shared" si="370"/>
        <v>OK</v>
      </c>
      <c r="Z2491" s="14">
        <f t="shared" si="362"/>
        <v>1</v>
      </c>
      <c r="AA2491" s="48">
        <v>2789.2</v>
      </c>
      <c r="AB2491" s="76" t="str">
        <f>IFERROR(VLOOKUP(H2491,[1]!Tabela11[[#All],[PEP/ORDEM]:[Mês_Acompanhamento]],8,0),"GIRO")</f>
        <v>GIRO</v>
      </c>
      <c r="AC2491" s="36" t="str">
        <f>IFERROR(VLOOKUP(T2491,[1]STATUS_CAPEX!Q:R,2,0),"SAMUEL OLIVEIRA")</f>
        <v>SAMUEL OLIVEIRA</v>
      </c>
      <c r="AD2491" s="37" t="s">
        <v>51</v>
      </c>
      <c r="AE2491" s="32" t="str">
        <f t="shared" si="365"/>
        <v>Realizado</v>
      </c>
      <c r="AF2491" s="38" t="s">
        <v>68</v>
      </c>
      <c r="AG2491" s="49">
        <f t="shared" si="367"/>
        <v>18.38</v>
      </c>
      <c r="AH2491" s="40">
        <v>2548098.5699999998</v>
      </c>
      <c r="AI2491" s="35" t="e">
        <f t="shared" si="363"/>
        <v>#N/A</v>
      </c>
      <c r="AJ2491" s="110">
        <v>26672563</v>
      </c>
      <c r="AK2491" s="77">
        <v>18.38</v>
      </c>
      <c r="AL2491" s="34" t="str">
        <f t="shared" si="364"/>
        <v>Mauricio Alves</v>
      </c>
    </row>
    <row r="2492" spans="1:38" hidden="1" x14ac:dyDescent="0.25">
      <c r="A2492" s="26" t="s">
        <v>365</v>
      </c>
      <c r="B2492" s="30" t="s">
        <v>39</v>
      </c>
      <c r="C2492" s="26" t="s">
        <v>52</v>
      </c>
      <c r="D2492" s="26" t="s">
        <v>40</v>
      </c>
      <c r="E2492" s="27">
        <v>16989</v>
      </c>
      <c r="F2492" s="67">
        <v>376</v>
      </c>
      <c r="G2492" s="67"/>
      <c r="H2492" s="223">
        <v>6000865396</v>
      </c>
      <c r="I2492" s="45">
        <v>93000016</v>
      </c>
      <c r="J2492" s="45" t="s">
        <v>332</v>
      </c>
      <c r="K2492" s="30" t="str">
        <f t="shared" si="366"/>
        <v>Custeio</v>
      </c>
      <c r="L2492" s="47"/>
      <c r="M2492" s="47" t="s">
        <v>523</v>
      </c>
      <c r="N2492" s="26" t="str">
        <f t="shared" si="369"/>
        <v>Pendente</v>
      </c>
      <c r="O2492" s="47" t="s">
        <v>45</v>
      </c>
      <c r="P2492" s="47" t="s">
        <v>1027</v>
      </c>
      <c r="Q2492" s="26" t="str">
        <f>IFERROR(IFERROR(VLOOKUP(H2492,[1]STATUS_CAPEX!I:J,2,0),VLOOKUP(H2492,[1]STATUS_OPEX!H:I,2,0)),0)</f>
        <v>LIB //CONC</v>
      </c>
      <c r="R2492" s="135">
        <v>45628</v>
      </c>
      <c r="S2492" s="32" t="s">
        <v>66</v>
      </c>
      <c r="T2492" s="47" t="s">
        <v>72</v>
      </c>
      <c r="U2492" s="33" t="s">
        <v>67</v>
      </c>
      <c r="V2492" s="120" t="str">
        <f t="shared" si="371"/>
        <v>OK</v>
      </c>
      <c r="W2492" s="33" t="s">
        <v>49</v>
      </c>
      <c r="X2492" s="33" t="s">
        <v>49</v>
      </c>
      <c r="Y2492" s="120" t="str">
        <f t="shared" si="370"/>
        <v>OK</v>
      </c>
      <c r="Z2492" s="14">
        <f t="shared" si="362"/>
        <v>0.8</v>
      </c>
      <c r="AA2492" s="48">
        <v>4783.82</v>
      </c>
      <c r="AB2492" s="76" t="str">
        <f>IFERROR(VLOOKUP(H2492,[1]!Tabela11[[#All],[PEP/ORDEM]:[Mês_Acompanhamento]],8,0),"GIRO")</f>
        <v>GIRO</v>
      </c>
      <c r="AC2492" s="36" t="str">
        <f>IFERROR(VLOOKUP(T2492,[1]STATUS_CAPEX!Q:R,2,0),"SAMUEL OLIVEIRA")</f>
        <v>SAMUEL OLIVEIRA</v>
      </c>
      <c r="AD2492" s="37" t="s">
        <v>51</v>
      </c>
      <c r="AE2492" s="32" t="str">
        <f t="shared" si="365"/>
        <v>Realizado</v>
      </c>
      <c r="AF2492" s="38" t="s">
        <v>68</v>
      </c>
      <c r="AG2492" s="49">
        <f t="shared" si="367"/>
        <v>740.99</v>
      </c>
      <c r="AH2492" s="40">
        <v>2548098.5699999998</v>
      </c>
      <c r="AI2492" s="35" t="e">
        <f t="shared" si="363"/>
        <v>#N/A</v>
      </c>
      <c r="AJ2492" s="41">
        <v>26672928</v>
      </c>
      <c r="AK2492" s="51">
        <v>740.99</v>
      </c>
      <c r="AL2492" s="34" t="str">
        <f t="shared" si="364"/>
        <v>Mauricio Alves</v>
      </c>
    </row>
    <row r="2493" spans="1:38" hidden="1" x14ac:dyDescent="0.25">
      <c r="A2493" s="43" t="s">
        <v>0</v>
      </c>
      <c r="B2493" s="26" t="s">
        <v>180</v>
      </c>
      <c r="C2493" s="26" t="s">
        <v>180</v>
      </c>
      <c r="D2493" s="26" t="s">
        <v>40</v>
      </c>
      <c r="E2493" s="27">
        <v>45189325</v>
      </c>
      <c r="F2493" s="67">
        <v>377</v>
      </c>
      <c r="G2493" s="67"/>
      <c r="H2493" s="44">
        <v>6000865397</v>
      </c>
      <c r="I2493" s="45">
        <v>230000938</v>
      </c>
      <c r="J2493" s="45" t="s">
        <v>1143</v>
      </c>
      <c r="K2493" s="30" t="str">
        <f t="shared" si="366"/>
        <v>Custeio</v>
      </c>
      <c r="L2493" s="47" t="s">
        <v>950</v>
      </c>
      <c r="M2493" s="47" t="s">
        <v>541</v>
      </c>
      <c r="N2493" s="26" t="str">
        <f t="shared" si="369"/>
        <v>Pendente</v>
      </c>
      <c r="O2493" s="47" t="s">
        <v>100</v>
      </c>
      <c r="P2493" s="47" t="s">
        <v>753</v>
      </c>
      <c r="Q2493" s="26" t="str">
        <f>IFERROR(IFERROR(VLOOKUP(H2493,[1]STATUS_CAPEX!I:J,2,0),VLOOKUP(H2493,[1]STATUS_OPEX!H:I,2,0)),0)</f>
        <v>ABER//ABER</v>
      </c>
      <c r="R2493" s="135">
        <v>45628</v>
      </c>
      <c r="S2493" s="32" t="s">
        <v>66</v>
      </c>
      <c r="T2493" s="47" t="s">
        <v>72</v>
      </c>
      <c r="U2493" s="33" t="s">
        <v>67</v>
      </c>
      <c r="V2493" s="120" t="str">
        <f t="shared" si="371"/>
        <v>OK</v>
      </c>
      <c r="W2493" s="33" t="s">
        <v>49</v>
      </c>
      <c r="X2493" s="33" t="s">
        <v>49</v>
      </c>
      <c r="Y2493" s="120" t="str">
        <f t="shared" si="370"/>
        <v>NOK</v>
      </c>
      <c r="Z2493" s="14">
        <f t="shared" si="362"/>
        <v>0.6</v>
      </c>
      <c r="AA2493" s="48">
        <v>616.55999999999995</v>
      </c>
      <c r="AB2493" s="76" t="str">
        <f>IFERROR(VLOOKUP(H2493,[1]!Tabela11[[#All],[PEP/ORDEM]:[Mês_Acompanhamento]],8,0),"GIRO")</f>
        <v>GIRO</v>
      </c>
      <c r="AC2493" s="36" t="s">
        <v>298</v>
      </c>
      <c r="AD2493" s="37">
        <v>45645</v>
      </c>
      <c r="AE2493" s="32" t="str">
        <f t="shared" si="365"/>
        <v>Não realizado</v>
      </c>
      <c r="AF2493" s="38" t="s">
        <v>68</v>
      </c>
      <c r="AG2493" s="49">
        <f t="shared" si="367"/>
        <v>0</v>
      </c>
      <c r="AH2493" s="40">
        <v>2548098.5699999998</v>
      </c>
      <c r="AI2493" s="35" t="e">
        <f t="shared" si="363"/>
        <v>#N/A</v>
      </c>
      <c r="AJ2493" s="41">
        <v>0</v>
      </c>
      <c r="AK2493" s="51">
        <v>0</v>
      </c>
      <c r="AL2493" s="34" t="str">
        <f t="shared" si="364"/>
        <v>Mauricio Alves</v>
      </c>
    </row>
    <row r="2494" spans="1:38" hidden="1" x14ac:dyDescent="0.25">
      <c r="A2494" s="26" t="s">
        <v>0</v>
      </c>
      <c r="B2494" s="26" t="s">
        <v>180</v>
      </c>
      <c r="C2494" s="26" t="s">
        <v>180</v>
      </c>
      <c r="D2494" s="26" t="s">
        <v>40</v>
      </c>
      <c r="E2494" s="27">
        <v>92028</v>
      </c>
      <c r="F2494" s="67">
        <v>359</v>
      </c>
      <c r="G2494" s="67"/>
      <c r="H2494" s="44" t="s">
        <v>1258</v>
      </c>
      <c r="I2494" s="45" t="s">
        <v>63</v>
      </c>
      <c r="J2494" s="45" t="s">
        <v>63</v>
      </c>
      <c r="K2494" s="30" t="str">
        <f t="shared" si="366"/>
        <v>EME</v>
      </c>
      <c r="L2494" s="47" t="s">
        <v>950</v>
      </c>
      <c r="M2494" s="47" t="s">
        <v>44</v>
      </c>
      <c r="N2494" s="26" t="str">
        <f t="shared" si="369"/>
        <v>Pendente</v>
      </c>
      <c r="O2494" s="47" t="s">
        <v>45</v>
      </c>
      <c r="P2494" s="47" t="s">
        <v>946</v>
      </c>
      <c r="Q2494" s="26" t="str">
        <f>IFERROR(IFERROR(VLOOKUP(H2494,[1]STATUS_CAPEX!I:J,2,0),VLOOKUP(H2494,[1]STATUS_OPEX!H:I,2,0)),0)</f>
        <v>LIB //ATEC</v>
      </c>
      <c r="R2494" s="135">
        <v>45628</v>
      </c>
      <c r="S2494" s="32" t="s">
        <v>66</v>
      </c>
      <c r="T2494" s="47" t="s">
        <v>48</v>
      </c>
      <c r="U2494" s="33" t="s">
        <v>67</v>
      </c>
      <c r="V2494" s="120" t="str">
        <f t="shared" si="371"/>
        <v>OK</v>
      </c>
      <c r="W2494" s="33" t="s">
        <v>49</v>
      </c>
      <c r="X2494" s="33" t="s">
        <v>148</v>
      </c>
      <c r="Y2494" s="120" t="str">
        <f t="shared" si="370"/>
        <v>NOK</v>
      </c>
      <c r="Z2494" s="14">
        <f t="shared" si="362"/>
        <v>0.4</v>
      </c>
      <c r="AA2494" s="48">
        <v>9122.2800000000007</v>
      </c>
      <c r="AB2494" s="76" t="str">
        <f>IFERROR(VLOOKUP(H2494,[1]!Tabela11[[#All],[PEP/ORDEM]:[Mês_Acompanhamento]],8,0),"GIRO")</f>
        <v>GIRO</v>
      </c>
      <c r="AC2494" s="36" t="s">
        <v>347</v>
      </c>
      <c r="AD2494" s="70">
        <v>45645</v>
      </c>
      <c r="AE2494" s="32" t="str">
        <f t="shared" si="365"/>
        <v>Não realizado</v>
      </c>
      <c r="AF2494" s="38" t="s">
        <v>68</v>
      </c>
      <c r="AG2494" s="49">
        <f t="shared" si="367"/>
        <v>0</v>
      </c>
      <c r="AH2494" s="40">
        <v>2548098.5699999998</v>
      </c>
      <c r="AI2494" s="35" t="e">
        <f t="shared" si="363"/>
        <v>#N/A</v>
      </c>
      <c r="AJ2494" s="41">
        <v>0</v>
      </c>
      <c r="AK2494" s="51">
        <v>0</v>
      </c>
      <c r="AL2494" s="34" t="str">
        <f t="shared" si="364"/>
        <v>Mauricio Alves</v>
      </c>
    </row>
    <row r="2495" spans="1:38" hidden="1" x14ac:dyDescent="0.25">
      <c r="A2495" s="189" t="s">
        <v>183</v>
      </c>
      <c r="B2495" s="26" t="s">
        <v>1259</v>
      </c>
      <c r="C2495" s="26" t="s">
        <v>558</v>
      </c>
      <c r="D2495" s="26" t="s">
        <v>354</v>
      </c>
      <c r="E2495" s="27">
        <v>16009</v>
      </c>
      <c r="F2495" s="67">
        <v>360</v>
      </c>
      <c r="G2495" s="67"/>
      <c r="H2495" s="223">
        <v>6000864091</v>
      </c>
      <c r="I2495" s="45">
        <v>67603128</v>
      </c>
      <c r="J2495" s="45" t="s">
        <v>380</v>
      </c>
      <c r="K2495" s="30" t="str">
        <f t="shared" si="366"/>
        <v>Custeio</v>
      </c>
      <c r="L2495" s="47"/>
      <c r="M2495" s="47" t="s">
        <v>44</v>
      </c>
      <c r="N2495" s="26" t="str">
        <f t="shared" si="369"/>
        <v>Pendente</v>
      </c>
      <c r="O2495" s="47" t="s">
        <v>117</v>
      </c>
      <c r="P2495" s="47" t="s">
        <v>76</v>
      </c>
      <c r="Q2495" s="26" t="str">
        <f>IFERROR(IFERROR(VLOOKUP(H2495,[1]STATUS_CAPEX!I:J,2,0),VLOOKUP(H2495,[1]STATUS_OPEX!H:I,2,0)),0)</f>
        <v>ABER//ABER</v>
      </c>
      <c r="R2495" s="135">
        <v>45628</v>
      </c>
      <c r="S2495" s="32" t="s">
        <v>66</v>
      </c>
      <c r="T2495" s="47" t="s">
        <v>72</v>
      </c>
      <c r="U2495" s="47"/>
      <c r="V2495" s="33" t="str">
        <f t="shared" si="371"/>
        <v>OK</v>
      </c>
      <c r="W2495" s="33" t="s">
        <v>49</v>
      </c>
      <c r="X2495" s="33" t="s">
        <v>49</v>
      </c>
      <c r="Y2495" s="33" t="str">
        <f t="shared" si="370"/>
        <v>NOK</v>
      </c>
      <c r="Z2495" s="14">
        <f t="shared" si="362"/>
        <v>0.6</v>
      </c>
      <c r="AA2495" s="48">
        <v>6409.36</v>
      </c>
      <c r="AB2495" s="76" t="str">
        <f>IFERROR(VLOOKUP(H2495,[1]!Tabela11[[#All],[PEP/ORDEM]:[Mês_Acompanhamento]],8,0),"GIRO")</f>
        <v>GIRO</v>
      </c>
      <c r="AC2495" s="36" t="s">
        <v>1058</v>
      </c>
      <c r="AD2495" s="37" t="s">
        <v>51</v>
      </c>
      <c r="AE2495" s="32" t="str">
        <f t="shared" si="365"/>
        <v>Não realizado</v>
      </c>
      <c r="AF2495" s="38" t="s">
        <v>68</v>
      </c>
      <c r="AG2495" s="49">
        <f t="shared" si="367"/>
        <v>6409.36</v>
      </c>
      <c r="AH2495" s="40">
        <v>2548098.5699999998</v>
      </c>
      <c r="AI2495" s="35" t="e">
        <f t="shared" si="363"/>
        <v>#N/A</v>
      </c>
      <c r="AJ2495" s="110"/>
      <c r="AK2495" s="77"/>
      <c r="AL2495" s="34" t="str">
        <f t="shared" si="364"/>
        <v>Erica Fragoso</v>
      </c>
    </row>
    <row r="2496" spans="1:38" hidden="1" x14ac:dyDescent="0.25">
      <c r="A2496" s="189" t="s">
        <v>0</v>
      </c>
      <c r="B2496" s="26" t="s">
        <v>180</v>
      </c>
      <c r="C2496" s="26" t="s">
        <v>180</v>
      </c>
      <c r="D2496" s="26" t="s">
        <v>40</v>
      </c>
      <c r="E2496" s="27">
        <v>9281411</v>
      </c>
      <c r="F2496" s="67">
        <v>361</v>
      </c>
      <c r="G2496" s="67"/>
      <c r="H2496" s="44">
        <v>6000864342</v>
      </c>
      <c r="I2496" s="45">
        <v>93005608</v>
      </c>
      <c r="J2496" s="45" t="s">
        <v>1198</v>
      </c>
      <c r="K2496" s="30" t="str">
        <f t="shared" si="366"/>
        <v>Custeio</v>
      </c>
      <c r="L2496" s="47" t="s">
        <v>950</v>
      </c>
      <c r="M2496" s="47" t="s">
        <v>44</v>
      </c>
      <c r="N2496" s="26" t="str">
        <f t="shared" si="369"/>
        <v>Pendente</v>
      </c>
      <c r="O2496" s="47" t="s">
        <v>117</v>
      </c>
      <c r="P2496" s="47" t="s">
        <v>653</v>
      </c>
      <c r="Q2496" s="26" t="str">
        <f>IFERROR(IFERROR(VLOOKUP(H2496,[1]STATUS_CAPEX!I:J,2,0),VLOOKUP(H2496,[1]STATUS_OPEX!H:I,2,0)),0)</f>
        <v>ABER//ABER</v>
      </c>
      <c r="R2496" s="135">
        <v>45628</v>
      </c>
      <c r="S2496" s="32" t="s">
        <v>66</v>
      </c>
      <c r="T2496" s="47" t="s">
        <v>72</v>
      </c>
      <c r="U2496" s="33" t="s">
        <v>67</v>
      </c>
      <c r="V2496" s="120" t="str">
        <f t="shared" si="371"/>
        <v>OK</v>
      </c>
      <c r="W2496" s="33" t="s">
        <v>49</v>
      </c>
      <c r="X2496" s="33" t="s">
        <v>49</v>
      </c>
      <c r="Y2496" s="120" t="str">
        <f t="shared" si="370"/>
        <v>NOK</v>
      </c>
      <c r="Z2496" s="14">
        <f t="shared" si="362"/>
        <v>0.6</v>
      </c>
      <c r="AA2496" s="48">
        <v>2480.52</v>
      </c>
      <c r="AB2496" s="76" t="str">
        <f>IFERROR(VLOOKUP(H2496,[1]!Tabela11[[#All],[PEP/ORDEM]:[Mês_Acompanhamento]],8,0),"GIRO")</f>
        <v>GIRO</v>
      </c>
      <c r="AC2496" s="36" t="s">
        <v>298</v>
      </c>
      <c r="AD2496" s="37">
        <v>45645</v>
      </c>
      <c r="AE2496" s="32" t="str">
        <f t="shared" si="365"/>
        <v>Não realizado</v>
      </c>
      <c r="AF2496" s="38" t="s">
        <v>68</v>
      </c>
      <c r="AG2496" s="49">
        <f t="shared" si="367"/>
        <v>0</v>
      </c>
      <c r="AH2496" s="40">
        <v>2548098.5699999998</v>
      </c>
      <c r="AI2496" s="35" t="e">
        <f t="shared" si="363"/>
        <v>#N/A</v>
      </c>
      <c r="AJ2496" s="41">
        <v>0</v>
      </c>
      <c r="AK2496" s="51">
        <v>0</v>
      </c>
      <c r="AL2496" s="34" t="str">
        <f t="shared" si="364"/>
        <v>Mauricio Alves</v>
      </c>
    </row>
    <row r="2497" spans="1:38" hidden="1" x14ac:dyDescent="0.25">
      <c r="A2497" s="189" t="s">
        <v>0</v>
      </c>
      <c r="B2497" s="26" t="s">
        <v>180</v>
      </c>
      <c r="C2497" s="26" t="s">
        <v>180</v>
      </c>
      <c r="D2497" s="26" t="s">
        <v>40</v>
      </c>
      <c r="E2497" s="27">
        <v>92410</v>
      </c>
      <c r="F2497" s="67">
        <v>362</v>
      </c>
      <c r="G2497" s="67"/>
      <c r="H2497" s="44">
        <v>6000864341</v>
      </c>
      <c r="I2497" s="45" t="s">
        <v>287</v>
      </c>
      <c r="J2497" s="45" t="s">
        <v>1152</v>
      </c>
      <c r="K2497" s="30" t="str">
        <f t="shared" si="366"/>
        <v>Custeio</v>
      </c>
      <c r="L2497" s="47" t="s">
        <v>950</v>
      </c>
      <c r="M2497" s="47" t="s">
        <v>44</v>
      </c>
      <c r="N2497" s="26" t="str">
        <f t="shared" si="369"/>
        <v>Pendente</v>
      </c>
      <c r="O2497" s="47" t="s">
        <v>100</v>
      </c>
      <c r="P2497" s="47" t="s">
        <v>1260</v>
      </c>
      <c r="Q2497" s="26" t="str">
        <f>IFERROR(IFERROR(VLOOKUP(H2497,[1]STATUS_CAPEX!I:J,2,0),VLOOKUP(H2497,[1]STATUS_OPEX!H:I,2,0)),0)</f>
        <v>ABER//ABER</v>
      </c>
      <c r="R2497" s="135">
        <v>45628</v>
      </c>
      <c r="S2497" s="32" t="s">
        <v>66</v>
      </c>
      <c r="T2497" s="47" t="s">
        <v>72</v>
      </c>
      <c r="U2497" s="33" t="s">
        <v>67</v>
      </c>
      <c r="V2497" s="120" t="str">
        <f t="shared" si="371"/>
        <v>OK</v>
      </c>
      <c r="W2497" s="33" t="s">
        <v>49</v>
      </c>
      <c r="X2497" s="33" t="s">
        <v>49</v>
      </c>
      <c r="Y2497" s="120" t="str">
        <f t="shared" si="370"/>
        <v>NOK</v>
      </c>
      <c r="Z2497" s="14">
        <f t="shared" si="362"/>
        <v>0.6</v>
      </c>
      <c r="AA2497" s="48">
        <v>5627.83</v>
      </c>
      <c r="AB2497" s="76" t="str">
        <f>IFERROR(VLOOKUP(H2497,[1]!Tabela11[[#All],[PEP/ORDEM]:[Mês_Acompanhamento]],8,0),"GIRO")</f>
        <v>GIRO</v>
      </c>
      <c r="AC2497" s="36" t="s">
        <v>298</v>
      </c>
      <c r="AD2497" s="37">
        <v>45645</v>
      </c>
      <c r="AE2497" s="32" t="str">
        <f t="shared" si="365"/>
        <v>Não realizado</v>
      </c>
      <c r="AF2497" s="38" t="s">
        <v>68</v>
      </c>
      <c r="AG2497" s="49">
        <f t="shared" si="367"/>
        <v>0</v>
      </c>
      <c r="AH2497" s="40">
        <v>2548098.5699999998</v>
      </c>
      <c r="AI2497" s="35" t="e">
        <f t="shared" si="363"/>
        <v>#N/A</v>
      </c>
      <c r="AJ2497" s="41">
        <v>0</v>
      </c>
      <c r="AK2497" s="51">
        <v>0</v>
      </c>
      <c r="AL2497" s="34" t="str">
        <f t="shared" si="364"/>
        <v>Mauricio Alves</v>
      </c>
    </row>
    <row r="2498" spans="1:38" hidden="1" x14ac:dyDescent="0.25">
      <c r="A2498" s="189" t="s">
        <v>0</v>
      </c>
      <c r="B2498" s="26" t="s">
        <v>180</v>
      </c>
      <c r="C2498" s="26" t="s">
        <v>180</v>
      </c>
      <c r="D2498" s="26" t="s">
        <v>40</v>
      </c>
      <c r="E2498" s="27">
        <v>4333</v>
      </c>
      <c r="F2498" s="67">
        <v>363</v>
      </c>
      <c r="G2498" s="67"/>
      <c r="H2498" s="44">
        <v>6000864338</v>
      </c>
      <c r="I2498" s="45">
        <v>230012142</v>
      </c>
      <c r="J2498" s="45" t="s">
        <v>1103</v>
      </c>
      <c r="K2498" s="30" t="str">
        <f t="shared" si="366"/>
        <v>Custeio</v>
      </c>
      <c r="L2498" s="47" t="s">
        <v>950</v>
      </c>
      <c r="M2498" s="47" t="s">
        <v>44</v>
      </c>
      <c r="N2498" s="26" t="str">
        <f t="shared" si="369"/>
        <v>Pendente</v>
      </c>
      <c r="O2498" s="47" t="s">
        <v>45</v>
      </c>
      <c r="P2498" s="47" t="s">
        <v>653</v>
      </c>
      <c r="Q2498" s="26" t="str">
        <f>IFERROR(IFERROR(VLOOKUP(H2498,[1]STATUS_CAPEX!I:J,2,0),VLOOKUP(H2498,[1]STATUS_OPEX!H:I,2,0)),0)</f>
        <v>ABER//ABER</v>
      </c>
      <c r="R2498" s="135">
        <v>45628</v>
      </c>
      <c r="S2498" s="32" t="s">
        <v>66</v>
      </c>
      <c r="T2498" s="47" t="s">
        <v>72</v>
      </c>
      <c r="U2498" s="33" t="s">
        <v>67</v>
      </c>
      <c r="V2498" s="120" t="str">
        <f t="shared" si="371"/>
        <v>OK</v>
      </c>
      <c r="W2498" s="33" t="s">
        <v>49</v>
      </c>
      <c r="X2498" s="33" t="s">
        <v>49</v>
      </c>
      <c r="Y2498" s="120" t="str">
        <f t="shared" si="370"/>
        <v>NOK</v>
      </c>
      <c r="Z2498" s="14">
        <f t="shared" ref="Z2498:Z2561" si="372">(COUNTIF(U2498:Y2498,"OK")+COUNTIF(V2498:Y2498,"NA")+COUNTIF(U2498:Y2498,"anexado")+COUNTIF(V2498:Y2498,"sem anexo"))/5</f>
        <v>0.6</v>
      </c>
      <c r="AA2498" s="48">
        <v>5322.98</v>
      </c>
      <c r="AB2498" s="76" t="str">
        <f>IFERROR(VLOOKUP(H2498,[1]!Tabela11[[#All],[PEP/ORDEM]:[Mês_Acompanhamento]],8,0),"GIRO")</f>
        <v>GIRO</v>
      </c>
      <c r="AC2498" s="36" t="s">
        <v>298</v>
      </c>
      <c r="AD2498" s="37">
        <v>45645</v>
      </c>
      <c r="AE2498" s="32" t="str">
        <f t="shared" si="365"/>
        <v>Não realizado</v>
      </c>
      <c r="AF2498" s="38" t="s">
        <v>68</v>
      </c>
      <c r="AG2498" s="49">
        <f t="shared" si="367"/>
        <v>0</v>
      </c>
      <c r="AH2498" s="40">
        <v>2548098.5699999998</v>
      </c>
      <c r="AI2498" s="35" t="e">
        <f t="shared" ref="AI2498:AI2561" si="373">VLOOKUP(T2498,AN:AO,2,0)</f>
        <v>#N/A</v>
      </c>
      <c r="AJ2498" s="41">
        <v>0</v>
      </c>
      <c r="AK2498" s="51">
        <v>0</v>
      </c>
      <c r="AL2498" s="34" t="str">
        <f t="shared" ref="AL2498:AL2561" si="374">IF(OR(A2498="pendência planejamento", A2498="pendência construtiva", A2498="logistica equatorial"), "Erica Fragoso", IF(OR(A2498="obras coms", A2498="obras conc", A2498="pendência fechamento", A2498="almoxarifado", A2498="Fechamento", A2498="Disponibilidade Noturna", A2498="Sobre Aviso", A2498="Disponibilidade Contrato", A2498="Disponibilidade"), "Mauricio Alves", ""))</f>
        <v>Mauricio Alves</v>
      </c>
    </row>
    <row r="2499" spans="1:38" hidden="1" x14ac:dyDescent="0.25">
      <c r="A2499" s="189" t="s">
        <v>106</v>
      </c>
      <c r="B2499" s="30" t="s">
        <v>39</v>
      </c>
      <c r="C2499" s="26" t="s">
        <v>52</v>
      </c>
      <c r="D2499" s="26" t="s">
        <v>40</v>
      </c>
      <c r="E2499" s="27">
        <v>4330</v>
      </c>
      <c r="F2499" s="67">
        <v>364</v>
      </c>
      <c r="G2499" s="67"/>
      <c r="H2499" s="44">
        <v>6000864337</v>
      </c>
      <c r="I2499" s="45">
        <v>230012757</v>
      </c>
      <c r="J2499" s="45" t="s">
        <v>1105</v>
      </c>
      <c r="K2499" s="30" t="str">
        <f t="shared" si="366"/>
        <v>Custeio</v>
      </c>
      <c r="L2499" s="47" t="s">
        <v>950</v>
      </c>
      <c r="M2499" s="47" t="s">
        <v>44</v>
      </c>
      <c r="N2499" s="26" t="str">
        <f t="shared" si="369"/>
        <v>Pendente</v>
      </c>
      <c r="O2499" s="47" t="s">
        <v>45</v>
      </c>
      <c r="P2499" s="47" t="s">
        <v>104</v>
      </c>
      <c r="Q2499" s="26" t="str">
        <f>IFERROR(IFERROR(VLOOKUP(H2499,[1]STATUS_CAPEX!I:J,2,0),VLOOKUP(H2499,[1]STATUS_OPEX!H:I,2,0)),0)</f>
        <v>LIB //ATEC</v>
      </c>
      <c r="R2499" s="135">
        <v>45628</v>
      </c>
      <c r="S2499" s="32" t="s">
        <v>66</v>
      </c>
      <c r="T2499" s="47" t="s">
        <v>72</v>
      </c>
      <c r="U2499" s="33" t="s">
        <v>67</v>
      </c>
      <c r="V2499" s="120" t="str">
        <f t="shared" si="371"/>
        <v>OK</v>
      </c>
      <c r="W2499" s="33" t="s">
        <v>49</v>
      </c>
      <c r="X2499" s="33" t="s">
        <v>49</v>
      </c>
      <c r="Y2499" s="120" t="str">
        <f t="shared" si="370"/>
        <v>OK</v>
      </c>
      <c r="Z2499" s="14">
        <f t="shared" si="372"/>
        <v>0.8</v>
      </c>
      <c r="AA2499" s="48">
        <v>3726.7</v>
      </c>
      <c r="AB2499" s="76" t="str">
        <f>IFERROR(VLOOKUP(H2499,[1]!Tabela11[[#All],[PEP/ORDEM]:[Mês_Acompanhamento]],8,0),"GIRO")</f>
        <v>GIRO</v>
      </c>
      <c r="AC2499" s="36" t="s">
        <v>1107</v>
      </c>
      <c r="AD2499" s="37" t="s">
        <v>51</v>
      </c>
      <c r="AE2499" s="32" t="str">
        <f t="shared" ref="AE2499:AE2562" si="375">IF(AND(AJ2499&gt;0, AK2499&gt;0), "Realizado", "Não realizado")</f>
        <v>Realizado</v>
      </c>
      <c r="AF2499" s="38" t="s">
        <v>68</v>
      </c>
      <c r="AG2499" s="49">
        <f t="shared" si="367"/>
        <v>552.71</v>
      </c>
      <c r="AH2499" s="40">
        <v>2548098.5699999998</v>
      </c>
      <c r="AI2499" s="35" t="e">
        <f t="shared" si="373"/>
        <v>#N/A</v>
      </c>
      <c r="AJ2499" s="110">
        <v>26688775</v>
      </c>
      <c r="AK2499" s="51">
        <v>552.71</v>
      </c>
      <c r="AL2499" s="34" t="str">
        <f t="shared" si="374"/>
        <v>Mauricio Alves</v>
      </c>
    </row>
    <row r="2500" spans="1:38" hidden="1" x14ac:dyDescent="0.25">
      <c r="A2500" s="26" t="s">
        <v>0</v>
      </c>
      <c r="B2500" s="26" t="s">
        <v>180</v>
      </c>
      <c r="C2500" s="26" t="s">
        <v>180</v>
      </c>
      <c r="D2500" s="26" t="s">
        <v>40</v>
      </c>
      <c r="E2500" s="27">
        <v>87060</v>
      </c>
      <c r="F2500" s="67">
        <v>539</v>
      </c>
      <c r="G2500" s="67"/>
      <c r="H2500" s="44" t="s">
        <v>1261</v>
      </c>
      <c r="I2500" s="45" t="s">
        <v>63</v>
      </c>
      <c r="J2500" s="45" t="s">
        <v>63</v>
      </c>
      <c r="K2500" s="30" t="str">
        <f t="shared" si="366"/>
        <v>EME</v>
      </c>
      <c r="L2500" s="47" t="s">
        <v>950</v>
      </c>
      <c r="M2500" s="47" t="s">
        <v>99</v>
      </c>
      <c r="N2500" s="26" t="str">
        <f t="shared" si="369"/>
        <v>Pendente</v>
      </c>
      <c r="O2500" s="47" t="s">
        <v>64</v>
      </c>
      <c r="P2500" s="47" t="s">
        <v>808</v>
      </c>
      <c r="Q2500" s="26" t="str">
        <f>IFERROR(IFERROR(VLOOKUP(H2500,[1]STATUS_CAPEX!I:J,2,0),VLOOKUP(H2500,[1]STATUS_OPEX!H:I,2,0)),0)</f>
        <v>LIB //ATEC</v>
      </c>
      <c r="R2500" s="135">
        <v>45628</v>
      </c>
      <c r="S2500" s="32" t="s">
        <v>66</v>
      </c>
      <c r="T2500" s="47" t="s">
        <v>48</v>
      </c>
      <c r="U2500" s="33" t="s">
        <v>67</v>
      </c>
      <c r="V2500" s="120" t="str">
        <f t="shared" si="371"/>
        <v>OK</v>
      </c>
      <c r="W2500" s="33" t="s">
        <v>49</v>
      </c>
      <c r="X2500" s="33" t="s">
        <v>148</v>
      </c>
      <c r="Y2500" s="120" t="str">
        <f t="shared" si="370"/>
        <v>NOK</v>
      </c>
      <c r="Z2500" s="14">
        <f t="shared" si="372"/>
        <v>0.4</v>
      </c>
      <c r="AA2500" s="48">
        <v>6043.09</v>
      </c>
      <c r="AB2500" s="76" t="str">
        <f>IFERROR(VLOOKUP(H2500,[1]!Tabela11[[#All],[PEP/ORDEM]:[Mês_Acompanhamento]],8,0),"GIRO")</f>
        <v>GIRO</v>
      </c>
      <c r="AC2500" s="36" t="s">
        <v>347</v>
      </c>
      <c r="AD2500" s="70">
        <v>45645</v>
      </c>
      <c r="AE2500" s="32" t="str">
        <f t="shared" si="375"/>
        <v>Não realizado</v>
      </c>
      <c r="AF2500" s="38" t="s">
        <v>68</v>
      </c>
      <c r="AG2500" s="39">
        <f t="shared" si="367"/>
        <v>0</v>
      </c>
      <c r="AH2500" s="40">
        <v>2548098.5699999998</v>
      </c>
      <c r="AI2500" s="35" t="e">
        <f t="shared" si="373"/>
        <v>#N/A</v>
      </c>
      <c r="AJ2500" s="41">
        <v>0</v>
      </c>
      <c r="AK2500" s="51">
        <v>0</v>
      </c>
      <c r="AL2500" s="34" t="str">
        <f t="shared" si="374"/>
        <v>Mauricio Alves</v>
      </c>
    </row>
    <row r="2501" spans="1:38" hidden="1" x14ac:dyDescent="0.25">
      <c r="A2501" s="26" t="s">
        <v>0</v>
      </c>
      <c r="B2501" s="26" t="s">
        <v>180</v>
      </c>
      <c r="C2501" s="26" t="s">
        <v>180</v>
      </c>
      <c r="D2501" s="26" t="s">
        <v>40</v>
      </c>
      <c r="E2501" s="27">
        <v>88091</v>
      </c>
      <c r="F2501" s="67">
        <v>540</v>
      </c>
      <c r="G2501" s="67"/>
      <c r="H2501" s="44" t="s">
        <v>1262</v>
      </c>
      <c r="I2501" s="45" t="s">
        <v>63</v>
      </c>
      <c r="J2501" s="45" t="s">
        <v>63</v>
      </c>
      <c r="K2501" s="30" t="str">
        <f t="shared" si="366"/>
        <v>EME</v>
      </c>
      <c r="L2501" s="47" t="s">
        <v>950</v>
      </c>
      <c r="M2501" s="47" t="s">
        <v>99</v>
      </c>
      <c r="N2501" s="26" t="str">
        <f t="shared" si="369"/>
        <v>Pendente</v>
      </c>
      <c r="O2501" s="47" t="s">
        <v>45</v>
      </c>
      <c r="P2501" s="47" t="s">
        <v>700</v>
      </c>
      <c r="Q2501" s="26" t="str">
        <f>IFERROR(IFERROR(VLOOKUP(H2501,[1]STATUS_CAPEX!I:J,2,0),VLOOKUP(H2501,[1]STATUS_OPEX!H:I,2,0)),0)</f>
        <v>LIB //ATEC</v>
      </c>
      <c r="R2501" s="135">
        <v>45628</v>
      </c>
      <c r="S2501" s="32" t="s">
        <v>66</v>
      </c>
      <c r="T2501" s="47" t="s">
        <v>48</v>
      </c>
      <c r="U2501" s="33" t="s">
        <v>67</v>
      </c>
      <c r="V2501" s="120" t="str">
        <f t="shared" si="371"/>
        <v>OK</v>
      </c>
      <c r="W2501" s="33" t="s">
        <v>49</v>
      </c>
      <c r="X2501" s="33" t="s">
        <v>148</v>
      </c>
      <c r="Y2501" s="120" t="str">
        <f t="shared" si="370"/>
        <v>NOK</v>
      </c>
      <c r="Z2501" s="14">
        <f t="shared" si="372"/>
        <v>0.4</v>
      </c>
      <c r="AA2501" s="48">
        <v>3489.68</v>
      </c>
      <c r="AB2501" s="76" t="str">
        <f>IFERROR(VLOOKUP(H2501,[1]!Tabela11[[#All],[PEP/ORDEM]:[Mês_Acompanhamento]],8,0),"GIRO")</f>
        <v>GIRO</v>
      </c>
      <c r="AC2501" s="36" t="s">
        <v>347</v>
      </c>
      <c r="AD2501" s="70">
        <v>45645</v>
      </c>
      <c r="AE2501" s="32" t="str">
        <f t="shared" si="375"/>
        <v>Não realizado</v>
      </c>
      <c r="AF2501" s="38" t="s">
        <v>68</v>
      </c>
      <c r="AG2501" s="39">
        <f t="shared" si="367"/>
        <v>0</v>
      </c>
      <c r="AH2501" s="40">
        <v>2548098.5699999998</v>
      </c>
      <c r="AI2501" s="35" t="e">
        <f t="shared" si="373"/>
        <v>#N/A</v>
      </c>
      <c r="AJ2501" s="41">
        <v>0</v>
      </c>
      <c r="AK2501" s="51">
        <v>0</v>
      </c>
      <c r="AL2501" s="34" t="str">
        <f t="shared" si="374"/>
        <v>Mauricio Alves</v>
      </c>
    </row>
    <row r="2502" spans="1:38" hidden="1" x14ac:dyDescent="0.25">
      <c r="A2502" s="26" t="s">
        <v>106</v>
      </c>
      <c r="B2502" s="26" t="s">
        <v>180</v>
      </c>
      <c r="C2502" s="26" t="s">
        <v>68</v>
      </c>
      <c r="D2502" s="26" t="s">
        <v>40</v>
      </c>
      <c r="E2502" s="27">
        <v>86356</v>
      </c>
      <c r="F2502" s="67">
        <v>541</v>
      </c>
      <c r="G2502" s="67"/>
      <c r="H2502" s="44" t="s">
        <v>1263</v>
      </c>
      <c r="I2502" s="45" t="s">
        <v>63</v>
      </c>
      <c r="J2502" s="45" t="s">
        <v>63</v>
      </c>
      <c r="K2502" s="30" t="str">
        <f t="shared" si="366"/>
        <v>EME</v>
      </c>
      <c r="L2502" s="47" t="s">
        <v>950</v>
      </c>
      <c r="M2502" s="47" t="s">
        <v>99</v>
      </c>
      <c r="N2502" s="26" t="str">
        <f t="shared" si="369"/>
        <v>Pendente</v>
      </c>
      <c r="O2502" s="47" t="s">
        <v>117</v>
      </c>
      <c r="P2502" s="47" t="s">
        <v>700</v>
      </c>
      <c r="Q2502" s="26" t="str">
        <f>IFERROR(IFERROR(VLOOKUP(H2502,[1]STATUS_CAPEX!I:J,2,0),VLOOKUP(H2502,[1]STATUS_OPEX!H:I,2,0)),0)</f>
        <v>LIB //ENER</v>
      </c>
      <c r="R2502" s="135">
        <v>45628</v>
      </c>
      <c r="S2502" s="32" t="s">
        <v>66</v>
      </c>
      <c r="T2502" s="47" t="s">
        <v>48</v>
      </c>
      <c r="U2502" s="33" t="s">
        <v>67</v>
      </c>
      <c r="V2502" s="120" t="str">
        <f t="shared" si="371"/>
        <v>OK</v>
      </c>
      <c r="W2502" s="33" t="s">
        <v>49</v>
      </c>
      <c r="X2502" s="33" t="s">
        <v>49</v>
      </c>
      <c r="Y2502" s="120" t="str">
        <f t="shared" si="370"/>
        <v>OK</v>
      </c>
      <c r="Z2502" s="14">
        <f t="shared" si="372"/>
        <v>0.8</v>
      </c>
      <c r="AA2502" s="48">
        <v>3897.08</v>
      </c>
      <c r="AB2502" s="76" t="str">
        <f>IFERROR(VLOOKUP(H2502,[1]!Tabela11[[#All],[PEP/ORDEM]:[Mês_Acompanhamento]],8,0),"GIRO")</f>
        <v>GIRO</v>
      </c>
      <c r="AC2502" s="36" t="s">
        <v>347</v>
      </c>
      <c r="AD2502" s="37" t="s">
        <v>51</v>
      </c>
      <c r="AE2502" s="32" t="str">
        <f t="shared" si="375"/>
        <v>Realizado</v>
      </c>
      <c r="AF2502" s="38" t="s">
        <v>68</v>
      </c>
      <c r="AG2502" s="39">
        <f t="shared" si="367"/>
        <v>3690.81</v>
      </c>
      <c r="AH2502" s="40">
        <v>2548098.5699999998</v>
      </c>
      <c r="AI2502" s="35" t="e">
        <f t="shared" si="373"/>
        <v>#N/A</v>
      </c>
      <c r="AJ2502" s="41">
        <v>1</v>
      </c>
      <c r="AK2502" s="51">
        <v>3690.81</v>
      </c>
      <c r="AL2502" s="34" t="str">
        <f t="shared" si="374"/>
        <v>Mauricio Alves</v>
      </c>
    </row>
    <row r="2503" spans="1:38" hidden="1" x14ac:dyDescent="0.25">
      <c r="A2503" s="26" t="s">
        <v>106</v>
      </c>
      <c r="B2503" s="30" t="s">
        <v>39</v>
      </c>
      <c r="C2503" s="26" t="s">
        <v>52</v>
      </c>
      <c r="D2503" s="26" t="s">
        <v>40</v>
      </c>
      <c r="E2503" s="27">
        <v>45190178</v>
      </c>
      <c r="F2503" s="67">
        <v>542</v>
      </c>
      <c r="G2503" s="67"/>
      <c r="H2503" s="44">
        <v>6000861258</v>
      </c>
      <c r="I2503" s="45">
        <v>93000174</v>
      </c>
      <c r="J2503" s="45" t="s">
        <v>607</v>
      </c>
      <c r="K2503" s="30" t="str">
        <f t="shared" si="366"/>
        <v>Custeio</v>
      </c>
      <c r="L2503" s="47"/>
      <c r="M2503" s="47" t="s">
        <v>99</v>
      </c>
      <c r="N2503" s="26" t="str">
        <f t="shared" si="369"/>
        <v>Pendente</v>
      </c>
      <c r="O2503" s="47" t="s">
        <v>100</v>
      </c>
      <c r="P2503" s="47" t="s">
        <v>81</v>
      </c>
      <c r="Q2503" s="26" t="str">
        <f>IFERROR(IFERROR(VLOOKUP(H2503,[1]STATUS_CAPEX!I:J,2,0),VLOOKUP(H2503,[1]STATUS_OPEX!H:I,2,0)),0)</f>
        <v>LIB //ATEC</v>
      </c>
      <c r="R2503" s="135">
        <v>45628</v>
      </c>
      <c r="S2503" s="32" t="s">
        <v>66</v>
      </c>
      <c r="T2503" s="47" t="s">
        <v>72</v>
      </c>
      <c r="U2503" s="33" t="s">
        <v>67</v>
      </c>
      <c r="V2503" s="33" t="s">
        <v>39</v>
      </c>
      <c r="W2503" s="33" t="s">
        <v>49</v>
      </c>
      <c r="X2503" s="33" t="s">
        <v>49</v>
      </c>
      <c r="Y2503" s="33" t="str">
        <f t="shared" si="370"/>
        <v>OK</v>
      </c>
      <c r="Z2503" s="14">
        <f t="shared" si="372"/>
        <v>0.8</v>
      </c>
      <c r="AA2503" s="48">
        <v>1300.24</v>
      </c>
      <c r="AB2503" s="76" t="str">
        <f>IFERROR(VLOOKUP(H2503,[1]!Tabela11[[#All],[PEP/ORDEM]:[Mês_Acompanhamento]],8,0),"GIRO")</f>
        <v>GIRO</v>
      </c>
      <c r="AC2503" s="36" t="s">
        <v>525</v>
      </c>
      <c r="AD2503" s="37" t="s">
        <v>51</v>
      </c>
      <c r="AE2503" s="32" t="str">
        <f t="shared" si="375"/>
        <v>Realizado</v>
      </c>
      <c r="AF2503" s="38" t="s">
        <v>68</v>
      </c>
      <c r="AG2503" s="39">
        <f t="shared" si="367"/>
        <v>974.93</v>
      </c>
      <c r="AH2503" s="40">
        <v>2548098.5699999998</v>
      </c>
      <c r="AI2503" s="35" t="e">
        <f t="shared" si="373"/>
        <v>#N/A</v>
      </c>
      <c r="AJ2503" s="110">
        <v>26601828</v>
      </c>
      <c r="AK2503" s="77">
        <v>974.93</v>
      </c>
      <c r="AL2503" s="34" t="str">
        <f t="shared" si="374"/>
        <v>Mauricio Alves</v>
      </c>
    </row>
    <row r="2504" spans="1:38" hidden="1" x14ac:dyDescent="0.25">
      <c r="A2504" s="189" t="s">
        <v>106</v>
      </c>
      <c r="B2504" s="30" t="s">
        <v>39</v>
      </c>
      <c r="C2504" s="26" t="s">
        <v>52</v>
      </c>
      <c r="D2504" s="26" t="s">
        <v>40</v>
      </c>
      <c r="E2504" s="27">
        <v>45190218</v>
      </c>
      <c r="F2504" s="67">
        <v>543</v>
      </c>
      <c r="G2504" s="67"/>
      <c r="H2504" s="44">
        <v>6000864332</v>
      </c>
      <c r="I2504" s="45">
        <v>67612796</v>
      </c>
      <c r="J2504" s="45" t="s">
        <v>607</v>
      </c>
      <c r="K2504" s="30" t="str">
        <f t="shared" si="366"/>
        <v>Custeio</v>
      </c>
      <c r="L2504" s="47" t="s">
        <v>950</v>
      </c>
      <c r="M2504" s="47" t="s">
        <v>99</v>
      </c>
      <c r="N2504" s="26" t="str">
        <f t="shared" si="369"/>
        <v>Pendente</v>
      </c>
      <c r="O2504" s="47" t="s">
        <v>117</v>
      </c>
      <c r="P2504" s="47" t="s">
        <v>81</v>
      </c>
      <c r="Q2504" s="26" t="str">
        <f>IFERROR(IFERROR(VLOOKUP(H2504,[1]STATUS_CAPEX!I:J,2,0),VLOOKUP(H2504,[1]STATUS_OPEX!H:I,2,0)),0)</f>
        <v>LIB //ATEC</v>
      </c>
      <c r="R2504" s="135">
        <v>45628</v>
      </c>
      <c r="S2504" s="32" t="s">
        <v>66</v>
      </c>
      <c r="T2504" s="47" t="s">
        <v>72</v>
      </c>
      <c r="U2504" s="33" t="s">
        <v>67</v>
      </c>
      <c r="V2504" s="120" t="str">
        <f t="shared" ref="V2504:V2526" si="376">IF(E2504&gt;0,"OK","NOK")</f>
        <v>OK</v>
      </c>
      <c r="W2504" s="33" t="s">
        <v>49</v>
      </c>
      <c r="X2504" s="33" t="s">
        <v>49</v>
      </c>
      <c r="Y2504" s="120" t="str">
        <f t="shared" si="370"/>
        <v>OK</v>
      </c>
      <c r="Z2504" s="14">
        <f t="shared" si="372"/>
        <v>0.8</v>
      </c>
      <c r="AA2504" s="48">
        <v>1300.24</v>
      </c>
      <c r="AB2504" s="76" t="str">
        <f>IFERROR(VLOOKUP(H2504,[1]!Tabela11[[#All],[PEP/ORDEM]:[Mês_Acompanhamento]],8,0),"GIRO")</f>
        <v>GIRO</v>
      </c>
      <c r="AC2504" s="36" t="s">
        <v>1107</v>
      </c>
      <c r="AD2504" s="37" t="s">
        <v>51</v>
      </c>
      <c r="AE2504" s="32" t="str">
        <f t="shared" si="375"/>
        <v>Realizado</v>
      </c>
      <c r="AF2504" s="38" t="s">
        <v>68</v>
      </c>
      <c r="AG2504" s="39">
        <f t="shared" si="367"/>
        <v>1244.5999999999999</v>
      </c>
      <c r="AH2504" s="40">
        <v>2548098.5699999998</v>
      </c>
      <c r="AI2504" s="35" t="e">
        <f t="shared" si="373"/>
        <v>#N/A</v>
      </c>
      <c r="AJ2504" s="41">
        <v>26688482</v>
      </c>
      <c r="AK2504" s="51">
        <v>1244.5999999999999</v>
      </c>
      <c r="AL2504" s="34" t="str">
        <f t="shared" si="374"/>
        <v>Mauricio Alves</v>
      </c>
    </row>
    <row r="2505" spans="1:38" hidden="1" x14ac:dyDescent="0.25">
      <c r="A2505" s="26" t="s">
        <v>106</v>
      </c>
      <c r="B2505" s="30" t="s">
        <v>39</v>
      </c>
      <c r="C2505" s="26" t="s">
        <v>52</v>
      </c>
      <c r="D2505" s="26" t="s">
        <v>40</v>
      </c>
      <c r="E2505" s="27">
        <v>45190408</v>
      </c>
      <c r="F2505" s="67">
        <v>544</v>
      </c>
      <c r="G2505" s="67"/>
      <c r="H2505" s="44">
        <v>6000861280</v>
      </c>
      <c r="I2505" s="112">
        <v>67600139</v>
      </c>
      <c r="J2505" s="112" t="s">
        <v>607</v>
      </c>
      <c r="K2505" s="30" t="str">
        <f t="shared" si="366"/>
        <v>Custeio</v>
      </c>
      <c r="L2505" s="47"/>
      <c r="M2505" s="47" t="s">
        <v>99</v>
      </c>
      <c r="N2505" s="26" t="str">
        <f t="shared" si="369"/>
        <v>Pendente</v>
      </c>
      <c r="O2505" s="47" t="s">
        <v>117</v>
      </c>
      <c r="P2505" s="47" t="s">
        <v>81</v>
      </c>
      <c r="Q2505" s="26" t="str">
        <f>IFERROR(IFERROR(VLOOKUP(H2505,[1]STATUS_CAPEX!I:J,2,0),VLOOKUP(H2505,[1]STATUS_OPEX!H:I,2,0)),0)</f>
        <v>LIB //ATEC</v>
      </c>
      <c r="R2505" s="135">
        <v>45628</v>
      </c>
      <c r="S2505" s="32" t="s">
        <v>66</v>
      </c>
      <c r="T2505" s="47" t="s">
        <v>72</v>
      </c>
      <c r="U2505" s="120" t="s">
        <v>67</v>
      </c>
      <c r="V2505" s="33" t="str">
        <f t="shared" si="376"/>
        <v>OK</v>
      </c>
      <c r="W2505" s="33" t="s">
        <v>49</v>
      </c>
      <c r="X2505" s="33" t="s">
        <v>49</v>
      </c>
      <c r="Y2505" s="33" t="str">
        <f t="shared" si="370"/>
        <v>OK</v>
      </c>
      <c r="Z2505" s="14">
        <f t="shared" si="372"/>
        <v>0.8</v>
      </c>
      <c r="AA2505" s="48">
        <v>1300.24</v>
      </c>
      <c r="AB2505" s="76" t="str">
        <f>IFERROR(VLOOKUP(H2505,[1]!Tabela11[[#All],[PEP/ORDEM]:[Mês_Acompanhamento]],8,0),"GIRO")</f>
        <v>GIRO</v>
      </c>
      <c r="AC2505" s="36" t="s">
        <v>73</v>
      </c>
      <c r="AD2505" s="37" t="s">
        <v>51</v>
      </c>
      <c r="AE2505" s="32" t="str">
        <f t="shared" si="375"/>
        <v>Realizado</v>
      </c>
      <c r="AF2505" s="38" t="s">
        <v>68</v>
      </c>
      <c r="AG2505" s="39">
        <f t="shared" si="367"/>
        <v>974.93</v>
      </c>
      <c r="AH2505" s="40">
        <v>2548098.5699999998</v>
      </c>
      <c r="AI2505" s="35" t="e">
        <f t="shared" si="373"/>
        <v>#N/A</v>
      </c>
      <c r="AJ2505" s="110">
        <v>26601827</v>
      </c>
      <c r="AK2505" s="77">
        <v>974.93</v>
      </c>
      <c r="AL2505" s="34" t="str">
        <f t="shared" si="374"/>
        <v>Mauricio Alves</v>
      </c>
    </row>
    <row r="2506" spans="1:38" hidden="1" x14ac:dyDescent="0.25">
      <c r="A2506" s="26" t="s">
        <v>0</v>
      </c>
      <c r="B2506" s="26" t="s">
        <v>180</v>
      </c>
      <c r="C2506" s="26" t="s">
        <v>180</v>
      </c>
      <c r="D2506" s="26" t="s">
        <v>40</v>
      </c>
      <c r="E2506" s="27">
        <v>94294</v>
      </c>
      <c r="F2506" s="67">
        <v>545</v>
      </c>
      <c r="G2506" s="67"/>
      <c r="H2506" s="44" t="s">
        <v>1264</v>
      </c>
      <c r="I2506" s="45" t="s">
        <v>63</v>
      </c>
      <c r="J2506" s="45" t="s">
        <v>63</v>
      </c>
      <c r="K2506" s="30" t="str">
        <f t="shared" si="366"/>
        <v>EME</v>
      </c>
      <c r="L2506" s="47" t="s">
        <v>950</v>
      </c>
      <c r="M2506" s="47" t="s">
        <v>99</v>
      </c>
      <c r="N2506" s="26" t="str">
        <f t="shared" si="369"/>
        <v>Pendente</v>
      </c>
      <c r="O2506" s="47" t="s">
        <v>100</v>
      </c>
      <c r="P2506" s="47" t="s">
        <v>700</v>
      </c>
      <c r="Q2506" s="26" t="str">
        <f>IFERROR(IFERROR(VLOOKUP(H2506,[1]STATUS_CAPEX!I:J,2,0),VLOOKUP(H2506,[1]STATUS_OPEX!H:I,2,0)),0)</f>
        <v>LIB //ATEC</v>
      </c>
      <c r="R2506" s="135">
        <v>45628</v>
      </c>
      <c r="S2506" s="32" t="s">
        <v>66</v>
      </c>
      <c r="T2506" s="47" t="s">
        <v>48</v>
      </c>
      <c r="U2506" s="33" t="s">
        <v>67</v>
      </c>
      <c r="V2506" s="120" t="str">
        <f t="shared" si="376"/>
        <v>OK</v>
      </c>
      <c r="W2506" s="33" t="s">
        <v>49</v>
      </c>
      <c r="X2506" s="33" t="s">
        <v>148</v>
      </c>
      <c r="Y2506" s="120" t="str">
        <f t="shared" si="370"/>
        <v>NOK</v>
      </c>
      <c r="Z2506" s="14">
        <f t="shared" si="372"/>
        <v>0.4</v>
      </c>
      <c r="AA2506" s="48">
        <v>3489.68</v>
      </c>
      <c r="AB2506" s="76" t="str">
        <f>IFERROR(VLOOKUP(H2506,[1]!Tabela11[[#All],[PEP/ORDEM]:[Mês_Acompanhamento]],8,0),"GIRO")</f>
        <v>GIRO</v>
      </c>
      <c r="AC2506" s="36" t="s">
        <v>347</v>
      </c>
      <c r="AD2506" s="70">
        <v>45642</v>
      </c>
      <c r="AE2506" s="32" t="str">
        <f t="shared" si="375"/>
        <v>Não realizado</v>
      </c>
      <c r="AF2506" s="38" t="s">
        <v>68</v>
      </c>
      <c r="AG2506" s="39">
        <f t="shared" si="367"/>
        <v>0</v>
      </c>
      <c r="AH2506" s="40">
        <v>2548098.5699999998</v>
      </c>
      <c r="AI2506" s="35" t="e">
        <f t="shared" si="373"/>
        <v>#N/A</v>
      </c>
      <c r="AJ2506" s="41">
        <v>0</v>
      </c>
      <c r="AK2506" s="51">
        <v>0</v>
      </c>
      <c r="AL2506" s="34" t="str">
        <f t="shared" si="374"/>
        <v>Mauricio Alves</v>
      </c>
    </row>
    <row r="2507" spans="1:38" hidden="1" x14ac:dyDescent="0.25">
      <c r="A2507" s="26" t="s">
        <v>0</v>
      </c>
      <c r="B2507" s="26" t="s">
        <v>180</v>
      </c>
      <c r="C2507" s="26" t="s">
        <v>180</v>
      </c>
      <c r="D2507" s="26" t="s">
        <v>40</v>
      </c>
      <c r="E2507" s="27">
        <v>92410</v>
      </c>
      <c r="F2507" s="67">
        <v>546</v>
      </c>
      <c r="G2507" s="67"/>
      <c r="H2507" s="44" t="s">
        <v>1265</v>
      </c>
      <c r="I2507" s="45" t="s">
        <v>63</v>
      </c>
      <c r="J2507" s="45" t="s">
        <v>63</v>
      </c>
      <c r="K2507" s="30" t="str">
        <f t="shared" si="366"/>
        <v>EME</v>
      </c>
      <c r="L2507" s="47" t="s">
        <v>950</v>
      </c>
      <c r="M2507" s="47" t="s">
        <v>99</v>
      </c>
      <c r="N2507" s="26" t="str">
        <f t="shared" si="369"/>
        <v>Pendente</v>
      </c>
      <c r="O2507" s="47" t="s">
        <v>100</v>
      </c>
      <c r="P2507" s="47" t="s">
        <v>705</v>
      </c>
      <c r="Q2507" s="26" t="str">
        <f>IFERROR(IFERROR(VLOOKUP(H2507,[1]STATUS_CAPEX!I:J,2,0),VLOOKUP(H2507,[1]STATUS_OPEX!H:I,2,0)),0)</f>
        <v>LIB //ATEC</v>
      </c>
      <c r="R2507" s="135">
        <v>45628</v>
      </c>
      <c r="S2507" s="32" t="s">
        <v>66</v>
      </c>
      <c r="T2507" s="47" t="s">
        <v>48</v>
      </c>
      <c r="U2507" s="33" t="s">
        <v>67</v>
      </c>
      <c r="V2507" s="120" t="str">
        <f t="shared" si="376"/>
        <v>OK</v>
      </c>
      <c r="W2507" s="33" t="s">
        <v>49</v>
      </c>
      <c r="X2507" s="33" t="s">
        <v>148</v>
      </c>
      <c r="Y2507" s="120" t="str">
        <f t="shared" si="370"/>
        <v>NOK</v>
      </c>
      <c r="Z2507" s="14">
        <f t="shared" si="372"/>
        <v>0.4</v>
      </c>
      <c r="AA2507" s="48">
        <v>6707.87</v>
      </c>
      <c r="AB2507" s="76" t="str">
        <f>IFERROR(VLOOKUP(H2507,[1]!Tabela11[[#All],[PEP/ORDEM]:[Mês_Acompanhamento]],8,0),"GIRO")</f>
        <v>GIRO</v>
      </c>
      <c r="AC2507" s="36" t="s">
        <v>347</v>
      </c>
      <c r="AD2507" s="70">
        <v>45642</v>
      </c>
      <c r="AE2507" s="32" t="str">
        <f t="shared" si="375"/>
        <v>Não realizado</v>
      </c>
      <c r="AF2507" s="38" t="s">
        <v>68</v>
      </c>
      <c r="AG2507" s="39">
        <f t="shared" si="367"/>
        <v>0</v>
      </c>
      <c r="AH2507" s="40">
        <v>2548098.5699999998</v>
      </c>
      <c r="AI2507" s="35" t="e">
        <f t="shared" si="373"/>
        <v>#N/A</v>
      </c>
      <c r="AJ2507" s="41">
        <v>0</v>
      </c>
      <c r="AK2507" s="51">
        <v>0</v>
      </c>
      <c r="AL2507" s="34" t="str">
        <f t="shared" si="374"/>
        <v>Mauricio Alves</v>
      </c>
    </row>
    <row r="2508" spans="1:38" hidden="1" x14ac:dyDescent="0.25">
      <c r="A2508" s="26" t="s">
        <v>0</v>
      </c>
      <c r="B2508" s="26" t="s">
        <v>180</v>
      </c>
      <c r="C2508" s="26" t="s">
        <v>180</v>
      </c>
      <c r="D2508" s="26" t="s">
        <v>40</v>
      </c>
      <c r="E2508" s="117">
        <v>87426</v>
      </c>
      <c r="F2508" s="118">
        <v>547</v>
      </c>
      <c r="G2508" s="118"/>
      <c r="H2508" s="44" t="s">
        <v>1266</v>
      </c>
      <c r="I2508" s="45" t="s">
        <v>63</v>
      </c>
      <c r="J2508" s="45" t="s">
        <v>63</v>
      </c>
      <c r="K2508" s="30" t="str">
        <f t="shared" si="366"/>
        <v>EME</v>
      </c>
      <c r="L2508" s="47" t="s">
        <v>950</v>
      </c>
      <c r="M2508" s="47" t="s">
        <v>99</v>
      </c>
      <c r="N2508" s="43" t="str">
        <f t="shared" si="369"/>
        <v>Pendente</v>
      </c>
      <c r="O2508" s="119" t="s">
        <v>64</v>
      </c>
      <c r="P2508" s="119" t="s">
        <v>700</v>
      </c>
      <c r="Q2508" s="43" t="str">
        <f>IFERROR(IFERROR(VLOOKUP(H2508,[1]STATUS_CAPEX!I:J,2,0),VLOOKUP(H2508,[1]STATUS_OPEX!H:I,2,0)),0)</f>
        <v>LIB //ATEC</v>
      </c>
      <c r="R2508" s="135">
        <v>45628</v>
      </c>
      <c r="S2508" s="32" t="s">
        <v>66</v>
      </c>
      <c r="T2508" s="47" t="s">
        <v>48</v>
      </c>
      <c r="U2508" s="33" t="s">
        <v>67</v>
      </c>
      <c r="V2508" s="120" t="str">
        <f t="shared" si="376"/>
        <v>OK</v>
      </c>
      <c r="W2508" s="33" t="s">
        <v>49</v>
      </c>
      <c r="X2508" s="33" t="s">
        <v>148</v>
      </c>
      <c r="Y2508" s="120" t="str">
        <f t="shared" si="370"/>
        <v>NOK</v>
      </c>
      <c r="Z2508" s="14">
        <f t="shared" si="372"/>
        <v>0.4</v>
      </c>
      <c r="AA2508" s="121">
        <v>3897.08</v>
      </c>
      <c r="AB2508" s="139" t="str">
        <f>IFERROR(VLOOKUP(H2508,[1]!Tabela11[[#All],[PEP/ORDEM]:[Mês_Acompanhamento]],8,0),"GIRO")</f>
        <v>GIRO</v>
      </c>
      <c r="AC2508" s="36" t="s">
        <v>347</v>
      </c>
      <c r="AD2508" s="70">
        <v>45642</v>
      </c>
      <c r="AE2508" s="32" t="str">
        <f t="shared" si="375"/>
        <v>Não realizado</v>
      </c>
      <c r="AF2508" s="38" t="s">
        <v>68</v>
      </c>
      <c r="AG2508" s="122">
        <f t="shared" si="367"/>
        <v>0</v>
      </c>
      <c r="AH2508" s="40">
        <v>2548098.5699999998</v>
      </c>
      <c r="AI2508" s="123" t="e">
        <f t="shared" si="373"/>
        <v>#N/A</v>
      </c>
      <c r="AJ2508" s="41">
        <v>0</v>
      </c>
      <c r="AK2508" s="51">
        <v>0</v>
      </c>
      <c r="AL2508" s="34" t="str">
        <f t="shared" si="374"/>
        <v>Mauricio Alves</v>
      </c>
    </row>
    <row r="2509" spans="1:38" hidden="1" x14ac:dyDescent="0.25">
      <c r="A2509" s="26" t="s">
        <v>365</v>
      </c>
      <c r="B2509" s="30" t="s">
        <v>39</v>
      </c>
      <c r="C2509" s="26" t="s">
        <v>52</v>
      </c>
      <c r="D2509" s="26" t="s">
        <v>40</v>
      </c>
      <c r="E2509" s="117">
        <v>9416</v>
      </c>
      <c r="F2509" s="118">
        <v>365</v>
      </c>
      <c r="G2509" s="118"/>
      <c r="H2509" s="223">
        <v>6000865627</v>
      </c>
      <c r="I2509" s="211">
        <v>230013769</v>
      </c>
      <c r="J2509" s="211" t="s">
        <v>1134</v>
      </c>
      <c r="K2509" s="30" t="str">
        <f t="shared" si="366"/>
        <v>Custeio</v>
      </c>
      <c r="L2509" s="47" t="s">
        <v>950</v>
      </c>
      <c r="M2509" s="119" t="s">
        <v>44</v>
      </c>
      <c r="N2509" s="43" t="str">
        <f t="shared" si="369"/>
        <v>Pendente</v>
      </c>
      <c r="O2509" s="119" t="s">
        <v>45</v>
      </c>
      <c r="P2509" s="119" t="s">
        <v>970</v>
      </c>
      <c r="Q2509" s="43" t="str">
        <f>IFERROR(IFERROR(VLOOKUP(H2509,[1]STATUS_CAPEX!I:J,2,0),VLOOKUP(H2509,[1]STATUS_OPEX!H:I,2,0)),0)</f>
        <v>LIB //CONC</v>
      </c>
      <c r="R2509" s="136">
        <v>45629</v>
      </c>
      <c r="S2509" s="99" t="s">
        <v>66</v>
      </c>
      <c r="T2509" s="119" t="s">
        <v>72</v>
      </c>
      <c r="U2509" s="33" t="s">
        <v>67</v>
      </c>
      <c r="V2509" s="120" t="str">
        <f t="shared" si="376"/>
        <v>OK</v>
      </c>
      <c r="W2509" s="33" t="s">
        <v>49</v>
      </c>
      <c r="X2509" s="33" t="s">
        <v>49</v>
      </c>
      <c r="Y2509" s="120" t="str">
        <f t="shared" si="370"/>
        <v>OK</v>
      </c>
      <c r="Z2509" s="14">
        <f t="shared" si="372"/>
        <v>0.8</v>
      </c>
      <c r="AA2509" s="121">
        <v>716.67</v>
      </c>
      <c r="AB2509" s="139" t="str">
        <f>IFERROR(VLOOKUP(H2509,[1]!Tabela11[[#All],[PEP/ORDEM]:[Mês_Acompanhamento]],8,0),"GIRO")</f>
        <v>GIRO</v>
      </c>
      <c r="AC2509" s="104" t="str">
        <f>IFERROR(VLOOKUP(T2509,[1]STATUS_CAPEX!Q:R,2,0),"SAMUEL OLIVEIRA")</f>
        <v>SAMUEL OLIVEIRA</v>
      </c>
      <c r="AD2509" s="37" t="s">
        <v>51</v>
      </c>
      <c r="AE2509" s="32" t="str">
        <f t="shared" si="375"/>
        <v>Realizado</v>
      </c>
      <c r="AF2509" s="38" t="s">
        <v>68</v>
      </c>
      <c r="AG2509" s="126">
        <f t="shared" si="367"/>
        <v>468.79</v>
      </c>
      <c r="AH2509" s="40">
        <v>2548098.5699999998</v>
      </c>
      <c r="AI2509" s="127" t="e">
        <f t="shared" si="373"/>
        <v>#N/A</v>
      </c>
      <c r="AJ2509" s="41">
        <v>26674250</v>
      </c>
      <c r="AK2509" s="51">
        <v>468.79</v>
      </c>
      <c r="AL2509" s="34" t="str">
        <f t="shared" si="374"/>
        <v>Mauricio Alves</v>
      </c>
    </row>
    <row r="2510" spans="1:38" hidden="1" x14ac:dyDescent="0.25">
      <c r="A2510" s="43" t="s">
        <v>106</v>
      </c>
      <c r="B2510" s="30" t="s">
        <v>39</v>
      </c>
      <c r="C2510" s="26" t="s">
        <v>52</v>
      </c>
      <c r="D2510" s="26" t="s">
        <v>40</v>
      </c>
      <c r="E2510" s="27">
        <v>18154</v>
      </c>
      <c r="F2510" s="67">
        <v>366</v>
      </c>
      <c r="G2510" s="67"/>
      <c r="H2510" s="44">
        <v>6000865628</v>
      </c>
      <c r="I2510" s="45">
        <v>149011579</v>
      </c>
      <c r="J2510" s="45" t="s">
        <v>1136</v>
      </c>
      <c r="K2510" s="30" t="str">
        <f t="shared" si="366"/>
        <v>Custeio</v>
      </c>
      <c r="L2510" s="47" t="s">
        <v>950</v>
      </c>
      <c r="M2510" s="47" t="s">
        <v>44</v>
      </c>
      <c r="N2510" s="26" t="str">
        <f t="shared" si="369"/>
        <v>Pendente</v>
      </c>
      <c r="O2510" s="47" t="s">
        <v>45</v>
      </c>
      <c r="P2510" s="47" t="s">
        <v>970</v>
      </c>
      <c r="Q2510" s="26" t="str">
        <f>IFERROR(IFERROR(VLOOKUP(H2510,[1]STATUS_CAPEX!I:J,2,0),VLOOKUP(H2510,[1]STATUS_OPEX!H:I,2,0)),0)</f>
        <v>LIB //ATEC</v>
      </c>
      <c r="R2510" s="136">
        <v>45629</v>
      </c>
      <c r="S2510" s="32" t="s">
        <v>66</v>
      </c>
      <c r="T2510" s="47" t="s">
        <v>72</v>
      </c>
      <c r="U2510" s="33" t="s">
        <v>67</v>
      </c>
      <c r="V2510" s="120" t="str">
        <f t="shared" si="376"/>
        <v>OK</v>
      </c>
      <c r="W2510" s="33" t="s">
        <v>49</v>
      </c>
      <c r="X2510" s="33" t="s">
        <v>49</v>
      </c>
      <c r="Y2510" s="120" t="str">
        <f t="shared" si="370"/>
        <v>OK</v>
      </c>
      <c r="Z2510" s="14">
        <f t="shared" si="372"/>
        <v>0.8</v>
      </c>
      <c r="AA2510" s="48">
        <v>1207.02</v>
      </c>
      <c r="AB2510" s="76" t="str">
        <f>IFERROR(VLOOKUP(H2510,[1]!Tabela11[[#All],[PEP/ORDEM]:[Mês_Acompanhamento]],8,0),"GIRO")</f>
        <v>GIRO</v>
      </c>
      <c r="AC2510" s="36" t="str">
        <f>IFERROR(VLOOKUP(T2510,[1]STATUS_CAPEX!Q:R,2,0),"SAMUEL OLIVEIRA")</f>
        <v>SAMUEL OLIVEIRA</v>
      </c>
      <c r="AD2510" s="37" t="s">
        <v>51</v>
      </c>
      <c r="AE2510" s="32" t="str">
        <f t="shared" si="375"/>
        <v>Realizado</v>
      </c>
      <c r="AF2510" s="38" t="s">
        <v>68</v>
      </c>
      <c r="AG2510" s="49">
        <f t="shared" si="367"/>
        <v>162.09</v>
      </c>
      <c r="AH2510" s="40">
        <v>2548098.5699999998</v>
      </c>
      <c r="AI2510" s="50" t="e">
        <f t="shared" si="373"/>
        <v>#N/A</v>
      </c>
      <c r="AJ2510" s="41">
        <v>26674158</v>
      </c>
      <c r="AK2510" s="51">
        <v>162.09</v>
      </c>
      <c r="AL2510" s="34" t="str">
        <f t="shared" si="374"/>
        <v>Mauricio Alves</v>
      </c>
    </row>
    <row r="2511" spans="1:38" hidden="1" x14ac:dyDescent="0.25">
      <c r="A2511" s="26" t="s">
        <v>365</v>
      </c>
      <c r="B2511" s="30" t="s">
        <v>39</v>
      </c>
      <c r="C2511" s="26" t="s">
        <v>52</v>
      </c>
      <c r="D2511" s="26" t="s">
        <v>40</v>
      </c>
      <c r="E2511" s="27">
        <v>16934</v>
      </c>
      <c r="F2511" s="67">
        <v>367</v>
      </c>
      <c r="G2511" s="67"/>
      <c r="H2511" s="167">
        <v>6000864329</v>
      </c>
      <c r="I2511" s="112">
        <v>149009622</v>
      </c>
      <c r="J2511" s="112" t="s">
        <v>379</v>
      </c>
      <c r="K2511" s="30" t="str">
        <f t="shared" si="366"/>
        <v>Custeio</v>
      </c>
      <c r="L2511" s="47"/>
      <c r="M2511" s="47" t="s">
        <v>44</v>
      </c>
      <c r="N2511" s="26" t="str">
        <f t="shared" si="369"/>
        <v>Pendente</v>
      </c>
      <c r="O2511" s="47" t="s">
        <v>117</v>
      </c>
      <c r="P2511" s="47" t="s">
        <v>1267</v>
      </c>
      <c r="Q2511" s="26" t="str">
        <f>IFERROR(IFERROR(VLOOKUP(H2511,[1]STATUS_CAPEX!I:J,2,0),VLOOKUP(H2511,[1]STATUS_OPEX!H:I,2,0)),0)</f>
        <v>LIB //CONC</v>
      </c>
      <c r="R2511" s="136">
        <v>45629</v>
      </c>
      <c r="S2511" s="32" t="s">
        <v>66</v>
      </c>
      <c r="T2511" s="47" t="s">
        <v>72</v>
      </c>
      <c r="U2511" s="33"/>
      <c r="V2511" s="33" t="str">
        <f t="shared" si="376"/>
        <v>OK</v>
      </c>
      <c r="W2511" s="33" t="s">
        <v>49</v>
      </c>
      <c r="X2511" s="33" t="s">
        <v>49</v>
      </c>
      <c r="Y2511" s="33" t="str">
        <f t="shared" si="370"/>
        <v>OK</v>
      </c>
      <c r="Z2511" s="14">
        <f t="shared" si="372"/>
        <v>0.8</v>
      </c>
      <c r="AA2511" s="48">
        <v>9147.84</v>
      </c>
      <c r="AB2511" s="76" t="str">
        <f>IFERROR(VLOOKUP(H2511,[1]!Tabela11[[#All],[PEP/ORDEM]:[Mês_Acompanhamento]],8,0),"GIRO")</f>
        <v>GIRO</v>
      </c>
      <c r="AC2511" s="36" t="s">
        <v>1058</v>
      </c>
      <c r="AD2511" s="37" t="s">
        <v>51</v>
      </c>
      <c r="AE2511" s="32" t="str">
        <f t="shared" si="375"/>
        <v>Realizado</v>
      </c>
      <c r="AF2511" s="38" t="s">
        <v>68</v>
      </c>
      <c r="AG2511" s="49">
        <f t="shared" si="367"/>
        <v>1524</v>
      </c>
      <c r="AH2511" s="40">
        <v>2548098.5699999998</v>
      </c>
      <c r="AI2511" s="50" t="e">
        <f t="shared" si="373"/>
        <v>#N/A</v>
      </c>
      <c r="AJ2511" s="110">
        <v>26650862</v>
      </c>
      <c r="AK2511" s="77">
        <v>1524</v>
      </c>
      <c r="AL2511" s="34" t="str">
        <f t="shared" si="374"/>
        <v>Mauricio Alves</v>
      </c>
    </row>
    <row r="2512" spans="1:38" ht="28.5" hidden="1" x14ac:dyDescent="0.25">
      <c r="A2512" s="189" t="s">
        <v>183</v>
      </c>
      <c r="B2512" s="30" t="s">
        <v>513</v>
      </c>
      <c r="C2512" s="26" t="s">
        <v>514</v>
      </c>
      <c r="D2512" s="26" t="s">
        <v>40</v>
      </c>
      <c r="E2512" s="27">
        <v>4334</v>
      </c>
      <c r="F2512" s="67">
        <v>368</v>
      </c>
      <c r="G2512" s="67"/>
      <c r="H2512" s="44" t="s">
        <v>514</v>
      </c>
      <c r="I2512" s="45" t="s">
        <v>63</v>
      </c>
      <c r="J2512" s="45" t="s">
        <v>63</v>
      </c>
      <c r="K2512" s="30" t="str">
        <f t="shared" si="366"/>
        <v>Sem Informação</v>
      </c>
      <c r="L2512" s="47" t="s">
        <v>136</v>
      </c>
      <c r="M2512" s="47" t="s">
        <v>44</v>
      </c>
      <c r="N2512" s="26" t="str">
        <f t="shared" si="369"/>
        <v>Pendente</v>
      </c>
      <c r="O2512" s="47" t="s">
        <v>245</v>
      </c>
      <c r="P2512" s="47" t="s">
        <v>705</v>
      </c>
      <c r="Q2512" s="26">
        <f>IFERROR(IFERROR(VLOOKUP(H2512,[1]STATUS_CAPEX!I:J,2,0),VLOOKUP(H2512,[1]STATUS_OPEX!H:I,2,0)),0)</f>
        <v>0</v>
      </c>
      <c r="R2512" s="136">
        <v>45629</v>
      </c>
      <c r="S2512" s="32" t="s">
        <v>66</v>
      </c>
      <c r="T2512" s="47" t="s">
        <v>48</v>
      </c>
      <c r="U2512" s="47"/>
      <c r="V2512" s="33" t="str">
        <f t="shared" si="376"/>
        <v>OK</v>
      </c>
      <c r="W2512" s="33" t="s">
        <v>148</v>
      </c>
      <c r="X2512" s="33" t="s">
        <v>148</v>
      </c>
      <c r="Y2512" s="33" t="str">
        <f t="shared" si="370"/>
        <v>NOK</v>
      </c>
      <c r="Z2512" s="14">
        <f t="shared" si="372"/>
        <v>0.2</v>
      </c>
      <c r="AA2512" s="48">
        <v>1596.31</v>
      </c>
      <c r="AB2512" s="76" t="str">
        <f>IFERROR(VLOOKUP(H2512,[1]!Tabela11[[#All],[PEP/ORDEM]:[Mês_Acompanhamento]],8,0),"GIRO")</f>
        <v>GIRO</v>
      </c>
      <c r="AC2512" s="36" t="str">
        <f>IFERROR(VLOOKUP(T2512,[1]STATUS_CAPEX!Q:R,2,0),"SAMUEL OLIVEIRA")</f>
        <v>LUCAS ANDRADE</v>
      </c>
      <c r="AD2512" s="37" t="s">
        <v>51</v>
      </c>
      <c r="AE2512" s="32" t="str">
        <f t="shared" si="375"/>
        <v>Não realizado</v>
      </c>
      <c r="AF2512" s="38" t="s">
        <v>68</v>
      </c>
      <c r="AG2512" s="49">
        <f t="shared" si="367"/>
        <v>1596.31</v>
      </c>
      <c r="AH2512" s="40">
        <v>2548098.5699999998</v>
      </c>
      <c r="AI2512" s="50" t="e">
        <f t="shared" si="373"/>
        <v>#N/A</v>
      </c>
      <c r="AJ2512" s="110"/>
      <c r="AK2512" s="77"/>
      <c r="AL2512" s="34" t="str">
        <f t="shared" si="374"/>
        <v>Erica Fragoso</v>
      </c>
    </row>
    <row r="2513" spans="1:38" hidden="1" x14ac:dyDescent="0.25">
      <c r="A2513" s="26" t="s">
        <v>365</v>
      </c>
      <c r="B2513" s="30" t="s">
        <v>39</v>
      </c>
      <c r="C2513" s="26" t="s">
        <v>52</v>
      </c>
      <c r="D2513" s="26" t="s">
        <v>40</v>
      </c>
      <c r="E2513" s="27">
        <v>9966</v>
      </c>
      <c r="F2513" s="67">
        <v>369</v>
      </c>
      <c r="G2513" s="67"/>
      <c r="H2513" s="223">
        <v>6000865629</v>
      </c>
      <c r="I2513" s="211">
        <v>93017380</v>
      </c>
      <c r="J2513" s="211" t="s">
        <v>380</v>
      </c>
      <c r="K2513" s="30" t="str">
        <f t="shared" si="366"/>
        <v>Custeio</v>
      </c>
      <c r="L2513" s="47" t="s">
        <v>950</v>
      </c>
      <c r="M2513" s="47" t="s">
        <v>44</v>
      </c>
      <c r="N2513" s="26" t="str">
        <f t="shared" si="369"/>
        <v>Pendente</v>
      </c>
      <c r="O2513" s="47" t="s">
        <v>45</v>
      </c>
      <c r="P2513" s="47" t="s">
        <v>653</v>
      </c>
      <c r="Q2513" s="26" t="str">
        <f>IFERROR(IFERROR(VLOOKUP(H2513,[1]STATUS_CAPEX!I:J,2,0),VLOOKUP(H2513,[1]STATUS_OPEX!H:I,2,0)),0)</f>
        <v>LIB //CONC</v>
      </c>
      <c r="R2513" s="136">
        <v>45629</v>
      </c>
      <c r="S2513" s="32" t="s">
        <v>66</v>
      </c>
      <c r="T2513" s="47" t="s">
        <v>72</v>
      </c>
      <c r="U2513" s="33" t="s">
        <v>67</v>
      </c>
      <c r="V2513" s="120" t="str">
        <f t="shared" si="376"/>
        <v>OK</v>
      </c>
      <c r="W2513" s="33" t="s">
        <v>49</v>
      </c>
      <c r="X2513" s="33" t="s">
        <v>49</v>
      </c>
      <c r="Y2513" s="120" t="str">
        <f t="shared" si="370"/>
        <v>OK</v>
      </c>
      <c r="Z2513" s="14">
        <f t="shared" si="372"/>
        <v>0.8</v>
      </c>
      <c r="AA2513" s="48">
        <v>3059.46</v>
      </c>
      <c r="AB2513" s="76" t="str">
        <f>IFERROR(VLOOKUP(H2513,[1]!Tabela11[[#All],[PEP/ORDEM]:[Mês_Acompanhamento]],8,0),"GIRO")</f>
        <v>GIRO</v>
      </c>
      <c r="AC2513" s="36" t="str">
        <f>IFERROR(VLOOKUP(T2513,[1]STATUS_CAPEX!Q:R,2,0),"SAMUEL OLIVEIRA")</f>
        <v>SAMUEL OLIVEIRA</v>
      </c>
      <c r="AD2513" s="37" t="s">
        <v>51</v>
      </c>
      <c r="AE2513" s="32" t="str">
        <f t="shared" si="375"/>
        <v>Realizado</v>
      </c>
      <c r="AF2513" s="38" t="s">
        <v>68</v>
      </c>
      <c r="AG2513" s="49">
        <f t="shared" si="367"/>
        <v>477.46</v>
      </c>
      <c r="AH2513" s="40">
        <v>2548098.5699999998</v>
      </c>
      <c r="AI2513" s="50" t="e">
        <f t="shared" si="373"/>
        <v>#N/A</v>
      </c>
      <c r="AJ2513" s="41">
        <v>26674037</v>
      </c>
      <c r="AK2513" s="51">
        <v>477.46</v>
      </c>
      <c r="AL2513" s="34" t="str">
        <f t="shared" si="374"/>
        <v>Mauricio Alves</v>
      </c>
    </row>
    <row r="2514" spans="1:38" ht="28.5" hidden="1" x14ac:dyDescent="0.25">
      <c r="A2514" s="43" t="s">
        <v>0</v>
      </c>
      <c r="B2514" s="26" t="s">
        <v>180</v>
      </c>
      <c r="C2514" s="26" t="s">
        <v>558</v>
      </c>
      <c r="D2514" s="26" t="s">
        <v>40</v>
      </c>
      <c r="E2514" s="27">
        <v>30826</v>
      </c>
      <c r="F2514" s="67">
        <v>370</v>
      </c>
      <c r="G2514" s="67"/>
      <c r="H2514" s="44" t="s">
        <v>558</v>
      </c>
      <c r="I2514" s="45">
        <v>149008421</v>
      </c>
      <c r="J2514" s="45" t="s">
        <v>1218</v>
      </c>
      <c r="K2514" s="30" t="str">
        <f t="shared" si="366"/>
        <v>Sem Informação</v>
      </c>
      <c r="L2514" s="47" t="s">
        <v>950</v>
      </c>
      <c r="M2514" s="47" t="s">
        <v>44</v>
      </c>
      <c r="N2514" s="26" t="str">
        <f t="shared" si="369"/>
        <v>Pendente</v>
      </c>
      <c r="O2514" s="47" t="s">
        <v>45</v>
      </c>
      <c r="P2514" s="47" t="s">
        <v>653</v>
      </c>
      <c r="Q2514" s="26">
        <f>IFERROR(IFERROR(VLOOKUP(H2514,[1]STATUS_CAPEX!I:J,2,0),VLOOKUP(H2514,[1]STATUS_OPEX!H:I,2,0)),0)</f>
        <v>0</v>
      </c>
      <c r="R2514" s="136">
        <v>45629</v>
      </c>
      <c r="S2514" s="32" t="s">
        <v>66</v>
      </c>
      <c r="T2514" s="47" t="s">
        <v>72</v>
      </c>
      <c r="U2514" s="33" t="s">
        <v>67</v>
      </c>
      <c r="V2514" s="120" t="str">
        <f t="shared" si="376"/>
        <v>OK</v>
      </c>
      <c r="W2514" s="33" t="s">
        <v>49</v>
      </c>
      <c r="X2514" s="33" t="s">
        <v>49</v>
      </c>
      <c r="Y2514" s="120" t="str">
        <f t="shared" si="370"/>
        <v>NOK</v>
      </c>
      <c r="Z2514" s="14">
        <f t="shared" si="372"/>
        <v>0.6</v>
      </c>
      <c r="AA2514" s="48">
        <v>880.16</v>
      </c>
      <c r="AB2514" s="76" t="str">
        <f>IFERROR(VLOOKUP(H2514,[1]!Tabela11[[#All],[PEP/ORDEM]:[Mês_Acompanhamento]],8,0),"GIRO")</f>
        <v>GIRO</v>
      </c>
      <c r="AC2514" s="36" t="s">
        <v>298</v>
      </c>
      <c r="AD2514" s="37">
        <v>45645</v>
      </c>
      <c r="AE2514" s="32" t="str">
        <f t="shared" si="375"/>
        <v>Não realizado</v>
      </c>
      <c r="AF2514" s="38" t="s">
        <v>68</v>
      </c>
      <c r="AG2514" s="49">
        <f t="shared" si="367"/>
        <v>0</v>
      </c>
      <c r="AH2514" s="40">
        <v>2548098.5699999998</v>
      </c>
      <c r="AI2514" s="50" t="e">
        <f t="shared" si="373"/>
        <v>#N/A</v>
      </c>
      <c r="AJ2514" s="41">
        <v>0</v>
      </c>
      <c r="AK2514" s="51">
        <v>0</v>
      </c>
      <c r="AL2514" s="34" t="str">
        <f t="shared" si="374"/>
        <v>Mauricio Alves</v>
      </c>
    </row>
    <row r="2515" spans="1:38" ht="28.5" hidden="1" x14ac:dyDescent="0.25">
      <c r="A2515" s="43" t="s">
        <v>0</v>
      </c>
      <c r="B2515" s="26" t="s">
        <v>180</v>
      </c>
      <c r="C2515" s="26" t="s">
        <v>558</v>
      </c>
      <c r="D2515" s="26" t="s">
        <v>40</v>
      </c>
      <c r="E2515" s="27">
        <v>15969</v>
      </c>
      <c r="F2515" s="67">
        <v>371</v>
      </c>
      <c r="G2515" s="67"/>
      <c r="H2515" s="44" t="s">
        <v>558</v>
      </c>
      <c r="I2515" s="112">
        <v>149011386</v>
      </c>
      <c r="J2515" s="112" t="s">
        <v>1145</v>
      </c>
      <c r="K2515" s="30" t="str">
        <f t="shared" si="366"/>
        <v>Sem Informação</v>
      </c>
      <c r="L2515" s="47" t="s">
        <v>950</v>
      </c>
      <c r="M2515" s="47" t="s">
        <v>44</v>
      </c>
      <c r="N2515" s="26" t="str">
        <f t="shared" si="369"/>
        <v>Pendente</v>
      </c>
      <c r="O2515" s="47" t="s">
        <v>45</v>
      </c>
      <c r="P2515" s="47" t="s">
        <v>687</v>
      </c>
      <c r="Q2515" s="26">
        <f>IFERROR(IFERROR(VLOOKUP(H2515,[1]STATUS_CAPEX!I:J,2,0),VLOOKUP(H2515,[1]STATUS_OPEX!H:I,2,0)),0)</f>
        <v>0</v>
      </c>
      <c r="R2515" s="136">
        <v>45629</v>
      </c>
      <c r="S2515" s="32" t="s">
        <v>66</v>
      </c>
      <c r="T2515" s="47" t="s">
        <v>72</v>
      </c>
      <c r="U2515" s="33" t="s">
        <v>67</v>
      </c>
      <c r="V2515" s="120" t="str">
        <f t="shared" si="376"/>
        <v>OK</v>
      </c>
      <c r="W2515" s="33" t="s">
        <v>49</v>
      </c>
      <c r="X2515" s="33" t="s">
        <v>49</v>
      </c>
      <c r="Y2515" s="120" t="str">
        <f t="shared" si="370"/>
        <v>NOK</v>
      </c>
      <c r="Z2515" s="14">
        <f t="shared" si="372"/>
        <v>0.6</v>
      </c>
      <c r="AA2515" s="48">
        <v>1629.38</v>
      </c>
      <c r="AB2515" s="76" t="str">
        <f>IFERROR(VLOOKUP(H2515,[1]!Tabela11[[#All],[PEP/ORDEM]:[Mês_Acompanhamento]],8,0),"GIRO")</f>
        <v>GIRO</v>
      </c>
      <c r="AC2515" s="36" t="s">
        <v>298</v>
      </c>
      <c r="AD2515" s="37">
        <v>45645</v>
      </c>
      <c r="AE2515" s="32" t="str">
        <f t="shared" si="375"/>
        <v>Não realizado</v>
      </c>
      <c r="AF2515" s="38" t="s">
        <v>68</v>
      </c>
      <c r="AG2515" s="49">
        <f t="shared" si="367"/>
        <v>0</v>
      </c>
      <c r="AH2515" s="40">
        <v>2548098.5699999998</v>
      </c>
      <c r="AI2515" s="50" t="e">
        <f t="shared" si="373"/>
        <v>#N/A</v>
      </c>
      <c r="AJ2515" s="41">
        <v>0</v>
      </c>
      <c r="AK2515" s="51">
        <v>0</v>
      </c>
      <c r="AL2515" s="34" t="str">
        <f t="shared" si="374"/>
        <v>Mauricio Alves</v>
      </c>
    </row>
    <row r="2516" spans="1:38" hidden="1" x14ac:dyDescent="0.25">
      <c r="A2516" s="43" t="s">
        <v>0</v>
      </c>
      <c r="B2516" s="26" t="s">
        <v>180</v>
      </c>
      <c r="C2516" s="26" t="s">
        <v>180</v>
      </c>
      <c r="D2516" s="26" t="s">
        <v>40</v>
      </c>
      <c r="E2516" s="27">
        <v>92603</v>
      </c>
      <c r="F2516" s="67">
        <v>548</v>
      </c>
      <c r="G2516" s="67"/>
      <c r="H2516" s="44" t="s">
        <v>1268</v>
      </c>
      <c r="I2516" s="45" t="s">
        <v>63</v>
      </c>
      <c r="J2516" s="45" t="s">
        <v>63</v>
      </c>
      <c r="K2516" s="30" t="str">
        <f t="shared" si="366"/>
        <v>EME</v>
      </c>
      <c r="L2516" s="47" t="s">
        <v>950</v>
      </c>
      <c r="M2516" s="47" t="s">
        <v>99</v>
      </c>
      <c r="N2516" s="26" t="str">
        <f t="shared" si="369"/>
        <v>Pendente</v>
      </c>
      <c r="O2516" s="47" t="s">
        <v>64</v>
      </c>
      <c r="P2516" s="47" t="s">
        <v>705</v>
      </c>
      <c r="Q2516" s="26" t="str">
        <f>IFERROR(IFERROR(VLOOKUP(H2516,[1]STATUS_CAPEX!I:J,2,0),VLOOKUP(H2516,[1]STATUS_OPEX!H:I,2,0)),0)</f>
        <v>LIB //ATEC</v>
      </c>
      <c r="R2516" s="136">
        <v>45629</v>
      </c>
      <c r="S2516" s="32" t="s">
        <v>66</v>
      </c>
      <c r="T2516" s="47" t="s">
        <v>48</v>
      </c>
      <c r="U2516" s="33" t="s">
        <v>67</v>
      </c>
      <c r="V2516" s="120" t="str">
        <f t="shared" si="376"/>
        <v>OK</v>
      </c>
      <c r="W2516" s="33" t="s">
        <v>49</v>
      </c>
      <c r="X2516" s="33" t="s">
        <v>148</v>
      </c>
      <c r="Y2516" s="120" t="str">
        <f t="shared" si="370"/>
        <v>NOK</v>
      </c>
      <c r="Z2516" s="14">
        <f t="shared" si="372"/>
        <v>0.4</v>
      </c>
      <c r="AA2516" s="48">
        <v>14171.58</v>
      </c>
      <c r="AB2516" s="76" t="str">
        <f>IFERROR(VLOOKUP(H2516,[1]!Tabela11[[#All],[PEP/ORDEM]:[Mês_Acompanhamento]],8,0),"GIRO")</f>
        <v>GIRO</v>
      </c>
      <c r="AC2516" s="36" t="s">
        <v>347</v>
      </c>
      <c r="AD2516" s="70">
        <v>45642</v>
      </c>
      <c r="AE2516" s="32" t="str">
        <f t="shared" si="375"/>
        <v>Não realizado</v>
      </c>
      <c r="AF2516" s="38" t="s">
        <v>68</v>
      </c>
      <c r="AG2516" s="49">
        <f t="shared" si="367"/>
        <v>0</v>
      </c>
      <c r="AH2516" s="40">
        <v>2548098.5699999998</v>
      </c>
      <c r="AI2516" s="50" t="e">
        <f t="shared" si="373"/>
        <v>#N/A</v>
      </c>
      <c r="AJ2516" s="41">
        <v>0</v>
      </c>
      <c r="AK2516" s="51">
        <v>0</v>
      </c>
      <c r="AL2516" s="34" t="str">
        <f t="shared" si="374"/>
        <v>Mauricio Alves</v>
      </c>
    </row>
    <row r="2517" spans="1:38" hidden="1" x14ac:dyDescent="0.25">
      <c r="A2517" s="43" t="s">
        <v>106</v>
      </c>
      <c r="B2517" s="30" t="s">
        <v>39</v>
      </c>
      <c r="C2517" s="26" t="s">
        <v>52</v>
      </c>
      <c r="D2517" s="26" t="s">
        <v>40</v>
      </c>
      <c r="E2517" s="27">
        <v>89144</v>
      </c>
      <c r="F2517" s="67">
        <v>549</v>
      </c>
      <c r="G2517" s="67"/>
      <c r="H2517" s="44" t="s">
        <v>1269</v>
      </c>
      <c r="I2517" s="45" t="s">
        <v>63</v>
      </c>
      <c r="J2517" s="45" t="s">
        <v>63</v>
      </c>
      <c r="K2517" s="30" t="str">
        <f t="shared" si="366"/>
        <v>EME</v>
      </c>
      <c r="L2517" s="47" t="s">
        <v>136</v>
      </c>
      <c r="M2517" s="47" t="s">
        <v>99</v>
      </c>
      <c r="N2517" s="26" t="str">
        <f t="shared" si="369"/>
        <v>Pendente</v>
      </c>
      <c r="O2517" s="47" t="s">
        <v>64</v>
      </c>
      <c r="P2517" s="47" t="s">
        <v>700</v>
      </c>
      <c r="Q2517" s="26" t="str">
        <f>IFERROR(IFERROR(VLOOKUP(H2517,[1]STATUS_CAPEX!I:J,2,0),VLOOKUP(H2517,[1]STATUS_OPEX!H:I,2,0)),0)</f>
        <v>LIB //ENER</v>
      </c>
      <c r="R2517" s="136">
        <v>45629</v>
      </c>
      <c r="S2517" s="32" t="s">
        <v>66</v>
      </c>
      <c r="T2517" s="47" t="s">
        <v>48</v>
      </c>
      <c r="U2517" s="33" t="s">
        <v>67</v>
      </c>
      <c r="V2517" s="120" t="str">
        <f t="shared" si="376"/>
        <v>OK</v>
      </c>
      <c r="W2517" s="33" t="s">
        <v>49</v>
      </c>
      <c r="X2517" s="33" t="s">
        <v>49</v>
      </c>
      <c r="Y2517" s="120" t="str">
        <f t="shared" si="370"/>
        <v>OK</v>
      </c>
      <c r="Z2517" s="14">
        <f t="shared" si="372"/>
        <v>0.8</v>
      </c>
      <c r="AA2517" s="48">
        <v>3489.68</v>
      </c>
      <c r="AB2517" s="76" t="str">
        <f>IFERROR(VLOOKUP(H2517,[1]!Tabela11[[#All],[PEP/ORDEM]:[Mês_Acompanhamento]],8,0),"GIRO")</f>
        <v>GIRO</v>
      </c>
      <c r="AC2517" s="36" t="s">
        <v>347</v>
      </c>
      <c r="AD2517" s="37" t="s">
        <v>51</v>
      </c>
      <c r="AE2517" s="32" t="str">
        <f t="shared" si="375"/>
        <v>Realizado</v>
      </c>
      <c r="AF2517" s="38" t="s">
        <v>68</v>
      </c>
      <c r="AG2517" s="49">
        <f t="shared" si="367"/>
        <v>3690.81</v>
      </c>
      <c r="AH2517" s="40">
        <v>2548098.5699999998</v>
      </c>
      <c r="AI2517" s="50" t="e">
        <f t="shared" si="373"/>
        <v>#N/A</v>
      </c>
      <c r="AJ2517" s="41">
        <v>26688679</v>
      </c>
      <c r="AK2517" s="51">
        <v>3690.81</v>
      </c>
      <c r="AL2517" s="34" t="str">
        <f t="shared" si="374"/>
        <v>Mauricio Alves</v>
      </c>
    </row>
    <row r="2518" spans="1:38" hidden="1" x14ac:dyDescent="0.25">
      <c r="A2518" s="43" t="s">
        <v>0</v>
      </c>
      <c r="B2518" s="26" t="s">
        <v>180</v>
      </c>
      <c r="C2518" s="26" t="s">
        <v>180</v>
      </c>
      <c r="D2518" s="26" t="s">
        <v>40</v>
      </c>
      <c r="E2518" s="27">
        <v>90774</v>
      </c>
      <c r="F2518" s="67">
        <v>550</v>
      </c>
      <c r="G2518" s="67"/>
      <c r="H2518" s="44" t="s">
        <v>1270</v>
      </c>
      <c r="I2518" s="45" t="s">
        <v>63</v>
      </c>
      <c r="J2518" s="45" t="s">
        <v>63</v>
      </c>
      <c r="K2518" s="30" t="str">
        <f t="shared" si="366"/>
        <v>EME</v>
      </c>
      <c r="L2518" s="47" t="s">
        <v>950</v>
      </c>
      <c r="M2518" s="47" t="s">
        <v>99</v>
      </c>
      <c r="N2518" s="26" t="str">
        <f t="shared" si="369"/>
        <v>Pendente</v>
      </c>
      <c r="O2518" s="47" t="s">
        <v>45</v>
      </c>
      <c r="P2518" s="47" t="s">
        <v>705</v>
      </c>
      <c r="Q2518" s="26" t="str">
        <f>IFERROR(IFERROR(VLOOKUP(H2518,[1]STATUS_CAPEX!I:J,2,0),VLOOKUP(H2518,[1]STATUS_OPEX!H:I,2,0)),0)</f>
        <v>LIB //ATEC</v>
      </c>
      <c r="R2518" s="136">
        <v>45629</v>
      </c>
      <c r="S2518" s="32" t="s">
        <v>66</v>
      </c>
      <c r="T2518" s="47" t="s">
        <v>48</v>
      </c>
      <c r="U2518" s="33" t="s">
        <v>67</v>
      </c>
      <c r="V2518" s="120" t="str">
        <f t="shared" si="376"/>
        <v>OK</v>
      </c>
      <c r="W2518" s="33" t="s">
        <v>49</v>
      </c>
      <c r="X2518" s="33" t="s">
        <v>148</v>
      </c>
      <c r="Y2518" s="120" t="str">
        <f t="shared" si="370"/>
        <v>NOK</v>
      </c>
      <c r="Z2518" s="14">
        <f t="shared" si="372"/>
        <v>0.4</v>
      </c>
      <c r="AA2518" s="48">
        <v>8467.2199999999993</v>
      </c>
      <c r="AB2518" s="76" t="str">
        <f>IFERROR(VLOOKUP(H2518,[1]!Tabela11[[#All],[PEP/ORDEM]:[Mês_Acompanhamento]],8,0),"GIRO")</f>
        <v>GIRO</v>
      </c>
      <c r="AC2518" s="36" t="s">
        <v>347</v>
      </c>
      <c r="AD2518" s="70">
        <v>45645</v>
      </c>
      <c r="AE2518" s="32" t="str">
        <f t="shared" si="375"/>
        <v>Não realizado</v>
      </c>
      <c r="AF2518" s="38" t="s">
        <v>68</v>
      </c>
      <c r="AG2518" s="49">
        <f t="shared" si="367"/>
        <v>0</v>
      </c>
      <c r="AH2518" s="40">
        <v>2548098.5699999998</v>
      </c>
      <c r="AI2518" s="50" t="e">
        <f t="shared" si="373"/>
        <v>#N/A</v>
      </c>
      <c r="AJ2518" s="41">
        <v>0</v>
      </c>
      <c r="AK2518" s="51">
        <v>0</v>
      </c>
      <c r="AL2518" s="34" t="str">
        <f t="shared" si="374"/>
        <v>Mauricio Alves</v>
      </c>
    </row>
    <row r="2519" spans="1:38" hidden="1" x14ac:dyDescent="0.25">
      <c r="A2519" s="43" t="s">
        <v>106</v>
      </c>
      <c r="B2519" s="30" t="s">
        <v>39</v>
      </c>
      <c r="C2519" s="26" t="s">
        <v>52</v>
      </c>
      <c r="D2519" s="26" t="s">
        <v>40</v>
      </c>
      <c r="E2519" s="27">
        <v>92543</v>
      </c>
      <c r="F2519" s="67">
        <v>551</v>
      </c>
      <c r="G2519" s="67"/>
      <c r="H2519" s="44">
        <v>6000865630</v>
      </c>
      <c r="I2519" s="211">
        <v>149010560</v>
      </c>
      <c r="J2519" s="211" t="s">
        <v>1271</v>
      </c>
      <c r="K2519" s="30" t="str">
        <f t="shared" si="366"/>
        <v>Custeio</v>
      </c>
      <c r="L2519" s="47" t="s">
        <v>950</v>
      </c>
      <c r="M2519" s="47" t="s">
        <v>99</v>
      </c>
      <c r="N2519" s="26" t="str">
        <f t="shared" si="369"/>
        <v>Pendente</v>
      </c>
      <c r="O2519" s="47" t="s">
        <v>45</v>
      </c>
      <c r="P2519" s="47" t="s">
        <v>81</v>
      </c>
      <c r="Q2519" s="26" t="str">
        <f>IFERROR(IFERROR(VLOOKUP(H2519,[1]STATUS_CAPEX!I:J,2,0),VLOOKUP(H2519,[1]STATUS_OPEX!H:I,2,0)),0)</f>
        <v>LIB //ATEC</v>
      </c>
      <c r="R2519" s="136">
        <v>45629</v>
      </c>
      <c r="S2519" s="32" t="s">
        <v>66</v>
      </c>
      <c r="T2519" s="47" t="s">
        <v>72</v>
      </c>
      <c r="U2519" s="33" t="s">
        <v>67</v>
      </c>
      <c r="V2519" s="120" t="str">
        <f t="shared" si="376"/>
        <v>OK</v>
      </c>
      <c r="W2519" s="33" t="s">
        <v>49</v>
      </c>
      <c r="X2519" s="33" t="s">
        <v>49</v>
      </c>
      <c r="Y2519" s="120" t="str">
        <f t="shared" si="370"/>
        <v>OK</v>
      </c>
      <c r="Z2519" s="14">
        <f t="shared" si="372"/>
        <v>0.8</v>
      </c>
      <c r="AA2519" s="48">
        <v>1300.24</v>
      </c>
      <c r="AB2519" s="76" t="str">
        <f>IFERROR(VLOOKUP(H2519,[1]!Tabela11[[#All],[PEP/ORDEM]:[Mês_Acompanhamento]],8,0),"GIRO")</f>
        <v>GIRO</v>
      </c>
      <c r="AC2519" s="36" t="str">
        <f>IFERROR(VLOOKUP(T2519,[1]STATUS_CAPEX!Q:R,2,0),"SAMUEL OLIVEIRA")</f>
        <v>SAMUEL OLIVEIRA</v>
      </c>
      <c r="AD2519" s="37" t="s">
        <v>51</v>
      </c>
      <c r="AE2519" s="32" t="str">
        <f t="shared" si="375"/>
        <v>Realizado</v>
      </c>
      <c r="AF2519" s="38" t="s">
        <v>68</v>
      </c>
      <c r="AG2519" s="49">
        <f t="shared" si="367"/>
        <v>974.93</v>
      </c>
      <c r="AH2519" s="40">
        <v>2548098.5699999998</v>
      </c>
      <c r="AI2519" s="50" t="e">
        <f t="shared" si="373"/>
        <v>#N/A</v>
      </c>
      <c r="AJ2519" s="41">
        <v>26673805</v>
      </c>
      <c r="AK2519" s="51">
        <v>974.93</v>
      </c>
      <c r="AL2519" s="34" t="str">
        <f t="shared" si="374"/>
        <v>Mauricio Alves</v>
      </c>
    </row>
    <row r="2520" spans="1:38" hidden="1" x14ac:dyDescent="0.25">
      <c r="A2520" s="221" t="s">
        <v>106</v>
      </c>
      <c r="B2520" s="30" t="s">
        <v>39</v>
      </c>
      <c r="C2520" s="26" t="s">
        <v>52</v>
      </c>
      <c r="D2520" s="26" t="s">
        <v>40</v>
      </c>
      <c r="E2520" s="27">
        <v>6268</v>
      </c>
      <c r="F2520" s="67">
        <v>552</v>
      </c>
      <c r="G2520" s="67"/>
      <c r="H2520" s="44">
        <v>6000862689</v>
      </c>
      <c r="I2520" s="112">
        <v>67606674</v>
      </c>
      <c r="J2520" s="112" t="s">
        <v>1272</v>
      </c>
      <c r="K2520" s="30" t="str">
        <f t="shared" si="366"/>
        <v>Custeio</v>
      </c>
      <c r="L2520" s="47" t="s">
        <v>950</v>
      </c>
      <c r="M2520" s="47" t="s">
        <v>99</v>
      </c>
      <c r="N2520" s="26" t="str">
        <f t="shared" si="369"/>
        <v>Pendente</v>
      </c>
      <c r="O2520" s="47" t="s">
        <v>117</v>
      </c>
      <c r="P2520" s="47" t="s">
        <v>81</v>
      </c>
      <c r="Q2520" s="26" t="str">
        <f>IFERROR(IFERROR(VLOOKUP(H2520,[1]STATUS_CAPEX!I:J,2,0),VLOOKUP(H2520,[1]STATUS_OPEX!H:I,2,0)),0)</f>
        <v>LIB //ATEC</v>
      </c>
      <c r="R2520" s="136">
        <v>45629</v>
      </c>
      <c r="S2520" s="32" t="s">
        <v>66</v>
      </c>
      <c r="T2520" s="47" t="s">
        <v>72</v>
      </c>
      <c r="U2520" s="33" t="s">
        <v>67</v>
      </c>
      <c r="V2520" s="120" t="str">
        <f t="shared" si="376"/>
        <v>OK</v>
      </c>
      <c r="W2520" s="33" t="s">
        <v>49</v>
      </c>
      <c r="X2520" s="33" t="s">
        <v>49</v>
      </c>
      <c r="Y2520" s="120" t="str">
        <f t="shared" si="370"/>
        <v>OK</v>
      </c>
      <c r="Z2520" s="14">
        <f t="shared" si="372"/>
        <v>0.8</v>
      </c>
      <c r="AA2520" s="48">
        <v>1300.24</v>
      </c>
      <c r="AB2520" s="76" t="str">
        <f>IFERROR(VLOOKUP(H2520,[1]!Tabela11[[#All],[PEP/ORDEM]:[Mês_Acompanhamento]],8,0),"GIRO")</f>
        <v>GIRO</v>
      </c>
      <c r="AC2520" s="36" t="s">
        <v>1107</v>
      </c>
      <c r="AD2520" s="37" t="s">
        <v>51</v>
      </c>
      <c r="AE2520" s="32" t="str">
        <f t="shared" si="375"/>
        <v>Realizado</v>
      </c>
      <c r="AF2520" s="38" t="s">
        <v>68</v>
      </c>
      <c r="AG2520" s="49">
        <f t="shared" si="367"/>
        <v>974.93</v>
      </c>
      <c r="AH2520" s="40">
        <v>2548098.5699999998</v>
      </c>
      <c r="AI2520" s="50" t="e">
        <f t="shared" si="373"/>
        <v>#N/A</v>
      </c>
      <c r="AJ2520" s="41">
        <v>26688490</v>
      </c>
      <c r="AK2520" s="51">
        <v>974.93</v>
      </c>
      <c r="AL2520" s="34" t="str">
        <f t="shared" si="374"/>
        <v>Mauricio Alves</v>
      </c>
    </row>
    <row r="2521" spans="1:38" hidden="1" x14ac:dyDescent="0.25">
      <c r="A2521" s="43" t="s">
        <v>0</v>
      </c>
      <c r="B2521" s="26" t="s">
        <v>180</v>
      </c>
      <c r="C2521" s="26" t="s">
        <v>180</v>
      </c>
      <c r="D2521" s="26" t="s">
        <v>40</v>
      </c>
      <c r="E2521" s="27">
        <v>91148</v>
      </c>
      <c r="F2521" s="67">
        <v>553</v>
      </c>
      <c r="G2521" s="67"/>
      <c r="H2521" s="44" t="s">
        <v>1273</v>
      </c>
      <c r="I2521" s="45" t="s">
        <v>63</v>
      </c>
      <c r="J2521" s="45" t="s">
        <v>63</v>
      </c>
      <c r="K2521" s="30" t="str">
        <f t="shared" si="366"/>
        <v>EME</v>
      </c>
      <c r="L2521" s="47" t="s">
        <v>950</v>
      </c>
      <c r="M2521" s="47" t="s">
        <v>99</v>
      </c>
      <c r="N2521" s="26" t="str">
        <f t="shared" si="369"/>
        <v>Pendente</v>
      </c>
      <c r="O2521" s="47" t="s">
        <v>45</v>
      </c>
      <c r="P2521" s="47" t="s">
        <v>700</v>
      </c>
      <c r="Q2521" s="26" t="str">
        <f>IFERROR(IFERROR(VLOOKUP(H2521,[1]STATUS_CAPEX!I:J,2,0),VLOOKUP(H2521,[1]STATUS_OPEX!H:I,2,0)),0)</f>
        <v>LIB //ATEC</v>
      </c>
      <c r="R2521" s="136">
        <v>45629</v>
      </c>
      <c r="S2521" s="32" t="s">
        <v>66</v>
      </c>
      <c r="T2521" s="47" t="s">
        <v>48</v>
      </c>
      <c r="U2521" s="33" t="s">
        <v>67</v>
      </c>
      <c r="V2521" s="120" t="str">
        <f t="shared" si="376"/>
        <v>OK</v>
      </c>
      <c r="W2521" s="33" t="s">
        <v>49</v>
      </c>
      <c r="X2521" s="33" t="s">
        <v>148</v>
      </c>
      <c r="Y2521" s="120" t="str">
        <f t="shared" si="370"/>
        <v>NOK</v>
      </c>
      <c r="Z2521" s="14">
        <f t="shared" si="372"/>
        <v>0.4</v>
      </c>
      <c r="AA2521" s="48">
        <v>3897.08</v>
      </c>
      <c r="AB2521" s="76" t="str">
        <f>IFERROR(VLOOKUP(H2521,[1]!Tabela11[[#All],[PEP/ORDEM]:[Mês_Acompanhamento]],8,0),"GIRO")</f>
        <v>GIRO</v>
      </c>
      <c r="AC2521" s="36" t="s">
        <v>347</v>
      </c>
      <c r="AD2521" s="70">
        <v>45642</v>
      </c>
      <c r="AE2521" s="32" t="str">
        <f t="shared" si="375"/>
        <v>Não realizado</v>
      </c>
      <c r="AF2521" s="38" t="s">
        <v>68</v>
      </c>
      <c r="AG2521" s="49">
        <f t="shared" si="367"/>
        <v>0</v>
      </c>
      <c r="AH2521" s="40">
        <v>2548098.5699999998</v>
      </c>
      <c r="AI2521" s="50" t="e">
        <f t="shared" si="373"/>
        <v>#N/A</v>
      </c>
      <c r="AJ2521" s="41">
        <v>0</v>
      </c>
      <c r="AK2521" s="51">
        <v>0</v>
      </c>
      <c r="AL2521" s="34" t="str">
        <f t="shared" si="374"/>
        <v>Mauricio Alves</v>
      </c>
    </row>
    <row r="2522" spans="1:38" hidden="1" x14ac:dyDescent="0.25">
      <c r="A2522" s="43" t="s">
        <v>0</v>
      </c>
      <c r="B2522" s="26" t="s">
        <v>180</v>
      </c>
      <c r="C2522" s="26" t="s">
        <v>180</v>
      </c>
      <c r="D2522" s="26" t="s">
        <v>40</v>
      </c>
      <c r="E2522" s="27">
        <v>23120</v>
      </c>
      <c r="F2522" s="67">
        <v>554</v>
      </c>
      <c r="G2522" s="67"/>
      <c r="H2522" s="44" t="s">
        <v>1274</v>
      </c>
      <c r="I2522" s="45" t="s">
        <v>63</v>
      </c>
      <c r="J2522" s="45" t="s">
        <v>63</v>
      </c>
      <c r="K2522" s="30" t="str">
        <f t="shared" si="366"/>
        <v>EME</v>
      </c>
      <c r="L2522" s="47" t="s">
        <v>950</v>
      </c>
      <c r="M2522" s="47" t="s">
        <v>99</v>
      </c>
      <c r="N2522" s="26" t="str">
        <f t="shared" si="369"/>
        <v>Pendente</v>
      </c>
      <c r="O2522" s="47" t="s">
        <v>100</v>
      </c>
      <c r="P2522" s="47" t="s">
        <v>700</v>
      </c>
      <c r="Q2522" s="26" t="str">
        <f>IFERROR(IFERROR(VLOOKUP(H2522,[1]STATUS_CAPEX!I:J,2,0),VLOOKUP(H2522,[1]STATUS_OPEX!H:I,2,0)),0)</f>
        <v>LIB //ATEC</v>
      </c>
      <c r="R2522" s="136">
        <v>45629</v>
      </c>
      <c r="S2522" s="32" t="s">
        <v>66</v>
      </c>
      <c r="T2522" s="47" t="s">
        <v>48</v>
      </c>
      <c r="U2522" s="33" t="s">
        <v>67</v>
      </c>
      <c r="V2522" s="120" t="str">
        <f t="shared" si="376"/>
        <v>OK</v>
      </c>
      <c r="W2522" s="33" t="s">
        <v>49</v>
      </c>
      <c r="X2522" s="33" t="s">
        <v>148</v>
      </c>
      <c r="Y2522" s="120" t="str">
        <f t="shared" si="370"/>
        <v>NOK</v>
      </c>
      <c r="Z2522" s="14">
        <f t="shared" si="372"/>
        <v>0.4</v>
      </c>
      <c r="AA2522" s="48">
        <v>3897.08</v>
      </c>
      <c r="AB2522" s="76" t="str">
        <f>IFERROR(VLOOKUP(H2522,[1]!Tabela11[[#All],[PEP/ORDEM]:[Mês_Acompanhamento]],8,0),"GIRO")</f>
        <v>GIRO</v>
      </c>
      <c r="AC2522" s="36" t="s">
        <v>347</v>
      </c>
      <c r="AD2522" s="70">
        <v>45642</v>
      </c>
      <c r="AE2522" s="32" t="str">
        <f t="shared" si="375"/>
        <v>Não realizado</v>
      </c>
      <c r="AF2522" s="38" t="s">
        <v>68</v>
      </c>
      <c r="AG2522" s="49">
        <f t="shared" si="367"/>
        <v>0</v>
      </c>
      <c r="AH2522" s="40">
        <v>2548098.5699999998</v>
      </c>
      <c r="AI2522" s="50" t="e">
        <f t="shared" si="373"/>
        <v>#N/A</v>
      </c>
      <c r="AJ2522" s="41">
        <v>0</v>
      </c>
      <c r="AK2522" s="51">
        <v>0</v>
      </c>
      <c r="AL2522" s="34" t="str">
        <f t="shared" si="374"/>
        <v>Mauricio Alves</v>
      </c>
    </row>
    <row r="2523" spans="1:38" hidden="1" x14ac:dyDescent="0.25">
      <c r="A2523" s="44" t="s">
        <v>106</v>
      </c>
      <c r="B2523" s="30" t="s">
        <v>39</v>
      </c>
      <c r="C2523" s="26" t="s">
        <v>52</v>
      </c>
      <c r="D2523" s="26" t="s">
        <v>40</v>
      </c>
      <c r="E2523" s="27">
        <v>72012013</v>
      </c>
      <c r="F2523" s="67">
        <v>378</v>
      </c>
      <c r="G2523" s="67"/>
      <c r="H2523" s="44">
        <v>6000865398</v>
      </c>
      <c r="I2523" s="211">
        <v>93000056</v>
      </c>
      <c r="J2523" s="211" t="s">
        <v>380</v>
      </c>
      <c r="K2523" s="30" t="str">
        <f t="shared" si="366"/>
        <v>Custeio</v>
      </c>
      <c r="L2523" s="47" t="s">
        <v>950</v>
      </c>
      <c r="M2523" s="47" t="s">
        <v>506</v>
      </c>
      <c r="N2523" s="26" t="str">
        <f t="shared" si="369"/>
        <v>Pendente</v>
      </c>
      <c r="O2523" s="47" t="s">
        <v>100</v>
      </c>
      <c r="P2523" s="47" t="s">
        <v>1275</v>
      </c>
      <c r="Q2523" s="26" t="str">
        <f>IFERROR(IFERROR(VLOOKUP(H2523,[1]STATUS_CAPEX!I:J,2,0),VLOOKUP(H2523,[1]STATUS_OPEX!H:I,2,0)),0)</f>
        <v>LIB //ATEC</v>
      </c>
      <c r="R2523" s="135">
        <v>45631</v>
      </c>
      <c r="S2523" s="32" t="s">
        <v>66</v>
      </c>
      <c r="T2523" s="47" t="s">
        <v>72</v>
      </c>
      <c r="U2523" s="33" t="s">
        <v>67</v>
      </c>
      <c r="V2523" s="120" t="str">
        <f t="shared" si="376"/>
        <v>OK</v>
      </c>
      <c r="W2523" s="33" t="s">
        <v>49</v>
      </c>
      <c r="X2523" s="33" t="s">
        <v>49</v>
      </c>
      <c r="Y2523" s="120" t="str">
        <f t="shared" si="370"/>
        <v>OK</v>
      </c>
      <c r="Z2523" s="14">
        <f t="shared" si="372"/>
        <v>0.8</v>
      </c>
      <c r="AA2523" s="48">
        <v>91.75</v>
      </c>
      <c r="AB2523" s="76" t="str">
        <f>IFERROR(VLOOKUP(H2523,[1]!Tabela11[[#All],[PEP/ORDEM]:[Mês_Acompanhamento]],8,0),"GIRO")</f>
        <v>GIRO</v>
      </c>
      <c r="AC2523" s="36" t="str">
        <f>IFERROR(VLOOKUP(T2523,[1]STATUS_CAPEX!Q:R,2,0),"SAMUEL OLIVEIRA")</f>
        <v>SAMUEL OLIVEIRA</v>
      </c>
      <c r="AD2523" s="37" t="s">
        <v>51</v>
      </c>
      <c r="AE2523" s="32" t="str">
        <f t="shared" si="375"/>
        <v>Realizado</v>
      </c>
      <c r="AF2523" s="38" t="s">
        <v>68</v>
      </c>
      <c r="AG2523" s="49">
        <f t="shared" si="367"/>
        <v>31.26</v>
      </c>
      <c r="AH2523" s="40">
        <v>2548098.5699999998</v>
      </c>
      <c r="AI2523" s="50" t="e">
        <f t="shared" si="373"/>
        <v>#N/A</v>
      </c>
      <c r="AJ2523" s="41">
        <v>26673365</v>
      </c>
      <c r="AK2523" s="51">
        <v>31.26</v>
      </c>
      <c r="AL2523" s="34" t="str">
        <f t="shared" si="374"/>
        <v>Mauricio Alves</v>
      </c>
    </row>
    <row r="2524" spans="1:38" hidden="1" x14ac:dyDescent="0.25">
      <c r="A2524" s="44" t="s">
        <v>106</v>
      </c>
      <c r="B2524" s="30" t="s">
        <v>39</v>
      </c>
      <c r="C2524" s="26" t="s">
        <v>52</v>
      </c>
      <c r="D2524" s="26" t="s">
        <v>40</v>
      </c>
      <c r="E2524" s="27">
        <v>10725</v>
      </c>
      <c r="F2524" s="67">
        <v>379</v>
      </c>
      <c r="G2524" s="67"/>
      <c r="H2524" s="44">
        <v>6000865399</v>
      </c>
      <c r="I2524" s="45">
        <v>93001154</v>
      </c>
      <c r="J2524" s="45" t="s">
        <v>380</v>
      </c>
      <c r="K2524" s="30" t="str">
        <f t="shared" si="366"/>
        <v>Custeio</v>
      </c>
      <c r="L2524" s="47" t="s">
        <v>950</v>
      </c>
      <c r="M2524" s="47" t="s">
        <v>506</v>
      </c>
      <c r="N2524" s="26" t="str">
        <f t="shared" si="369"/>
        <v>Pendente</v>
      </c>
      <c r="O2524" s="47" t="s">
        <v>100</v>
      </c>
      <c r="P2524" s="47" t="s">
        <v>1275</v>
      </c>
      <c r="Q2524" s="26" t="str">
        <f>IFERROR(IFERROR(VLOOKUP(H2524,[1]STATUS_CAPEX!I:J,2,0),VLOOKUP(H2524,[1]STATUS_OPEX!H:I,2,0)),0)</f>
        <v>LIB //ATEC</v>
      </c>
      <c r="R2524" s="135">
        <v>45631</v>
      </c>
      <c r="S2524" s="32" t="s">
        <v>66</v>
      </c>
      <c r="T2524" s="47" t="s">
        <v>72</v>
      </c>
      <c r="U2524" s="33" t="s">
        <v>67</v>
      </c>
      <c r="V2524" s="120" t="str">
        <f t="shared" si="376"/>
        <v>OK</v>
      </c>
      <c r="W2524" s="33" t="s">
        <v>49</v>
      </c>
      <c r="X2524" s="33" t="s">
        <v>49</v>
      </c>
      <c r="Y2524" s="120" t="str">
        <f t="shared" si="370"/>
        <v>OK</v>
      </c>
      <c r="Z2524" s="14">
        <f t="shared" si="372"/>
        <v>0.8</v>
      </c>
      <c r="AA2524" s="48">
        <v>91.75</v>
      </c>
      <c r="AB2524" s="76" t="str">
        <f>IFERROR(VLOOKUP(H2524,[1]!Tabela11[[#All],[PEP/ORDEM]:[Mês_Acompanhamento]],8,0),"GIRO")</f>
        <v>GIRO</v>
      </c>
      <c r="AC2524" s="36" t="str">
        <f>IFERROR(VLOOKUP(T2524,[1]STATUS_CAPEX!Q:R,2,0),"SAMUEL OLIVEIRA")</f>
        <v>SAMUEL OLIVEIRA</v>
      </c>
      <c r="AD2524" s="37" t="s">
        <v>51</v>
      </c>
      <c r="AE2524" s="32" t="str">
        <f t="shared" si="375"/>
        <v>Realizado</v>
      </c>
      <c r="AF2524" s="38" t="s">
        <v>68</v>
      </c>
      <c r="AG2524" s="49">
        <f t="shared" si="367"/>
        <v>31.26</v>
      </c>
      <c r="AH2524" s="40">
        <v>2548098.5699999998</v>
      </c>
      <c r="AI2524" s="50" t="e">
        <f t="shared" si="373"/>
        <v>#N/A</v>
      </c>
      <c r="AJ2524" s="41">
        <v>26673410</v>
      </c>
      <c r="AK2524" s="51">
        <v>31.26</v>
      </c>
      <c r="AL2524" s="34" t="str">
        <f t="shared" si="374"/>
        <v>Mauricio Alves</v>
      </c>
    </row>
    <row r="2525" spans="1:38" hidden="1" x14ac:dyDescent="0.25">
      <c r="A2525" s="26" t="s">
        <v>365</v>
      </c>
      <c r="B2525" s="30" t="s">
        <v>39</v>
      </c>
      <c r="C2525" s="26" t="s">
        <v>52</v>
      </c>
      <c r="D2525" s="26" t="s">
        <v>40</v>
      </c>
      <c r="E2525" s="27">
        <v>20522</v>
      </c>
      <c r="F2525" s="67">
        <v>380</v>
      </c>
      <c r="G2525" s="67"/>
      <c r="H2525" s="202">
        <v>6000865440</v>
      </c>
      <c r="I2525" s="45">
        <v>93000214</v>
      </c>
      <c r="J2525" s="45" t="s">
        <v>1153</v>
      </c>
      <c r="K2525" s="30" t="str">
        <f t="shared" si="366"/>
        <v>Custeio</v>
      </c>
      <c r="L2525" s="47" t="s">
        <v>950</v>
      </c>
      <c r="M2525" s="47" t="s">
        <v>506</v>
      </c>
      <c r="N2525" s="26" t="str">
        <f t="shared" si="369"/>
        <v>Realizado</v>
      </c>
      <c r="O2525" s="47" t="s">
        <v>100</v>
      </c>
      <c r="P2525" s="47" t="s">
        <v>1275</v>
      </c>
      <c r="Q2525" s="26">
        <f>IFERROR(IFERROR(VLOOKUP(#REF!,[1]STATUS_CAPEX!I:J,2,0),VLOOKUP(#REF!,[1]STATUS_OPEX!H:I,2,0)),0)</f>
        <v>0</v>
      </c>
      <c r="R2525" s="135">
        <v>45631</v>
      </c>
      <c r="S2525" s="32" t="s">
        <v>66</v>
      </c>
      <c r="T2525" s="47" t="s">
        <v>72</v>
      </c>
      <c r="U2525" s="33" t="s">
        <v>378</v>
      </c>
      <c r="V2525" s="120" t="str">
        <f t="shared" si="376"/>
        <v>OK</v>
      </c>
      <c r="W2525" s="33" t="s">
        <v>49</v>
      </c>
      <c r="X2525" s="33" t="s">
        <v>49</v>
      </c>
      <c r="Y2525" s="120" t="str">
        <f t="shared" si="370"/>
        <v>OK</v>
      </c>
      <c r="Z2525" s="14">
        <f t="shared" si="372"/>
        <v>1</v>
      </c>
      <c r="AA2525" s="48">
        <v>91.75</v>
      </c>
      <c r="AB2525" s="76" t="str">
        <f>IFERROR(VLOOKUP(#REF!,[1]!Tabela11[[#All],[PEP/ORDEM]:[Mês_Acompanhamento]],8,0),"GIRO")</f>
        <v>GIRO</v>
      </c>
      <c r="AC2525" s="36" t="str">
        <f>IFERROR(VLOOKUP(T2525,[1]STATUS_CAPEX!Q:R,2,0),"SAMUEL OLIVEIRA")</f>
        <v>SAMUEL OLIVEIRA</v>
      </c>
      <c r="AD2525" s="37" t="s">
        <v>51</v>
      </c>
      <c r="AE2525" s="32" t="str">
        <f t="shared" si="375"/>
        <v>Realizado</v>
      </c>
      <c r="AF2525" s="38" t="s">
        <v>68</v>
      </c>
      <c r="AG2525" s="49">
        <f t="shared" si="367"/>
        <v>31.26</v>
      </c>
      <c r="AH2525" s="40">
        <v>2548098.5699999998</v>
      </c>
      <c r="AI2525" s="50" t="e">
        <f t="shared" si="373"/>
        <v>#N/A</v>
      </c>
      <c r="AJ2525" s="41">
        <v>26673518</v>
      </c>
      <c r="AK2525" s="51">
        <v>31.26</v>
      </c>
      <c r="AL2525" s="34" t="str">
        <f t="shared" si="374"/>
        <v>Mauricio Alves</v>
      </c>
    </row>
    <row r="2526" spans="1:38" hidden="1" x14ac:dyDescent="0.25">
      <c r="A2526" s="44" t="s">
        <v>106</v>
      </c>
      <c r="B2526" s="30" t="s">
        <v>39</v>
      </c>
      <c r="C2526" s="26" t="s">
        <v>52</v>
      </c>
      <c r="D2526" s="26" t="s">
        <v>40</v>
      </c>
      <c r="E2526" s="27">
        <v>12047</v>
      </c>
      <c r="F2526" s="67">
        <v>381</v>
      </c>
      <c r="G2526" s="67"/>
      <c r="H2526" s="44">
        <v>6000867775</v>
      </c>
      <c r="I2526" s="45">
        <v>93016584</v>
      </c>
      <c r="J2526" s="45" t="s">
        <v>380</v>
      </c>
      <c r="K2526" s="30" t="str">
        <f t="shared" si="366"/>
        <v>Custeio</v>
      </c>
      <c r="L2526" s="47" t="s">
        <v>950</v>
      </c>
      <c r="M2526" s="47" t="s">
        <v>506</v>
      </c>
      <c r="N2526" s="26" t="str">
        <f t="shared" si="369"/>
        <v>Pendente</v>
      </c>
      <c r="O2526" s="47" t="s">
        <v>100</v>
      </c>
      <c r="P2526" s="47" t="s">
        <v>1275</v>
      </c>
      <c r="Q2526" s="26" t="str">
        <f>IFERROR(IFERROR(VLOOKUP(H2526,[1]STATUS_CAPEX!I:J,2,0),VLOOKUP(H2526,[1]STATUS_OPEX!H:I,2,0)),0)</f>
        <v>LIB //ATEC</v>
      </c>
      <c r="R2526" s="135">
        <v>45631</v>
      </c>
      <c r="S2526" s="32" t="s">
        <v>66</v>
      </c>
      <c r="T2526" s="47" t="s">
        <v>72</v>
      </c>
      <c r="U2526" s="33" t="s">
        <v>67</v>
      </c>
      <c r="V2526" s="120" t="str">
        <f t="shared" si="376"/>
        <v>OK</v>
      </c>
      <c r="W2526" s="33" t="s">
        <v>49</v>
      </c>
      <c r="X2526" s="33" t="s">
        <v>49</v>
      </c>
      <c r="Y2526" s="120" t="str">
        <f t="shared" si="370"/>
        <v>OK</v>
      </c>
      <c r="Z2526" s="14">
        <f t="shared" si="372"/>
        <v>0.8</v>
      </c>
      <c r="AA2526" s="48">
        <v>91.75</v>
      </c>
      <c r="AB2526" s="76" t="str">
        <f>IFERROR(VLOOKUP(H2526,[1]!Tabela11[[#All],[PEP/ORDEM]:[Mês_Acompanhamento]],8,0),"GIRO")</f>
        <v>GIRO</v>
      </c>
      <c r="AC2526" s="36" t="s">
        <v>73</v>
      </c>
      <c r="AD2526" s="37">
        <v>45642</v>
      </c>
      <c r="AE2526" s="32" t="str">
        <f t="shared" si="375"/>
        <v>Realizado</v>
      </c>
      <c r="AF2526" s="38" t="s">
        <v>68</v>
      </c>
      <c r="AG2526" s="49">
        <f t="shared" si="367"/>
        <v>9.1999999999999993</v>
      </c>
      <c r="AH2526" s="40">
        <v>2548098.5699999998</v>
      </c>
      <c r="AI2526" s="50" t="e">
        <f t="shared" si="373"/>
        <v>#N/A</v>
      </c>
      <c r="AJ2526" s="41">
        <v>26758844</v>
      </c>
      <c r="AK2526" s="51">
        <v>9.1999999999999993</v>
      </c>
      <c r="AL2526" s="34" t="str">
        <f t="shared" si="374"/>
        <v>Mauricio Alves</v>
      </c>
    </row>
    <row r="2527" spans="1:38" hidden="1" x14ac:dyDescent="0.25">
      <c r="A2527" s="44" t="s">
        <v>365</v>
      </c>
      <c r="B2527" s="26" t="s">
        <v>39</v>
      </c>
      <c r="C2527" s="26" t="s">
        <v>52</v>
      </c>
      <c r="D2527" s="26" t="s">
        <v>40</v>
      </c>
      <c r="E2527" s="27">
        <v>16001</v>
      </c>
      <c r="F2527" s="67">
        <v>996</v>
      </c>
      <c r="G2527" s="67"/>
      <c r="H2527" s="44">
        <v>6000859631</v>
      </c>
      <c r="I2527" s="45" t="s">
        <v>1137</v>
      </c>
      <c r="J2527" s="45" t="s">
        <v>1138</v>
      </c>
      <c r="K2527" s="30" t="str">
        <f t="shared" si="366"/>
        <v>Custeio</v>
      </c>
      <c r="L2527" s="47"/>
      <c r="M2527" s="47" t="s">
        <v>1249</v>
      </c>
      <c r="N2527" s="26" t="str">
        <f t="shared" si="369"/>
        <v>Realizado</v>
      </c>
      <c r="O2527" s="47" t="s">
        <v>45</v>
      </c>
      <c r="P2527" s="47" t="s">
        <v>76</v>
      </c>
      <c r="Q2527" s="26" t="str">
        <f>IFERROR(IFERROR(VLOOKUP(H2527,[1]STATUS_CAPEX!I:J,2,0),VLOOKUP(H2527,[1]STATUS_OPEX!H:I,2,0)),0)</f>
        <v>LIB //CONC</v>
      </c>
      <c r="R2527" s="135">
        <v>45631</v>
      </c>
      <c r="S2527" s="32" t="s">
        <v>66</v>
      </c>
      <c r="T2527" s="47" t="s">
        <v>72</v>
      </c>
      <c r="U2527" s="47" t="s">
        <v>39</v>
      </c>
      <c r="V2527" s="33" t="s">
        <v>39</v>
      </c>
      <c r="W2527" s="33" t="s">
        <v>49</v>
      </c>
      <c r="X2527" s="33" t="s">
        <v>49</v>
      </c>
      <c r="Y2527" s="33" t="str">
        <f t="shared" si="370"/>
        <v>OK</v>
      </c>
      <c r="Z2527" s="14">
        <f t="shared" si="372"/>
        <v>1</v>
      </c>
      <c r="AA2527" s="48">
        <v>3172.74</v>
      </c>
      <c r="AB2527" s="76" t="str">
        <f>IFERROR(VLOOKUP(H2527,[1]!Tabela11[[#All],[PEP/ORDEM]:[Mês_Acompanhamento]],8,0),"GIRO")</f>
        <v>GIRO</v>
      </c>
      <c r="AC2527" s="36" t="s">
        <v>73</v>
      </c>
      <c r="AD2527" s="37" t="s">
        <v>51</v>
      </c>
      <c r="AE2527" s="32" t="str">
        <f t="shared" si="375"/>
        <v>Realizado</v>
      </c>
      <c r="AF2527" s="38" t="s">
        <v>68</v>
      </c>
      <c r="AG2527" s="49">
        <f t="shared" si="367"/>
        <v>3195.28</v>
      </c>
      <c r="AH2527" s="40">
        <v>2548098.5699999998</v>
      </c>
      <c r="AI2527" s="50" t="e">
        <f t="shared" si="373"/>
        <v>#N/A</v>
      </c>
      <c r="AJ2527" s="110">
        <v>26651318</v>
      </c>
      <c r="AK2527" s="77">
        <v>3195.28</v>
      </c>
      <c r="AL2527" s="34" t="str">
        <f t="shared" si="374"/>
        <v>Mauricio Alves</v>
      </c>
    </row>
    <row r="2528" spans="1:38" hidden="1" x14ac:dyDescent="0.25">
      <c r="A2528" s="44" t="s">
        <v>365</v>
      </c>
      <c r="B2528" s="26" t="s">
        <v>39</v>
      </c>
      <c r="C2528" s="26" t="s">
        <v>52</v>
      </c>
      <c r="D2528" s="26" t="s">
        <v>40</v>
      </c>
      <c r="E2528" s="27">
        <v>4622</v>
      </c>
      <c r="F2528" s="67">
        <v>997</v>
      </c>
      <c r="G2528" s="67"/>
      <c r="H2528" s="44">
        <v>6000865653</v>
      </c>
      <c r="I2528" s="45" t="s">
        <v>287</v>
      </c>
      <c r="J2528" s="45" t="s">
        <v>1276</v>
      </c>
      <c r="K2528" s="30" t="str">
        <f t="shared" si="366"/>
        <v>Custeio</v>
      </c>
      <c r="L2528" s="47" t="s">
        <v>950</v>
      </c>
      <c r="M2528" s="47" t="s">
        <v>1249</v>
      </c>
      <c r="N2528" s="26" t="str">
        <f t="shared" si="369"/>
        <v>Realizado</v>
      </c>
      <c r="O2528" s="47" t="s">
        <v>45</v>
      </c>
      <c r="P2528" s="47" t="s">
        <v>76</v>
      </c>
      <c r="Q2528" s="26" t="str">
        <f>IFERROR(IFERROR(VLOOKUP(H2528,[1]STATUS_CAPEX!I:J,2,0),VLOOKUP(H2528,[1]STATUS_OPEX!H:I,2,0)),0)</f>
        <v>LIB //CONC</v>
      </c>
      <c r="R2528" s="135">
        <v>45631</v>
      </c>
      <c r="S2528" s="32" t="s">
        <v>66</v>
      </c>
      <c r="T2528" s="47" t="s">
        <v>72</v>
      </c>
      <c r="U2528" s="33" t="s">
        <v>39</v>
      </c>
      <c r="V2528" s="120" t="str">
        <f t="shared" ref="V2528:V2558" si="377">IF(E2528&gt;0,"OK","NOK")</f>
        <v>OK</v>
      </c>
      <c r="W2528" s="33" t="s">
        <v>49</v>
      </c>
      <c r="X2528" s="33" t="s">
        <v>49</v>
      </c>
      <c r="Y2528" s="120" t="str">
        <f t="shared" si="370"/>
        <v>OK</v>
      </c>
      <c r="Z2528" s="14">
        <f t="shared" si="372"/>
        <v>1</v>
      </c>
      <c r="AA2528" s="48">
        <v>3382.91</v>
      </c>
      <c r="AB2528" s="76" t="str">
        <f>IFERROR(VLOOKUP(H2528,[1]!Tabela11[[#All],[PEP/ORDEM]:[Mês_Acompanhamento]],8,0),"GIRO")</f>
        <v>GIRO</v>
      </c>
      <c r="AC2528" s="36" t="s">
        <v>1107</v>
      </c>
      <c r="AD2528" s="37" t="s">
        <v>51</v>
      </c>
      <c r="AE2528" s="32" t="str">
        <f t="shared" si="375"/>
        <v>Realizado</v>
      </c>
      <c r="AF2528" s="38" t="s">
        <v>68</v>
      </c>
      <c r="AG2528" s="49">
        <f t="shared" si="367"/>
        <v>2272.98</v>
      </c>
      <c r="AH2528" s="40">
        <v>2548098.5699999998</v>
      </c>
      <c r="AI2528" s="50" t="e">
        <f t="shared" si="373"/>
        <v>#N/A</v>
      </c>
      <c r="AJ2528" s="41">
        <v>26688456</v>
      </c>
      <c r="AK2528" s="51">
        <v>2272.98</v>
      </c>
      <c r="AL2528" s="34" t="str">
        <f t="shared" si="374"/>
        <v>Mauricio Alves</v>
      </c>
    </row>
    <row r="2529" spans="1:38" hidden="1" x14ac:dyDescent="0.25">
      <c r="A2529" s="26" t="s">
        <v>365</v>
      </c>
      <c r="B2529" s="30" t="s">
        <v>39</v>
      </c>
      <c r="C2529" s="26" t="s">
        <v>52</v>
      </c>
      <c r="D2529" s="26" t="s">
        <v>40</v>
      </c>
      <c r="E2529" s="27">
        <v>4461</v>
      </c>
      <c r="F2529" s="67">
        <v>998</v>
      </c>
      <c r="G2529" s="67"/>
      <c r="H2529" s="178">
        <v>6000866032</v>
      </c>
      <c r="I2529" s="45">
        <v>9000723</v>
      </c>
      <c r="J2529" s="45" t="s">
        <v>1175</v>
      </c>
      <c r="K2529" s="30" t="str">
        <f t="shared" si="366"/>
        <v>Custeio</v>
      </c>
      <c r="L2529" s="47" t="s">
        <v>950</v>
      </c>
      <c r="M2529" s="47" t="s">
        <v>1249</v>
      </c>
      <c r="N2529" s="26" t="str">
        <f t="shared" si="369"/>
        <v>Pendente</v>
      </c>
      <c r="O2529" s="47" t="s">
        <v>105</v>
      </c>
      <c r="P2529" s="47" t="s">
        <v>1277</v>
      </c>
      <c r="Q2529" s="26" t="str">
        <f>IFERROR(IFERROR(VLOOKUP(H2529,[1]STATUS_CAPEX!I:J,2,0),VLOOKUP(H2529,[1]STATUS_OPEX!H:I,2,0)),0)</f>
        <v>LIB //CONC</v>
      </c>
      <c r="R2529" s="135">
        <v>45631</v>
      </c>
      <c r="S2529" s="32" t="s">
        <v>66</v>
      </c>
      <c r="T2529" s="47" t="s">
        <v>72</v>
      </c>
      <c r="U2529" s="33" t="s">
        <v>67</v>
      </c>
      <c r="V2529" s="120" t="str">
        <f t="shared" si="377"/>
        <v>OK</v>
      </c>
      <c r="W2529" s="33" t="s">
        <v>49</v>
      </c>
      <c r="X2529" s="33" t="s">
        <v>49</v>
      </c>
      <c r="Y2529" s="120" t="str">
        <f t="shared" si="370"/>
        <v>OK</v>
      </c>
      <c r="Z2529" s="14">
        <f t="shared" si="372"/>
        <v>0.8</v>
      </c>
      <c r="AA2529" s="48">
        <v>77.23</v>
      </c>
      <c r="AB2529" s="76" t="str">
        <f>IFERROR(VLOOKUP(H2529,[1]!Tabela11[[#All],[PEP/ORDEM]:[Mês_Acompanhamento]],8,0),"GIRO")</f>
        <v>GIRO</v>
      </c>
      <c r="AC2529" s="36" t="s">
        <v>1107</v>
      </c>
      <c r="AD2529" s="37" t="s">
        <v>51</v>
      </c>
      <c r="AE2529" s="32" t="str">
        <f t="shared" si="375"/>
        <v>Realizado</v>
      </c>
      <c r="AF2529" s="38" t="s">
        <v>68</v>
      </c>
      <c r="AG2529" s="49">
        <f t="shared" si="367"/>
        <v>169.44</v>
      </c>
      <c r="AH2529" s="40">
        <v>2548098.5699999998</v>
      </c>
      <c r="AI2529" s="50" t="e">
        <f t="shared" si="373"/>
        <v>#N/A</v>
      </c>
      <c r="AJ2529" s="41">
        <v>26706237</v>
      </c>
      <c r="AK2529" s="51">
        <v>169.44</v>
      </c>
      <c r="AL2529" s="34" t="str">
        <f t="shared" si="374"/>
        <v>Mauricio Alves</v>
      </c>
    </row>
    <row r="2530" spans="1:38" hidden="1" x14ac:dyDescent="0.25">
      <c r="A2530" s="44" t="s">
        <v>106</v>
      </c>
      <c r="B2530" s="30" t="s">
        <v>39</v>
      </c>
      <c r="C2530" s="26" t="s">
        <v>52</v>
      </c>
      <c r="D2530" s="26" t="s">
        <v>40</v>
      </c>
      <c r="E2530" s="27">
        <v>11787</v>
      </c>
      <c r="F2530" s="67">
        <v>999</v>
      </c>
      <c r="G2530" s="67"/>
      <c r="H2530" s="44">
        <v>6000867769</v>
      </c>
      <c r="I2530" s="45" t="s">
        <v>287</v>
      </c>
      <c r="J2530" s="45" t="s">
        <v>1278</v>
      </c>
      <c r="K2530" s="30" t="str">
        <f t="shared" ref="K2530:K2593" si="378">IF(OR(ISNUMBER( FIND("Criar PEP",H2530)), ISNUMBER( FIND("Criar Ordem",H2530))), "Sem Informação", IFERROR(IF(MID(H2530,11,3)&lt;&gt;"", MID(H2530,11,3), "Custeio"), "Custeio"))</f>
        <v>Custeio</v>
      </c>
      <c r="L2530" s="47" t="s">
        <v>950</v>
      </c>
      <c r="M2530" s="47" t="s">
        <v>1249</v>
      </c>
      <c r="N2530" s="26" t="str">
        <f t="shared" si="369"/>
        <v>Pendente</v>
      </c>
      <c r="O2530" s="47" t="s">
        <v>45</v>
      </c>
      <c r="P2530" s="47" t="s">
        <v>687</v>
      </c>
      <c r="Q2530" s="26" t="str">
        <f>IFERROR(IFERROR(VLOOKUP(H2530,[1]STATUS_CAPEX!I:J,2,0),VLOOKUP(H2530,[1]STATUS_OPEX!H:I,2,0)),0)</f>
        <v>LIB //ATEC</v>
      </c>
      <c r="R2530" s="135">
        <v>45631</v>
      </c>
      <c r="S2530" s="32" t="s">
        <v>66</v>
      </c>
      <c r="T2530" s="47" t="s">
        <v>72</v>
      </c>
      <c r="U2530" s="33" t="s">
        <v>67</v>
      </c>
      <c r="V2530" s="120" t="str">
        <f t="shared" si="377"/>
        <v>OK</v>
      </c>
      <c r="W2530" s="33" t="s">
        <v>49</v>
      </c>
      <c r="X2530" s="33" t="s">
        <v>49</v>
      </c>
      <c r="Y2530" s="120" t="str">
        <f t="shared" si="370"/>
        <v>OK</v>
      </c>
      <c r="Z2530" s="14">
        <f t="shared" si="372"/>
        <v>0.8</v>
      </c>
      <c r="AA2530" s="48">
        <v>1520.8</v>
      </c>
      <c r="AB2530" s="76" t="str">
        <f>IFERROR(VLOOKUP(H2530,[1]!Tabela11[[#All],[PEP/ORDEM]:[Mês_Acompanhamento]],8,0),"GIRO")</f>
        <v>GIRO</v>
      </c>
      <c r="AC2530" s="36" t="s">
        <v>73</v>
      </c>
      <c r="AD2530" s="37">
        <v>45642</v>
      </c>
      <c r="AE2530" s="32" t="str">
        <f t="shared" si="375"/>
        <v>Realizado</v>
      </c>
      <c r="AF2530" s="38" t="s">
        <v>68</v>
      </c>
      <c r="AG2530" s="49">
        <f t="shared" si="367"/>
        <v>113.91</v>
      </c>
      <c r="AH2530" s="40">
        <v>2548098.5699999998</v>
      </c>
      <c r="AI2530" s="50" t="e">
        <f t="shared" si="373"/>
        <v>#N/A</v>
      </c>
      <c r="AJ2530" s="41">
        <v>26758203</v>
      </c>
      <c r="AK2530" s="51">
        <v>113.91</v>
      </c>
      <c r="AL2530" s="34" t="str">
        <f t="shared" si="374"/>
        <v>Mauricio Alves</v>
      </c>
    </row>
    <row r="2531" spans="1:38" hidden="1" x14ac:dyDescent="0.25">
      <c r="A2531" s="44" t="s">
        <v>0</v>
      </c>
      <c r="B2531" s="26" t="s">
        <v>180</v>
      </c>
      <c r="C2531" s="26" t="s">
        <v>180</v>
      </c>
      <c r="D2531" s="26" t="s">
        <v>40</v>
      </c>
      <c r="E2531" s="27">
        <v>7640</v>
      </c>
      <c r="F2531" s="67">
        <v>1000</v>
      </c>
      <c r="G2531" s="67"/>
      <c r="H2531" s="44">
        <v>6000864720</v>
      </c>
      <c r="I2531" s="45" t="s">
        <v>287</v>
      </c>
      <c r="J2531" s="45" t="s">
        <v>1279</v>
      </c>
      <c r="K2531" s="30" t="str">
        <f t="shared" si="378"/>
        <v>Custeio</v>
      </c>
      <c r="L2531" s="47" t="s">
        <v>950</v>
      </c>
      <c r="M2531" s="47" t="s">
        <v>1249</v>
      </c>
      <c r="N2531" s="26" t="str">
        <f t="shared" si="369"/>
        <v>Pendente</v>
      </c>
      <c r="O2531" s="47" t="s">
        <v>100</v>
      </c>
      <c r="P2531" s="47" t="s">
        <v>638</v>
      </c>
      <c r="Q2531" s="26" t="str">
        <f>IFERROR(IFERROR(VLOOKUP(H2531,[1]STATUS_CAPEX!I:J,2,0),VLOOKUP(H2531,[1]STATUS_OPEX!H:I,2,0)),0)</f>
        <v>ABER//ABER</v>
      </c>
      <c r="R2531" s="135">
        <v>45631</v>
      </c>
      <c r="S2531" s="32" t="s">
        <v>66</v>
      </c>
      <c r="T2531" s="47" t="s">
        <v>72</v>
      </c>
      <c r="U2531" s="33" t="s">
        <v>67</v>
      </c>
      <c r="V2531" s="120" t="str">
        <f t="shared" si="377"/>
        <v>OK</v>
      </c>
      <c r="W2531" s="33" t="s">
        <v>49</v>
      </c>
      <c r="X2531" s="33" t="s">
        <v>49</v>
      </c>
      <c r="Y2531" s="120" t="str">
        <f t="shared" si="370"/>
        <v>NOK</v>
      </c>
      <c r="Z2531" s="14">
        <f t="shared" si="372"/>
        <v>0.6</v>
      </c>
      <c r="AA2531" s="48">
        <v>74.48</v>
      </c>
      <c r="AB2531" s="76" t="str">
        <f>IFERROR(VLOOKUP(H2531,[1]!Tabela11[[#All],[PEP/ORDEM]:[Mês_Acompanhamento]],8,0),"GIRO")</f>
        <v>GIRO</v>
      </c>
      <c r="AC2531" s="36" t="s">
        <v>73</v>
      </c>
      <c r="AD2531" s="37">
        <v>45642</v>
      </c>
      <c r="AE2531" s="32" t="str">
        <f t="shared" si="375"/>
        <v>Não realizado</v>
      </c>
      <c r="AF2531" s="38" t="s">
        <v>68</v>
      </c>
      <c r="AG2531" s="49">
        <f t="shared" si="367"/>
        <v>0</v>
      </c>
      <c r="AH2531" s="40">
        <v>2548098.5699999998</v>
      </c>
      <c r="AI2531" s="50" t="e">
        <f t="shared" si="373"/>
        <v>#N/A</v>
      </c>
      <c r="AJ2531" s="41">
        <v>0</v>
      </c>
      <c r="AK2531" s="51">
        <v>0</v>
      </c>
      <c r="AL2531" s="34" t="str">
        <f t="shared" si="374"/>
        <v>Mauricio Alves</v>
      </c>
    </row>
    <row r="2532" spans="1:38" hidden="1" x14ac:dyDescent="0.25">
      <c r="A2532" s="44" t="s">
        <v>106</v>
      </c>
      <c r="B2532" s="30" t="s">
        <v>39</v>
      </c>
      <c r="C2532" s="26" t="s">
        <v>52</v>
      </c>
      <c r="D2532" s="26" t="s">
        <v>40</v>
      </c>
      <c r="E2532" s="27">
        <v>17404</v>
      </c>
      <c r="F2532" s="67">
        <v>1001</v>
      </c>
      <c r="G2532" s="67"/>
      <c r="H2532" s="44">
        <v>6000864725</v>
      </c>
      <c r="I2532" s="45">
        <v>93000341</v>
      </c>
      <c r="J2532" s="45" t="s">
        <v>1198</v>
      </c>
      <c r="K2532" s="30" t="str">
        <f t="shared" si="378"/>
        <v>Custeio</v>
      </c>
      <c r="L2532" s="47" t="s">
        <v>950</v>
      </c>
      <c r="M2532" s="47" t="s">
        <v>1249</v>
      </c>
      <c r="N2532" s="26" t="str">
        <f t="shared" si="369"/>
        <v>Pendente</v>
      </c>
      <c r="O2532" s="47" t="s">
        <v>100</v>
      </c>
      <c r="P2532" s="47" t="s">
        <v>1275</v>
      </c>
      <c r="Q2532" s="26" t="str">
        <f>IFERROR(IFERROR(VLOOKUP(H2532,[1]STATUS_CAPEX!I:J,2,0),VLOOKUP(H2532,[1]STATUS_OPEX!H:I,2,0)),0)</f>
        <v>LIB //ATEC</v>
      </c>
      <c r="R2532" s="135">
        <v>45631</v>
      </c>
      <c r="S2532" s="32" t="s">
        <v>66</v>
      </c>
      <c r="T2532" s="47" t="s">
        <v>72</v>
      </c>
      <c r="U2532" s="33" t="s">
        <v>67</v>
      </c>
      <c r="V2532" s="120" t="str">
        <f t="shared" si="377"/>
        <v>OK</v>
      </c>
      <c r="W2532" s="33" t="s">
        <v>49</v>
      </c>
      <c r="X2532" s="33" t="s">
        <v>49</v>
      </c>
      <c r="Y2532" s="120" t="str">
        <f t="shared" si="370"/>
        <v>OK</v>
      </c>
      <c r="Z2532" s="14">
        <f t="shared" si="372"/>
        <v>0.8</v>
      </c>
      <c r="AA2532" s="48">
        <v>16.55</v>
      </c>
      <c r="AB2532" s="76" t="str">
        <f>IFERROR(VLOOKUP(H2532,[1]!Tabela11[[#All],[PEP/ORDEM]:[Mês_Acompanhamento]],8,0),"GIRO")</f>
        <v>GIRO</v>
      </c>
      <c r="AC2532" s="36" t="s">
        <v>1107</v>
      </c>
      <c r="AD2532" s="37" t="s">
        <v>51</v>
      </c>
      <c r="AE2532" s="32" t="str">
        <f t="shared" si="375"/>
        <v>Realizado</v>
      </c>
      <c r="AF2532" s="38" t="s">
        <v>68</v>
      </c>
      <c r="AG2532" s="49">
        <f t="shared" ref="AG2532:AG2546" si="379">IF(AK2532="",AA2532,AK2532)</f>
        <v>47.22</v>
      </c>
      <c r="AH2532" s="40">
        <v>2548098.5699999998</v>
      </c>
      <c r="AI2532" s="50" t="e">
        <f t="shared" si="373"/>
        <v>#N/A</v>
      </c>
      <c r="AJ2532" s="41">
        <v>26706300</v>
      </c>
      <c r="AK2532" s="51">
        <v>47.22</v>
      </c>
      <c r="AL2532" s="34" t="str">
        <f t="shared" si="374"/>
        <v>Mauricio Alves</v>
      </c>
    </row>
    <row r="2533" spans="1:38" hidden="1" x14ac:dyDescent="0.25">
      <c r="A2533" s="44" t="s">
        <v>106</v>
      </c>
      <c r="B2533" s="30" t="s">
        <v>39</v>
      </c>
      <c r="C2533" s="26" t="s">
        <v>52</v>
      </c>
      <c r="D2533" s="26" t="s">
        <v>40</v>
      </c>
      <c r="E2533" s="27">
        <v>4249</v>
      </c>
      <c r="F2533" s="67">
        <v>1002</v>
      </c>
      <c r="G2533" s="67"/>
      <c r="H2533" s="44">
        <v>6000864728</v>
      </c>
      <c r="I2533" s="45">
        <v>93011486</v>
      </c>
      <c r="J2533" s="45" t="s">
        <v>1198</v>
      </c>
      <c r="K2533" s="30" t="str">
        <f t="shared" si="378"/>
        <v>Custeio</v>
      </c>
      <c r="L2533" s="47" t="s">
        <v>950</v>
      </c>
      <c r="M2533" s="47" t="s">
        <v>1249</v>
      </c>
      <c r="N2533" s="26" t="str">
        <f t="shared" si="369"/>
        <v>Pendente</v>
      </c>
      <c r="O2533" s="47" t="s">
        <v>100</v>
      </c>
      <c r="P2533" s="47" t="s">
        <v>732</v>
      </c>
      <c r="Q2533" s="26" t="str">
        <f>IFERROR(IFERROR(VLOOKUP(H2533,[1]STATUS_CAPEX!I:J,2,0),VLOOKUP(H2533,[1]STATUS_OPEX!H:I,2,0)),0)</f>
        <v>LIB //ATEC</v>
      </c>
      <c r="R2533" s="135">
        <v>45631</v>
      </c>
      <c r="S2533" s="32" t="s">
        <v>66</v>
      </c>
      <c r="T2533" s="47" t="s">
        <v>72</v>
      </c>
      <c r="U2533" s="33" t="s">
        <v>67</v>
      </c>
      <c r="V2533" s="120" t="str">
        <f t="shared" si="377"/>
        <v>OK</v>
      </c>
      <c r="W2533" s="33" t="s">
        <v>49</v>
      </c>
      <c r="X2533" s="33" t="s">
        <v>49</v>
      </c>
      <c r="Y2533" s="120" t="str">
        <f t="shared" si="370"/>
        <v>OK</v>
      </c>
      <c r="Z2533" s="14">
        <f t="shared" si="372"/>
        <v>0.8</v>
      </c>
      <c r="AA2533" s="48">
        <v>468.98</v>
      </c>
      <c r="AB2533" s="76" t="str">
        <f>IFERROR(VLOOKUP(H2533,[1]!Tabela11[[#All],[PEP/ORDEM]:[Mês_Acompanhamento]],8,0),"GIRO")</f>
        <v>GIRO</v>
      </c>
      <c r="AC2533" s="36" t="s">
        <v>1107</v>
      </c>
      <c r="AD2533" s="37" t="s">
        <v>51</v>
      </c>
      <c r="AE2533" s="32" t="str">
        <f t="shared" si="375"/>
        <v>Realizado</v>
      </c>
      <c r="AF2533" s="38" t="s">
        <v>68</v>
      </c>
      <c r="AG2533" s="49">
        <f t="shared" si="379"/>
        <v>1233.48</v>
      </c>
      <c r="AH2533" s="40">
        <v>2548098.5699999998</v>
      </c>
      <c r="AI2533" s="50" t="e">
        <f t="shared" si="373"/>
        <v>#N/A</v>
      </c>
      <c r="AJ2533" s="41">
        <v>26706382</v>
      </c>
      <c r="AK2533" s="51">
        <v>1233.48</v>
      </c>
      <c r="AL2533" s="34" t="str">
        <f t="shared" si="374"/>
        <v>Mauricio Alves</v>
      </c>
    </row>
    <row r="2534" spans="1:38" hidden="1" x14ac:dyDescent="0.25">
      <c r="A2534" s="26" t="s">
        <v>365</v>
      </c>
      <c r="B2534" s="30" t="s">
        <v>39</v>
      </c>
      <c r="C2534" s="26" t="s">
        <v>52</v>
      </c>
      <c r="D2534" s="26" t="s">
        <v>40</v>
      </c>
      <c r="E2534" s="27">
        <v>4401</v>
      </c>
      <c r="F2534" s="67">
        <v>1003</v>
      </c>
      <c r="G2534" s="67"/>
      <c r="H2534" s="178">
        <v>6000864729</v>
      </c>
      <c r="I2534" s="45">
        <v>53516403</v>
      </c>
      <c r="J2534" s="45" t="s">
        <v>1185</v>
      </c>
      <c r="K2534" s="30" t="str">
        <f t="shared" si="378"/>
        <v>Custeio</v>
      </c>
      <c r="L2534" s="47" t="s">
        <v>950</v>
      </c>
      <c r="M2534" s="47" t="s">
        <v>1249</v>
      </c>
      <c r="N2534" s="26" t="str">
        <f t="shared" si="369"/>
        <v>Pendente</v>
      </c>
      <c r="O2534" s="47" t="s">
        <v>245</v>
      </c>
      <c r="P2534" s="47" t="s">
        <v>1280</v>
      </c>
      <c r="Q2534" s="26" t="str">
        <f>IFERROR(IFERROR(VLOOKUP(H2534,[1]STATUS_CAPEX!I:J,2,0),VLOOKUP(H2534,[1]STATUS_OPEX!H:I,2,0)),0)</f>
        <v>LIB //CONC</v>
      </c>
      <c r="R2534" s="135">
        <v>45631</v>
      </c>
      <c r="S2534" s="32" t="s">
        <v>66</v>
      </c>
      <c r="T2534" s="47" t="s">
        <v>72</v>
      </c>
      <c r="U2534" s="33" t="s">
        <v>67</v>
      </c>
      <c r="V2534" s="120" t="str">
        <f t="shared" si="377"/>
        <v>OK</v>
      </c>
      <c r="W2534" s="33" t="s">
        <v>49</v>
      </c>
      <c r="X2534" s="33" t="s">
        <v>49</v>
      </c>
      <c r="Y2534" s="120" t="str">
        <f t="shared" si="370"/>
        <v>OK</v>
      </c>
      <c r="Z2534" s="14">
        <f t="shared" si="372"/>
        <v>0.8</v>
      </c>
      <c r="AA2534" s="48">
        <v>1978.16</v>
      </c>
      <c r="AB2534" s="76" t="str">
        <f>IFERROR(VLOOKUP(H2534,[1]!Tabela11[[#All],[PEP/ORDEM]:[Mês_Acompanhamento]],8,0),"GIRO")</f>
        <v>GIRO</v>
      </c>
      <c r="AC2534" s="36" t="s">
        <v>1107</v>
      </c>
      <c r="AD2534" s="37" t="s">
        <v>51</v>
      </c>
      <c r="AE2534" s="32" t="str">
        <f t="shared" si="375"/>
        <v>Realizado</v>
      </c>
      <c r="AF2534" s="38" t="s">
        <v>68</v>
      </c>
      <c r="AG2534" s="49">
        <f t="shared" si="379"/>
        <v>1647.5</v>
      </c>
      <c r="AH2534" s="40">
        <v>2548098.5699999998</v>
      </c>
      <c r="AI2534" s="50" t="e">
        <f t="shared" si="373"/>
        <v>#N/A</v>
      </c>
      <c r="AJ2534" s="41">
        <v>26706442</v>
      </c>
      <c r="AK2534" s="51">
        <v>1647.5</v>
      </c>
      <c r="AL2534" s="34" t="str">
        <f t="shared" si="374"/>
        <v>Mauricio Alves</v>
      </c>
    </row>
    <row r="2535" spans="1:38" hidden="1" x14ac:dyDescent="0.25">
      <c r="A2535" s="26" t="s">
        <v>365</v>
      </c>
      <c r="B2535" s="30" t="s">
        <v>39</v>
      </c>
      <c r="C2535" s="26" t="s">
        <v>52</v>
      </c>
      <c r="D2535" s="26" t="s">
        <v>40</v>
      </c>
      <c r="E2535" s="27">
        <v>9370</v>
      </c>
      <c r="F2535" s="67">
        <v>1004</v>
      </c>
      <c r="G2535" s="67"/>
      <c r="H2535" s="178">
        <v>6000864732</v>
      </c>
      <c r="I2535" s="45">
        <v>149015223</v>
      </c>
      <c r="J2535" s="45" t="s">
        <v>1281</v>
      </c>
      <c r="K2535" s="30" t="str">
        <f t="shared" si="378"/>
        <v>Custeio</v>
      </c>
      <c r="L2535" s="47" t="s">
        <v>950</v>
      </c>
      <c r="M2535" s="47" t="s">
        <v>1249</v>
      </c>
      <c r="N2535" s="26" t="str">
        <f t="shared" si="369"/>
        <v>Pendente</v>
      </c>
      <c r="O2535" s="47" t="s">
        <v>64</v>
      </c>
      <c r="P2535" s="47" t="s">
        <v>732</v>
      </c>
      <c r="Q2535" s="26" t="str">
        <f>IFERROR(IFERROR(VLOOKUP(H2535,[1]STATUS_CAPEX!I:J,2,0),VLOOKUP(H2535,[1]STATUS_OPEX!H:I,2,0)),0)</f>
        <v>LIB //CONC</v>
      </c>
      <c r="R2535" s="135">
        <v>45631</v>
      </c>
      <c r="S2535" s="32" t="s">
        <v>66</v>
      </c>
      <c r="T2535" s="47" t="s">
        <v>72</v>
      </c>
      <c r="U2535" s="33" t="s">
        <v>67</v>
      </c>
      <c r="V2535" s="120" t="str">
        <f t="shared" si="377"/>
        <v>OK</v>
      </c>
      <c r="W2535" s="33" t="s">
        <v>49</v>
      </c>
      <c r="X2535" s="33" t="s">
        <v>49</v>
      </c>
      <c r="Y2535" s="120" t="str">
        <f t="shared" si="370"/>
        <v>OK</v>
      </c>
      <c r="Z2535" s="14">
        <f t="shared" si="372"/>
        <v>0.8</v>
      </c>
      <c r="AA2535" s="48">
        <v>253.8</v>
      </c>
      <c r="AB2535" s="76" t="str">
        <f>IFERROR(VLOOKUP(H2535,[1]!Tabela11[[#All],[PEP/ORDEM]:[Mês_Acompanhamento]],8,0),"GIRO")</f>
        <v>GIRO</v>
      </c>
      <c r="AC2535" s="36" t="s">
        <v>1107</v>
      </c>
      <c r="AD2535" s="37" t="s">
        <v>51</v>
      </c>
      <c r="AE2535" s="32" t="str">
        <f t="shared" si="375"/>
        <v>Realizado</v>
      </c>
      <c r="AF2535" s="38" t="s">
        <v>68</v>
      </c>
      <c r="AG2535" s="49">
        <f t="shared" si="379"/>
        <v>408.39</v>
      </c>
      <c r="AH2535" s="40">
        <v>2548098.5699999998</v>
      </c>
      <c r="AI2535" s="50" t="e">
        <f t="shared" si="373"/>
        <v>#N/A</v>
      </c>
      <c r="AJ2535" s="41">
        <v>26706515</v>
      </c>
      <c r="AK2535" s="51">
        <v>408.39</v>
      </c>
      <c r="AL2535" s="34" t="str">
        <f t="shared" si="374"/>
        <v>Mauricio Alves</v>
      </c>
    </row>
    <row r="2536" spans="1:38" hidden="1" x14ac:dyDescent="0.25">
      <c r="A2536" s="44" t="s">
        <v>365</v>
      </c>
      <c r="B2536" s="26" t="s">
        <v>39</v>
      </c>
      <c r="C2536" s="26" t="s">
        <v>52</v>
      </c>
      <c r="D2536" s="26" t="s">
        <v>40</v>
      </c>
      <c r="E2536" s="27">
        <v>15976</v>
      </c>
      <c r="F2536" s="67">
        <v>1005</v>
      </c>
      <c r="G2536" s="67"/>
      <c r="H2536" s="44">
        <v>6000864734</v>
      </c>
      <c r="I2536" s="45" t="s">
        <v>287</v>
      </c>
      <c r="J2536" s="45" t="s">
        <v>1282</v>
      </c>
      <c r="K2536" s="30" t="str">
        <f t="shared" si="378"/>
        <v>Custeio</v>
      </c>
      <c r="L2536" s="47"/>
      <c r="M2536" s="47" t="s">
        <v>1249</v>
      </c>
      <c r="N2536" s="26" t="str">
        <f t="shared" si="369"/>
        <v>Realizado</v>
      </c>
      <c r="O2536" s="47" t="s">
        <v>64</v>
      </c>
      <c r="P2536" s="47" t="s">
        <v>867</v>
      </c>
      <c r="Q2536" s="26" t="str">
        <f>IFERROR(IFERROR(VLOOKUP(H2536,[1]STATUS_CAPEX!I:J,2,0),VLOOKUP(H2536,[1]STATUS_OPEX!H:I,2,0)),0)</f>
        <v>LIB //CONC</v>
      </c>
      <c r="R2536" s="135">
        <v>45631</v>
      </c>
      <c r="S2536" s="32" t="s">
        <v>66</v>
      </c>
      <c r="T2536" s="47" t="s">
        <v>72</v>
      </c>
      <c r="U2536" s="33" t="s">
        <v>39</v>
      </c>
      <c r="V2536" s="33" t="str">
        <f t="shared" si="377"/>
        <v>OK</v>
      </c>
      <c r="W2536" s="33" t="s">
        <v>49</v>
      </c>
      <c r="X2536" s="33" t="s">
        <v>49</v>
      </c>
      <c r="Y2536" s="33" t="str">
        <f t="shared" si="370"/>
        <v>OK</v>
      </c>
      <c r="Z2536" s="14">
        <f t="shared" si="372"/>
        <v>1</v>
      </c>
      <c r="AA2536" s="48">
        <v>7399.91</v>
      </c>
      <c r="AB2536" s="76" t="str">
        <f>IFERROR(VLOOKUP(H2536,[1]!Tabela11[[#All],[PEP/ORDEM]:[Mês_Acompanhamento]],8,0),"GIRO")</f>
        <v>GIRO</v>
      </c>
      <c r="AC2536" s="36" t="s">
        <v>1058</v>
      </c>
      <c r="AD2536" s="37" t="s">
        <v>51</v>
      </c>
      <c r="AE2536" s="32" t="str">
        <f t="shared" si="375"/>
        <v>Realizado</v>
      </c>
      <c r="AF2536" s="38" t="s">
        <v>68</v>
      </c>
      <c r="AG2536" s="49">
        <f t="shared" si="379"/>
        <v>6326.69</v>
      </c>
      <c r="AH2536" s="40">
        <v>2548098.5699999998</v>
      </c>
      <c r="AI2536" s="50" t="e">
        <f t="shared" si="373"/>
        <v>#N/A</v>
      </c>
      <c r="AJ2536" s="110">
        <v>26651852</v>
      </c>
      <c r="AK2536" s="77">
        <v>6326.69</v>
      </c>
      <c r="AL2536" s="34" t="str">
        <f t="shared" si="374"/>
        <v>Mauricio Alves</v>
      </c>
    </row>
    <row r="2537" spans="1:38" hidden="1" x14ac:dyDescent="0.25">
      <c r="A2537" s="26" t="s">
        <v>365</v>
      </c>
      <c r="B2537" s="30" t="s">
        <v>39</v>
      </c>
      <c r="C2537" s="26" t="s">
        <v>52</v>
      </c>
      <c r="D2537" s="26" t="s">
        <v>40</v>
      </c>
      <c r="E2537" s="27">
        <v>15976</v>
      </c>
      <c r="F2537" s="67">
        <v>1006</v>
      </c>
      <c r="G2537" s="67"/>
      <c r="H2537" s="178">
        <v>6000864736</v>
      </c>
      <c r="I2537" s="45" t="s">
        <v>287</v>
      </c>
      <c r="J2537" s="45" t="s">
        <v>1282</v>
      </c>
      <c r="K2537" s="30" t="str">
        <f t="shared" si="378"/>
        <v>Custeio</v>
      </c>
      <c r="L2537" s="47" t="s">
        <v>950</v>
      </c>
      <c r="M2537" s="47" t="s">
        <v>1249</v>
      </c>
      <c r="N2537" s="26" t="str">
        <f t="shared" ref="N2537:N2600" si="380">IF(Z2537&gt;99%,"Realizado","Pendente")</f>
        <v>Pendente</v>
      </c>
      <c r="O2537" s="47" t="s">
        <v>64</v>
      </c>
      <c r="P2537" s="47" t="s">
        <v>1283</v>
      </c>
      <c r="Q2537" s="26" t="str">
        <f>IFERROR(IFERROR(VLOOKUP(H2537,[1]STATUS_CAPEX!I:J,2,0),VLOOKUP(H2537,[1]STATUS_OPEX!H:I,2,0)),0)</f>
        <v>LIB //CONC</v>
      </c>
      <c r="R2537" s="135">
        <v>45631</v>
      </c>
      <c r="S2537" s="32" t="s">
        <v>66</v>
      </c>
      <c r="T2537" s="47" t="s">
        <v>72</v>
      </c>
      <c r="U2537" s="33" t="s">
        <v>67</v>
      </c>
      <c r="V2537" s="120" t="str">
        <f t="shared" si="377"/>
        <v>OK</v>
      </c>
      <c r="W2537" s="33" t="s">
        <v>49</v>
      </c>
      <c r="X2537" s="33" t="s">
        <v>49</v>
      </c>
      <c r="Y2537" s="120" t="str">
        <f t="shared" si="370"/>
        <v>OK</v>
      </c>
      <c r="Z2537" s="14">
        <f t="shared" si="372"/>
        <v>0.8</v>
      </c>
      <c r="AA2537" s="48">
        <v>99.3</v>
      </c>
      <c r="AB2537" s="76" t="str">
        <f>IFERROR(VLOOKUP(H2537,[1]!Tabela11[[#All],[PEP/ORDEM]:[Mês_Acompanhamento]],8,0),"GIRO")</f>
        <v>GIRO</v>
      </c>
      <c r="AC2537" s="36" t="s">
        <v>1107</v>
      </c>
      <c r="AD2537" s="37" t="s">
        <v>51</v>
      </c>
      <c r="AE2537" s="32" t="str">
        <f t="shared" si="375"/>
        <v>Realizado</v>
      </c>
      <c r="AF2537" s="38" t="s">
        <v>68</v>
      </c>
      <c r="AG2537" s="49">
        <f t="shared" si="379"/>
        <v>283.32</v>
      </c>
      <c r="AH2537" s="40">
        <v>2548098.5699999998</v>
      </c>
      <c r="AI2537" s="50" t="e">
        <f t="shared" si="373"/>
        <v>#N/A</v>
      </c>
      <c r="AJ2537" s="41">
        <v>26706446</v>
      </c>
      <c r="AK2537" s="51">
        <v>283.32</v>
      </c>
      <c r="AL2537" s="34" t="str">
        <f t="shared" si="374"/>
        <v>Mauricio Alves</v>
      </c>
    </row>
    <row r="2538" spans="1:38" hidden="1" x14ac:dyDescent="0.25">
      <c r="A2538" s="44" t="s">
        <v>365</v>
      </c>
      <c r="B2538" s="30" t="s">
        <v>39</v>
      </c>
      <c r="C2538" s="26" t="s">
        <v>52</v>
      </c>
      <c r="D2538" s="26" t="s">
        <v>40</v>
      </c>
      <c r="E2538" s="27">
        <v>3158</v>
      </c>
      <c r="F2538" s="67">
        <v>1007</v>
      </c>
      <c r="G2538" s="67"/>
      <c r="H2538" s="178">
        <v>6000866151</v>
      </c>
      <c r="I2538" s="45">
        <v>139518214</v>
      </c>
      <c r="J2538" s="45" t="s">
        <v>1284</v>
      </c>
      <c r="K2538" s="30" t="str">
        <f t="shared" si="378"/>
        <v>Custeio</v>
      </c>
      <c r="L2538" s="47" t="s">
        <v>950</v>
      </c>
      <c r="M2538" s="47" t="s">
        <v>1249</v>
      </c>
      <c r="N2538" s="26" t="str">
        <f t="shared" si="380"/>
        <v>Realizado</v>
      </c>
      <c r="O2538" s="47" t="s">
        <v>704</v>
      </c>
      <c r="P2538" s="47" t="s">
        <v>1285</v>
      </c>
      <c r="Q2538" s="26" t="str">
        <f>IFERROR(IFERROR(VLOOKUP(H2538,[1]STATUS_CAPEX!I:J,2,0),VLOOKUP(H2538,[1]STATUS_OPEX!H:I,2,0)),0)</f>
        <v>LIB //ATEC</v>
      </c>
      <c r="R2538" s="135">
        <v>45635</v>
      </c>
      <c r="S2538" s="32" t="s">
        <v>66</v>
      </c>
      <c r="T2538" s="47" t="s">
        <v>72</v>
      </c>
      <c r="U2538" s="33" t="s">
        <v>378</v>
      </c>
      <c r="V2538" s="120" t="str">
        <f t="shared" si="377"/>
        <v>OK</v>
      </c>
      <c r="W2538" s="33" t="s">
        <v>49</v>
      </c>
      <c r="X2538" s="33" t="s">
        <v>49</v>
      </c>
      <c r="Y2538" s="120" t="str">
        <f t="shared" si="370"/>
        <v>OK</v>
      </c>
      <c r="Z2538" s="14">
        <f t="shared" si="372"/>
        <v>1</v>
      </c>
      <c r="AA2538" s="48">
        <v>80</v>
      </c>
      <c r="AB2538" s="76" t="str">
        <f>IFERROR(VLOOKUP(H2538,[1]!Tabela11[[#All],[PEP/ORDEM]:[Mês_Acompanhamento]],8,0),"GIRO")</f>
        <v>GIRO</v>
      </c>
      <c r="AC2538" s="36" t="str">
        <f>IFERROR(VLOOKUP(T2538,[1]STATUS_CAPEX!Q:R,2,0),"SAMUEL OLIVEIRA")</f>
        <v>SAMUEL OLIVEIRA</v>
      </c>
      <c r="AD2538" s="37" t="s">
        <v>51</v>
      </c>
      <c r="AE2538" s="32" t="str">
        <f t="shared" si="375"/>
        <v>Realizado</v>
      </c>
      <c r="AF2538" s="38" t="s">
        <v>68</v>
      </c>
      <c r="AG2538" s="39">
        <f t="shared" si="379"/>
        <v>47.22</v>
      </c>
      <c r="AH2538" s="40">
        <v>2548098.5699999998</v>
      </c>
      <c r="AI2538" s="35" t="e">
        <f t="shared" si="373"/>
        <v>#N/A</v>
      </c>
      <c r="AJ2538" s="41">
        <v>26690681</v>
      </c>
      <c r="AK2538" s="51">
        <v>47.22</v>
      </c>
      <c r="AL2538" s="34" t="str">
        <f t="shared" si="374"/>
        <v>Mauricio Alves</v>
      </c>
    </row>
    <row r="2539" spans="1:38" hidden="1" x14ac:dyDescent="0.25">
      <c r="A2539" s="44" t="s">
        <v>365</v>
      </c>
      <c r="B2539" s="30" t="s">
        <v>39</v>
      </c>
      <c r="C2539" s="26" t="s">
        <v>52</v>
      </c>
      <c r="D2539" s="26" t="s">
        <v>40</v>
      </c>
      <c r="E2539" s="27">
        <v>15033</v>
      </c>
      <c r="F2539" s="67">
        <v>1008</v>
      </c>
      <c r="G2539" s="67"/>
      <c r="H2539" s="178">
        <v>6000866150</v>
      </c>
      <c r="I2539" s="45">
        <v>93000015</v>
      </c>
      <c r="J2539" s="45" t="s">
        <v>1144</v>
      </c>
      <c r="K2539" s="30" t="str">
        <f t="shared" si="378"/>
        <v>Custeio</v>
      </c>
      <c r="L2539" s="47" t="s">
        <v>950</v>
      </c>
      <c r="M2539" s="47" t="s">
        <v>1249</v>
      </c>
      <c r="N2539" s="26" t="str">
        <f t="shared" si="380"/>
        <v>Realizado</v>
      </c>
      <c r="O2539" s="47" t="s">
        <v>100</v>
      </c>
      <c r="P2539" s="47" t="s">
        <v>76</v>
      </c>
      <c r="Q2539" s="26" t="str">
        <f>IFERROR(IFERROR(VLOOKUP(H2539,[1]STATUS_CAPEX!I:J,2,0),VLOOKUP(H2539,[1]STATUS_OPEX!H:I,2,0)),0)</f>
        <v>LIB //ATEC</v>
      </c>
      <c r="R2539" s="135">
        <v>45635</v>
      </c>
      <c r="S2539" s="32" t="s">
        <v>66</v>
      </c>
      <c r="T2539" s="47" t="s">
        <v>72</v>
      </c>
      <c r="U2539" s="33" t="s">
        <v>378</v>
      </c>
      <c r="V2539" s="120" t="str">
        <f t="shared" si="377"/>
        <v>OK</v>
      </c>
      <c r="W2539" s="33" t="s">
        <v>49</v>
      </c>
      <c r="X2539" s="33" t="s">
        <v>49</v>
      </c>
      <c r="Y2539" s="120" t="str">
        <f t="shared" si="370"/>
        <v>OK</v>
      </c>
      <c r="Z2539" s="14">
        <f t="shared" si="372"/>
        <v>1</v>
      </c>
      <c r="AA2539" s="48">
        <v>3079.44</v>
      </c>
      <c r="AB2539" s="76" t="str">
        <f>IFERROR(VLOOKUP(H2539,[1]!Tabela11[[#All],[PEP/ORDEM]:[Mês_Acompanhamento]],8,0),"GIRO")</f>
        <v>GIRO</v>
      </c>
      <c r="AC2539" s="36" t="str">
        <f>IFERROR(VLOOKUP(T2539,[1]STATUS_CAPEX!Q:R,2,0),"SAMUEL OLIVEIRA")</f>
        <v>SAMUEL OLIVEIRA</v>
      </c>
      <c r="AD2539" s="37" t="s">
        <v>51</v>
      </c>
      <c r="AE2539" s="32" t="str">
        <f t="shared" si="375"/>
        <v>Realizado</v>
      </c>
      <c r="AF2539" s="38" t="s">
        <v>68</v>
      </c>
      <c r="AG2539" s="39">
        <f t="shared" si="379"/>
        <v>1244.67</v>
      </c>
      <c r="AH2539" s="40">
        <v>2548098.5699999998</v>
      </c>
      <c r="AI2539" s="35" t="e">
        <f t="shared" si="373"/>
        <v>#N/A</v>
      </c>
      <c r="AJ2539" s="41">
        <v>26707166</v>
      </c>
      <c r="AK2539" s="51">
        <v>1244.67</v>
      </c>
      <c r="AL2539" s="34" t="str">
        <f t="shared" si="374"/>
        <v>Mauricio Alves</v>
      </c>
    </row>
    <row r="2540" spans="1:38" hidden="1" x14ac:dyDescent="0.25">
      <c r="A2540" s="26" t="s">
        <v>365</v>
      </c>
      <c r="B2540" s="30" t="s">
        <v>39</v>
      </c>
      <c r="C2540" s="26" t="s">
        <v>52</v>
      </c>
      <c r="D2540" s="26" t="s">
        <v>40</v>
      </c>
      <c r="E2540" s="27">
        <v>11951</v>
      </c>
      <c r="F2540" s="67">
        <v>1009</v>
      </c>
      <c r="G2540" s="67"/>
      <c r="H2540" s="178">
        <v>6000866149</v>
      </c>
      <c r="I2540" s="45">
        <v>93000335</v>
      </c>
      <c r="J2540" s="45" t="s">
        <v>299</v>
      </c>
      <c r="K2540" s="30" t="str">
        <f t="shared" si="378"/>
        <v>Custeio</v>
      </c>
      <c r="L2540" s="47" t="s">
        <v>950</v>
      </c>
      <c r="M2540" s="47" t="s">
        <v>1249</v>
      </c>
      <c r="N2540" s="26" t="str">
        <f t="shared" si="380"/>
        <v>Pendente</v>
      </c>
      <c r="O2540" s="47" t="s">
        <v>100</v>
      </c>
      <c r="P2540" s="47" t="s">
        <v>653</v>
      </c>
      <c r="Q2540" s="26" t="str">
        <f>IFERROR(IFERROR(VLOOKUP(H2540,[1]STATUS_CAPEX!I:J,2,0),VLOOKUP(H2540,[1]STATUS_OPEX!H:I,2,0)),0)</f>
        <v>LIB //CONC</v>
      </c>
      <c r="R2540" s="135">
        <v>45635</v>
      </c>
      <c r="S2540" s="32" t="s">
        <v>66</v>
      </c>
      <c r="T2540" s="47" t="s">
        <v>72</v>
      </c>
      <c r="U2540" s="33" t="s">
        <v>67</v>
      </c>
      <c r="V2540" s="120" t="str">
        <f t="shared" si="377"/>
        <v>OK</v>
      </c>
      <c r="W2540" s="33" t="s">
        <v>49</v>
      </c>
      <c r="X2540" s="33" t="s">
        <v>49</v>
      </c>
      <c r="Y2540" s="120" t="str">
        <f t="shared" si="370"/>
        <v>OK</v>
      </c>
      <c r="Z2540" s="14">
        <f t="shared" si="372"/>
        <v>0.8</v>
      </c>
      <c r="AA2540" s="48">
        <v>63.45</v>
      </c>
      <c r="AB2540" s="76" t="str">
        <f>IFERROR(VLOOKUP(H2540,[1]!Tabela11[[#All],[PEP/ORDEM]:[Mês_Acompanhamento]],8,0),"GIRO")</f>
        <v>GIRO</v>
      </c>
      <c r="AC2540" s="36" t="str">
        <f>IFERROR(VLOOKUP(T2540,[1]STATUS_CAPEX!Q:R,2,0),"SAMUEL OLIVEIRA")</f>
        <v>SAMUEL OLIVEIRA</v>
      </c>
      <c r="AD2540" s="37" t="s">
        <v>51</v>
      </c>
      <c r="AE2540" s="32" t="str">
        <f t="shared" si="375"/>
        <v>Realizado</v>
      </c>
      <c r="AF2540" s="38" t="s">
        <v>68</v>
      </c>
      <c r="AG2540" s="39">
        <f t="shared" si="379"/>
        <v>30.56</v>
      </c>
      <c r="AH2540" s="40">
        <v>2548098.5699999998</v>
      </c>
      <c r="AI2540" s="35" t="e">
        <f t="shared" si="373"/>
        <v>#N/A</v>
      </c>
      <c r="AJ2540" s="41">
        <v>26707249</v>
      </c>
      <c r="AK2540" s="51">
        <v>30.56</v>
      </c>
      <c r="AL2540" s="34" t="str">
        <f t="shared" si="374"/>
        <v>Mauricio Alves</v>
      </c>
    </row>
    <row r="2541" spans="1:38" hidden="1" x14ac:dyDescent="0.25">
      <c r="A2541" s="44" t="s">
        <v>365</v>
      </c>
      <c r="B2541" s="26" t="s">
        <v>39</v>
      </c>
      <c r="C2541" s="26" t="s">
        <v>52</v>
      </c>
      <c r="D2541" s="26" t="s">
        <v>40</v>
      </c>
      <c r="E2541" s="27">
        <v>1227</v>
      </c>
      <c r="F2541" s="67">
        <v>1010</v>
      </c>
      <c r="G2541" s="67"/>
      <c r="H2541" s="178">
        <v>6000866148</v>
      </c>
      <c r="I2541" s="45" t="s">
        <v>287</v>
      </c>
      <c r="J2541" s="45" t="s">
        <v>1286</v>
      </c>
      <c r="K2541" s="30" t="str">
        <f t="shared" si="378"/>
        <v>Custeio</v>
      </c>
      <c r="L2541" s="47" t="s">
        <v>950</v>
      </c>
      <c r="M2541" s="47" t="s">
        <v>1249</v>
      </c>
      <c r="N2541" s="26" t="str">
        <f t="shared" si="380"/>
        <v>Realizado</v>
      </c>
      <c r="O2541" s="47" t="s">
        <v>64</v>
      </c>
      <c r="P2541" s="47" t="s">
        <v>76</v>
      </c>
      <c r="Q2541" s="26" t="str">
        <f>IFERROR(IFERROR(VLOOKUP(H2541,[1]STATUS_CAPEX!I:J,2,0),VLOOKUP(H2541,[1]STATUS_OPEX!H:I,2,0)),0)</f>
        <v>LIB //ATEC</v>
      </c>
      <c r="R2541" s="135">
        <v>45635</v>
      </c>
      <c r="S2541" s="32" t="s">
        <v>66</v>
      </c>
      <c r="T2541" s="47" t="s">
        <v>72</v>
      </c>
      <c r="U2541" s="33" t="s">
        <v>378</v>
      </c>
      <c r="V2541" s="120" t="str">
        <f t="shared" si="377"/>
        <v>OK</v>
      </c>
      <c r="W2541" s="33" t="s">
        <v>49</v>
      </c>
      <c r="X2541" s="33" t="s">
        <v>49</v>
      </c>
      <c r="Y2541" s="120" t="str">
        <f t="shared" si="370"/>
        <v>OK</v>
      </c>
      <c r="Z2541" s="14">
        <f t="shared" si="372"/>
        <v>1</v>
      </c>
      <c r="AA2541" s="48">
        <v>4132.05</v>
      </c>
      <c r="AB2541" s="76" t="str">
        <f>IFERROR(VLOOKUP(H2541,[1]!Tabela11[[#All],[PEP/ORDEM]:[Mês_Acompanhamento]],8,0),"GIRO")</f>
        <v>GIRO</v>
      </c>
      <c r="AC2541" s="36" t="str">
        <f>IFERROR(VLOOKUP(T2541,[1]STATUS_CAPEX!Q:R,2,0),"SAMUEL OLIVEIRA")</f>
        <v>SAMUEL OLIVEIRA</v>
      </c>
      <c r="AD2541" s="37" t="s">
        <v>51</v>
      </c>
      <c r="AE2541" s="32" t="str">
        <f t="shared" si="375"/>
        <v>Realizado</v>
      </c>
      <c r="AF2541" s="38" t="s">
        <v>68</v>
      </c>
      <c r="AG2541" s="39">
        <f t="shared" si="379"/>
        <v>1200.21</v>
      </c>
      <c r="AH2541" s="40">
        <v>2548098.5699999998</v>
      </c>
      <c r="AI2541" s="35" t="e">
        <f t="shared" si="373"/>
        <v>#N/A</v>
      </c>
      <c r="AJ2541" s="41">
        <v>26708075</v>
      </c>
      <c r="AK2541" s="51">
        <v>1200.21</v>
      </c>
      <c r="AL2541" s="34" t="str">
        <f t="shared" si="374"/>
        <v>Mauricio Alves</v>
      </c>
    </row>
    <row r="2542" spans="1:38" hidden="1" x14ac:dyDescent="0.25">
      <c r="A2542" s="44" t="s">
        <v>0</v>
      </c>
      <c r="B2542" s="26" t="s">
        <v>180</v>
      </c>
      <c r="C2542" s="26" t="s">
        <v>180</v>
      </c>
      <c r="D2542" s="26" t="s">
        <v>40</v>
      </c>
      <c r="E2542" s="27">
        <v>14979</v>
      </c>
      <c r="F2542" s="67">
        <v>1011</v>
      </c>
      <c r="G2542" s="67"/>
      <c r="H2542" s="44">
        <v>6000867770</v>
      </c>
      <c r="I2542" s="45" t="s">
        <v>287</v>
      </c>
      <c r="J2542" s="45" t="s">
        <v>1105</v>
      </c>
      <c r="K2542" s="30" t="str">
        <f t="shared" si="378"/>
        <v>Custeio</v>
      </c>
      <c r="L2542" s="47" t="s">
        <v>950</v>
      </c>
      <c r="M2542" s="47" t="s">
        <v>1249</v>
      </c>
      <c r="N2542" s="26" t="str">
        <f t="shared" si="380"/>
        <v>Pendente</v>
      </c>
      <c r="O2542" s="47" t="s">
        <v>64</v>
      </c>
      <c r="P2542" s="47" t="s">
        <v>1287</v>
      </c>
      <c r="Q2542" s="26" t="str">
        <f>IFERROR(IFERROR(VLOOKUP(H2542,[1]STATUS_CAPEX!I:J,2,0),VLOOKUP(H2542,[1]STATUS_OPEX!H:I,2,0)),0)</f>
        <v>//</v>
      </c>
      <c r="R2542" s="135">
        <v>45635</v>
      </c>
      <c r="S2542" s="32" t="s">
        <v>66</v>
      </c>
      <c r="T2542" s="47" t="s">
        <v>72</v>
      </c>
      <c r="U2542" s="33" t="s">
        <v>67</v>
      </c>
      <c r="V2542" s="120" t="str">
        <f t="shared" si="377"/>
        <v>OK</v>
      </c>
      <c r="W2542" s="33" t="s">
        <v>49</v>
      </c>
      <c r="X2542" s="33" t="s">
        <v>49</v>
      </c>
      <c r="Y2542" s="120" t="str">
        <f t="shared" si="370"/>
        <v>NOK</v>
      </c>
      <c r="Z2542" s="14">
        <f t="shared" si="372"/>
        <v>0.6</v>
      </c>
      <c r="AA2542" s="48">
        <v>3255.62</v>
      </c>
      <c r="AB2542" s="76" t="str">
        <f>IFERROR(VLOOKUP(H2542,[1]!Tabela11[[#All],[PEP/ORDEM]:[Mês_Acompanhamento]],8,0),"GIRO")</f>
        <v>GIRO</v>
      </c>
      <c r="AC2542" s="36" t="s">
        <v>73</v>
      </c>
      <c r="AD2542" s="37">
        <v>45642</v>
      </c>
      <c r="AE2542" s="32" t="str">
        <f t="shared" si="375"/>
        <v>Não realizado</v>
      </c>
      <c r="AF2542" s="38" t="s">
        <v>68</v>
      </c>
      <c r="AG2542" s="39">
        <f t="shared" si="379"/>
        <v>0</v>
      </c>
      <c r="AH2542" s="40">
        <v>2548098.5699999998</v>
      </c>
      <c r="AI2542" s="35" t="e">
        <f t="shared" si="373"/>
        <v>#N/A</v>
      </c>
      <c r="AJ2542" s="41">
        <v>0</v>
      </c>
      <c r="AK2542" s="51">
        <v>0</v>
      </c>
      <c r="AL2542" s="34" t="str">
        <f t="shared" si="374"/>
        <v>Mauricio Alves</v>
      </c>
    </row>
    <row r="2543" spans="1:38" hidden="1" x14ac:dyDescent="0.25">
      <c r="A2543" s="44" t="s">
        <v>0</v>
      </c>
      <c r="B2543" s="26" t="s">
        <v>180</v>
      </c>
      <c r="C2543" s="26" t="s">
        <v>180</v>
      </c>
      <c r="D2543" s="26" t="s">
        <v>40</v>
      </c>
      <c r="E2543" s="27">
        <v>8954</v>
      </c>
      <c r="F2543" s="67">
        <v>1012</v>
      </c>
      <c r="G2543" s="67"/>
      <c r="H2543" s="44">
        <v>6000866093</v>
      </c>
      <c r="I2543" s="45">
        <v>93000170</v>
      </c>
      <c r="J2543" s="45" t="s">
        <v>607</v>
      </c>
      <c r="K2543" s="30" t="str">
        <f t="shared" si="378"/>
        <v>Custeio</v>
      </c>
      <c r="L2543" s="47" t="s">
        <v>950</v>
      </c>
      <c r="M2543" s="47" t="s">
        <v>1249</v>
      </c>
      <c r="N2543" s="26" t="str">
        <f t="shared" si="380"/>
        <v>Pendente</v>
      </c>
      <c r="O2543" s="47" t="s">
        <v>100</v>
      </c>
      <c r="P2543" s="47" t="s">
        <v>1288</v>
      </c>
      <c r="Q2543" s="26" t="str">
        <f>IFERROR(IFERROR(VLOOKUP(H2543,[1]STATUS_CAPEX!I:J,2,0),VLOOKUP(H2543,[1]STATUS_OPEX!H:I,2,0)),0)</f>
        <v>ABER//ABER</v>
      </c>
      <c r="R2543" s="135">
        <v>45635</v>
      </c>
      <c r="S2543" s="32" t="s">
        <v>66</v>
      </c>
      <c r="T2543" s="47" t="s">
        <v>72</v>
      </c>
      <c r="U2543" s="33" t="s">
        <v>67</v>
      </c>
      <c r="V2543" s="120" t="str">
        <f t="shared" si="377"/>
        <v>OK</v>
      </c>
      <c r="W2543" s="33" t="s">
        <v>49</v>
      </c>
      <c r="X2543" s="33" t="s">
        <v>49</v>
      </c>
      <c r="Y2543" s="120" t="str">
        <f t="shared" si="370"/>
        <v>NOK</v>
      </c>
      <c r="Z2543" s="14">
        <f t="shared" si="372"/>
        <v>0.6</v>
      </c>
      <c r="AA2543" s="48">
        <v>1578.34</v>
      </c>
      <c r="AB2543" s="76" t="str">
        <f>IFERROR(VLOOKUP(H2543,[1]!Tabela11[[#All],[PEP/ORDEM]:[Mês_Acompanhamento]],8,0),"GIRO")</f>
        <v>GIRO</v>
      </c>
      <c r="AC2543" s="36" t="s">
        <v>73</v>
      </c>
      <c r="AD2543" s="37">
        <v>45642</v>
      </c>
      <c r="AE2543" s="32" t="str">
        <f t="shared" si="375"/>
        <v>Não realizado</v>
      </c>
      <c r="AF2543" s="38" t="s">
        <v>68</v>
      </c>
      <c r="AG2543" s="39">
        <f t="shared" si="379"/>
        <v>0</v>
      </c>
      <c r="AH2543" s="40">
        <v>2548098.5699999998</v>
      </c>
      <c r="AI2543" s="35" t="e">
        <f t="shared" si="373"/>
        <v>#N/A</v>
      </c>
      <c r="AJ2543" s="41">
        <v>0</v>
      </c>
      <c r="AK2543" s="51">
        <v>0</v>
      </c>
      <c r="AL2543" s="34" t="str">
        <f t="shared" si="374"/>
        <v>Mauricio Alves</v>
      </c>
    </row>
    <row r="2544" spans="1:38" hidden="1" x14ac:dyDescent="0.25">
      <c r="A2544" s="44" t="s">
        <v>0</v>
      </c>
      <c r="B2544" s="26" t="s">
        <v>180</v>
      </c>
      <c r="C2544" s="26" t="s">
        <v>180</v>
      </c>
      <c r="D2544" s="26" t="s">
        <v>40</v>
      </c>
      <c r="E2544" s="27">
        <v>8431</v>
      </c>
      <c r="F2544" s="67">
        <v>1013</v>
      </c>
      <c r="G2544" s="67"/>
      <c r="H2544" s="44">
        <v>6000867771</v>
      </c>
      <c r="I2544" s="45">
        <v>149045829</v>
      </c>
      <c r="J2544" s="45" t="s">
        <v>1289</v>
      </c>
      <c r="K2544" s="30" t="str">
        <f t="shared" si="378"/>
        <v>Custeio</v>
      </c>
      <c r="L2544" s="47" t="s">
        <v>950</v>
      </c>
      <c r="M2544" s="47" t="s">
        <v>1249</v>
      </c>
      <c r="N2544" s="26" t="str">
        <f t="shared" si="380"/>
        <v>Pendente</v>
      </c>
      <c r="O2544" s="47" t="s">
        <v>45</v>
      </c>
      <c r="P2544" s="47" t="s">
        <v>687</v>
      </c>
      <c r="Q2544" s="26" t="str">
        <f>IFERROR(IFERROR(VLOOKUP(H2544,[1]STATUS_CAPEX!I:J,2,0),VLOOKUP(H2544,[1]STATUS_OPEX!H:I,2,0)),0)</f>
        <v>ABER//ABER</v>
      </c>
      <c r="R2544" s="135">
        <v>45635</v>
      </c>
      <c r="S2544" s="32" t="s">
        <v>66</v>
      </c>
      <c r="T2544" s="47" t="s">
        <v>72</v>
      </c>
      <c r="U2544" s="33" t="s">
        <v>67</v>
      </c>
      <c r="V2544" s="120" t="str">
        <f t="shared" si="377"/>
        <v>OK</v>
      </c>
      <c r="W2544" s="33" t="s">
        <v>49</v>
      </c>
      <c r="X2544" s="33" t="s">
        <v>49</v>
      </c>
      <c r="Y2544" s="120" t="str">
        <f t="shared" si="370"/>
        <v>NOK</v>
      </c>
      <c r="Z2544" s="14">
        <f t="shared" si="372"/>
        <v>0.6</v>
      </c>
      <c r="AA2544" s="48">
        <v>1948.4</v>
      </c>
      <c r="AB2544" s="76" t="str">
        <f>IFERROR(VLOOKUP(H2544,[1]!Tabela11[[#All],[PEP/ORDEM]:[Mês_Acompanhamento]],8,0),"GIRO")</f>
        <v>GIRO</v>
      </c>
      <c r="AC2544" s="36" t="s">
        <v>73</v>
      </c>
      <c r="AD2544" s="37">
        <v>45642</v>
      </c>
      <c r="AE2544" s="32" t="str">
        <f t="shared" si="375"/>
        <v>Não realizado</v>
      </c>
      <c r="AF2544" s="38" t="s">
        <v>68</v>
      </c>
      <c r="AG2544" s="39">
        <f t="shared" si="379"/>
        <v>0</v>
      </c>
      <c r="AH2544" s="40">
        <v>2548098.5699999998</v>
      </c>
      <c r="AI2544" s="35" t="e">
        <f t="shared" si="373"/>
        <v>#N/A</v>
      </c>
      <c r="AJ2544" s="41">
        <v>0</v>
      </c>
      <c r="AK2544" s="51">
        <v>0</v>
      </c>
      <c r="AL2544" s="34" t="str">
        <f t="shared" si="374"/>
        <v>Mauricio Alves</v>
      </c>
    </row>
    <row r="2545" spans="1:38" hidden="1" x14ac:dyDescent="0.25">
      <c r="A2545" s="44" t="s">
        <v>365</v>
      </c>
      <c r="B2545" s="26" t="s">
        <v>180</v>
      </c>
      <c r="C2545" s="26" t="s">
        <v>180</v>
      </c>
      <c r="D2545" s="26" t="s">
        <v>40</v>
      </c>
      <c r="E2545" s="27">
        <v>45191671</v>
      </c>
      <c r="F2545" s="67">
        <v>1014</v>
      </c>
      <c r="G2545" s="67"/>
      <c r="H2545" s="44">
        <v>6000867772</v>
      </c>
      <c r="I2545" s="45">
        <v>149001841</v>
      </c>
      <c r="J2545" s="45" t="s">
        <v>1290</v>
      </c>
      <c r="K2545" s="30" t="str">
        <f t="shared" si="378"/>
        <v>Custeio</v>
      </c>
      <c r="L2545" s="47" t="s">
        <v>950</v>
      </c>
      <c r="M2545" s="47" t="s">
        <v>1249</v>
      </c>
      <c r="N2545" s="26" t="str">
        <f t="shared" si="380"/>
        <v>Realizado</v>
      </c>
      <c r="O2545" s="47" t="s">
        <v>45</v>
      </c>
      <c r="P2545" s="47" t="s">
        <v>242</v>
      </c>
      <c r="Q2545" s="26" t="str">
        <f>IFERROR(IFERROR(VLOOKUP(H2545,[1]STATUS_CAPEX!I:J,2,0),VLOOKUP(H2545,[1]STATUS_OPEX!H:I,2,0)),0)</f>
        <v>ABER//ABER</v>
      </c>
      <c r="R2545" s="135">
        <v>45635</v>
      </c>
      <c r="S2545" s="32" t="s">
        <v>66</v>
      </c>
      <c r="T2545" s="47" t="s">
        <v>72</v>
      </c>
      <c r="U2545" s="33" t="s">
        <v>39</v>
      </c>
      <c r="V2545" s="120" t="str">
        <f t="shared" si="377"/>
        <v>OK</v>
      </c>
      <c r="W2545" s="33" t="s">
        <v>49</v>
      </c>
      <c r="X2545" s="33" t="s">
        <v>49</v>
      </c>
      <c r="Y2545" s="120" t="str">
        <f t="shared" si="370"/>
        <v>OK</v>
      </c>
      <c r="Z2545" s="14">
        <f t="shared" si="372"/>
        <v>1</v>
      </c>
      <c r="AA2545" s="48">
        <v>184.82</v>
      </c>
      <c r="AB2545" s="76" t="str">
        <f>IFERROR(VLOOKUP(H2545,[1]!Tabela11[[#All],[PEP/ORDEM]:[Mês_Acompanhamento]],8,0),"GIRO")</f>
        <v>GIRO</v>
      </c>
      <c r="AC2545" s="36" t="s">
        <v>73</v>
      </c>
      <c r="AD2545" s="37">
        <v>45644</v>
      </c>
      <c r="AE2545" s="32" t="str">
        <f t="shared" si="375"/>
        <v>Realizado</v>
      </c>
      <c r="AF2545" s="38" t="s">
        <v>68</v>
      </c>
      <c r="AG2545" s="39" t="str">
        <f t="shared" si="379"/>
        <v>152,78</v>
      </c>
      <c r="AH2545" s="40">
        <v>2548098.5699999998</v>
      </c>
      <c r="AI2545" s="35" t="e">
        <f t="shared" si="373"/>
        <v>#N/A</v>
      </c>
      <c r="AJ2545" s="41">
        <v>26786863</v>
      </c>
      <c r="AK2545" s="51" t="s">
        <v>1291</v>
      </c>
      <c r="AL2545" s="34" t="str">
        <f t="shared" si="374"/>
        <v>Mauricio Alves</v>
      </c>
    </row>
    <row r="2546" spans="1:38" hidden="1" x14ac:dyDescent="0.25">
      <c r="A2546" s="44" t="s">
        <v>365</v>
      </c>
      <c r="B2546" s="26" t="s">
        <v>180</v>
      </c>
      <c r="C2546" s="26" t="s">
        <v>180</v>
      </c>
      <c r="D2546" s="26" t="s">
        <v>40</v>
      </c>
      <c r="E2546" s="27">
        <v>15970</v>
      </c>
      <c r="F2546" s="67">
        <v>1015</v>
      </c>
      <c r="G2546" s="67"/>
      <c r="H2546" s="44">
        <v>6000867773</v>
      </c>
      <c r="I2546" s="45">
        <v>149006458</v>
      </c>
      <c r="J2546" s="45" t="s">
        <v>1255</v>
      </c>
      <c r="K2546" s="30" t="str">
        <f t="shared" si="378"/>
        <v>Custeio</v>
      </c>
      <c r="L2546" s="47" t="s">
        <v>950</v>
      </c>
      <c r="M2546" s="47" t="s">
        <v>1249</v>
      </c>
      <c r="N2546" s="26" t="str">
        <f t="shared" si="380"/>
        <v>Realizado</v>
      </c>
      <c r="O2546" s="47" t="s">
        <v>45</v>
      </c>
      <c r="P2546" s="47" t="s">
        <v>76</v>
      </c>
      <c r="Q2546" s="26" t="str">
        <f>IFERROR(IFERROR(VLOOKUP(H2546,[1]STATUS_CAPEX!I:J,2,0),VLOOKUP(H2546,[1]STATUS_OPEX!H:I,2,0)),0)</f>
        <v>LIB //CONC</v>
      </c>
      <c r="R2546" s="135">
        <v>45635</v>
      </c>
      <c r="S2546" s="32" t="s">
        <v>66</v>
      </c>
      <c r="T2546" s="47" t="s">
        <v>72</v>
      </c>
      <c r="U2546" s="33" t="s">
        <v>39</v>
      </c>
      <c r="V2546" s="120" t="str">
        <f t="shared" si="377"/>
        <v>OK</v>
      </c>
      <c r="W2546" s="120" t="s">
        <v>49</v>
      </c>
      <c r="X2546" s="120" t="s">
        <v>49</v>
      </c>
      <c r="Y2546" s="120" t="str">
        <f t="shared" ref="Y2546:Y2558" si="381">IF(AK2546&gt;0,"OK","NOK")</f>
        <v>OK</v>
      </c>
      <c r="Z2546" s="14">
        <f t="shared" si="372"/>
        <v>1</v>
      </c>
      <c r="AA2546" s="48">
        <v>7098.39</v>
      </c>
      <c r="AB2546" s="76" t="str">
        <f>IFERROR(VLOOKUP(H2546,[1]!Tabela11[[#All],[PEP/ORDEM]:[Mês_Acompanhamento]],8,0),"GIRO")</f>
        <v>GIRO</v>
      </c>
      <c r="AC2546" s="36" t="s">
        <v>73</v>
      </c>
      <c r="AD2546" s="37">
        <v>45642</v>
      </c>
      <c r="AE2546" s="32" t="str">
        <f t="shared" si="375"/>
        <v>Realizado</v>
      </c>
      <c r="AF2546" s="38" t="s">
        <v>68</v>
      </c>
      <c r="AG2546" s="39">
        <f t="shared" si="379"/>
        <v>2326.5700000000002</v>
      </c>
      <c r="AH2546" s="40">
        <v>2548098.5699999998</v>
      </c>
      <c r="AI2546" s="35" t="e">
        <f t="shared" si="373"/>
        <v>#N/A</v>
      </c>
      <c r="AJ2546" s="41">
        <v>26755746</v>
      </c>
      <c r="AK2546" s="51">
        <v>2326.5700000000002</v>
      </c>
      <c r="AL2546" s="34" t="str">
        <f t="shared" si="374"/>
        <v>Mauricio Alves</v>
      </c>
    </row>
    <row r="2547" spans="1:38" hidden="1" x14ac:dyDescent="0.25">
      <c r="A2547" s="44" t="s">
        <v>106</v>
      </c>
      <c r="B2547" s="30" t="s">
        <v>39</v>
      </c>
      <c r="C2547" s="26" t="s">
        <v>52</v>
      </c>
      <c r="D2547" s="26" t="s">
        <v>40</v>
      </c>
      <c r="E2547" s="27">
        <v>30778</v>
      </c>
      <c r="F2547" s="67">
        <v>1016</v>
      </c>
      <c r="G2547" s="67"/>
      <c r="H2547" s="44">
        <v>6000867112</v>
      </c>
      <c r="I2547" s="45" t="s">
        <v>287</v>
      </c>
      <c r="J2547" s="45" t="s">
        <v>1292</v>
      </c>
      <c r="K2547" s="30" t="str">
        <f t="shared" si="378"/>
        <v>Custeio</v>
      </c>
      <c r="L2547" s="47" t="s">
        <v>950</v>
      </c>
      <c r="M2547" s="47" t="s">
        <v>1249</v>
      </c>
      <c r="N2547" s="26" t="str">
        <f t="shared" si="380"/>
        <v>Pendente</v>
      </c>
      <c r="O2547" s="47" t="s">
        <v>45</v>
      </c>
      <c r="P2547" s="47" t="s">
        <v>1293</v>
      </c>
      <c r="Q2547" s="26" t="str">
        <f>IFERROR(IFERROR(VLOOKUP(H2547,[1]STATUS_CAPEX!I:J,2,0),VLOOKUP(H2547,[1]STATUS_OPEX!H:I,2,0)),0)</f>
        <v>LIB //ATEC</v>
      </c>
      <c r="R2547" s="135">
        <v>45635</v>
      </c>
      <c r="S2547" s="32" t="s">
        <v>66</v>
      </c>
      <c r="T2547" s="47" t="s">
        <v>72</v>
      </c>
      <c r="U2547" s="33" t="s">
        <v>67</v>
      </c>
      <c r="V2547" s="120" t="str">
        <f t="shared" si="377"/>
        <v>OK</v>
      </c>
      <c r="W2547" s="33" t="s">
        <v>49</v>
      </c>
      <c r="X2547" s="33" t="s">
        <v>49</v>
      </c>
      <c r="Y2547" s="120" t="str">
        <f t="shared" si="381"/>
        <v>OK</v>
      </c>
      <c r="Z2547" s="14">
        <f t="shared" si="372"/>
        <v>0.8</v>
      </c>
      <c r="AA2547" s="48">
        <v>184.82</v>
      </c>
      <c r="AB2547" s="76" t="str">
        <f>IFERROR(VLOOKUP(H2547,[1]!Tabela11[[#All],[PEP/ORDEM]:[Mês_Acompanhamento]],8,0),"GIRO")</f>
        <v>GIRO</v>
      </c>
      <c r="AC2547" s="36" t="s">
        <v>1107</v>
      </c>
      <c r="AD2547" s="37">
        <v>45642</v>
      </c>
      <c r="AE2547" s="32" t="str">
        <f t="shared" si="375"/>
        <v>Realizado</v>
      </c>
      <c r="AF2547" s="38" t="s">
        <v>68</v>
      </c>
      <c r="AG2547" s="39"/>
      <c r="AH2547" s="40">
        <v>2548098.5699999998</v>
      </c>
      <c r="AI2547" s="35" t="e">
        <f t="shared" si="373"/>
        <v>#N/A</v>
      </c>
      <c r="AJ2547" s="41">
        <v>26725346</v>
      </c>
      <c r="AK2547" s="51">
        <v>47.22</v>
      </c>
      <c r="AL2547" s="34" t="str">
        <f t="shared" si="374"/>
        <v>Mauricio Alves</v>
      </c>
    </row>
    <row r="2548" spans="1:38" hidden="1" x14ac:dyDescent="0.25">
      <c r="A2548" s="44" t="s">
        <v>365</v>
      </c>
      <c r="B2548" s="26" t="s">
        <v>39</v>
      </c>
      <c r="C2548" s="26" t="s">
        <v>52</v>
      </c>
      <c r="D2548" s="26" t="s">
        <v>40</v>
      </c>
      <c r="E2548" s="27">
        <v>16940</v>
      </c>
      <c r="F2548" s="67">
        <v>1017</v>
      </c>
      <c r="G2548" s="67"/>
      <c r="H2548" s="44">
        <v>6000859631</v>
      </c>
      <c r="I2548" s="45" t="s">
        <v>1137</v>
      </c>
      <c r="J2548" s="45" t="s">
        <v>1138</v>
      </c>
      <c r="K2548" s="30" t="str">
        <f t="shared" si="378"/>
        <v>Custeio</v>
      </c>
      <c r="L2548" s="47" t="s">
        <v>950</v>
      </c>
      <c r="M2548" s="47" t="s">
        <v>1249</v>
      </c>
      <c r="N2548" s="26" t="str">
        <f t="shared" si="380"/>
        <v>Realizado</v>
      </c>
      <c r="O2548" s="47" t="s">
        <v>45</v>
      </c>
      <c r="P2548" s="47" t="s">
        <v>76</v>
      </c>
      <c r="Q2548" s="26" t="str">
        <f>IFERROR(IFERROR(VLOOKUP(H2548,[1]STATUS_CAPEX!I:J,2,0),VLOOKUP(H2548,[1]STATUS_OPEX!H:I,2,0)),0)</f>
        <v>LIB //CONC</v>
      </c>
      <c r="R2548" s="135">
        <v>45635</v>
      </c>
      <c r="S2548" s="32" t="s">
        <v>66</v>
      </c>
      <c r="T2548" s="47" t="s">
        <v>72</v>
      </c>
      <c r="U2548" s="33" t="s">
        <v>39</v>
      </c>
      <c r="V2548" s="120" t="str">
        <f t="shared" si="377"/>
        <v>OK</v>
      </c>
      <c r="W2548" s="33" t="s">
        <v>49</v>
      </c>
      <c r="X2548" s="33" t="s">
        <v>49</v>
      </c>
      <c r="Y2548" s="120" t="str">
        <f t="shared" si="381"/>
        <v>OK</v>
      </c>
      <c r="Z2548" s="14">
        <f t="shared" si="372"/>
        <v>1</v>
      </c>
      <c r="AA2548" s="48">
        <v>6144.35</v>
      </c>
      <c r="AB2548" s="76" t="str">
        <f>IFERROR(VLOOKUP(H2548,[1]!Tabela11[[#All],[PEP/ORDEM]:[Mês_Acompanhamento]],8,0),"GIRO")</f>
        <v>GIRO</v>
      </c>
      <c r="AC2548" s="36" t="str">
        <f>IFERROR(VLOOKUP(T2548,[1]STATUS_CAPEX!Q:R,2,0),"SAMUEL OLIVEIRA")</f>
        <v>SAMUEL OLIVEIRA</v>
      </c>
      <c r="AD2548" s="37" t="s">
        <v>51</v>
      </c>
      <c r="AE2548" s="32" t="str">
        <f t="shared" si="375"/>
        <v>Realizado</v>
      </c>
      <c r="AF2548" s="38" t="s">
        <v>68</v>
      </c>
      <c r="AG2548" s="39">
        <f t="shared" ref="AG2548:AG2559" si="382">IF(AK2548="",AA2548,AK2548)</f>
        <v>4461.67</v>
      </c>
      <c r="AH2548" s="40">
        <v>2548098.5699999998</v>
      </c>
      <c r="AI2548" s="35" t="e">
        <f t="shared" si="373"/>
        <v>#N/A</v>
      </c>
      <c r="AJ2548" s="41">
        <v>26651318</v>
      </c>
      <c r="AK2548" s="51">
        <v>4461.67</v>
      </c>
      <c r="AL2548" s="34" t="str">
        <f t="shared" si="374"/>
        <v>Mauricio Alves</v>
      </c>
    </row>
    <row r="2549" spans="1:38" hidden="1" x14ac:dyDescent="0.25">
      <c r="A2549" s="44" t="s">
        <v>106</v>
      </c>
      <c r="B2549" s="30" t="s">
        <v>39</v>
      </c>
      <c r="C2549" s="26" t="s">
        <v>52</v>
      </c>
      <c r="D2549" s="26" t="s">
        <v>40</v>
      </c>
      <c r="E2549" s="27">
        <v>37013</v>
      </c>
      <c r="F2549" s="67">
        <v>1018</v>
      </c>
      <c r="G2549" s="67"/>
      <c r="H2549" s="44">
        <v>6000866810</v>
      </c>
      <c r="I2549" s="45">
        <v>119802565</v>
      </c>
      <c r="J2549" s="45" t="s">
        <v>332</v>
      </c>
      <c r="K2549" s="30" t="str">
        <f t="shared" si="378"/>
        <v>Custeio</v>
      </c>
      <c r="L2549" s="47" t="s">
        <v>950</v>
      </c>
      <c r="M2549" s="47" t="s">
        <v>1249</v>
      </c>
      <c r="N2549" s="26" t="str">
        <f t="shared" si="380"/>
        <v>Pendente</v>
      </c>
      <c r="O2549" s="47" t="s">
        <v>147</v>
      </c>
      <c r="P2549" s="47" t="s">
        <v>76</v>
      </c>
      <c r="Q2549" s="26" t="str">
        <f>IFERROR(IFERROR(VLOOKUP(H2549,[1]STATUS_CAPEX!I:J,2,0),VLOOKUP(H2549,[1]STATUS_OPEX!H:I,2,0)),0)</f>
        <v>LIB //ATEC</v>
      </c>
      <c r="R2549" s="135">
        <v>45635</v>
      </c>
      <c r="S2549" s="32" t="s">
        <v>66</v>
      </c>
      <c r="T2549" s="47" t="s">
        <v>72</v>
      </c>
      <c r="U2549" s="33" t="s">
        <v>67</v>
      </c>
      <c r="V2549" s="120" t="str">
        <f t="shared" si="377"/>
        <v>OK</v>
      </c>
      <c r="W2549" s="33" t="s">
        <v>49</v>
      </c>
      <c r="X2549" s="33" t="s">
        <v>49</v>
      </c>
      <c r="Y2549" s="120" t="str">
        <f t="shared" si="381"/>
        <v>OK</v>
      </c>
      <c r="Z2549" s="14">
        <f t="shared" si="372"/>
        <v>0.8</v>
      </c>
      <c r="AA2549" s="48">
        <v>469.86</v>
      </c>
      <c r="AB2549" s="76" t="str">
        <f>IFERROR(VLOOKUP(H2549,[1]!Tabela11[[#All],[PEP/ORDEM]:[Mês_Acompanhamento]],8,0),"GIRO")</f>
        <v>GIRO</v>
      </c>
      <c r="AC2549" s="36" t="s">
        <v>1048</v>
      </c>
      <c r="AD2549" s="37" t="s">
        <v>51</v>
      </c>
      <c r="AE2549" s="32" t="str">
        <f t="shared" si="375"/>
        <v>Realizado</v>
      </c>
      <c r="AF2549" s="38" t="s">
        <v>68</v>
      </c>
      <c r="AG2549" s="39">
        <f t="shared" si="382"/>
        <v>94.46</v>
      </c>
      <c r="AH2549" s="40">
        <v>2548098.5699999998</v>
      </c>
      <c r="AI2549" s="35" t="e">
        <f t="shared" si="373"/>
        <v>#N/A</v>
      </c>
      <c r="AJ2549" s="41">
        <v>26724686</v>
      </c>
      <c r="AK2549" s="51">
        <v>94.46</v>
      </c>
      <c r="AL2549" s="34" t="str">
        <f t="shared" si="374"/>
        <v>Mauricio Alves</v>
      </c>
    </row>
    <row r="2550" spans="1:38" hidden="1" x14ac:dyDescent="0.25">
      <c r="A2550" s="44" t="s">
        <v>365</v>
      </c>
      <c r="B2550" s="26" t="s">
        <v>39</v>
      </c>
      <c r="C2550" s="26" t="s">
        <v>52</v>
      </c>
      <c r="D2550" s="26" t="s">
        <v>40</v>
      </c>
      <c r="E2550" s="27">
        <v>16970</v>
      </c>
      <c r="F2550" s="67">
        <v>1019</v>
      </c>
      <c r="G2550" s="67"/>
      <c r="H2550" s="178">
        <v>6000866868</v>
      </c>
      <c r="I2550" s="45" t="s">
        <v>287</v>
      </c>
      <c r="J2550" s="45" t="s">
        <v>1101</v>
      </c>
      <c r="K2550" s="30" t="str">
        <f t="shared" si="378"/>
        <v>Custeio</v>
      </c>
      <c r="L2550" s="47" t="s">
        <v>950</v>
      </c>
      <c r="M2550" s="47" t="s">
        <v>1249</v>
      </c>
      <c r="N2550" s="26" t="str">
        <f t="shared" si="380"/>
        <v>Realizado</v>
      </c>
      <c r="O2550" s="47" t="s">
        <v>45</v>
      </c>
      <c r="P2550" s="47" t="s">
        <v>76</v>
      </c>
      <c r="Q2550" s="26" t="str">
        <f>IFERROR(IFERROR(VLOOKUP(H2550,[1]STATUS_CAPEX!I:J,2,0),VLOOKUP(H2550,[1]STATUS_OPEX!H:I,2,0)),0)</f>
        <v>LIB //CONC</v>
      </c>
      <c r="R2550" s="135">
        <v>45635</v>
      </c>
      <c r="S2550" s="32" t="s">
        <v>66</v>
      </c>
      <c r="T2550" s="47" t="s">
        <v>72</v>
      </c>
      <c r="U2550" s="33" t="s">
        <v>39</v>
      </c>
      <c r="V2550" s="120" t="str">
        <f t="shared" si="377"/>
        <v>OK</v>
      </c>
      <c r="W2550" s="33" t="s">
        <v>49</v>
      </c>
      <c r="X2550" s="33" t="s">
        <v>49</v>
      </c>
      <c r="Y2550" s="120" t="str">
        <f t="shared" si="381"/>
        <v>OK</v>
      </c>
      <c r="Z2550" s="14">
        <f t="shared" si="372"/>
        <v>1</v>
      </c>
      <c r="AA2550" s="48">
        <v>2754.7</v>
      </c>
      <c r="AB2550" s="76" t="str">
        <f>IFERROR(VLOOKUP(H2550,[1]!Tabela11[[#All],[PEP/ORDEM]:[Mês_Acompanhamento]],8,0),"GIRO")</f>
        <v>GIRO</v>
      </c>
      <c r="AC2550" s="36" t="s">
        <v>1048</v>
      </c>
      <c r="AD2550" s="37" t="s">
        <v>51</v>
      </c>
      <c r="AE2550" s="32" t="str">
        <f t="shared" si="375"/>
        <v>Realizado</v>
      </c>
      <c r="AF2550" s="38" t="s">
        <v>68</v>
      </c>
      <c r="AG2550" s="39">
        <f t="shared" si="382"/>
        <v>1550.66</v>
      </c>
      <c r="AH2550" s="40">
        <v>2548098.5699999998</v>
      </c>
      <c r="AI2550" s="35" t="e">
        <f t="shared" si="373"/>
        <v>#N/A</v>
      </c>
      <c r="AJ2550" s="41">
        <v>26724755</v>
      </c>
      <c r="AK2550" s="51">
        <v>1550.66</v>
      </c>
      <c r="AL2550" s="34" t="str">
        <f t="shared" si="374"/>
        <v>Mauricio Alves</v>
      </c>
    </row>
    <row r="2551" spans="1:38" hidden="1" x14ac:dyDescent="0.25">
      <c r="A2551" s="44" t="s">
        <v>106</v>
      </c>
      <c r="B2551" s="30" t="s">
        <v>39</v>
      </c>
      <c r="C2551" s="26" t="s">
        <v>52</v>
      </c>
      <c r="D2551" s="26" t="s">
        <v>40</v>
      </c>
      <c r="E2551" s="27">
        <v>38146</v>
      </c>
      <c r="F2551" s="67">
        <v>1020</v>
      </c>
      <c r="G2551" s="67"/>
      <c r="H2551" s="44">
        <v>6000867774</v>
      </c>
      <c r="I2551" s="45">
        <v>230005129</v>
      </c>
      <c r="J2551" s="45" t="s">
        <v>1101</v>
      </c>
      <c r="K2551" s="30" t="str">
        <f t="shared" si="378"/>
        <v>Custeio</v>
      </c>
      <c r="L2551" s="47" t="s">
        <v>950</v>
      </c>
      <c r="M2551" s="47" t="s">
        <v>1249</v>
      </c>
      <c r="N2551" s="26" t="str">
        <f t="shared" si="380"/>
        <v>Pendente</v>
      </c>
      <c r="O2551" s="47" t="s">
        <v>64</v>
      </c>
      <c r="P2551" s="47" t="s">
        <v>1294</v>
      </c>
      <c r="Q2551" s="26" t="str">
        <f>IFERROR(IFERROR(VLOOKUP(H2551,[1]STATUS_CAPEX!I:J,2,0),VLOOKUP(H2551,[1]STATUS_OPEX!H:I,2,0)),0)</f>
        <v>ABER//ABER</v>
      </c>
      <c r="R2551" s="135">
        <v>45635</v>
      </c>
      <c r="S2551" s="32" t="s">
        <v>66</v>
      </c>
      <c r="T2551" s="47" t="s">
        <v>72</v>
      </c>
      <c r="U2551" s="33" t="s">
        <v>67</v>
      </c>
      <c r="V2551" s="120" t="str">
        <f t="shared" si="377"/>
        <v>OK</v>
      </c>
      <c r="W2551" s="33" t="s">
        <v>49</v>
      </c>
      <c r="X2551" s="33" t="s">
        <v>49</v>
      </c>
      <c r="Y2551" s="120" t="str">
        <f t="shared" si="381"/>
        <v>OK</v>
      </c>
      <c r="Z2551" s="14">
        <f t="shared" si="372"/>
        <v>0.8</v>
      </c>
      <c r="AA2551" s="48">
        <v>2640.84</v>
      </c>
      <c r="AB2551" s="76" t="str">
        <f>IFERROR(VLOOKUP(H2551,[1]!Tabela11[[#All],[PEP/ORDEM]:[Mês_Acompanhamento]],8,0),"GIRO")</f>
        <v>GIRO</v>
      </c>
      <c r="AC2551" s="36" t="s">
        <v>73</v>
      </c>
      <c r="AD2551" s="37">
        <v>45644</v>
      </c>
      <c r="AE2551" s="32" t="str">
        <f t="shared" si="375"/>
        <v>Realizado</v>
      </c>
      <c r="AF2551" s="38" t="s">
        <v>68</v>
      </c>
      <c r="AG2551" s="39" t="str">
        <f t="shared" si="382"/>
        <v>993,25</v>
      </c>
      <c r="AH2551" s="40">
        <v>2548098.5699999998</v>
      </c>
      <c r="AI2551" s="35" t="e">
        <f t="shared" si="373"/>
        <v>#N/A</v>
      </c>
      <c r="AJ2551" s="41">
        <v>26786793</v>
      </c>
      <c r="AK2551" s="51" t="s">
        <v>1295</v>
      </c>
      <c r="AL2551" s="34" t="str">
        <f t="shared" si="374"/>
        <v>Mauricio Alves</v>
      </c>
    </row>
    <row r="2552" spans="1:38" hidden="1" x14ac:dyDescent="0.25">
      <c r="A2552" s="44" t="s">
        <v>365</v>
      </c>
      <c r="B2552" s="26" t="s">
        <v>39</v>
      </c>
      <c r="C2552" s="26" t="s">
        <v>52</v>
      </c>
      <c r="D2552" s="26" t="s">
        <v>40</v>
      </c>
      <c r="E2552" s="27">
        <v>14979</v>
      </c>
      <c r="F2552" s="67">
        <v>1021</v>
      </c>
      <c r="G2552" s="67"/>
      <c r="H2552" s="44">
        <v>6000866086</v>
      </c>
      <c r="I2552" s="138" t="s">
        <v>1296</v>
      </c>
      <c r="J2552" s="45" t="s">
        <v>1105</v>
      </c>
      <c r="K2552" s="30" t="str">
        <f t="shared" si="378"/>
        <v>Custeio</v>
      </c>
      <c r="L2552" s="47" t="s">
        <v>950</v>
      </c>
      <c r="M2552" s="47" t="s">
        <v>1249</v>
      </c>
      <c r="N2552" s="26" t="str">
        <f t="shared" si="380"/>
        <v>Realizado</v>
      </c>
      <c r="O2552" s="47" t="s">
        <v>45</v>
      </c>
      <c r="P2552" s="47" t="s">
        <v>76</v>
      </c>
      <c r="Q2552" s="26" t="str">
        <f>IFERROR(IFERROR(VLOOKUP(H2552,[1]STATUS_CAPEX!I:J,2,0),VLOOKUP(H2552,[1]STATUS_OPEX!H:I,2,0)),0)</f>
        <v>LIB //CONC</v>
      </c>
      <c r="R2552" s="135">
        <v>45635</v>
      </c>
      <c r="S2552" s="32" t="s">
        <v>66</v>
      </c>
      <c r="T2552" s="47" t="s">
        <v>72</v>
      </c>
      <c r="U2552" s="33" t="s">
        <v>39</v>
      </c>
      <c r="V2552" s="120" t="str">
        <f t="shared" si="377"/>
        <v>OK</v>
      </c>
      <c r="W2552" s="33" t="s">
        <v>49</v>
      </c>
      <c r="X2552" s="33" t="s">
        <v>49</v>
      </c>
      <c r="Y2552" s="120" t="str">
        <f t="shared" si="381"/>
        <v>OK</v>
      </c>
      <c r="Z2552" s="14">
        <f t="shared" si="372"/>
        <v>1</v>
      </c>
      <c r="AA2552" s="48">
        <v>8264.1</v>
      </c>
      <c r="AB2552" s="76" t="str">
        <f>IFERROR(VLOOKUP(H2552,[1]!Tabela11[[#All],[PEP/ORDEM]:[Mês_Acompanhamento]],8,0),"GIRO")</f>
        <v>GIRO</v>
      </c>
      <c r="AC2552" s="36" t="s">
        <v>1048</v>
      </c>
      <c r="AD2552" s="37" t="s">
        <v>51</v>
      </c>
      <c r="AE2552" s="32" t="str">
        <f t="shared" si="375"/>
        <v>Realizado</v>
      </c>
      <c r="AF2552" s="38" t="s">
        <v>68</v>
      </c>
      <c r="AG2552" s="39">
        <f t="shared" si="382"/>
        <v>3434.26</v>
      </c>
      <c r="AH2552" s="40">
        <v>2548098.5699999998</v>
      </c>
      <c r="AI2552" s="35" t="e">
        <f t="shared" si="373"/>
        <v>#N/A</v>
      </c>
      <c r="AJ2552" s="41">
        <v>26706426</v>
      </c>
      <c r="AK2552" s="51">
        <v>3434.26</v>
      </c>
      <c r="AL2552" s="34" t="str">
        <f t="shared" si="374"/>
        <v>Mauricio Alves</v>
      </c>
    </row>
    <row r="2553" spans="1:38" hidden="1" x14ac:dyDescent="0.25">
      <c r="A2553" s="44" t="s">
        <v>365</v>
      </c>
      <c r="B2553" s="26" t="s">
        <v>39</v>
      </c>
      <c r="C2553" s="26" t="s">
        <v>52</v>
      </c>
      <c r="D2553" s="26" t="s">
        <v>40</v>
      </c>
      <c r="E2553" s="27">
        <v>16940</v>
      </c>
      <c r="F2553" s="67">
        <v>1022</v>
      </c>
      <c r="G2553" s="67"/>
      <c r="H2553" s="44">
        <v>6000859631</v>
      </c>
      <c r="I2553" s="45" t="s">
        <v>1137</v>
      </c>
      <c r="J2553" s="45" t="s">
        <v>1138</v>
      </c>
      <c r="K2553" s="30" t="str">
        <f t="shared" si="378"/>
        <v>Custeio</v>
      </c>
      <c r="L2553" s="47" t="s">
        <v>950</v>
      </c>
      <c r="M2553" s="47" t="s">
        <v>1249</v>
      </c>
      <c r="N2553" s="26" t="str">
        <f t="shared" si="380"/>
        <v>Realizado</v>
      </c>
      <c r="O2553" s="47" t="s">
        <v>45</v>
      </c>
      <c r="P2553" s="47" t="s">
        <v>76</v>
      </c>
      <c r="Q2553" s="26" t="str">
        <f>IFERROR(IFERROR(VLOOKUP(H2553,[1]STATUS_CAPEX!I:J,2,0),VLOOKUP(H2553,[1]STATUS_OPEX!H:I,2,0)),0)</f>
        <v>LIB //CONC</v>
      </c>
      <c r="R2553" s="135">
        <v>45635</v>
      </c>
      <c r="S2553" s="32" t="s">
        <v>66</v>
      </c>
      <c r="T2553" s="47" t="s">
        <v>72</v>
      </c>
      <c r="U2553" s="33" t="s">
        <v>39</v>
      </c>
      <c r="V2553" s="120" t="str">
        <f t="shared" si="377"/>
        <v>OK</v>
      </c>
      <c r="W2553" s="33" t="s">
        <v>49</v>
      </c>
      <c r="X2553" s="33" t="s">
        <v>49</v>
      </c>
      <c r="Y2553" s="120" t="str">
        <f t="shared" si="381"/>
        <v>OK</v>
      </c>
      <c r="Z2553" s="14">
        <f t="shared" si="372"/>
        <v>1</v>
      </c>
      <c r="AA2553" s="48">
        <v>769.86</v>
      </c>
      <c r="AB2553" s="76" t="str">
        <f>IFERROR(VLOOKUP(H2553,[1]!Tabela11[[#All],[PEP/ORDEM]:[Mês_Acompanhamento]],8,0),"GIRO")</f>
        <v>GIRO</v>
      </c>
      <c r="AC2553" s="36" t="str">
        <f>IFERROR(VLOOKUP(T2553,[1]STATUS_CAPEX!Q:R,2,0),"SAMUEL OLIVEIRA")</f>
        <v>SAMUEL OLIVEIRA</v>
      </c>
      <c r="AD2553" s="37" t="s">
        <v>51</v>
      </c>
      <c r="AE2553" s="32" t="str">
        <f t="shared" si="375"/>
        <v>Realizado</v>
      </c>
      <c r="AF2553" s="38" t="s">
        <v>68</v>
      </c>
      <c r="AG2553" s="39">
        <f t="shared" si="382"/>
        <v>400.07</v>
      </c>
      <c r="AH2553" s="40">
        <v>2548098.5699999998</v>
      </c>
      <c r="AI2553" s="35" t="e">
        <f t="shared" si="373"/>
        <v>#N/A</v>
      </c>
      <c r="AJ2553" s="41">
        <v>26651318</v>
      </c>
      <c r="AK2553" s="224">
        <v>400.07</v>
      </c>
      <c r="AL2553" s="34" t="str">
        <f t="shared" si="374"/>
        <v>Mauricio Alves</v>
      </c>
    </row>
    <row r="2554" spans="1:38" hidden="1" x14ac:dyDescent="0.25">
      <c r="A2554" s="44" t="s">
        <v>365</v>
      </c>
      <c r="B2554" s="26" t="s">
        <v>39</v>
      </c>
      <c r="C2554" s="26" t="s">
        <v>52</v>
      </c>
      <c r="D2554" s="26" t="s">
        <v>40</v>
      </c>
      <c r="E2554" s="117">
        <v>25237</v>
      </c>
      <c r="F2554" s="118">
        <v>1023</v>
      </c>
      <c r="G2554" s="118"/>
      <c r="H2554" s="44">
        <v>6000866084</v>
      </c>
      <c r="I2554" s="138" t="s">
        <v>1297</v>
      </c>
      <c r="J2554" s="45" t="s">
        <v>1298</v>
      </c>
      <c r="K2554" s="30" t="str">
        <f t="shared" si="378"/>
        <v>Custeio</v>
      </c>
      <c r="L2554" s="47" t="s">
        <v>950</v>
      </c>
      <c r="M2554" s="47" t="s">
        <v>1249</v>
      </c>
      <c r="N2554" s="43" t="str">
        <f t="shared" si="380"/>
        <v>Realizado</v>
      </c>
      <c r="O2554" s="119" t="s">
        <v>137</v>
      </c>
      <c r="P2554" s="119" t="s">
        <v>76</v>
      </c>
      <c r="Q2554" s="43" t="str">
        <f>IFERROR(IFERROR(VLOOKUP(H2554,[1]STATUS_CAPEX!I:J,2,0),VLOOKUP(H2554,[1]STATUS_OPEX!H:I,2,0)),0)</f>
        <v>LIB //CONC</v>
      </c>
      <c r="R2554" s="135">
        <v>45635</v>
      </c>
      <c r="S2554" s="99" t="s">
        <v>66</v>
      </c>
      <c r="T2554" s="47" t="s">
        <v>72</v>
      </c>
      <c r="U2554" s="33" t="s">
        <v>39</v>
      </c>
      <c r="V2554" s="120" t="str">
        <f t="shared" si="377"/>
        <v>OK</v>
      </c>
      <c r="W2554" s="33" t="s">
        <v>49</v>
      </c>
      <c r="X2554" s="33" t="s">
        <v>49</v>
      </c>
      <c r="Y2554" s="120" t="str">
        <f t="shared" si="381"/>
        <v>OK</v>
      </c>
      <c r="Z2554" s="14">
        <f t="shared" si="372"/>
        <v>1</v>
      </c>
      <c r="AA2554" s="121">
        <v>6886.75</v>
      </c>
      <c r="AB2554" s="139" t="str">
        <f>IFERROR(VLOOKUP(H2554,[1]!Tabela11[[#All],[PEP/ORDEM]:[Mês_Acompanhamento]],8,0),"GIRO")</f>
        <v>GIRO</v>
      </c>
      <c r="AC2554" s="36" t="s">
        <v>1048</v>
      </c>
      <c r="AD2554" s="37" t="s">
        <v>51</v>
      </c>
      <c r="AE2554" s="32" t="str">
        <f t="shared" si="375"/>
        <v>Realizado</v>
      </c>
      <c r="AF2554" s="38" t="s">
        <v>68</v>
      </c>
      <c r="AG2554" s="122">
        <f t="shared" si="382"/>
        <v>3126.13</v>
      </c>
      <c r="AH2554" s="40">
        <v>2548098.5699999998</v>
      </c>
      <c r="AI2554" s="123" t="e">
        <f t="shared" si="373"/>
        <v>#N/A</v>
      </c>
      <c r="AJ2554" s="41">
        <v>26706386</v>
      </c>
      <c r="AK2554" s="51">
        <v>3126.13</v>
      </c>
      <c r="AL2554" s="34" t="str">
        <f t="shared" si="374"/>
        <v>Mauricio Alves</v>
      </c>
    </row>
    <row r="2555" spans="1:38" hidden="1" x14ac:dyDescent="0.25">
      <c r="A2555" s="26" t="s">
        <v>365</v>
      </c>
      <c r="B2555" s="26" t="s">
        <v>39</v>
      </c>
      <c r="C2555" s="26" t="s">
        <v>52</v>
      </c>
      <c r="D2555" s="26" t="s">
        <v>40</v>
      </c>
      <c r="E2555" s="27">
        <v>16940</v>
      </c>
      <c r="F2555" s="67">
        <v>1024</v>
      </c>
      <c r="G2555" s="67"/>
      <c r="H2555" s="44">
        <v>6000859631</v>
      </c>
      <c r="I2555" s="45" t="s">
        <v>1137</v>
      </c>
      <c r="J2555" s="45" t="s">
        <v>1138</v>
      </c>
      <c r="K2555" s="30" t="str">
        <f t="shared" si="378"/>
        <v>Custeio</v>
      </c>
      <c r="L2555" s="47" t="s">
        <v>950</v>
      </c>
      <c r="M2555" s="47" t="s">
        <v>1249</v>
      </c>
      <c r="N2555" s="26" t="str">
        <f t="shared" si="380"/>
        <v>Pendente</v>
      </c>
      <c r="O2555" s="47" t="s">
        <v>45</v>
      </c>
      <c r="P2555" s="47" t="s">
        <v>76</v>
      </c>
      <c r="Q2555" s="26" t="str">
        <f>IFERROR(IFERROR(VLOOKUP(H2555,[1]STATUS_CAPEX!I:J,2,0),VLOOKUP(H2555,[1]STATUS_OPEX!H:I,2,0)),0)</f>
        <v>LIB //CONC</v>
      </c>
      <c r="R2555" s="135">
        <v>45635</v>
      </c>
      <c r="S2555" s="32" t="s">
        <v>66</v>
      </c>
      <c r="T2555" s="47" t="s">
        <v>72</v>
      </c>
      <c r="U2555" s="33" t="s">
        <v>67</v>
      </c>
      <c r="V2555" s="120" t="str">
        <f t="shared" si="377"/>
        <v>OK</v>
      </c>
      <c r="W2555" s="33" t="s">
        <v>49</v>
      </c>
      <c r="X2555" s="33" t="s">
        <v>49</v>
      </c>
      <c r="Y2555" s="120" t="str">
        <f t="shared" si="381"/>
        <v>OK</v>
      </c>
      <c r="Z2555" s="14">
        <f t="shared" si="372"/>
        <v>0.8</v>
      </c>
      <c r="AA2555" s="48">
        <v>3153.36</v>
      </c>
      <c r="AB2555" s="76" t="str">
        <f>IFERROR(VLOOKUP(H2555,[1]!Tabela11[[#All],[PEP/ORDEM]:[Mês_Acompanhamento]],8,0),"GIRO")</f>
        <v>GIRO</v>
      </c>
      <c r="AC2555" s="36" t="s">
        <v>1048</v>
      </c>
      <c r="AD2555" s="37" t="s">
        <v>51</v>
      </c>
      <c r="AE2555" s="32" t="str">
        <f t="shared" si="375"/>
        <v>Realizado</v>
      </c>
      <c r="AF2555" s="38" t="s">
        <v>68</v>
      </c>
      <c r="AG2555" s="39">
        <f t="shared" si="382"/>
        <v>1600.28</v>
      </c>
      <c r="AH2555" s="40">
        <v>2548098.5699999998</v>
      </c>
      <c r="AI2555" s="35" t="e">
        <f t="shared" si="373"/>
        <v>#N/A</v>
      </c>
      <c r="AJ2555" s="41">
        <v>26651318</v>
      </c>
      <c r="AK2555" s="51">
        <v>1600.28</v>
      </c>
      <c r="AL2555" s="34" t="str">
        <f t="shared" si="374"/>
        <v>Mauricio Alves</v>
      </c>
    </row>
    <row r="2556" spans="1:38" hidden="1" x14ac:dyDescent="0.25">
      <c r="A2556" s="44" t="s">
        <v>365</v>
      </c>
      <c r="B2556" s="26" t="s">
        <v>39</v>
      </c>
      <c r="C2556" s="26" t="s">
        <v>52</v>
      </c>
      <c r="D2556" s="26" t="s">
        <v>40</v>
      </c>
      <c r="E2556" s="27">
        <v>16971</v>
      </c>
      <c r="F2556" s="67">
        <v>1025</v>
      </c>
      <c r="G2556" s="67"/>
      <c r="H2556" s="44">
        <v>6000866872</v>
      </c>
      <c r="I2556" s="45">
        <v>67603128</v>
      </c>
      <c r="J2556" s="45" t="s">
        <v>380</v>
      </c>
      <c r="K2556" s="30" t="str">
        <f t="shared" si="378"/>
        <v>Custeio</v>
      </c>
      <c r="L2556" s="47" t="s">
        <v>950</v>
      </c>
      <c r="M2556" s="47" t="s">
        <v>1249</v>
      </c>
      <c r="N2556" s="26" t="str">
        <f t="shared" si="380"/>
        <v>Pendente</v>
      </c>
      <c r="O2556" s="47" t="s">
        <v>117</v>
      </c>
      <c r="P2556" s="47" t="s">
        <v>76</v>
      </c>
      <c r="Q2556" s="26" t="str">
        <f>IFERROR(IFERROR(VLOOKUP(H2556,[1]STATUS_CAPEX!I:J,2,0),VLOOKUP(H2556,[1]STATUS_OPEX!H:I,2,0)),0)</f>
        <v>LIB //CONC</v>
      </c>
      <c r="R2556" s="135">
        <v>45635</v>
      </c>
      <c r="S2556" s="32" t="s">
        <v>66</v>
      </c>
      <c r="T2556" s="47" t="s">
        <v>72</v>
      </c>
      <c r="U2556" s="33" t="s">
        <v>67</v>
      </c>
      <c r="V2556" s="120" t="str">
        <f t="shared" si="377"/>
        <v>OK</v>
      </c>
      <c r="W2556" s="33" t="s">
        <v>49</v>
      </c>
      <c r="X2556" s="33" t="s">
        <v>49</v>
      </c>
      <c r="Y2556" s="120" t="str">
        <f t="shared" si="381"/>
        <v>OK</v>
      </c>
      <c r="Z2556" s="14">
        <f t="shared" si="372"/>
        <v>0.8</v>
      </c>
      <c r="AA2556" s="48">
        <v>8265.51</v>
      </c>
      <c r="AB2556" s="76" t="str">
        <f>IFERROR(VLOOKUP(H2556,[1]!Tabela11[[#All],[PEP/ORDEM]:[Mês_Acompanhamento]],8,0),"GIRO")</f>
        <v>GIRO</v>
      </c>
      <c r="AC2556" s="36" t="s">
        <v>1048</v>
      </c>
      <c r="AD2556" s="37" t="s">
        <v>51</v>
      </c>
      <c r="AE2556" s="32" t="str">
        <f t="shared" si="375"/>
        <v>Realizado</v>
      </c>
      <c r="AF2556" s="38" t="s">
        <v>68</v>
      </c>
      <c r="AG2556" s="39">
        <f t="shared" si="382"/>
        <v>5738.28</v>
      </c>
      <c r="AH2556" s="40">
        <v>2548098.5699999998</v>
      </c>
      <c r="AI2556" s="35" t="e">
        <f t="shared" si="373"/>
        <v>#N/A</v>
      </c>
      <c r="AJ2556" s="41">
        <v>26724762</v>
      </c>
      <c r="AK2556" s="51">
        <v>5738.28</v>
      </c>
      <c r="AL2556" s="34" t="str">
        <f t="shared" si="374"/>
        <v>Mauricio Alves</v>
      </c>
    </row>
    <row r="2557" spans="1:38" hidden="1" x14ac:dyDescent="0.25">
      <c r="A2557" s="44" t="s">
        <v>365</v>
      </c>
      <c r="B2557" s="26" t="s">
        <v>39</v>
      </c>
      <c r="C2557" s="26" t="s">
        <v>52</v>
      </c>
      <c r="D2557" s="26" t="s">
        <v>40</v>
      </c>
      <c r="E2557" s="27">
        <v>47153</v>
      </c>
      <c r="F2557" s="67">
        <v>1026</v>
      </c>
      <c r="G2557" s="67"/>
      <c r="H2557" s="44">
        <v>6000866884</v>
      </c>
      <c r="I2557" s="45" t="s">
        <v>287</v>
      </c>
      <c r="J2557" s="45" t="s">
        <v>1299</v>
      </c>
      <c r="K2557" s="30" t="str">
        <f t="shared" si="378"/>
        <v>Custeio</v>
      </c>
      <c r="L2557" s="47" t="s">
        <v>950</v>
      </c>
      <c r="M2557" s="47" t="s">
        <v>1249</v>
      </c>
      <c r="N2557" s="26" t="str">
        <f t="shared" si="380"/>
        <v>Realizado</v>
      </c>
      <c r="O2557" s="47" t="s">
        <v>100</v>
      </c>
      <c r="P2557" s="47" t="s">
        <v>76</v>
      </c>
      <c r="Q2557" s="26" t="str">
        <f>IFERROR(IFERROR(VLOOKUP(H2557,[1]STATUS_CAPEX!I:J,2,0),VLOOKUP(H2557,[1]STATUS_OPEX!H:I,2,0)),0)</f>
        <v>LIB //CONC</v>
      </c>
      <c r="R2557" s="135">
        <v>45635</v>
      </c>
      <c r="S2557" s="32" t="s">
        <v>66</v>
      </c>
      <c r="T2557" s="47" t="s">
        <v>72</v>
      </c>
      <c r="U2557" s="33" t="s">
        <v>39</v>
      </c>
      <c r="V2557" s="120" t="str">
        <f t="shared" si="377"/>
        <v>OK</v>
      </c>
      <c r="W2557" s="33" t="s">
        <v>49</v>
      </c>
      <c r="X2557" s="33" t="s">
        <v>49</v>
      </c>
      <c r="Y2557" s="120" t="str">
        <f t="shared" si="381"/>
        <v>OK</v>
      </c>
      <c r="Z2557" s="14">
        <f t="shared" si="372"/>
        <v>1</v>
      </c>
      <c r="AA2557" s="48">
        <v>85.12</v>
      </c>
      <c r="AB2557" s="76" t="str">
        <f>IFERROR(VLOOKUP(H2557,[1]!Tabela11[[#All],[PEP/ORDEM]:[Mês_Acompanhamento]],8,0),"GIRO")</f>
        <v>GIRO</v>
      </c>
      <c r="AC2557" s="36" t="s">
        <v>1048</v>
      </c>
      <c r="AD2557" s="37" t="s">
        <v>51</v>
      </c>
      <c r="AE2557" s="32" t="str">
        <f t="shared" si="375"/>
        <v>Realizado</v>
      </c>
      <c r="AF2557" s="38" t="s">
        <v>68</v>
      </c>
      <c r="AG2557" s="39">
        <f t="shared" si="382"/>
        <v>85.71</v>
      </c>
      <c r="AH2557" s="40">
        <v>2548098.5699999998</v>
      </c>
      <c r="AI2557" s="35" t="e">
        <f t="shared" si="373"/>
        <v>#N/A</v>
      </c>
      <c r="AJ2557" s="41">
        <v>26724786</v>
      </c>
      <c r="AK2557" s="51">
        <v>85.71</v>
      </c>
      <c r="AL2557" s="34" t="str">
        <f t="shared" si="374"/>
        <v>Mauricio Alves</v>
      </c>
    </row>
    <row r="2558" spans="1:38" hidden="1" x14ac:dyDescent="0.25">
      <c r="A2558" s="26" t="s">
        <v>365</v>
      </c>
      <c r="B2558" s="26" t="s">
        <v>39</v>
      </c>
      <c r="C2558" s="26" t="s">
        <v>52</v>
      </c>
      <c r="D2558" s="26" t="s">
        <v>40</v>
      </c>
      <c r="E2558" s="27">
        <v>16940</v>
      </c>
      <c r="F2558" s="67">
        <v>1027</v>
      </c>
      <c r="G2558" s="67"/>
      <c r="H2558" s="44">
        <v>6000859631</v>
      </c>
      <c r="I2558" s="45" t="s">
        <v>1137</v>
      </c>
      <c r="J2558" s="45" t="s">
        <v>1138</v>
      </c>
      <c r="K2558" s="30" t="str">
        <f t="shared" si="378"/>
        <v>Custeio</v>
      </c>
      <c r="L2558" s="47" t="s">
        <v>950</v>
      </c>
      <c r="M2558" s="47" t="s">
        <v>1249</v>
      </c>
      <c r="N2558" s="26" t="str">
        <f t="shared" si="380"/>
        <v>Pendente</v>
      </c>
      <c r="O2558" s="47" t="s">
        <v>45</v>
      </c>
      <c r="P2558" s="47" t="s">
        <v>76</v>
      </c>
      <c r="Q2558" s="26" t="str">
        <f>IFERROR(IFERROR(VLOOKUP(H2558,[1]STATUS_CAPEX!I:J,2,0),VLOOKUP(H2558,[1]STATUS_OPEX!H:I,2,0)),0)</f>
        <v>LIB //CONC</v>
      </c>
      <c r="R2558" s="135">
        <v>45635</v>
      </c>
      <c r="S2558" s="32" t="s">
        <v>66</v>
      </c>
      <c r="T2558" s="47" t="s">
        <v>72</v>
      </c>
      <c r="U2558" s="33" t="s">
        <v>67</v>
      </c>
      <c r="V2558" s="120" t="str">
        <f t="shared" si="377"/>
        <v>OK</v>
      </c>
      <c r="W2558" s="33" t="s">
        <v>49</v>
      </c>
      <c r="X2558" s="33" t="s">
        <v>49</v>
      </c>
      <c r="Y2558" s="120" t="str">
        <f t="shared" si="381"/>
        <v>OK</v>
      </c>
      <c r="Z2558" s="14">
        <f t="shared" si="372"/>
        <v>0.8</v>
      </c>
      <c r="AA2558" s="48">
        <v>5883.42</v>
      </c>
      <c r="AB2558" s="76" t="str">
        <f>IFERROR(VLOOKUP(H2558,[1]!Tabela11[[#All],[PEP/ORDEM]:[Mês_Acompanhamento]],8,0),"GIRO")</f>
        <v>GIRO</v>
      </c>
      <c r="AC2558" s="36" t="s">
        <v>1048</v>
      </c>
      <c r="AD2558" s="37" t="s">
        <v>51</v>
      </c>
      <c r="AE2558" s="32" t="str">
        <f t="shared" si="375"/>
        <v>Realizado</v>
      </c>
      <c r="AF2558" s="38" t="s">
        <v>68</v>
      </c>
      <c r="AG2558" s="39">
        <f t="shared" si="382"/>
        <v>4898.1400000000003</v>
      </c>
      <c r="AH2558" s="40">
        <v>2548098.5699999998</v>
      </c>
      <c r="AI2558" s="35" t="e">
        <f t="shared" si="373"/>
        <v>#N/A</v>
      </c>
      <c r="AJ2558" s="41">
        <v>26651318</v>
      </c>
      <c r="AK2558" s="51">
        <v>4898.1400000000003</v>
      </c>
      <c r="AL2558" s="34" t="str">
        <f t="shared" si="374"/>
        <v>Mauricio Alves</v>
      </c>
    </row>
    <row r="2559" spans="1:38" hidden="1" x14ac:dyDescent="0.25">
      <c r="A2559" s="26" t="s">
        <v>283</v>
      </c>
      <c r="B2559" s="26" t="s">
        <v>284</v>
      </c>
      <c r="C2559" s="26" t="s">
        <v>1300</v>
      </c>
      <c r="D2559" s="26" t="s">
        <v>40</v>
      </c>
      <c r="E2559" s="27">
        <v>16940</v>
      </c>
      <c r="F2559" s="67">
        <v>1028</v>
      </c>
      <c r="G2559" s="67"/>
      <c r="H2559" s="44">
        <v>6000859631</v>
      </c>
      <c r="I2559" s="45" t="s">
        <v>1137</v>
      </c>
      <c r="J2559" s="45" t="s">
        <v>1138</v>
      </c>
      <c r="K2559" s="30" t="str">
        <f t="shared" si="378"/>
        <v>Custeio</v>
      </c>
      <c r="L2559" s="47" t="s">
        <v>950</v>
      </c>
      <c r="M2559" s="47" t="s">
        <v>1249</v>
      </c>
      <c r="N2559" s="26" t="str">
        <f t="shared" si="380"/>
        <v>Pendente</v>
      </c>
      <c r="O2559" s="47" t="s">
        <v>45</v>
      </c>
      <c r="P2559" s="47" t="s">
        <v>76</v>
      </c>
      <c r="Q2559" s="26" t="str">
        <f>IFERROR(IFERROR(VLOOKUP(H2559,[1]STATUS_CAPEX!I:J,2,0),VLOOKUP(H2559,[1]STATUS_OPEX!H:I,2,0)),0)</f>
        <v>LIB //CONC</v>
      </c>
      <c r="R2559" s="135">
        <v>45635</v>
      </c>
      <c r="S2559" s="32" t="s">
        <v>66</v>
      </c>
      <c r="T2559" s="47" t="s">
        <v>72</v>
      </c>
      <c r="U2559" s="33" t="s">
        <v>67</v>
      </c>
      <c r="V2559" s="120" t="s">
        <v>67</v>
      </c>
      <c r="W2559" s="33" t="s">
        <v>49</v>
      </c>
      <c r="X2559" s="33" t="s">
        <v>49</v>
      </c>
      <c r="Y2559" s="120" t="s">
        <v>67</v>
      </c>
      <c r="Z2559" s="14">
        <f t="shared" si="372"/>
        <v>0.4</v>
      </c>
      <c r="AA2559" s="48">
        <v>10797.42</v>
      </c>
      <c r="AB2559" s="76" t="str">
        <f>IFERROR(VLOOKUP(H2559,[1]!Tabela11[[#All],[PEP/ORDEM]:[Mês_Acompanhamento]],8,0),"GIRO")</f>
        <v>GIRO</v>
      </c>
      <c r="AC2559" s="36" t="s">
        <v>1048</v>
      </c>
      <c r="AD2559" s="37" t="s">
        <v>51</v>
      </c>
      <c r="AE2559" s="32" t="str">
        <f t="shared" si="375"/>
        <v>Não realizado</v>
      </c>
      <c r="AF2559" s="38" t="s">
        <v>68</v>
      </c>
      <c r="AG2559" s="39">
        <f t="shared" si="382"/>
        <v>10797.42</v>
      </c>
      <c r="AH2559" s="40">
        <v>2548098.5699999998</v>
      </c>
      <c r="AI2559" s="35" t="e">
        <f t="shared" si="373"/>
        <v>#N/A</v>
      </c>
      <c r="AJ2559" s="41"/>
      <c r="AK2559" s="51"/>
      <c r="AL2559" s="34" t="str">
        <f t="shared" si="374"/>
        <v>Erica Fragoso</v>
      </c>
    </row>
    <row r="2560" spans="1:38" hidden="1" x14ac:dyDescent="0.25">
      <c r="A2560" s="44" t="s">
        <v>365</v>
      </c>
      <c r="B2560" s="26" t="s">
        <v>180</v>
      </c>
      <c r="C2560" s="26" t="s">
        <v>180</v>
      </c>
      <c r="D2560" s="26" t="s">
        <v>40</v>
      </c>
      <c r="E2560" s="27">
        <v>16970</v>
      </c>
      <c r="F2560" s="67">
        <v>1029</v>
      </c>
      <c r="G2560" s="67"/>
      <c r="H2560" s="44">
        <v>6000867129</v>
      </c>
      <c r="I2560" s="45" t="s">
        <v>287</v>
      </c>
      <c r="J2560" s="45" t="s">
        <v>1101</v>
      </c>
      <c r="K2560" s="30" t="str">
        <f t="shared" si="378"/>
        <v>Custeio</v>
      </c>
      <c r="L2560" s="47" t="s">
        <v>950</v>
      </c>
      <c r="M2560" s="47" t="s">
        <v>1249</v>
      </c>
      <c r="N2560" s="26" t="str">
        <f t="shared" si="380"/>
        <v>Pendente</v>
      </c>
      <c r="O2560" s="47" t="s">
        <v>137</v>
      </c>
      <c r="P2560" s="47" t="s">
        <v>76</v>
      </c>
      <c r="Q2560" s="26" t="str">
        <f>IFERROR(IFERROR(VLOOKUP(H2560,[1]STATUS_CAPEX!I:J,2,0),VLOOKUP(H2560,[1]STATUS_OPEX!H:I,2,0)),0)</f>
        <v>LIB //CONC</v>
      </c>
      <c r="R2560" s="135">
        <v>45635</v>
      </c>
      <c r="S2560" s="32" t="s">
        <v>66</v>
      </c>
      <c r="T2560" s="47" t="s">
        <v>72</v>
      </c>
      <c r="U2560" s="33" t="s">
        <v>67</v>
      </c>
      <c r="V2560" s="120" t="str">
        <f t="shared" ref="V2560:V2623" si="383">IF(E2560&gt;0,"OK","NOK")</f>
        <v>OK</v>
      </c>
      <c r="W2560" s="33" t="s">
        <v>49</v>
      </c>
      <c r="X2560" s="33" t="s">
        <v>49</v>
      </c>
      <c r="Y2560" s="120" t="str">
        <f t="shared" ref="Y2560:Y2572" si="384">IF(AK2560&gt;0,"OK","NOK")</f>
        <v>OK</v>
      </c>
      <c r="Z2560" s="14">
        <f t="shared" si="372"/>
        <v>0.8</v>
      </c>
      <c r="AA2560" s="48">
        <v>3524.56</v>
      </c>
      <c r="AB2560" s="76" t="str">
        <f>IFERROR(VLOOKUP(H2560,[1]!Tabela11[[#All],[PEP/ORDEM]:[Mês_Acompanhamento]],8,0),"GIRO")</f>
        <v>GIRO</v>
      </c>
      <c r="AC2560" s="36" t="s">
        <v>1048</v>
      </c>
      <c r="AD2560" s="37" t="s">
        <v>51</v>
      </c>
      <c r="AE2560" s="32" t="str">
        <f t="shared" si="375"/>
        <v>Realizado</v>
      </c>
      <c r="AF2560" s="38" t="s">
        <v>68</v>
      </c>
      <c r="AG2560" s="39"/>
      <c r="AH2560" s="40">
        <v>2548098.5699999998</v>
      </c>
      <c r="AI2560" s="35" t="e">
        <f t="shared" si="373"/>
        <v>#N/A</v>
      </c>
      <c r="AJ2560" s="41">
        <v>26725482</v>
      </c>
      <c r="AK2560" s="51">
        <v>3549.59</v>
      </c>
      <c r="AL2560" s="34" t="str">
        <f t="shared" si="374"/>
        <v>Mauricio Alves</v>
      </c>
    </row>
    <row r="2561" spans="1:38" hidden="1" x14ac:dyDescent="0.25">
      <c r="A2561" s="44" t="s">
        <v>365</v>
      </c>
      <c r="B2561" s="26" t="s">
        <v>180</v>
      </c>
      <c r="C2561" s="26" t="s">
        <v>180</v>
      </c>
      <c r="D2561" s="26" t="s">
        <v>40</v>
      </c>
      <c r="E2561" s="27">
        <v>16968</v>
      </c>
      <c r="F2561" s="67">
        <v>1030</v>
      </c>
      <c r="G2561" s="67"/>
      <c r="H2561" s="44">
        <v>6000867132</v>
      </c>
      <c r="I2561" s="45" t="s">
        <v>287</v>
      </c>
      <c r="J2561" s="45" t="s">
        <v>1056</v>
      </c>
      <c r="K2561" s="30" t="str">
        <f t="shared" si="378"/>
        <v>Custeio</v>
      </c>
      <c r="L2561" s="47" t="s">
        <v>950</v>
      </c>
      <c r="M2561" s="47" t="s">
        <v>1249</v>
      </c>
      <c r="N2561" s="26" t="str">
        <f t="shared" si="380"/>
        <v>Pendente</v>
      </c>
      <c r="O2561" s="47" t="s">
        <v>45</v>
      </c>
      <c r="P2561" s="47" t="s">
        <v>76</v>
      </c>
      <c r="Q2561" s="26" t="str">
        <f>IFERROR(IFERROR(VLOOKUP(H2561,[1]STATUS_CAPEX!I:J,2,0),VLOOKUP(H2561,[1]STATUS_OPEX!H:I,2,0)),0)</f>
        <v>LIB //CONC</v>
      </c>
      <c r="R2561" s="135">
        <v>45635</v>
      </c>
      <c r="S2561" s="32" t="s">
        <v>66</v>
      </c>
      <c r="T2561" s="47" t="s">
        <v>72</v>
      </c>
      <c r="U2561" s="33" t="s">
        <v>67</v>
      </c>
      <c r="V2561" s="120" t="str">
        <f t="shared" si="383"/>
        <v>OK</v>
      </c>
      <c r="W2561" s="33" t="s">
        <v>49</v>
      </c>
      <c r="X2561" s="33" t="s">
        <v>49</v>
      </c>
      <c r="Y2561" s="120" t="str">
        <f t="shared" si="384"/>
        <v>OK</v>
      </c>
      <c r="Z2561" s="14">
        <f t="shared" si="372"/>
        <v>0.8</v>
      </c>
      <c r="AA2561" s="48">
        <v>9641.4500000000007</v>
      </c>
      <c r="AB2561" s="76" t="str">
        <f>IFERROR(VLOOKUP(H2561,[1]!Tabela11[[#All],[PEP/ORDEM]:[Mês_Acompanhamento]],8,0),"GIRO")</f>
        <v>GIRO</v>
      </c>
      <c r="AC2561" s="36" t="s">
        <v>1048</v>
      </c>
      <c r="AD2561" s="37" t="s">
        <v>51</v>
      </c>
      <c r="AE2561" s="32" t="str">
        <f t="shared" si="375"/>
        <v>Realizado</v>
      </c>
      <c r="AF2561" s="38" t="s">
        <v>68</v>
      </c>
      <c r="AG2561" s="39">
        <f t="shared" ref="AG2561:AG2624" si="385">IF(AK2561="",AA2561,AK2561)</f>
        <v>3926.27</v>
      </c>
      <c r="AH2561" s="40">
        <v>2548098.5699999998</v>
      </c>
      <c r="AI2561" s="35" t="e">
        <f t="shared" si="373"/>
        <v>#N/A</v>
      </c>
      <c r="AJ2561" s="41">
        <v>26725733</v>
      </c>
      <c r="AK2561" s="51">
        <v>3926.27</v>
      </c>
      <c r="AL2561" s="34" t="str">
        <f t="shared" si="374"/>
        <v>Mauricio Alves</v>
      </c>
    </row>
    <row r="2562" spans="1:38" hidden="1" x14ac:dyDescent="0.25">
      <c r="A2562" s="221" t="s">
        <v>183</v>
      </c>
      <c r="B2562" s="26" t="s">
        <v>1195</v>
      </c>
      <c r="C2562" s="26" t="s">
        <v>513</v>
      </c>
      <c r="D2562" s="26" t="s">
        <v>40</v>
      </c>
      <c r="E2562" s="27">
        <v>653346</v>
      </c>
      <c r="F2562" s="67">
        <v>1031</v>
      </c>
      <c r="G2562" s="67"/>
      <c r="H2562" s="44" t="s">
        <v>1301</v>
      </c>
      <c r="I2562" s="45" t="s">
        <v>287</v>
      </c>
      <c r="J2562" s="45" t="s">
        <v>1302</v>
      </c>
      <c r="K2562" s="30" t="str">
        <f t="shared" si="378"/>
        <v>Custeio</v>
      </c>
      <c r="L2562" s="47" t="s">
        <v>950</v>
      </c>
      <c r="M2562" s="47" t="s">
        <v>1249</v>
      </c>
      <c r="N2562" s="26" t="str">
        <f t="shared" si="380"/>
        <v>Pendente</v>
      </c>
      <c r="O2562" s="47" t="s">
        <v>45</v>
      </c>
      <c r="P2562" s="47" t="s">
        <v>753</v>
      </c>
      <c r="Q2562" s="26">
        <f>IFERROR(IFERROR(VLOOKUP(H2562,[1]STATUS_CAPEX!I:J,2,0),VLOOKUP(H2562,[1]STATUS_OPEX!H:I,2,0)),0)</f>
        <v>0</v>
      </c>
      <c r="R2562" s="135">
        <v>45635</v>
      </c>
      <c r="S2562" s="32" t="s">
        <v>66</v>
      </c>
      <c r="T2562" s="47" t="s">
        <v>48</v>
      </c>
      <c r="U2562" s="33" t="s">
        <v>67</v>
      </c>
      <c r="V2562" s="120" t="str">
        <f t="shared" si="383"/>
        <v>OK</v>
      </c>
      <c r="W2562" s="33" t="s">
        <v>49</v>
      </c>
      <c r="X2562" s="33" t="s">
        <v>49</v>
      </c>
      <c r="Y2562" s="120" t="str">
        <f t="shared" si="384"/>
        <v>NOK</v>
      </c>
      <c r="Z2562" s="14">
        <f t="shared" ref="Z2562:Z2625" si="386">(COUNTIF(U2562:Y2562,"OK")+COUNTIF(V2562:Y2562,"NA")+COUNTIF(U2562:Y2562,"anexado")+COUNTIF(V2562:Y2562,"sem anexo"))/5</f>
        <v>0.6</v>
      </c>
      <c r="AA2562" s="48">
        <v>88.28</v>
      </c>
      <c r="AB2562" s="76" t="str">
        <f>IFERROR(VLOOKUP(H2562,[1]!Tabela11[[#All],[PEP/ORDEM]:[Mês_Acompanhamento]],8,0),"GIRO")</f>
        <v>GIRO</v>
      </c>
      <c r="AC2562" s="36" t="s">
        <v>1303</v>
      </c>
      <c r="AD2562" s="70">
        <v>45643</v>
      </c>
      <c r="AE2562" s="32" t="str">
        <f t="shared" si="375"/>
        <v>Não realizado</v>
      </c>
      <c r="AF2562" s="38" t="s">
        <v>68</v>
      </c>
      <c r="AG2562" s="39">
        <f t="shared" si="385"/>
        <v>0</v>
      </c>
      <c r="AH2562" s="40">
        <v>2548098.5699999998</v>
      </c>
      <c r="AI2562" s="35" t="e">
        <f t="shared" ref="AI2562:AI2625" si="387">VLOOKUP(T2562,AN:AO,2,0)</f>
        <v>#N/A</v>
      </c>
      <c r="AJ2562" s="41">
        <v>0</v>
      </c>
      <c r="AK2562" s="51">
        <v>0</v>
      </c>
      <c r="AL2562" s="34" t="str">
        <f t="shared" ref="AL2562:AL2625" si="388">IF(OR(A2562="pendência planejamento", A2562="pendência construtiva", A2562="logistica equatorial"), "Erica Fragoso", IF(OR(A2562="obras coms", A2562="obras conc", A2562="pendência fechamento", A2562="almoxarifado", A2562="Fechamento", A2562="Disponibilidade Noturna", A2562="Sobre Aviso", A2562="Disponibilidade Contrato", A2562="Disponibilidade"), "Mauricio Alves", ""))</f>
        <v>Erica Fragoso</v>
      </c>
    </row>
    <row r="2563" spans="1:38" hidden="1" x14ac:dyDescent="0.25">
      <c r="A2563" s="44" t="s">
        <v>365</v>
      </c>
      <c r="B2563" s="26" t="s">
        <v>180</v>
      </c>
      <c r="C2563" s="26" t="s">
        <v>180</v>
      </c>
      <c r="D2563" s="26" t="s">
        <v>40</v>
      </c>
      <c r="E2563" s="27">
        <v>16971</v>
      </c>
      <c r="F2563" s="67">
        <v>1032</v>
      </c>
      <c r="G2563" s="67"/>
      <c r="H2563" s="44">
        <v>6000867194</v>
      </c>
      <c r="I2563" s="45">
        <v>67603128</v>
      </c>
      <c r="J2563" s="45" t="s">
        <v>380</v>
      </c>
      <c r="K2563" s="30" t="str">
        <f t="shared" si="378"/>
        <v>Custeio</v>
      </c>
      <c r="L2563" s="47" t="s">
        <v>950</v>
      </c>
      <c r="M2563" s="47" t="s">
        <v>1249</v>
      </c>
      <c r="N2563" s="26" t="str">
        <f t="shared" si="380"/>
        <v>Realizado</v>
      </c>
      <c r="O2563" s="47" t="s">
        <v>117</v>
      </c>
      <c r="P2563" s="47" t="s">
        <v>76</v>
      </c>
      <c r="Q2563" s="26" t="str">
        <f>IFERROR(IFERROR(VLOOKUP(H2563,[1]STATUS_CAPEX!I:J,2,0),VLOOKUP(H2563,[1]STATUS_OPEX!H:I,2,0)),0)</f>
        <v>LIB //CONC</v>
      </c>
      <c r="R2563" s="135">
        <v>45635</v>
      </c>
      <c r="S2563" s="32" t="s">
        <v>66</v>
      </c>
      <c r="T2563" s="47" t="s">
        <v>72</v>
      </c>
      <c r="U2563" s="33" t="s">
        <v>39</v>
      </c>
      <c r="V2563" s="120" t="str">
        <f t="shared" si="383"/>
        <v>OK</v>
      </c>
      <c r="W2563" s="33" t="s">
        <v>49</v>
      </c>
      <c r="X2563" s="33" t="s">
        <v>49</v>
      </c>
      <c r="Y2563" s="120" t="str">
        <f t="shared" si="384"/>
        <v>OK</v>
      </c>
      <c r="Z2563" s="14">
        <f t="shared" si="386"/>
        <v>1</v>
      </c>
      <c r="AA2563" s="48">
        <v>24635.52</v>
      </c>
      <c r="AB2563" s="76" t="str">
        <f>IFERROR(VLOOKUP(H2563,[1]!Tabela11[[#All],[PEP/ORDEM]:[Mês_Acompanhamento]],8,0),"GIRO")</f>
        <v>GIRO</v>
      </c>
      <c r="AC2563" s="36" t="s">
        <v>1048</v>
      </c>
      <c r="AD2563" s="37" t="s">
        <v>51</v>
      </c>
      <c r="AE2563" s="32" t="str">
        <f t="shared" ref="AE2563:AE2626" si="389">IF(AND(AJ2563&gt;0, AK2563&gt;0), "Realizado", "Não realizado")</f>
        <v>Realizado</v>
      </c>
      <c r="AF2563" s="38" t="s">
        <v>68</v>
      </c>
      <c r="AG2563" s="39">
        <f t="shared" si="385"/>
        <v>13428.71</v>
      </c>
      <c r="AH2563" s="40">
        <v>2548098.5699999998</v>
      </c>
      <c r="AI2563" s="35" t="e">
        <f t="shared" si="387"/>
        <v>#N/A</v>
      </c>
      <c r="AJ2563" s="41">
        <v>26737681</v>
      </c>
      <c r="AK2563" s="51">
        <v>13428.71</v>
      </c>
      <c r="AL2563" s="34" t="str">
        <f t="shared" si="388"/>
        <v>Mauricio Alves</v>
      </c>
    </row>
    <row r="2564" spans="1:38" hidden="1" x14ac:dyDescent="0.25">
      <c r="A2564" s="44" t="s">
        <v>183</v>
      </c>
      <c r="B2564" s="26" t="s">
        <v>1029</v>
      </c>
      <c r="C2564" s="26" t="s">
        <v>558</v>
      </c>
      <c r="D2564" s="26" t="s">
        <v>286</v>
      </c>
      <c r="E2564" s="27">
        <v>52879</v>
      </c>
      <c r="F2564" s="67">
        <v>1033</v>
      </c>
      <c r="G2564" s="67"/>
      <c r="H2564" s="44">
        <v>6000868287</v>
      </c>
      <c r="I2564" s="45" t="s">
        <v>287</v>
      </c>
      <c r="J2564" s="45" t="s">
        <v>1152</v>
      </c>
      <c r="K2564" s="30" t="str">
        <f t="shared" si="378"/>
        <v>Custeio</v>
      </c>
      <c r="L2564" s="47" t="s">
        <v>950</v>
      </c>
      <c r="M2564" s="47" t="s">
        <v>1249</v>
      </c>
      <c r="N2564" s="26" t="str">
        <f t="shared" si="380"/>
        <v>Pendente</v>
      </c>
      <c r="O2564" s="47" t="s">
        <v>100</v>
      </c>
      <c r="P2564" s="47" t="s">
        <v>76</v>
      </c>
      <c r="Q2564" s="26" t="str">
        <f>IFERROR(IFERROR(VLOOKUP(H2564,[1]STATUS_CAPEX!I:J,2,0),VLOOKUP(H2564,[1]STATUS_OPEX!H:I,2,0)),0)</f>
        <v>ABER//ALIB</v>
      </c>
      <c r="R2564" s="135">
        <v>45635</v>
      </c>
      <c r="S2564" s="32" t="s">
        <v>66</v>
      </c>
      <c r="T2564" s="47" t="s">
        <v>72</v>
      </c>
      <c r="U2564" s="33" t="s">
        <v>67</v>
      </c>
      <c r="V2564" s="120" t="str">
        <f t="shared" si="383"/>
        <v>OK</v>
      </c>
      <c r="W2564" s="33" t="s">
        <v>49</v>
      </c>
      <c r="X2564" s="33" t="s">
        <v>49</v>
      </c>
      <c r="Y2564" s="120" t="str">
        <f t="shared" si="384"/>
        <v>NOK</v>
      </c>
      <c r="Z2564" s="14">
        <f t="shared" si="386"/>
        <v>0.6</v>
      </c>
      <c r="AA2564" s="48">
        <v>4294.42</v>
      </c>
      <c r="AB2564" s="76" t="str">
        <f>IFERROR(VLOOKUP(H2564,[1]!Tabela11[[#All],[PEP/ORDEM]:[Mês_Acompanhamento]],8,0),"GIRO")</f>
        <v>GIRO</v>
      </c>
      <c r="AC2564" s="36" t="s">
        <v>73</v>
      </c>
      <c r="AD2564" s="70">
        <v>45643</v>
      </c>
      <c r="AE2564" s="32" t="str">
        <f t="shared" si="389"/>
        <v>Não realizado</v>
      </c>
      <c r="AF2564" s="38" t="s">
        <v>68</v>
      </c>
      <c r="AG2564" s="39">
        <f t="shared" si="385"/>
        <v>0</v>
      </c>
      <c r="AH2564" s="40">
        <v>2548098.5699999998</v>
      </c>
      <c r="AI2564" s="35" t="e">
        <f t="shared" si="387"/>
        <v>#N/A</v>
      </c>
      <c r="AJ2564" s="41">
        <v>0</v>
      </c>
      <c r="AK2564" s="51">
        <v>0</v>
      </c>
      <c r="AL2564" s="34" t="str">
        <f t="shared" si="388"/>
        <v>Erica Fragoso</v>
      </c>
    </row>
    <row r="2565" spans="1:38" hidden="1" x14ac:dyDescent="0.25">
      <c r="A2565" s="44" t="s">
        <v>183</v>
      </c>
      <c r="B2565" s="26" t="s">
        <v>284</v>
      </c>
      <c r="C2565" s="26" t="s">
        <v>558</v>
      </c>
      <c r="D2565" s="26" t="s">
        <v>286</v>
      </c>
      <c r="E2565" s="27">
        <v>16970</v>
      </c>
      <c r="F2565" s="67">
        <v>1034</v>
      </c>
      <c r="G2565" s="67"/>
      <c r="H2565" s="44">
        <v>6000868286</v>
      </c>
      <c r="I2565" s="45" t="s">
        <v>287</v>
      </c>
      <c r="J2565" s="45" t="s">
        <v>1101</v>
      </c>
      <c r="K2565" s="30" t="str">
        <f t="shared" si="378"/>
        <v>Custeio</v>
      </c>
      <c r="L2565" s="47" t="s">
        <v>950</v>
      </c>
      <c r="M2565" s="47" t="s">
        <v>1249</v>
      </c>
      <c r="N2565" s="26" t="str">
        <f t="shared" si="380"/>
        <v>Pendente</v>
      </c>
      <c r="O2565" s="47" t="s">
        <v>64</v>
      </c>
      <c r="P2565" s="47" t="s">
        <v>76</v>
      </c>
      <c r="Q2565" s="26" t="str">
        <f>IFERROR(IFERROR(VLOOKUP(H2565,[1]STATUS_CAPEX!I:J,2,0),VLOOKUP(H2565,[1]STATUS_OPEX!H:I,2,0)),0)</f>
        <v>ABER//ALIB</v>
      </c>
      <c r="R2565" s="135">
        <v>45635</v>
      </c>
      <c r="S2565" s="32" t="s">
        <v>66</v>
      </c>
      <c r="T2565" s="47" t="s">
        <v>72</v>
      </c>
      <c r="U2565" s="33" t="s">
        <v>67</v>
      </c>
      <c r="V2565" s="120" t="str">
        <f t="shared" si="383"/>
        <v>OK</v>
      </c>
      <c r="W2565" s="33" t="s">
        <v>49</v>
      </c>
      <c r="X2565" s="33" t="s">
        <v>49</v>
      </c>
      <c r="Y2565" s="120" t="str">
        <f t="shared" si="384"/>
        <v>NOK</v>
      </c>
      <c r="Z2565" s="14">
        <f t="shared" si="386"/>
        <v>0.6</v>
      </c>
      <c r="AA2565" s="48">
        <v>3079.44</v>
      </c>
      <c r="AB2565" s="76" t="str">
        <f>IFERROR(VLOOKUP(H2565,[1]!Tabela11[[#All],[PEP/ORDEM]:[Mês_Acompanhamento]],8,0),"GIRO")</f>
        <v>GIRO</v>
      </c>
      <c r="AC2565" s="36" t="s">
        <v>73</v>
      </c>
      <c r="AD2565" s="70">
        <v>45643</v>
      </c>
      <c r="AE2565" s="32" t="str">
        <f t="shared" si="389"/>
        <v>Não realizado</v>
      </c>
      <c r="AF2565" s="38" t="s">
        <v>68</v>
      </c>
      <c r="AG2565" s="39">
        <f t="shared" si="385"/>
        <v>0</v>
      </c>
      <c r="AH2565" s="40">
        <v>2548098.5699999998</v>
      </c>
      <c r="AI2565" s="35" t="e">
        <f t="shared" si="387"/>
        <v>#N/A</v>
      </c>
      <c r="AJ2565" s="41">
        <v>0</v>
      </c>
      <c r="AK2565" s="51">
        <v>0</v>
      </c>
      <c r="AL2565" s="34" t="str">
        <f t="shared" si="388"/>
        <v>Erica Fragoso</v>
      </c>
    </row>
    <row r="2566" spans="1:38" hidden="1" x14ac:dyDescent="0.25">
      <c r="A2566" s="26" t="s">
        <v>365</v>
      </c>
      <c r="B2566" s="26" t="s">
        <v>180</v>
      </c>
      <c r="C2566" s="26" t="s">
        <v>558</v>
      </c>
      <c r="D2566" s="26" t="s">
        <v>40</v>
      </c>
      <c r="E2566" s="27">
        <v>16941</v>
      </c>
      <c r="F2566" s="67">
        <v>1035</v>
      </c>
      <c r="G2566" s="67"/>
      <c r="H2566" s="44">
        <v>6000859631</v>
      </c>
      <c r="I2566" s="45" t="s">
        <v>1137</v>
      </c>
      <c r="J2566" s="45" t="s">
        <v>1138</v>
      </c>
      <c r="K2566" s="30" t="str">
        <f t="shared" si="378"/>
        <v>Custeio</v>
      </c>
      <c r="L2566" s="47" t="s">
        <v>950</v>
      </c>
      <c r="M2566" s="47" t="s">
        <v>1249</v>
      </c>
      <c r="N2566" s="26" t="str">
        <f t="shared" si="380"/>
        <v>Realizado</v>
      </c>
      <c r="O2566" s="47" t="s">
        <v>45</v>
      </c>
      <c r="P2566" s="47" t="s">
        <v>76</v>
      </c>
      <c r="Q2566" s="26" t="str">
        <f>IFERROR(IFERROR(VLOOKUP(H2566,[1]STATUS_CAPEX!I:J,2,0),VLOOKUP(H2566,[1]STATUS_OPEX!H:I,2,0)),0)</f>
        <v>LIB //CONC</v>
      </c>
      <c r="R2566" s="135">
        <v>45635</v>
      </c>
      <c r="S2566" s="32" t="s">
        <v>66</v>
      </c>
      <c r="T2566" s="47" t="s">
        <v>72</v>
      </c>
      <c r="U2566" s="33" t="s">
        <v>39</v>
      </c>
      <c r="V2566" s="120" t="str">
        <f t="shared" si="383"/>
        <v>OK</v>
      </c>
      <c r="W2566" s="33" t="s">
        <v>49</v>
      </c>
      <c r="X2566" s="33" t="s">
        <v>49</v>
      </c>
      <c r="Y2566" s="120" t="str">
        <f t="shared" si="384"/>
        <v>OK</v>
      </c>
      <c r="Z2566" s="14">
        <f t="shared" si="386"/>
        <v>1</v>
      </c>
      <c r="AA2566" s="48">
        <v>5509.4</v>
      </c>
      <c r="AB2566" s="76" t="str">
        <f>IFERROR(VLOOKUP(H2566,[1]!Tabela11[[#All],[PEP/ORDEM]:[Mês_Acompanhamento]],8,0),"GIRO")</f>
        <v>GIRO</v>
      </c>
      <c r="AC2566" s="36" t="str">
        <f>IFERROR(VLOOKUP(T2566,[1]STATUS_CAPEX!Q:R,2,0),"SAMUEL OLIVEIRA")</f>
        <v>SAMUEL OLIVEIRA</v>
      </c>
      <c r="AD2566" s="37" t="s">
        <v>51</v>
      </c>
      <c r="AE2566" s="32" t="str">
        <f t="shared" si="389"/>
        <v>Realizado</v>
      </c>
      <c r="AF2566" s="38" t="s">
        <v>68</v>
      </c>
      <c r="AG2566" s="39">
        <f t="shared" si="385"/>
        <v>3101.32</v>
      </c>
      <c r="AH2566" s="40">
        <v>2548098.5699999998</v>
      </c>
      <c r="AI2566" s="35" t="e">
        <f t="shared" si="387"/>
        <v>#N/A</v>
      </c>
      <c r="AJ2566" s="41">
        <v>26651318</v>
      </c>
      <c r="AK2566" s="51">
        <v>3101.32</v>
      </c>
      <c r="AL2566" s="34" t="str">
        <f t="shared" si="388"/>
        <v>Mauricio Alves</v>
      </c>
    </row>
    <row r="2567" spans="1:38" hidden="1" x14ac:dyDescent="0.25">
      <c r="A2567" s="26" t="s">
        <v>365</v>
      </c>
      <c r="B2567" s="26" t="s">
        <v>180</v>
      </c>
      <c r="C2567" s="26" t="s">
        <v>558</v>
      </c>
      <c r="D2567" s="26" t="s">
        <v>40</v>
      </c>
      <c r="E2567" s="27">
        <v>16490</v>
      </c>
      <c r="F2567" s="67">
        <v>1036</v>
      </c>
      <c r="G2567" s="67"/>
      <c r="H2567" s="44">
        <v>6000859631</v>
      </c>
      <c r="I2567" s="45" t="s">
        <v>1137</v>
      </c>
      <c r="J2567" s="45" t="s">
        <v>1138</v>
      </c>
      <c r="K2567" s="30" t="str">
        <f t="shared" si="378"/>
        <v>Custeio</v>
      </c>
      <c r="L2567" s="47" t="s">
        <v>950</v>
      </c>
      <c r="M2567" s="47" t="s">
        <v>1249</v>
      </c>
      <c r="N2567" s="26" t="str">
        <f t="shared" si="380"/>
        <v>Realizado</v>
      </c>
      <c r="O2567" s="47" t="s">
        <v>45</v>
      </c>
      <c r="P2567" s="47" t="s">
        <v>76</v>
      </c>
      <c r="Q2567" s="26" t="str">
        <f>IFERROR(IFERROR(VLOOKUP(H2567,[1]STATUS_CAPEX!I:J,2,0),VLOOKUP(H2567,[1]STATUS_OPEX!H:I,2,0)),0)</f>
        <v>LIB //CONC</v>
      </c>
      <c r="R2567" s="135">
        <v>45635</v>
      </c>
      <c r="S2567" s="32" t="s">
        <v>66</v>
      </c>
      <c r="T2567" s="47" t="s">
        <v>72</v>
      </c>
      <c r="U2567" s="33" t="s">
        <v>39</v>
      </c>
      <c r="V2567" s="120" t="str">
        <f t="shared" si="383"/>
        <v>OK</v>
      </c>
      <c r="W2567" s="33" t="s">
        <v>49</v>
      </c>
      <c r="X2567" s="33" t="s">
        <v>49</v>
      </c>
      <c r="Y2567" s="120" t="str">
        <f t="shared" si="384"/>
        <v>OK</v>
      </c>
      <c r="Z2567" s="14">
        <f t="shared" si="386"/>
        <v>1</v>
      </c>
      <c r="AA2567" s="48">
        <v>6118.3</v>
      </c>
      <c r="AB2567" s="76" t="str">
        <f>IFERROR(VLOOKUP(H2567,[1]!Tabela11[[#All],[PEP/ORDEM]:[Mês_Acompanhamento]],8,0),"GIRO")</f>
        <v>GIRO</v>
      </c>
      <c r="AC2567" s="36" t="str">
        <f>IFERROR(VLOOKUP(T2567,[1]STATUS_CAPEX!Q:R,2,0),"SAMUEL OLIVEIRA")</f>
        <v>SAMUEL OLIVEIRA</v>
      </c>
      <c r="AD2567" s="37" t="s">
        <v>51</v>
      </c>
      <c r="AE2567" s="32" t="str">
        <f t="shared" si="389"/>
        <v>Realizado</v>
      </c>
      <c r="AF2567" s="38" t="s">
        <v>68</v>
      </c>
      <c r="AG2567" s="39">
        <f t="shared" si="385"/>
        <v>3551.01</v>
      </c>
      <c r="AH2567" s="40">
        <v>2548098.5699999998</v>
      </c>
      <c r="AI2567" s="35" t="e">
        <f t="shared" si="387"/>
        <v>#N/A</v>
      </c>
      <c r="AJ2567" s="41">
        <v>26651318</v>
      </c>
      <c r="AK2567" s="51">
        <v>3551.01</v>
      </c>
      <c r="AL2567" s="34" t="str">
        <f t="shared" si="388"/>
        <v>Mauricio Alves</v>
      </c>
    </row>
    <row r="2568" spans="1:38" hidden="1" x14ac:dyDescent="0.25">
      <c r="A2568" s="26" t="s">
        <v>365</v>
      </c>
      <c r="B2568" s="26" t="s">
        <v>180</v>
      </c>
      <c r="C2568" s="26" t="s">
        <v>558</v>
      </c>
      <c r="D2568" s="26" t="s">
        <v>40</v>
      </c>
      <c r="E2568" s="27">
        <v>16941</v>
      </c>
      <c r="F2568" s="67">
        <v>1037</v>
      </c>
      <c r="G2568" s="67"/>
      <c r="H2568" s="44">
        <v>6000859631</v>
      </c>
      <c r="I2568" s="45" t="s">
        <v>1137</v>
      </c>
      <c r="J2568" s="45" t="s">
        <v>1138</v>
      </c>
      <c r="K2568" s="30" t="str">
        <f t="shared" si="378"/>
        <v>Custeio</v>
      </c>
      <c r="L2568" s="47" t="s">
        <v>950</v>
      </c>
      <c r="M2568" s="47" t="s">
        <v>1249</v>
      </c>
      <c r="N2568" s="26" t="str">
        <f t="shared" si="380"/>
        <v>Realizado</v>
      </c>
      <c r="O2568" s="47" t="s">
        <v>45</v>
      </c>
      <c r="P2568" s="47" t="s">
        <v>76</v>
      </c>
      <c r="Q2568" s="26" t="str">
        <f>IFERROR(IFERROR(VLOOKUP(H2568,[1]STATUS_CAPEX!I:J,2,0),VLOOKUP(H2568,[1]STATUS_OPEX!H:I,2,0)),0)</f>
        <v>LIB //CONC</v>
      </c>
      <c r="R2568" s="135">
        <v>45635</v>
      </c>
      <c r="S2568" s="32" t="s">
        <v>66</v>
      </c>
      <c r="T2568" s="47" t="s">
        <v>72</v>
      </c>
      <c r="U2568" s="33" t="s">
        <v>39</v>
      </c>
      <c r="V2568" s="120" t="str">
        <f t="shared" si="383"/>
        <v>OK</v>
      </c>
      <c r="W2568" s="33" t="s">
        <v>49</v>
      </c>
      <c r="X2568" s="33" t="s">
        <v>49</v>
      </c>
      <c r="Y2568" s="120" t="str">
        <f t="shared" si="384"/>
        <v>OK</v>
      </c>
      <c r="Z2568" s="14">
        <f t="shared" si="386"/>
        <v>1</v>
      </c>
      <c r="AA2568" s="48">
        <v>2754.7</v>
      </c>
      <c r="AB2568" s="76" t="str">
        <f>IFERROR(VLOOKUP(H2568,[1]!Tabela11[[#All],[PEP/ORDEM]:[Mês_Acompanhamento]],8,0),"GIRO")</f>
        <v>GIRO</v>
      </c>
      <c r="AC2568" s="36" t="str">
        <f>IFERROR(VLOOKUP(T2568,[1]STATUS_CAPEX!Q:R,2,0),"SAMUEL OLIVEIRA")</f>
        <v>SAMUEL OLIVEIRA</v>
      </c>
      <c r="AD2568" s="37" t="s">
        <v>51</v>
      </c>
      <c r="AE2568" s="32" t="str">
        <f t="shared" si="389"/>
        <v>Realizado</v>
      </c>
      <c r="AF2568" s="38" t="s">
        <v>68</v>
      </c>
      <c r="AG2568" s="39">
        <f t="shared" si="385"/>
        <v>1175.4000000000001</v>
      </c>
      <c r="AH2568" s="40">
        <v>2548098.5699999998</v>
      </c>
      <c r="AI2568" s="35" t="e">
        <f t="shared" si="387"/>
        <v>#N/A</v>
      </c>
      <c r="AJ2568" s="41">
        <v>26651318</v>
      </c>
      <c r="AK2568" s="51">
        <v>1175.4000000000001</v>
      </c>
      <c r="AL2568" s="34" t="str">
        <f t="shared" si="388"/>
        <v>Mauricio Alves</v>
      </c>
    </row>
    <row r="2569" spans="1:38" hidden="1" x14ac:dyDescent="0.25">
      <c r="A2569" s="44" t="s">
        <v>106</v>
      </c>
      <c r="B2569" s="30" t="s">
        <v>39</v>
      </c>
      <c r="C2569" s="26" t="s">
        <v>52</v>
      </c>
      <c r="D2569" s="26" t="s">
        <v>40</v>
      </c>
      <c r="E2569" s="27">
        <v>53248</v>
      </c>
      <c r="F2569" s="67">
        <v>1038</v>
      </c>
      <c r="G2569" s="67"/>
      <c r="H2569" s="44">
        <v>6000866638</v>
      </c>
      <c r="I2569" s="45" t="s">
        <v>287</v>
      </c>
      <c r="J2569" s="45" t="s">
        <v>1304</v>
      </c>
      <c r="K2569" s="30" t="str">
        <f t="shared" si="378"/>
        <v>Custeio</v>
      </c>
      <c r="L2569" s="47" t="s">
        <v>950</v>
      </c>
      <c r="M2569" s="47" t="s">
        <v>1249</v>
      </c>
      <c r="N2569" s="26" t="str">
        <f t="shared" si="380"/>
        <v>Pendente</v>
      </c>
      <c r="O2569" s="47" t="s">
        <v>45</v>
      </c>
      <c r="P2569" s="47" t="s">
        <v>76</v>
      </c>
      <c r="Q2569" s="26" t="str">
        <f>IFERROR(IFERROR(VLOOKUP(H2569,[1]STATUS_CAPEX!I:J,2,0),VLOOKUP(H2569,[1]STATUS_OPEX!H:I,2,0)),0)</f>
        <v>LIB //ATEC</v>
      </c>
      <c r="R2569" s="135">
        <v>45635</v>
      </c>
      <c r="S2569" s="32" t="s">
        <v>66</v>
      </c>
      <c r="T2569" s="47" t="s">
        <v>72</v>
      </c>
      <c r="U2569" s="33" t="s">
        <v>67</v>
      </c>
      <c r="V2569" s="120" t="str">
        <f t="shared" si="383"/>
        <v>OK</v>
      </c>
      <c r="W2569" s="33" t="s">
        <v>49</v>
      </c>
      <c r="X2569" s="33" t="s">
        <v>49</v>
      </c>
      <c r="Y2569" s="120" t="str">
        <f t="shared" si="384"/>
        <v>OK</v>
      </c>
      <c r="Z2569" s="14">
        <f t="shared" si="386"/>
        <v>0.8</v>
      </c>
      <c r="AA2569" s="48">
        <v>57.93</v>
      </c>
      <c r="AB2569" s="76" t="str">
        <f>IFERROR(VLOOKUP(H2569,[1]!Tabela11[[#All],[PEP/ORDEM]:[Mês_Acompanhamento]],8,0),"GIRO")</f>
        <v>GIRO</v>
      </c>
      <c r="AC2569" s="36" t="str">
        <f>IFERROR(VLOOKUP(T2569,[1]STATUS_CAPEX!Q:R,2,0),"SAMUEL OLIVEIRA")</f>
        <v>SAMUEL OLIVEIRA</v>
      </c>
      <c r="AD2569" s="37" t="s">
        <v>51</v>
      </c>
      <c r="AE2569" s="32" t="str">
        <f t="shared" si="389"/>
        <v>Realizado</v>
      </c>
      <c r="AF2569" s="38" t="s">
        <v>68</v>
      </c>
      <c r="AG2569" s="39">
        <f t="shared" si="385"/>
        <v>259.52</v>
      </c>
      <c r="AH2569" s="40">
        <v>2548098.5699999998</v>
      </c>
      <c r="AI2569" s="35" t="e">
        <f t="shared" si="387"/>
        <v>#N/A</v>
      </c>
      <c r="AJ2569" s="41">
        <v>26723583</v>
      </c>
      <c r="AK2569" s="51">
        <v>259.52</v>
      </c>
      <c r="AL2569" s="34" t="str">
        <f t="shared" si="388"/>
        <v>Mauricio Alves</v>
      </c>
    </row>
    <row r="2570" spans="1:38" hidden="1" x14ac:dyDescent="0.25">
      <c r="A2570" s="44" t="s">
        <v>365</v>
      </c>
      <c r="B2570" s="26" t="s">
        <v>39</v>
      </c>
      <c r="C2570" s="26" t="s">
        <v>52</v>
      </c>
      <c r="D2570" s="26" t="s">
        <v>40</v>
      </c>
      <c r="E2570" s="27">
        <v>16969</v>
      </c>
      <c r="F2570" s="67">
        <v>1039</v>
      </c>
      <c r="G2570" s="67"/>
      <c r="H2570" s="44">
        <v>6000866639</v>
      </c>
      <c r="I2570" s="45" t="s">
        <v>287</v>
      </c>
      <c r="J2570" s="45" t="s">
        <v>1305</v>
      </c>
      <c r="K2570" s="30" t="str">
        <f t="shared" si="378"/>
        <v>Custeio</v>
      </c>
      <c r="L2570" s="47" t="s">
        <v>950</v>
      </c>
      <c r="M2570" s="47" t="s">
        <v>1249</v>
      </c>
      <c r="N2570" s="26" t="str">
        <f t="shared" si="380"/>
        <v>Realizado</v>
      </c>
      <c r="O2570" s="47" t="s">
        <v>45</v>
      </c>
      <c r="P2570" s="47" t="s">
        <v>76</v>
      </c>
      <c r="Q2570" s="26" t="str">
        <f>IFERROR(IFERROR(VLOOKUP(H2570,[1]STATUS_CAPEX!I:J,2,0),VLOOKUP(H2570,[1]STATUS_OPEX!H:I,2,0)),0)</f>
        <v>LIB //CONC</v>
      </c>
      <c r="R2570" s="135">
        <v>45635</v>
      </c>
      <c r="S2570" s="32" t="s">
        <v>66</v>
      </c>
      <c r="T2570" s="47" t="s">
        <v>72</v>
      </c>
      <c r="U2570" s="33" t="s">
        <v>39</v>
      </c>
      <c r="V2570" s="120" t="str">
        <f t="shared" si="383"/>
        <v>OK</v>
      </c>
      <c r="W2570" s="33" t="s">
        <v>49</v>
      </c>
      <c r="X2570" s="33" t="s">
        <v>49</v>
      </c>
      <c r="Y2570" s="120" t="str">
        <f t="shared" si="384"/>
        <v>OK</v>
      </c>
      <c r="Z2570" s="14">
        <f t="shared" si="386"/>
        <v>1</v>
      </c>
      <c r="AA2570" s="48">
        <v>6886.75</v>
      </c>
      <c r="AB2570" s="76" t="str">
        <f>IFERROR(VLOOKUP(H2570,[1]!Tabela11[[#All],[PEP/ORDEM]:[Mês_Acompanhamento]],8,0),"GIRO")</f>
        <v>GIRO</v>
      </c>
      <c r="AC2570" s="36" t="str">
        <f>IFERROR(VLOOKUP(T2570,[1]STATUS_CAPEX!Q:R,2,0),"SAMUEL OLIVEIRA")</f>
        <v>SAMUEL OLIVEIRA</v>
      </c>
      <c r="AD2570" s="37" t="s">
        <v>51</v>
      </c>
      <c r="AE2570" s="32" t="str">
        <f t="shared" si="389"/>
        <v>Realizado</v>
      </c>
      <c r="AF2570" s="38" t="s">
        <v>68</v>
      </c>
      <c r="AG2570" s="39">
        <f t="shared" si="385"/>
        <v>4488.45</v>
      </c>
      <c r="AH2570" s="40">
        <v>2548098.5699999998</v>
      </c>
      <c r="AI2570" s="35" t="e">
        <f t="shared" si="387"/>
        <v>#N/A</v>
      </c>
      <c r="AJ2570" s="41">
        <v>26723610</v>
      </c>
      <c r="AK2570" s="51">
        <v>4488.45</v>
      </c>
      <c r="AL2570" s="34" t="str">
        <f t="shared" si="388"/>
        <v>Mauricio Alves</v>
      </c>
    </row>
    <row r="2571" spans="1:38" hidden="1" x14ac:dyDescent="0.25">
      <c r="A2571" s="44" t="s">
        <v>365</v>
      </c>
      <c r="B2571" s="26" t="s">
        <v>39</v>
      </c>
      <c r="C2571" s="26" t="s">
        <v>52</v>
      </c>
      <c r="D2571" s="26" t="s">
        <v>40</v>
      </c>
      <c r="E2571" s="117" t="s">
        <v>1306</v>
      </c>
      <c r="F2571" s="118">
        <v>1040</v>
      </c>
      <c r="G2571" s="118"/>
      <c r="H2571" s="44">
        <v>6000866821</v>
      </c>
      <c r="I2571" s="45" t="s">
        <v>287</v>
      </c>
      <c r="J2571" s="45" t="s">
        <v>1307</v>
      </c>
      <c r="K2571" s="30" t="str">
        <f t="shared" si="378"/>
        <v>Custeio</v>
      </c>
      <c r="L2571" s="47" t="s">
        <v>950</v>
      </c>
      <c r="M2571" s="47" t="s">
        <v>1249</v>
      </c>
      <c r="N2571" s="43" t="str">
        <f t="shared" si="380"/>
        <v>Realizado</v>
      </c>
      <c r="O2571" s="119" t="s">
        <v>45</v>
      </c>
      <c r="P2571" s="119" t="s">
        <v>242</v>
      </c>
      <c r="Q2571" s="43" t="str">
        <f>IFERROR(IFERROR(VLOOKUP(H2571,[1]STATUS_CAPEX!I:J,2,0),VLOOKUP(H2571,[1]STATUS_OPEX!H:I,2,0)),0)</f>
        <v>LIB //CONC</v>
      </c>
      <c r="R2571" s="135">
        <v>45635</v>
      </c>
      <c r="S2571" s="99" t="s">
        <v>66</v>
      </c>
      <c r="T2571" s="47" t="s">
        <v>72</v>
      </c>
      <c r="U2571" s="33" t="s">
        <v>39</v>
      </c>
      <c r="V2571" s="120" t="str">
        <f t="shared" si="383"/>
        <v>OK</v>
      </c>
      <c r="W2571" s="33" t="s">
        <v>49</v>
      </c>
      <c r="X2571" s="33" t="s">
        <v>49</v>
      </c>
      <c r="Y2571" s="120" t="str">
        <f t="shared" si="384"/>
        <v>OK</v>
      </c>
      <c r="Z2571" s="14">
        <f t="shared" si="386"/>
        <v>1</v>
      </c>
      <c r="AA2571" s="121">
        <v>184.82</v>
      </c>
      <c r="AB2571" s="139" t="str">
        <f>IFERROR(VLOOKUP(H2571,[1]!Tabela11[[#All],[PEP/ORDEM]:[Mês_Acompanhamento]],8,0),"GIRO")</f>
        <v>GIRO</v>
      </c>
      <c r="AC2571" s="104" t="str">
        <f>IFERROR(VLOOKUP(T2571,[1]STATUS_CAPEX!Q:R,2,0),"SAMUEL OLIVEIRA")</f>
        <v>SAMUEL OLIVEIRA</v>
      </c>
      <c r="AD2571" s="37" t="s">
        <v>51</v>
      </c>
      <c r="AE2571" s="32" t="str">
        <f t="shared" si="389"/>
        <v>Realizado</v>
      </c>
      <c r="AF2571" s="38" t="s">
        <v>68</v>
      </c>
      <c r="AG2571" s="122">
        <f t="shared" si="385"/>
        <v>33.36</v>
      </c>
      <c r="AH2571" s="40">
        <v>2548098.5699999998</v>
      </c>
      <c r="AI2571" s="123" t="e">
        <f t="shared" si="387"/>
        <v>#N/A</v>
      </c>
      <c r="AJ2571" s="41">
        <v>26723612</v>
      </c>
      <c r="AK2571" s="51">
        <v>33.36</v>
      </c>
      <c r="AL2571" s="34" t="str">
        <f t="shared" si="388"/>
        <v>Mauricio Alves</v>
      </c>
    </row>
    <row r="2572" spans="1:38" hidden="1" x14ac:dyDescent="0.25">
      <c r="A2572" s="44" t="s">
        <v>106</v>
      </c>
      <c r="B2572" s="30" t="s">
        <v>39</v>
      </c>
      <c r="C2572" s="26" t="s">
        <v>52</v>
      </c>
      <c r="D2572" s="26" t="s">
        <v>40</v>
      </c>
      <c r="E2572" s="27">
        <v>45331376</v>
      </c>
      <c r="F2572" s="67">
        <v>382</v>
      </c>
      <c r="G2572" s="67"/>
      <c r="H2572" s="44">
        <v>6000868290</v>
      </c>
      <c r="I2572" s="45">
        <v>93014953</v>
      </c>
      <c r="J2572" s="45" t="s">
        <v>299</v>
      </c>
      <c r="K2572" s="30" t="str">
        <f t="shared" si="378"/>
        <v>Custeio</v>
      </c>
      <c r="L2572" s="47" t="s">
        <v>950</v>
      </c>
      <c r="M2572" s="47" t="s">
        <v>541</v>
      </c>
      <c r="N2572" s="26" t="str">
        <f t="shared" si="380"/>
        <v>Pendente</v>
      </c>
      <c r="O2572" s="47" t="s">
        <v>100</v>
      </c>
      <c r="P2572" s="47" t="s">
        <v>1199</v>
      </c>
      <c r="Q2572" s="26" t="str">
        <f>IFERROR(IFERROR(VLOOKUP(H2572,[1]STATUS_CAPEX!I:J,2,0),VLOOKUP(H2572,[1]STATUS_OPEX!H:I,2,0)),0)</f>
        <v>LIB //ATEC</v>
      </c>
      <c r="R2572" s="135">
        <v>45635</v>
      </c>
      <c r="S2572" s="32" t="s">
        <v>66</v>
      </c>
      <c r="T2572" s="47" t="s">
        <v>72</v>
      </c>
      <c r="U2572" s="33" t="s">
        <v>67</v>
      </c>
      <c r="V2572" s="120" t="str">
        <f t="shared" si="383"/>
        <v>OK</v>
      </c>
      <c r="W2572" s="33" t="s">
        <v>49</v>
      </c>
      <c r="X2572" s="33" t="s">
        <v>49</v>
      </c>
      <c r="Y2572" s="120" t="str">
        <f t="shared" si="384"/>
        <v>OK</v>
      </c>
      <c r="Z2572" s="14">
        <f t="shared" si="386"/>
        <v>0.8</v>
      </c>
      <c r="AA2572" s="48">
        <v>2274.4699999999998</v>
      </c>
      <c r="AB2572" s="76" t="str">
        <f>IFERROR(VLOOKUP(H2572,[1]!Tabela11[[#All],[PEP/ORDEM]:[Mês_Acompanhamento]],8,0),"GIRO")</f>
        <v>GIRO</v>
      </c>
      <c r="AC2572" s="36" t="s">
        <v>73</v>
      </c>
      <c r="AD2572" s="70">
        <v>45643</v>
      </c>
      <c r="AE2572" s="32" t="str">
        <f t="shared" si="389"/>
        <v>Realizado</v>
      </c>
      <c r="AF2572" s="38" t="s">
        <v>68</v>
      </c>
      <c r="AG2572" s="39" t="str">
        <f t="shared" si="385"/>
        <v>158,11</v>
      </c>
      <c r="AH2572" s="40">
        <v>2548098.5699999998</v>
      </c>
      <c r="AI2572" s="35" t="e">
        <f t="shared" si="387"/>
        <v>#N/A</v>
      </c>
      <c r="AJ2572" s="41">
        <v>26772976</v>
      </c>
      <c r="AK2572" s="51" t="s">
        <v>1308</v>
      </c>
      <c r="AL2572" s="34" t="str">
        <f t="shared" si="388"/>
        <v>Mauricio Alves</v>
      </c>
    </row>
    <row r="2573" spans="1:38" hidden="1" x14ac:dyDescent="0.25">
      <c r="A2573" s="44" t="s">
        <v>365</v>
      </c>
      <c r="B2573" s="26" t="s">
        <v>180</v>
      </c>
      <c r="C2573" s="26" t="s">
        <v>558</v>
      </c>
      <c r="D2573" s="26" t="s">
        <v>40</v>
      </c>
      <c r="E2573" s="27">
        <v>10271</v>
      </c>
      <c r="F2573" s="67">
        <v>383</v>
      </c>
      <c r="G2573" s="67"/>
      <c r="H2573" s="44">
        <v>6000868291</v>
      </c>
      <c r="I2573" s="138" t="s">
        <v>1309</v>
      </c>
      <c r="J2573" s="45" t="s">
        <v>369</v>
      </c>
      <c r="K2573" s="30" t="str">
        <f t="shared" si="378"/>
        <v>Custeio</v>
      </c>
      <c r="L2573" s="47" t="s">
        <v>950</v>
      </c>
      <c r="M2573" s="47" t="s">
        <v>542</v>
      </c>
      <c r="N2573" s="26" t="str">
        <f t="shared" si="380"/>
        <v>Realizado</v>
      </c>
      <c r="O2573" s="47" t="s">
        <v>137</v>
      </c>
      <c r="P2573" s="47" t="s">
        <v>76</v>
      </c>
      <c r="Q2573" s="26" t="str">
        <f>IFERROR(IFERROR(VLOOKUP(H2573,[1]STATUS_CAPEX!I:J,2,0),VLOOKUP(H2573,[1]STATUS_OPEX!H:I,2,0)),0)</f>
        <v>LIB //CONC</v>
      </c>
      <c r="R2573" s="135">
        <v>45635</v>
      </c>
      <c r="S2573" s="32" t="s">
        <v>66</v>
      </c>
      <c r="T2573" s="47" t="s">
        <v>72</v>
      </c>
      <c r="U2573" s="33" t="s">
        <v>39</v>
      </c>
      <c r="V2573" s="120" t="str">
        <f t="shared" si="383"/>
        <v>OK</v>
      </c>
      <c r="W2573" s="33" t="s">
        <v>49</v>
      </c>
      <c r="X2573" s="33" t="s">
        <v>49</v>
      </c>
      <c r="Y2573" s="120" t="s">
        <v>39</v>
      </c>
      <c r="Z2573" s="14">
        <f t="shared" si="386"/>
        <v>1</v>
      </c>
      <c r="AA2573" s="48">
        <v>871.62</v>
      </c>
      <c r="AB2573" s="76" t="str">
        <f>IFERROR(VLOOKUP(H2573,[1]!Tabela11[[#All],[PEP/ORDEM]:[Mês_Acompanhamento]],8,0),"GIRO")</f>
        <v>GIRO</v>
      </c>
      <c r="AC2573" s="36" t="s">
        <v>73</v>
      </c>
      <c r="AD2573" s="70">
        <v>45643</v>
      </c>
      <c r="AE2573" s="32" t="str">
        <f t="shared" si="389"/>
        <v>Realizado</v>
      </c>
      <c r="AF2573" s="38" t="s">
        <v>68</v>
      </c>
      <c r="AG2573" s="39" t="str">
        <f t="shared" si="385"/>
        <v>104,80</v>
      </c>
      <c r="AH2573" s="40">
        <v>2548098.5699999998</v>
      </c>
      <c r="AI2573" s="35" t="e">
        <f t="shared" si="387"/>
        <v>#N/A</v>
      </c>
      <c r="AJ2573" s="41">
        <v>26773014</v>
      </c>
      <c r="AK2573" s="51" t="s">
        <v>1310</v>
      </c>
      <c r="AL2573" s="34" t="str">
        <f t="shared" si="388"/>
        <v>Mauricio Alves</v>
      </c>
    </row>
    <row r="2574" spans="1:38" hidden="1" x14ac:dyDescent="0.25">
      <c r="A2574" s="221" t="s">
        <v>183</v>
      </c>
      <c r="B2574" s="26" t="s">
        <v>1195</v>
      </c>
      <c r="C2574" s="26" t="s">
        <v>513</v>
      </c>
      <c r="D2574" s="26" t="s">
        <v>40</v>
      </c>
      <c r="E2574" s="27">
        <v>25981</v>
      </c>
      <c r="F2574" s="67">
        <v>384</v>
      </c>
      <c r="G2574" s="67"/>
      <c r="H2574" s="44" t="s">
        <v>1301</v>
      </c>
      <c r="I2574" s="45">
        <v>67600038</v>
      </c>
      <c r="J2574" s="45" t="s">
        <v>1311</v>
      </c>
      <c r="K2574" s="30" t="str">
        <f t="shared" si="378"/>
        <v>Custeio</v>
      </c>
      <c r="L2574" s="47" t="s">
        <v>950</v>
      </c>
      <c r="M2574" s="47" t="s">
        <v>506</v>
      </c>
      <c r="N2574" s="26" t="str">
        <f t="shared" si="380"/>
        <v>Pendente</v>
      </c>
      <c r="O2574" s="47" t="s">
        <v>117</v>
      </c>
      <c r="P2574" s="47" t="s">
        <v>1312</v>
      </c>
      <c r="Q2574" s="26">
        <f>IFERROR(IFERROR(VLOOKUP(H2574,[1]STATUS_CAPEX!I:J,2,0),VLOOKUP(H2574,[1]STATUS_OPEX!H:I,2,0)),0)</f>
        <v>0</v>
      </c>
      <c r="R2574" s="135">
        <v>45635</v>
      </c>
      <c r="S2574" s="32" t="s">
        <v>66</v>
      </c>
      <c r="T2574" s="47" t="s">
        <v>48</v>
      </c>
      <c r="U2574" s="33" t="s">
        <v>67</v>
      </c>
      <c r="V2574" s="120" t="str">
        <f t="shared" si="383"/>
        <v>OK</v>
      </c>
      <c r="W2574" s="33" t="s">
        <v>49</v>
      </c>
      <c r="X2574" s="33" t="s">
        <v>49</v>
      </c>
      <c r="Y2574" s="120" t="str">
        <f t="shared" ref="Y2574:Y2629" si="390">IF(AK2574&gt;0,"OK","NOK")</f>
        <v>NOK</v>
      </c>
      <c r="Z2574" s="14">
        <f t="shared" si="386"/>
        <v>0.6</v>
      </c>
      <c r="AA2574" s="48">
        <v>143.13999999999999</v>
      </c>
      <c r="AB2574" s="76" t="str">
        <f>IFERROR(VLOOKUP(H2574,[1]!Tabela11[[#All],[PEP/ORDEM]:[Mês_Acompanhamento]],8,0),"GIRO")</f>
        <v>GIRO</v>
      </c>
      <c r="AC2574" s="36" t="s">
        <v>1151</v>
      </c>
      <c r="AD2574" s="70">
        <v>45643</v>
      </c>
      <c r="AE2574" s="32" t="str">
        <f t="shared" si="389"/>
        <v>Não realizado</v>
      </c>
      <c r="AF2574" s="38" t="s">
        <v>68</v>
      </c>
      <c r="AG2574" s="39">
        <f t="shared" si="385"/>
        <v>0</v>
      </c>
      <c r="AH2574" s="40">
        <v>2548098.5699999998</v>
      </c>
      <c r="AI2574" s="35" t="e">
        <f t="shared" si="387"/>
        <v>#N/A</v>
      </c>
      <c r="AJ2574" s="41">
        <v>0</v>
      </c>
      <c r="AK2574" s="51">
        <v>0</v>
      </c>
      <c r="AL2574" s="34" t="str">
        <f t="shared" si="388"/>
        <v>Erica Fragoso</v>
      </c>
    </row>
    <row r="2575" spans="1:38" hidden="1" x14ac:dyDescent="0.25">
      <c r="A2575" s="44" t="s">
        <v>106</v>
      </c>
      <c r="B2575" s="30" t="s">
        <v>39</v>
      </c>
      <c r="C2575" s="26" t="s">
        <v>52</v>
      </c>
      <c r="D2575" s="26" t="s">
        <v>40</v>
      </c>
      <c r="E2575" s="27">
        <v>27368</v>
      </c>
      <c r="F2575" s="67">
        <v>385</v>
      </c>
      <c r="G2575" s="67"/>
      <c r="H2575" s="44">
        <v>6000868293</v>
      </c>
      <c r="I2575" s="45">
        <v>53515927</v>
      </c>
      <c r="J2575" s="45" t="s">
        <v>797</v>
      </c>
      <c r="K2575" s="30" t="str">
        <f t="shared" si="378"/>
        <v>Custeio</v>
      </c>
      <c r="L2575" s="47" t="s">
        <v>950</v>
      </c>
      <c r="M2575" s="47" t="s">
        <v>506</v>
      </c>
      <c r="N2575" s="26" t="str">
        <f t="shared" si="380"/>
        <v>Pendente</v>
      </c>
      <c r="O2575" s="47" t="s">
        <v>245</v>
      </c>
      <c r="P2575" s="47" t="s">
        <v>1312</v>
      </c>
      <c r="Q2575" s="26" t="str">
        <f>IFERROR(IFERROR(VLOOKUP(H2575,[1]STATUS_CAPEX!I:J,2,0),VLOOKUP(H2575,[1]STATUS_OPEX!H:I,2,0)),0)</f>
        <v>LIB //ATEC</v>
      </c>
      <c r="R2575" s="135">
        <v>45635</v>
      </c>
      <c r="S2575" s="32" t="s">
        <v>66</v>
      </c>
      <c r="T2575" s="47" t="s">
        <v>72</v>
      </c>
      <c r="U2575" s="33" t="s">
        <v>67</v>
      </c>
      <c r="V2575" s="120" t="str">
        <f t="shared" si="383"/>
        <v>OK</v>
      </c>
      <c r="W2575" s="33" t="s">
        <v>49</v>
      </c>
      <c r="X2575" s="33" t="s">
        <v>49</v>
      </c>
      <c r="Y2575" s="120" t="str">
        <f t="shared" si="390"/>
        <v>OK</v>
      </c>
      <c r="Z2575" s="14">
        <f t="shared" si="386"/>
        <v>0.8</v>
      </c>
      <c r="AA2575" s="48">
        <v>157.82</v>
      </c>
      <c r="AB2575" s="76" t="str">
        <f>IFERROR(VLOOKUP(H2575,[1]!Tabela11[[#All],[PEP/ORDEM]:[Mês_Acompanhamento]],8,0),"GIRO")</f>
        <v>GIRO</v>
      </c>
      <c r="AC2575" s="36" t="s">
        <v>73</v>
      </c>
      <c r="AD2575" s="70">
        <v>45643</v>
      </c>
      <c r="AE2575" s="32" t="str">
        <f t="shared" si="389"/>
        <v>Realizado</v>
      </c>
      <c r="AF2575" s="38" t="s">
        <v>68</v>
      </c>
      <c r="AG2575" s="39" t="str">
        <f t="shared" si="385"/>
        <v>112,17</v>
      </c>
      <c r="AH2575" s="40">
        <v>2548098.5699999998</v>
      </c>
      <c r="AI2575" s="35" t="e">
        <f t="shared" si="387"/>
        <v>#N/A</v>
      </c>
      <c r="AJ2575" s="41">
        <v>26773124</v>
      </c>
      <c r="AK2575" s="51" t="s">
        <v>1313</v>
      </c>
      <c r="AL2575" s="34" t="str">
        <f t="shared" si="388"/>
        <v>Mauricio Alves</v>
      </c>
    </row>
    <row r="2576" spans="1:38" hidden="1" x14ac:dyDescent="0.25">
      <c r="A2576" s="44" t="s">
        <v>106</v>
      </c>
      <c r="B2576" s="30" t="s">
        <v>39</v>
      </c>
      <c r="C2576" s="26" t="s">
        <v>52</v>
      </c>
      <c r="D2576" s="26" t="s">
        <v>40</v>
      </c>
      <c r="E2576" s="27">
        <v>45317750</v>
      </c>
      <c r="F2576" s="67">
        <v>386</v>
      </c>
      <c r="G2576" s="67"/>
      <c r="H2576" s="44">
        <v>6000868294</v>
      </c>
      <c r="I2576" s="138" t="s">
        <v>1309</v>
      </c>
      <c r="J2576" s="45" t="s">
        <v>369</v>
      </c>
      <c r="K2576" s="30" t="str">
        <f t="shared" si="378"/>
        <v>Custeio</v>
      </c>
      <c r="L2576" s="47" t="s">
        <v>950</v>
      </c>
      <c r="M2576" s="47" t="s">
        <v>506</v>
      </c>
      <c r="N2576" s="26" t="str">
        <f t="shared" si="380"/>
        <v>Pendente</v>
      </c>
      <c r="O2576" s="47" t="s">
        <v>45</v>
      </c>
      <c r="P2576" s="47" t="s">
        <v>1199</v>
      </c>
      <c r="Q2576" s="26" t="str">
        <f>IFERROR(IFERROR(VLOOKUP(H2576,[1]STATUS_CAPEX!I:J,2,0),VLOOKUP(H2576,[1]STATUS_OPEX!H:I,2,0)),0)</f>
        <v>LIB //ATEC</v>
      </c>
      <c r="R2576" s="135">
        <v>45635</v>
      </c>
      <c r="S2576" s="32" t="s">
        <v>66</v>
      </c>
      <c r="T2576" s="47" t="s">
        <v>72</v>
      </c>
      <c r="U2576" s="33" t="s">
        <v>67</v>
      </c>
      <c r="V2576" s="120" t="str">
        <f t="shared" si="383"/>
        <v>OK</v>
      </c>
      <c r="W2576" s="33" t="s">
        <v>49</v>
      </c>
      <c r="X2576" s="33" t="s">
        <v>49</v>
      </c>
      <c r="Y2576" s="120" t="str">
        <f t="shared" si="390"/>
        <v>OK</v>
      </c>
      <c r="Z2576" s="14">
        <f t="shared" si="386"/>
        <v>0.8</v>
      </c>
      <c r="AA2576" s="48">
        <v>3734.21</v>
      </c>
      <c r="AB2576" s="76" t="str">
        <f>IFERROR(VLOOKUP(H2576,[1]!Tabela11[[#All],[PEP/ORDEM]:[Mês_Acompanhamento]],8,0),"GIRO")</f>
        <v>GIRO</v>
      </c>
      <c r="AC2576" s="36" t="s">
        <v>73</v>
      </c>
      <c r="AD2576" s="70">
        <v>45643</v>
      </c>
      <c r="AE2576" s="32" t="str">
        <f t="shared" si="389"/>
        <v>Realizado</v>
      </c>
      <c r="AF2576" s="38" t="s">
        <v>68</v>
      </c>
      <c r="AG2576" s="39" t="str">
        <f t="shared" si="385"/>
        <v>1.656,59</v>
      </c>
      <c r="AH2576" s="40">
        <v>2548098.5699999998</v>
      </c>
      <c r="AI2576" s="35" t="e">
        <f t="shared" si="387"/>
        <v>#N/A</v>
      </c>
      <c r="AJ2576" s="41">
        <v>26773327</v>
      </c>
      <c r="AK2576" s="51" t="s">
        <v>1314</v>
      </c>
      <c r="AL2576" s="34" t="str">
        <f t="shared" si="388"/>
        <v>Mauricio Alves</v>
      </c>
    </row>
    <row r="2577" spans="1:38" hidden="1" x14ac:dyDescent="0.25">
      <c r="A2577" s="44" t="s">
        <v>106</v>
      </c>
      <c r="B2577" s="30" t="s">
        <v>39</v>
      </c>
      <c r="C2577" s="26" t="s">
        <v>52</v>
      </c>
      <c r="D2577" s="26" t="s">
        <v>40</v>
      </c>
      <c r="E2577" s="27">
        <v>45331377</v>
      </c>
      <c r="F2577" s="67">
        <v>387</v>
      </c>
      <c r="G2577" s="67"/>
      <c r="H2577" s="44">
        <v>6000868295</v>
      </c>
      <c r="I2577" s="45">
        <v>67600038</v>
      </c>
      <c r="J2577" s="45" t="s">
        <v>1311</v>
      </c>
      <c r="K2577" s="30" t="str">
        <f t="shared" si="378"/>
        <v>Custeio</v>
      </c>
      <c r="L2577" s="47" t="s">
        <v>950</v>
      </c>
      <c r="M2577" s="47" t="s">
        <v>506</v>
      </c>
      <c r="N2577" s="26" t="str">
        <f t="shared" si="380"/>
        <v>Pendente</v>
      </c>
      <c r="O2577" s="47" t="s">
        <v>45</v>
      </c>
      <c r="P2577" s="47" t="s">
        <v>1199</v>
      </c>
      <c r="Q2577" s="26" t="str">
        <f>IFERROR(IFERROR(VLOOKUP(H2577,[1]STATUS_CAPEX!I:J,2,0),VLOOKUP(H2577,[1]STATUS_OPEX!H:I,2,0)),0)</f>
        <v>LIB //ATEC</v>
      </c>
      <c r="R2577" s="135">
        <v>45635</v>
      </c>
      <c r="S2577" s="32" t="s">
        <v>66</v>
      </c>
      <c r="T2577" s="47" t="s">
        <v>72</v>
      </c>
      <c r="U2577" s="33" t="s">
        <v>67</v>
      </c>
      <c r="V2577" s="120" t="str">
        <f t="shared" si="383"/>
        <v>OK</v>
      </c>
      <c r="W2577" s="33" t="s">
        <v>49</v>
      </c>
      <c r="X2577" s="33" t="s">
        <v>49</v>
      </c>
      <c r="Y2577" s="120" t="str">
        <f t="shared" si="390"/>
        <v>OK</v>
      </c>
      <c r="Z2577" s="14">
        <f t="shared" si="386"/>
        <v>0.8</v>
      </c>
      <c r="AA2577" s="48">
        <v>5444.42</v>
      </c>
      <c r="AB2577" s="76" t="str">
        <f>IFERROR(VLOOKUP(H2577,[1]!Tabela11[[#All],[PEP/ORDEM]:[Mês_Acompanhamento]],8,0),"GIRO")</f>
        <v>GIRO</v>
      </c>
      <c r="AC2577" s="36" t="s">
        <v>73</v>
      </c>
      <c r="AD2577" s="70">
        <v>45643</v>
      </c>
      <c r="AE2577" s="32" t="str">
        <f t="shared" si="389"/>
        <v>Realizado</v>
      </c>
      <c r="AF2577" s="38" t="s">
        <v>68</v>
      </c>
      <c r="AG2577" s="39" t="str">
        <f t="shared" si="385"/>
        <v>1.913,99</v>
      </c>
      <c r="AH2577" s="40">
        <v>2548098.5699999998</v>
      </c>
      <c r="AI2577" s="35" t="e">
        <f t="shared" si="387"/>
        <v>#N/A</v>
      </c>
      <c r="AJ2577" s="41">
        <v>26773486</v>
      </c>
      <c r="AK2577" s="51" t="s">
        <v>1315</v>
      </c>
      <c r="AL2577" s="34" t="str">
        <f t="shared" si="388"/>
        <v>Mauricio Alves</v>
      </c>
    </row>
    <row r="2578" spans="1:38" hidden="1" x14ac:dyDescent="0.25">
      <c r="A2578" s="44" t="s">
        <v>106</v>
      </c>
      <c r="B2578" s="30" t="s">
        <v>39</v>
      </c>
      <c r="C2578" s="26" t="s">
        <v>52</v>
      </c>
      <c r="D2578" s="26" t="s">
        <v>40</v>
      </c>
      <c r="E2578" s="27">
        <v>45342114</v>
      </c>
      <c r="F2578" s="67">
        <v>388</v>
      </c>
      <c r="G2578" s="67"/>
      <c r="H2578" s="44">
        <v>6000868296</v>
      </c>
      <c r="I2578" s="45">
        <v>93011507</v>
      </c>
      <c r="J2578" s="45" t="s">
        <v>1198</v>
      </c>
      <c r="K2578" s="30" t="str">
        <f t="shared" si="378"/>
        <v>Custeio</v>
      </c>
      <c r="L2578" s="47" t="s">
        <v>950</v>
      </c>
      <c r="M2578" s="47" t="s">
        <v>506</v>
      </c>
      <c r="N2578" s="26" t="str">
        <f t="shared" si="380"/>
        <v>Pendente</v>
      </c>
      <c r="O2578" s="47" t="s">
        <v>100</v>
      </c>
      <c r="P2578" s="47" t="s">
        <v>1199</v>
      </c>
      <c r="Q2578" s="26" t="str">
        <f>IFERROR(IFERROR(VLOOKUP(H2578,[1]STATUS_CAPEX!I:J,2,0),VLOOKUP(H2578,[1]STATUS_OPEX!H:I,2,0)),0)</f>
        <v>LIB //ATEC</v>
      </c>
      <c r="R2578" s="135">
        <v>45635</v>
      </c>
      <c r="S2578" s="32" t="s">
        <v>66</v>
      </c>
      <c r="T2578" s="47" t="s">
        <v>72</v>
      </c>
      <c r="U2578" s="33" t="s">
        <v>67</v>
      </c>
      <c r="V2578" s="120" t="str">
        <f t="shared" si="383"/>
        <v>OK</v>
      </c>
      <c r="W2578" s="33" t="s">
        <v>49</v>
      </c>
      <c r="X2578" s="33" t="s">
        <v>49</v>
      </c>
      <c r="Y2578" s="120" t="str">
        <f t="shared" si="390"/>
        <v>OK</v>
      </c>
      <c r="Z2578" s="14">
        <f t="shared" si="386"/>
        <v>0.8</v>
      </c>
      <c r="AA2578" s="48">
        <v>7068.42</v>
      </c>
      <c r="AB2578" s="76" t="str">
        <f>IFERROR(VLOOKUP(H2578,[1]!Tabela11[[#All],[PEP/ORDEM]:[Mês_Acompanhamento]],8,0),"GIRO")</f>
        <v>GIRO</v>
      </c>
      <c r="AC2578" s="36" t="s">
        <v>73</v>
      </c>
      <c r="AD2578" s="70">
        <v>45643</v>
      </c>
      <c r="AE2578" s="32" t="str">
        <f t="shared" si="389"/>
        <v>Realizado</v>
      </c>
      <c r="AF2578" s="38" t="s">
        <v>68</v>
      </c>
      <c r="AG2578" s="39" t="str">
        <f t="shared" si="385"/>
        <v>371,36</v>
      </c>
      <c r="AH2578" s="40">
        <v>2548098.5699999998</v>
      </c>
      <c r="AI2578" s="35" t="e">
        <f t="shared" si="387"/>
        <v>#N/A</v>
      </c>
      <c r="AJ2578" s="41">
        <v>26773586</v>
      </c>
      <c r="AK2578" s="51" t="s">
        <v>1316</v>
      </c>
      <c r="AL2578" s="34" t="str">
        <f t="shared" si="388"/>
        <v>Mauricio Alves</v>
      </c>
    </row>
    <row r="2579" spans="1:38" hidden="1" x14ac:dyDescent="0.25">
      <c r="A2579" s="44" t="s">
        <v>106</v>
      </c>
      <c r="B2579" s="30" t="s">
        <v>39</v>
      </c>
      <c r="C2579" s="26" t="s">
        <v>52</v>
      </c>
      <c r="D2579" s="26" t="s">
        <v>40</v>
      </c>
      <c r="E2579" s="27">
        <v>53894</v>
      </c>
      <c r="F2579" s="67">
        <v>389</v>
      </c>
      <c r="G2579" s="67"/>
      <c r="H2579" s="44">
        <v>6000868834</v>
      </c>
      <c r="I2579" s="45" t="s">
        <v>287</v>
      </c>
      <c r="J2579" s="45" t="s">
        <v>1317</v>
      </c>
      <c r="K2579" s="30" t="str">
        <f t="shared" si="378"/>
        <v>Custeio</v>
      </c>
      <c r="L2579" s="47" t="s">
        <v>950</v>
      </c>
      <c r="M2579" s="47" t="s">
        <v>506</v>
      </c>
      <c r="N2579" s="26" t="str">
        <f t="shared" si="380"/>
        <v>Pendente</v>
      </c>
      <c r="O2579" s="47" t="s">
        <v>100</v>
      </c>
      <c r="P2579" s="47" t="s">
        <v>1275</v>
      </c>
      <c r="Q2579" s="26">
        <f>IFERROR(IFERROR(VLOOKUP(H2579,[1]STATUS_CAPEX!I:J,2,0),VLOOKUP(H2579,[1]STATUS_OPEX!H:I,2,0)),0)</f>
        <v>0</v>
      </c>
      <c r="R2579" s="135">
        <v>45635</v>
      </c>
      <c r="S2579" s="32" t="s">
        <v>66</v>
      </c>
      <c r="T2579" s="47" t="s">
        <v>72</v>
      </c>
      <c r="U2579" s="33" t="s">
        <v>67</v>
      </c>
      <c r="V2579" s="120" t="str">
        <f t="shared" si="383"/>
        <v>OK</v>
      </c>
      <c r="W2579" s="33" t="s">
        <v>49</v>
      </c>
      <c r="X2579" s="33" t="s">
        <v>49</v>
      </c>
      <c r="Y2579" s="120" t="str">
        <f t="shared" si="390"/>
        <v>OK</v>
      </c>
      <c r="Z2579" s="14">
        <f t="shared" si="386"/>
        <v>0.8</v>
      </c>
      <c r="AA2579" s="48">
        <v>275.25</v>
      </c>
      <c r="AB2579" s="76" t="str">
        <f>IFERROR(VLOOKUP(H2579,[1]!Tabela11[[#All],[PEP/ORDEM]:[Mês_Acompanhamento]],8,0),"GIRO")</f>
        <v>GIRO</v>
      </c>
      <c r="AC2579" s="36" t="s">
        <v>73</v>
      </c>
      <c r="AD2579" s="37">
        <v>45644</v>
      </c>
      <c r="AE2579" s="32" t="str">
        <f t="shared" si="389"/>
        <v>Realizado</v>
      </c>
      <c r="AF2579" s="38" t="s">
        <v>68</v>
      </c>
      <c r="AG2579" s="39" t="str">
        <f t="shared" si="385"/>
        <v>33,12</v>
      </c>
      <c r="AH2579" s="40">
        <v>2548098.5699999998</v>
      </c>
      <c r="AI2579" s="35" t="e">
        <f t="shared" si="387"/>
        <v>#N/A</v>
      </c>
      <c r="AJ2579" s="41">
        <v>26786652</v>
      </c>
      <c r="AK2579" s="51" t="s">
        <v>1318</v>
      </c>
      <c r="AL2579" s="34" t="str">
        <f t="shared" si="388"/>
        <v>Mauricio Alves</v>
      </c>
    </row>
    <row r="2580" spans="1:38" hidden="1" x14ac:dyDescent="0.25">
      <c r="A2580" s="44" t="s">
        <v>106</v>
      </c>
      <c r="B2580" s="30" t="s">
        <v>39</v>
      </c>
      <c r="C2580" s="26" t="s">
        <v>52</v>
      </c>
      <c r="D2580" s="26" t="s">
        <v>40</v>
      </c>
      <c r="E2580" s="27">
        <v>53894</v>
      </c>
      <c r="F2580" s="67">
        <v>390</v>
      </c>
      <c r="G2580" s="67"/>
      <c r="H2580" s="44">
        <v>6000868835</v>
      </c>
      <c r="I2580" s="45">
        <v>93019542</v>
      </c>
      <c r="J2580" s="45" t="s">
        <v>1317</v>
      </c>
      <c r="K2580" s="30" t="str">
        <f t="shared" si="378"/>
        <v>Custeio</v>
      </c>
      <c r="L2580" s="47" t="s">
        <v>950</v>
      </c>
      <c r="M2580" s="47" t="s">
        <v>506</v>
      </c>
      <c r="N2580" s="26" t="str">
        <f t="shared" si="380"/>
        <v>Pendente</v>
      </c>
      <c r="O2580" s="47" t="s">
        <v>122</v>
      </c>
      <c r="P2580" s="47" t="s">
        <v>1275</v>
      </c>
      <c r="Q2580" s="26">
        <f>IFERROR(IFERROR(VLOOKUP(H2580,[1]STATUS_CAPEX!I:J,2,0),VLOOKUP(H2580,[1]STATUS_OPEX!H:I,2,0)),0)</f>
        <v>0</v>
      </c>
      <c r="R2580" s="135">
        <v>45635</v>
      </c>
      <c r="S2580" s="32" t="s">
        <v>66</v>
      </c>
      <c r="T2580" s="47" t="s">
        <v>72</v>
      </c>
      <c r="U2580" s="33" t="s">
        <v>67</v>
      </c>
      <c r="V2580" s="120" t="str">
        <f t="shared" si="383"/>
        <v>OK</v>
      </c>
      <c r="W2580" s="33" t="s">
        <v>49</v>
      </c>
      <c r="X2580" s="33" t="s">
        <v>49</v>
      </c>
      <c r="Y2580" s="120" t="str">
        <f t="shared" si="390"/>
        <v>OK</v>
      </c>
      <c r="Z2580" s="14">
        <f t="shared" si="386"/>
        <v>0.8</v>
      </c>
      <c r="AA2580" s="48">
        <v>275.25</v>
      </c>
      <c r="AB2580" s="76" t="str">
        <f>IFERROR(VLOOKUP(H2580,[1]!Tabela11[[#All],[PEP/ORDEM]:[Mês_Acompanhamento]],8,0),"GIRO")</f>
        <v>GIRO</v>
      </c>
      <c r="AC2580" s="36" t="s">
        <v>73</v>
      </c>
      <c r="AD2580" s="37">
        <v>45644</v>
      </c>
      <c r="AE2580" s="32" t="str">
        <f t="shared" si="389"/>
        <v>Realizado</v>
      </c>
      <c r="AF2580" s="38" t="s">
        <v>68</v>
      </c>
      <c r="AG2580" s="39" t="str">
        <f t="shared" si="385"/>
        <v>33,12</v>
      </c>
      <c r="AH2580" s="40">
        <v>2548098.5699999998</v>
      </c>
      <c r="AI2580" s="35" t="e">
        <f t="shared" si="387"/>
        <v>#N/A</v>
      </c>
      <c r="AJ2580" s="41">
        <v>26786588</v>
      </c>
      <c r="AK2580" s="51" t="s">
        <v>1318</v>
      </c>
      <c r="AL2580" s="34" t="str">
        <f t="shared" si="388"/>
        <v>Mauricio Alves</v>
      </c>
    </row>
    <row r="2581" spans="1:38" hidden="1" x14ac:dyDescent="0.25">
      <c r="A2581" s="44" t="s">
        <v>106</v>
      </c>
      <c r="B2581" s="30" t="s">
        <v>39</v>
      </c>
      <c r="C2581" s="26" t="s">
        <v>52</v>
      </c>
      <c r="D2581" s="26" t="s">
        <v>40</v>
      </c>
      <c r="E2581" s="27">
        <v>60783</v>
      </c>
      <c r="F2581" s="67">
        <v>391</v>
      </c>
      <c r="G2581" s="67"/>
      <c r="H2581" s="44">
        <v>6000868836</v>
      </c>
      <c r="I2581" s="45">
        <v>11000069</v>
      </c>
      <c r="J2581" s="45" t="s">
        <v>367</v>
      </c>
      <c r="K2581" s="30" t="str">
        <f t="shared" si="378"/>
        <v>Custeio</v>
      </c>
      <c r="L2581" s="47" t="s">
        <v>950</v>
      </c>
      <c r="M2581" s="47" t="s">
        <v>506</v>
      </c>
      <c r="N2581" s="26" t="str">
        <f t="shared" si="380"/>
        <v>Pendente</v>
      </c>
      <c r="O2581" s="47" t="s">
        <v>122</v>
      </c>
      <c r="P2581" s="47" t="s">
        <v>1319</v>
      </c>
      <c r="Q2581" s="26">
        <f>IFERROR(IFERROR(VLOOKUP(H2581,[1]STATUS_CAPEX!I:J,2,0),VLOOKUP(H2581,[1]STATUS_OPEX!H:I,2,0)),0)</f>
        <v>0</v>
      </c>
      <c r="R2581" s="135">
        <v>45635</v>
      </c>
      <c r="S2581" s="32" t="s">
        <v>66</v>
      </c>
      <c r="T2581" s="47" t="s">
        <v>72</v>
      </c>
      <c r="U2581" s="33" t="s">
        <v>67</v>
      </c>
      <c r="V2581" s="120" t="str">
        <f t="shared" si="383"/>
        <v>OK</v>
      </c>
      <c r="W2581" s="33" t="s">
        <v>49</v>
      </c>
      <c r="X2581" s="33" t="s">
        <v>49</v>
      </c>
      <c r="Y2581" s="120" t="str">
        <f t="shared" si="390"/>
        <v>OK</v>
      </c>
      <c r="Z2581" s="14">
        <f t="shared" si="386"/>
        <v>0.8</v>
      </c>
      <c r="AA2581" s="48">
        <v>275.25</v>
      </c>
      <c r="AB2581" s="76" t="str">
        <f>IFERROR(VLOOKUP(H2581,[1]!Tabela11[[#All],[PEP/ORDEM]:[Mês_Acompanhamento]],8,0),"GIRO")</f>
        <v>GIRO</v>
      </c>
      <c r="AC2581" s="36" t="s">
        <v>73</v>
      </c>
      <c r="AD2581" s="37">
        <v>45644</v>
      </c>
      <c r="AE2581" s="32" t="str">
        <f t="shared" si="389"/>
        <v>Realizado</v>
      </c>
      <c r="AF2581" s="38" t="s">
        <v>68</v>
      </c>
      <c r="AG2581" s="39" t="str">
        <f t="shared" si="385"/>
        <v>33,12</v>
      </c>
      <c r="AH2581" s="40">
        <v>2548098.5699999998</v>
      </c>
      <c r="AI2581" s="35" t="e">
        <f t="shared" si="387"/>
        <v>#N/A</v>
      </c>
      <c r="AJ2581" s="41">
        <v>26786568</v>
      </c>
      <c r="AK2581" s="51" t="s">
        <v>1318</v>
      </c>
      <c r="AL2581" s="34" t="str">
        <f t="shared" si="388"/>
        <v>Mauricio Alves</v>
      </c>
    </row>
    <row r="2582" spans="1:38" hidden="1" x14ac:dyDescent="0.25">
      <c r="A2582" s="44" t="s">
        <v>106</v>
      </c>
      <c r="B2582" s="30" t="s">
        <v>39</v>
      </c>
      <c r="C2582" s="26" t="s">
        <v>52</v>
      </c>
      <c r="D2582" s="26" t="s">
        <v>40</v>
      </c>
      <c r="E2582" s="27">
        <v>6003035</v>
      </c>
      <c r="F2582" s="67">
        <v>392</v>
      </c>
      <c r="G2582" s="67"/>
      <c r="H2582" s="44">
        <v>6000868837</v>
      </c>
      <c r="I2582" s="45">
        <v>6003077</v>
      </c>
      <c r="J2582" s="45" t="s">
        <v>1320</v>
      </c>
      <c r="K2582" s="30" t="str">
        <f t="shared" si="378"/>
        <v>Custeio</v>
      </c>
      <c r="L2582" s="47" t="s">
        <v>950</v>
      </c>
      <c r="M2582" s="47" t="s">
        <v>542</v>
      </c>
      <c r="N2582" s="26" t="str">
        <f t="shared" si="380"/>
        <v>Pendente</v>
      </c>
      <c r="O2582" s="47" t="s">
        <v>137</v>
      </c>
      <c r="P2582" s="47" t="s">
        <v>743</v>
      </c>
      <c r="Q2582" s="26">
        <f>IFERROR(IFERROR(VLOOKUP(H2582,[1]STATUS_CAPEX!I:J,2,0),VLOOKUP(H2582,[1]STATUS_OPEX!H:I,2,0)),0)</f>
        <v>0</v>
      </c>
      <c r="R2582" s="135">
        <v>45635</v>
      </c>
      <c r="S2582" s="32" t="s">
        <v>66</v>
      </c>
      <c r="T2582" s="47" t="s">
        <v>72</v>
      </c>
      <c r="U2582" s="33" t="s">
        <v>67</v>
      </c>
      <c r="V2582" s="120" t="str">
        <f t="shared" si="383"/>
        <v>OK</v>
      </c>
      <c r="W2582" s="33" t="s">
        <v>49</v>
      </c>
      <c r="X2582" s="33" t="s">
        <v>49</v>
      </c>
      <c r="Y2582" s="120" t="str">
        <f t="shared" si="390"/>
        <v>OK</v>
      </c>
      <c r="Z2582" s="14">
        <f t="shared" si="386"/>
        <v>0.8</v>
      </c>
      <c r="AA2582" s="48">
        <v>587.20000000000005</v>
      </c>
      <c r="AB2582" s="76" t="str">
        <f>IFERROR(VLOOKUP(H2582,[1]!Tabela11[[#All],[PEP/ORDEM]:[Mês_Acompanhamento]],8,0),"GIRO")</f>
        <v>GIRO</v>
      </c>
      <c r="AC2582" s="36" t="s">
        <v>73</v>
      </c>
      <c r="AD2582" s="37">
        <v>45644</v>
      </c>
      <c r="AE2582" s="32" t="str">
        <f t="shared" si="389"/>
        <v>Realizado</v>
      </c>
      <c r="AF2582" s="38" t="s">
        <v>68</v>
      </c>
      <c r="AG2582" s="39" t="str">
        <f t="shared" si="385"/>
        <v>603,11</v>
      </c>
      <c r="AH2582" s="40">
        <v>2548098.5699999998</v>
      </c>
      <c r="AI2582" s="35" t="e">
        <f t="shared" si="387"/>
        <v>#N/A</v>
      </c>
      <c r="AJ2582" s="41">
        <v>26786534</v>
      </c>
      <c r="AK2582" s="51" t="s">
        <v>1321</v>
      </c>
      <c r="AL2582" s="34" t="str">
        <f t="shared" si="388"/>
        <v>Mauricio Alves</v>
      </c>
    </row>
    <row r="2583" spans="1:38" hidden="1" x14ac:dyDescent="0.25">
      <c r="A2583" s="44" t="s">
        <v>106</v>
      </c>
      <c r="B2583" s="30" t="s">
        <v>39</v>
      </c>
      <c r="C2583" s="26" t="s">
        <v>52</v>
      </c>
      <c r="D2583" s="26" t="s">
        <v>40</v>
      </c>
      <c r="E2583" s="27">
        <v>45342018</v>
      </c>
      <c r="F2583" s="67">
        <v>393</v>
      </c>
      <c r="G2583" s="67"/>
      <c r="H2583" s="44">
        <v>6000868838</v>
      </c>
      <c r="I2583" s="45">
        <v>93000060</v>
      </c>
      <c r="J2583" s="45" t="s">
        <v>299</v>
      </c>
      <c r="K2583" s="30" t="str">
        <f t="shared" si="378"/>
        <v>Custeio</v>
      </c>
      <c r="L2583" s="47" t="s">
        <v>950</v>
      </c>
      <c r="M2583" s="47" t="s">
        <v>541</v>
      </c>
      <c r="N2583" s="26" t="str">
        <f t="shared" si="380"/>
        <v>Pendente</v>
      </c>
      <c r="O2583" s="47" t="s">
        <v>100</v>
      </c>
      <c r="P2583" s="47" t="s">
        <v>1199</v>
      </c>
      <c r="Q2583" s="26">
        <f>IFERROR(IFERROR(VLOOKUP(H2583,[1]STATUS_CAPEX!I:J,2,0),VLOOKUP(H2583,[1]STATUS_OPEX!H:I,2,0)),0)</f>
        <v>0</v>
      </c>
      <c r="R2583" s="135">
        <v>45635</v>
      </c>
      <c r="S2583" s="32" t="s">
        <v>66</v>
      </c>
      <c r="T2583" s="47" t="s">
        <v>72</v>
      </c>
      <c r="U2583" s="33" t="s">
        <v>67</v>
      </c>
      <c r="V2583" s="120" t="str">
        <f t="shared" si="383"/>
        <v>OK</v>
      </c>
      <c r="W2583" s="33" t="s">
        <v>49</v>
      </c>
      <c r="X2583" s="33" t="s">
        <v>49</v>
      </c>
      <c r="Y2583" s="120" t="str">
        <f t="shared" si="390"/>
        <v>OK</v>
      </c>
      <c r="Z2583" s="14">
        <f t="shared" si="386"/>
        <v>0.8</v>
      </c>
      <c r="AA2583" s="48">
        <v>974.38</v>
      </c>
      <c r="AB2583" s="76" t="str">
        <f>IFERROR(VLOOKUP(H2583,[1]!Tabela11[[#All],[PEP/ORDEM]:[Mês_Acompanhamento]],8,0),"GIRO")</f>
        <v>GIRO</v>
      </c>
      <c r="AC2583" s="36" t="s">
        <v>73</v>
      </c>
      <c r="AD2583" s="37">
        <v>45644</v>
      </c>
      <c r="AE2583" s="32" t="str">
        <f t="shared" si="389"/>
        <v>Realizado</v>
      </c>
      <c r="AF2583" s="38" t="s">
        <v>68</v>
      </c>
      <c r="AG2583" s="39" t="str">
        <f t="shared" si="385"/>
        <v>1.079,19</v>
      </c>
      <c r="AH2583" s="40">
        <v>2548098.5699999998</v>
      </c>
      <c r="AI2583" s="35" t="e">
        <f t="shared" si="387"/>
        <v>#N/A</v>
      </c>
      <c r="AJ2583" s="41">
        <v>26786426</v>
      </c>
      <c r="AK2583" s="51" t="s">
        <v>1322</v>
      </c>
      <c r="AL2583" s="34" t="str">
        <f t="shared" si="388"/>
        <v>Mauricio Alves</v>
      </c>
    </row>
    <row r="2584" spans="1:38" hidden="1" x14ac:dyDescent="0.25">
      <c r="A2584" s="44" t="s">
        <v>106</v>
      </c>
      <c r="B2584" s="30" t="s">
        <v>39</v>
      </c>
      <c r="C2584" s="26" t="s">
        <v>52</v>
      </c>
      <c r="D2584" s="26" t="s">
        <v>40</v>
      </c>
      <c r="E2584" s="117">
        <v>45354598</v>
      </c>
      <c r="F2584" s="118">
        <v>394</v>
      </c>
      <c r="G2584" s="118"/>
      <c r="H2584" s="44">
        <v>6000868839</v>
      </c>
      <c r="I2584" s="45">
        <v>93016584</v>
      </c>
      <c r="J2584" s="45" t="s">
        <v>380</v>
      </c>
      <c r="K2584" s="30" t="str">
        <f t="shared" si="378"/>
        <v>Custeio</v>
      </c>
      <c r="L2584" s="47" t="s">
        <v>950</v>
      </c>
      <c r="M2584" s="119" t="s">
        <v>541</v>
      </c>
      <c r="N2584" s="43" t="str">
        <f t="shared" si="380"/>
        <v>Pendente</v>
      </c>
      <c r="O2584" s="119" t="s">
        <v>100</v>
      </c>
      <c r="P2584" s="119" t="s">
        <v>1199</v>
      </c>
      <c r="Q2584" s="43">
        <f>IFERROR(IFERROR(VLOOKUP(H2584,[1]STATUS_CAPEX!I:J,2,0),VLOOKUP(H2584,[1]STATUS_OPEX!H:I,2,0)),0)</f>
        <v>0</v>
      </c>
      <c r="R2584" s="135">
        <v>45635</v>
      </c>
      <c r="S2584" s="99" t="s">
        <v>66</v>
      </c>
      <c r="T2584" s="47" t="s">
        <v>72</v>
      </c>
      <c r="U2584" s="33" t="s">
        <v>67</v>
      </c>
      <c r="V2584" s="120" t="str">
        <f t="shared" si="383"/>
        <v>OK</v>
      </c>
      <c r="W2584" s="33" t="s">
        <v>49</v>
      </c>
      <c r="X2584" s="33" t="s">
        <v>49</v>
      </c>
      <c r="Y2584" s="120" t="str">
        <f t="shared" si="390"/>
        <v>OK</v>
      </c>
      <c r="Z2584" s="14">
        <f t="shared" si="386"/>
        <v>0.8</v>
      </c>
      <c r="AA2584" s="121">
        <v>945.02</v>
      </c>
      <c r="AB2584" s="139" t="str">
        <f>IFERROR(VLOOKUP(H2584,[1]!Tabela11[[#All],[PEP/ORDEM]:[Mês_Acompanhamento]],8,0),"GIRO")</f>
        <v>GIRO</v>
      </c>
      <c r="AC2584" s="36" t="s">
        <v>73</v>
      </c>
      <c r="AD2584" s="37">
        <v>45644</v>
      </c>
      <c r="AE2584" s="32" t="str">
        <f t="shared" si="389"/>
        <v>Realizado</v>
      </c>
      <c r="AF2584" s="38" t="s">
        <v>68</v>
      </c>
      <c r="AG2584" s="122" t="str">
        <f t="shared" si="385"/>
        <v>325,42</v>
      </c>
      <c r="AH2584" s="40">
        <v>2548098.5699999998</v>
      </c>
      <c r="AI2584" s="123" t="e">
        <f t="shared" si="387"/>
        <v>#N/A</v>
      </c>
      <c r="AJ2584" s="41">
        <v>26786402</v>
      </c>
      <c r="AK2584" s="51" t="s">
        <v>1323</v>
      </c>
      <c r="AL2584" s="34" t="str">
        <f t="shared" si="388"/>
        <v>Mauricio Alves</v>
      </c>
    </row>
    <row r="2585" spans="1:38" hidden="1" x14ac:dyDescent="0.25">
      <c r="A2585" s="26" t="s">
        <v>0</v>
      </c>
      <c r="B2585" s="26" t="s">
        <v>180</v>
      </c>
      <c r="C2585" s="26" t="s">
        <v>558</v>
      </c>
      <c r="D2585" s="26" t="s">
        <v>40</v>
      </c>
      <c r="E2585" s="27">
        <v>37848</v>
      </c>
      <c r="F2585" s="67">
        <v>372</v>
      </c>
      <c r="G2585" s="67"/>
      <c r="H2585" s="44">
        <v>6000869008</v>
      </c>
      <c r="I2585" s="45">
        <v>93000351</v>
      </c>
      <c r="J2585" s="45" t="s">
        <v>1198</v>
      </c>
      <c r="K2585" s="30" t="str">
        <f t="shared" si="378"/>
        <v>Custeio</v>
      </c>
      <c r="L2585" s="47"/>
      <c r="M2585" s="47" t="s">
        <v>420</v>
      </c>
      <c r="N2585" s="26" t="str">
        <f t="shared" si="380"/>
        <v>Pendente</v>
      </c>
      <c r="O2585" s="47" t="s">
        <v>45</v>
      </c>
      <c r="P2585" s="47" t="s">
        <v>110</v>
      </c>
      <c r="Q2585" s="26">
        <f>IFERROR(IFERROR(VLOOKUP(H2585,[1]STATUS_CAPEX!I:J,2,0),VLOOKUP(H2585,[1]STATUS_OPEX!H:I,2,0)),0)</f>
        <v>0</v>
      </c>
      <c r="R2585" s="135">
        <v>45635</v>
      </c>
      <c r="S2585" s="32" t="s">
        <v>66</v>
      </c>
      <c r="T2585" s="47" t="s">
        <v>72</v>
      </c>
      <c r="U2585" s="33" t="s">
        <v>67</v>
      </c>
      <c r="V2585" s="120" t="str">
        <f t="shared" si="383"/>
        <v>OK</v>
      </c>
      <c r="W2585" s="33" t="s">
        <v>49</v>
      </c>
      <c r="X2585" s="33" t="s">
        <v>49</v>
      </c>
      <c r="Y2585" s="33" t="str">
        <f t="shared" si="390"/>
        <v>NOK</v>
      </c>
      <c r="Z2585" s="14">
        <f t="shared" si="386"/>
        <v>0.6</v>
      </c>
      <c r="AA2585" s="48">
        <v>2878.19</v>
      </c>
      <c r="AB2585" s="76" t="str">
        <f>IFERROR(VLOOKUP(H2585,[1]!Tabela11[[#All],[PEP/ORDEM]:[Mês_Acompanhamento]],8,0),"GIRO")</f>
        <v>GIRO</v>
      </c>
      <c r="AC2585" s="36" t="s">
        <v>73</v>
      </c>
      <c r="AD2585" s="37">
        <v>45644</v>
      </c>
      <c r="AE2585" s="32" t="str">
        <f t="shared" si="389"/>
        <v>Não realizado</v>
      </c>
      <c r="AF2585" s="38" t="s">
        <v>68</v>
      </c>
      <c r="AG2585" s="39">
        <f t="shared" si="385"/>
        <v>0</v>
      </c>
      <c r="AH2585" s="40">
        <v>2548098.5699999998</v>
      </c>
      <c r="AI2585" s="35" t="e">
        <f t="shared" si="387"/>
        <v>#N/A</v>
      </c>
      <c r="AJ2585" s="41">
        <v>0</v>
      </c>
      <c r="AK2585" s="51">
        <v>0</v>
      </c>
      <c r="AL2585" s="34" t="str">
        <f t="shared" si="388"/>
        <v>Mauricio Alves</v>
      </c>
    </row>
    <row r="2586" spans="1:38" hidden="1" x14ac:dyDescent="0.25">
      <c r="A2586" s="26" t="s">
        <v>0</v>
      </c>
      <c r="B2586" s="26" t="s">
        <v>180</v>
      </c>
      <c r="C2586" s="26" t="s">
        <v>558</v>
      </c>
      <c r="D2586" s="26" t="s">
        <v>40</v>
      </c>
      <c r="E2586" s="27">
        <v>25332</v>
      </c>
      <c r="F2586" s="67">
        <v>373</v>
      </c>
      <c r="G2586" s="67"/>
      <c r="H2586" s="44">
        <v>6000869009</v>
      </c>
      <c r="I2586" s="45">
        <v>93000128</v>
      </c>
      <c r="J2586" s="45" t="s">
        <v>299</v>
      </c>
      <c r="K2586" s="30" t="str">
        <f t="shared" si="378"/>
        <v>Custeio</v>
      </c>
      <c r="L2586" s="47"/>
      <c r="M2586" s="47" t="s">
        <v>420</v>
      </c>
      <c r="N2586" s="26" t="str">
        <f t="shared" si="380"/>
        <v>Pendente</v>
      </c>
      <c r="O2586" s="47" t="s">
        <v>64</v>
      </c>
      <c r="P2586" s="47" t="s">
        <v>1324</v>
      </c>
      <c r="Q2586" s="26">
        <f>IFERROR(IFERROR(VLOOKUP(H2586,[1]STATUS_CAPEX!I:J,2,0),VLOOKUP(H2586,[1]STATUS_OPEX!H:I,2,0)),0)</f>
        <v>0</v>
      </c>
      <c r="R2586" s="135">
        <v>45635</v>
      </c>
      <c r="S2586" s="32" t="s">
        <v>66</v>
      </c>
      <c r="T2586" s="47" t="s">
        <v>72</v>
      </c>
      <c r="U2586" s="33" t="s">
        <v>67</v>
      </c>
      <c r="V2586" s="120" t="str">
        <f t="shared" si="383"/>
        <v>OK</v>
      </c>
      <c r="W2586" s="33" t="s">
        <v>49</v>
      </c>
      <c r="X2586" s="33" t="s">
        <v>49</v>
      </c>
      <c r="Y2586" s="33" t="str">
        <f t="shared" si="390"/>
        <v>NOK</v>
      </c>
      <c r="Z2586" s="14">
        <f t="shared" si="386"/>
        <v>0.6</v>
      </c>
      <c r="AA2586" s="48">
        <v>6217.56</v>
      </c>
      <c r="AB2586" s="76" t="str">
        <f>IFERROR(VLOOKUP(H2586,[1]!Tabela11[[#All],[PEP/ORDEM]:[Mês_Acompanhamento]],8,0),"GIRO")</f>
        <v>GIRO</v>
      </c>
      <c r="AC2586" s="36" t="s">
        <v>73</v>
      </c>
      <c r="AD2586" s="37">
        <v>45644</v>
      </c>
      <c r="AE2586" s="32" t="str">
        <f t="shared" si="389"/>
        <v>Não realizado</v>
      </c>
      <c r="AF2586" s="38" t="s">
        <v>68</v>
      </c>
      <c r="AG2586" s="39">
        <f t="shared" si="385"/>
        <v>0</v>
      </c>
      <c r="AH2586" s="40">
        <v>2548098.5699999998</v>
      </c>
      <c r="AI2586" s="35" t="e">
        <f t="shared" si="387"/>
        <v>#N/A</v>
      </c>
      <c r="AJ2586" s="41">
        <v>0</v>
      </c>
      <c r="AK2586" s="51">
        <v>0</v>
      </c>
      <c r="AL2586" s="34" t="str">
        <f t="shared" si="388"/>
        <v>Mauricio Alves</v>
      </c>
    </row>
    <row r="2587" spans="1:38" hidden="1" x14ac:dyDescent="0.25">
      <c r="A2587" s="26" t="s">
        <v>0</v>
      </c>
      <c r="B2587" s="26" t="s">
        <v>180</v>
      </c>
      <c r="C2587" s="26" t="s">
        <v>558</v>
      </c>
      <c r="D2587" s="26" t="s">
        <v>40</v>
      </c>
      <c r="E2587" s="27">
        <v>8484</v>
      </c>
      <c r="F2587" s="67">
        <v>374</v>
      </c>
      <c r="G2587" s="67"/>
      <c r="H2587" s="44">
        <v>6000869010</v>
      </c>
      <c r="I2587" s="45">
        <v>67614966</v>
      </c>
      <c r="J2587" s="45" t="s">
        <v>368</v>
      </c>
      <c r="K2587" s="30" t="str">
        <f t="shared" si="378"/>
        <v>Custeio</v>
      </c>
      <c r="L2587" s="47"/>
      <c r="M2587" s="47" t="s">
        <v>420</v>
      </c>
      <c r="N2587" s="26" t="str">
        <f t="shared" si="380"/>
        <v>Pendente</v>
      </c>
      <c r="O2587" s="47" t="s">
        <v>45</v>
      </c>
      <c r="P2587" s="47" t="s">
        <v>970</v>
      </c>
      <c r="Q2587" s="26">
        <f>IFERROR(IFERROR(VLOOKUP(H2587,[1]STATUS_CAPEX!I:J,2,0),VLOOKUP(H2587,[1]STATUS_OPEX!H:I,2,0)),0)</f>
        <v>0</v>
      </c>
      <c r="R2587" s="135">
        <v>45635</v>
      </c>
      <c r="S2587" s="32" t="s">
        <v>66</v>
      </c>
      <c r="T2587" s="47" t="s">
        <v>72</v>
      </c>
      <c r="U2587" s="33" t="s">
        <v>67</v>
      </c>
      <c r="V2587" s="120" t="str">
        <f t="shared" si="383"/>
        <v>OK</v>
      </c>
      <c r="W2587" s="33" t="s">
        <v>49</v>
      </c>
      <c r="X2587" s="33" t="s">
        <v>49</v>
      </c>
      <c r="Y2587" s="33" t="str">
        <f t="shared" si="390"/>
        <v>NOK</v>
      </c>
      <c r="Z2587" s="14">
        <f t="shared" si="386"/>
        <v>0.6</v>
      </c>
      <c r="AA2587" s="48">
        <v>1363.96</v>
      </c>
      <c r="AB2587" s="76" t="str">
        <f>IFERROR(VLOOKUP(H2587,[1]!Tabela11[[#All],[PEP/ORDEM]:[Mês_Acompanhamento]],8,0),"GIRO")</f>
        <v>GIRO</v>
      </c>
      <c r="AC2587" s="36" t="s">
        <v>73</v>
      </c>
      <c r="AD2587" s="37">
        <v>45644</v>
      </c>
      <c r="AE2587" s="32" t="str">
        <f t="shared" si="389"/>
        <v>Não realizado</v>
      </c>
      <c r="AF2587" s="38" t="s">
        <v>68</v>
      </c>
      <c r="AG2587" s="39">
        <f t="shared" si="385"/>
        <v>0</v>
      </c>
      <c r="AH2587" s="40">
        <v>2548098.5699999998</v>
      </c>
      <c r="AI2587" s="35" t="e">
        <f t="shared" si="387"/>
        <v>#N/A</v>
      </c>
      <c r="AJ2587" s="41">
        <v>0</v>
      </c>
      <c r="AK2587" s="51">
        <v>0</v>
      </c>
      <c r="AL2587" s="34" t="str">
        <f t="shared" si="388"/>
        <v>Mauricio Alves</v>
      </c>
    </row>
    <row r="2588" spans="1:38" hidden="1" x14ac:dyDescent="0.25">
      <c r="A2588" s="26" t="s">
        <v>0</v>
      </c>
      <c r="B2588" s="26" t="s">
        <v>180</v>
      </c>
      <c r="C2588" s="26" t="s">
        <v>558</v>
      </c>
      <c r="D2588" s="26" t="s">
        <v>40</v>
      </c>
      <c r="E2588" s="27">
        <v>5684</v>
      </c>
      <c r="F2588" s="67">
        <v>375</v>
      </c>
      <c r="G2588" s="67"/>
      <c r="H2588" s="44">
        <v>6000869011</v>
      </c>
      <c r="I2588" s="45" t="s">
        <v>287</v>
      </c>
      <c r="J2588" s="45" t="s">
        <v>288</v>
      </c>
      <c r="K2588" s="30" t="str">
        <f t="shared" si="378"/>
        <v>Custeio</v>
      </c>
      <c r="L2588" s="47"/>
      <c r="M2588" s="47" t="s">
        <v>420</v>
      </c>
      <c r="N2588" s="26" t="str">
        <f t="shared" si="380"/>
        <v>Pendente</v>
      </c>
      <c r="O2588" s="47" t="s">
        <v>45</v>
      </c>
      <c r="P2588" s="47" t="s">
        <v>970</v>
      </c>
      <c r="Q2588" s="26">
        <f>IFERROR(IFERROR(VLOOKUP(H2588,[1]STATUS_CAPEX!I:J,2,0),VLOOKUP(H2588,[1]STATUS_OPEX!H:I,2,0)),0)</f>
        <v>0</v>
      </c>
      <c r="R2588" s="135">
        <v>45635</v>
      </c>
      <c r="S2588" s="32" t="s">
        <v>66</v>
      </c>
      <c r="T2588" s="47" t="s">
        <v>72</v>
      </c>
      <c r="U2588" s="33" t="s">
        <v>67</v>
      </c>
      <c r="V2588" s="120" t="str">
        <f t="shared" si="383"/>
        <v>OK</v>
      </c>
      <c r="W2588" s="33" t="s">
        <v>49</v>
      </c>
      <c r="X2588" s="33" t="s">
        <v>49</v>
      </c>
      <c r="Y2588" s="33" t="str">
        <f t="shared" si="390"/>
        <v>NOK</v>
      </c>
      <c r="Z2588" s="14">
        <f t="shared" si="386"/>
        <v>0.6</v>
      </c>
      <c r="AA2588" s="48">
        <v>2669.08</v>
      </c>
      <c r="AB2588" s="76" t="str">
        <f>IFERROR(VLOOKUP(H2588,[1]!Tabela11[[#All],[PEP/ORDEM]:[Mês_Acompanhamento]],8,0),"GIRO")</f>
        <v>GIRO</v>
      </c>
      <c r="AC2588" s="36" t="s">
        <v>73</v>
      </c>
      <c r="AD2588" s="37">
        <v>45644</v>
      </c>
      <c r="AE2588" s="32" t="str">
        <f t="shared" si="389"/>
        <v>Não realizado</v>
      </c>
      <c r="AF2588" s="38" t="s">
        <v>68</v>
      </c>
      <c r="AG2588" s="39">
        <f t="shared" si="385"/>
        <v>0</v>
      </c>
      <c r="AH2588" s="40">
        <v>2548098.5699999998</v>
      </c>
      <c r="AI2588" s="35" t="e">
        <f t="shared" si="387"/>
        <v>#N/A</v>
      </c>
      <c r="AJ2588" s="41">
        <v>0</v>
      </c>
      <c r="AK2588" s="51">
        <v>0</v>
      </c>
      <c r="AL2588" s="34" t="str">
        <f t="shared" si="388"/>
        <v>Mauricio Alves</v>
      </c>
    </row>
    <row r="2589" spans="1:38" hidden="1" x14ac:dyDescent="0.25">
      <c r="A2589" s="26" t="s">
        <v>0</v>
      </c>
      <c r="B2589" s="26" t="s">
        <v>180</v>
      </c>
      <c r="C2589" s="26" t="s">
        <v>558</v>
      </c>
      <c r="D2589" s="26" t="s">
        <v>40</v>
      </c>
      <c r="E2589" s="27">
        <v>20238</v>
      </c>
      <c r="F2589" s="67">
        <v>376</v>
      </c>
      <c r="G2589" s="67"/>
      <c r="H2589" s="44">
        <v>6000869012</v>
      </c>
      <c r="I2589" s="112">
        <v>93000016</v>
      </c>
      <c r="J2589" s="112" t="s">
        <v>332</v>
      </c>
      <c r="K2589" s="30" t="str">
        <f t="shared" si="378"/>
        <v>Custeio</v>
      </c>
      <c r="L2589" s="47"/>
      <c r="M2589" s="47" t="s">
        <v>420</v>
      </c>
      <c r="N2589" s="26" t="str">
        <f t="shared" si="380"/>
        <v>Pendente</v>
      </c>
      <c r="O2589" s="47" t="s">
        <v>137</v>
      </c>
      <c r="P2589" s="47" t="s">
        <v>110</v>
      </c>
      <c r="Q2589" s="26">
        <f>IFERROR(IFERROR(VLOOKUP(H2589,[1]STATUS_CAPEX!I:J,2,0),VLOOKUP(H2589,[1]STATUS_OPEX!H:I,2,0)),0)</f>
        <v>0</v>
      </c>
      <c r="R2589" s="135">
        <v>45635</v>
      </c>
      <c r="S2589" s="32" t="s">
        <v>66</v>
      </c>
      <c r="T2589" s="47" t="s">
        <v>72</v>
      </c>
      <c r="U2589" s="33" t="s">
        <v>67</v>
      </c>
      <c r="V2589" s="120" t="str">
        <f t="shared" si="383"/>
        <v>OK</v>
      </c>
      <c r="W2589" s="33" t="s">
        <v>49</v>
      </c>
      <c r="X2589" s="33" t="s">
        <v>49</v>
      </c>
      <c r="Y2589" s="33" t="str">
        <f t="shared" si="390"/>
        <v>NOK</v>
      </c>
      <c r="Z2589" s="14">
        <f t="shared" si="386"/>
        <v>0.6</v>
      </c>
      <c r="AA2589" s="48">
        <v>2236.08</v>
      </c>
      <c r="AB2589" s="76" t="str">
        <f>IFERROR(VLOOKUP(H2589,[1]!Tabela11[[#All],[PEP/ORDEM]:[Mês_Acompanhamento]],8,0),"GIRO")</f>
        <v>GIRO</v>
      </c>
      <c r="AC2589" s="36" t="s">
        <v>73</v>
      </c>
      <c r="AD2589" s="37">
        <v>45645</v>
      </c>
      <c r="AE2589" s="32" t="str">
        <f t="shared" si="389"/>
        <v>Não realizado</v>
      </c>
      <c r="AF2589" s="38" t="s">
        <v>68</v>
      </c>
      <c r="AG2589" s="39">
        <f t="shared" si="385"/>
        <v>0</v>
      </c>
      <c r="AH2589" s="40">
        <v>2548098.5699999998</v>
      </c>
      <c r="AI2589" s="35" t="e">
        <f t="shared" si="387"/>
        <v>#N/A</v>
      </c>
      <c r="AJ2589" s="41">
        <v>0</v>
      </c>
      <c r="AK2589" s="51">
        <v>0</v>
      </c>
      <c r="AL2589" s="34" t="str">
        <f t="shared" si="388"/>
        <v>Mauricio Alves</v>
      </c>
    </row>
    <row r="2590" spans="1:38" ht="28.5" hidden="1" x14ac:dyDescent="0.25">
      <c r="A2590" s="26" t="s">
        <v>183</v>
      </c>
      <c r="B2590" s="30" t="s">
        <v>513</v>
      </c>
      <c r="C2590" s="26" t="s">
        <v>514</v>
      </c>
      <c r="D2590" s="26" t="s">
        <v>354</v>
      </c>
      <c r="E2590" s="27">
        <v>31782</v>
      </c>
      <c r="F2590" s="67">
        <v>377</v>
      </c>
      <c r="G2590" s="67"/>
      <c r="H2590" s="44" t="s">
        <v>514</v>
      </c>
      <c r="I2590" s="45">
        <v>230000938</v>
      </c>
      <c r="J2590" s="45" t="s">
        <v>63</v>
      </c>
      <c r="K2590" s="30" t="str">
        <f t="shared" si="378"/>
        <v>Sem Informação</v>
      </c>
      <c r="L2590" s="47" t="s">
        <v>136</v>
      </c>
      <c r="M2590" s="47" t="s">
        <v>420</v>
      </c>
      <c r="N2590" s="26" t="str">
        <f t="shared" si="380"/>
        <v>Pendente</v>
      </c>
      <c r="O2590" s="47" t="s">
        <v>64</v>
      </c>
      <c r="P2590" s="47" t="s">
        <v>946</v>
      </c>
      <c r="Q2590" s="26">
        <f>IFERROR(IFERROR(VLOOKUP(H2590,[1]STATUS_CAPEX!I:J,2,0),VLOOKUP(H2590,[1]STATUS_OPEX!H:I,2,0)),0)</f>
        <v>0</v>
      </c>
      <c r="R2590" s="135">
        <v>45635</v>
      </c>
      <c r="S2590" s="32" t="s">
        <v>66</v>
      </c>
      <c r="T2590" s="47" t="s">
        <v>48</v>
      </c>
      <c r="U2590" s="33" t="s">
        <v>67</v>
      </c>
      <c r="V2590" s="120" t="str">
        <f t="shared" si="383"/>
        <v>OK</v>
      </c>
      <c r="W2590" s="33" t="s">
        <v>148</v>
      </c>
      <c r="X2590" s="33" t="s">
        <v>148</v>
      </c>
      <c r="Y2590" s="33" t="str">
        <f t="shared" si="390"/>
        <v>NOK</v>
      </c>
      <c r="Z2590" s="14">
        <f t="shared" si="386"/>
        <v>0.2</v>
      </c>
      <c r="AA2590" s="48">
        <v>1446.94</v>
      </c>
      <c r="AB2590" s="76" t="str">
        <f>IFERROR(VLOOKUP(H2590,[1]!Tabela11[[#All],[PEP/ORDEM]:[Mês_Acompanhamento]],8,0),"GIRO")</f>
        <v>GIRO</v>
      </c>
      <c r="AC2590" s="36" t="s">
        <v>347</v>
      </c>
      <c r="AD2590" s="37" t="s">
        <v>51</v>
      </c>
      <c r="AE2590" s="32" t="str">
        <f t="shared" si="389"/>
        <v>Não realizado</v>
      </c>
      <c r="AF2590" s="38" t="s">
        <v>68</v>
      </c>
      <c r="AG2590" s="39">
        <f t="shared" si="385"/>
        <v>1446.94</v>
      </c>
      <c r="AH2590" s="40">
        <v>2548098.5699999998</v>
      </c>
      <c r="AI2590" s="35" t="e">
        <f t="shared" si="387"/>
        <v>#N/A</v>
      </c>
      <c r="AJ2590" s="110"/>
      <c r="AK2590" s="77"/>
      <c r="AL2590" s="34" t="str">
        <f t="shared" si="388"/>
        <v>Erica Fragoso</v>
      </c>
    </row>
    <row r="2591" spans="1:38" hidden="1" x14ac:dyDescent="0.25">
      <c r="A2591" s="26" t="s">
        <v>0</v>
      </c>
      <c r="B2591" s="26" t="s">
        <v>180</v>
      </c>
      <c r="C2591" s="26" t="s">
        <v>558</v>
      </c>
      <c r="D2591" s="26" t="s">
        <v>40</v>
      </c>
      <c r="E2591" s="27">
        <v>38398</v>
      </c>
      <c r="F2591" s="67">
        <v>378</v>
      </c>
      <c r="G2591" s="67"/>
      <c r="H2591" s="44">
        <v>6000869013</v>
      </c>
      <c r="I2591" s="211">
        <v>93000056</v>
      </c>
      <c r="J2591" s="211" t="s">
        <v>380</v>
      </c>
      <c r="K2591" s="30" t="str">
        <f t="shared" si="378"/>
        <v>Custeio</v>
      </c>
      <c r="L2591" s="47"/>
      <c r="M2591" s="47" t="s">
        <v>420</v>
      </c>
      <c r="N2591" s="26" t="str">
        <f t="shared" si="380"/>
        <v>Pendente</v>
      </c>
      <c r="O2591" s="47" t="s">
        <v>45</v>
      </c>
      <c r="P2591" s="47" t="s">
        <v>638</v>
      </c>
      <c r="Q2591" s="26">
        <f>IFERROR(IFERROR(VLOOKUP(H2591,[1]STATUS_CAPEX!I:J,2,0),VLOOKUP(H2591,[1]STATUS_OPEX!H:I,2,0)),0)</f>
        <v>0</v>
      </c>
      <c r="R2591" s="135">
        <v>45635</v>
      </c>
      <c r="S2591" s="32" t="s">
        <v>66</v>
      </c>
      <c r="T2591" s="47" t="s">
        <v>72</v>
      </c>
      <c r="U2591" s="33" t="s">
        <v>67</v>
      </c>
      <c r="V2591" s="120" t="str">
        <f t="shared" si="383"/>
        <v>OK</v>
      </c>
      <c r="W2591" s="33" t="s">
        <v>49</v>
      </c>
      <c r="X2591" s="33" t="s">
        <v>49</v>
      </c>
      <c r="Y2591" s="33" t="str">
        <f t="shared" si="390"/>
        <v>NOK</v>
      </c>
      <c r="Z2591" s="14">
        <f t="shared" si="386"/>
        <v>0.6</v>
      </c>
      <c r="AA2591" s="48">
        <v>1876.94</v>
      </c>
      <c r="AB2591" s="76" t="str">
        <f>IFERROR(VLOOKUP(H2591,[1]!Tabela11[[#All],[PEP/ORDEM]:[Mês_Acompanhamento]],8,0),"GIRO")</f>
        <v>GIRO</v>
      </c>
      <c r="AC2591" s="36" t="s">
        <v>73</v>
      </c>
      <c r="AD2591" s="37">
        <v>45645</v>
      </c>
      <c r="AE2591" s="32" t="str">
        <f t="shared" si="389"/>
        <v>Não realizado</v>
      </c>
      <c r="AF2591" s="38" t="s">
        <v>68</v>
      </c>
      <c r="AG2591" s="39">
        <f t="shared" si="385"/>
        <v>0</v>
      </c>
      <c r="AH2591" s="40">
        <v>2548098.5699999998</v>
      </c>
      <c r="AI2591" s="35" t="e">
        <f t="shared" si="387"/>
        <v>#N/A</v>
      </c>
      <c r="AJ2591" s="41">
        <v>0</v>
      </c>
      <c r="AK2591" s="51">
        <v>0</v>
      </c>
      <c r="AL2591" s="34" t="str">
        <f t="shared" si="388"/>
        <v>Mauricio Alves</v>
      </c>
    </row>
    <row r="2592" spans="1:38" hidden="1" x14ac:dyDescent="0.25">
      <c r="A2592" s="26" t="s">
        <v>0</v>
      </c>
      <c r="B2592" s="26" t="s">
        <v>180</v>
      </c>
      <c r="C2592" s="26" t="s">
        <v>558</v>
      </c>
      <c r="D2592" s="26" t="s">
        <v>40</v>
      </c>
      <c r="E2592" s="27">
        <v>10161</v>
      </c>
      <c r="F2592" s="67">
        <v>379</v>
      </c>
      <c r="G2592" s="67"/>
      <c r="H2592" s="44">
        <v>6000869014</v>
      </c>
      <c r="I2592" s="45">
        <v>93001154</v>
      </c>
      <c r="J2592" s="45" t="s">
        <v>380</v>
      </c>
      <c r="K2592" s="30" t="str">
        <f t="shared" si="378"/>
        <v>Custeio</v>
      </c>
      <c r="L2592" s="47"/>
      <c r="M2592" s="47" t="s">
        <v>420</v>
      </c>
      <c r="N2592" s="26" t="str">
        <f t="shared" si="380"/>
        <v>Pendente</v>
      </c>
      <c r="O2592" s="47" t="s">
        <v>64</v>
      </c>
      <c r="P2592" s="47" t="s">
        <v>970</v>
      </c>
      <c r="Q2592" s="26">
        <f>IFERROR(IFERROR(VLOOKUP(H2592,[1]STATUS_CAPEX!I:J,2,0),VLOOKUP(H2592,[1]STATUS_OPEX!H:I,2,0)),0)</f>
        <v>0</v>
      </c>
      <c r="R2592" s="135">
        <v>45635</v>
      </c>
      <c r="S2592" s="32" t="s">
        <v>66</v>
      </c>
      <c r="T2592" s="47" t="s">
        <v>72</v>
      </c>
      <c r="U2592" s="33" t="s">
        <v>67</v>
      </c>
      <c r="V2592" s="120" t="str">
        <f t="shared" si="383"/>
        <v>OK</v>
      </c>
      <c r="W2592" s="33" t="s">
        <v>49</v>
      </c>
      <c r="X2592" s="33" t="s">
        <v>49</v>
      </c>
      <c r="Y2592" s="33" t="str">
        <f t="shared" si="390"/>
        <v>NOK</v>
      </c>
      <c r="Z2592" s="14">
        <f t="shared" si="386"/>
        <v>0.6</v>
      </c>
      <c r="AA2592" s="48">
        <v>1207.02</v>
      </c>
      <c r="AB2592" s="76" t="str">
        <f>IFERROR(VLOOKUP(H2592,[1]!Tabela11[[#All],[PEP/ORDEM]:[Mês_Acompanhamento]],8,0),"GIRO")</f>
        <v>GIRO</v>
      </c>
      <c r="AC2592" s="36" t="s">
        <v>73</v>
      </c>
      <c r="AD2592" s="37">
        <v>45645</v>
      </c>
      <c r="AE2592" s="32" t="str">
        <f t="shared" si="389"/>
        <v>Não realizado</v>
      </c>
      <c r="AF2592" s="38" t="s">
        <v>68</v>
      </c>
      <c r="AG2592" s="39">
        <f t="shared" si="385"/>
        <v>0</v>
      </c>
      <c r="AH2592" s="40">
        <v>2548098.5699999998</v>
      </c>
      <c r="AI2592" s="35" t="e">
        <f t="shared" si="387"/>
        <v>#N/A</v>
      </c>
      <c r="AJ2592" s="41">
        <v>0</v>
      </c>
      <c r="AK2592" s="51">
        <v>0</v>
      </c>
      <c r="AL2592" s="34" t="str">
        <f t="shared" si="388"/>
        <v>Mauricio Alves</v>
      </c>
    </row>
    <row r="2593" spans="1:38" hidden="1" x14ac:dyDescent="0.25">
      <c r="A2593" s="26" t="s">
        <v>0</v>
      </c>
      <c r="B2593" s="26" t="s">
        <v>180</v>
      </c>
      <c r="C2593" s="26" t="s">
        <v>558</v>
      </c>
      <c r="D2593" s="26" t="s">
        <v>40</v>
      </c>
      <c r="E2593" s="27">
        <v>45320249</v>
      </c>
      <c r="F2593" s="67">
        <v>380</v>
      </c>
      <c r="G2593" s="67"/>
      <c r="H2593" s="44">
        <v>6000869015</v>
      </c>
      <c r="I2593" s="45">
        <v>93000214</v>
      </c>
      <c r="J2593" s="45" t="s">
        <v>1153</v>
      </c>
      <c r="K2593" s="30" t="str">
        <f t="shared" si="378"/>
        <v>Custeio</v>
      </c>
      <c r="L2593" s="47"/>
      <c r="M2593" s="47" t="s">
        <v>420</v>
      </c>
      <c r="N2593" s="26" t="str">
        <f t="shared" si="380"/>
        <v>Pendente</v>
      </c>
      <c r="O2593" s="47" t="s">
        <v>45</v>
      </c>
      <c r="P2593" s="47" t="s">
        <v>537</v>
      </c>
      <c r="Q2593" s="26">
        <f>IFERROR(IFERROR(VLOOKUP(H2593,[1]STATUS_CAPEX!I:J,2,0),VLOOKUP(H2593,[1]STATUS_OPEX!H:I,2,0)),0)</f>
        <v>0</v>
      </c>
      <c r="R2593" s="135">
        <v>45635</v>
      </c>
      <c r="S2593" s="32" t="s">
        <v>66</v>
      </c>
      <c r="T2593" s="47" t="s">
        <v>72</v>
      </c>
      <c r="U2593" s="33" t="s">
        <v>67</v>
      </c>
      <c r="V2593" s="120" t="str">
        <f t="shared" si="383"/>
        <v>OK</v>
      </c>
      <c r="W2593" s="33" t="s">
        <v>49</v>
      </c>
      <c r="X2593" s="33" t="s">
        <v>49</v>
      </c>
      <c r="Y2593" s="33" t="str">
        <f t="shared" si="390"/>
        <v>NOK</v>
      </c>
      <c r="Z2593" s="14">
        <f t="shared" si="386"/>
        <v>0.6</v>
      </c>
      <c r="AA2593" s="48">
        <v>1596.31</v>
      </c>
      <c r="AB2593" s="76" t="str">
        <f>IFERROR(VLOOKUP(H2593,[1]!Tabela11[[#All],[PEP/ORDEM]:[Mês_Acompanhamento]],8,0),"GIRO")</f>
        <v>GIRO</v>
      </c>
      <c r="AC2593" s="36" t="s">
        <v>73</v>
      </c>
      <c r="AD2593" s="37">
        <v>45645</v>
      </c>
      <c r="AE2593" s="32" t="str">
        <f t="shared" si="389"/>
        <v>Não realizado</v>
      </c>
      <c r="AF2593" s="38" t="s">
        <v>68</v>
      </c>
      <c r="AG2593" s="39">
        <f t="shared" si="385"/>
        <v>0</v>
      </c>
      <c r="AH2593" s="40">
        <v>2548098.5699999998</v>
      </c>
      <c r="AI2593" s="35" t="e">
        <f t="shared" si="387"/>
        <v>#N/A</v>
      </c>
      <c r="AJ2593" s="41">
        <v>0</v>
      </c>
      <c r="AK2593" s="51">
        <v>0</v>
      </c>
      <c r="AL2593" s="34" t="str">
        <f t="shared" si="388"/>
        <v>Mauricio Alves</v>
      </c>
    </row>
    <row r="2594" spans="1:38" hidden="1" x14ac:dyDescent="0.25">
      <c r="A2594" s="26" t="s">
        <v>0</v>
      </c>
      <c r="B2594" s="26" t="s">
        <v>180</v>
      </c>
      <c r="C2594" s="26" t="s">
        <v>558</v>
      </c>
      <c r="D2594" s="26" t="s">
        <v>40</v>
      </c>
      <c r="E2594" s="27">
        <v>35450</v>
      </c>
      <c r="F2594" s="67">
        <v>381</v>
      </c>
      <c r="G2594" s="67"/>
      <c r="H2594" s="44">
        <v>6000869016</v>
      </c>
      <c r="I2594" s="45">
        <v>93016584</v>
      </c>
      <c r="J2594" s="45" t="s">
        <v>380</v>
      </c>
      <c r="K2594" s="30" t="str">
        <f t="shared" ref="K2594:K2657" si="391">IF(OR(ISNUMBER( FIND("Criar PEP",H2594)), ISNUMBER( FIND("Criar Ordem",H2594))), "Sem Informação", IFERROR(IF(MID(H2594,11,3)&lt;&gt;"", MID(H2594,11,3), "Custeio"), "Custeio"))</f>
        <v>Custeio</v>
      </c>
      <c r="L2594" s="47"/>
      <c r="M2594" s="47" t="s">
        <v>420</v>
      </c>
      <c r="N2594" s="26" t="str">
        <f t="shared" si="380"/>
        <v>Pendente</v>
      </c>
      <c r="O2594" s="47" t="s">
        <v>45</v>
      </c>
      <c r="P2594" s="47" t="s">
        <v>653</v>
      </c>
      <c r="Q2594" s="26">
        <f>IFERROR(IFERROR(VLOOKUP(H2594,[1]STATUS_CAPEX!I:J,2,0),VLOOKUP(H2594,[1]STATUS_OPEX!H:I,2,0)),0)</f>
        <v>0</v>
      </c>
      <c r="R2594" s="135">
        <v>45635</v>
      </c>
      <c r="S2594" s="32" t="s">
        <v>66</v>
      </c>
      <c r="T2594" s="47" t="s">
        <v>72</v>
      </c>
      <c r="U2594" s="33" t="s">
        <v>67</v>
      </c>
      <c r="V2594" s="120" t="str">
        <f t="shared" si="383"/>
        <v>OK</v>
      </c>
      <c r="W2594" s="33" t="s">
        <v>49</v>
      </c>
      <c r="X2594" s="33" t="s">
        <v>49</v>
      </c>
      <c r="Y2594" s="33" t="str">
        <f t="shared" si="390"/>
        <v>NOK</v>
      </c>
      <c r="Z2594" s="14">
        <f t="shared" si="386"/>
        <v>0.6</v>
      </c>
      <c r="AA2594" s="48">
        <v>52.23</v>
      </c>
      <c r="AB2594" s="76" t="str">
        <f>IFERROR(VLOOKUP(H2594,[1]!Tabela11[[#All],[PEP/ORDEM]:[Mês_Acompanhamento]],8,0),"GIRO")</f>
        <v>GIRO</v>
      </c>
      <c r="AC2594" s="36" t="s">
        <v>73</v>
      </c>
      <c r="AD2594" s="37">
        <v>45645</v>
      </c>
      <c r="AE2594" s="32" t="str">
        <f t="shared" si="389"/>
        <v>Não realizado</v>
      </c>
      <c r="AF2594" s="38" t="s">
        <v>68</v>
      </c>
      <c r="AG2594" s="39">
        <f t="shared" si="385"/>
        <v>0</v>
      </c>
      <c r="AH2594" s="40">
        <v>2548098.5699999998</v>
      </c>
      <c r="AI2594" s="35" t="e">
        <f t="shared" si="387"/>
        <v>#N/A</v>
      </c>
      <c r="AJ2594" s="41">
        <v>0</v>
      </c>
      <c r="AK2594" s="51">
        <v>0</v>
      </c>
      <c r="AL2594" s="34" t="str">
        <f t="shared" si="388"/>
        <v>Mauricio Alves</v>
      </c>
    </row>
    <row r="2595" spans="1:38" hidden="1" x14ac:dyDescent="0.25">
      <c r="A2595" s="26" t="s">
        <v>0</v>
      </c>
      <c r="B2595" s="26" t="s">
        <v>180</v>
      </c>
      <c r="C2595" s="26" t="s">
        <v>180</v>
      </c>
      <c r="D2595" s="26" t="s">
        <v>40</v>
      </c>
      <c r="E2595" s="27">
        <v>35313</v>
      </c>
      <c r="F2595" s="67">
        <v>382</v>
      </c>
      <c r="G2595" s="67"/>
      <c r="H2595" s="44">
        <v>6000865141</v>
      </c>
      <c r="I2595" s="45" t="s">
        <v>287</v>
      </c>
      <c r="J2595" s="45" t="s">
        <v>1311</v>
      </c>
      <c r="K2595" s="30" t="str">
        <f t="shared" si="391"/>
        <v>Custeio</v>
      </c>
      <c r="L2595" s="47"/>
      <c r="M2595" s="47" t="s">
        <v>420</v>
      </c>
      <c r="N2595" s="26" t="str">
        <f t="shared" si="380"/>
        <v>Pendente</v>
      </c>
      <c r="O2595" s="47" t="s">
        <v>122</v>
      </c>
      <c r="P2595" s="47" t="s">
        <v>970</v>
      </c>
      <c r="Q2595" s="26" t="str">
        <f>IFERROR(IFERROR(VLOOKUP(H2595,[1]STATUS_CAPEX!I:J,2,0),VLOOKUP(H2595,[1]STATUS_OPEX!H:I,2,0)),0)</f>
        <v>LIB //ATEC</v>
      </c>
      <c r="R2595" s="135">
        <v>45635</v>
      </c>
      <c r="S2595" s="32" t="s">
        <v>66</v>
      </c>
      <c r="T2595" s="47" t="s">
        <v>72</v>
      </c>
      <c r="U2595" s="33" t="s">
        <v>67</v>
      </c>
      <c r="V2595" s="120" t="str">
        <f t="shared" si="383"/>
        <v>OK</v>
      </c>
      <c r="W2595" s="33" t="s">
        <v>49</v>
      </c>
      <c r="X2595" s="33" t="s">
        <v>49</v>
      </c>
      <c r="Y2595" s="33" t="str">
        <f t="shared" si="390"/>
        <v>NOK</v>
      </c>
      <c r="Z2595" s="14">
        <f t="shared" si="386"/>
        <v>0.6</v>
      </c>
      <c r="AA2595" s="48">
        <v>5282.32</v>
      </c>
      <c r="AB2595" s="76" t="str">
        <f>IFERROR(VLOOKUP(H2595,[1]!Tabela11[[#All],[PEP/ORDEM]:[Mês_Acompanhamento]],8,0),"GIRO")</f>
        <v>GIRO</v>
      </c>
      <c r="AC2595" s="36" t="s">
        <v>73</v>
      </c>
      <c r="AD2595" s="37">
        <v>45645</v>
      </c>
      <c r="AE2595" s="32" t="str">
        <f t="shared" si="389"/>
        <v>Não realizado</v>
      </c>
      <c r="AF2595" s="38" t="s">
        <v>68</v>
      </c>
      <c r="AG2595" s="39">
        <f t="shared" si="385"/>
        <v>0</v>
      </c>
      <c r="AH2595" s="40">
        <v>2548098.5699999998</v>
      </c>
      <c r="AI2595" s="35" t="e">
        <f t="shared" si="387"/>
        <v>#N/A</v>
      </c>
      <c r="AJ2595" s="41">
        <v>0</v>
      </c>
      <c r="AK2595" s="51">
        <v>0</v>
      </c>
      <c r="AL2595" s="34" t="str">
        <f t="shared" si="388"/>
        <v>Mauricio Alves</v>
      </c>
    </row>
    <row r="2596" spans="1:38" hidden="1" x14ac:dyDescent="0.25">
      <c r="A2596" s="26" t="s">
        <v>365</v>
      </c>
      <c r="B2596" s="26" t="s">
        <v>180</v>
      </c>
      <c r="C2596" s="26" t="s">
        <v>180</v>
      </c>
      <c r="D2596" s="26" t="s">
        <v>40</v>
      </c>
      <c r="E2596" s="27">
        <v>16971</v>
      </c>
      <c r="F2596" s="67">
        <v>383</v>
      </c>
      <c r="G2596" s="67"/>
      <c r="H2596" s="44">
        <v>6000867225</v>
      </c>
      <c r="I2596" s="45">
        <v>67603128</v>
      </c>
      <c r="J2596" s="45" t="s">
        <v>380</v>
      </c>
      <c r="K2596" s="30" t="str">
        <f t="shared" si="391"/>
        <v>Custeio</v>
      </c>
      <c r="L2596" s="47"/>
      <c r="M2596" s="47" t="s">
        <v>420</v>
      </c>
      <c r="N2596" s="26" t="str">
        <f t="shared" si="380"/>
        <v>Realizado</v>
      </c>
      <c r="O2596" s="47" t="s">
        <v>117</v>
      </c>
      <c r="P2596" s="47" t="s">
        <v>76</v>
      </c>
      <c r="Q2596" s="26" t="str">
        <f>IFERROR(IFERROR(VLOOKUP(H2596,[1]STATUS_CAPEX!I:J,2,0),VLOOKUP(H2596,[1]STATUS_OPEX!H:I,2,0)),0)</f>
        <v>LIB //CONC</v>
      </c>
      <c r="R2596" s="135">
        <v>45635</v>
      </c>
      <c r="S2596" s="32" t="s">
        <v>66</v>
      </c>
      <c r="T2596" s="47" t="s">
        <v>72</v>
      </c>
      <c r="U2596" s="33" t="s">
        <v>39</v>
      </c>
      <c r="V2596" s="120" t="str">
        <f t="shared" si="383"/>
        <v>OK</v>
      </c>
      <c r="W2596" s="33" t="s">
        <v>49</v>
      </c>
      <c r="X2596" s="33" t="s">
        <v>49</v>
      </c>
      <c r="Y2596" s="33" t="str">
        <f t="shared" si="390"/>
        <v>OK</v>
      </c>
      <c r="Z2596" s="14">
        <f t="shared" si="386"/>
        <v>1</v>
      </c>
      <c r="AA2596" s="48">
        <v>7382.53</v>
      </c>
      <c r="AB2596" s="76" t="str">
        <f>IFERROR(VLOOKUP(H2596,[1]!Tabela11[[#All],[PEP/ORDEM]:[Mês_Acompanhamento]],8,0),"GIRO")</f>
        <v>GIRO</v>
      </c>
      <c r="AC2596" s="36" t="s">
        <v>1048</v>
      </c>
      <c r="AD2596" s="37" t="s">
        <v>51</v>
      </c>
      <c r="AE2596" s="32" t="str">
        <f t="shared" si="389"/>
        <v>Realizado</v>
      </c>
      <c r="AF2596" s="38" t="s">
        <v>68</v>
      </c>
      <c r="AG2596" s="39">
        <f t="shared" si="385"/>
        <v>3583.51</v>
      </c>
      <c r="AH2596" s="40">
        <v>2548098.5699999998</v>
      </c>
      <c r="AI2596" s="35" t="e">
        <f t="shared" si="387"/>
        <v>#N/A</v>
      </c>
      <c r="AJ2596" s="41">
        <v>26737811</v>
      </c>
      <c r="AK2596" s="51">
        <v>3583.51</v>
      </c>
      <c r="AL2596" s="34" t="str">
        <f t="shared" si="388"/>
        <v>Mauricio Alves</v>
      </c>
    </row>
    <row r="2597" spans="1:38" hidden="1" x14ac:dyDescent="0.25">
      <c r="A2597" s="26" t="s">
        <v>0</v>
      </c>
      <c r="B2597" s="26" t="s">
        <v>180</v>
      </c>
      <c r="C2597" s="26" t="s">
        <v>180</v>
      </c>
      <c r="D2597" s="26" t="s">
        <v>40</v>
      </c>
      <c r="E2597" s="27" t="s">
        <v>1325</v>
      </c>
      <c r="F2597" s="67">
        <v>384</v>
      </c>
      <c r="G2597" s="67"/>
      <c r="H2597" s="44">
        <v>6000863418</v>
      </c>
      <c r="I2597" s="45" t="s">
        <v>287</v>
      </c>
      <c r="J2597" s="45" t="s">
        <v>1326</v>
      </c>
      <c r="K2597" s="30" t="str">
        <f t="shared" si="391"/>
        <v>Custeio</v>
      </c>
      <c r="L2597" s="47"/>
      <c r="M2597" s="47" t="s">
        <v>420</v>
      </c>
      <c r="N2597" s="26" t="str">
        <f t="shared" si="380"/>
        <v>Pendente</v>
      </c>
      <c r="O2597" s="47" t="s">
        <v>45</v>
      </c>
      <c r="P2597" s="47" t="s">
        <v>1327</v>
      </c>
      <c r="Q2597" s="26" t="str">
        <f>IFERROR(IFERROR(VLOOKUP(H2597,[1]STATUS_CAPEX!I:J,2,0),VLOOKUP(H2597,[1]STATUS_OPEX!H:I,2,0)),0)</f>
        <v>LIB //ATEC</v>
      </c>
      <c r="R2597" s="135">
        <v>45635</v>
      </c>
      <c r="S2597" s="32" t="s">
        <v>66</v>
      </c>
      <c r="T2597" s="47" t="s">
        <v>72</v>
      </c>
      <c r="U2597" s="33" t="s">
        <v>67</v>
      </c>
      <c r="V2597" s="120" t="str">
        <f t="shared" si="383"/>
        <v>OK</v>
      </c>
      <c r="W2597" s="33" t="s">
        <v>49</v>
      </c>
      <c r="X2597" s="33" t="s">
        <v>49</v>
      </c>
      <c r="Y2597" s="33" t="str">
        <f t="shared" si="390"/>
        <v>NOK</v>
      </c>
      <c r="Z2597" s="14">
        <f t="shared" si="386"/>
        <v>0.6</v>
      </c>
      <c r="AA2597" s="48">
        <v>1240.26</v>
      </c>
      <c r="AB2597" s="76" t="str">
        <f>IFERROR(VLOOKUP(H2597,[1]!Tabela11[[#All],[PEP/ORDEM]:[Mês_Acompanhamento]],8,0),"GIRO")</f>
        <v>GIRO</v>
      </c>
      <c r="AC2597" s="36" t="s">
        <v>73</v>
      </c>
      <c r="AD2597" s="37">
        <v>45645</v>
      </c>
      <c r="AE2597" s="32" t="str">
        <f t="shared" si="389"/>
        <v>Não realizado</v>
      </c>
      <c r="AF2597" s="38" t="s">
        <v>68</v>
      </c>
      <c r="AG2597" s="39">
        <f t="shared" si="385"/>
        <v>0</v>
      </c>
      <c r="AH2597" s="40">
        <v>2548098.5699999998</v>
      </c>
      <c r="AI2597" s="35" t="e">
        <f t="shared" si="387"/>
        <v>#N/A</v>
      </c>
      <c r="AJ2597" s="41">
        <v>0</v>
      </c>
      <c r="AK2597" s="51">
        <v>0</v>
      </c>
      <c r="AL2597" s="34" t="str">
        <f t="shared" si="388"/>
        <v>Mauricio Alves</v>
      </c>
    </row>
    <row r="2598" spans="1:38" hidden="1" x14ac:dyDescent="0.25">
      <c r="A2598" s="26" t="s">
        <v>0</v>
      </c>
      <c r="B2598" s="26" t="s">
        <v>180</v>
      </c>
      <c r="C2598" s="26" t="s">
        <v>558</v>
      </c>
      <c r="D2598" s="26" t="s">
        <v>40</v>
      </c>
      <c r="E2598" s="27">
        <v>5861</v>
      </c>
      <c r="F2598" s="67">
        <v>385</v>
      </c>
      <c r="G2598" s="67"/>
      <c r="H2598" s="44">
        <v>6000869017</v>
      </c>
      <c r="I2598" s="45" t="s">
        <v>287</v>
      </c>
      <c r="J2598" s="45" t="s">
        <v>1328</v>
      </c>
      <c r="K2598" s="30" t="str">
        <f t="shared" si="391"/>
        <v>Custeio</v>
      </c>
      <c r="L2598" s="47"/>
      <c r="M2598" s="47" t="s">
        <v>420</v>
      </c>
      <c r="N2598" s="26" t="str">
        <f t="shared" si="380"/>
        <v>Pendente</v>
      </c>
      <c r="O2598" s="47" t="s">
        <v>45</v>
      </c>
      <c r="P2598" s="47" t="s">
        <v>638</v>
      </c>
      <c r="Q2598" s="26">
        <f>IFERROR(IFERROR(VLOOKUP(H2598,[1]STATUS_CAPEX!I:J,2,0),VLOOKUP(H2598,[1]STATUS_OPEX!H:I,2,0)),0)</f>
        <v>0</v>
      </c>
      <c r="R2598" s="135">
        <v>45635</v>
      </c>
      <c r="S2598" s="32" t="s">
        <v>66</v>
      </c>
      <c r="T2598" s="47" t="s">
        <v>72</v>
      </c>
      <c r="U2598" s="33" t="s">
        <v>67</v>
      </c>
      <c r="V2598" s="120" t="str">
        <f t="shared" si="383"/>
        <v>OK</v>
      </c>
      <c r="W2598" s="33" t="s">
        <v>49</v>
      </c>
      <c r="X2598" s="33" t="s">
        <v>49</v>
      </c>
      <c r="Y2598" s="33" t="str">
        <f t="shared" si="390"/>
        <v>NOK</v>
      </c>
      <c r="Z2598" s="14">
        <f t="shared" si="386"/>
        <v>0.6</v>
      </c>
      <c r="AA2598" s="48">
        <v>3260.2</v>
      </c>
      <c r="AB2598" s="76" t="str">
        <f>IFERROR(VLOOKUP(H2598,[1]!Tabela11[[#All],[PEP/ORDEM]:[Mês_Acompanhamento]],8,0),"GIRO")</f>
        <v>GIRO</v>
      </c>
      <c r="AC2598" s="36" t="s">
        <v>73</v>
      </c>
      <c r="AD2598" s="37">
        <v>45645</v>
      </c>
      <c r="AE2598" s="32" t="str">
        <f t="shared" si="389"/>
        <v>Não realizado</v>
      </c>
      <c r="AF2598" s="38" t="s">
        <v>68</v>
      </c>
      <c r="AG2598" s="39">
        <f t="shared" si="385"/>
        <v>0</v>
      </c>
      <c r="AH2598" s="40">
        <v>2548098.5699999998</v>
      </c>
      <c r="AI2598" s="35" t="e">
        <f t="shared" si="387"/>
        <v>#N/A</v>
      </c>
      <c r="AJ2598" s="41">
        <v>0</v>
      </c>
      <c r="AK2598" s="51">
        <v>0</v>
      </c>
      <c r="AL2598" s="34" t="str">
        <f t="shared" si="388"/>
        <v>Mauricio Alves</v>
      </c>
    </row>
    <row r="2599" spans="1:38" hidden="1" x14ac:dyDescent="0.25">
      <c r="A2599" s="26" t="s">
        <v>0</v>
      </c>
      <c r="B2599" s="26" t="s">
        <v>180</v>
      </c>
      <c r="C2599" s="26" t="s">
        <v>558</v>
      </c>
      <c r="D2599" s="26" t="s">
        <v>40</v>
      </c>
      <c r="E2599" s="27">
        <v>16666</v>
      </c>
      <c r="F2599" s="67">
        <v>386</v>
      </c>
      <c r="G2599" s="67"/>
      <c r="H2599" s="44">
        <v>6000860609</v>
      </c>
      <c r="I2599" s="45">
        <v>230000805</v>
      </c>
      <c r="J2599" s="45" t="s">
        <v>1134</v>
      </c>
      <c r="K2599" s="30" t="str">
        <f t="shared" si="391"/>
        <v>Custeio</v>
      </c>
      <c r="L2599" s="47"/>
      <c r="M2599" s="47" t="s">
        <v>420</v>
      </c>
      <c r="N2599" s="26" t="str">
        <f t="shared" si="380"/>
        <v>Pendente</v>
      </c>
      <c r="O2599" s="47" t="s">
        <v>64</v>
      </c>
      <c r="P2599" s="47" t="s">
        <v>537</v>
      </c>
      <c r="Q2599" s="26" t="str">
        <f>IFERROR(IFERROR(VLOOKUP(H2599,[1]STATUS_CAPEX!I:J,2,0),VLOOKUP(H2599,[1]STATUS_OPEX!H:I,2,0)),0)</f>
        <v>LIB //ATEC</v>
      </c>
      <c r="R2599" s="135">
        <v>45635</v>
      </c>
      <c r="S2599" s="32" t="s">
        <v>66</v>
      </c>
      <c r="T2599" s="47" t="s">
        <v>72</v>
      </c>
      <c r="U2599" s="33" t="s">
        <v>67</v>
      </c>
      <c r="V2599" s="120" t="str">
        <f t="shared" si="383"/>
        <v>OK</v>
      </c>
      <c r="W2599" s="33" t="s">
        <v>49</v>
      </c>
      <c r="X2599" s="33" t="s">
        <v>49</v>
      </c>
      <c r="Y2599" s="33" t="str">
        <f t="shared" si="390"/>
        <v>NOK</v>
      </c>
      <c r="Z2599" s="14">
        <f t="shared" si="386"/>
        <v>0.6</v>
      </c>
      <c r="AA2599" s="48">
        <v>5934.15</v>
      </c>
      <c r="AB2599" s="76" t="str">
        <f>IFERROR(VLOOKUP(H2599,[1]!Tabela11[[#All],[PEP/ORDEM]:[Mês_Acompanhamento]],8,0),"GIRO")</f>
        <v>GIRO</v>
      </c>
      <c r="AC2599" s="36" t="s">
        <v>73</v>
      </c>
      <c r="AD2599" s="37">
        <v>45645</v>
      </c>
      <c r="AE2599" s="32" t="str">
        <f t="shared" si="389"/>
        <v>Não realizado</v>
      </c>
      <c r="AF2599" s="38" t="s">
        <v>68</v>
      </c>
      <c r="AG2599" s="39">
        <f t="shared" si="385"/>
        <v>0</v>
      </c>
      <c r="AH2599" s="40">
        <v>2548098.5699999998</v>
      </c>
      <c r="AI2599" s="35" t="e">
        <f t="shared" si="387"/>
        <v>#N/A</v>
      </c>
      <c r="AJ2599" s="41">
        <v>0</v>
      </c>
      <c r="AK2599" s="51">
        <v>0</v>
      </c>
      <c r="AL2599" s="34" t="str">
        <f t="shared" si="388"/>
        <v>Mauricio Alves</v>
      </c>
    </row>
    <row r="2600" spans="1:38" hidden="1" x14ac:dyDescent="0.25">
      <c r="A2600" s="26" t="s">
        <v>0</v>
      </c>
      <c r="B2600" s="26" t="s">
        <v>180</v>
      </c>
      <c r="C2600" s="26" t="s">
        <v>558</v>
      </c>
      <c r="D2600" s="26" t="s">
        <v>40</v>
      </c>
      <c r="E2600" s="27">
        <v>16666</v>
      </c>
      <c r="F2600" s="67">
        <v>387</v>
      </c>
      <c r="G2600" s="67"/>
      <c r="H2600" s="44">
        <v>6000860609</v>
      </c>
      <c r="I2600" s="45">
        <v>230000805</v>
      </c>
      <c r="J2600" s="45" t="s">
        <v>1134</v>
      </c>
      <c r="K2600" s="30" t="str">
        <f t="shared" si="391"/>
        <v>Custeio</v>
      </c>
      <c r="L2600" s="47"/>
      <c r="M2600" s="47" t="s">
        <v>420</v>
      </c>
      <c r="N2600" s="26" t="str">
        <f t="shared" si="380"/>
        <v>Pendente</v>
      </c>
      <c r="O2600" s="47" t="s">
        <v>64</v>
      </c>
      <c r="P2600" s="47" t="s">
        <v>537</v>
      </c>
      <c r="Q2600" s="26" t="str">
        <f>IFERROR(IFERROR(VLOOKUP(H2600,[1]STATUS_CAPEX!I:J,2,0),VLOOKUP(H2600,[1]STATUS_OPEX!H:I,2,0)),0)</f>
        <v>LIB //ATEC</v>
      </c>
      <c r="R2600" s="135">
        <v>45635</v>
      </c>
      <c r="S2600" s="32" t="s">
        <v>66</v>
      </c>
      <c r="T2600" s="47" t="s">
        <v>72</v>
      </c>
      <c r="U2600" s="33" t="s">
        <v>67</v>
      </c>
      <c r="V2600" s="120" t="str">
        <f t="shared" si="383"/>
        <v>OK</v>
      </c>
      <c r="W2600" s="33" t="s">
        <v>49</v>
      </c>
      <c r="X2600" s="33" t="s">
        <v>49</v>
      </c>
      <c r="Y2600" s="33" t="str">
        <f t="shared" si="390"/>
        <v>NOK</v>
      </c>
      <c r="Z2600" s="14">
        <f t="shared" si="386"/>
        <v>0.6</v>
      </c>
      <c r="AA2600" s="48">
        <v>4788.93</v>
      </c>
      <c r="AB2600" s="76" t="str">
        <f>IFERROR(VLOOKUP(H2600,[1]!Tabela11[[#All],[PEP/ORDEM]:[Mês_Acompanhamento]],8,0),"GIRO")</f>
        <v>GIRO</v>
      </c>
      <c r="AC2600" s="36" t="s">
        <v>73</v>
      </c>
      <c r="AD2600" s="37">
        <v>45645</v>
      </c>
      <c r="AE2600" s="32" t="str">
        <f t="shared" si="389"/>
        <v>Não realizado</v>
      </c>
      <c r="AF2600" s="38" t="s">
        <v>68</v>
      </c>
      <c r="AG2600" s="39">
        <f t="shared" si="385"/>
        <v>0</v>
      </c>
      <c r="AH2600" s="40">
        <v>2548098.5699999998</v>
      </c>
      <c r="AI2600" s="35" t="e">
        <f t="shared" si="387"/>
        <v>#N/A</v>
      </c>
      <c r="AJ2600" s="41">
        <v>0</v>
      </c>
      <c r="AK2600" s="51">
        <v>0</v>
      </c>
      <c r="AL2600" s="34" t="str">
        <f t="shared" si="388"/>
        <v>Mauricio Alves</v>
      </c>
    </row>
    <row r="2601" spans="1:38" hidden="1" x14ac:dyDescent="0.25">
      <c r="A2601" s="26" t="s">
        <v>365</v>
      </c>
      <c r="B2601" s="26" t="s">
        <v>180</v>
      </c>
      <c r="C2601" s="26" t="s">
        <v>180</v>
      </c>
      <c r="D2601" s="26" t="s">
        <v>40</v>
      </c>
      <c r="E2601" s="27">
        <v>4755</v>
      </c>
      <c r="F2601" s="67">
        <v>388</v>
      </c>
      <c r="G2601" s="67"/>
      <c r="H2601" s="44">
        <v>6000867287</v>
      </c>
      <c r="I2601" s="45" t="s">
        <v>287</v>
      </c>
      <c r="J2601" s="45" t="s">
        <v>1219</v>
      </c>
      <c r="K2601" s="30" t="str">
        <f t="shared" si="391"/>
        <v>Custeio</v>
      </c>
      <c r="L2601" s="47"/>
      <c r="M2601" s="47" t="s">
        <v>420</v>
      </c>
      <c r="N2601" s="26" t="str">
        <f t="shared" ref="N2601:N2664" si="392">IF(Z2601&gt;99%,"Realizado","Pendente")</f>
        <v>Realizado</v>
      </c>
      <c r="O2601" s="47" t="s">
        <v>45</v>
      </c>
      <c r="P2601" s="47" t="s">
        <v>638</v>
      </c>
      <c r="Q2601" s="26" t="str">
        <f>IFERROR(IFERROR(VLOOKUP(H2601,[1]STATUS_CAPEX!I:J,2,0),VLOOKUP(H2601,[1]STATUS_OPEX!H:I,2,0)),0)</f>
        <v>LIB //CONC</v>
      </c>
      <c r="R2601" s="135">
        <v>45635</v>
      </c>
      <c r="S2601" s="32" t="s">
        <v>66</v>
      </c>
      <c r="T2601" s="47" t="s">
        <v>72</v>
      </c>
      <c r="U2601" s="33" t="s">
        <v>39</v>
      </c>
      <c r="V2601" s="120" t="str">
        <f t="shared" si="383"/>
        <v>OK</v>
      </c>
      <c r="W2601" s="33" t="s">
        <v>49</v>
      </c>
      <c r="X2601" s="33" t="s">
        <v>49</v>
      </c>
      <c r="Y2601" s="33" t="str">
        <f t="shared" si="390"/>
        <v>OK</v>
      </c>
      <c r="Z2601" s="14">
        <f t="shared" si="386"/>
        <v>1</v>
      </c>
      <c r="AA2601" s="48">
        <v>2570.98</v>
      </c>
      <c r="AB2601" s="76" t="str">
        <f>IFERROR(VLOOKUP(H2601,[1]!Tabela11[[#All],[PEP/ORDEM]:[Mês_Acompanhamento]],8,0),"GIRO")</f>
        <v>GIRO</v>
      </c>
      <c r="AC2601" s="36" t="s">
        <v>1048</v>
      </c>
      <c r="AD2601" s="37" t="s">
        <v>51</v>
      </c>
      <c r="AE2601" s="32" t="str">
        <f t="shared" si="389"/>
        <v>Realizado</v>
      </c>
      <c r="AF2601" s="38" t="s">
        <v>68</v>
      </c>
      <c r="AG2601" s="39">
        <f t="shared" si="385"/>
        <v>92.16</v>
      </c>
      <c r="AH2601" s="40">
        <v>2548098.5699999998</v>
      </c>
      <c r="AI2601" s="35" t="e">
        <f t="shared" si="387"/>
        <v>#N/A</v>
      </c>
      <c r="AJ2601" s="41">
        <v>26738109</v>
      </c>
      <c r="AK2601" s="51">
        <v>92.16</v>
      </c>
      <c r="AL2601" s="34" t="str">
        <f t="shared" si="388"/>
        <v>Mauricio Alves</v>
      </c>
    </row>
    <row r="2602" spans="1:38" hidden="1" x14ac:dyDescent="0.25">
      <c r="A2602" s="26" t="s">
        <v>106</v>
      </c>
      <c r="B2602" s="30" t="s">
        <v>39</v>
      </c>
      <c r="C2602" s="26" t="s">
        <v>52</v>
      </c>
      <c r="D2602" s="26" t="s">
        <v>40</v>
      </c>
      <c r="E2602" s="27">
        <v>44918</v>
      </c>
      <c r="F2602" s="67">
        <v>389</v>
      </c>
      <c r="G2602" s="67"/>
      <c r="H2602" s="44">
        <v>6000867318</v>
      </c>
      <c r="I2602" s="45">
        <v>149045792</v>
      </c>
      <c r="J2602" s="45" t="s">
        <v>376</v>
      </c>
      <c r="K2602" s="30" t="str">
        <f t="shared" si="391"/>
        <v>Custeio</v>
      </c>
      <c r="L2602" s="47"/>
      <c r="M2602" s="47" t="s">
        <v>420</v>
      </c>
      <c r="N2602" s="26" t="str">
        <f t="shared" si="392"/>
        <v>Pendente</v>
      </c>
      <c r="O2602" s="47" t="s">
        <v>45</v>
      </c>
      <c r="P2602" s="47" t="s">
        <v>638</v>
      </c>
      <c r="Q2602" s="26" t="str">
        <f>IFERROR(IFERROR(VLOOKUP(H2602,[1]STATUS_CAPEX!I:J,2,0),VLOOKUP(H2602,[1]STATUS_OPEX!H:I,2,0)),0)</f>
        <v>LIB //ATEC</v>
      </c>
      <c r="R2602" s="135">
        <v>45635</v>
      </c>
      <c r="S2602" s="32" t="s">
        <v>66</v>
      </c>
      <c r="T2602" s="47" t="s">
        <v>72</v>
      </c>
      <c r="U2602" s="33" t="s">
        <v>67</v>
      </c>
      <c r="V2602" s="120" t="str">
        <f t="shared" si="383"/>
        <v>OK</v>
      </c>
      <c r="W2602" s="33" t="s">
        <v>49</v>
      </c>
      <c r="X2602" s="33" t="s">
        <v>49</v>
      </c>
      <c r="Y2602" s="33" t="str">
        <f t="shared" si="390"/>
        <v>OK</v>
      </c>
      <c r="Z2602" s="14">
        <f t="shared" si="386"/>
        <v>0.8</v>
      </c>
      <c r="AA2602" s="48">
        <v>1596.31</v>
      </c>
      <c r="AB2602" s="76" t="str">
        <f>IFERROR(VLOOKUP(H2602,[1]!Tabela11[[#All],[PEP/ORDEM]:[Mês_Acompanhamento]],8,0),"GIRO")</f>
        <v>GIRO</v>
      </c>
      <c r="AC2602" s="36" t="s">
        <v>1048</v>
      </c>
      <c r="AD2602" s="37" t="s">
        <v>51</v>
      </c>
      <c r="AE2602" s="32" t="str">
        <f t="shared" si="389"/>
        <v>Realizado</v>
      </c>
      <c r="AF2602" s="38" t="s">
        <v>68</v>
      </c>
      <c r="AG2602" s="39">
        <f t="shared" si="385"/>
        <v>1355.54</v>
      </c>
      <c r="AH2602" s="40">
        <v>2548098.5699999998</v>
      </c>
      <c r="AI2602" s="35" t="e">
        <f t="shared" si="387"/>
        <v>#N/A</v>
      </c>
      <c r="AJ2602" s="41">
        <v>26738272</v>
      </c>
      <c r="AK2602" s="51">
        <v>1355.54</v>
      </c>
      <c r="AL2602" s="34" t="str">
        <f t="shared" si="388"/>
        <v>Mauricio Alves</v>
      </c>
    </row>
    <row r="2603" spans="1:38" hidden="1" x14ac:dyDescent="0.25">
      <c r="A2603" s="26" t="s">
        <v>0</v>
      </c>
      <c r="B2603" s="26" t="s">
        <v>180</v>
      </c>
      <c r="C2603" s="26" t="s">
        <v>558</v>
      </c>
      <c r="D2603" s="26" t="s">
        <v>40</v>
      </c>
      <c r="E2603" s="27">
        <v>6001</v>
      </c>
      <c r="F2603" s="67">
        <v>390</v>
      </c>
      <c r="G2603" s="67"/>
      <c r="H2603" s="44">
        <v>6000869018</v>
      </c>
      <c r="I2603" s="45" t="s">
        <v>287</v>
      </c>
      <c r="J2603" s="45" t="s">
        <v>1329</v>
      </c>
      <c r="K2603" s="30" t="str">
        <f t="shared" si="391"/>
        <v>Custeio</v>
      </c>
      <c r="L2603" s="47"/>
      <c r="M2603" s="47" t="s">
        <v>420</v>
      </c>
      <c r="N2603" s="26" t="str">
        <f t="shared" si="392"/>
        <v>Pendente</v>
      </c>
      <c r="O2603" s="47" t="s">
        <v>64</v>
      </c>
      <c r="P2603" s="47" t="s">
        <v>537</v>
      </c>
      <c r="Q2603" s="26">
        <f>IFERROR(IFERROR(VLOOKUP(H2603,[1]STATUS_CAPEX!I:J,2,0),VLOOKUP(H2603,[1]STATUS_OPEX!H:I,2,0)),0)</f>
        <v>0</v>
      </c>
      <c r="R2603" s="135">
        <v>45635</v>
      </c>
      <c r="S2603" s="32" t="s">
        <v>66</v>
      </c>
      <c r="T2603" s="47" t="s">
        <v>72</v>
      </c>
      <c r="U2603" s="33" t="s">
        <v>67</v>
      </c>
      <c r="V2603" s="120" t="str">
        <f t="shared" si="383"/>
        <v>OK</v>
      </c>
      <c r="W2603" s="33" t="s">
        <v>49</v>
      </c>
      <c r="X2603" s="33" t="s">
        <v>49</v>
      </c>
      <c r="Y2603" s="33" t="str">
        <f t="shared" si="390"/>
        <v>NOK</v>
      </c>
      <c r="Z2603" s="14">
        <f t="shared" si="386"/>
        <v>0.6</v>
      </c>
      <c r="AA2603" s="48">
        <v>1978.05</v>
      </c>
      <c r="AB2603" s="76" t="str">
        <f>IFERROR(VLOOKUP(H2603,[1]!Tabela11[[#All],[PEP/ORDEM]:[Mês_Acompanhamento]],8,0),"GIRO")</f>
        <v>GIRO</v>
      </c>
      <c r="AC2603" s="36" t="s">
        <v>73</v>
      </c>
      <c r="AD2603" s="37">
        <v>45645</v>
      </c>
      <c r="AE2603" s="32" t="str">
        <f t="shared" si="389"/>
        <v>Não realizado</v>
      </c>
      <c r="AF2603" s="38" t="s">
        <v>68</v>
      </c>
      <c r="AG2603" s="39">
        <f t="shared" si="385"/>
        <v>0</v>
      </c>
      <c r="AH2603" s="40">
        <v>2548098.5699999998</v>
      </c>
      <c r="AI2603" s="35" t="e">
        <f t="shared" si="387"/>
        <v>#N/A</v>
      </c>
      <c r="AJ2603" s="41">
        <v>0</v>
      </c>
      <c r="AK2603" s="51">
        <v>0</v>
      </c>
      <c r="AL2603" s="34" t="str">
        <f t="shared" si="388"/>
        <v>Mauricio Alves</v>
      </c>
    </row>
    <row r="2604" spans="1:38" ht="28.5" hidden="1" x14ac:dyDescent="0.25">
      <c r="A2604" s="26" t="s">
        <v>183</v>
      </c>
      <c r="B2604" s="30" t="s">
        <v>513</v>
      </c>
      <c r="C2604" s="26" t="s">
        <v>514</v>
      </c>
      <c r="D2604" s="26" t="s">
        <v>40</v>
      </c>
      <c r="E2604" s="117">
        <v>1285</v>
      </c>
      <c r="F2604" s="118">
        <v>391</v>
      </c>
      <c r="G2604" s="118"/>
      <c r="H2604" s="44" t="s">
        <v>514</v>
      </c>
      <c r="I2604" s="45" t="s">
        <v>287</v>
      </c>
      <c r="J2604" s="45" t="s">
        <v>63</v>
      </c>
      <c r="K2604" s="30" t="str">
        <f t="shared" si="391"/>
        <v>Sem Informação</v>
      </c>
      <c r="L2604" s="47" t="s">
        <v>136</v>
      </c>
      <c r="M2604" s="47" t="s">
        <v>420</v>
      </c>
      <c r="N2604" s="43" t="str">
        <f t="shared" si="392"/>
        <v>Pendente</v>
      </c>
      <c r="O2604" s="119" t="s">
        <v>45</v>
      </c>
      <c r="P2604" s="119" t="s">
        <v>946</v>
      </c>
      <c r="Q2604" s="43">
        <f>IFERROR(IFERROR(VLOOKUP(H2604,[1]STATUS_CAPEX!I:J,2,0),VLOOKUP(H2604,[1]STATUS_OPEX!H:I,2,0)),0)</f>
        <v>0</v>
      </c>
      <c r="R2604" s="135">
        <v>45635</v>
      </c>
      <c r="S2604" s="99" t="s">
        <v>66</v>
      </c>
      <c r="T2604" s="119" t="s">
        <v>48</v>
      </c>
      <c r="U2604" s="33" t="s">
        <v>67</v>
      </c>
      <c r="V2604" s="120" t="str">
        <f t="shared" si="383"/>
        <v>OK</v>
      </c>
      <c r="W2604" s="33" t="s">
        <v>148</v>
      </c>
      <c r="X2604" s="33" t="s">
        <v>148</v>
      </c>
      <c r="Y2604" s="120" t="str">
        <f t="shared" si="390"/>
        <v>NOK</v>
      </c>
      <c r="Z2604" s="14">
        <f t="shared" si="386"/>
        <v>0.2</v>
      </c>
      <c r="AA2604" s="121">
        <v>1819.62</v>
      </c>
      <c r="AB2604" s="139" t="str">
        <f>IFERROR(VLOOKUP(H2604,[1]!Tabela11[[#All],[PEP/ORDEM]:[Mês_Acompanhamento]],8,0),"GIRO")</f>
        <v>GIRO</v>
      </c>
      <c r="AC2604" s="36" t="s">
        <v>347</v>
      </c>
      <c r="AD2604" s="37" t="s">
        <v>51</v>
      </c>
      <c r="AE2604" s="32" t="str">
        <f t="shared" si="389"/>
        <v>Não realizado</v>
      </c>
      <c r="AF2604" s="114" t="s">
        <v>68</v>
      </c>
      <c r="AG2604" s="122">
        <f t="shared" si="385"/>
        <v>0</v>
      </c>
      <c r="AH2604" s="40">
        <v>2548098.5699999998</v>
      </c>
      <c r="AI2604" s="123" t="e">
        <f t="shared" si="387"/>
        <v>#N/A</v>
      </c>
      <c r="AJ2604" s="124"/>
      <c r="AK2604" s="51">
        <v>0</v>
      </c>
      <c r="AL2604" s="34" t="str">
        <f t="shared" si="388"/>
        <v>Erica Fragoso</v>
      </c>
    </row>
    <row r="2605" spans="1:38" hidden="1" x14ac:dyDescent="0.25">
      <c r="A2605" s="26" t="s">
        <v>0</v>
      </c>
      <c r="B2605" s="26" t="s">
        <v>180</v>
      </c>
      <c r="C2605" s="26" t="s">
        <v>180</v>
      </c>
      <c r="D2605" s="26" t="s">
        <v>40</v>
      </c>
      <c r="E2605" s="27">
        <v>28643</v>
      </c>
      <c r="F2605" s="67">
        <v>555</v>
      </c>
      <c r="G2605" s="67"/>
      <c r="H2605" s="44" t="s">
        <v>1330</v>
      </c>
      <c r="I2605" s="45" t="s">
        <v>679</v>
      </c>
      <c r="J2605" s="45" t="s">
        <v>679</v>
      </c>
      <c r="K2605" s="30" t="str">
        <f t="shared" si="391"/>
        <v>EME</v>
      </c>
      <c r="L2605" s="47"/>
      <c r="M2605" s="47" t="s">
        <v>54</v>
      </c>
      <c r="N2605" s="26" t="str">
        <f t="shared" si="392"/>
        <v>Pendente</v>
      </c>
      <c r="O2605" s="47" t="s">
        <v>117</v>
      </c>
      <c r="P2605" s="47" t="s">
        <v>1331</v>
      </c>
      <c r="Q2605" s="26" t="str">
        <f>IFERROR(IFERROR(VLOOKUP(H2605,[1]STATUS_CAPEX!I:J,2,0),VLOOKUP(H2605,[1]STATUS_OPEX!H:I,2,0)),0)</f>
        <v>LIB //ATEC</v>
      </c>
      <c r="R2605" s="135">
        <v>45635</v>
      </c>
      <c r="S2605" s="32" t="s">
        <v>66</v>
      </c>
      <c r="T2605" s="47" t="s">
        <v>48</v>
      </c>
      <c r="U2605" s="33" t="s">
        <v>67</v>
      </c>
      <c r="V2605" s="120" t="str">
        <f t="shared" si="383"/>
        <v>OK</v>
      </c>
      <c r="W2605" s="33" t="s">
        <v>49</v>
      </c>
      <c r="X2605" s="33" t="s">
        <v>148</v>
      </c>
      <c r="Y2605" s="33" t="str">
        <f t="shared" si="390"/>
        <v>NOK</v>
      </c>
      <c r="Z2605" s="14">
        <f t="shared" si="386"/>
        <v>0.4</v>
      </c>
      <c r="AA2605" s="48">
        <v>2351.2600000000002</v>
      </c>
      <c r="AB2605" s="76" t="str">
        <f>IFERROR(VLOOKUP(H2605,[1]!Tabela11[[#All],[PEP/ORDEM]:[Mês_Acompanhamento]],8,0),"GIRO")</f>
        <v>GIRO</v>
      </c>
      <c r="AC2605" s="36" t="s">
        <v>347</v>
      </c>
      <c r="AD2605" s="70">
        <v>45645</v>
      </c>
      <c r="AE2605" s="32" t="str">
        <f t="shared" si="389"/>
        <v>Não realizado</v>
      </c>
      <c r="AF2605" s="38" t="s">
        <v>68</v>
      </c>
      <c r="AG2605" s="39">
        <f t="shared" si="385"/>
        <v>0</v>
      </c>
      <c r="AH2605" s="40">
        <v>2548098.5699999998</v>
      </c>
      <c r="AI2605" s="35" t="e">
        <f t="shared" si="387"/>
        <v>#N/A</v>
      </c>
      <c r="AJ2605" s="41">
        <v>0</v>
      </c>
      <c r="AK2605" s="51">
        <v>0</v>
      </c>
      <c r="AL2605" s="34" t="str">
        <f t="shared" si="388"/>
        <v>Mauricio Alves</v>
      </c>
    </row>
    <row r="2606" spans="1:38" hidden="1" x14ac:dyDescent="0.25">
      <c r="A2606" s="26" t="s">
        <v>0</v>
      </c>
      <c r="B2606" s="26" t="s">
        <v>180</v>
      </c>
      <c r="C2606" s="26" t="s">
        <v>180</v>
      </c>
      <c r="D2606" s="26" t="s">
        <v>40</v>
      </c>
      <c r="E2606" s="27">
        <v>15877</v>
      </c>
      <c r="F2606" s="67">
        <v>556</v>
      </c>
      <c r="G2606" s="67"/>
      <c r="H2606" s="44" t="s">
        <v>1332</v>
      </c>
      <c r="I2606" s="45" t="s">
        <v>63</v>
      </c>
      <c r="J2606" s="45" t="s">
        <v>63</v>
      </c>
      <c r="K2606" s="30" t="str">
        <f t="shared" si="391"/>
        <v>EME</v>
      </c>
      <c r="L2606" s="47"/>
      <c r="M2606" s="47" t="s">
        <v>54</v>
      </c>
      <c r="N2606" s="26" t="str">
        <f t="shared" si="392"/>
        <v>Pendente</v>
      </c>
      <c r="O2606" s="47" t="s">
        <v>84</v>
      </c>
      <c r="P2606" s="47" t="s">
        <v>700</v>
      </c>
      <c r="Q2606" s="26" t="str">
        <f>IFERROR(IFERROR(VLOOKUP(H2606,[1]STATUS_CAPEX!I:J,2,0),VLOOKUP(H2606,[1]STATUS_OPEX!H:I,2,0)),0)</f>
        <v>LIB //ATEC</v>
      </c>
      <c r="R2606" s="135">
        <v>45635</v>
      </c>
      <c r="S2606" s="32" t="s">
        <v>66</v>
      </c>
      <c r="T2606" s="47" t="s">
        <v>48</v>
      </c>
      <c r="U2606" s="33" t="s">
        <v>67</v>
      </c>
      <c r="V2606" s="120" t="str">
        <f t="shared" si="383"/>
        <v>OK</v>
      </c>
      <c r="W2606" s="33" t="s">
        <v>49</v>
      </c>
      <c r="X2606" s="33" t="s">
        <v>148</v>
      </c>
      <c r="Y2606" s="33" t="str">
        <f t="shared" si="390"/>
        <v>NOK</v>
      </c>
      <c r="Z2606" s="14">
        <f t="shared" si="386"/>
        <v>0.4</v>
      </c>
      <c r="AA2606" s="48">
        <v>3489.68</v>
      </c>
      <c r="AB2606" s="76" t="str">
        <f>IFERROR(VLOOKUP(H2606,[1]!Tabela11[[#All],[PEP/ORDEM]:[Mês_Acompanhamento]],8,0),"GIRO")</f>
        <v>GIRO</v>
      </c>
      <c r="AC2606" s="36" t="s">
        <v>347</v>
      </c>
      <c r="AD2606" s="70">
        <v>45645</v>
      </c>
      <c r="AE2606" s="32" t="str">
        <f t="shared" si="389"/>
        <v>Não realizado</v>
      </c>
      <c r="AF2606" s="38" t="s">
        <v>68</v>
      </c>
      <c r="AG2606" s="39">
        <f t="shared" si="385"/>
        <v>0</v>
      </c>
      <c r="AH2606" s="40">
        <v>2548098.5699999998</v>
      </c>
      <c r="AI2606" s="35" t="e">
        <f t="shared" si="387"/>
        <v>#N/A</v>
      </c>
      <c r="AJ2606" s="41">
        <v>0</v>
      </c>
      <c r="AK2606" s="51">
        <v>0</v>
      </c>
      <c r="AL2606" s="34" t="str">
        <f t="shared" si="388"/>
        <v>Mauricio Alves</v>
      </c>
    </row>
    <row r="2607" spans="1:38" hidden="1" x14ac:dyDescent="0.25">
      <c r="A2607" s="26" t="s">
        <v>0</v>
      </c>
      <c r="B2607" s="26" t="s">
        <v>180</v>
      </c>
      <c r="C2607" s="26" t="s">
        <v>180</v>
      </c>
      <c r="D2607" s="26" t="s">
        <v>40</v>
      </c>
      <c r="E2607" s="27">
        <v>19998</v>
      </c>
      <c r="F2607" s="67">
        <v>557</v>
      </c>
      <c r="G2607" s="67"/>
      <c r="H2607" s="44" t="s">
        <v>1333</v>
      </c>
      <c r="I2607" s="45" t="s">
        <v>63</v>
      </c>
      <c r="J2607" s="45" t="s">
        <v>63</v>
      </c>
      <c r="K2607" s="30" t="str">
        <f t="shared" si="391"/>
        <v>EME</v>
      </c>
      <c r="L2607" s="47"/>
      <c r="M2607" s="47" t="s">
        <v>54</v>
      </c>
      <c r="N2607" s="26" t="str">
        <f t="shared" si="392"/>
        <v>Pendente</v>
      </c>
      <c r="O2607" s="47" t="s">
        <v>704</v>
      </c>
      <c r="P2607" s="47" t="s">
        <v>700</v>
      </c>
      <c r="Q2607" s="26" t="str">
        <f>IFERROR(IFERROR(VLOOKUP(H2607,[1]STATUS_CAPEX!I:J,2,0),VLOOKUP(H2607,[1]STATUS_OPEX!H:I,2,0)),0)</f>
        <v>LIB //ATEC</v>
      </c>
      <c r="R2607" s="135">
        <v>45635</v>
      </c>
      <c r="S2607" s="32" t="s">
        <v>66</v>
      </c>
      <c r="T2607" s="47" t="s">
        <v>48</v>
      </c>
      <c r="U2607" s="33" t="s">
        <v>67</v>
      </c>
      <c r="V2607" s="120" t="str">
        <f t="shared" si="383"/>
        <v>OK</v>
      </c>
      <c r="W2607" s="33" t="s">
        <v>49</v>
      </c>
      <c r="X2607" s="33" t="s">
        <v>148</v>
      </c>
      <c r="Y2607" s="33" t="str">
        <f t="shared" si="390"/>
        <v>NOK</v>
      </c>
      <c r="Z2607" s="14">
        <f t="shared" si="386"/>
        <v>0.4</v>
      </c>
      <c r="AA2607" s="48">
        <v>3489.68</v>
      </c>
      <c r="AB2607" s="76" t="str">
        <f>IFERROR(VLOOKUP(H2607,[1]!Tabela11[[#All],[PEP/ORDEM]:[Mês_Acompanhamento]],8,0),"GIRO")</f>
        <v>GIRO</v>
      </c>
      <c r="AC2607" s="36" t="s">
        <v>347</v>
      </c>
      <c r="AD2607" s="70">
        <v>45645</v>
      </c>
      <c r="AE2607" s="32" t="str">
        <f t="shared" si="389"/>
        <v>Não realizado</v>
      </c>
      <c r="AF2607" s="38" t="s">
        <v>68</v>
      </c>
      <c r="AG2607" s="39">
        <f t="shared" si="385"/>
        <v>0</v>
      </c>
      <c r="AH2607" s="40">
        <v>2548098.5699999998</v>
      </c>
      <c r="AI2607" s="35" t="e">
        <f t="shared" si="387"/>
        <v>#N/A</v>
      </c>
      <c r="AJ2607" s="41">
        <v>0</v>
      </c>
      <c r="AK2607" s="51">
        <v>0</v>
      </c>
      <c r="AL2607" s="34" t="str">
        <f t="shared" si="388"/>
        <v>Mauricio Alves</v>
      </c>
    </row>
    <row r="2608" spans="1:38" hidden="1" x14ac:dyDescent="0.25">
      <c r="A2608" s="26" t="s">
        <v>106</v>
      </c>
      <c r="B2608" s="30" t="s">
        <v>39</v>
      </c>
      <c r="C2608" s="26" t="s">
        <v>52</v>
      </c>
      <c r="D2608" s="26" t="s">
        <v>40</v>
      </c>
      <c r="E2608" s="27">
        <v>6551</v>
      </c>
      <c r="F2608" s="67">
        <v>558</v>
      </c>
      <c r="G2608" s="67"/>
      <c r="H2608" s="44">
        <v>6000868667</v>
      </c>
      <c r="I2608" s="30" t="s">
        <v>287</v>
      </c>
      <c r="J2608" s="45" t="s">
        <v>1334</v>
      </c>
      <c r="K2608" s="30" t="str">
        <f t="shared" si="391"/>
        <v>Custeio</v>
      </c>
      <c r="L2608" s="47"/>
      <c r="M2608" s="47" t="s">
        <v>54</v>
      </c>
      <c r="N2608" s="26" t="str">
        <f t="shared" si="392"/>
        <v>Pendente</v>
      </c>
      <c r="O2608" s="47" t="s">
        <v>45</v>
      </c>
      <c r="P2608" s="47" t="s">
        <v>81</v>
      </c>
      <c r="Q2608" s="26" t="str">
        <f>IFERROR(IFERROR(VLOOKUP(H2608,[1]STATUS_CAPEX!I:J,2,0),VLOOKUP(H2608,[1]STATUS_OPEX!H:I,2,0)),0)</f>
        <v>ABER//ABER</v>
      </c>
      <c r="R2608" s="135">
        <v>45635</v>
      </c>
      <c r="S2608" s="32" t="s">
        <v>66</v>
      </c>
      <c r="T2608" s="47" t="s">
        <v>72</v>
      </c>
      <c r="U2608" s="33" t="s">
        <v>67</v>
      </c>
      <c r="V2608" s="120" t="str">
        <f t="shared" si="383"/>
        <v>OK</v>
      </c>
      <c r="W2608" s="33" t="s">
        <v>49</v>
      </c>
      <c r="X2608" s="33" t="s">
        <v>49</v>
      </c>
      <c r="Y2608" s="33" t="str">
        <f t="shared" si="390"/>
        <v>OK</v>
      </c>
      <c r="Z2608" s="14">
        <f t="shared" si="386"/>
        <v>0.8</v>
      </c>
      <c r="AA2608" s="48">
        <v>3882.37</v>
      </c>
      <c r="AB2608" s="76" t="str">
        <f>IFERROR(VLOOKUP(H2608,[1]!Tabela11[[#All],[PEP/ORDEM]:[Mês_Acompanhamento]],8,0),"GIRO")</f>
        <v>GIRO</v>
      </c>
      <c r="AC2608" s="36" t="s">
        <v>73</v>
      </c>
      <c r="AD2608" s="37">
        <v>45644</v>
      </c>
      <c r="AE2608" s="32" t="str">
        <f t="shared" si="389"/>
        <v>Realizado</v>
      </c>
      <c r="AF2608" s="38" t="s">
        <v>68</v>
      </c>
      <c r="AG2608" s="39" t="str">
        <f t="shared" si="385"/>
        <v>2.150,08</v>
      </c>
      <c r="AH2608" s="40">
        <v>2548098.5699999998</v>
      </c>
      <c r="AI2608" s="35" t="e">
        <f t="shared" si="387"/>
        <v>#N/A</v>
      </c>
      <c r="AJ2608" s="41">
        <v>26786251</v>
      </c>
      <c r="AK2608" s="51" t="s">
        <v>1335</v>
      </c>
      <c r="AL2608" s="34" t="str">
        <f t="shared" si="388"/>
        <v>Mauricio Alves</v>
      </c>
    </row>
    <row r="2609" spans="1:38" hidden="1" x14ac:dyDescent="0.25">
      <c r="A2609" s="26" t="s">
        <v>106</v>
      </c>
      <c r="B2609" s="30" t="s">
        <v>39</v>
      </c>
      <c r="C2609" s="26" t="s">
        <v>52</v>
      </c>
      <c r="D2609" s="26" t="s">
        <v>40</v>
      </c>
      <c r="E2609" s="27">
        <v>91630</v>
      </c>
      <c r="F2609" s="67">
        <v>559</v>
      </c>
      <c r="G2609" s="67"/>
      <c r="H2609" s="44">
        <v>6000868668</v>
      </c>
      <c r="I2609" s="30">
        <v>149005584</v>
      </c>
      <c r="J2609" s="90" t="s">
        <v>1145</v>
      </c>
      <c r="K2609" s="30" t="str">
        <f t="shared" si="391"/>
        <v>Custeio</v>
      </c>
      <c r="L2609" s="47"/>
      <c r="M2609" s="47" t="s">
        <v>54</v>
      </c>
      <c r="N2609" s="26" t="str">
        <f t="shared" si="392"/>
        <v>Pendente</v>
      </c>
      <c r="O2609" s="47" t="s">
        <v>45</v>
      </c>
      <c r="P2609" s="47" t="s">
        <v>81</v>
      </c>
      <c r="Q2609" s="26" t="str">
        <f>IFERROR(IFERROR(VLOOKUP(H2609,[1]STATUS_CAPEX!I:J,2,0),VLOOKUP(H2609,[1]STATUS_OPEX!H:I,2,0)),0)</f>
        <v>ABER//ABER</v>
      </c>
      <c r="R2609" s="135">
        <v>45635</v>
      </c>
      <c r="S2609" s="32" t="s">
        <v>66</v>
      </c>
      <c r="T2609" s="47" t="s">
        <v>72</v>
      </c>
      <c r="U2609" s="33" t="s">
        <v>67</v>
      </c>
      <c r="V2609" s="120" t="str">
        <f t="shared" si="383"/>
        <v>OK</v>
      </c>
      <c r="W2609" s="33" t="s">
        <v>49</v>
      </c>
      <c r="X2609" s="33" t="s">
        <v>49</v>
      </c>
      <c r="Y2609" s="33" t="str">
        <f t="shared" si="390"/>
        <v>OK</v>
      </c>
      <c r="Z2609" s="14">
        <f t="shared" si="386"/>
        <v>0.8</v>
      </c>
      <c r="AA2609" s="48">
        <v>1805.91</v>
      </c>
      <c r="AB2609" s="76" t="str">
        <f>IFERROR(VLOOKUP(H2609,[1]!Tabela11[[#All],[PEP/ORDEM]:[Mês_Acompanhamento]],8,0),"GIRO")</f>
        <v>GIRO</v>
      </c>
      <c r="AC2609" s="36" t="s">
        <v>73</v>
      </c>
      <c r="AD2609" s="37">
        <v>45644</v>
      </c>
      <c r="AE2609" s="32" t="str">
        <f t="shared" si="389"/>
        <v>Realizado</v>
      </c>
      <c r="AF2609" s="38" t="s">
        <v>68</v>
      </c>
      <c r="AG2609" s="39" t="str">
        <f t="shared" si="385"/>
        <v>1.075,04</v>
      </c>
      <c r="AH2609" s="40">
        <v>2548098.5699999998</v>
      </c>
      <c r="AI2609" s="35" t="e">
        <f t="shared" si="387"/>
        <v>#N/A</v>
      </c>
      <c r="AJ2609" s="41">
        <v>26786274</v>
      </c>
      <c r="AK2609" s="51" t="s">
        <v>1336</v>
      </c>
      <c r="AL2609" s="34" t="str">
        <f t="shared" si="388"/>
        <v>Mauricio Alves</v>
      </c>
    </row>
    <row r="2610" spans="1:38" hidden="1" x14ac:dyDescent="0.25">
      <c r="A2610" s="26" t="s">
        <v>106</v>
      </c>
      <c r="B2610" s="30" t="s">
        <v>39</v>
      </c>
      <c r="C2610" s="26" t="s">
        <v>52</v>
      </c>
      <c r="D2610" s="26" t="s">
        <v>40</v>
      </c>
      <c r="E2610" s="27">
        <v>94160</v>
      </c>
      <c r="F2610" s="67">
        <v>560</v>
      </c>
      <c r="G2610" s="67"/>
      <c r="H2610" s="44">
        <v>6000867678</v>
      </c>
      <c r="I2610" s="45" t="s">
        <v>287</v>
      </c>
      <c r="J2610" s="45" t="s">
        <v>1304</v>
      </c>
      <c r="K2610" s="30" t="str">
        <f t="shared" si="391"/>
        <v>Custeio</v>
      </c>
      <c r="L2610" s="47"/>
      <c r="M2610" s="47" t="s">
        <v>54</v>
      </c>
      <c r="N2610" s="26" t="str">
        <f t="shared" si="392"/>
        <v>Pendente</v>
      </c>
      <c r="O2610" s="47" t="s">
        <v>45</v>
      </c>
      <c r="P2610" s="47" t="s">
        <v>81</v>
      </c>
      <c r="Q2610" s="26" t="str">
        <f>IFERROR(IFERROR(VLOOKUP(H2610,[1]STATUS_CAPEX!I:J,2,0),VLOOKUP(H2610,[1]STATUS_OPEX!H:I,2,0)),0)</f>
        <v>LIB //ATEC</v>
      </c>
      <c r="R2610" s="135">
        <v>45635</v>
      </c>
      <c r="S2610" s="32" t="s">
        <v>66</v>
      </c>
      <c r="T2610" s="47" t="s">
        <v>72</v>
      </c>
      <c r="U2610" s="33" t="s">
        <v>67</v>
      </c>
      <c r="V2610" s="120" t="str">
        <f t="shared" si="383"/>
        <v>OK</v>
      </c>
      <c r="W2610" s="33" t="s">
        <v>49</v>
      </c>
      <c r="X2610" s="33" t="s">
        <v>49</v>
      </c>
      <c r="Y2610" s="33" t="str">
        <f t="shared" si="390"/>
        <v>OK</v>
      </c>
      <c r="Z2610" s="14">
        <f t="shared" si="386"/>
        <v>0.8</v>
      </c>
      <c r="AA2610" s="48">
        <v>1300.24</v>
      </c>
      <c r="AB2610" s="76" t="str">
        <f>IFERROR(VLOOKUP(H2610,[1]!Tabela11[[#All],[PEP/ORDEM]:[Mês_Acompanhamento]],8,0),"GIRO")</f>
        <v>GIRO</v>
      </c>
      <c r="AC2610" s="36" t="s">
        <v>1048</v>
      </c>
      <c r="AD2610" s="37">
        <v>45642</v>
      </c>
      <c r="AE2610" s="32" t="str">
        <f t="shared" si="389"/>
        <v>Realizado</v>
      </c>
      <c r="AF2610" s="38" t="s">
        <v>68</v>
      </c>
      <c r="AG2610" s="39" t="str">
        <f t="shared" si="385"/>
        <v>711,91</v>
      </c>
      <c r="AH2610" s="40">
        <v>2548098.5699999998</v>
      </c>
      <c r="AI2610" s="35" t="e">
        <f t="shared" si="387"/>
        <v>#N/A</v>
      </c>
      <c r="AJ2610" s="41">
        <v>26754790</v>
      </c>
      <c r="AK2610" s="51" t="s">
        <v>1337</v>
      </c>
      <c r="AL2610" s="34" t="str">
        <f t="shared" si="388"/>
        <v>Mauricio Alves</v>
      </c>
    </row>
    <row r="2611" spans="1:38" hidden="1" x14ac:dyDescent="0.25">
      <c r="A2611" s="26" t="s">
        <v>0</v>
      </c>
      <c r="B2611" s="26" t="s">
        <v>180</v>
      </c>
      <c r="C2611" s="26" t="s">
        <v>180</v>
      </c>
      <c r="D2611" s="26" t="s">
        <v>40</v>
      </c>
      <c r="E2611" s="27">
        <v>18311</v>
      </c>
      <c r="F2611" s="67">
        <v>561</v>
      </c>
      <c r="G2611" s="67"/>
      <c r="H2611" s="44" t="s">
        <v>1338</v>
      </c>
      <c r="I2611" s="45" t="s">
        <v>63</v>
      </c>
      <c r="J2611" s="45" t="s">
        <v>63</v>
      </c>
      <c r="K2611" s="30" t="str">
        <f t="shared" si="391"/>
        <v>EME</v>
      </c>
      <c r="L2611" s="47"/>
      <c r="M2611" s="47" t="s">
        <v>54</v>
      </c>
      <c r="N2611" s="26" t="str">
        <f t="shared" si="392"/>
        <v>Pendente</v>
      </c>
      <c r="O2611" s="47" t="s">
        <v>147</v>
      </c>
      <c r="P2611" s="47" t="s">
        <v>705</v>
      </c>
      <c r="Q2611" s="26" t="str">
        <f>IFERROR(IFERROR(VLOOKUP(H2611,[1]STATUS_CAPEX!I:J,2,0),VLOOKUP(H2611,[1]STATUS_OPEX!H:I,2,0)),0)</f>
        <v>LIB //ATEC</v>
      </c>
      <c r="R2611" s="135">
        <v>45635</v>
      </c>
      <c r="S2611" s="32" t="s">
        <v>66</v>
      </c>
      <c r="T2611" s="47" t="s">
        <v>48</v>
      </c>
      <c r="U2611" s="33" t="s">
        <v>67</v>
      </c>
      <c r="V2611" s="120" t="str">
        <f t="shared" si="383"/>
        <v>OK</v>
      </c>
      <c r="W2611" s="33" t="s">
        <v>49</v>
      </c>
      <c r="X2611" s="33" t="s">
        <v>148</v>
      </c>
      <c r="Y2611" s="33" t="str">
        <f t="shared" si="390"/>
        <v>NOK</v>
      </c>
      <c r="Z2611" s="14">
        <f t="shared" si="386"/>
        <v>0.4</v>
      </c>
      <c r="AA2611" s="48">
        <v>12780.69</v>
      </c>
      <c r="AB2611" s="76" t="str">
        <f>IFERROR(VLOOKUP(H2611,[1]!Tabela11[[#All],[PEP/ORDEM]:[Mês_Acompanhamento]],8,0),"GIRO")</f>
        <v>GIRO</v>
      </c>
      <c r="AC2611" s="36" t="s">
        <v>347</v>
      </c>
      <c r="AD2611" s="37">
        <v>45643</v>
      </c>
      <c r="AE2611" s="32" t="str">
        <f t="shared" si="389"/>
        <v>Não realizado</v>
      </c>
      <c r="AF2611" s="38" t="s">
        <v>68</v>
      </c>
      <c r="AG2611" s="39">
        <f t="shared" si="385"/>
        <v>0</v>
      </c>
      <c r="AH2611" s="40">
        <v>2548098.5699999998</v>
      </c>
      <c r="AI2611" s="35" t="e">
        <f t="shared" si="387"/>
        <v>#N/A</v>
      </c>
      <c r="AJ2611" s="41">
        <v>0</v>
      </c>
      <c r="AK2611" s="51">
        <v>0</v>
      </c>
      <c r="AL2611" s="34" t="str">
        <f t="shared" si="388"/>
        <v>Mauricio Alves</v>
      </c>
    </row>
    <row r="2612" spans="1:38" ht="28.5" hidden="1" x14ac:dyDescent="0.25">
      <c r="A2612" s="26" t="s">
        <v>183</v>
      </c>
      <c r="B2612" s="30" t="s">
        <v>513</v>
      </c>
      <c r="C2612" s="26" t="s">
        <v>514</v>
      </c>
      <c r="D2612" s="26" t="s">
        <v>354</v>
      </c>
      <c r="E2612" s="27">
        <v>93475</v>
      </c>
      <c r="F2612" s="67">
        <v>562</v>
      </c>
      <c r="G2612" s="67"/>
      <c r="H2612" s="44" t="s">
        <v>514</v>
      </c>
      <c r="I2612" s="45" t="s">
        <v>63</v>
      </c>
      <c r="J2612" s="45" t="s">
        <v>63</v>
      </c>
      <c r="K2612" s="30" t="str">
        <f t="shared" si="391"/>
        <v>Sem Informação</v>
      </c>
      <c r="L2612" s="47" t="s">
        <v>136</v>
      </c>
      <c r="M2612" s="47" t="s">
        <v>54</v>
      </c>
      <c r="N2612" s="26" t="str">
        <f t="shared" si="392"/>
        <v>Pendente</v>
      </c>
      <c r="O2612" s="47" t="s">
        <v>45</v>
      </c>
      <c r="P2612" s="47" t="s">
        <v>705</v>
      </c>
      <c r="Q2612" s="26">
        <f>IFERROR(IFERROR(VLOOKUP(H2612,[1]STATUS_CAPEX!I:J,2,0),VLOOKUP(H2612,[1]STATUS_OPEX!H:I,2,0)),0)</f>
        <v>0</v>
      </c>
      <c r="R2612" s="135">
        <v>45635</v>
      </c>
      <c r="S2612" s="32" t="s">
        <v>66</v>
      </c>
      <c r="T2612" s="47" t="s">
        <v>48</v>
      </c>
      <c r="U2612" s="33" t="s">
        <v>67</v>
      </c>
      <c r="V2612" s="120" t="str">
        <f t="shared" si="383"/>
        <v>OK</v>
      </c>
      <c r="W2612" s="33" t="s">
        <v>148</v>
      </c>
      <c r="X2612" s="33" t="s">
        <v>148</v>
      </c>
      <c r="Y2612" s="33" t="str">
        <f t="shared" si="390"/>
        <v>NOK</v>
      </c>
      <c r="Z2612" s="14">
        <f t="shared" si="386"/>
        <v>0.2</v>
      </c>
      <c r="AA2612" s="48">
        <v>4653.76</v>
      </c>
      <c r="AB2612" s="76" t="str">
        <f>IFERROR(VLOOKUP(H2612,[1]!Tabela11[[#All],[PEP/ORDEM]:[Mês_Acompanhamento]],8,0),"GIRO")</f>
        <v>GIRO</v>
      </c>
      <c r="AC2612" s="36" t="str">
        <f>IFERROR(VLOOKUP(T2612,[1]STATUS_CAPEX!Q:R,2,0),"SAMUEL OLIVEIRA")</f>
        <v>LUCAS ANDRADE</v>
      </c>
      <c r="AD2612" s="37" t="s">
        <v>51</v>
      </c>
      <c r="AE2612" s="32" t="str">
        <f t="shared" si="389"/>
        <v>Não realizado</v>
      </c>
      <c r="AF2612" s="38" t="s">
        <v>68</v>
      </c>
      <c r="AG2612" s="39">
        <f t="shared" si="385"/>
        <v>4653.76</v>
      </c>
      <c r="AH2612" s="40">
        <v>2548098.5699999998</v>
      </c>
      <c r="AI2612" s="35" t="e">
        <f t="shared" si="387"/>
        <v>#N/A</v>
      </c>
      <c r="AJ2612" s="110"/>
      <c r="AK2612" s="77"/>
      <c r="AL2612" s="34" t="str">
        <f t="shared" si="388"/>
        <v>Erica Fragoso</v>
      </c>
    </row>
    <row r="2613" spans="1:38" hidden="1" x14ac:dyDescent="0.25">
      <c r="A2613" s="26" t="s">
        <v>0</v>
      </c>
      <c r="B2613" s="26" t="s">
        <v>180</v>
      </c>
      <c r="C2613" s="26" t="s">
        <v>180</v>
      </c>
      <c r="D2613" s="26" t="s">
        <v>40</v>
      </c>
      <c r="E2613" s="27">
        <v>25251</v>
      </c>
      <c r="F2613" s="67">
        <v>563</v>
      </c>
      <c r="G2613" s="67"/>
      <c r="H2613" s="44" t="s">
        <v>1339</v>
      </c>
      <c r="I2613" s="112" t="s">
        <v>63</v>
      </c>
      <c r="J2613" s="112" t="s">
        <v>63</v>
      </c>
      <c r="K2613" s="30" t="str">
        <f t="shared" si="391"/>
        <v>EME</v>
      </c>
      <c r="L2613" s="47"/>
      <c r="M2613" s="47" t="s">
        <v>54</v>
      </c>
      <c r="N2613" s="26" t="str">
        <f t="shared" si="392"/>
        <v>Pendente</v>
      </c>
      <c r="O2613" s="47" t="s">
        <v>64</v>
      </c>
      <c r="P2613" s="47" t="s">
        <v>700</v>
      </c>
      <c r="Q2613" s="26" t="str">
        <f>IFERROR(IFERROR(VLOOKUP(H2613,[1]STATUS_CAPEX!I:J,2,0),VLOOKUP(H2613,[1]STATUS_OPEX!H:I,2,0)),0)</f>
        <v>LIB //ATEC</v>
      </c>
      <c r="R2613" s="135">
        <v>45635</v>
      </c>
      <c r="S2613" s="32" t="s">
        <v>66</v>
      </c>
      <c r="T2613" s="47" t="s">
        <v>48</v>
      </c>
      <c r="U2613" s="33" t="s">
        <v>67</v>
      </c>
      <c r="V2613" s="120" t="str">
        <f t="shared" si="383"/>
        <v>OK</v>
      </c>
      <c r="W2613" s="33" t="s">
        <v>49</v>
      </c>
      <c r="X2613" s="33" t="s">
        <v>148</v>
      </c>
      <c r="Y2613" s="33" t="str">
        <f t="shared" si="390"/>
        <v>NOK</v>
      </c>
      <c r="Z2613" s="14">
        <f t="shared" si="386"/>
        <v>0.4</v>
      </c>
      <c r="AA2613" s="48">
        <v>3897.08</v>
      </c>
      <c r="AB2613" s="76" t="str">
        <f>IFERROR(VLOOKUP(H2613,[1]!Tabela11[[#All],[PEP/ORDEM]:[Mês_Acompanhamento]],8,0),"GIRO")</f>
        <v>GIRO</v>
      </c>
      <c r="AC2613" s="36" t="s">
        <v>347</v>
      </c>
      <c r="AD2613" s="37">
        <v>45643</v>
      </c>
      <c r="AE2613" s="32" t="str">
        <f t="shared" si="389"/>
        <v>Não realizado</v>
      </c>
      <c r="AF2613" s="38" t="s">
        <v>68</v>
      </c>
      <c r="AG2613" s="39">
        <f t="shared" si="385"/>
        <v>0</v>
      </c>
      <c r="AH2613" s="40">
        <v>2548098.5699999998</v>
      </c>
      <c r="AI2613" s="35" t="e">
        <f t="shared" si="387"/>
        <v>#N/A</v>
      </c>
      <c r="AJ2613" s="41">
        <v>0</v>
      </c>
      <c r="AK2613" s="51">
        <v>0</v>
      </c>
      <c r="AL2613" s="34" t="str">
        <f t="shared" si="388"/>
        <v>Mauricio Alves</v>
      </c>
    </row>
    <row r="2614" spans="1:38" hidden="1" x14ac:dyDescent="0.25">
      <c r="A2614" s="26" t="s">
        <v>106</v>
      </c>
      <c r="B2614" s="30" t="s">
        <v>39</v>
      </c>
      <c r="C2614" s="26" t="s">
        <v>52</v>
      </c>
      <c r="D2614" s="26" t="s">
        <v>40</v>
      </c>
      <c r="E2614" s="27">
        <v>20238</v>
      </c>
      <c r="F2614" s="67">
        <v>564</v>
      </c>
      <c r="G2614" s="67"/>
      <c r="H2614" s="44">
        <v>6000867679</v>
      </c>
      <c r="I2614" s="45">
        <v>6003178</v>
      </c>
      <c r="J2614" s="45" t="s">
        <v>1340</v>
      </c>
      <c r="K2614" s="30" t="str">
        <f t="shared" si="391"/>
        <v>Custeio</v>
      </c>
      <c r="L2614" s="47"/>
      <c r="M2614" s="47" t="s">
        <v>54</v>
      </c>
      <c r="N2614" s="26" t="str">
        <f t="shared" si="392"/>
        <v>Pendente</v>
      </c>
      <c r="O2614" s="47" t="s">
        <v>137</v>
      </c>
      <c r="P2614" s="47" t="s">
        <v>81</v>
      </c>
      <c r="Q2614" s="26" t="str">
        <f>IFERROR(IFERROR(VLOOKUP(H2614,[1]STATUS_CAPEX!I:J,2,0),VLOOKUP(H2614,[1]STATUS_OPEX!H:I,2,0)),0)</f>
        <v>LIB //ATEC</v>
      </c>
      <c r="R2614" s="135">
        <v>45635</v>
      </c>
      <c r="S2614" s="32" t="s">
        <v>66</v>
      </c>
      <c r="T2614" s="47" t="s">
        <v>72</v>
      </c>
      <c r="U2614" s="33" t="s">
        <v>67</v>
      </c>
      <c r="V2614" s="120" t="str">
        <f t="shared" si="383"/>
        <v>OK</v>
      </c>
      <c r="W2614" s="33" t="s">
        <v>49</v>
      </c>
      <c r="X2614" s="33" t="s">
        <v>49</v>
      </c>
      <c r="Y2614" s="33" t="str">
        <f t="shared" si="390"/>
        <v>OK</v>
      </c>
      <c r="Z2614" s="14">
        <f t="shared" si="386"/>
        <v>0.8</v>
      </c>
      <c r="AA2614" s="48">
        <v>1300.24</v>
      </c>
      <c r="AB2614" s="76" t="str">
        <f>IFERROR(VLOOKUP(H2614,[1]!Tabela11[[#All],[PEP/ORDEM]:[Mês_Acompanhamento]],8,0),"GIRO")</f>
        <v>GIRO</v>
      </c>
      <c r="AC2614" s="36" t="s">
        <v>1048</v>
      </c>
      <c r="AD2614" s="37">
        <v>45642</v>
      </c>
      <c r="AE2614" s="32" t="str">
        <f t="shared" si="389"/>
        <v>Realizado</v>
      </c>
      <c r="AF2614" s="38" t="s">
        <v>68</v>
      </c>
      <c r="AG2614" s="39" t="str">
        <f t="shared" si="385"/>
        <v>711,94</v>
      </c>
      <c r="AH2614" s="40">
        <v>2548098.5699999998</v>
      </c>
      <c r="AI2614" s="35" t="e">
        <f t="shared" si="387"/>
        <v>#N/A</v>
      </c>
      <c r="AJ2614" s="41">
        <v>26754793</v>
      </c>
      <c r="AK2614" s="51" t="s">
        <v>1341</v>
      </c>
      <c r="AL2614" s="34" t="str">
        <f t="shared" si="388"/>
        <v>Mauricio Alves</v>
      </c>
    </row>
    <row r="2615" spans="1:38" hidden="1" x14ac:dyDescent="0.25">
      <c r="A2615" s="26" t="s">
        <v>0</v>
      </c>
      <c r="B2615" s="26" t="s">
        <v>180</v>
      </c>
      <c r="C2615" s="26" t="s">
        <v>180</v>
      </c>
      <c r="D2615" s="26" t="s">
        <v>40</v>
      </c>
      <c r="E2615" s="27">
        <v>36498</v>
      </c>
      <c r="F2615" s="67">
        <v>565</v>
      </c>
      <c r="G2615" s="67"/>
      <c r="H2615" s="44" t="s">
        <v>1342</v>
      </c>
      <c r="I2615" s="211" t="s">
        <v>63</v>
      </c>
      <c r="J2615" s="211" t="s">
        <v>63</v>
      </c>
      <c r="K2615" s="30" t="str">
        <f t="shared" si="391"/>
        <v>EME</v>
      </c>
      <c r="L2615" s="47"/>
      <c r="M2615" s="47" t="s">
        <v>54</v>
      </c>
      <c r="N2615" s="26" t="str">
        <f t="shared" si="392"/>
        <v>Pendente</v>
      </c>
      <c r="O2615" s="47" t="s">
        <v>45</v>
      </c>
      <c r="P2615" s="47" t="s">
        <v>700</v>
      </c>
      <c r="Q2615" s="26" t="str">
        <f>IFERROR(IFERROR(VLOOKUP(H2615,[1]STATUS_CAPEX!I:J,2,0),VLOOKUP(H2615,[1]STATUS_OPEX!H:I,2,0)),0)</f>
        <v>LIB //ATEC</v>
      </c>
      <c r="R2615" s="135">
        <v>45635</v>
      </c>
      <c r="S2615" s="32" t="s">
        <v>66</v>
      </c>
      <c r="T2615" s="47" t="s">
        <v>48</v>
      </c>
      <c r="U2615" s="33" t="s">
        <v>67</v>
      </c>
      <c r="V2615" s="120" t="str">
        <f t="shared" si="383"/>
        <v>OK</v>
      </c>
      <c r="W2615" s="33" t="s">
        <v>49</v>
      </c>
      <c r="X2615" s="33" t="s">
        <v>148</v>
      </c>
      <c r="Y2615" s="33" t="str">
        <f t="shared" si="390"/>
        <v>NOK</v>
      </c>
      <c r="Z2615" s="14">
        <f t="shared" si="386"/>
        <v>0.4</v>
      </c>
      <c r="AA2615" s="48">
        <v>3897.08</v>
      </c>
      <c r="AB2615" s="76" t="str">
        <f>IFERROR(VLOOKUP(H2615,[1]!Tabela11[[#All],[PEP/ORDEM]:[Mês_Acompanhamento]],8,0),"GIRO")</f>
        <v>GIRO</v>
      </c>
      <c r="AC2615" s="36" t="s">
        <v>347</v>
      </c>
      <c r="AD2615" s="37">
        <v>45643</v>
      </c>
      <c r="AE2615" s="32" t="str">
        <f t="shared" si="389"/>
        <v>Não realizado</v>
      </c>
      <c r="AF2615" s="38" t="s">
        <v>68</v>
      </c>
      <c r="AG2615" s="39">
        <f t="shared" si="385"/>
        <v>0</v>
      </c>
      <c r="AH2615" s="40">
        <v>2548098.5699999998</v>
      </c>
      <c r="AI2615" s="35" t="e">
        <f t="shared" si="387"/>
        <v>#N/A</v>
      </c>
      <c r="AJ2615" s="41">
        <v>0</v>
      </c>
      <c r="AK2615" s="51">
        <v>0</v>
      </c>
      <c r="AL2615" s="34" t="str">
        <f t="shared" si="388"/>
        <v>Mauricio Alves</v>
      </c>
    </row>
    <row r="2616" spans="1:38" hidden="1" x14ac:dyDescent="0.25">
      <c r="A2616" s="26" t="s">
        <v>0</v>
      </c>
      <c r="B2616" s="26" t="s">
        <v>180</v>
      </c>
      <c r="C2616" s="26" t="s">
        <v>180</v>
      </c>
      <c r="D2616" s="26" t="s">
        <v>40</v>
      </c>
      <c r="E2616" s="27">
        <v>32099</v>
      </c>
      <c r="F2616" s="67">
        <v>567</v>
      </c>
      <c r="G2616" s="67"/>
      <c r="H2616" s="44" t="s">
        <v>1343</v>
      </c>
      <c r="I2616" s="112" t="s">
        <v>63</v>
      </c>
      <c r="J2616" s="112" t="s">
        <v>63</v>
      </c>
      <c r="K2616" s="30" t="str">
        <f t="shared" si="391"/>
        <v>EME</v>
      </c>
      <c r="L2616" s="47"/>
      <c r="M2616" s="47" t="s">
        <v>54</v>
      </c>
      <c r="N2616" s="26" t="str">
        <f t="shared" si="392"/>
        <v>Pendente</v>
      </c>
      <c r="O2616" s="47" t="s">
        <v>64</v>
      </c>
      <c r="P2616" s="47" t="s">
        <v>700</v>
      </c>
      <c r="Q2616" s="26" t="str">
        <f>IFERROR(IFERROR(VLOOKUP(H2616,[1]STATUS_CAPEX!I:J,2,0),VLOOKUP(H2616,[1]STATUS_OPEX!H:I,2,0)),0)</f>
        <v>LIB //ATEC</v>
      </c>
      <c r="R2616" s="135">
        <v>45635</v>
      </c>
      <c r="S2616" s="32" t="s">
        <v>66</v>
      </c>
      <c r="T2616" s="47" t="s">
        <v>48</v>
      </c>
      <c r="U2616" s="33" t="s">
        <v>67</v>
      </c>
      <c r="V2616" s="120" t="str">
        <f t="shared" si="383"/>
        <v>OK</v>
      </c>
      <c r="W2616" s="33" t="s">
        <v>49</v>
      </c>
      <c r="X2616" s="33" t="s">
        <v>148</v>
      </c>
      <c r="Y2616" s="33" t="str">
        <f t="shared" si="390"/>
        <v>NOK</v>
      </c>
      <c r="Z2616" s="14">
        <f t="shared" si="386"/>
        <v>0.4</v>
      </c>
      <c r="AA2616" s="48">
        <v>3489.68</v>
      </c>
      <c r="AB2616" s="76" t="str">
        <f>IFERROR(VLOOKUP(H2616,[1]!Tabela11[[#All],[PEP/ORDEM]:[Mês_Acompanhamento]],8,0),"GIRO")</f>
        <v>GIRO</v>
      </c>
      <c r="AC2616" s="36" t="s">
        <v>347</v>
      </c>
      <c r="AD2616" s="37">
        <v>45643</v>
      </c>
      <c r="AE2616" s="32" t="str">
        <f t="shared" si="389"/>
        <v>Não realizado</v>
      </c>
      <c r="AF2616" s="38" t="s">
        <v>68</v>
      </c>
      <c r="AG2616" s="39">
        <f t="shared" si="385"/>
        <v>0</v>
      </c>
      <c r="AH2616" s="40">
        <v>2548098.5699999998</v>
      </c>
      <c r="AI2616" s="35" t="e">
        <f t="shared" si="387"/>
        <v>#N/A</v>
      </c>
      <c r="AJ2616" s="41">
        <v>0</v>
      </c>
      <c r="AK2616" s="51">
        <v>0</v>
      </c>
      <c r="AL2616" s="34" t="str">
        <f t="shared" si="388"/>
        <v>Mauricio Alves</v>
      </c>
    </row>
    <row r="2617" spans="1:38" hidden="1" x14ac:dyDescent="0.25">
      <c r="A2617" s="26" t="s">
        <v>106</v>
      </c>
      <c r="B2617" s="30" t="s">
        <v>39</v>
      </c>
      <c r="C2617" s="26" t="s">
        <v>52</v>
      </c>
      <c r="D2617" s="26" t="s">
        <v>40</v>
      </c>
      <c r="E2617" s="27">
        <v>34188</v>
      </c>
      <c r="F2617" s="67">
        <v>568</v>
      </c>
      <c r="G2617" s="67"/>
      <c r="H2617" s="44">
        <v>6000867782</v>
      </c>
      <c r="I2617" s="45">
        <v>149000446</v>
      </c>
      <c r="J2617" s="45" t="s">
        <v>1112</v>
      </c>
      <c r="K2617" s="30" t="str">
        <f t="shared" si="391"/>
        <v>Custeio</v>
      </c>
      <c r="L2617" s="47"/>
      <c r="M2617" s="47" t="s">
        <v>54</v>
      </c>
      <c r="N2617" s="26" t="str">
        <f t="shared" si="392"/>
        <v>Pendente</v>
      </c>
      <c r="O2617" s="47" t="s">
        <v>45</v>
      </c>
      <c r="P2617" s="47" t="s">
        <v>81</v>
      </c>
      <c r="Q2617" s="26" t="str">
        <f>IFERROR(IFERROR(VLOOKUP(H2617,[1]STATUS_CAPEX!I:J,2,0),VLOOKUP(H2617,[1]STATUS_OPEX!H:I,2,0)),0)</f>
        <v>LIB //ATEC</v>
      </c>
      <c r="R2617" s="135">
        <v>45635</v>
      </c>
      <c r="S2617" s="32" t="s">
        <v>66</v>
      </c>
      <c r="T2617" s="47" t="s">
        <v>72</v>
      </c>
      <c r="U2617" s="33" t="s">
        <v>67</v>
      </c>
      <c r="V2617" s="120" t="str">
        <f t="shared" si="383"/>
        <v>OK</v>
      </c>
      <c r="W2617" s="33" t="s">
        <v>49</v>
      </c>
      <c r="X2617" s="33" t="s">
        <v>49</v>
      </c>
      <c r="Y2617" s="33" t="str">
        <f t="shared" si="390"/>
        <v>OK</v>
      </c>
      <c r="Z2617" s="14">
        <f t="shared" si="386"/>
        <v>0.8</v>
      </c>
      <c r="AA2617" s="48">
        <v>1300.24</v>
      </c>
      <c r="AB2617" s="76" t="str">
        <f>IFERROR(VLOOKUP(H2617,[1]!Tabela11[[#All],[PEP/ORDEM]:[Mês_Acompanhamento]],8,0),"GIRO")</f>
        <v>GIRO</v>
      </c>
      <c r="AC2617" s="36" t="s">
        <v>1048</v>
      </c>
      <c r="AD2617" s="37">
        <v>45642</v>
      </c>
      <c r="AE2617" s="32" t="str">
        <f t="shared" si="389"/>
        <v>Realizado</v>
      </c>
      <c r="AF2617" s="38" t="s">
        <v>68</v>
      </c>
      <c r="AG2617" s="39">
        <f t="shared" si="385"/>
        <v>711.94</v>
      </c>
      <c r="AH2617" s="40">
        <v>2548098.5699999998</v>
      </c>
      <c r="AI2617" s="35" t="e">
        <f t="shared" si="387"/>
        <v>#N/A</v>
      </c>
      <c r="AJ2617" s="41">
        <v>26754829</v>
      </c>
      <c r="AK2617" s="51">
        <v>711.94</v>
      </c>
      <c r="AL2617" s="34" t="str">
        <f t="shared" si="388"/>
        <v>Mauricio Alves</v>
      </c>
    </row>
    <row r="2618" spans="1:38" hidden="1" x14ac:dyDescent="0.25">
      <c r="A2618" s="26" t="s">
        <v>0</v>
      </c>
      <c r="B2618" s="26" t="s">
        <v>180</v>
      </c>
      <c r="C2618" s="26" t="s">
        <v>180</v>
      </c>
      <c r="D2618" s="26" t="s">
        <v>40</v>
      </c>
      <c r="E2618" s="27">
        <v>34628</v>
      </c>
      <c r="F2618" s="67">
        <v>569</v>
      </c>
      <c r="G2618" s="67"/>
      <c r="H2618" s="44" t="s">
        <v>1344</v>
      </c>
      <c r="I2618" s="211" t="s">
        <v>63</v>
      </c>
      <c r="J2618" s="211" t="s">
        <v>63</v>
      </c>
      <c r="K2618" s="30" t="str">
        <f t="shared" si="391"/>
        <v>EME</v>
      </c>
      <c r="L2618" s="47"/>
      <c r="M2618" s="47" t="s">
        <v>54</v>
      </c>
      <c r="N2618" s="26" t="str">
        <f t="shared" si="392"/>
        <v>Pendente</v>
      </c>
      <c r="O2618" s="47" t="s">
        <v>64</v>
      </c>
      <c r="P2618" s="47" t="s">
        <v>700</v>
      </c>
      <c r="Q2618" s="26" t="str">
        <f>IFERROR(IFERROR(VLOOKUP(H2618,[1]STATUS_CAPEX!I:J,2,0),VLOOKUP(H2618,[1]STATUS_OPEX!H:I,2,0)),0)</f>
        <v>LIB //ATEC</v>
      </c>
      <c r="R2618" s="135">
        <v>45635</v>
      </c>
      <c r="S2618" s="32" t="s">
        <v>66</v>
      </c>
      <c r="T2618" s="47" t="s">
        <v>48</v>
      </c>
      <c r="U2618" s="33" t="s">
        <v>67</v>
      </c>
      <c r="V2618" s="120" t="str">
        <f t="shared" si="383"/>
        <v>OK</v>
      </c>
      <c r="W2618" s="33" t="s">
        <v>49</v>
      </c>
      <c r="X2618" s="33" t="s">
        <v>148</v>
      </c>
      <c r="Y2618" s="33" t="str">
        <f t="shared" si="390"/>
        <v>NOK</v>
      </c>
      <c r="Z2618" s="14">
        <f t="shared" si="386"/>
        <v>0.4</v>
      </c>
      <c r="AA2618" s="48">
        <v>3489.68</v>
      </c>
      <c r="AB2618" s="76" t="str">
        <f>IFERROR(VLOOKUP(H2618,[1]!Tabela11[[#All],[PEP/ORDEM]:[Mês_Acompanhamento]],8,0),"GIRO")</f>
        <v>GIRO</v>
      </c>
      <c r="AC2618" s="36" t="s">
        <v>347</v>
      </c>
      <c r="AD2618" s="37">
        <v>45643</v>
      </c>
      <c r="AE2618" s="32" t="str">
        <f t="shared" si="389"/>
        <v>Não realizado</v>
      </c>
      <c r="AF2618" s="38" t="s">
        <v>68</v>
      </c>
      <c r="AG2618" s="39">
        <f t="shared" si="385"/>
        <v>0</v>
      </c>
      <c r="AH2618" s="40">
        <v>2548098.5699999998</v>
      </c>
      <c r="AI2618" s="35" t="e">
        <f t="shared" si="387"/>
        <v>#N/A</v>
      </c>
      <c r="AJ2618" s="41">
        <v>0</v>
      </c>
      <c r="AK2618" s="51">
        <v>0</v>
      </c>
      <c r="AL2618" s="34" t="str">
        <f t="shared" si="388"/>
        <v>Mauricio Alves</v>
      </c>
    </row>
    <row r="2619" spans="1:38" hidden="1" x14ac:dyDescent="0.25">
      <c r="A2619" s="26" t="s">
        <v>106</v>
      </c>
      <c r="B2619" s="26" t="s">
        <v>180</v>
      </c>
      <c r="C2619" s="26" t="s">
        <v>68</v>
      </c>
      <c r="D2619" s="26" t="s">
        <v>40</v>
      </c>
      <c r="E2619" s="27">
        <v>15527</v>
      </c>
      <c r="F2619" s="67">
        <v>570</v>
      </c>
      <c r="G2619" s="67"/>
      <c r="H2619" s="44" t="s">
        <v>1345</v>
      </c>
      <c r="I2619" s="45" t="s">
        <v>63</v>
      </c>
      <c r="J2619" s="45" t="s">
        <v>63</v>
      </c>
      <c r="K2619" s="30" t="str">
        <f t="shared" si="391"/>
        <v>EME</v>
      </c>
      <c r="L2619" s="47"/>
      <c r="M2619" s="47" t="s">
        <v>54</v>
      </c>
      <c r="N2619" s="26" t="str">
        <f t="shared" si="392"/>
        <v>Pendente</v>
      </c>
      <c r="O2619" s="47" t="s">
        <v>137</v>
      </c>
      <c r="P2619" s="47" t="s">
        <v>700</v>
      </c>
      <c r="Q2619" s="26" t="str">
        <f>IFERROR(IFERROR(VLOOKUP(H2619,[1]STATUS_CAPEX!I:J,2,0),VLOOKUP(H2619,[1]STATUS_OPEX!H:I,2,0)),0)</f>
        <v>LIB //ENER</v>
      </c>
      <c r="R2619" s="135">
        <v>45635</v>
      </c>
      <c r="S2619" s="32" t="s">
        <v>66</v>
      </c>
      <c r="T2619" s="47" t="s">
        <v>48</v>
      </c>
      <c r="U2619" s="33" t="s">
        <v>67</v>
      </c>
      <c r="V2619" s="120" t="str">
        <f t="shared" si="383"/>
        <v>OK</v>
      </c>
      <c r="W2619" s="33" t="s">
        <v>49</v>
      </c>
      <c r="X2619" s="33" t="s">
        <v>49</v>
      </c>
      <c r="Y2619" s="33" t="str">
        <f t="shared" si="390"/>
        <v>OK</v>
      </c>
      <c r="Z2619" s="14">
        <f t="shared" si="386"/>
        <v>0.8</v>
      </c>
      <c r="AA2619" s="48">
        <v>3489.68</v>
      </c>
      <c r="AB2619" s="76" t="str">
        <f>IFERROR(VLOOKUP(H2619,[1]!Tabela11[[#All],[PEP/ORDEM]:[Mês_Acompanhamento]],8,0),"GIRO")</f>
        <v>GIRO</v>
      </c>
      <c r="AC2619" s="36" t="s">
        <v>347</v>
      </c>
      <c r="AD2619" s="37" t="s">
        <v>51</v>
      </c>
      <c r="AE2619" s="32" t="str">
        <f t="shared" si="389"/>
        <v>Realizado</v>
      </c>
      <c r="AF2619" s="38" t="s">
        <v>68</v>
      </c>
      <c r="AG2619" s="39">
        <f t="shared" si="385"/>
        <v>3930.19</v>
      </c>
      <c r="AH2619" s="40">
        <v>2548098.5699999998</v>
      </c>
      <c r="AI2619" s="35" t="e">
        <f t="shared" si="387"/>
        <v>#N/A</v>
      </c>
      <c r="AJ2619" s="41">
        <v>1</v>
      </c>
      <c r="AK2619" s="51">
        <v>3930.19</v>
      </c>
      <c r="AL2619" s="34" t="str">
        <f t="shared" si="388"/>
        <v>Mauricio Alves</v>
      </c>
    </row>
    <row r="2620" spans="1:38" hidden="1" x14ac:dyDescent="0.25">
      <c r="A2620" s="26" t="s">
        <v>0</v>
      </c>
      <c r="B2620" s="26" t="s">
        <v>180</v>
      </c>
      <c r="C2620" s="26" t="s">
        <v>180</v>
      </c>
      <c r="D2620" s="26" t="s">
        <v>40</v>
      </c>
      <c r="E2620" s="27">
        <v>8954</v>
      </c>
      <c r="F2620" s="67">
        <v>571</v>
      </c>
      <c r="G2620" s="67"/>
      <c r="H2620" s="44" t="s">
        <v>1346</v>
      </c>
      <c r="I2620" s="45" t="s">
        <v>63</v>
      </c>
      <c r="J2620" s="45" t="s">
        <v>63</v>
      </c>
      <c r="K2620" s="30" t="str">
        <f t="shared" si="391"/>
        <v>EME</v>
      </c>
      <c r="L2620" s="47"/>
      <c r="M2620" s="47" t="s">
        <v>54</v>
      </c>
      <c r="N2620" s="26" t="str">
        <f t="shared" si="392"/>
        <v>Pendente</v>
      </c>
      <c r="O2620" s="47" t="s">
        <v>100</v>
      </c>
      <c r="P2620" s="47" t="s">
        <v>705</v>
      </c>
      <c r="Q2620" s="26" t="str">
        <f>IFERROR(IFERROR(VLOOKUP(H2620,[1]STATUS_CAPEX!I:J,2,0),VLOOKUP(H2620,[1]STATUS_OPEX!H:I,2,0)),0)</f>
        <v>LIB //ATEC</v>
      </c>
      <c r="R2620" s="135">
        <v>45635</v>
      </c>
      <c r="S2620" s="32" t="s">
        <v>66</v>
      </c>
      <c r="T2620" s="47" t="s">
        <v>48</v>
      </c>
      <c r="U2620" s="33" t="s">
        <v>67</v>
      </c>
      <c r="V2620" s="120" t="str">
        <f t="shared" si="383"/>
        <v>OK</v>
      </c>
      <c r="W2620" s="33" t="s">
        <v>49</v>
      </c>
      <c r="X2620" s="33" t="s">
        <v>148</v>
      </c>
      <c r="Y2620" s="33" t="str">
        <f t="shared" si="390"/>
        <v>NOK</v>
      </c>
      <c r="Z2620" s="14">
        <f t="shared" si="386"/>
        <v>0.4</v>
      </c>
      <c r="AA2620" s="48">
        <v>10293.08</v>
      </c>
      <c r="AB2620" s="76" t="str">
        <f>IFERROR(VLOOKUP(H2620,[1]!Tabela11[[#All],[PEP/ORDEM]:[Mês_Acompanhamento]],8,0),"GIRO")</f>
        <v>GIRO</v>
      </c>
      <c r="AC2620" s="36" t="s">
        <v>347</v>
      </c>
      <c r="AD2620" s="70">
        <v>45645</v>
      </c>
      <c r="AE2620" s="32" t="str">
        <f t="shared" si="389"/>
        <v>Não realizado</v>
      </c>
      <c r="AF2620" s="38" t="s">
        <v>68</v>
      </c>
      <c r="AG2620" s="39">
        <f t="shared" si="385"/>
        <v>0</v>
      </c>
      <c r="AH2620" s="40">
        <v>2548098.5699999998</v>
      </c>
      <c r="AI2620" s="35" t="e">
        <f t="shared" si="387"/>
        <v>#N/A</v>
      </c>
      <c r="AJ2620" s="41">
        <v>0</v>
      </c>
      <c r="AK2620" s="51">
        <v>0</v>
      </c>
      <c r="AL2620" s="34" t="str">
        <f t="shared" si="388"/>
        <v>Mauricio Alves</v>
      </c>
    </row>
    <row r="2621" spans="1:38" hidden="1" x14ac:dyDescent="0.25">
      <c r="A2621" s="26" t="s">
        <v>0</v>
      </c>
      <c r="B2621" s="26" t="s">
        <v>180</v>
      </c>
      <c r="C2621" s="26" t="s">
        <v>180</v>
      </c>
      <c r="D2621" s="26" t="s">
        <v>40</v>
      </c>
      <c r="E2621" s="27">
        <v>39362</v>
      </c>
      <c r="F2621" s="67">
        <v>572</v>
      </c>
      <c r="G2621" s="67"/>
      <c r="H2621" s="44" t="s">
        <v>1347</v>
      </c>
      <c r="I2621" s="45" t="s">
        <v>63</v>
      </c>
      <c r="J2621" s="45" t="s">
        <v>63</v>
      </c>
      <c r="K2621" s="30" t="str">
        <f t="shared" si="391"/>
        <v>EME</v>
      </c>
      <c r="L2621" s="47"/>
      <c r="M2621" s="47" t="s">
        <v>54</v>
      </c>
      <c r="N2621" s="26" t="str">
        <f t="shared" si="392"/>
        <v>Pendente</v>
      </c>
      <c r="O2621" s="47" t="s">
        <v>105</v>
      </c>
      <c r="P2621" s="47" t="s">
        <v>705</v>
      </c>
      <c r="Q2621" s="26" t="str">
        <f>IFERROR(IFERROR(VLOOKUP(H2621,[1]STATUS_CAPEX!I:J,2,0),VLOOKUP(H2621,[1]STATUS_OPEX!H:I,2,0)),0)</f>
        <v>LIB //ATEC</v>
      </c>
      <c r="R2621" s="135">
        <v>45635</v>
      </c>
      <c r="S2621" s="32" t="s">
        <v>66</v>
      </c>
      <c r="T2621" s="47" t="s">
        <v>48</v>
      </c>
      <c r="U2621" s="33" t="s">
        <v>67</v>
      </c>
      <c r="V2621" s="120" t="str">
        <f t="shared" si="383"/>
        <v>OK</v>
      </c>
      <c r="W2621" s="33" t="s">
        <v>49</v>
      </c>
      <c r="X2621" s="33" t="s">
        <v>148</v>
      </c>
      <c r="Y2621" s="33" t="str">
        <f t="shared" si="390"/>
        <v>NOK</v>
      </c>
      <c r="Z2621" s="14">
        <f t="shared" si="386"/>
        <v>0.4</v>
      </c>
      <c r="AA2621" s="48">
        <v>3703.3</v>
      </c>
      <c r="AB2621" s="76" t="str">
        <f>IFERROR(VLOOKUP(H2621,[1]!Tabela11[[#All],[PEP/ORDEM]:[Mês_Acompanhamento]],8,0),"GIRO")</f>
        <v>GIRO</v>
      </c>
      <c r="AC2621" s="36" t="s">
        <v>347</v>
      </c>
      <c r="AD2621" s="70">
        <v>45645</v>
      </c>
      <c r="AE2621" s="32" t="str">
        <f t="shared" si="389"/>
        <v>Não realizado</v>
      </c>
      <c r="AF2621" s="38" t="s">
        <v>68</v>
      </c>
      <c r="AG2621" s="39">
        <f t="shared" si="385"/>
        <v>0</v>
      </c>
      <c r="AH2621" s="40">
        <v>2548098.5699999998</v>
      </c>
      <c r="AI2621" s="35" t="e">
        <f t="shared" si="387"/>
        <v>#N/A</v>
      </c>
      <c r="AJ2621" s="41">
        <v>0</v>
      </c>
      <c r="AK2621" s="51">
        <v>0</v>
      </c>
      <c r="AL2621" s="34" t="str">
        <f t="shared" si="388"/>
        <v>Mauricio Alves</v>
      </c>
    </row>
    <row r="2622" spans="1:38" hidden="1" x14ac:dyDescent="0.25">
      <c r="A2622" s="26" t="s">
        <v>0</v>
      </c>
      <c r="B2622" s="26" t="s">
        <v>180</v>
      </c>
      <c r="C2622" s="26" t="s">
        <v>180</v>
      </c>
      <c r="D2622" s="26" t="s">
        <v>40</v>
      </c>
      <c r="E2622" s="27">
        <v>39941</v>
      </c>
      <c r="F2622" s="67">
        <v>573</v>
      </c>
      <c r="G2622" s="67"/>
      <c r="H2622" s="44" t="s">
        <v>1348</v>
      </c>
      <c r="I2622" s="45" t="s">
        <v>63</v>
      </c>
      <c r="J2622" s="45" t="s">
        <v>63</v>
      </c>
      <c r="K2622" s="30" t="str">
        <f t="shared" si="391"/>
        <v>EME</v>
      </c>
      <c r="L2622" s="47"/>
      <c r="M2622" s="47" t="s">
        <v>54</v>
      </c>
      <c r="N2622" s="26" t="str">
        <f t="shared" si="392"/>
        <v>Pendente</v>
      </c>
      <c r="O2622" s="47" t="s">
        <v>1349</v>
      </c>
      <c r="P2622" s="47" t="s">
        <v>705</v>
      </c>
      <c r="Q2622" s="26" t="str">
        <f>IFERROR(IFERROR(VLOOKUP(H2622,[1]STATUS_CAPEX!I:J,2,0),VLOOKUP(H2622,[1]STATUS_OPEX!H:I,2,0)),0)</f>
        <v>LIB //ATEC</v>
      </c>
      <c r="R2622" s="135">
        <v>45635</v>
      </c>
      <c r="S2622" s="32" t="s">
        <v>66</v>
      </c>
      <c r="T2622" s="47" t="s">
        <v>48</v>
      </c>
      <c r="U2622" s="33" t="s">
        <v>67</v>
      </c>
      <c r="V2622" s="120" t="str">
        <f t="shared" si="383"/>
        <v>OK</v>
      </c>
      <c r="W2622" s="33" t="s">
        <v>49</v>
      </c>
      <c r="X2622" s="33" t="s">
        <v>148</v>
      </c>
      <c r="Y2622" s="33" t="str">
        <f t="shared" si="390"/>
        <v>NOK</v>
      </c>
      <c r="Z2622" s="14">
        <f t="shared" si="386"/>
        <v>0.4</v>
      </c>
      <c r="AA2622" s="48">
        <v>6135.31</v>
      </c>
      <c r="AB2622" s="76" t="str">
        <f>IFERROR(VLOOKUP(H2622,[1]!Tabela11[[#All],[PEP/ORDEM]:[Mês_Acompanhamento]],8,0),"GIRO")</f>
        <v>GIRO</v>
      </c>
      <c r="AC2622" s="36" t="s">
        <v>347</v>
      </c>
      <c r="AD2622" s="70">
        <v>45645</v>
      </c>
      <c r="AE2622" s="32" t="str">
        <f t="shared" si="389"/>
        <v>Não realizado</v>
      </c>
      <c r="AF2622" s="38" t="s">
        <v>68</v>
      </c>
      <c r="AG2622" s="39">
        <f t="shared" si="385"/>
        <v>0</v>
      </c>
      <c r="AH2622" s="40">
        <v>2548098.5699999998</v>
      </c>
      <c r="AI2622" s="35" t="e">
        <f t="shared" si="387"/>
        <v>#N/A</v>
      </c>
      <c r="AJ2622" s="41">
        <v>0</v>
      </c>
      <c r="AK2622" s="51">
        <v>0</v>
      </c>
      <c r="AL2622" s="34" t="str">
        <f t="shared" si="388"/>
        <v>Mauricio Alves</v>
      </c>
    </row>
    <row r="2623" spans="1:38" hidden="1" x14ac:dyDescent="0.25">
      <c r="A2623" s="26" t="s">
        <v>0</v>
      </c>
      <c r="B2623" s="26" t="s">
        <v>180</v>
      </c>
      <c r="C2623" s="26" t="s">
        <v>180</v>
      </c>
      <c r="D2623" s="26" t="s">
        <v>40</v>
      </c>
      <c r="E2623" s="27">
        <v>34101</v>
      </c>
      <c r="F2623" s="67">
        <v>574</v>
      </c>
      <c r="G2623" s="67"/>
      <c r="H2623" s="44" t="s">
        <v>1350</v>
      </c>
      <c r="I2623" s="45" t="s">
        <v>63</v>
      </c>
      <c r="J2623" s="45" t="s">
        <v>63</v>
      </c>
      <c r="K2623" s="30" t="str">
        <f t="shared" si="391"/>
        <v>EME</v>
      </c>
      <c r="L2623" s="47"/>
      <c r="M2623" s="47" t="s">
        <v>54</v>
      </c>
      <c r="N2623" s="26" t="str">
        <f t="shared" si="392"/>
        <v>Pendente</v>
      </c>
      <c r="O2623" s="47" t="s">
        <v>117</v>
      </c>
      <c r="P2623" s="47" t="s">
        <v>700</v>
      </c>
      <c r="Q2623" s="26" t="str">
        <f>IFERROR(IFERROR(VLOOKUP(H2623,[1]STATUS_CAPEX!I:J,2,0),VLOOKUP(H2623,[1]STATUS_OPEX!H:I,2,0)),0)</f>
        <v>LIB //ATEC</v>
      </c>
      <c r="R2623" s="135">
        <v>45635</v>
      </c>
      <c r="S2623" s="32" t="s">
        <v>66</v>
      </c>
      <c r="T2623" s="47" t="s">
        <v>48</v>
      </c>
      <c r="U2623" s="33" t="s">
        <v>67</v>
      </c>
      <c r="V2623" s="120" t="str">
        <f t="shared" si="383"/>
        <v>OK</v>
      </c>
      <c r="W2623" s="33" t="s">
        <v>49</v>
      </c>
      <c r="X2623" s="33" t="s">
        <v>148</v>
      </c>
      <c r="Y2623" s="33" t="str">
        <f t="shared" si="390"/>
        <v>NOK</v>
      </c>
      <c r="Z2623" s="14">
        <f t="shared" si="386"/>
        <v>0.4</v>
      </c>
      <c r="AA2623" s="48">
        <v>9056.35</v>
      </c>
      <c r="AB2623" s="76" t="str">
        <f>IFERROR(VLOOKUP(H2623,[1]!Tabela11[[#All],[PEP/ORDEM]:[Mês_Acompanhamento]],8,0),"GIRO")</f>
        <v>GIRO</v>
      </c>
      <c r="AC2623" s="36" t="s">
        <v>347</v>
      </c>
      <c r="AD2623" s="70">
        <v>45645</v>
      </c>
      <c r="AE2623" s="32" t="str">
        <f t="shared" si="389"/>
        <v>Não realizado</v>
      </c>
      <c r="AF2623" s="38" t="s">
        <v>68</v>
      </c>
      <c r="AG2623" s="39">
        <f t="shared" si="385"/>
        <v>0</v>
      </c>
      <c r="AH2623" s="40">
        <v>2548098.5699999998</v>
      </c>
      <c r="AI2623" s="35" t="e">
        <f t="shared" si="387"/>
        <v>#N/A</v>
      </c>
      <c r="AJ2623" s="41">
        <v>0</v>
      </c>
      <c r="AK2623" s="51">
        <v>0</v>
      </c>
      <c r="AL2623" s="34" t="str">
        <f t="shared" si="388"/>
        <v>Mauricio Alves</v>
      </c>
    </row>
    <row r="2624" spans="1:38" hidden="1" x14ac:dyDescent="0.25">
      <c r="A2624" s="26" t="s">
        <v>0</v>
      </c>
      <c r="B2624" s="26" t="s">
        <v>180</v>
      </c>
      <c r="C2624" s="26" t="s">
        <v>180</v>
      </c>
      <c r="D2624" s="26" t="s">
        <v>40</v>
      </c>
      <c r="E2624" s="27">
        <v>43620</v>
      </c>
      <c r="F2624" s="67">
        <v>575</v>
      </c>
      <c r="G2624" s="67"/>
      <c r="H2624" s="44" t="s">
        <v>1351</v>
      </c>
      <c r="I2624" s="45" t="s">
        <v>63</v>
      </c>
      <c r="J2624" s="45" t="s">
        <v>63</v>
      </c>
      <c r="K2624" s="30" t="str">
        <f t="shared" si="391"/>
        <v>EME</v>
      </c>
      <c r="L2624" s="47"/>
      <c r="M2624" s="47" t="s">
        <v>54</v>
      </c>
      <c r="N2624" s="26" t="str">
        <f t="shared" si="392"/>
        <v>Pendente</v>
      </c>
      <c r="O2624" s="47" t="s">
        <v>64</v>
      </c>
      <c r="P2624" s="47" t="s">
        <v>700</v>
      </c>
      <c r="Q2624" s="26" t="str">
        <f>IFERROR(IFERROR(VLOOKUP(H2624,[1]STATUS_CAPEX!I:J,2,0),VLOOKUP(H2624,[1]STATUS_OPEX!H:I,2,0)),0)</f>
        <v>LIB //ATEC</v>
      </c>
      <c r="R2624" s="135">
        <v>45635</v>
      </c>
      <c r="S2624" s="32" t="s">
        <v>66</v>
      </c>
      <c r="T2624" s="47" t="s">
        <v>48</v>
      </c>
      <c r="U2624" s="33" t="s">
        <v>67</v>
      </c>
      <c r="V2624" s="120" t="str">
        <f t="shared" ref="V2624:V2629" si="393">IF(E2624&gt;0,"OK","NOK")</f>
        <v>OK</v>
      </c>
      <c r="W2624" s="33" t="s">
        <v>49</v>
      </c>
      <c r="X2624" s="33" t="s">
        <v>148</v>
      </c>
      <c r="Y2624" s="33" t="str">
        <f t="shared" si="390"/>
        <v>NOK</v>
      </c>
      <c r="Z2624" s="14">
        <f t="shared" si="386"/>
        <v>0.4</v>
      </c>
      <c r="AA2624" s="48">
        <v>3489.68</v>
      </c>
      <c r="AB2624" s="76" t="str">
        <f>IFERROR(VLOOKUP(H2624,[1]!Tabela11[[#All],[PEP/ORDEM]:[Mês_Acompanhamento]],8,0),"GIRO")</f>
        <v>GIRO</v>
      </c>
      <c r="AC2624" s="36" t="s">
        <v>347</v>
      </c>
      <c r="AD2624" s="37">
        <v>45643</v>
      </c>
      <c r="AE2624" s="32" t="str">
        <f t="shared" si="389"/>
        <v>Não realizado</v>
      </c>
      <c r="AF2624" s="38" t="s">
        <v>68</v>
      </c>
      <c r="AG2624" s="39">
        <f t="shared" si="385"/>
        <v>0</v>
      </c>
      <c r="AH2624" s="40">
        <v>2548098.5699999998</v>
      </c>
      <c r="AI2624" s="35" t="e">
        <f t="shared" si="387"/>
        <v>#N/A</v>
      </c>
      <c r="AJ2624" s="41">
        <v>0</v>
      </c>
      <c r="AK2624" s="51">
        <v>0</v>
      </c>
      <c r="AL2624" s="34" t="str">
        <f t="shared" si="388"/>
        <v>Mauricio Alves</v>
      </c>
    </row>
    <row r="2625" spans="1:38" hidden="1" x14ac:dyDescent="0.25">
      <c r="A2625" s="26" t="s">
        <v>0</v>
      </c>
      <c r="B2625" s="26" t="s">
        <v>180</v>
      </c>
      <c r="C2625" s="26" t="s">
        <v>180</v>
      </c>
      <c r="D2625" s="26" t="s">
        <v>40</v>
      </c>
      <c r="E2625" s="27">
        <v>44761</v>
      </c>
      <c r="F2625" s="67">
        <v>576</v>
      </c>
      <c r="G2625" s="67"/>
      <c r="H2625" s="44" t="s">
        <v>1352</v>
      </c>
      <c r="I2625" s="45" t="s">
        <v>63</v>
      </c>
      <c r="J2625" s="45" t="s">
        <v>63</v>
      </c>
      <c r="K2625" s="30" t="str">
        <f t="shared" si="391"/>
        <v>EME</v>
      </c>
      <c r="L2625" s="47"/>
      <c r="M2625" s="47" t="s">
        <v>54</v>
      </c>
      <c r="N2625" s="26" t="str">
        <f t="shared" si="392"/>
        <v>Pendente</v>
      </c>
      <c r="O2625" s="47" t="s">
        <v>64</v>
      </c>
      <c r="P2625" s="47" t="s">
        <v>700</v>
      </c>
      <c r="Q2625" s="26" t="str">
        <f>IFERROR(IFERROR(VLOOKUP(H2625,[1]STATUS_CAPEX!I:J,2,0),VLOOKUP(H2625,[1]STATUS_OPEX!H:I,2,0)),0)</f>
        <v>LIB //ATEC</v>
      </c>
      <c r="R2625" s="135">
        <v>45635</v>
      </c>
      <c r="S2625" s="32" t="s">
        <v>66</v>
      </c>
      <c r="T2625" s="47" t="s">
        <v>48</v>
      </c>
      <c r="U2625" s="33" t="s">
        <v>67</v>
      </c>
      <c r="V2625" s="120" t="str">
        <f t="shared" si="393"/>
        <v>OK</v>
      </c>
      <c r="W2625" s="33" t="s">
        <v>49</v>
      </c>
      <c r="X2625" s="33" t="s">
        <v>148</v>
      </c>
      <c r="Y2625" s="33" t="str">
        <f t="shared" si="390"/>
        <v>NOK</v>
      </c>
      <c r="Z2625" s="14">
        <f t="shared" si="386"/>
        <v>0.4</v>
      </c>
      <c r="AA2625" s="48">
        <v>3489.68</v>
      </c>
      <c r="AB2625" s="76" t="str">
        <f>IFERROR(VLOOKUP(H2625,[1]!Tabela11[[#All],[PEP/ORDEM]:[Mês_Acompanhamento]],8,0),"GIRO")</f>
        <v>GIRO</v>
      </c>
      <c r="AC2625" s="36" t="s">
        <v>347</v>
      </c>
      <c r="AD2625" s="37">
        <v>45643</v>
      </c>
      <c r="AE2625" s="32" t="str">
        <f t="shared" si="389"/>
        <v>Não realizado</v>
      </c>
      <c r="AF2625" s="38" t="s">
        <v>68</v>
      </c>
      <c r="AG2625" s="39">
        <f t="shared" ref="AG2625:AG2688" si="394">IF(AK2625="",AA2625,AK2625)</f>
        <v>0</v>
      </c>
      <c r="AH2625" s="40">
        <v>2548098.5699999998</v>
      </c>
      <c r="AI2625" s="35" t="e">
        <f t="shared" si="387"/>
        <v>#N/A</v>
      </c>
      <c r="AJ2625" s="41">
        <v>0</v>
      </c>
      <c r="AK2625" s="51">
        <v>0</v>
      </c>
      <c r="AL2625" s="34" t="str">
        <f t="shared" si="388"/>
        <v>Mauricio Alves</v>
      </c>
    </row>
    <row r="2626" spans="1:38" hidden="1" x14ac:dyDescent="0.25">
      <c r="A2626" s="26" t="s">
        <v>0</v>
      </c>
      <c r="B2626" s="26" t="s">
        <v>180</v>
      </c>
      <c r="C2626" s="26" t="s">
        <v>180</v>
      </c>
      <c r="D2626" s="26" t="s">
        <v>40</v>
      </c>
      <c r="E2626" s="27">
        <v>24821</v>
      </c>
      <c r="F2626" s="67">
        <v>577</v>
      </c>
      <c r="G2626" s="67"/>
      <c r="H2626" s="44" t="s">
        <v>1353</v>
      </c>
      <c r="I2626" s="45" t="s">
        <v>63</v>
      </c>
      <c r="J2626" s="45" t="s">
        <v>63</v>
      </c>
      <c r="K2626" s="30" t="str">
        <f t="shared" si="391"/>
        <v>EME</v>
      </c>
      <c r="L2626" s="47"/>
      <c r="M2626" s="47" t="s">
        <v>54</v>
      </c>
      <c r="N2626" s="26" t="str">
        <f t="shared" si="392"/>
        <v>Pendente</v>
      </c>
      <c r="O2626" s="47" t="s">
        <v>45</v>
      </c>
      <c r="P2626" s="47" t="s">
        <v>700</v>
      </c>
      <c r="Q2626" s="26" t="str">
        <f>IFERROR(IFERROR(VLOOKUP(H2626,[1]STATUS_CAPEX!I:J,2,0),VLOOKUP(H2626,[1]STATUS_OPEX!H:I,2,0)),0)</f>
        <v>LIB //ATEC</v>
      </c>
      <c r="R2626" s="135">
        <v>45635</v>
      </c>
      <c r="S2626" s="32" t="s">
        <v>66</v>
      </c>
      <c r="T2626" s="47" t="s">
        <v>48</v>
      </c>
      <c r="U2626" s="33" t="s">
        <v>67</v>
      </c>
      <c r="V2626" s="120" t="str">
        <f t="shared" si="393"/>
        <v>OK</v>
      </c>
      <c r="W2626" s="33" t="s">
        <v>49</v>
      </c>
      <c r="X2626" s="33" t="s">
        <v>148</v>
      </c>
      <c r="Y2626" s="33" t="str">
        <f t="shared" si="390"/>
        <v>NOK</v>
      </c>
      <c r="Z2626" s="14">
        <f t="shared" ref="Z2626:Z2680" si="395">(COUNTIF(U2626:Y2626,"OK")+COUNTIF(V2626:Y2626,"NA")+COUNTIF(U2626:Y2626,"anexado")+COUNTIF(V2626:Y2626,"sem anexo"))/5</f>
        <v>0.4</v>
      </c>
      <c r="AA2626" s="48">
        <v>3489.68</v>
      </c>
      <c r="AB2626" s="76" t="str">
        <f>IFERROR(VLOOKUP(H2626,[1]!Tabela11[[#All],[PEP/ORDEM]:[Mês_Acompanhamento]],8,0),"GIRO")</f>
        <v>GIRO</v>
      </c>
      <c r="AC2626" s="36" t="s">
        <v>347</v>
      </c>
      <c r="AD2626" s="37">
        <v>45643</v>
      </c>
      <c r="AE2626" s="32" t="str">
        <f t="shared" si="389"/>
        <v>Não realizado</v>
      </c>
      <c r="AF2626" s="38" t="s">
        <v>68</v>
      </c>
      <c r="AG2626" s="39">
        <f t="shared" si="394"/>
        <v>0</v>
      </c>
      <c r="AH2626" s="40">
        <v>2548098.5699999998</v>
      </c>
      <c r="AI2626" s="35" t="e">
        <f t="shared" ref="AI2626:AI2689" si="396">VLOOKUP(T2626,AN:AO,2,0)</f>
        <v>#N/A</v>
      </c>
      <c r="AJ2626" s="41">
        <v>0</v>
      </c>
      <c r="AK2626" s="51">
        <v>0</v>
      </c>
      <c r="AL2626" s="34" t="str">
        <f t="shared" ref="AL2626:AL2689" si="397">IF(OR(A2626="pendência planejamento", A2626="pendência construtiva", A2626="logistica equatorial"), "Erica Fragoso", IF(OR(A2626="obras coms", A2626="obras conc", A2626="pendência fechamento", A2626="almoxarifado", A2626="Fechamento", A2626="Disponibilidade Noturna", A2626="Sobre Aviso", A2626="Disponibilidade Contrato", A2626="Disponibilidade"), "Mauricio Alves", ""))</f>
        <v>Mauricio Alves</v>
      </c>
    </row>
    <row r="2627" spans="1:38" hidden="1" x14ac:dyDescent="0.25">
      <c r="A2627" s="221" t="s">
        <v>183</v>
      </c>
      <c r="B2627" s="26" t="s">
        <v>1195</v>
      </c>
      <c r="C2627" s="26" t="s">
        <v>513</v>
      </c>
      <c r="D2627" s="26" t="s">
        <v>40</v>
      </c>
      <c r="E2627" s="27">
        <v>7131</v>
      </c>
      <c r="F2627" s="67">
        <v>578</v>
      </c>
      <c r="G2627" s="67"/>
      <c r="H2627" s="44" t="s">
        <v>1354</v>
      </c>
      <c r="I2627" s="45" t="s">
        <v>63</v>
      </c>
      <c r="J2627" s="45" t="s">
        <v>63</v>
      </c>
      <c r="K2627" s="30" t="str">
        <f t="shared" si="391"/>
        <v>EME</v>
      </c>
      <c r="L2627" s="47"/>
      <c r="M2627" s="47" t="s">
        <v>54</v>
      </c>
      <c r="N2627" s="26" t="str">
        <f t="shared" si="392"/>
        <v>Pendente</v>
      </c>
      <c r="O2627" s="47" t="s">
        <v>45</v>
      </c>
      <c r="P2627" s="47" t="s">
        <v>700</v>
      </c>
      <c r="Q2627" s="26" t="str">
        <f>IFERROR(IFERROR(VLOOKUP(H2627,[1]STATUS_CAPEX!I:J,2,0),VLOOKUP(H2627,[1]STATUS_OPEX!H:I,2,0)),0)</f>
        <v>LIB //ATEC</v>
      </c>
      <c r="R2627" s="135">
        <v>45635</v>
      </c>
      <c r="S2627" s="32" t="s">
        <v>66</v>
      </c>
      <c r="T2627" s="47" t="s">
        <v>48</v>
      </c>
      <c r="U2627" s="33" t="s">
        <v>67</v>
      </c>
      <c r="V2627" s="120" t="str">
        <f t="shared" si="393"/>
        <v>OK</v>
      </c>
      <c r="W2627" s="33" t="s">
        <v>49</v>
      </c>
      <c r="X2627" s="33" t="s">
        <v>148</v>
      </c>
      <c r="Y2627" s="33" t="str">
        <f t="shared" si="390"/>
        <v>NOK</v>
      </c>
      <c r="Z2627" s="14">
        <f t="shared" si="395"/>
        <v>0.4</v>
      </c>
      <c r="AA2627" s="48">
        <v>3489.68</v>
      </c>
      <c r="AB2627" s="76" t="str">
        <f>IFERROR(VLOOKUP(H2627,[1]!Tabela11[[#All],[PEP/ORDEM]:[Mês_Acompanhamento]],8,0),"GIRO")</f>
        <v>GIRO</v>
      </c>
      <c r="AC2627" s="36" t="s">
        <v>347</v>
      </c>
      <c r="AD2627" s="37">
        <v>45643</v>
      </c>
      <c r="AE2627" s="32" t="str">
        <f t="shared" ref="AE2627:AE2690" si="398">IF(AND(AJ2627&gt;0, AK2627&gt;0), "Realizado", "Não realizado")</f>
        <v>Não realizado</v>
      </c>
      <c r="AF2627" s="38" t="s">
        <v>68</v>
      </c>
      <c r="AG2627" s="39">
        <f t="shared" si="394"/>
        <v>0</v>
      </c>
      <c r="AH2627" s="40">
        <v>2548098.5699999998</v>
      </c>
      <c r="AI2627" s="35" t="e">
        <f t="shared" si="396"/>
        <v>#N/A</v>
      </c>
      <c r="AJ2627" s="41">
        <v>0</v>
      </c>
      <c r="AK2627" s="51">
        <v>0</v>
      </c>
      <c r="AL2627" s="34" t="str">
        <f t="shared" si="397"/>
        <v>Erica Fragoso</v>
      </c>
    </row>
    <row r="2628" spans="1:38" ht="28.5" hidden="1" x14ac:dyDescent="0.25">
      <c r="A2628" s="26" t="s">
        <v>183</v>
      </c>
      <c r="B2628" s="30" t="s">
        <v>513</v>
      </c>
      <c r="C2628" s="26" t="s">
        <v>514</v>
      </c>
      <c r="D2628" s="26" t="s">
        <v>40</v>
      </c>
      <c r="E2628" s="117">
        <v>47153</v>
      </c>
      <c r="F2628" s="118">
        <v>579</v>
      </c>
      <c r="G2628" s="118"/>
      <c r="H2628" s="44" t="s">
        <v>514</v>
      </c>
      <c r="I2628" s="45" t="s">
        <v>63</v>
      </c>
      <c r="J2628" s="45" t="s">
        <v>63</v>
      </c>
      <c r="K2628" s="30" t="str">
        <f t="shared" si="391"/>
        <v>Sem Informação</v>
      </c>
      <c r="L2628" s="47" t="s">
        <v>136</v>
      </c>
      <c r="M2628" s="119" t="s">
        <v>54</v>
      </c>
      <c r="N2628" s="43" t="str">
        <f t="shared" si="392"/>
        <v>Pendente</v>
      </c>
      <c r="O2628" s="119" t="s">
        <v>100</v>
      </c>
      <c r="P2628" s="119" t="s">
        <v>705</v>
      </c>
      <c r="Q2628" s="43">
        <f>IFERROR(IFERROR(VLOOKUP(H2628,[1]STATUS_CAPEX!I:J,2,0),VLOOKUP(H2628,[1]STATUS_OPEX!H:I,2,0)),0)</f>
        <v>0</v>
      </c>
      <c r="R2628" s="136">
        <v>45635</v>
      </c>
      <c r="S2628" s="99" t="s">
        <v>66</v>
      </c>
      <c r="T2628" s="119" t="s">
        <v>48</v>
      </c>
      <c r="U2628" s="33" t="s">
        <v>67</v>
      </c>
      <c r="V2628" s="120" t="str">
        <f t="shared" si="393"/>
        <v>OK</v>
      </c>
      <c r="W2628" s="33" t="s">
        <v>148</v>
      </c>
      <c r="X2628" s="33" t="s">
        <v>148</v>
      </c>
      <c r="Y2628" s="120" t="str">
        <f t="shared" si="390"/>
        <v>NOK</v>
      </c>
      <c r="Z2628" s="14">
        <f t="shared" si="395"/>
        <v>0.2</v>
      </c>
      <c r="AA2628" s="121">
        <v>4949.21</v>
      </c>
      <c r="AB2628" s="139" t="str">
        <f>IFERROR(VLOOKUP(H2628,[1]!Tabela11[[#All],[PEP/ORDEM]:[Mês_Acompanhamento]],8,0),"GIRO")</f>
        <v>GIRO</v>
      </c>
      <c r="AC2628" s="104" t="str">
        <f>IFERROR(VLOOKUP(T2628,[1]STATUS_CAPEX!Q:R,2,0),"SAMUEL OLIVEIRA")</f>
        <v>LUCAS ANDRADE</v>
      </c>
      <c r="AD2628" s="37" t="s">
        <v>51</v>
      </c>
      <c r="AE2628" s="32" t="str">
        <f t="shared" si="398"/>
        <v>Não realizado</v>
      </c>
      <c r="AF2628" s="114" t="s">
        <v>68</v>
      </c>
      <c r="AG2628" s="122">
        <f t="shared" si="394"/>
        <v>4949.21</v>
      </c>
      <c r="AH2628" s="40">
        <v>2548098.5699999998</v>
      </c>
      <c r="AI2628" s="123" t="e">
        <f t="shared" si="396"/>
        <v>#N/A</v>
      </c>
      <c r="AJ2628" s="124"/>
      <c r="AK2628" s="156"/>
      <c r="AL2628" s="34" t="str">
        <f t="shared" si="397"/>
        <v>Erica Fragoso</v>
      </c>
    </row>
    <row r="2629" spans="1:38" hidden="1" x14ac:dyDescent="0.25">
      <c r="A2629" s="26" t="s">
        <v>106</v>
      </c>
      <c r="B2629" s="30" t="s">
        <v>39</v>
      </c>
      <c r="C2629" s="26" t="s">
        <v>52</v>
      </c>
      <c r="D2629" s="26" t="s">
        <v>40</v>
      </c>
      <c r="E2629" s="27">
        <v>2826</v>
      </c>
      <c r="F2629" s="67"/>
      <c r="G2629" s="67"/>
      <c r="H2629" s="44">
        <v>6000807746</v>
      </c>
      <c r="I2629" s="138" t="s">
        <v>1355</v>
      </c>
      <c r="J2629" s="45" t="s">
        <v>1356</v>
      </c>
      <c r="K2629" s="30" t="str">
        <f t="shared" si="391"/>
        <v>Custeio</v>
      </c>
      <c r="L2629" s="47"/>
      <c r="M2629" s="47" t="s">
        <v>54</v>
      </c>
      <c r="N2629" s="26" t="str">
        <f t="shared" si="392"/>
        <v>Pendente</v>
      </c>
      <c r="O2629" s="47"/>
      <c r="P2629" s="47" t="s">
        <v>81</v>
      </c>
      <c r="Q2629" s="26" t="str">
        <f>IFERROR(IFERROR(VLOOKUP(H2629,[1]STATUS_CAPEX!I:J,2,0),VLOOKUP(H2629,[1]STATUS_OPEX!H:I,2,0)),0)</f>
        <v>LIB //ATEC</v>
      </c>
      <c r="R2629" s="135"/>
      <c r="S2629" s="32" t="s">
        <v>66</v>
      </c>
      <c r="T2629" s="47" t="s">
        <v>72</v>
      </c>
      <c r="U2629" s="33" t="s">
        <v>67</v>
      </c>
      <c r="V2629" s="33" t="str">
        <f t="shared" si="393"/>
        <v>OK</v>
      </c>
      <c r="W2629" s="33" t="s">
        <v>49</v>
      </c>
      <c r="X2629" s="33" t="s">
        <v>49</v>
      </c>
      <c r="Y2629" s="33" t="str">
        <f t="shared" si="390"/>
        <v>OK</v>
      </c>
      <c r="Z2629" s="14">
        <f t="shared" si="395"/>
        <v>0.8</v>
      </c>
      <c r="AA2629" s="48"/>
      <c r="AB2629" s="76" t="str">
        <f>IFERROR(VLOOKUP(H2629,[1]!Tabela11[[#All],[PEP/ORDEM]:[Mês_Acompanhamento]],8,0),"GIRO")</f>
        <v>GIRO</v>
      </c>
      <c r="AC2629" s="36" t="str">
        <f>IFERROR(VLOOKUP(T2629,[1]STATUS_CAPEX!Q:R,2,0),"SAMUEL OLIVEIRA")</f>
        <v>SAMUEL OLIVEIRA</v>
      </c>
      <c r="AD2629" s="37" t="s">
        <v>51</v>
      </c>
      <c r="AE2629" s="32" t="str">
        <f t="shared" si="398"/>
        <v>Realizado</v>
      </c>
      <c r="AF2629" s="114" t="s">
        <v>68</v>
      </c>
      <c r="AG2629" s="49">
        <f t="shared" si="394"/>
        <v>4874.6499999999996</v>
      </c>
      <c r="AH2629" s="40">
        <v>2548098.5699999998</v>
      </c>
      <c r="AI2629" s="35" t="e">
        <f t="shared" si="396"/>
        <v>#N/A</v>
      </c>
      <c r="AJ2629" s="110">
        <v>26674464</v>
      </c>
      <c r="AK2629" s="77">
        <v>4874.6499999999996</v>
      </c>
      <c r="AL2629" s="34" t="str">
        <f t="shared" si="397"/>
        <v>Mauricio Alves</v>
      </c>
    </row>
    <row r="2630" spans="1:38" hidden="1" x14ac:dyDescent="0.25">
      <c r="A2630" s="26" t="s">
        <v>143</v>
      </c>
      <c r="B2630" s="26" t="s">
        <v>39</v>
      </c>
      <c r="C2630" s="26" t="s">
        <v>52</v>
      </c>
      <c r="D2630" s="26" t="s">
        <v>40</v>
      </c>
      <c r="E2630" s="117">
        <v>0</v>
      </c>
      <c r="F2630" s="118">
        <v>0</v>
      </c>
      <c r="G2630" s="118">
        <v>0</v>
      </c>
      <c r="H2630" s="202" t="s">
        <v>1357</v>
      </c>
      <c r="I2630" s="45" t="s">
        <v>63</v>
      </c>
      <c r="J2630" s="45" t="s">
        <v>63</v>
      </c>
      <c r="K2630" s="30" t="str">
        <f t="shared" si="391"/>
        <v>ECE</v>
      </c>
      <c r="L2630" s="47" t="s">
        <v>950</v>
      </c>
      <c r="M2630" s="47" t="s">
        <v>54</v>
      </c>
      <c r="N2630" s="43" t="str">
        <f t="shared" si="392"/>
        <v>Realizado</v>
      </c>
      <c r="O2630" s="119" t="s">
        <v>147</v>
      </c>
      <c r="P2630" s="47" t="s">
        <v>700</v>
      </c>
      <c r="Q2630" s="43" t="str">
        <f>IFERROR(IFERROR(VLOOKUP(H2630,[1]STATUS_CAPEX!I:J,2,0),VLOOKUP(H2630,[1]STATUS_OPEX!H:I,2,0)),0)</f>
        <v>LIB //PEND</v>
      </c>
      <c r="R2630" s="136">
        <v>45635</v>
      </c>
      <c r="S2630" s="32" t="s">
        <v>66</v>
      </c>
      <c r="T2630" s="119" t="s">
        <v>48</v>
      </c>
      <c r="U2630" s="33" t="s">
        <v>39</v>
      </c>
      <c r="V2630" s="120" t="s">
        <v>39</v>
      </c>
      <c r="W2630" s="33" t="s">
        <v>49</v>
      </c>
      <c r="X2630" s="33" t="s">
        <v>49</v>
      </c>
      <c r="Y2630" s="120" t="s">
        <v>39</v>
      </c>
      <c r="Z2630" s="14">
        <f t="shared" si="395"/>
        <v>1</v>
      </c>
      <c r="AA2630" s="121"/>
      <c r="AB2630" s="139" t="str">
        <f>IFERROR(VLOOKUP(H2630,[1]!Tabela11[[#All],[PEP/ORDEM]:[Mês_Acompanhamento]],8,0),"GIRO")</f>
        <v>GIRO</v>
      </c>
      <c r="AC2630" s="104" t="s">
        <v>404</v>
      </c>
      <c r="AD2630" s="37" t="s">
        <v>51</v>
      </c>
      <c r="AE2630" s="32" t="str">
        <f t="shared" si="398"/>
        <v>Realizado</v>
      </c>
      <c r="AF2630" s="114" t="s">
        <v>68</v>
      </c>
      <c r="AG2630" s="122">
        <f t="shared" si="394"/>
        <v>2563.5700000000002</v>
      </c>
      <c r="AH2630" s="40">
        <v>2548098.5699999998</v>
      </c>
      <c r="AI2630" s="123" t="e">
        <f t="shared" si="396"/>
        <v>#N/A</v>
      </c>
      <c r="AJ2630" s="124">
        <v>26707440</v>
      </c>
      <c r="AK2630" s="156">
        <v>2563.5700000000002</v>
      </c>
      <c r="AL2630" s="34" t="str">
        <f t="shared" si="397"/>
        <v>Mauricio Alves</v>
      </c>
    </row>
    <row r="2631" spans="1:38" x14ac:dyDescent="0.25">
      <c r="A2631" s="26" t="s">
        <v>38</v>
      </c>
      <c r="B2631" s="43" t="s">
        <v>39</v>
      </c>
      <c r="C2631" s="43" t="s">
        <v>52</v>
      </c>
      <c r="D2631" s="43" t="s">
        <v>40</v>
      </c>
      <c r="E2631" s="117" t="s">
        <v>1358</v>
      </c>
      <c r="F2631" s="118">
        <v>0</v>
      </c>
      <c r="G2631" s="118">
        <v>0</v>
      </c>
      <c r="H2631" s="119" t="s">
        <v>1359</v>
      </c>
      <c r="I2631" s="45" t="s">
        <v>63</v>
      </c>
      <c r="J2631" s="45" t="s">
        <v>63</v>
      </c>
      <c r="K2631" s="30" t="str">
        <f t="shared" si="391"/>
        <v>EME</v>
      </c>
      <c r="L2631" s="47" t="s">
        <v>950</v>
      </c>
      <c r="M2631" s="47" t="s">
        <v>54</v>
      </c>
      <c r="N2631" s="43" t="str">
        <f t="shared" si="392"/>
        <v>Realizado</v>
      </c>
      <c r="O2631" s="119" t="s">
        <v>117</v>
      </c>
      <c r="P2631" s="119" t="s">
        <v>101</v>
      </c>
      <c r="Q2631" s="43" t="str">
        <f>IFERROR(IFERROR(VLOOKUP(H2631,[1]STATUS_CAPEX!I:J,2,0),VLOOKUP(H2631,[1]STATUS_OPEX!H:I,2,0)),0)</f>
        <v>LIB //COMS</v>
      </c>
      <c r="R2631" s="136">
        <v>45637</v>
      </c>
      <c r="S2631" s="99" t="s">
        <v>56</v>
      </c>
      <c r="T2631" s="119" t="s">
        <v>48</v>
      </c>
      <c r="U2631" s="119" t="s">
        <v>39</v>
      </c>
      <c r="V2631" s="119" t="s">
        <v>39</v>
      </c>
      <c r="W2631" s="33" t="s">
        <v>49</v>
      </c>
      <c r="X2631" s="33" t="s">
        <v>49</v>
      </c>
      <c r="Y2631" s="119" t="s">
        <v>39</v>
      </c>
      <c r="Z2631" s="14">
        <f t="shared" si="395"/>
        <v>1</v>
      </c>
      <c r="AA2631" s="121"/>
      <c r="AB2631" s="139" t="str">
        <f>IFERROR(VLOOKUP(H2631,[1]!Tabela11[[#All],[PEP/ORDEM]:[Mês_Acompanhamento]],8,0),"GIRO")</f>
        <v>GIRO</v>
      </c>
      <c r="AC2631" s="104" t="str">
        <f>IFERROR(VLOOKUP(T2631,[1]STATUS_CAPEX!Q:R,2,0),"SAMUEL OLIVEIRA")</f>
        <v>LUCAS ANDRADE</v>
      </c>
      <c r="AD2631" s="37" t="s">
        <v>51</v>
      </c>
      <c r="AE2631" s="32" t="str">
        <f t="shared" si="398"/>
        <v>Realizado</v>
      </c>
      <c r="AF2631" s="225" t="str">
        <f>IFERROR(VLOOKUP(H2631,'[1]ENVIADO EQUATORIAL '!B:H,7,0),"Proximo Ciclo")</f>
        <v>Proximo Ciclo</v>
      </c>
      <c r="AG2631" s="126">
        <f t="shared" si="394"/>
        <v>3805.75</v>
      </c>
      <c r="AH2631" s="40">
        <v>2548098.5699999998</v>
      </c>
      <c r="AI2631" s="123" t="e">
        <f t="shared" si="396"/>
        <v>#N/A</v>
      </c>
      <c r="AJ2631" s="124" t="s">
        <v>1360</v>
      </c>
      <c r="AK2631" s="156">
        <v>3805.75</v>
      </c>
      <c r="AL2631" s="34" t="str">
        <f t="shared" si="397"/>
        <v>Mauricio Alves</v>
      </c>
    </row>
    <row r="2632" spans="1:38" hidden="1" x14ac:dyDescent="0.25">
      <c r="A2632" s="221" t="s">
        <v>365</v>
      </c>
      <c r="B2632" s="26" t="s">
        <v>39</v>
      </c>
      <c r="C2632" s="26" t="s">
        <v>52</v>
      </c>
      <c r="D2632" s="26" t="s">
        <v>40</v>
      </c>
      <c r="E2632" s="226">
        <v>62927</v>
      </c>
      <c r="F2632" s="118">
        <v>1041</v>
      </c>
      <c r="G2632" s="118"/>
      <c r="H2632" s="143">
        <v>6000866822</v>
      </c>
      <c r="I2632" s="227" t="s">
        <v>287</v>
      </c>
      <c r="J2632" s="55" t="s">
        <v>899</v>
      </c>
      <c r="K2632" s="30" t="str">
        <f t="shared" si="391"/>
        <v>Custeio</v>
      </c>
      <c r="L2632" s="119"/>
      <c r="M2632" s="119" t="s">
        <v>1249</v>
      </c>
      <c r="N2632" s="43" t="str">
        <f t="shared" si="392"/>
        <v>Realizado</v>
      </c>
      <c r="O2632" s="119" t="s">
        <v>45</v>
      </c>
      <c r="P2632" s="119" t="s">
        <v>76</v>
      </c>
      <c r="Q2632" s="43" t="str">
        <f>IFERROR(IFERROR(VLOOKUP(H2632,[1]STATUS_CAPEX!I:J,2,0),VLOOKUP(H2632,[1]STATUS_OPEX!H:I,2,0)),0)</f>
        <v>LIB //CONC</v>
      </c>
      <c r="R2632" s="136">
        <v>45637</v>
      </c>
      <c r="S2632" s="99" t="s">
        <v>66</v>
      </c>
      <c r="T2632" s="119" t="s">
        <v>72</v>
      </c>
      <c r="U2632" s="120" t="s">
        <v>39</v>
      </c>
      <c r="V2632" s="120" t="str">
        <f t="shared" ref="V2632:V2695" si="399">IF(E2632&gt;0,"OK","NOK")</f>
        <v>OK</v>
      </c>
      <c r="W2632" s="33" t="s">
        <v>49</v>
      </c>
      <c r="X2632" s="33" t="s">
        <v>49</v>
      </c>
      <c r="Y2632" s="120" t="str">
        <f t="shared" ref="Y2632:Y2641" si="400">IF(AK2632&gt;0,"OK","NOK")</f>
        <v>OK</v>
      </c>
      <c r="Z2632" s="14">
        <f t="shared" si="395"/>
        <v>1</v>
      </c>
      <c r="AA2632" s="121">
        <v>2754.7</v>
      </c>
      <c r="AB2632" s="139" t="str">
        <f>IFERROR(VLOOKUP(H2632,[1]!Tabela11[[#All],[PEP/ORDEM]:[Mês_Acompanhamento]],8,0),"GIRO")</f>
        <v>GIRO</v>
      </c>
      <c r="AC2632" s="104" t="str">
        <f>IFERROR(VLOOKUP(T2632,[1]STATUS_CAPEX!Q:R,2,0),"SAMUEL OLIVEIRA")</f>
        <v>SAMUEL OLIVEIRA</v>
      </c>
      <c r="AD2632" s="37" t="s">
        <v>51</v>
      </c>
      <c r="AE2632" s="32" t="str">
        <f t="shared" si="398"/>
        <v>Realizado</v>
      </c>
      <c r="AF2632" s="114" t="s">
        <v>68</v>
      </c>
      <c r="AG2632" s="122">
        <f t="shared" si="394"/>
        <v>2774.26</v>
      </c>
      <c r="AH2632" s="40">
        <v>2548098.5699999998</v>
      </c>
      <c r="AI2632" s="123" t="e">
        <f t="shared" si="396"/>
        <v>#N/A</v>
      </c>
      <c r="AJ2632" s="124">
        <v>26724051</v>
      </c>
      <c r="AK2632" s="156">
        <v>2774.26</v>
      </c>
      <c r="AL2632" s="34" t="str">
        <f t="shared" si="397"/>
        <v>Mauricio Alves</v>
      </c>
    </row>
    <row r="2633" spans="1:38" hidden="1" x14ac:dyDescent="0.25">
      <c r="A2633" s="221" t="s">
        <v>365</v>
      </c>
      <c r="B2633" s="26" t="s">
        <v>180</v>
      </c>
      <c r="C2633" s="26" t="s">
        <v>180</v>
      </c>
      <c r="D2633" s="26" t="s">
        <v>40</v>
      </c>
      <c r="E2633" s="228">
        <v>17884</v>
      </c>
      <c r="F2633" s="67">
        <v>1042</v>
      </c>
      <c r="G2633" s="67"/>
      <c r="H2633" s="167">
        <v>6000859631</v>
      </c>
      <c r="I2633" s="46" t="s">
        <v>1137</v>
      </c>
      <c r="J2633" s="26" t="s">
        <v>1138</v>
      </c>
      <c r="K2633" s="30" t="str">
        <f t="shared" si="391"/>
        <v>Custeio</v>
      </c>
      <c r="L2633" s="47"/>
      <c r="M2633" s="47" t="s">
        <v>1249</v>
      </c>
      <c r="N2633" s="26" t="str">
        <f t="shared" si="392"/>
        <v>Realizado</v>
      </c>
      <c r="O2633" s="47" t="s">
        <v>45</v>
      </c>
      <c r="P2633" s="47" t="s">
        <v>76</v>
      </c>
      <c r="Q2633" s="26" t="str">
        <f>IFERROR(IFERROR(VLOOKUP(H2633,[1]STATUS_CAPEX!I:J,2,0),VLOOKUP(H2633,[1]STATUS_OPEX!H:I,2,0)),0)</f>
        <v>LIB //CONC</v>
      </c>
      <c r="R2633" s="136">
        <v>45637</v>
      </c>
      <c r="S2633" s="32" t="s">
        <v>66</v>
      </c>
      <c r="T2633" s="47" t="s">
        <v>72</v>
      </c>
      <c r="U2633" s="33" t="s">
        <v>39</v>
      </c>
      <c r="V2633" s="33" t="str">
        <f t="shared" si="399"/>
        <v>OK</v>
      </c>
      <c r="W2633" s="33" t="s">
        <v>49</v>
      </c>
      <c r="X2633" s="33" t="s">
        <v>49</v>
      </c>
      <c r="Y2633" s="33" t="str">
        <f t="shared" si="400"/>
        <v>OK</v>
      </c>
      <c r="Z2633" s="14">
        <f t="shared" si="395"/>
        <v>1</v>
      </c>
      <c r="AA2633" s="48">
        <v>2754.7</v>
      </c>
      <c r="AB2633" s="76" t="str">
        <f>IFERROR(VLOOKUP(H2633,[1]!Tabela11[[#All],[PEP/ORDEM]:[Mês_Acompanhamento]],8,0),"GIRO")</f>
        <v>GIRO</v>
      </c>
      <c r="AC2633" s="36" t="str">
        <f>IFERROR(VLOOKUP(T2633,[1]STATUS_CAPEX!Q:R,2,0),"SAMUEL OLIVEIRA")</f>
        <v>SAMUEL OLIVEIRA</v>
      </c>
      <c r="AD2633" s="37" t="s">
        <v>51</v>
      </c>
      <c r="AE2633" s="32" t="str">
        <f t="shared" si="398"/>
        <v>Realizado</v>
      </c>
      <c r="AF2633" s="38" t="s">
        <v>68</v>
      </c>
      <c r="AG2633" s="39">
        <f t="shared" si="394"/>
        <v>2774.26</v>
      </c>
      <c r="AH2633" s="40">
        <v>2548098.5699999998</v>
      </c>
      <c r="AI2633" s="35" t="e">
        <f t="shared" si="396"/>
        <v>#N/A</v>
      </c>
      <c r="AJ2633" s="41">
        <v>26651318</v>
      </c>
      <c r="AK2633" s="51">
        <v>2774.26</v>
      </c>
      <c r="AL2633" s="34" t="str">
        <f t="shared" si="397"/>
        <v>Mauricio Alves</v>
      </c>
    </row>
    <row r="2634" spans="1:38" hidden="1" x14ac:dyDescent="0.25">
      <c r="A2634" s="221" t="s">
        <v>365</v>
      </c>
      <c r="B2634" s="26" t="s">
        <v>180</v>
      </c>
      <c r="C2634" s="26" t="s">
        <v>180</v>
      </c>
      <c r="D2634" s="26" t="s">
        <v>40</v>
      </c>
      <c r="E2634" s="228">
        <v>17885</v>
      </c>
      <c r="F2634" s="67">
        <v>1043</v>
      </c>
      <c r="G2634" s="67"/>
      <c r="H2634" s="167">
        <v>6000859631</v>
      </c>
      <c r="I2634" s="46" t="s">
        <v>1137</v>
      </c>
      <c r="J2634" s="26" t="s">
        <v>1138</v>
      </c>
      <c r="K2634" s="30" t="str">
        <f t="shared" si="391"/>
        <v>Custeio</v>
      </c>
      <c r="L2634" s="47"/>
      <c r="M2634" s="47" t="s">
        <v>1249</v>
      </c>
      <c r="N2634" s="26" t="str">
        <f t="shared" si="392"/>
        <v>Realizado</v>
      </c>
      <c r="O2634" s="47" t="s">
        <v>45</v>
      </c>
      <c r="P2634" s="47" t="s">
        <v>76</v>
      </c>
      <c r="Q2634" s="26" t="str">
        <f>IFERROR(IFERROR(VLOOKUP(H2634,[1]STATUS_CAPEX!I:J,2,0),VLOOKUP(H2634,[1]STATUS_OPEX!H:I,2,0)),0)</f>
        <v>LIB //CONC</v>
      </c>
      <c r="R2634" s="136">
        <v>45637</v>
      </c>
      <c r="S2634" s="32" t="s">
        <v>66</v>
      </c>
      <c r="T2634" s="47" t="s">
        <v>72</v>
      </c>
      <c r="U2634" s="33" t="s">
        <v>39</v>
      </c>
      <c r="V2634" s="33" t="str">
        <f t="shared" si="399"/>
        <v>OK</v>
      </c>
      <c r="W2634" s="33" t="s">
        <v>49</v>
      </c>
      <c r="X2634" s="33" t="s">
        <v>49</v>
      </c>
      <c r="Y2634" s="33" t="str">
        <f t="shared" si="400"/>
        <v>OK</v>
      </c>
      <c r="Z2634" s="14">
        <f t="shared" si="395"/>
        <v>1</v>
      </c>
      <c r="AA2634" s="48">
        <v>8264.1</v>
      </c>
      <c r="AB2634" s="76" t="str">
        <f>IFERROR(VLOOKUP(H2634,[1]!Tabela11[[#All],[PEP/ORDEM]:[Mês_Acompanhamento]],8,0),"GIRO")</f>
        <v>GIRO</v>
      </c>
      <c r="AC2634" s="36" t="str">
        <f>IFERROR(VLOOKUP(T2634,[1]STATUS_CAPEX!Q:R,2,0),"SAMUEL OLIVEIRA")</f>
        <v>SAMUEL OLIVEIRA</v>
      </c>
      <c r="AD2634" s="37" t="s">
        <v>51</v>
      </c>
      <c r="AE2634" s="32" t="str">
        <f t="shared" si="398"/>
        <v>Realizado</v>
      </c>
      <c r="AF2634" s="38" t="s">
        <v>68</v>
      </c>
      <c r="AG2634" s="39">
        <f t="shared" si="394"/>
        <v>3126.13</v>
      </c>
      <c r="AH2634" s="40">
        <v>2548098.5699999998</v>
      </c>
      <c r="AI2634" s="35" t="e">
        <f t="shared" si="396"/>
        <v>#N/A</v>
      </c>
      <c r="AJ2634" s="41">
        <v>26651318</v>
      </c>
      <c r="AK2634" s="51">
        <v>3126.13</v>
      </c>
      <c r="AL2634" s="34" t="str">
        <f t="shared" si="397"/>
        <v>Mauricio Alves</v>
      </c>
    </row>
    <row r="2635" spans="1:38" hidden="1" x14ac:dyDescent="0.25">
      <c r="A2635" s="221" t="s">
        <v>365</v>
      </c>
      <c r="B2635" s="26" t="s">
        <v>39</v>
      </c>
      <c r="C2635" s="26" t="s">
        <v>52</v>
      </c>
      <c r="D2635" s="26" t="s">
        <v>40</v>
      </c>
      <c r="E2635" s="228">
        <v>45389931</v>
      </c>
      <c r="F2635" s="67">
        <v>1044</v>
      </c>
      <c r="G2635" s="67"/>
      <c r="H2635" s="44">
        <v>6000866823</v>
      </c>
      <c r="I2635" s="227" t="s">
        <v>287</v>
      </c>
      <c r="J2635" s="55" t="s">
        <v>1361</v>
      </c>
      <c r="K2635" s="30" t="str">
        <f t="shared" si="391"/>
        <v>Custeio</v>
      </c>
      <c r="L2635" s="47"/>
      <c r="M2635" s="47" t="s">
        <v>1249</v>
      </c>
      <c r="N2635" s="26" t="str">
        <f t="shared" si="392"/>
        <v>Realizado</v>
      </c>
      <c r="O2635" s="47" t="s">
        <v>100</v>
      </c>
      <c r="P2635" s="47" t="s">
        <v>1327</v>
      </c>
      <c r="Q2635" s="26" t="str">
        <f>IFERROR(IFERROR(VLOOKUP(H2635,[1]STATUS_CAPEX!I:J,2,0),VLOOKUP(H2635,[1]STATUS_OPEX!H:I,2,0)),0)</f>
        <v>LIB //CONC</v>
      </c>
      <c r="R2635" s="136">
        <v>45637</v>
      </c>
      <c r="S2635" s="32" t="s">
        <v>66</v>
      </c>
      <c r="T2635" s="47" t="s">
        <v>72</v>
      </c>
      <c r="U2635" s="47" t="s">
        <v>39</v>
      </c>
      <c r="V2635" s="33" t="str">
        <f t="shared" si="399"/>
        <v>OK</v>
      </c>
      <c r="W2635" s="33" t="s">
        <v>49</v>
      </c>
      <c r="X2635" s="33" t="s">
        <v>49</v>
      </c>
      <c r="Y2635" s="33" t="str">
        <f t="shared" si="400"/>
        <v>OK</v>
      </c>
      <c r="Z2635" s="14">
        <f t="shared" si="395"/>
        <v>1</v>
      </c>
      <c r="AA2635" s="48">
        <v>46.89</v>
      </c>
      <c r="AB2635" s="76" t="str">
        <f>IFERROR(VLOOKUP(H2635,[1]!Tabela11[[#All],[PEP/ORDEM]:[Mês_Acompanhamento]],8,0),"GIRO")</f>
        <v>GIRO</v>
      </c>
      <c r="AC2635" s="36" t="str">
        <f>IFERROR(VLOOKUP(T2635,[1]STATUS_CAPEX!Q:R,2,0),"SAMUEL OLIVEIRA")</f>
        <v>SAMUEL OLIVEIRA</v>
      </c>
      <c r="AD2635" s="37" t="s">
        <v>51</v>
      </c>
      <c r="AE2635" s="32" t="str">
        <f t="shared" si="398"/>
        <v>Realizado</v>
      </c>
      <c r="AF2635" s="38" t="s">
        <v>68</v>
      </c>
      <c r="AG2635" s="39">
        <f t="shared" si="394"/>
        <v>141.66</v>
      </c>
      <c r="AH2635" s="40">
        <v>2548098.5699999998</v>
      </c>
      <c r="AI2635" s="35" t="e">
        <f t="shared" si="396"/>
        <v>#N/A</v>
      </c>
      <c r="AJ2635" s="110">
        <v>26724171</v>
      </c>
      <c r="AK2635" s="77">
        <v>141.66</v>
      </c>
      <c r="AL2635" s="34" t="str">
        <f t="shared" si="397"/>
        <v>Mauricio Alves</v>
      </c>
    </row>
    <row r="2636" spans="1:38" hidden="1" x14ac:dyDescent="0.25">
      <c r="A2636" s="221" t="s">
        <v>106</v>
      </c>
      <c r="B2636" s="30" t="s">
        <v>39</v>
      </c>
      <c r="C2636" s="26" t="s">
        <v>52</v>
      </c>
      <c r="D2636" s="26" t="s">
        <v>40</v>
      </c>
      <c r="E2636" s="228">
        <v>49279</v>
      </c>
      <c r="F2636" s="67">
        <v>1045</v>
      </c>
      <c r="G2636" s="67"/>
      <c r="H2636" s="44">
        <v>6000866824</v>
      </c>
      <c r="I2636" s="46">
        <v>4950</v>
      </c>
      <c r="J2636" s="26" t="s">
        <v>1362</v>
      </c>
      <c r="K2636" s="30" t="str">
        <f t="shared" si="391"/>
        <v>Custeio</v>
      </c>
      <c r="L2636" s="47"/>
      <c r="M2636" s="47" t="s">
        <v>1249</v>
      </c>
      <c r="N2636" s="26" t="str">
        <f t="shared" si="392"/>
        <v>Pendente</v>
      </c>
      <c r="O2636" s="47" t="s">
        <v>64</v>
      </c>
      <c r="P2636" s="47" t="s">
        <v>1331</v>
      </c>
      <c r="Q2636" s="26" t="str">
        <f>IFERROR(IFERROR(VLOOKUP(H2636,[1]STATUS_CAPEX!I:J,2,0),VLOOKUP(H2636,[1]STATUS_OPEX!H:I,2,0)),0)</f>
        <v>LIB //ATEC</v>
      </c>
      <c r="R2636" s="136">
        <v>45637</v>
      </c>
      <c r="S2636" s="32" t="s">
        <v>66</v>
      </c>
      <c r="T2636" s="47" t="s">
        <v>72</v>
      </c>
      <c r="U2636" s="33" t="s">
        <v>67</v>
      </c>
      <c r="V2636" s="33" t="str">
        <f t="shared" si="399"/>
        <v>OK</v>
      </c>
      <c r="W2636" s="33" t="s">
        <v>49</v>
      </c>
      <c r="X2636" s="33" t="s">
        <v>49</v>
      </c>
      <c r="Y2636" s="33" t="str">
        <f t="shared" si="400"/>
        <v>OK</v>
      </c>
      <c r="Z2636" s="14">
        <f t="shared" si="395"/>
        <v>0.8</v>
      </c>
      <c r="AA2636" s="48">
        <v>237.25</v>
      </c>
      <c r="AB2636" s="76" t="str">
        <f>IFERROR(VLOOKUP(H2636,[1]!Tabela11[[#All],[PEP/ORDEM]:[Mês_Acompanhamento]],8,0),"GIRO")</f>
        <v>GIRO</v>
      </c>
      <c r="AC2636" s="36" t="str">
        <f>IFERROR(VLOOKUP(T2636,[1]STATUS_CAPEX!Q:R,2,0),"SAMUEL OLIVEIRA")</f>
        <v>SAMUEL OLIVEIRA</v>
      </c>
      <c r="AD2636" s="37" t="s">
        <v>51</v>
      </c>
      <c r="AE2636" s="32" t="str">
        <f t="shared" si="398"/>
        <v>Realizado</v>
      </c>
      <c r="AF2636" s="38" t="s">
        <v>68</v>
      </c>
      <c r="AG2636" s="39">
        <f t="shared" si="394"/>
        <v>114.4</v>
      </c>
      <c r="AH2636" s="40">
        <v>2548098.5699999998</v>
      </c>
      <c r="AI2636" s="35" t="e">
        <f t="shared" si="396"/>
        <v>#N/A</v>
      </c>
      <c r="AJ2636" s="41">
        <v>26725229</v>
      </c>
      <c r="AK2636" s="51">
        <v>114.4</v>
      </c>
      <c r="AL2636" s="34" t="str">
        <f t="shared" si="397"/>
        <v>Mauricio Alves</v>
      </c>
    </row>
    <row r="2637" spans="1:38" hidden="1" x14ac:dyDescent="0.25">
      <c r="A2637" s="221" t="s">
        <v>365</v>
      </c>
      <c r="B2637" s="26" t="s">
        <v>39</v>
      </c>
      <c r="C2637" s="26" t="s">
        <v>52</v>
      </c>
      <c r="D2637" s="26" t="s">
        <v>40</v>
      </c>
      <c r="E2637" s="228">
        <v>45390344</v>
      </c>
      <c r="F2637" s="67">
        <v>1046</v>
      </c>
      <c r="G2637" s="67"/>
      <c r="H2637" s="46">
        <v>6000866825</v>
      </c>
      <c r="I2637" s="227">
        <v>149017888</v>
      </c>
      <c r="J2637" s="55" t="s">
        <v>1363</v>
      </c>
      <c r="K2637" s="30" t="str">
        <f t="shared" si="391"/>
        <v>Custeio</v>
      </c>
      <c r="L2637" s="47"/>
      <c r="M2637" s="47" t="s">
        <v>1249</v>
      </c>
      <c r="N2637" s="26" t="str">
        <f t="shared" si="392"/>
        <v>Realizado</v>
      </c>
      <c r="O2637" s="47" t="s">
        <v>45</v>
      </c>
      <c r="P2637" s="47" t="s">
        <v>76</v>
      </c>
      <c r="Q2637" s="26" t="str">
        <f>IFERROR(IFERROR(VLOOKUP(H2637,[1]STATUS_CAPEX!I:J,2,0),VLOOKUP(H2637,[1]STATUS_OPEX!H:I,2,0)),0)</f>
        <v>LIB //CONC</v>
      </c>
      <c r="R2637" s="136">
        <v>45637</v>
      </c>
      <c r="S2637" s="32" t="s">
        <v>66</v>
      </c>
      <c r="T2637" s="47" t="s">
        <v>72</v>
      </c>
      <c r="U2637" s="33" t="s">
        <v>39</v>
      </c>
      <c r="V2637" s="33" t="str">
        <f t="shared" si="399"/>
        <v>OK</v>
      </c>
      <c r="W2637" s="33" t="s">
        <v>49</v>
      </c>
      <c r="X2637" s="33" t="s">
        <v>49</v>
      </c>
      <c r="Y2637" s="33" t="str">
        <f t="shared" si="400"/>
        <v>OK</v>
      </c>
      <c r="Z2637" s="14">
        <f t="shared" si="395"/>
        <v>1</v>
      </c>
      <c r="AA2637" s="48">
        <v>1377.35</v>
      </c>
      <c r="AB2637" s="76" t="str">
        <f>IFERROR(VLOOKUP(H2637,[1]!Tabela11[[#All],[PEP/ORDEM]:[Mês_Acompanhamento]],8,0),"GIRO")</f>
        <v>GIRO</v>
      </c>
      <c r="AC2637" s="36" t="str">
        <f>IFERROR(VLOOKUP(T2637,[1]STATUS_CAPEX!Q:R,2,0),"SAMUEL OLIVEIRA")</f>
        <v>SAMUEL OLIVEIRA</v>
      </c>
      <c r="AD2637" s="37" t="s">
        <v>51</v>
      </c>
      <c r="AE2637" s="32" t="str">
        <f t="shared" si="398"/>
        <v>Realizado</v>
      </c>
      <c r="AF2637" s="38" t="s">
        <v>68</v>
      </c>
      <c r="AG2637" s="39">
        <f t="shared" si="394"/>
        <v>775.33</v>
      </c>
      <c r="AH2637" s="40">
        <v>2548098.5699999998</v>
      </c>
      <c r="AI2637" s="35" t="e">
        <f t="shared" si="396"/>
        <v>#N/A</v>
      </c>
      <c r="AJ2637" s="110">
        <v>26724607</v>
      </c>
      <c r="AK2637" s="154">
        <v>775.33</v>
      </c>
      <c r="AL2637" s="34" t="str">
        <f t="shared" si="397"/>
        <v>Mauricio Alves</v>
      </c>
    </row>
    <row r="2638" spans="1:38" hidden="1" x14ac:dyDescent="0.25">
      <c r="A2638" s="221" t="s">
        <v>365</v>
      </c>
      <c r="B2638" s="26" t="s">
        <v>180</v>
      </c>
      <c r="C2638" s="26" t="s">
        <v>180</v>
      </c>
      <c r="D2638" s="26" t="s">
        <v>40</v>
      </c>
      <c r="E2638" s="228">
        <v>16941</v>
      </c>
      <c r="F2638" s="67">
        <v>1047</v>
      </c>
      <c r="G2638" s="67"/>
      <c r="H2638" s="167">
        <v>6000859631</v>
      </c>
      <c r="I2638" s="46" t="s">
        <v>1137</v>
      </c>
      <c r="J2638" s="26" t="s">
        <v>1138</v>
      </c>
      <c r="K2638" s="30" t="str">
        <f t="shared" si="391"/>
        <v>Custeio</v>
      </c>
      <c r="L2638" s="47"/>
      <c r="M2638" s="47" t="s">
        <v>1249</v>
      </c>
      <c r="N2638" s="26" t="str">
        <f t="shared" si="392"/>
        <v>Realizado</v>
      </c>
      <c r="O2638" s="47" t="s">
        <v>45</v>
      </c>
      <c r="P2638" s="47" t="s">
        <v>76</v>
      </c>
      <c r="Q2638" s="26" t="str">
        <f>IFERROR(IFERROR(VLOOKUP(H2638,[1]STATUS_CAPEX!I:J,2,0),VLOOKUP(H2638,[1]STATUS_OPEX!H:I,2,0)),0)</f>
        <v>LIB //CONC</v>
      </c>
      <c r="R2638" s="136">
        <v>45637</v>
      </c>
      <c r="S2638" s="32" t="s">
        <v>66</v>
      </c>
      <c r="T2638" s="47" t="s">
        <v>72</v>
      </c>
      <c r="U2638" s="33" t="s">
        <v>39</v>
      </c>
      <c r="V2638" s="33" t="str">
        <f t="shared" si="399"/>
        <v>OK</v>
      </c>
      <c r="W2638" s="33" t="s">
        <v>49</v>
      </c>
      <c r="X2638" s="33" t="s">
        <v>49</v>
      </c>
      <c r="Y2638" s="33" t="str">
        <f t="shared" si="400"/>
        <v>OK</v>
      </c>
      <c r="Z2638" s="14">
        <f t="shared" si="395"/>
        <v>1</v>
      </c>
      <c r="AA2638" s="48">
        <v>397.25</v>
      </c>
      <c r="AB2638" s="76" t="str">
        <f>IFERROR(VLOOKUP(H2638,[1]!Tabela11[[#All],[PEP/ORDEM]:[Mês_Acompanhamento]],8,0),"GIRO")</f>
        <v>GIRO</v>
      </c>
      <c r="AC2638" s="36" t="str">
        <f>IFERROR(VLOOKUP(T2638,[1]STATUS_CAPEX!Q:R,2,0),"SAMUEL OLIVEIRA")</f>
        <v>SAMUEL OLIVEIRA</v>
      </c>
      <c r="AD2638" s="37" t="s">
        <v>51</v>
      </c>
      <c r="AE2638" s="32" t="str">
        <f t="shared" si="398"/>
        <v>Realizado</v>
      </c>
      <c r="AF2638" s="38" t="s">
        <v>68</v>
      </c>
      <c r="AG2638" s="39">
        <f t="shared" si="394"/>
        <v>400.07</v>
      </c>
      <c r="AH2638" s="40">
        <v>2548098.5699999998</v>
      </c>
      <c r="AI2638" s="35" t="e">
        <f t="shared" si="396"/>
        <v>#N/A</v>
      </c>
      <c r="AJ2638" s="41">
        <v>26651318</v>
      </c>
      <c r="AK2638" s="51">
        <v>400.07</v>
      </c>
      <c r="AL2638" s="34" t="str">
        <f t="shared" si="397"/>
        <v>Mauricio Alves</v>
      </c>
    </row>
    <row r="2639" spans="1:38" hidden="1" x14ac:dyDescent="0.25">
      <c r="A2639" s="221" t="s">
        <v>106</v>
      </c>
      <c r="B2639" s="30" t="s">
        <v>39</v>
      </c>
      <c r="C2639" s="26" t="s">
        <v>52</v>
      </c>
      <c r="D2639" s="26" t="s">
        <v>40</v>
      </c>
      <c r="E2639" s="228">
        <v>49588</v>
      </c>
      <c r="F2639" s="67">
        <v>1048</v>
      </c>
      <c r="G2639" s="67"/>
      <c r="H2639" s="44">
        <v>6000866826</v>
      </c>
      <c r="I2639" s="46" t="s">
        <v>287</v>
      </c>
      <c r="J2639" s="26" t="s">
        <v>1302</v>
      </c>
      <c r="K2639" s="30" t="str">
        <f t="shared" si="391"/>
        <v>Custeio</v>
      </c>
      <c r="L2639" s="47"/>
      <c r="M2639" s="47" t="s">
        <v>1249</v>
      </c>
      <c r="N2639" s="26" t="str">
        <f t="shared" si="392"/>
        <v>Pendente</v>
      </c>
      <c r="O2639" s="47" t="s">
        <v>45</v>
      </c>
      <c r="P2639" s="47" t="s">
        <v>1283</v>
      </c>
      <c r="Q2639" s="26" t="str">
        <f>IFERROR(IFERROR(VLOOKUP(H2639,[1]STATUS_CAPEX!I:J,2,0),VLOOKUP(H2639,[1]STATUS_OPEX!H:I,2,0)),0)</f>
        <v>LIB //ATEC</v>
      </c>
      <c r="R2639" s="136">
        <v>45637</v>
      </c>
      <c r="S2639" s="32" t="s">
        <v>66</v>
      </c>
      <c r="T2639" s="47" t="s">
        <v>72</v>
      </c>
      <c r="U2639" s="33" t="s">
        <v>67</v>
      </c>
      <c r="V2639" s="33" t="str">
        <f t="shared" si="399"/>
        <v>OK</v>
      </c>
      <c r="W2639" s="33" t="s">
        <v>49</v>
      </c>
      <c r="X2639" s="33" t="s">
        <v>49</v>
      </c>
      <c r="Y2639" s="33" t="str">
        <f t="shared" si="400"/>
        <v>OK</v>
      </c>
      <c r="Z2639" s="14">
        <f t="shared" si="395"/>
        <v>0.8</v>
      </c>
      <c r="AA2639" s="48">
        <v>49.65</v>
      </c>
      <c r="AB2639" s="76" t="str">
        <f>IFERROR(VLOOKUP(H2639,[1]!Tabela11[[#All],[PEP/ORDEM]:[Mês_Acompanhamento]],8,0),"GIRO")</f>
        <v>GIRO</v>
      </c>
      <c r="AC2639" s="36" t="str">
        <f>IFERROR(VLOOKUP(T2639,[1]STATUS_CAPEX!Q:R,2,0),"SAMUEL OLIVEIRA")</f>
        <v>SAMUEL OLIVEIRA</v>
      </c>
      <c r="AD2639" s="37" t="s">
        <v>51</v>
      </c>
      <c r="AE2639" s="32" t="str">
        <f t="shared" si="398"/>
        <v>Realizado</v>
      </c>
      <c r="AF2639" s="38" t="s">
        <v>68</v>
      </c>
      <c r="AG2639" s="39">
        <f t="shared" si="394"/>
        <v>141.66</v>
      </c>
      <c r="AH2639" s="40">
        <v>2548098.5699999998</v>
      </c>
      <c r="AI2639" s="35" t="e">
        <f t="shared" si="396"/>
        <v>#N/A</v>
      </c>
      <c r="AJ2639" s="41">
        <v>26739038</v>
      </c>
      <c r="AK2639" s="51">
        <v>141.66</v>
      </c>
      <c r="AL2639" s="34" t="str">
        <f t="shared" si="397"/>
        <v>Mauricio Alves</v>
      </c>
    </row>
    <row r="2640" spans="1:38" hidden="1" x14ac:dyDescent="0.25">
      <c r="A2640" s="221" t="s">
        <v>365</v>
      </c>
      <c r="B2640" s="26" t="s">
        <v>180</v>
      </c>
      <c r="C2640" s="26" t="s">
        <v>180</v>
      </c>
      <c r="D2640" s="26" t="s">
        <v>40</v>
      </c>
      <c r="E2640" s="228">
        <v>53346</v>
      </c>
      <c r="F2640" s="67">
        <v>1049</v>
      </c>
      <c r="G2640" s="67"/>
      <c r="H2640" s="167">
        <v>6000866828</v>
      </c>
      <c r="I2640" s="46" t="s">
        <v>287</v>
      </c>
      <c r="J2640" s="26" t="s">
        <v>1304</v>
      </c>
      <c r="K2640" s="30" t="str">
        <f t="shared" si="391"/>
        <v>Custeio</v>
      </c>
      <c r="L2640" s="47"/>
      <c r="M2640" s="47" t="s">
        <v>1249</v>
      </c>
      <c r="N2640" s="26" t="str">
        <f t="shared" si="392"/>
        <v>Realizado</v>
      </c>
      <c r="O2640" s="47" t="s">
        <v>45</v>
      </c>
      <c r="P2640" s="47" t="s">
        <v>1364</v>
      </c>
      <c r="Q2640" s="26" t="str">
        <f>IFERROR(IFERROR(VLOOKUP(H2640,[1]STATUS_CAPEX!I:J,2,0),VLOOKUP(H2640,[1]STATUS_OPEX!H:I,2,0)),0)</f>
        <v>LIB //CONC</v>
      </c>
      <c r="R2640" s="136">
        <v>45637</v>
      </c>
      <c r="S2640" s="32" t="s">
        <v>66</v>
      </c>
      <c r="T2640" s="47" t="s">
        <v>72</v>
      </c>
      <c r="U2640" s="33" t="s">
        <v>39</v>
      </c>
      <c r="V2640" s="33" t="str">
        <f t="shared" si="399"/>
        <v>OK</v>
      </c>
      <c r="W2640" s="33" t="s">
        <v>49</v>
      </c>
      <c r="X2640" s="33" t="s">
        <v>49</v>
      </c>
      <c r="Y2640" s="33" t="str">
        <f t="shared" si="400"/>
        <v>OK</v>
      </c>
      <c r="Z2640" s="14">
        <f t="shared" si="395"/>
        <v>1</v>
      </c>
      <c r="AA2640" s="48">
        <v>2276.66</v>
      </c>
      <c r="AB2640" s="76" t="str">
        <f>IFERROR(VLOOKUP(H2640,[1]!Tabela11[[#All],[PEP/ORDEM]:[Mês_Acompanhamento]],8,0),"GIRO")</f>
        <v>GIRO</v>
      </c>
      <c r="AC2640" s="36" t="str">
        <f>IFERROR(VLOOKUP(T2640,[1]STATUS_CAPEX!Q:R,2,0),"SAMUEL OLIVEIRA")</f>
        <v>SAMUEL OLIVEIRA</v>
      </c>
      <c r="AD2640" s="37" t="s">
        <v>51</v>
      </c>
      <c r="AE2640" s="32" t="str">
        <f t="shared" si="398"/>
        <v>Realizado</v>
      </c>
      <c r="AF2640" s="38" t="s">
        <v>68</v>
      </c>
      <c r="AG2640" s="39">
        <f t="shared" si="394"/>
        <v>1595.14</v>
      </c>
      <c r="AH2640" s="40">
        <v>2548098.5699999998</v>
      </c>
      <c r="AI2640" s="35" t="e">
        <f t="shared" si="396"/>
        <v>#N/A</v>
      </c>
      <c r="AJ2640" s="41">
        <v>26739171</v>
      </c>
      <c r="AK2640" s="51">
        <v>1595.14</v>
      </c>
      <c r="AL2640" s="34" t="str">
        <f t="shared" si="397"/>
        <v>Mauricio Alves</v>
      </c>
    </row>
    <row r="2641" spans="1:38" hidden="1" x14ac:dyDescent="0.25">
      <c r="A2641" s="221" t="s">
        <v>106</v>
      </c>
      <c r="B2641" s="30" t="s">
        <v>39</v>
      </c>
      <c r="C2641" s="26" t="s">
        <v>52</v>
      </c>
      <c r="D2641" s="26" t="s">
        <v>40</v>
      </c>
      <c r="E2641" s="228">
        <v>61092</v>
      </c>
      <c r="F2641" s="67">
        <v>1050</v>
      </c>
      <c r="G2641" s="67"/>
      <c r="H2641" s="44">
        <v>6000866829</v>
      </c>
      <c r="I2641" s="46">
        <v>67600026</v>
      </c>
      <c r="J2641" s="26" t="s">
        <v>1272</v>
      </c>
      <c r="K2641" s="30" t="str">
        <f t="shared" si="391"/>
        <v>Custeio</v>
      </c>
      <c r="L2641" s="47"/>
      <c r="M2641" s="47" t="s">
        <v>1249</v>
      </c>
      <c r="N2641" s="26" t="str">
        <f t="shared" si="392"/>
        <v>Pendente</v>
      </c>
      <c r="O2641" s="47" t="s">
        <v>117</v>
      </c>
      <c r="P2641" s="47" t="s">
        <v>1365</v>
      </c>
      <c r="Q2641" s="26" t="str">
        <f>IFERROR(IFERROR(VLOOKUP(H2641,[1]STATUS_CAPEX!I:J,2,0),VLOOKUP(H2641,[1]STATUS_OPEX!H:I,2,0)),0)</f>
        <v>LIB //ATEC</v>
      </c>
      <c r="R2641" s="136">
        <v>45637</v>
      </c>
      <c r="S2641" s="32" t="s">
        <v>66</v>
      </c>
      <c r="T2641" s="47" t="s">
        <v>72</v>
      </c>
      <c r="U2641" s="33" t="s">
        <v>67</v>
      </c>
      <c r="V2641" s="33" t="str">
        <f t="shared" si="399"/>
        <v>OK</v>
      </c>
      <c r="W2641" s="33" t="s">
        <v>49</v>
      </c>
      <c r="X2641" s="33" t="s">
        <v>49</v>
      </c>
      <c r="Y2641" s="33" t="str">
        <f t="shared" si="400"/>
        <v>OK</v>
      </c>
      <c r="Z2641" s="14">
        <f t="shared" si="395"/>
        <v>0.8</v>
      </c>
      <c r="AA2641" s="48">
        <v>126.9</v>
      </c>
      <c r="AB2641" s="76" t="str">
        <f>IFERROR(VLOOKUP(H2641,[1]!Tabela11[[#All],[PEP/ORDEM]:[Mês_Acompanhamento]],8,0),"GIRO")</f>
        <v>GIRO</v>
      </c>
      <c r="AC2641" s="36" t="s">
        <v>1048</v>
      </c>
      <c r="AD2641" s="37">
        <v>45642</v>
      </c>
      <c r="AE2641" s="32" t="str">
        <f t="shared" si="398"/>
        <v>Realizado</v>
      </c>
      <c r="AF2641" s="38" t="s">
        <v>68</v>
      </c>
      <c r="AG2641" s="39">
        <f t="shared" si="394"/>
        <v>189.75</v>
      </c>
      <c r="AH2641" s="40">
        <v>2548098.5699999998</v>
      </c>
      <c r="AI2641" s="35" t="e">
        <f t="shared" si="396"/>
        <v>#N/A</v>
      </c>
      <c r="AJ2641" s="41">
        <v>26756714</v>
      </c>
      <c r="AK2641" s="51">
        <v>189.75</v>
      </c>
      <c r="AL2641" s="34" t="str">
        <f t="shared" si="397"/>
        <v>Mauricio Alves</v>
      </c>
    </row>
    <row r="2642" spans="1:38" hidden="1" x14ac:dyDescent="0.25">
      <c r="A2642" s="221" t="s">
        <v>365</v>
      </c>
      <c r="B2642" s="26" t="s">
        <v>180</v>
      </c>
      <c r="C2642" s="26" t="s">
        <v>180</v>
      </c>
      <c r="D2642" s="26" t="s">
        <v>40</v>
      </c>
      <c r="E2642" s="228">
        <v>17885</v>
      </c>
      <c r="F2642" s="67">
        <v>1051</v>
      </c>
      <c r="G2642" s="67"/>
      <c r="H2642" s="167">
        <v>6000859631</v>
      </c>
      <c r="I2642" s="46" t="s">
        <v>1137</v>
      </c>
      <c r="J2642" s="26" t="s">
        <v>1138</v>
      </c>
      <c r="K2642" s="30" t="str">
        <f t="shared" si="391"/>
        <v>Custeio</v>
      </c>
      <c r="L2642" s="47"/>
      <c r="M2642" s="47" t="s">
        <v>1249</v>
      </c>
      <c r="N2642" s="26" t="str">
        <f t="shared" si="392"/>
        <v>Realizado</v>
      </c>
      <c r="O2642" s="47" t="s">
        <v>45</v>
      </c>
      <c r="P2642" s="47" t="s">
        <v>76</v>
      </c>
      <c r="Q2642" s="26" t="str">
        <f>IFERROR(IFERROR(VLOOKUP(H2642,[1]STATUS_CAPEX!I:J,2,0),VLOOKUP(H2642,[1]STATUS_OPEX!H:I,2,0)),0)</f>
        <v>LIB //CONC</v>
      </c>
      <c r="R2642" s="136">
        <v>45637</v>
      </c>
      <c r="S2642" s="32" t="s">
        <v>66</v>
      </c>
      <c r="T2642" s="47" t="s">
        <v>72</v>
      </c>
      <c r="U2642" s="33" t="s">
        <v>39</v>
      </c>
      <c r="V2642" s="33" t="str">
        <f t="shared" si="399"/>
        <v>OK</v>
      </c>
      <c r="W2642" s="33" t="s">
        <v>49</v>
      </c>
      <c r="X2642" s="33" t="s">
        <v>49</v>
      </c>
      <c r="Y2642" s="33" t="s">
        <v>39</v>
      </c>
      <c r="Z2642" s="14">
        <f t="shared" si="395"/>
        <v>1</v>
      </c>
      <c r="AA2642" s="48">
        <v>7146.24</v>
      </c>
      <c r="AB2642" s="76" t="str">
        <f>IFERROR(VLOOKUP(H2642,[1]!Tabela11[[#All],[PEP/ORDEM]:[Mês_Acompanhamento]],8,0),"GIRO")</f>
        <v>GIRO</v>
      </c>
      <c r="AC2642" s="36" t="str">
        <f>IFERROR(VLOOKUP(T2642,[1]STATUS_CAPEX!Q:R,2,0),"SAMUEL OLIVEIRA")</f>
        <v>SAMUEL OLIVEIRA</v>
      </c>
      <c r="AD2642" s="37" t="s">
        <v>51</v>
      </c>
      <c r="AE2642" s="32" t="str">
        <f t="shared" si="398"/>
        <v>Realizado</v>
      </c>
      <c r="AF2642" s="38" t="s">
        <v>68</v>
      </c>
      <c r="AG2642" s="39">
        <f t="shared" si="394"/>
        <v>257.13</v>
      </c>
      <c r="AH2642" s="40">
        <v>2548098.5699999998</v>
      </c>
      <c r="AI2642" s="35" t="e">
        <f t="shared" si="396"/>
        <v>#N/A</v>
      </c>
      <c r="AJ2642" s="41">
        <v>26651318</v>
      </c>
      <c r="AK2642" s="51">
        <v>257.13</v>
      </c>
      <c r="AL2642" s="34" t="str">
        <f t="shared" si="397"/>
        <v>Mauricio Alves</v>
      </c>
    </row>
    <row r="2643" spans="1:38" hidden="1" x14ac:dyDescent="0.25">
      <c r="A2643" s="221" t="s">
        <v>106</v>
      </c>
      <c r="B2643" s="30" t="s">
        <v>39</v>
      </c>
      <c r="C2643" s="26" t="s">
        <v>52</v>
      </c>
      <c r="D2643" s="26" t="s">
        <v>40</v>
      </c>
      <c r="E2643" s="228">
        <v>9659</v>
      </c>
      <c r="F2643" s="67">
        <v>395</v>
      </c>
      <c r="G2643" s="67"/>
      <c r="H2643" s="44">
        <v>6000867891</v>
      </c>
      <c r="I2643" s="46">
        <v>93019542</v>
      </c>
      <c r="J2643" s="26" t="s">
        <v>1153</v>
      </c>
      <c r="K2643" s="30" t="str">
        <f t="shared" si="391"/>
        <v>Custeio</v>
      </c>
      <c r="L2643" s="47"/>
      <c r="M2643" s="47" t="s">
        <v>523</v>
      </c>
      <c r="N2643" s="26" t="str">
        <f t="shared" si="392"/>
        <v>Pendente</v>
      </c>
      <c r="O2643" s="47" t="s">
        <v>100</v>
      </c>
      <c r="P2643" s="47" t="s">
        <v>1283</v>
      </c>
      <c r="Q2643" s="26" t="str">
        <f>IFERROR(IFERROR(VLOOKUP(H2643,[1]STATUS_CAPEX!I:J,2,0),VLOOKUP(H2643,[1]STATUS_OPEX!H:I,2,0)),0)</f>
        <v>LIB //ATEC</v>
      </c>
      <c r="R2643" s="136">
        <v>45637</v>
      </c>
      <c r="S2643" s="32" t="s">
        <v>66</v>
      </c>
      <c r="T2643" s="47" t="s">
        <v>72</v>
      </c>
      <c r="U2643" s="33" t="s">
        <v>67</v>
      </c>
      <c r="V2643" s="33" t="str">
        <f t="shared" si="399"/>
        <v>OK</v>
      </c>
      <c r="W2643" s="33" t="s">
        <v>49</v>
      </c>
      <c r="X2643" s="33" t="s">
        <v>49</v>
      </c>
      <c r="Y2643" s="33" t="str">
        <f t="shared" ref="Y2643:Y2706" si="401">IF(AK2643&gt;0,"OK","NOK")</f>
        <v>OK</v>
      </c>
      <c r="Z2643" s="14">
        <f t="shared" si="395"/>
        <v>0.8</v>
      </c>
      <c r="AA2643" s="48">
        <v>275.25</v>
      </c>
      <c r="AB2643" s="76" t="str">
        <f>IFERROR(VLOOKUP(H2643,[1]!Tabela11[[#All],[PEP/ORDEM]:[Mês_Acompanhamento]],8,0),"GIRO")</f>
        <v>GIRO</v>
      </c>
      <c r="AC2643" s="36" t="s">
        <v>1048</v>
      </c>
      <c r="AD2643" s="37">
        <v>45642</v>
      </c>
      <c r="AE2643" s="32" t="str">
        <f t="shared" si="398"/>
        <v>Realizado</v>
      </c>
      <c r="AF2643" s="38" t="s">
        <v>68</v>
      </c>
      <c r="AG2643" s="39">
        <f t="shared" si="394"/>
        <v>60.7</v>
      </c>
      <c r="AH2643" s="40">
        <v>2548098.5699999998</v>
      </c>
      <c r="AI2643" s="35" t="e">
        <f t="shared" si="396"/>
        <v>#N/A</v>
      </c>
      <c r="AJ2643" s="41">
        <v>26756988</v>
      </c>
      <c r="AK2643" s="51">
        <v>60.7</v>
      </c>
      <c r="AL2643" s="34" t="str">
        <f t="shared" si="397"/>
        <v>Mauricio Alves</v>
      </c>
    </row>
    <row r="2644" spans="1:38" hidden="1" x14ac:dyDescent="0.25">
      <c r="A2644" s="221" t="s">
        <v>106</v>
      </c>
      <c r="B2644" s="30" t="s">
        <v>39</v>
      </c>
      <c r="C2644" s="26" t="s">
        <v>52</v>
      </c>
      <c r="D2644" s="26" t="s">
        <v>40</v>
      </c>
      <c r="E2644" s="228">
        <v>4814</v>
      </c>
      <c r="F2644" s="67">
        <v>396</v>
      </c>
      <c r="G2644" s="67"/>
      <c r="H2644" s="44">
        <v>6000867898</v>
      </c>
      <c r="I2644" s="46">
        <v>93000051</v>
      </c>
      <c r="J2644" s="26" t="s">
        <v>380</v>
      </c>
      <c r="K2644" s="30" t="str">
        <f t="shared" si="391"/>
        <v>Custeio</v>
      </c>
      <c r="L2644" s="47"/>
      <c r="M2644" s="47" t="s">
        <v>523</v>
      </c>
      <c r="N2644" s="26" t="str">
        <f t="shared" si="392"/>
        <v>Pendente</v>
      </c>
      <c r="O2644" s="47" t="s">
        <v>100</v>
      </c>
      <c r="P2644" s="47" t="s">
        <v>1366</v>
      </c>
      <c r="Q2644" s="26" t="str">
        <f>IFERROR(IFERROR(VLOOKUP(H2644,[1]STATUS_CAPEX!I:J,2,0),VLOOKUP(H2644,[1]STATUS_OPEX!H:I,2,0)),0)</f>
        <v>LIB //ATEC</v>
      </c>
      <c r="R2644" s="136">
        <v>45637</v>
      </c>
      <c r="S2644" s="32" t="s">
        <v>66</v>
      </c>
      <c r="T2644" s="47" t="s">
        <v>72</v>
      </c>
      <c r="U2644" s="33" t="s">
        <v>67</v>
      </c>
      <c r="V2644" s="33" t="str">
        <f t="shared" si="399"/>
        <v>OK</v>
      </c>
      <c r="W2644" s="33" t="s">
        <v>49</v>
      </c>
      <c r="X2644" s="33" t="s">
        <v>49</v>
      </c>
      <c r="Y2644" s="33" t="str">
        <f t="shared" si="401"/>
        <v>OK</v>
      </c>
      <c r="Z2644" s="14">
        <f t="shared" si="395"/>
        <v>0.8</v>
      </c>
      <c r="AA2644" s="48">
        <v>2787.36</v>
      </c>
      <c r="AB2644" s="76" t="str">
        <f>IFERROR(VLOOKUP(H2644,[1]!Tabela11[[#All],[PEP/ORDEM]:[Mês_Acompanhamento]],8,0),"GIRO")</f>
        <v>GIRO</v>
      </c>
      <c r="AC2644" s="36" t="s">
        <v>1048</v>
      </c>
      <c r="AD2644" s="37">
        <v>45642</v>
      </c>
      <c r="AE2644" s="32" t="str">
        <f t="shared" si="398"/>
        <v>Realizado</v>
      </c>
      <c r="AF2644" s="38" t="s">
        <v>68</v>
      </c>
      <c r="AG2644" s="39">
        <f t="shared" si="394"/>
        <v>446.79</v>
      </c>
      <c r="AH2644" s="40">
        <v>2548098.5699999998</v>
      </c>
      <c r="AI2644" s="35" t="e">
        <f t="shared" si="396"/>
        <v>#N/A</v>
      </c>
      <c r="AJ2644" s="41">
        <v>26759719</v>
      </c>
      <c r="AK2644" s="51">
        <v>446.79</v>
      </c>
      <c r="AL2644" s="34" t="str">
        <f t="shared" si="397"/>
        <v>Mauricio Alves</v>
      </c>
    </row>
    <row r="2645" spans="1:38" hidden="1" x14ac:dyDescent="0.25">
      <c r="A2645" s="221" t="s">
        <v>106</v>
      </c>
      <c r="B2645" s="30" t="s">
        <v>39</v>
      </c>
      <c r="C2645" s="26" t="s">
        <v>52</v>
      </c>
      <c r="D2645" s="26" t="s">
        <v>40</v>
      </c>
      <c r="E2645" s="228">
        <v>33148</v>
      </c>
      <c r="F2645" s="67">
        <v>398</v>
      </c>
      <c r="G2645" s="67"/>
      <c r="H2645" s="44">
        <v>6000868461</v>
      </c>
      <c r="I2645" s="46">
        <v>139501237</v>
      </c>
      <c r="J2645" s="26" t="s">
        <v>1367</v>
      </c>
      <c r="K2645" s="30" t="str">
        <f t="shared" si="391"/>
        <v>Custeio</v>
      </c>
      <c r="L2645" s="47"/>
      <c r="M2645" s="47" t="s">
        <v>523</v>
      </c>
      <c r="N2645" s="26" t="str">
        <f t="shared" si="392"/>
        <v>Pendente</v>
      </c>
      <c r="O2645" s="47" t="s">
        <v>1368</v>
      </c>
      <c r="P2645" s="47" t="s">
        <v>1283</v>
      </c>
      <c r="Q2645" s="26" t="str">
        <f>IFERROR(IFERROR(VLOOKUP(H2645,[1]STATUS_CAPEX!I:J,2,0),VLOOKUP(H2645,[1]STATUS_OPEX!H:I,2,0)),0)</f>
        <v>LIB //ATEC</v>
      </c>
      <c r="R2645" s="136">
        <v>45637</v>
      </c>
      <c r="S2645" s="32" t="s">
        <v>66</v>
      </c>
      <c r="T2645" s="47" t="s">
        <v>72</v>
      </c>
      <c r="U2645" s="33" t="s">
        <v>67</v>
      </c>
      <c r="V2645" s="33" t="str">
        <f t="shared" si="399"/>
        <v>OK</v>
      </c>
      <c r="W2645" s="33" t="s">
        <v>49</v>
      </c>
      <c r="X2645" s="33" t="s">
        <v>49</v>
      </c>
      <c r="Y2645" s="33" t="str">
        <f t="shared" si="401"/>
        <v>OK</v>
      </c>
      <c r="Z2645" s="14">
        <f t="shared" si="395"/>
        <v>0.8</v>
      </c>
      <c r="AA2645" s="48">
        <v>275.25</v>
      </c>
      <c r="AB2645" s="76" t="str">
        <f>IFERROR(VLOOKUP(H2645,[1]!Tabela11[[#All],[PEP/ORDEM]:[Mês_Acompanhamento]],8,0),"GIRO")</f>
        <v>GIRO</v>
      </c>
      <c r="AC2645" s="36" t="s">
        <v>1048</v>
      </c>
      <c r="AD2645" s="37">
        <v>45642</v>
      </c>
      <c r="AE2645" s="32" t="str">
        <f t="shared" si="398"/>
        <v>Realizado</v>
      </c>
      <c r="AF2645" s="38" t="s">
        <v>68</v>
      </c>
      <c r="AG2645" s="39" t="str">
        <f t="shared" si="394"/>
        <v>66,24</v>
      </c>
      <c r="AH2645" s="40">
        <v>2548098.5699999998</v>
      </c>
      <c r="AI2645" s="35" t="e">
        <f t="shared" si="396"/>
        <v>#N/A</v>
      </c>
      <c r="AJ2645" s="41">
        <v>26786383</v>
      </c>
      <c r="AK2645" s="51" t="s">
        <v>1369</v>
      </c>
      <c r="AL2645" s="34" t="str">
        <f t="shared" si="397"/>
        <v>Mauricio Alves</v>
      </c>
    </row>
    <row r="2646" spans="1:38" hidden="1" x14ac:dyDescent="0.25">
      <c r="A2646" s="221" t="s">
        <v>365</v>
      </c>
      <c r="B2646" s="26" t="s">
        <v>180</v>
      </c>
      <c r="C2646" s="26" t="s">
        <v>558</v>
      </c>
      <c r="D2646" s="26" t="s">
        <v>40</v>
      </c>
      <c r="E2646" s="228">
        <v>45319714</v>
      </c>
      <c r="F2646" s="67">
        <v>399</v>
      </c>
      <c r="G2646" s="67"/>
      <c r="H2646" s="44">
        <v>6000868674</v>
      </c>
      <c r="I2646" s="46">
        <v>6012325</v>
      </c>
      <c r="J2646" s="26" t="s">
        <v>1370</v>
      </c>
      <c r="K2646" s="30" t="str">
        <f t="shared" si="391"/>
        <v>Custeio</v>
      </c>
      <c r="L2646" s="47"/>
      <c r="M2646" s="47" t="s">
        <v>523</v>
      </c>
      <c r="N2646" s="26" t="str">
        <f t="shared" si="392"/>
        <v>Realizado</v>
      </c>
      <c r="O2646" s="47" t="s">
        <v>137</v>
      </c>
      <c r="P2646" s="47" t="s">
        <v>1141</v>
      </c>
      <c r="Q2646" s="26" t="str">
        <f>IFERROR(IFERROR(VLOOKUP(H2646,[1]STATUS_CAPEX!I:J,2,0),VLOOKUP(H2646,[1]STATUS_OPEX!H:I,2,0)),0)</f>
        <v>LIB //CONC</v>
      </c>
      <c r="R2646" s="136">
        <v>45637</v>
      </c>
      <c r="S2646" s="32" t="s">
        <v>66</v>
      </c>
      <c r="T2646" s="47" t="s">
        <v>72</v>
      </c>
      <c r="U2646" s="33" t="s">
        <v>39</v>
      </c>
      <c r="V2646" s="33" t="str">
        <f t="shared" si="399"/>
        <v>OK</v>
      </c>
      <c r="W2646" s="33" t="s">
        <v>49</v>
      </c>
      <c r="X2646" s="33" t="s">
        <v>49</v>
      </c>
      <c r="Y2646" s="33" t="str">
        <f t="shared" si="401"/>
        <v>OK</v>
      </c>
      <c r="Z2646" s="14">
        <f t="shared" si="395"/>
        <v>1</v>
      </c>
      <c r="AA2646" s="48">
        <v>2688.26</v>
      </c>
      <c r="AB2646" s="76" t="str">
        <f>IFERROR(VLOOKUP(H2646,[1]!Tabela11[[#All],[PEP/ORDEM]:[Mês_Acompanhamento]],8,0),"GIRO")</f>
        <v>GIRO</v>
      </c>
      <c r="AC2646" s="36" t="s">
        <v>1048</v>
      </c>
      <c r="AD2646" s="37">
        <v>45642</v>
      </c>
      <c r="AE2646" s="32" t="str">
        <f t="shared" si="398"/>
        <v>Realizado</v>
      </c>
      <c r="AF2646" s="38" t="s">
        <v>68</v>
      </c>
      <c r="AG2646" s="39">
        <f t="shared" si="394"/>
        <v>209.6</v>
      </c>
      <c r="AH2646" s="40">
        <v>2548098.5699999998</v>
      </c>
      <c r="AI2646" s="35" t="e">
        <f t="shared" si="396"/>
        <v>#N/A</v>
      </c>
      <c r="AJ2646" s="41">
        <v>26773805</v>
      </c>
      <c r="AK2646" s="51">
        <v>209.6</v>
      </c>
      <c r="AL2646" s="34" t="str">
        <f t="shared" si="397"/>
        <v>Mauricio Alves</v>
      </c>
    </row>
    <row r="2647" spans="1:38" hidden="1" x14ac:dyDescent="0.25">
      <c r="A2647" s="221" t="s">
        <v>106</v>
      </c>
      <c r="B2647" s="30" t="s">
        <v>39</v>
      </c>
      <c r="C2647" s="26" t="s">
        <v>52</v>
      </c>
      <c r="D2647" s="26" t="s">
        <v>40</v>
      </c>
      <c r="E2647" s="228">
        <v>45331504</v>
      </c>
      <c r="F2647" s="67">
        <v>400</v>
      </c>
      <c r="G2647" s="67"/>
      <c r="H2647" s="44">
        <v>6000867942</v>
      </c>
      <c r="I2647" s="46">
        <v>149011385</v>
      </c>
      <c r="J2647" s="26" t="s">
        <v>1145</v>
      </c>
      <c r="K2647" s="30" t="str">
        <f t="shared" si="391"/>
        <v>Custeio</v>
      </c>
      <c r="L2647" s="47"/>
      <c r="M2647" s="47" t="s">
        <v>523</v>
      </c>
      <c r="N2647" s="26" t="str">
        <f t="shared" si="392"/>
        <v>Pendente</v>
      </c>
      <c r="O2647" s="47" t="s">
        <v>45</v>
      </c>
      <c r="P2647" s="47" t="s">
        <v>76</v>
      </c>
      <c r="Q2647" s="26" t="str">
        <f>IFERROR(IFERROR(VLOOKUP(H2647,[1]STATUS_CAPEX!I:J,2,0),VLOOKUP(H2647,[1]STATUS_OPEX!H:I,2,0)),0)</f>
        <v>LIB //ATEC</v>
      </c>
      <c r="R2647" s="136">
        <v>45637</v>
      </c>
      <c r="S2647" s="32" t="s">
        <v>66</v>
      </c>
      <c r="T2647" s="47" t="s">
        <v>72</v>
      </c>
      <c r="U2647" s="33" t="s">
        <v>67</v>
      </c>
      <c r="V2647" s="33" t="str">
        <f t="shared" si="399"/>
        <v>OK</v>
      </c>
      <c r="W2647" s="33" t="s">
        <v>49</v>
      </c>
      <c r="X2647" s="33" t="s">
        <v>49</v>
      </c>
      <c r="Y2647" s="33" t="str">
        <f t="shared" si="401"/>
        <v>OK</v>
      </c>
      <c r="Z2647" s="14">
        <f t="shared" si="395"/>
        <v>0.8</v>
      </c>
      <c r="AA2647" s="48">
        <v>4014.96</v>
      </c>
      <c r="AB2647" s="76" t="str">
        <f>IFERROR(VLOOKUP(H2647,[1]!Tabela11[[#All],[PEP/ORDEM]:[Mês_Acompanhamento]],8,0),"GIRO")</f>
        <v>GIRO</v>
      </c>
      <c r="AC2647" s="36" t="s">
        <v>1048</v>
      </c>
      <c r="AD2647" s="37">
        <v>45642</v>
      </c>
      <c r="AE2647" s="32" t="str">
        <f t="shared" si="398"/>
        <v>Realizado</v>
      </c>
      <c r="AF2647" s="38" t="s">
        <v>68</v>
      </c>
      <c r="AG2647" s="39">
        <f t="shared" si="394"/>
        <v>843.96</v>
      </c>
      <c r="AH2647" s="40">
        <v>2548098.5699999998</v>
      </c>
      <c r="AI2647" s="35" t="e">
        <f t="shared" si="396"/>
        <v>#N/A</v>
      </c>
      <c r="AJ2647" s="41">
        <v>26757760</v>
      </c>
      <c r="AK2647" s="51">
        <v>843.96</v>
      </c>
      <c r="AL2647" s="34" t="str">
        <f t="shared" si="397"/>
        <v>Mauricio Alves</v>
      </c>
    </row>
    <row r="2648" spans="1:38" hidden="1" x14ac:dyDescent="0.25">
      <c r="A2648" s="221" t="s">
        <v>106</v>
      </c>
      <c r="B2648" s="30" t="s">
        <v>39</v>
      </c>
      <c r="C2648" s="26" t="s">
        <v>52</v>
      </c>
      <c r="D2648" s="26" t="s">
        <v>40</v>
      </c>
      <c r="E2648" s="228">
        <v>54318</v>
      </c>
      <c r="F2648" s="67">
        <v>401</v>
      </c>
      <c r="G2648" s="67"/>
      <c r="H2648" s="44">
        <v>6000868841</v>
      </c>
      <c r="I2648" s="46">
        <v>93000362</v>
      </c>
      <c r="J2648" s="26" t="s">
        <v>1152</v>
      </c>
      <c r="K2648" s="30" t="str">
        <f t="shared" si="391"/>
        <v>Custeio</v>
      </c>
      <c r="L2648" s="47"/>
      <c r="M2648" s="47" t="s">
        <v>523</v>
      </c>
      <c r="N2648" s="26" t="str">
        <f t="shared" si="392"/>
        <v>Pendente</v>
      </c>
      <c r="O2648" s="47" t="s">
        <v>100</v>
      </c>
      <c r="P2648" s="47" t="s">
        <v>1371</v>
      </c>
      <c r="Q2648" s="26">
        <f>IFERROR(IFERROR(VLOOKUP(H2648,[1]STATUS_CAPEX!I:J,2,0),VLOOKUP(H2648,[1]STATUS_OPEX!H:I,2,0)),0)</f>
        <v>0</v>
      </c>
      <c r="R2648" s="136">
        <v>45637</v>
      </c>
      <c r="S2648" s="32" t="s">
        <v>66</v>
      </c>
      <c r="T2648" s="47" t="s">
        <v>72</v>
      </c>
      <c r="U2648" s="33" t="s">
        <v>67</v>
      </c>
      <c r="V2648" s="33" t="str">
        <f t="shared" si="399"/>
        <v>OK</v>
      </c>
      <c r="W2648" s="33" t="s">
        <v>49</v>
      </c>
      <c r="X2648" s="33" t="s">
        <v>49</v>
      </c>
      <c r="Y2648" s="33" t="str">
        <f t="shared" si="401"/>
        <v>OK</v>
      </c>
      <c r="Z2648" s="14">
        <f t="shared" si="395"/>
        <v>0.8</v>
      </c>
      <c r="AA2648" s="48">
        <v>91.75</v>
      </c>
      <c r="AB2648" s="76" t="str">
        <f>IFERROR(VLOOKUP(H2648,[1]!Tabela11[[#All],[PEP/ORDEM]:[Mês_Acompanhamento]],8,0),"GIRO")</f>
        <v>GIRO</v>
      </c>
      <c r="AC2648" s="36" t="s">
        <v>1048</v>
      </c>
      <c r="AD2648" s="37">
        <v>45642</v>
      </c>
      <c r="AE2648" s="32" t="str">
        <f t="shared" si="398"/>
        <v>Realizado</v>
      </c>
      <c r="AF2648" s="38" t="s">
        <v>68</v>
      </c>
      <c r="AG2648" s="39" t="str">
        <f t="shared" si="394"/>
        <v>11,04</v>
      </c>
      <c r="AH2648" s="40">
        <v>2548098.5699999998</v>
      </c>
      <c r="AI2648" s="35" t="e">
        <f t="shared" si="396"/>
        <v>#N/A</v>
      </c>
      <c r="AJ2648" s="41">
        <v>26786253</v>
      </c>
      <c r="AK2648" s="51" t="s">
        <v>1372</v>
      </c>
      <c r="AL2648" s="34" t="str">
        <f t="shared" si="397"/>
        <v>Mauricio Alves</v>
      </c>
    </row>
    <row r="2649" spans="1:38" hidden="1" x14ac:dyDescent="0.25">
      <c r="A2649" s="221" t="s">
        <v>106</v>
      </c>
      <c r="B2649" s="30" t="s">
        <v>39</v>
      </c>
      <c r="C2649" s="26" t="s">
        <v>52</v>
      </c>
      <c r="D2649" s="26" t="s">
        <v>40</v>
      </c>
      <c r="E2649" s="228">
        <v>45391392</v>
      </c>
      <c r="F2649" s="67">
        <v>402</v>
      </c>
      <c r="G2649" s="67"/>
      <c r="H2649" s="44">
        <v>6000673337</v>
      </c>
      <c r="I2649" s="46" t="s">
        <v>1137</v>
      </c>
      <c r="J2649" s="26" t="s">
        <v>1137</v>
      </c>
      <c r="K2649" s="30" t="str">
        <f t="shared" si="391"/>
        <v>Custeio</v>
      </c>
      <c r="L2649" s="47"/>
      <c r="M2649" s="47" t="s">
        <v>506</v>
      </c>
      <c r="N2649" s="26" t="str">
        <f t="shared" si="392"/>
        <v>Pendente</v>
      </c>
      <c r="O2649" s="47" t="s">
        <v>64</v>
      </c>
      <c r="P2649" s="47" t="s">
        <v>1199</v>
      </c>
      <c r="Q2649" s="26" t="str">
        <f>IFERROR(IFERROR(VLOOKUP(H2649,[1]STATUS_CAPEX!I:J,2,0),VLOOKUP(H2649,[1]STATUS_OPEX!H:I,2,0)),0)</f>
        <v>LIB //ATEC</v>
      </c>
      <c r="R2649" s="136">
        <v>45637</v>
      </c>
      <c r="S2649" s="32" t="s">
        <v>66</v>
      </c>
      <c r="T2649" s="47" t="s">
        <v>72</v>
      </c>
      <c r="U2649" s="33" t="s">
        <v>67</v>
      </c>
      <c r="V2649" s="33" t="str">
        <f t="shared" si="399"/>
        <v>OK</v>
      </c>
      <c r="W2649" s="33" t="s">
        <v>49</v>
      </c>
      <c r="X2649" s="33" t="s">
        <v>49</v>
      </c>
      <c r="Y2649" s="33" t="str">
        <f t="shared" si="401"/>
        <v>OK</v>
      </c>
      <c r="Z2649" s="14">
        <f t="shared" si="395"/>
        <v>0.8</v>
      </c>
      <c r="AA2649" s="48">
        <v>5241.58</v>
      </c>
      <c r="AB2649" s="76" t="str">
        <f>IFERROR(VLOOKUP(H2649,[1]!Tabela11[[#All],[PEP/ORDEM]:[Mês_Acompanhamento]],8,0),"GIRO")</f>
        <v>GIRO</v>
      </c>
      <c r="AC2649" s="36" t="s">
        <v>1048</v>
      </c>
      <c r="AD2649" s="37">
        <v>45642</v>
      </c>
      <c r="AE2649" s="32" t="str">
        <f t="shared" si="398"/>
        <v>Realizado</v>
      </c>
      <c r="AF2649" s="38" t="s">
        <v>68</v>
      </c>
      <c r="AG2649" s="39">
        <f t="shared" si="394"/>
        <v>1016.75</v>
      </c>
      <c r="AH2649" s="40">
        <v>2548098.5699999998</v>
      </c>
      <c r="AI2649" s="35" t="e">
        <f t="shared" si="396"/>
        <v>#N/A</v>
      </c>
      <c r="AJ2649" s="41">
        <v>26773022</v>
      </c>
      <c r="AK2649" s="51">
        <v>1016.75</v>
      </c>
      <c r="AL2649" s="34" t="str">
        <f t="shared" si="397"/>
        <v>Mauricio Alves</v>
      </c>
    </row>
    <row r="2650" spans="1:38" hidden="1" x14ac:dyDescent="0.25">
      <c r="A2650" s="221" t="s">
        <v>365</v>
      </c>
      <c r="B2650" s="26" t="s">
        <v>180</v>
      </c>
      <c r="C2650" s="26" t="s">
        <v>558</v>
      </c>
      <c r="D2650" s="26" t="s">
        <v>40</v>
      </c>
      <c r="E2650" s="228">
        <v>20241285</v>
      </c>
      <c r="F2650" s="67">
        <v>391</v>
      </c>
      <c r="G2650" s="67"/>
      <c r="H2650" s="44">
        <v>6000868510</v>
      </c>
      <c r="I2650" s="46" t="s">
        <v>287</v>
      </c>
      <c r="J2650" s="26" t="s">
        <v>1373</v>
      </c>
      <c r="K2650" s="30" t="str">
        <f t="shared" si="391"/>
        <v>Custeio</v>
      </c>
      <c r="L2650" s="47"/>
      <c r="M2650" s="47" t="s">
        <v>420</v>
      </c>
      <c r="N2650" s="26" t="str">
        <f t="shared" si="392"/>
        <v>Realizado</v>
      </c>
      <c r="O2650" s="47" t="s">
        <v>45</v>
      </c>
      <c r="P2650" s="47" t="s">
        <v>1033</v>
      </c>
      <c r="Q2650" s="26" t="str">
        <f>IFERROR(IFERROR(VLOOKUP(H2650,[1]STATUS_CAPEX!I:J,2,0),VLOOKUP(H2650,[1]STATUS_OPEX!H:I,2,0)),0)</f>
        <v>LIB //CONC</v>
      </c>
      <c r="R2650" s="136">
        <v>45637</v>
      </c>
      <c r="S2650" s="32" t="s">
        <v>66</v>
      </c>
      <c r="T2650" s="47" t="s">
        <v>72</v>
      </c>
      <c r="U2650" s="33" t="s">
        <v>39</v>
      </c>
      <c r="V2650" s="33" t="str">
        <f t="shared" si="399"/>
        <v>OK</v>
      </c>
      <c r="W2650" s="33" t="s">
        <v>49</v>
      </c>
      <c r="X2650" s="33" t="s">
        <v>49</v>
      </c>
      <c r="Y2650" s="33" t="str">
        <f t="shared" si="401"/>
        <v>OK</v>
      </c>
      <c r="Z2650" s="14">
        <f t="shared" si="395"/>
        <v>1</v>
      </c>
      <c r="AA2650" s="48">
        <v>1819.62</v>
      </c>
      <c r="AB2650" s="76" t="str">
        <f>IFERROR(VLOOKUP(H2650,[1]!Tabela11[[#All],[PEP/ORDEM]:[Mês_Acompanhamento]],8,0),"GIRO")</f>
        <v>GIRO</v>
      </c>
      <c r="AC2650" s="36" t="s">
        <v>1048</v>
      </c>
      <c r="AD2650" s="37">
        <v>45642</v>
      </c>
      <c r="AE2650" s="32" t="str">
        <f t="shared" si="398"/>
        <v>Realizado</v>
      </c>
      <c r="AF2650" s="38" t="s">
        <v>68</v>
      </c>
      <c r="AG2650" s="39">
        <f t="shared" si="394"/>
        <v>162.09</v>
      </c>
      <c r="AH2650" s="40">
        <v>2548098.5699999998</v>
      </c>
      <c r="AI2650" s="35" t="e">
        <f t="shared" si="396"/>
        <v>#N/A</v>
      </c>
      <c r="AJ2650" s="41">
        <v>26773313</v>
      </c>
      <c r="AK2650" s="51">
        <v>162.09</v>
      </c>
      <c r="AL2650" s="34" t="str">
        <f t="shared" si="397"/>
        <v>Mauricio Alves</v>
      </c>
    </row>
    <row r="2651" spans="1:38" hidden="1" x14ac:dyDescent="0.25">
      <c r="A2651" s="221" t="s">
        <v>365</v>
      </c>
      <c r="B2651" s="26" t="s">
        <v>180</v>
      </c>
      <c r="C2651" s="26" t="s">
        <v>180</v>
      </c>
      <c r="D2651" s="26" t="s">
        <v>40</v>
      </c>
      <c r="E2651" s="228">
        <v>16971</v>
      </c>
      <c r="F2651" s="67">
        <v>392</v>
      </c>
      <c r="G2651" s="67"/>
      <c r="H2651" s="167">
        <v>6000867259</v>
      </c>
      <c r="I2651" s="46">
        <v>67603128</v>
      </c>
      <c r="J2651" s="26" t="s">
        <v>380</v>
      </c>
      <c r="K2651" s="30" t="str">
        <f t="shared" si="391"/>
        <v>Custeio</v>
      </c>
      <c r="L2651" s="47"/>
      <c r="M2651" s="47" t="s">
        <v>420</v>
      </c>
      <c r="N2651" s="26" t="str">
        <f t="shared" si="392"/>
        <v>Realizado</v>
      </c>
      <c r="O2651" s="47" t="s">
        <v>117</v>
      </c>
      <c r="P2651" s="47" t="s">
        <v>76</v>
      </c>
      <c r="Q2651" s="26" t="str">
        <f>IFERROR(IFERROR(VLOOKUP(H2651,[1]STATUS_CAPEX!I:J,2,0),VLOOKUP(H2651,[1]STATUS_OPEX!H:I,2,0)),0)</f>
        <v>LIB //CONC</v>
      </c>
      <c r="R2651" s="136">
        <v>45637</v>
      </c>
      <c r="S2651" s="32" t="s">
        <v>66</v>
      </c>
      <c r="T2651" s="47" t="s">
        <v>72</v>
      </c>
      <c r="U2651" s="33" t="s">
        <v>39</v>
      </c>
      <c r="V2651" s="33" t="str">
        <f t="shared" si="399"/>
        <v>OK</v>
      </c>
      <c r="W2651" s="33" t="s">
        <v>49</v>
      </c>
      <c r="X2651" s="33" t="s">
        <v>49</v>
      </c>
      <c r="Y2651" s="33" t="str">
        <f t="shared" si="401"/>
        <v>OK</v>
      </c>
      <c r="Z2651" s="14">
        <f t="shared" si="395"/>
        <v>1</v>
      </c>
      <c r="AA2651" s="48">
        <v>4638.04</v>
      </c>
      <c r="AB2651" s="76" t="str">
        <f>IFERROR(VLOOKUP(H2651,[1]!Tabela11[[#All],[PEP/ORDEM]:[Mês_Acompanhamento]],8,0),"GIRO")</f>
        <v>GIRO</v>
      </c>
      <c r="AC2651" s="36" t="str">
        <f>IFERROR(VLOOKUP(T2651,[1]STATUS_CAPEX!Q:R,2,0),"SAMUEL OLIVEIRA")</f>
        <v>SAMUEL OLIVEIRA</v>
      </c>
      <c r="AD2651" s="37" t="s">
        <v>51</v>
      </c>
      <c r="AE2651" s="32" t="str">
        <f t="shared" si="398"/>
        <v>Realizado</v>
      </c>
      <c r="AF2651" s="38" t="s">
        <v>68</v>
      </c>
      <c r="AG2651" s="39">
        <f t="shared" si="394"/>
        <v>2231.14</v>
      </c>
      <c r="AH2651" s="40">
        <v>2548098.5699999998</v>
      </c>
      <c r="AI2651" s="35" t="e">
        <f t="shared" si="396"/>
        <v>#N/A</v>
      </c>
      <c r="AJ2651" s="41">
        <v>26737900</v>
      </c>
      <c r="AK2651" s="51">
        <v>2231.14</v>
      </c>
      <c r="AL2651" s="34" t="str">
        <f t="shared" si="397"/>
        <v>Mauricio Alves</v>
      </c>
    </row>
    <row r="2652" spans="1:38" hidden="1" x14ac:dyDescent="0.25">
      <c r="A2652" s="221" t="s">
        <v>183</v>
      </c>
      <c r="B2652" s="26" t="s">
        <v>1195</v>
      </c>
      <c r="C2652" s="26" t="s">
        <v>513</v>
      </c>
      <c r="D2652" s="26" t="s">
        <v>40</v>
      </c>
      <c r="E2652" s="228">
        <v>47153</v>
      </c>
      <c r="F2652" s="67">
        <v>393</v>
      </c>
      <c r="G2652" s="67"/>
      <c r="H2652" s="44" t="s">
        <v>1195</v>
      </c>
      <c r="I2652" s="46">
        <v>93005042</v>
      </c>
      <c r="J2652" s="26" t="s">
        <v>1144</v>
      </c>
      <c r="K2652" s="30" t="str">
        <f t="shared" si="391"/>
        <v>Custeio</v>
      </c>
      <c r="L2652" s="47"/>
      <c r="M2652" s="47" t="s">
        <v>420</v>
      </c>
      <c r="N2652" s="26" t="str">
        <f t="shared" si="392"/>
        <v>Pendente</v>
      </c>
      <c r="O2652" s="47" t="s">
        <v>100</v>
      </c>
      <c r="P2652" s="47" t="s">
        <v>1374</v>
      </c>
      <c r="Q2652" s="26">
        <f>IFERROR(IFERROR(VLOOKUP(H2652,[1]STATUS_CAPEX!I:J,2,0),VLOOKUP(H2652,[1]STATUS_OPEX!H:I,2,0)),0)</f>
        <v>0</v>
      </c>
      <c r="R2652" s="136">
        <v>45637</v>
      </c>
      <c r="S2652" s="32" t="s">
        <v>66</v>
      </c>
      <c r="T2652" s="47" t="s">
        <v>48</v>
      </c>
      <c r="U2652" s="33" t="s">
        <v>67</v>
      </c>
      <c r="V2652" s="33" t="str">
        <f t="shared" si="399"/>
        <v>OK</v>
      </c>
      <c r="W2652" s="33" t="s">
        <v>49</v>
      </c>
      <c r="X2652" s="33" t="s">
        <v>49</v>
      </c>
      <c r="Y2652" s="33" t="str">
        <f t="shared" si="401"/>
        <v>NOK</v>
      </c>
      <c r="Z2652" s="14">
        <f t="shared" si="395"/>
        <v>0.6</v>
      </c>
      <c r="AA2652" s="48">
        <v>9126.73</v>
      </c>
      <c r="AB2652" s="76" t="str">
        <f>IFERROR(VLOOKUP(H2652,[1]!Tabela11[[#All],[PEP/ORDEM]:[Mês_Acompanhamento]],8,0),"GIRO")</f>
        <v>GIRO</v>
      </c>
      <c r="AC2652" s="36" t="s">
        <v>182</v>
      </c>
      <c r="AD2652" s="37">
        <v>45642</v>
      </c>
      <c r="AE2652" s="32" t="str">
        <f t="shared" si="398"/>
        <v>Não realizado</v>
      </c>
      <c r="AF2652" s="38" t="s">
        <v>68</v>
      </c>
      <c r="AG2652" s="39">
        <f t="shared" si="394"/>
        <v>0</v>
      </c>
      <c r="AH2652" s="40">
        <v>2548098.5699999998</v>
      </c>
      <c r="AI2652" s="35" t="e">
        <f t="shared" si="396"/>
        <v>#N/A</v>
      </c>
      <c r="AJ2652" s="41">
        <v>0</v>
      </c>
      <c r="AK2652" s="51">
        <v>0</v>
      </c>
      <c r="AL2652" s="34" t="str">
        <f t="shared" si="397"/>
        <v>Erica Fragoso</v>
      </c>
    </row>
    <row r="2653" spans="1:38" hidden="1" x14ac:dyDescent="0.25">
      <c r="A2653" s="221" t="s">
        <v>106</v>
      </c>
      <c r="B2653" s="30" t="s">
        <v>39</v>
      </c>
      <c r="C2653" s="26" t="s">
        <v>52</v>
      </c>
      <c r="D2653" s="26" t="s">
        <v>40</v>
      </c>
      <c r="E2653" s="228">
        <v>60586</v>
      </c>
      <c r="F2653" s="67">
        <v>394</v>
      </c>
      <c r="G2653" s="67"/>
      <c r="H2653" s="44">
        <v>6000867946</v>
      </c>
      <c r="I2653" s="46">
        <v>53500007</v>
      </c>
      <c r="J2653" s="26" t="s">
        <v>1193</v>
      </c>
      <c r="K2653" s="30" t="str">
        <f t="shared" si="391"/>
        <v>Custeio</v>
      </c>
      <c r="L2653" s="47"/>
      <c r="M2653" s="47" t="s">
        <v>420</v>
      </c>
      <c r="N2653" s="26" t="str">
        <f t="shared" si="392"/>
        <v>Pendente</v>
      </c>
      <c r="O2653" s="47" t="s">
        <v>245</v>
      </c>
      <c r="P2653" s="47" t="s">
        <v>76</v>
      </c>
      <c r="Q2653" s="26" t="str">
        <f>IFERROR(IFERROR(VLOOKUP(H2653,[1]STATUS_CAPEX!I:J,2,0),VLOOKUP(H2653,[1]STATUS_OPEX!H:I,2,0)),0)</f>
        <v>LIB //ATEC</v>
      </c>
      <c r="R2653" s="136">
        <v>45637</v>
      </c>
      <c r="S2653" s="32" t="s">
        <v>66</v>
      </c>
      <c r="T2653" s="47" t="s">
        <v>72</v>
      </c>
      <c r="U2653" s="33" t="s">
        <v>67</v>
      </c>
      <c r="V2653" s="33" t="str">
        <f t="shared" si="399"/>
        <v>OK</v>
      </c>
      <c r="W2653" s="33" t="s">
        <v>49</v>
      </c>
      <c r="X2653" s="33" t="s">
        <v>49</v>
      </c>
      <c r="Y2653" s="33" t="str">
        <f t="shared" si="401"/>
        <v>OK</v>
      </c>
      <c r="Z2653" s="14">
        <f t="shared" si="395"/>
        <v>0.8</v>
      </c>
      <c r="AA2653" s="48">
        <v>2397.48</v>
      </c>
      <c r="AB2653" s="76" t="str">
        <f>IFERROR(VLOOKUP(H2653,[1]!Tabela11[[#All],[PEP/ORDEM]:[Mês_Acompanhamento]],8,0),"GIRO")</f>
        <v>GIRO</v>
      </c>
      <c r="AC2653" s="36" t="s">
        <v>1048</v>
      </c>
      <c r="AD2653" s="37">
        <v>45642</v>
      </c>
      <c r="AE2653" s="32" t="str">
        <f t="shared" si="398"/>
        <v>Realizado</v>
      </c>
      <c r="AF2653" s="38" t="s">
        <v>68</v>
      </c>
      <c r="AG2653" s="39">
        <f t="shared" si="394"/>
        <v>1355.54</v>
      </c>
      <c r="AH2653" s="40">
        <v>2548098.5699999998</v>
      </c>
      <c r="AI2653" s="35" t="e">
        <f t="shared" si="396"/>
        <v>#N/A</v>
      </c>
      <c r="AJ2653" s="41">
        <v>26757986</v>
      </c>
      <c r="AK2653" s="51">
        <v>1355.54</v>
      </c>
      <c r="AL2653" s="34" t="str">
        <f t="shared" si="397"/>
        <v>Mauricio Alves</v>
      </c>
    </row>
    <row r="2654" spans="1:38" hidden="1" x14ac:dyDescent="0.25">
      <c r="A2654" s="221" t="s">
        <v>106</v>
      </c>
      <c r="B2654" s="30" t="s">
        <v>39</v>
      </c>
      <c r="C2654" s="26" t="s">
        <v>52</v>
      </c>
      <c r="D2654" s="26" t="s">
        <v>40</v>
      </c>
      <c r="E2654" s="228">
        <v>58115</v>
      </c>
      <c r="F2654" s="67">
        <v>395</v>
      </c>
      <c r="G2654" s="67"/>
      <c r="H2654" s="44">
        <v>6000867950</v>
      </c>
      <c r="I2654" s="46" t="s">
        <v>287</v>
      </c>
      <c r="J2654" s="26" t="s">
        <v>751</v>
      </c>
      <c r="K2654" s="30" t="str">
        <f t="shared" si="391"/>
        <v>Custeio</v>
      </c>
      <c r="L2654" s="47"/>
      <c r="M2654" s="47" t="s">
        <v>420</v>
      </c>
      <c r="N2654" s="26" t="str">
        <f t="shared" si="392"/>
        <v>Pendente</v>
      </c>
      <c r="O2654" s="47" t="s">
        <v>1375</v>
      </c>
      <c r="P2654" s="47" t="s">
        <v>1376</v>
      </c>
      <c r="Q2654" s="26" t="str">
        <f>IFERROR(IFERROR(VLOOKUP(H2654,[1]STATUS_CAPEX!I:J,2,0),VLOOKUP(H2654,[1]STATUS_OPEX!H:I,2,0)),0)</f>
        <v>LIB //ATEC</v>
      </c>
      <c r="R2654" s="136">
        <v>45637</v>
      </c>
      <c r="S2654" s="32" t="s">
        <v>66</v>
      </c>
      <c r="T2654" s="47" t="s">
        <v>72</v>
      </c>
      <c r="U2654" s="33" t="s">
        <v>67</v>
      </c>
      <c r="V2654" s="33" t="str">
        <f t="shared" si="399"/>
        <v>OK</v>
      </c>
      <c r="W2654" s="33" t="s">
        <v>49</v>
      </c>
      <c r="X2654" s="33" t="s">
        <v>49</v>
      </c>
      <c r="Y2654" s="33" t="str">
        <f t="shared" si="401"/>
        <v>OK</v>
      </c>
      <c r="Z2654" s="14">
        <f t="shared" si="395"/>
        <v>0.8</v>
      </c>
      <c r="AA2654" s="48">
        <v>2397.48</v>
      </c>
      <c r="AB2654" s="76" t="str">
        <f>IFERROR(VLOOKUP(H2654,[1]!Tabela11[[#All],[PEP/ORDEM]:[Mês_Acompanhamento]],8,0),"GIRO")</f>
        <v>GIRO</v>
      </c>
      <c r="AC2654" s="36" t="s">
        <v>1048</v>
      </c>
      <c r="AD2654" s="37">
        <v>45642</v>
      </c>
      <c r="AE2654" s="32" t="str">
        <f t="shared" si="398"/>
        <v>Realizado</v>
      </c>
      <c r="AF2654" s="38" t="s">
        <v>68</v>
      </c>
      <c r="AG2654" s="39">
        <f t="shared" si="394"/>
        <v>1355.29</v>
      </c>
      <c r="AH2654" s="40">
        <v>2548098.5699999998</v>
      </c>
      <c r="AI2654" s="35" t="e">
        <f t="shared" si="396"/>
        <v>#N/A</v>
      </c>
      <c r="AJ2654" s="41">
        <v>26758904</v>
      </c>
      <c r="AK2654" s="51">
        <v>1355.29</v>
      </c>
      <c r="AL2654" s="34" t="str">
        <f t="shared" si="397"/>
        <v>Mauricio Alves</v>
      </c>
    </row>
    <row r="2655" spans="1:38" hidden="1" x14ac:dyDescent="0.25">
      <c r="A2655" s="221" t="s">
        <v>106</v>
      </c>
      <c r="B2655" s="30" t="s">
        <v>39</v>
      </c>
      <c r="C2655" s="26" t="s">
        <v>52</v>
      </c>
      <c r="D2655" s="26" t="s">
        <v>40</v>
      </c>
      <c r="E2655" s="228">
        <v>53834</v>
      </c>
      <c r="F2655" s="67">
        <v>396</v>
      </c>
      <c r="G2655" s="67"/>
      <c r="H2655" s="44">
        <v>6000867955</v>
      </c>
      <c r="I2655" s="46">
        <v>149002161</v>
      </c>
      <c r="J2655" s="26" t="s">
        <v>1056</v>
      </c>
      <c r="K2655" s="30" t="str">
        <f t="shared" si="391"/>
        <v>Custeio</v>
      </c>
      <c r="L2655" s="47"/>
      <c r="M2655" s="47" t="s">
        <v>420</v>
      </c>
      <c r="N2655" s="26" t="str">
        <f t="shared" si="392"/>
        <v>Pendente</v>
      </c>
      <c r="O2655" s="47" t="s">
        <v>45</v>
      </c>
      <c r="P2655" s="47" t="s">
        <v>1377</v>
      </c>
      <c r="Q2655" s="26" t="str">
        <f>IFERROR(IFERROR(VLOOKUP(H2655,[1]STATUS_CAPEX!I:J,2,0),VLOOKUP(H2655,[1]STATUS_OPEX!H:I,2,0)),0)</f>
        <v>LIB //ATEC</v>
      </c>
      <c r="R2655" s="136">
        <v>45637</v>
      </c>
      <c r="S2655" s="32" t="s">
        <v>66</v>
      </c>
      <c r="T2655" s="47" t="s">
        <v>72</v>
      </c>
      <c r="U2655" s="33" t="s">
        <v>67</v>
      </c>
      <c r="V2655" s="33" t="str">
        <f t="shared" si="399"/>
        <v>OK</v>
      </c>
      <c r="W2655" s="33" t="s">
        <v>49</v>
      </c>
      <c r="X2655" s="33" t="s">
        <v>49</v>
      </c>
      <c r="Y2655" s="33" t="str">
        <f t="shared" si="401"/>
        <v>OK</v>
      </c>
      <c r="Z2655" s="14">
        <f t="shared" si="395"/>
        <v>0.8</v>
      </c>
      <c r="AA2655" s="48">
        <v>11362.33</v>
      </c>
      <c r="AB2655" s="76" t="str">
        <f>IFERROR(VLOOKUP(H2655,[1]!Tabela11[[#All],[PEP/ORDEM]:[Mês_Acompanhamento]],8,0),"GIRO")</f>
        <v>GIRO</v>
      </c>
      <c r="AC2655" s="36" t="s">
        <v>1048</v>
      </c>
      <c r="AD2655" s="37">
        <v>45642</v>
      </c>
      <c r="AE2655" s="32" t="str">
        <f t="shared" si="398"/>
        <v>Realizado</v>
      </c>
      <c r="AF2655" s="38" t="s">
        <v>68</v>
      </c>
      <c r="AG2655" s="39">
        <f t="shared" si="394"/>
        <v>659.58</v>
      </c>
      <c r="AH2655" s="40">
        <v>2548098.5699999998</v>
      </c>
      <c r="AI2655" s="35" t="e">
        <f t="shared" si="396"/>
        <v>#N/A</v>
      </c>
      <c r="AJ2655" s="41">
        <v>26759549</v>
      </c>
      <c r="AK2655" s="51">
        <v>659.58</v>
      </c>
      <c r="AL2655" s="34" t="str">
        <f t="shared" si="397"/>
        <v>Mauricio Alves</v>
      </c>
    </row>
    <row r="2656" spans="1:38" hidden="1" x14ac:dyDescent="0.25">
      <c r="A2656" s="221" t="s">
        <v>183</v>
      </c>
      <c r="B2656" s="26" t="s">
        <v>1195</v>
      </c>
      <c r="C2656" s="26" t="s">
        <v>513</v>
      </c>
      <c r="D2656" s="26" t="s">
        <v>40</v>
      </c>
      <c r="E2656" s="228">
        <v>64405</v>
      </c>
      <c r="F2656" s="67">
        <v>397</v>
      </c>
      <c r="G2656" s="67"/>
      <c r="H2656" s="44" t="s">
        <v>1195</v>
      </c>
      <c r="I2656" s="46" t="s">
        <v>287</v>
      </c>
      <c r="J2656" s="26" t="s">
        <v>1378</v>
      </c>
      <c r="K2656" s="30" t="str">
        <f t="shared" si="391"/>
        <v>Custeio</v>
      </c>
      <c r="L2656" s="47"/>
      <c r="M2656" s="47" t="s">
        <v>420</v>
      </c>
      <c r="N2656" s="26" t="str">
        <f t="shared" si="392"/>
        <v>Pendente</v>
      </c>
      <c r="O2656" s="47" t="s">
        <v>45</v>
      </c>
      <c r="P2656" s="47" t="s">
        <v>537</v>
      </c>
      <c r="Q2656" s="26">
        <f>IFERROR(IFERROR(VLOOKUP(H2656,[1]STATUS_CAPEX!I:J,2,0),VLOOKUP(H2656,[1]STATUS_OPEX!H:I,2,0)),0)</f>
        <v>0</v>
      </c>
      <c r="R2656" s="136">
        <v>45637</v>
      </c>
      <c r="S2656" s="32" t="s">
        <v>66</v>
      </c>
      <c r="T2656" s="47" t="s">
        <v>48</v>
      </c>
      <c r="U2656" s="33" t="s">
        <v>67</v>
      </c>
      <c r="V2656" s="33" t="str">
        <f t="shared" si="399"/>
        <v>OK</v>
      </c>
      <c r="W2656" s="33" t="s">
        <v>49</v>
      </c>
      <c r="X2656" s="33" t="s">
        <v>49</v>
      </c>
      <c r="Y2656" s="33" t="str">
        <f t="shared" si="401"/>
        <v>NOK</v>
      </c>
      <c r="Z2656" s="14">
        <f t="shared" si="395"/>
        <v>0.6</v>
      </c>
      <c r="AA2656" s="48">
        <v>12268.08</v>
      </c>
      <c r="AB2656" s="76" t="str">
        <f>IFERROR(VLOOKUP(H2656,[1]!Tabela11[[#All],[PEP/ORDEM]:[Mês_Acompanhamento]],8,0),"GIRO")</f>
        <v>GIRO</v>
      </c>
      <c r="AC2656" s="36" t="s">
        <v>182</v>
      </c>
      <c r="AD2656" s="37">
        <v>45642</v>
      </c>
      <c r="AE2656" s="32" t="str">
        <f t="shared" si="398"/>
        <v>Não realizado</v>
      </c>
      <c r="AF2656" s="38" t="s">
        <v>68</v>
      </c>
      <c r="AG2656" s="39">
        <f t="shared" si="394"/>
        <v>0</v>
      </c>
      <c r="AH2656" s="40">
        <v>2548098.5699999998</v>
      </c>
      <c r="AI2656" s="35" t="e">
        <f t="shared" si="396"/>
        <v>#N/A</v>
      </c>
      <c r="AJ2656" s="41">
        <v>0</v>
      </c>
      <c r="AK2656" s="51">
        <v>0</v>
      </c>
      <c r="AL2656" s="34" t="str">
        <f t="shared" si="397"/>
        <v>Erica Fragoso</v>
      </c>
    </row>
    <row r="2657" spans="1:38" hidden="1" x14ac:dyDescent="0.25">
      <c r="A2657" s="229" t="s">
        <v>183</v>
      </c>
      <c r="B2657" s="26" t="s">
        <v>514</v>
      </c>
      <c r="C2657" s="146" t="s">
        <v>513</v>
      </c>
      <c r="D2657" s="26" t="s">
        <v>61</v>
      </c>
      <c r="E2657" s="228">
        <v>4926</v>
      </c>
      <c r="F2657" s="67">
        <v>398</v>
      </c>
      <c r="G2657" s="67"/>
      <c r="H2657" s="44" t="s">
        <v>1195</v>
      </c>
      <c r="I2657" s="46" t="s">
        <v>1379</v>
      </c>
      <c r="J2657" s="26" t="s">
        <v>1380</v>
      </c>
      <c r="K2657" s="30" t="str">
        <f t="shared" si="391"/>
        <v>Custeio</v>
      </c>
      <c r="L2657" s="47"/>
      <c r="M2657" s="47" t="s">
        <v>420</v>
      </c>
      <c r="N2657" s="26" t="str">
        <f t="shared" si="392"/>
        <v>Pendente</v>
      </c>
      <c r="O2657" s="47" t="s">
        <v>45</v>
      </c>
      <c r="P2657" s="47" t="s">
        <v>1381</v>
      </c>
      <c r="Q2657" s="26">
        <f>IFERROR(IFERROR(VLOOKUP(H2657,[1]STATUS_CAPEX!I:J,2,0),VLOOKUP(H2657,[1]STATUS_OPEX!H:I,2,0)),0)</f>
        <v>0</v>
      </c>
      <c r="R2657" s="136">
        <v>45637</v>
      </c>
      <c r="S2657" s="32" t="s">
        <v>66</v>
      </c>
      <c r="T2657" s="47" t="s">
        <v>48</v>
      </c>
      <c r="U2657" s="33" t="s">
        <v>67</v>
      </c>
      <c r="V2657" s="33" t="str">
        <f t="shared" si="399"/>
        <v>OK</v>
      </c>
      <c r="W2657" s="33" t="s">
        <v>49</v>
      </c>
      <c r="X2657" s="33" t="s">
        <v>49</v>
      </c>
      <c r="Y2657" s="33" t="str">
        <f t="shared" si="401"/>
        <v>NOK</v>
      </c>
      <c r="Z2657" s="14">
        <f t="shared" si="395"/>
        <v>0.6</v>
      </c>
      <c r="AA2657" s="48">
        <v>8471.83</v>
      </c>
      <c r="AB2657" s="76" t="str">
        <f>IFERROR(VLOOKUP(H2657,[1]!Tabela11[[#All],[PEP/ORDEM]:[Mês_Acompanhamento]],8,0),"GIRO")</f>
        <v>GIRO</v>
      </c>
      <c r="AC2657" s="36" t="s">
        <v>182</v>
      </c>
      <c r="AD2657" s="37">
        <v>45642</v>
      </c>
      <c r="AE2657" s="32" t="str">
        <f t="shared" si="398"/>
        <v>Não realizado</v>
      </c>
      <c r="AF2657" s="38" t="s">
        <v>68</v>
      </c>
      <c r="AG2657" s="39">
        <f t="shared" si="394"/>
        <v>0</v>
      </c>
      <c r="AH2657" s="40">
        <v>2548098.5699999998</v>
      </c>
      <c r="AI2657" s="35" t="e">
        <f t="shared" si="396"/>
        <v>#N/A</v>
      </c>
      <c r="AJ2657" s="41">
        <v>0</v>
      </c>
      <c r="AK2657" s="51">
        <v>0</v>
      </c>
      <c r="AL2657" s="34" t="str">
        <f t="shared" si="397"/>
        <v>Erica Fragoso</v>
      </c>
    </row>
    <row r="2658" spans="1:38" hidden="1" x14ac:dyDescent="0.25">
      <c r="A2658" s="221" t="s">
        <v>365</v>
      </c>
      <c r="B2658" s="26" t="s">
        <v>180</v>
      </c>
      <c r="C2658" s="26" t="s">
        <v>558</v>
      </c>
      <c r="D2658" s="26" t="s">
        <v>40</v>
      </c>
      <c r="E2658" s="228">
        <v>49181</v>
      </c>
      <c r="F2658" s="67">
        <v>399</v>
      </c>
      <c r="G2658" s="67"/>
      <c r="H2658" s="44">
        <v>6000868512</v>
      </c>
      <c r="I2658" s="46" t="s">
        <v>287</v>
      </c>
      <c r="J2658" s="26" t="s">
        <v>1382</v>
      </c>
      <c r="K2658" s="30" t="str">
        <f t="shared" ref="K2658:K2711" si="402">IF(OR(ISNUMBER( FIND("Criar PEP",H2658)), ISNUMBER( FIND("Criar Ordem",H2658))), "Sem Informação", IFERROR(IF(MID(H2658,11,3)&lt;&gt;"", MID(H2658,11,3), "Custeio"), "Custeio"))</f>
        <v>Custeio</v>
      </c>
      <c r="L2658" s="47"/>
      <c r="M2658" s="47" t="s">
        <v>420</v>
      </c>
      <c r="N2658" s="26" t="str">
        <f t="shared" si="392"/>
        <v>Realizado</v>
      </c>
      <c r="O2658" s="47" t="s">
        <v>45</v>
      </c>
      <c r="P2658" s="47" t="s">
        <v>867</v>
      </c>
      <c r="Q2658" s="26" t="str">
        <f>IFERROR(IFERROR(VLOOKUP(H2658,[1]STATUS_CAPEX!I:J,2,0),VLOOKUP(H2658,[1]STATUS_OPEX!H:I,2,0)),0)</f>
        <v>LIB //CONC</v>
      </c>
      <c r="R2658" s="136">
        <v>45637</v>
      </c>
      <c r="S2658" s="32" t="s">
        <v>66</v>
      </c>
      <c r="T2658" s="47" t="s">
        <v>72</v>
      </c>
      <c r="U2658" s="33" t="s">
        <v>39</v>
      </c>
      <c r="V2658" s="33" t="str">
        <f t="shared" si="399"/>
        <v>OK</v>
      </c>
      <c r="W2658" s="33" t="s">
        <v>49</v>
      </c>
      <c r="X2658" s="33" t="s">
        <v>49</v>
      </c>
      <c r="Y2658" s="33" t="str">
        <f t="shared" si="401"/>
        <v>OK</v>
      </c>
      <c r="Z2658" s="14">
        <f t="shared" si="395"/>
        <v>1</v>
      </c>
      <c r="AA2658" s="48">
        <v>2403.5100000000002</v>
      </c>
      <c r="AB2658" s="76" t="str">
        <f>IFERROR(VLOOKUP(H2658,[1]!Tabela11[[#All],[PEP/ORDEM]:[Mês_Acompanhamento]],8,0),"GIRO")</f>
        <v>GIRO</v>
      </c>
      <c r="AC2658" s="36" t="s">
        <v>1048</v>
      </c>
      <c r="AD2658" s="37">
        <v>45642</v>
      </c>
      <c r="AE2658" s="32" t="str">
        <f t="shared" si="398"/>
        <v>Realizado</v>
      </c>
      <c r="AF2658" s="38" t="s">
        <v>68</v>
      </c>
      <c r="AG2658" s="39">
        <f t="shared" si="394"/>
        <v>2558.52</v>
      </c>
      <c r="AH2658" s="40">
        <v>2548098.5699999998</v>
      </c>
      <c r="AI2658" s="35" t="e">
        <f t="shared" si="396"/>
        <v>#N/A</v>
      </c>
      <c r="AJ2658" s="41">
        <v>26773342</v>
      </c>
      <c r="AK2658" s="51">
        <v>2558.52</v>
      </c>
      <c r="AL2658" s="34" t="str">
        <f t="shared" si="397"/>
        <v>Mauricio Alves</v>
      </c>
    </row>
    <row r="2659" spans="1:38" hidden="1" x14ac:dyDescent="0.25">
      <c r="A2659" s="221" t="s">
        <v>106</v>
      </c>
      <c r="B2659" s="30" t="s">
        <v>39</v>
      </c>
      <c r="C2659" s="26" t="s">
        <v>52</v>
      </c>
      <c r="D2659" s="26" t="s">
        <v>40</v>
      </c>
      <c r="E2659" s="228">
        <v>51568</v>
      </c>
      <c r="F2659" s="67">
        <v>400</v>
      </c>
      <c r="G2659" s="67"/>
      <c r="H2659" s="44">
        <v>6000868560</v>
      </c>
      <c r="I2659" s="46">
        <v>149004439</v>
      </c>
      <c r="J2659" s="26" t="s">
        <v>1383</v>
      </c>
      <c r="K2659" s="30" t="str">
        <f t="shared" si="402"/>
        <v>Custeio</v>
      </c>
      <c r="L2659" s="47"/>
      <c r="M2659" s="47" t="s">
        <v>420</v>
      </c>
      <c r="N2659" s="26" t="str">
        <f t="shared" si="392"/>
        <v>Pendente</v>
      </c>
      <c r="O2659" s="47" t="s">
        <v>45</v>
      </c>
      <c r="P2659" s="47" t="s">
        <v>1384</v>
      </c>
      <c r="Q2659" s="26" t="str">
        <f>IFERROR(IFERROR(VLOOKUP(H2659,[1]STATUS_CAPEX!I:J,2,0),VLOOKUP(H2659,[1]STATUS_OPEX!H:I,2,0)),0)</f>
        <v>LIB //ATEC</v>
      </c>
      <c r="R2659" s="136">
        <v>45637</v>
      </c>
      <c r="S2659" s="32" t="s">
        <v>66</v>
      </c>
      <c r="T2659" s="47" t="s">
        <v>72</v>
      </c>
      <c r="U2659" s="33" t="s">
        <v>67</v>
      </c>
      <c r="V2659" s="33" t="str">
        <f t="shared" si="399"/>
        <v>OK</v>
      </c>
      <c r="W2659" s="33" t="s">
        <v>49</v>
      </c>
      <c r="X2659" s="33" t="s">
        <v>49</v>
      </c>
      <c r="Y2659" s="33" t="str">
        <f t="shared" si="401"/>
        <v>OK</v>
      </c>
      <c r="Z2659" s="14">
        <f t="shared" si="395"/>
        <v>0.8</v>
      </c>
      <c r="AA2659" s="48">
        <v>6812.29</v>
      </c>
      <c r="AB2659" s="76" t="str">
        <f>IFERROR(VLOOKUP(H2659,[1]!Tabela11[[#All],[PEP/ORDEM]:[Mês_Acompanhamento]],8,0),"GIRO")</f>
        <v>GIRO</v>
      </c>
      <c r="AC2659" s="36" t="s">
        <v>1048</v>
      </c>
      <c r="AD2659" s="37">
        <v>45642</v>
      </c>
      <c r="AE2659" s="32" t="str">
        <f t="shared" si="398"/>
        <v>Realizado</v>
      </c>
      <c r="AF2659" s="38" t="s">
        <v>68</v>
      </c>
      <c r="AG2659" s="39">
        <f t="shared" si="394"/>
        <v>3519.98</v>
      </c>
      <c r="AH2659" s="40">
        <v>2548098.5699999998</v>
      </c>
      <c r="AI2659" s="35" t="e">
        <f t="shared" si="396"/>
        <v>#N/A</v>
      </c>
      <c r="AJ2659" s="41">
        <v>26773616</v>
      </c>
      <c r="AK2659" s="51">
        <v>3519.98</v>
      </c>
      <c r="AL2659" s="34" t="str">
        <f t="shared" si="397"/>
        <v>Mauricio Alves</v>
      </c>
    </row>
    <row r="2660" spans="1:38" hidden="1" x14ac:dyDescent="0.25">
      <c r="A2660" s="221" t="s">
        <v>365</v>
      </c>
      <c r="B2660" s="26" t="s">
        <v>180</v>
      </c>
      <c r="C2660" s="26" t="s">
        <v>180</v>
      </c>
      <c r="D2660" s="26" t="s">
        <v>40</v>
      </c>
      <c r="E2660" s="228">
        <v>67258</v>
      </c>
      <c r="F2660" s="67">
        <v>401</v>
      </c>
      <c r="G2660" s="67"/>
      <c r="H2660" s="44">
        <v>6000867948</v>
      </c>
      <c r="I2660" s="46">
        <v>230002476</v>
      </c>
      <c r="J2660" s="26" t="s">
        <v>1156</v>
      </c>
      <c r="K2660" s="30" t="str">
        <f t="shared" si="402"/>
        <v>Custeio</v>
      </c>
      <c r="L2660" s="47"/>
      <c r="M2660" s="47" t="s">
        <v>420</v>
      </c>
      <c r="N2660" s="26" t="str">
        <f t="shared" si="392"/>
        <v>Realizado</v>
      </c>
      <c r="O2660" s="47" t="s">
        <v>64</v>
      </c>
      <c r="P2660" s="47" t="s">
        <v>76</v>
      </c>
      <c r="Q2660" s="26" t="str">
        <f>IFERROR(IFERROR(VLOOKUP(H2660,[1]STATUS_CAPEX!I:J,2,0),VLOOKUP(H2660,[1]STATUS_OPEX!H:I,2,0)),0)</f>
        <v>LIB //CONC</v>
      </c>
      <c r="R2660" s="136">
        <v>45637</v>
      </c>
      <c r="S2660" s="32" t="s">
        <v>66</v>
      </c>
      <c r="T2660" s="47" t="s">
        <v>72</v>
      </c>
      <c r="U2660" s="33" t="s">
        <v>39</v>
      </c>
      <c r="V2660" s="33" t="str">
        <f t="shared" si="399"/>
        <v>OK</v>
      </c>
      <c r="W2660" s="33" t="s">
        <v>49</v>
      </c>
      <c r="X2660" s="33" t="s">
        <v>49</v>
      </c>
      <c r="Y2660" s="33" t="str">
        <f t="shared" si="401"/>
        <v>OK</v>
      </c>
      <c r="Z2660" s="14">
        <f t="shared" si="395"/>
        <v>1</v>
      </c>
      <c r="AA2660" s="48">
        <v>801.17</v>
      </c>
      <c r="AB2660" s="76" t="str">
        <f>IFERROR(VLOOKUP(H2660,[1]!Tabela11[[#All],[PEP/ORDEM]:[Mês_Acompanhamento]],8,0),"GIRO")</f>
        <v>GIRO</v>
      </c>
      <c r="AC2660" s="36" t="s">
        <v>1048</v>
      </c>
      <c r="AD2660" s="37">
        <v>45642</v>
      </c>
      <c r="AE2660" s="32" t="str">
        <f t="shared" si="398"/>
        <v>Realizado</v>
      </c>
      <c r="AF2660" s="38" t="s">
        <v>68</v>
      </c>
      <c r="AG2660" s="39">
        <f t="shared" si="394"/>
        <v>162.09</v>
      </c>
      <c r="AH2660" s="40">
        <v>2548098.5699999998</v>
      </c>
      <c r="AI2660" s="35" t="e">
        <f t="shared" si="396"/>
        <v>#N/A</v>
      </c>
      <c r="AJ2660" s="41">
        <v>26758245</v>
      </c>
      <c r="AK2660" s="51">
        <v>162.09</v>
      </c>
      <c r="AL2660" s="34" t="str">
        <f t="shared" si="397"/>
        <v>Mauricio Alves</v>
      </c>
    </row>
    <row r="2661" spans="1:38" hidden="1" x14ac:dyDescent="0.25">
      <c r="A2661" s="221" t="s">
        <v>106</v>
      </c>
      <c r="B2661" s="30" t="s">
        <v>39</v>
      </c>
      <c r="C2661" s="26" t="s">
        <v>52</v>
      </c>
      <c r="D2661" s="26" t="s">
        <v>40</v>
      </c>
      <c r="E2661" s="228">
        <v>4926</v>
      </c>
      <c r="F2661" s="67">
        <v>402</v>
      </c>
      <c r="G2661" s="67"/>
      <c r="H2661" s="44">
        <v>6000868655</v>
      </c>
      <c r="I2661" s="46" t="s">
        <v>1379</v>
      </c>
      <c r="J2661" s="26" t="s">
        <v>1380</v>
      </c>
      <c r="K2661" s="30" t="str">
        <f t="shared" si="402"/>
        <v>Custeio</v>
      </c>
      <c r="L2661" s="47"/>
      <c r="M2661" s="47" t="s">
        <v>420</v>
      </c>
      <c r="N2661" s="26" t="str">
        <f t="shared" si="392"/>
        <v>Pendente</v>
      </c>
      <c r="O2661" s="47" t="s">
        <v>45</v>
      </c>
      <c r="P2661" s="47" t="s">
        <v>970</v>
      </c>
      <c r="Q2661" s="26" t="str">
        <f>IFERROR(IFERROR(VLOOKUP(H2661,[1]STATUS_CAPEX!I:J,2,0),VLOOKUP(H2661,[1]STATUS_OPEX!H:I,2,0)),0)</f>
        <v>LIB //ATEC</v>
      </c>
      <c r="R2661" s="136">
        <v>45637</v>
      </c>
      <c r="S2661" s="32" t="s">
        <v>66</v>
      </c>
      <c r="T2661" s="47" t="s">
        <v>72</v>
      </c>
      <c r="U2661" s="33" t="s">
        <v>67</v>
      </c>
      <c r="V2661" s="33" t="str">
        <f t="shared" si="399"/>
        <v>OK</v>
      </c>
      <c r="W2661" s="33" t="s">
        <v>49</v>
      </c>
      <c r="X2661" s="33" t="s">
        <v>49</v>
      </c>
      <c r="Y2661" s="33" t="str">
        <f t="shared" si="401"/>
        <v>OK</v>
      </c>
      <c r="Z2661" s="14">
        <f t="shared" si="395"/>
        <v>0.8</v>
      </c>
      <c r="AA2661" s="48">
        <v>7479.12</v>
      </c>
      <c r="AB2661" s="76" t="str">
        <f>IFERROR(VLOOKUP(H2661,[1]!Tabela11[[#All],[PEP/ORDEM]:[Mês_Acompanhamento]],8,0),"GIRO")</f>
        <v>GIRO</v>
      </c>
      <c r="AC2661" s="36" t="s">
        <v>1048</v>
      </c>
      <c r="AD2661" s="37">
        <v>45642</v>
      </c>
      <c r="AE2661" s="32" t="str">
        <f t="shared" si="398"/>
        <v>Realizado</v>
      </c>
      <c r="AF2661" s="38" t="s">
        <v>68</v>
      </c>
      <c r="AG2661" s="39">
        <f t="shared" si="394"/>
        <v>1822.77</v>
      </c>
      <c r="AH2661" s="40">
        <v>2548098.5699999998</v>
      </c>
      <c r="AI2661" s="35" t="e">
        <f t="shared" si="396"/>
        <v>#N/A</v>
      </c>
      <c r="AJ2661" s="41">
        <v>26773714</v>
      </c>
      <c r="AK2661" s="51">
        <v>1822.77</v>
      </c>
      <c r="AL2661" s="34" t="str">
        <f t="shared" si="397"/>
        <v>Mauricio Alves</v>
      </c>
    </row>
    <row r="2662" spans="1:38" hidden="1" x14ac:dyDescent="0.25">
      <c r="A2662" s="221" t="s">
        <v>365</v>
      </c>
      <c r="B2662" s="26" t="s">
        <v>180</v>
      </c>
      <c r="C2662" s="26" t="s">
        <v>180</v>
      </c>
      <c r="D2662" s="26" t="s">
        <v>40</v>
      </c>
      <c r="E2662" s="228">
        <v>4922</v>
      </c>
      <c r="F2662" s="67">
        <v>403</v>
      </c>
      <c r="G2662" s="67"/>
      <c r="H2662" s="44">
        <v>6000867949</v>
      </c>
      <c r="I2662" s="46" t="s">
        <v>287</v>
      </c>
      <c r="J2662" s="26" t="s">
        <v>899</v>
      </c>
      <c r="K2662" s="30" t="str">
        <f t="shared" si="402"/>
        <v>Custeio</v>
      </c>
      <c r="L2662" s="47"/>
      <c r="M2662" s="47" t="s">
        <v>420</v>
      </c>
      <c r="N2662" s="26" t="str">
        <f t="shared" si="392"/>
        <v>Realizado</v>
      </c>
      <c r="O2662" s="47" t="s">
        <v>45</v>
      </c>
      <c r="P2662" s="47" t="s">
        <v>76</v>
      </c>
      <c r="Q2662" s="26" t="str">
        <f>IFERROR(IFERROR(VLOOKUP(H2662,[1]STATUS_CAPEX!I:J,2,0),VLOOKUP(H2662,[1]STATUS_OPEX!H:I,2,0)),0)</f>
        <v>LIB //CONC</v>
      </c>
      <c r="R2662" s="136">
        <v>45637</v>
      </c>
      <c r="S2662" s="32" t="s">
        <v>66</v>
      </c>
      <c r="T2662" s="47" t="s">
        <v>72</v>
      </c>
      <c r="U2662" s="33" t="s">
        <v>39</v>
      </c>
      <c r="V2662" s="33" t="str">
        <f t="shared" si="399"/>
        <v>OK</v>
      </c>
      <c r="W2662" s="33" t="s">
        <v>49</v>
      </c>
      <c r="X2662" s="33" t="s">
        <v>49</v>
      </c>
      <c r="Y2662" s="33" t="str">
        <f t="shared" si="401"/>
        <v>OK</v>
      </c>
      <c r="Z2662" s="14">
        <f t="shared" si="395"/>
        <v>1</v>
      </c>
      <c r="AA2662" s="48">
        <v>2866.72</v>
      </c>
      <c r="AB2662" s="76" t="str">
        <f>IFERROR(VLOOKUP(H2662,[1]!Tabela11[[#All],[PEP/ORDEM]:[Mês_Acompanhamento]],8,0),"GIRO")</f>
        <v>GIRO</v>
      </c>
      <c r="AC2662" s="36" t="s">
        <v>1048</v>
      </c>
      <c r="AD2662" s="37">
        <v>45642</v>
      </c>
      <c r="AE2662" s="32" t="str">
        <f t="shared" si="398"/>
        <v>Realizado</v>
      </c>
      <c r="AF2662" s="38" t="s">
        <v>68</v>
      </c>
      <c r="AG2662" s="39">
        <f t="shared" si="394"/>
        <v>1279.26</v>
      </c>
      <c r="AH2662" s="40">
        <v>2548098.5699999998</v>
      </c>
      <c r="AI2662" s="35" t="e">
        <f t="shared" si="396"/>
        <v>#N/A</v>
      </c>
      <c r="AJ2662" s="41">
        <v>26758533</v>
      </c>
      <c r="AK2662" s="51">
        <v>1279.26</v>
      </c>
      <c r="AL2662" s="34" t="str">
        <f t="shared" si="397"/>
        <v>Mauricio Alves</v>
      </c>
    </row>
    <row r="2663" spans="1:38" hidden="1" x14ac:dyDescent="0.25">
      <c r="A2663" s="221" t="s">
        <v>365</v>
      </c>
      <c r="B2663" s="26" t="s">
        <v>180</v>
      </c>
      <c r="C2663" s="26" t="s">
        <v>558</v>
      </c>
      <c r="D2663" s="26" t="s">
        <v>40</v>
      </c>
      <c r="E2663" s="228">
        <v>4982</v>
      </c>
      <c r="F2663" s="67">
        <v>404</v>
      </c>
      <c r="G2663" s="67"/>
      <c r="H2663" s="44">
        <v>6000868666</v>
      </c>
      <c r="I2663" s="46" t="s">
        <v>287</v>
      </c>
      <c r="J2663" s="26" t="s">
        <v>1385</v>
      </c>
      <c r="K2663" s="30" t="str">
        <f t="shared" si="402"/>
        <v>Custeio</v>
      </c>
      <c r="L2663" s="47"/>
      <c r="M2663" s="47" t="s">
        <v>420</v>
      </c>
      <c r="N2663" s="26" t="str">
        <f t="shared" si="392"/>
        <v>Realizado</v>
      </c>
      <c r="O2663" s="47" t="s">
        <v>45</v>
      </c>
      <c r="P2663" s="47" t="s">
        <v>970</v>
      </c>
      <c r="Q2663" s="26" t="str">
        <f>IFERROR(IFERROR(VLOOKUP(H2663,[1]STATUS_CAPEX!I:J,2,0),VLOOKUP(H2663,[1]STATUS_OPEX!H:I,2,0)),0)</f>
        <v>LIB //CONC</v>
      </c>
      <c r="R2663" s="136">
        <v>45637</v>
      </c>
      <c r="S2663" s="32" t="s">
        <v>66</v>
      </c>
      <c r="T2663" s="47" t="s">
        <v>72</v>
      </c>
      <c r="U2663" s="33" t="s">
        <v>39</v>
      </c>
      <c r="V2663" s="33" t="str">
        <f t="shared" si="399"/>
        <v>OK</v>
      </c>
      <c r="W2663" s="33" t="s">
        <v>49</v>
      </c>
      <c r="X2663" s="33" t="s">
        <v>49</v>
      </c>
      <c r="Y2663" s="33" t="str">
        <f t="shared" si="401"/>
        <v>OK</v>
      </c>
      <c r="Z2663" s="14">
        <f t="shared" si="395"/>
        <v>1</v>
      </c>
      <c r="AA2663" s="48">
        <v>1238.73</v>
      </c>
      <c r="AB2663" s="76" t="str">
        <f>IFERROR(VLOOKUP(H2663,[1]!Tabela11[[#All],[PEP/ORDEM]:[Mês_Acompanhamento]],8,0),"GIRO")</f>
        <v>GIRO</v>
      </c>
      <c r="AC2663" s="36" t="s">
        <v>1048</v>
      </c>
      <c r="AD2663" s="37">
        <v>45642</v>
      </c>
      <c r="AE2663" s="32" t="str">
        <f t="shared" si="398"/>
        <v>Realizado</v>
      </c>
      <c r="AF2663" s="38" t="s">
        <v>68</v>
      </c>
      <c r="AG2663" s="39">
        <f t="shared" si="394"/>
        <v>200.22</v>
      </c>
      <c r="AH2663" s="40">
        <v>2548098.5699999998</v>
      </c>
      <c r="AI2663" s="35" t="e">
        <f t="shared" si="396"/>
        <v>#N/A</v>
      </c>
      <c r="AJ2663" s="41">
        <v>26773747</v>
      </c>
      <c r="AK2663" s="51">
        <v>200.22</v>
      </c>
      <c r="AL2663" s="34" t="str">
        <f t="shared" si="397"/>
        <v>Mauricio Alves</v>
      </c>
    </row>
    <row r="2664" spans="1:38" hidden="1" x14ac:dyDescent="0.25">
      <c r="A2664" s="221" t="s">
        <v>365</v>
      </c>
      <c r="B2664" s="26" t="s">
        <v>180</v>
      </c>
      <c r="C2664" s="26" t="s">
        <v>558</v>
      </c>
      <c r="D2664" s="26" t="s">
        <v>40</v>
      </c>
      <c r="E2664" s="228">
        <v>61846</v>
      </c>
      <c r="F2664" s="67">
        <v>405</v>
      </c>
      <c r="G2664" s="67"/>
      <c r="H2664" s="44">
        <v>6000868672</v>
      </c>
      <c r="I2664" s="46" t="s">
        <v>287</v>
      </c>
      <c r="J2664" s="26" t="s">
        <v>1385</v>
      </c>
      <c r="K2664" s="30" t="str">
        <f t="shared" si="402"/>
        <v>Custeio</v>
      </c>
      <c r="L2664" s="47"/>
      <c r="M2664" s="47" t="s">
        <v>420</v>
      </c>
      <c r="N2664" s="26" t="str">
        <f t="shared" si="392"/>
        <v>Realizado</v>
      </c>
      <c r="O2664" s="47" t="s">
        <v>45</v>
      </c>
      <c r="P2664" s="47" t="s">
        <v>970</v>
      </c>
      <c r="Q2664" s="26" t="str">
        <f>IFERROR(IFERROR(VLOOKUP(H2664,[1]STATUS_CAPEX!I:J,2,0),VLOOKUP(H2664,[1]STATUS_OPEX!H:I,2,0)),0)</f>
        <v>LIB //CONC</v>
      </c>
      <c r="R2664" s="136">
        <v>45637</v>
      </c>
      <c r="S2664" s="32" t="s">
        <v>66</v>
      </c>
      <c r="T2664" s="47" t="s">
        <v>72</v>
      </c>
      <c r="U2664" s="33" t="s">
        <v>39</v>
      </c>
      <c r="V2664" s="33" t="str">
        <f t="shared" si="399"/>
        <v>OK</v>
      </c>
      <c r="W2664" s="33" t="s">
        <v>49</v>
      </c>
      <c r="X2664" s="33" t="s">
        <v>49</v>
      </c>
      <c r="Y2664" s="33" t="str">
        <f t="shared" si="401"/>
        <v>OK</v>
      </c>
      <c r="Z2664" s="14">
        <f t="shared" si="395"/>
        <v>1</v>
      </c>
      <c r="AA2664" s="48">
        <v>1238.73</v>
      </c>
      <c r="AB2664" s="76" t="str">
        <f>IFERROR(VLOOKUP(H2664,[1]!Tabela11[[#All],[PEP/ORDEM]:[Mês_Acompanhamento]],8,0),"GIRO")</f>
        <v>GIRO</v>
      </c>
      <c r="AC2664" s="36" t="s">
        <v>1048</v>
      </c>
      <c r="AD2664" s="37">
        <v>45642</v>
      </c>
      <c r="AE2664" s="32" t="str">
        <f t="shared" si="398"/>
        <v>Realizado</v>
      </c>
      <c r="AF2664" s="38" t="s">
        <v>68</v>
      </c>
      <c r="AG2664" s="39">
        <f t="shared" si="394"/>
        <v>38.130000000000003</v>
      </c>
      <c r="AH2664" s="40">
        <v>2548098.5699999998</v>
      </c>
      <c r="AI2664" s="35" t="e">
        <f t="shared" si="396"/>
        <v>#N/A</v>
      </c>
      <c r="AJ2664" s="41">
        <v>26773775</v>
      </c>
      <c r="AK2664" s="51">
        <v>38.130000000000003</v>
      </c>
      <c r="AL2664" s="34" t="str">
        <f t="shared" si="397"/>
        <v>Mauricio Alves</v>
      </c>
    </row>
    <row r="2665" spans="1:38" hidden="1" x14ac:dyDescent="0.25">
      <c r="A2665" s="221" t="s">
        <v>0</v>
      </c>
      <c r="B2665" s="26" t="s">
        <v>180</v>
      </c>
      <c r="C2665" s="26" t="s">
        <v>180</v>
      </c>
      <c r="D2665" s="26" t="s">
        <v>40</v>
      </c>
      <c r="E2665" s="228">
        <v>52879</v>
      </c>
      <c r="F2665" s="67">
        <v>580</v>
      </c>
      <c r="G2665" s="67"/>
      <c r="H2665" s="44" t="s">
        <v>1386</v>
      </c>
      <c r="I2665" s="45" t="s">
        <v>63</v>
      </c>
      <c r="J2665" s="45" t="s">
        <v>63</v>
      </c>
      <c r="K2665" s="30" t="str">
        <f t="shared" si="402"/>
        <v>EME</v>
      </c>
      <c r="L2665" s="47"/>
      <c r="M2665" s="47" t="s">
        <v>99</v>
      </c>
      <c r="N2665" s="26" t="str">
        <f t="shared" ref="N2665:N2711" si="403">IF(Z2665&gt;99%,"Realizado","Pendente")</f>
        <v>Pendente</v>
      </c>
      <c r="O2665" s="47" t="s">
        <v>100</v>
      </c>
      <c r="P2665" s="47" t="s">
        <v>705</v>
      </c>
      <c r="Q2665" s="26" t="str">
        <f>IFERROR(IFERROR(VLOOKUP(H2665,[1]STATUS_CAPEX!I:J,2,0),VLOOKUP(H2665,[1]STATUS_OPEX!H:I,2,0)),0)</f>
        <v>LIB //ATEC</v>
      </c>
      <c r="R2665" s="136">
        <v>45637</v>
      </c>
      <c r="S2665" s="32" t="s">
        <v>66</v>
      </c>
      <c r="T2665" s="47" t="s">
        <v>48</v>
      </c>
      <c r="U2665" s="33" t="s">
        <v>67</v>
      </c>
      <c r="V2665" s="33" t="str">
        <f t="shared" si="399"/>
        <v>OK</v>
      </c>
      <c r="W2665" s="33" t="s">
        <v>49</v>
      </c>
      <c r="X2665" s="33" t="s">
        <v>148</v>
      </c>
      <c r="Y2665" s="33" t="str">
        <f t="shared" si="401"/>
        <v>NOK</v>
      </c>
      <c r="Z2665" s="14">
        <f t="shared" si="395"/>
        <v>0.4</v>
      </c>
      <c r="AA2665" s="48">
        <v>8637.3700000000008</v>
      </c>
      <c r="AB2665" s="76" t="str">
        <f>IFERROR(VLOOKUP(H2665,[1]!Tabela11[[#All],[PEP/ORDEM]:[Mês_Acompanhamento]],8,0),"GIRO")</f>
        <v>GIRO</v>
      </c>
      <c r="AC2665" s="36" t="s">
        <v>347</v>
      </c>
      <c r="AD2665" s="37">
        <v>45643</v>
      </c>
      <c r="AE2665" s="32" t="str">
        <f t="shared" si="398"/>
        <v>Não realizado</v>
      </c>
      <c r="AF2665" s="38" t="s">
        <v>68</v>
      </c>
      <c r="AG2665" s="39">
        <f t="shared" si="394"/>
        <v>0</v>
      </c>
      <c r="AH2665" s="40">
        <v>2548098.5699999998</v>
      </c>
      <c r="AI2665" s="35" t="e">
        <f t="shared" si="396"/>
        <v>#N/A</v>
      </c>
      <c r="AJ2665" s="41">
        <v>0</v>
      </c>
      <c r="AK2665" s="51">
        <v>0</v>
      </c>
      <c r="AL2665" s="34" t="str">
        <f t="shared" si="397"/>
        <v>Mauricio Alves</v>
      </c>
    </row>
    <row r="2666" spans="1:38" hidden="1" x14ac:dyDescent="0.25">
      <c r="A2666" s="221" t="s">
        <v>106</v>
      </c>
      <c r="B2666" s="30" t="s">
        <v>39</v>
      </c>
      <c r="C2666" s="26" t="s">
        <v>52</v>
      </c>
      <c r="D2666" s="26" t="s">
        <v>40</v>
      </c>
      <c r="E2666" s="228">
        <v>54796</v>
      </c>
      <c r="F2666" s="67">
        <v>581</v>
      </c>
      <c r="G2666" s="67"/>
      <c r="H2666" s="44">
        <v>6000867787</v>
      </c>
      <c r="I2666" s="46">
        <v>67603117</v>
      </c>
      <c r="J2666" s="26" t="s">
        <v>368</v>
      </c>
      <c r="K2666" s="30" t="str">
        <f t="shared" si="402"/>
        <v>Custeio</v>
      </c>
      <c r="L2666" s="47"/>
      <c r="M2666" s="47" t="s">
        <v>99</v>
      </c>
      <c r="N2666" s="26" t="str">
        <f t="shared" si="403"/>
        <v>Pendente</v>
      </c>
      <c r="O2666" s="47" t="s">
        <v>117</v>
      </c>
      <c r="P2666" s="47" t="s">
        <v>81</v>
      </c>
      <c r="Q2666" s="26" t="str">
        <f>IFERROR(IFERROR(VLOOKUP(H2666,[1]STATUS_CAPEX!I:J,2,0),VLOOKUP(H2666,[1]STATUS_OPEX!H:I,2,0)),0)</f>
        <v>LIB //ATEC</v>
      </c>
      <c r="R2666" s="136">
        <v>45637</v>
      </c>
      <c r="S2666" s="32" t="s">
        <v>66</v>
      </c>
      <c r="T2666" s="47" t="s">
        <v>72</v>
      </c>
      <c r="U2666" s="33" t="s">
        <v>67</v>
      </c>
      <c r="V2666" s="33" t="str">
        <f t="shared" si="399"/>
        <v>OK</v>
      </c>
      <c r="W2666" s="33" t="s">
        <v>49</v>
      </c>
      <c r="X2666" s="33" t="s">
        <v>49</v>
      </c>
      <c r="Y2666" s="33" t="str">
        <f t="shared" si="401"/>
        <v>OK</v>
      </c>
      <c r="Z2666" s="14">
        <f t="shared" si="395"/>
        <v>0.8</v>
      </c>
      <c r="AA2666" s="48">
        <v>1300.24</v>
      </c>
      <c r="AB2666" s="76" t="str">
        <f>IFERROR(VLOOKUP(H2666,[1]!Tabela11[[#All],[PEP/ORDEM]:[Mês_Acompanhamento]],8,0),"GIRO")</f>
        <v>GIRO</v>
      </c>
      <c r="AC2666" s="36" t="s">
        <v>1048</v>
      </c>
      <c r="AD2666" s="37">
        <v>45642</v>
      </c>
      <c r="AE2666" s="32" t="str">
        <f t="shared" si="398"/>
        <v>Realizado</v>
      </c>
      <c r="AF2666" s="38" t="s">
        <v>68</v>
      </c>
      <c r="AG2666" s="39">
        <f t="shared" si="394"/>
        <v>711.94</v>
      </c>
      <c r="AH2666" s="40">
        <v>2548098.5699999998</v>
      </c>
      <c r="AI2666" s="35" t="e">
        <f t="shared" si="396"/>
        <v>#N/A</v>
      </c>
      <c r="AJ2666" s="41">
        <v>26755059</v>
      </c>
      <c r="AK2666" s="51">
        <v>711.94</v>
      </c>
      <c r="AL2666" s="34" t="str">
        <f t="shared" si="397"/>
        <v>Mauricio Alves</v>
      </c>
    </row>
    <row r="2667" spans="1:38" hidden="1" x14ac:dyDescent="0.25">
      <c r="A2667" s="221" t="s">
        <v>106</v>
      </c>
      <c r="B2667" s="30" t="s">
        <v>39</v>
      </c>
      <c r="C2667" s="26" t="s">
        <v>52</v>
      </c>
      <c r="D2667" s="26" t="s">
        <v>40</v>
      </c>
      <c r="E2667" s="228">
        <v>40506</v>
      </c>
      <c r="F2667" s="67">
        <v>582</v>
      </c>
      <c r="G2667" s="67"/>
      <c r="H2667" s="44">
        <v>6000867788</v>
      </c>
      <c r="I2667" s="46" t="s">
        <v>287</v>
      </c>
      <c r="J2667" s="26" t="s">
        <v>1387</v>
      </c>
      <c r="K2667" s="30" t="str">
        <f t="shared" si="402"/>
        <v>Custeio</v>
      </c>
      <c r="L2667" s="47"/>
      <c r="M2667" s="47" t="s">
        <v>99</v>
      </c>
      <c r="N2667" s="26" t="str">
        <f t="shared" si="403"/>
        <v>Pendente</v>
      </c>
      <c r="O2667" s="47" t="s">
        <v>64</v>
      </c>
      <c r="P2667" s="47" t="s">
        <v>81</v>
      </c>
      <c r="Q2667" s="26" t="str">
        <f>IFERROR(IFERROR(VLOOKUP(H2667,[1]STATUS_CAPEX!I:J,2,0),VLOOKUP(H2667,[1]STATUS_OPEX!H:I,2,0)),0)</f>
        <v>LIB //ATEC</v>
      </c>
      <c r="R2667" s="136">
        <v>45637</v>
      </c>
      <c r="S2667" s="32" t="s">
        <v>66</v>
      </c>
      <c r="T2667" s="47" t="s">
        <v>72</v>
      </c>
      <c r="U2667" s="33" t="s">
        <v>67</v>
      </c>
      <c r="V2667" s="33" t="str">
        <f t="shared" si="399"/>
        <v>OK</v>
      </c>
      <c r="W2667" s="33" t="s">
        <v>49</v>
      </c>
      <c r="X2667" s="33" t="s">
        <v>49</v>
      </c>
      <c r="Y2667" s="33" t="str">
        <f t="shared" si="401"/>
        <v>OK</v>
      </c>
      <c r="Z2667" s="14">
        <f t="shared" si="395"/>
        <v>0.8</v>
      </c>
      <c r="AA2667" s="48">
        <v>2600.48</v>
      </c>
      <c r="AB2667" s="76" t="str">
        <f>IFERROR(VLOOKUP(H2667,[1]!Tabela11[[#All],[PEP/ORDEM]:[Mês_Acompanhamento]],8,0),"GIRO")</f>
        <v>GIRO</v>
      </c>
      <c r="AC2667" s="36" t="s">
        <v>1048</v>
      </c>
      <c r="AD2667" s="37">
        <v>45642</v>
      </c>
      <c r="AE2667" s="32" t="str">
        <f t="shared" si="398"/>
        <v>Realizado</v>
      </c>
      <c r="AF2667" s="38" t="s">
        <v>68</v>
      </c>
      <c r="AG2667" s="39">
        <f t="shared" si="394"/>
        <v>1423.88</v>
      </c>
      <c r="AH2667" s="40">
        <v>2548098.5699999998</v>
      </c>
      <c r="AI2667" s="35" t="e">
        <f t="shared" si="396"/>
        <v>#N/A</v>
      </c>
      <c r="AJ2667" s="41">
        <v>26755143</v>
      </c>
      <c r="AK2667" s="51">
        <v>1423.88</v>
      </c>
      <c r="AL2667" s="34" t="str">
        <f t="shared" si="397"/>
        <v>Mauricio Alves</v>
      </c>
    </row>
    <row r="2668" spans="1:38" hidden="1" x14ac:dyDescent="0.25">
      <c r="A2668" s="221" t="s">
        <v>106</v>
      </c>
      <c r="B2668" s="26" t="s">
        <v>180</v>
      </c>
      <c r="C2668" s="26" t="s">
        <v>68</v>
      </c>
      <c r="D2668" s="26" t="s">
        <v>40</v>
      </c>
      <c r="E2668" s="228">
        <v>48760</v>
      </c>
      <c r="F2668" s="67">
        <v>583</v>
      </c>
      <c r="G2668" s="67"/>
      <c r="H2668" s="44" t="s">
        <v>1388</v>
      </c>
      <c r="I2668" s="45" t="s">
        <v>63</v>
      </c>
      <c r="J2668" s="45" t="s">
        <v>63</v>
      </c>
      <c r="K2668" s="30" t="str">
        <f t="shared" si="402"/>
        <v>EME</v>
      </c>
      <c r="L2668" s="47"/>
      <c r="M2668" s="47" t="s">
        <v>99</v>
      </c>
      <c r="N2668" s="26" t="str">
        <f t="shared" si="403"/>
        <v>Pendente</v>
      </c>
      <c r="O2668" s="47" t="s">
        <v>45</v>
      </c>
      <c r="P2668" s="47" t="s">
        <v>700</v>
      </c>
      <c r="Q2668" s="26" t="str">
        <f>IFERROR(IFERROR(VLOOKUP(H2668,[1]STATUS_CAPEX!I:J,2,0),VLOOKUP(H2668,[1]STATUS_OPEX!H:I,2,0)),0)</f>
        <v>LIB //ENER</v>
      </c>
      <c r="R2668" s="136">
        <v>45637</v>
      </c>
      <c r="S2668" s="32" t="s">
        <v>66</v>
      </c>
      <c r="T2668" s="47" t="s">
        <v>48</v>
      </c>
      <c r="U2668" s="33" t="s">
        <v>67</v>
      </c>
      <c r="V2668" s="33" t="str">
        <f t="shared" si="399"/>
        <v>OK</v>
      </c>
      <c r="W2668" s="33" t="s">
        <v>49</v>
      </c>
      <c r="X2668" s="33" t="s">
        <v>49</v>
      </c>
      <c r="Y2668" s="33" t="str">
        <f t="shared" si="401"/>
        <v>OK</v>
      </c>
      <c r="Z2668" s="14">
        <f t="shared" si="395"/>
        <v>0.8</v>
      </c>
      <c r="AA2668" s="48">
        <v>3489.68</v>
      </c>
      <c r="AB2668" s="76" t="str">
        <f>IFERROR(VLOOKUP(H2668,[1]!Tabela11[[#All],[PEP/ORDEM]:[Mês_Acompanhamento]],8,0),"GIRO")</f>
        <v>GIRO</v>
      </c>
      <c r="AC2668" s="36" t="s">
        <v>347</v>
      </c>
      <c r="AD2668" s="37" t="s">
        <v>51</v>
      </c>
      <c r="AE2668" s="32" t="str">
        <f t="shared" si="398"/>
        <v>Realizado</v>
      </c>
      <c r="AF2668" s="38" t="s">
        <v>68</v>
      </c>
      <c r="AG2668" s="39">
        <f t="shared" si="394"/>
        <v>3690.81</v>
      </c>
      <c r="AH2668" s="40">
        <v>2548098.5699999998</v>
      </c>
      <c r="AI2668" s="35" t="e">
        <f t="shared" si="396"/>
        <v>#N/A</v>
      </c>
      <c r="AJ2668" s="41">
        <v>1</v>
      </c>
      <c r="AK2668" s="51">
        <v>3690.81</v>
      </c>
      <c r="AL2668" s="34" t="str">
        <f t="shared" si="397"/>
        <v>Mauricio Alves</v>
      </c>
    </row>
    <row r="2669" spans="1:38" ht="28.5" hidden="1" x14ac:dyDescent="0.25">
      <c r="A2669" s="26" t="s">
        <v>183</v>
      </c>
      <c r="B2669" s="30" t="s">
        <v>513</v>
      </c>
      <c r="C2669" s="26" t="s">
        <v>514</v>
      </c>
      <c r="D2669" s="26" t="s">
        <v>40</v>
      </c>
      <c r="E2669" s="228">
        <v>53996</v>
      </c>
      <c r="F2669" s="67">
        <v>584</v>
      </c>
      <c r="G2669" s="67"/>
      <c r="H2669" s="44" t="s">
        <v>514</v>
      </c>
      <c r="I2669" s="45" t="s">
        <v>63</v>
      </c>
      <c r="J2669" s="45" t="s">
        <v>63</v>
      </c>
      <c r="K2669" s="30" t="str">
        <f t="shared" si="402"/>
        <v>Sem Informação</v>
      </c>
      <c r="L2669" s="47" t="s">
        <v>136</v>
      </c>
      <c r="M2669" s="47" t="s">
        <v>99</v>
      </c>
      <c r="N2669" s="26" t="str">
        <f t="shared" si="403"/>
        <v>Pendente</v>
      </c>
      <c r="O2669" s="47" t="s">
        <v>137</v>
      </c>
      <c r="P2669" s="47" t="s">
        <v>705</v>
      </c>
      <c r="Q2669" s="26">
        <f>IFERROR(IFERROR(VLOOKUP(H2669,[1]STATUS_CAPEX!I:J,2,0),VLOOKUP(H2669,[1]STATUS_OPEX!H:I,2,0)),0)</f>
        <v>0</v>
      </c>
      <c r="R2669" s="136">
        <v>45637</v>
      </c>
      <c r="S2669" s="32" t="s">
        <v>66</v>
      </c>
      <c r="T2669" s="47" t="s">
        <v>48</v>
      </c>
      <c r="U2669" s="33" t="s">
        <v>67</v>
      </c>
      <c r="V2669" s="33" t="str">
        <f t="shared" si="399"/>
        <v>OK</v>
      </c>
      <c r="W2669" s="33" t="s">
        <v>148</v>
      </c>
      <c r="X2669" s="33" t="s">
        <v>148</v>
      </c>
      <c r="Y2669" s="33" t="str">
        <f t="shared" si="401"/>
        <v>NOK</v>
      </c>
      <c r="Z2669" s="14">
        <f t="shared" si="395"/>
        <v>0.2</v>
      </c>
      <c r="AA2669" s="48">
        <v>4271.3599999999997</v>
      </c>
      <c r="AB2669" s="76" t="str">
        <f>IFERROR(VLOOKUP(H2669,[1]!Tabela11[[#All],[PEP/ORDEM]:[Mês_Acompanhamento]],8,0),"GIRO")</f>
        <v>GIRO</v>
      </c>
      <c r="AC2669" s="36" t="s">
        <v>347</v>
      </c>
      <c r="AD2669" s="37" t="s">
        <v>51</v>
      </c>
      <c r="AE2669" s="32" t="str">
        <f t="shared" si="398"/>
        <v>Não realizado</v>
      </c>
      <c r="AF2669" s="38" t="s">
        <v>68</v>
      </c>
      <c r="AG2669" s="39">
        <f t="shared" si="394"/>
        <v>4271.3599999999997</v>
      </c>
      <c r="AH2669" s="40">
        <v>2548098.5699999998</v>
      </c>
      <c r="AI2669" s="35" t="e">
        <f t="shared" si="396"/>
        <v>#N/A</v>
      </c>
      <c r="AJ2669" s="110"/>
      <c r="AK2669" s="77"/>
      <c r="AL2669" s="34" t="str">
        <f t="shared" si="397"/>
        <v>Erica Fragoso</v>
      </c>
    </row>
    <row r="2670" spans="1:38" hidden="1" x14ac:dyDescent="0.25">
      <c r="A2670" s="221" t="s">
        <v>106</v>
      </c>
      <c r="B2670" s="30" t="s">
        <v>39</v>
      </c>
      <c r="C2670" s="26" t="s">
        <v>52</v>
      </c>
      <c r="D2670" s="26" t="s">
        <v>40</v>
      </c>
      <c r="E2670" s="228">
        <v>78312</v>
      </c>
      <c r="F2670" s="67">
        <v>585</v>
      </c>
      <c r="G2670" s="67"/>
      <c r="H2670" s="44">
        <v>6000867789</v>
      </c>
      <c r="I2670" s="46">
        <v>93000328</v>
      </c>
      <c r="J2670" s="26" t="s">
        <v>299</v>
      </c>
      <c r="K2670" s="30" t="str">
        <f t="shared" si="402"/>
        <v>Custeio</v>
      </c>
      <c r="L2670" s="47"/>
      <c r="M2670" s="47" t="s">
        <v>99</v>
      </c>
      <c r="N2670" s="26" t="str">
        <f t="shared" si="403"/>
        <v>Pendente</v>
      </c>
      <c r="O2670" s="47" t="s">
        <v>100</v>
      </c>
      <c r="P2670" s="47" t="s">
        <v>81</v>
      </c>
      <c r="Q2670" s="26" t="str">
        <f>IFERROR(IFERROR(VLOOKUP(H2670,[1]STATUS_CAPEX!I:J,2,0),VLOOKUP(H2670,[1]STATUS_OPEX!H:I,2,0)),0)</f>
        <v>LIB //ATEC</v>
      </c>
      <c r="R2670" s="136">
        <v>45637</v>
      </c>
      <c r="S2670" s="32" t="s">
        <v>66</v>
      </c>
      <c r="T2670" s="47" t="s">
        <v>72</v>
      </c>
      <c r="U2670" s="33" t="s">
        <v>67</v>
      </c>
      <c r="V2670" s="33" t="str">
        <f t="shared" si="399"/>
        <v>OK</v>
      </c>
      <c r="W2670" s="33" t="s">
        <v>49</v>
      </c>
      <c r="X2670" s="33" t="s">
        <v>49</v>
      </c>
      <c r="Y2670" s="33" t="str">
        <f t="shared" si="401"/>
        <v>OK</v>
      </c>
      <c r="Z2670" s="14">
        <f t="shared" si="395"/>
        <v>0.8</v>
      </c>
      <c r="AA2670" s="48">
        <v>2600.48</v>
      </c>
      <c r="AB2670" s="76" t="str">
        <f>IFERROR(VLOOKUP(H2670,[1]!Tabela11[[#All],[PEP/ORDEM]:[Mês_Acompanhamento]],8,0),"GIRO")</f>
        <v>GIRO</v>
      </c>
      <c r="AC2670" s="36" t="s">
        <v>1048</v>
      </c>
      <c r="AD2670" s="37">
        <v>45642</v>
      </c>
      <c r="AE2670" s="32" t="str">
        <f t="shared" si="398"/>
        <v>Realizado</v>
      </c>
      <c r="AF2670" s="38" t="s">
        <v>68</v>
      </c>
      <c r="AG2670" s="39">
        <f t="shared" si="394"/>
        <v>1423.88</v>
      </c>
      <c r="AH2670" s="40">
        <v>2548098.5699999998</v>
      </c>
      <c r="AI2670" s="35" t="e">
        <f t="shared" si="396"/>
        <v>#N/A</v>
      </c>
      <c r="AJ2670" s="41">
        <v>26755222</v>
      </c>
      <c r="AK2670" s="51">
        <v>1423.88</v>
      </c>
      <c r="AL2670" s="34" t="str">
        <f t="shared" si="397"/>
        <v>Mauricio Alves</v>
      </c>
    </row>
    <row r="2671" spans="1:38" hidden="1" x14ac:dyDescent="0.25">
      <c r="A2671" s="221" t="s">
        <v>106</v>
      </c>
      <c r="B2671" s="30" t="s">
        <v>39</v>
      </c>
      <c r="C2671" s="26" t="s">
        <v>52</v>
      </c>
      <c r="D2671" s="26" t="s">
        <v>40</v>
      </c>
      <c r="E2671" s="228">
        <v>50612</v>
      </c>
      <c r="F2671" s="67">
        <v>586</v>
      </c>
      <c r="G2671" s="67"/>
      <c r="H2671" s="44">
        <v>6000867790</v>
      </c>
      <c r="I2671" s="46">
        <v>149005697</v>
      </c>
      <c r="J2671" s="26" t="s">
        <v>1136</v>
      </c>
      <c r="K2671" s="30" t="str">
        <f t="shared" si="402"/>
        <v>Custeio</v>
      </c>
      <c r="L2671" s="47"/>
      <c r="M2671" s="47" t="s">
        <v>99</v>
      </c>
      <c r="N2671" s="26" t="str">
        <f t="shared" si="403"/>
        <v>Pendente</v>
      </c>
      <c r="O2671" s="47" t="s">
        <v>45</v>
      </c>
      <c r="P2671" s="47" t="s">
        <v>81</v>
      </c>
      <c r="Q2671" s="26" t="str">
        <f>IFERROR(IFERROR(VLOOKUP(H2671,[1]STATUS_CAPEX!I:J,2,0),VLOOKUP(H2671,[1]STATUS_OPEX!H:I,2,0)),0)</f>
        <v>LIB //ATEC</v>
      </c>
      <c r="R2671" s="136">
        <v>45637</v>
      </c>
      <c r="S2671" s="32" t="s">
        <v>66</v>
      </c>
      <c r="T2671" s="47" t="s">
        <v>72</v>
      </c>
      <c r="U2671" s="33" t="s">
        <v>67</v>
      </c>
      <c r="V2671" s="33" t="str">
        <f t="shared" si="399"/>
        <v>OK</v>
      </c>
      <c r="W2671" s="33" t="s">
        <v>49</v>
      </c>
      <c r="X2671" s="33" t="s">
        <v>49</v>
      </c>
      <c r="Y2671" s="33" t="str">
        <f t="shared" si="401"/>
        <v>OK</v>
      </c>
      <c r="Z2671" s="14">
        <f t="shared" si="395"/>
        <v>0.8</v>
      </c>
      <c r="AA2671" s="48">
        <v>1300.24</v>
      </c>
      <c r="AB2671" s="76" t="str">
        <f>IFERROR(VLOOKUP(H2671,[1]!Tabela11[[#All],[PEP/ORDEM]:[Mês_Acompanhamento]],8,0),"GIRO")</f>
        <v>GIRO</v>
      </c>
      <c r="AC2671" s="36" t="s">
        <v>1048</v>
      </c>
      <c r="AD2671" s="37">
        <v>45642</v>
      </c>
      <c r="AE2671" s="32" t="str">
        <f t="shared" si="398"/>
        <v>Realizado</v>
      </c>
      <c r="AF2671" s="38" t="s">
        <v>68</v>
      </c>
      <c r="AG2671" s="39">
        <f t="shared" si="394"/>
        <v>711.94</v>
      </c>
      <c r="AH2671" s="40">
        <v>2548098.5699999998</v>
      </c>
      <c r="AI2671" s="35" t="e">
        <f t="shared" si="396"/>
        <v>#N/A</v>
      </c>
      <c r="AJ2671" s="41">
        <v>26755292</v>
      </c>
      <c r="AK2671" s="51">
        <v>711.94</v>
      </c>
      <c r="AL2671" s="34" t="str">
        <f t="shared" si="397"/>
        <v>Mauricio Alves</v>
      </c>
    </row>
    <row r="2672" spans="1:38" hidden="1" x14ac:dyDescent="0.25">
      <c r="A2672" s="221" t="s">
        <v>183</v>
      </c>
      <c r="B2672" s="26" t="s">
        <v>1195</v>
      </c>
      <c r="C2672" s="26" t="s">
        <v>513</v>
      </c>
      <c r="D2672" s="26" t="s">
        <v>40</v>
      </c>
      <c r="E2672" s="228">
        <v>59271</v>
      </c>
      <c r="F2672" s="67">
        <v>587</v>
      </c>
      <c r="G2672" s="67"/>
      <c r="H2672" s="44" t="s">
        <v>1195</v>
      </c>
      <c r="I2672" s="46">
        <v>149066396</v>
      </c>
      <c r="J2672" s="26" t="s">
        <v>1389</v>
      </c>
      <c r="K2672" s="30" t="str">
        <f t="shared" si="402"/>
        <v>Custeio</v>
      </c>
      <c r="L2672" s="47"/>
      <c r="M2672" s="47" t="s">
        <v>99</v>
      </c>
      <c r="N2672" s="26" t="str">
        <f t="shared" si="403"/>
        <v>Pendente</v>
      </c>
      <c r="O2672" s="47" t="s">
        <v>45</v>
      </c>
      <c r="P2672" s="47" t="s">
        <v>1230</v>
      </c>
      <c r="Q2672" s="26">
        <f>IFERROR(IFERROR(VLOOKUP(H2672,[1]STATUS_CAPEX!I:J,2,0),VLOOKUP(H2672,[1]STATUS_OPEX!H:I,2,0)),0)</f>
        <v>0</v>
      </c>
      <c r="R2672" s="136">
        <v>45637</v>
      </c>
      <c r="S2672" s="32" t="s">
        <v>66</v>
      </c>
      <c r="T2672" s="47" t="s">
        <v>48</v>
      </c>
      <c r="U2672" s="33" t="s">
        <v>67</v>
      </c>
      <c r="V2672" s="33" t="str">
        <f t="shared" si="399"/>
        <v>OK</v>
      </c>
      <c r="W2672" s="33" t="s">
        <v>49</v>
      </c>
      <c r="X2672" s="33" t="s">
        <v>49</v>
      </c>
      <c r="Y2672" s="33" t="str">
        <f t="shared" si="401"/>
        <v>NOK</v>
      </c>
      <c r="Z2672" s="14">
        <f t="shared" si="395"/>
        <v>0.6</v>
      </c>
      <c r="AA2672" s="48">
        <v>677.83</v>
      </c>
      <c r="AB2672" s="76" t="str">
        <f>IFERROR(VLOOKUP(H2672,[1]!Tabela11[[#All],[PEP/ORDEM]:[Mês_Acompanhamento]],8,0),"GIRO")</f>
        <v>GIRO</v>
      </c>
      <c r="AC2672" s="36" t="s">
        <v>182</v>
      </c>
      <c r="AD2672" s="37">
        <v>45642</v>
      </c>
      <c r="AE2672" s="32" t="str">
        <f t="shared" si="398"/>
        <v>Não realizado</v>
      </c>
      <c r="AF2672" s="38" t="s">
        <v>68</v>
      </c>
      <c r="AG2672" s="39">
        <f t="shared" si="394"/>
        <v>0</v>
      </c>
      <c r="AH2672" s="40">
        <v>2548098.5699999998</v>
      </c>
      <c r="AI2672" s="35" t="e">
        <f t="shared" si="396"/>
        <v>#N/A</v>
      </c>
      <c r="AJ2672" s="41">
        <v>0</v>
      </c>
      <c r="AK2672" s="51">
        <v>0</v>
      </c>
      <c r="AL2672" s="34" t="str">
        <f t="shared" si="397"/>
        <v>Erica Fragoso</v>
      </c>
    </row>
    <row r="2673" spans="1:38" hidden="1" x14ac:dyDescent="0.25">
      <c r="A2673" s="221" t="s">
        <v>106</v>
      </c>
      <c r="B2673" s="30" t="s">
        <v>39</v>
      </c>
      <c r="C2673" s="26" t="s">
        <v>52</v>
      </c>
      <c r="D2673" s="26" t="s">
        <v>40</v>
      </c>
      <c r="E2673" s="228">
        <v>44995</v>
      </c>
      <c r="F2673" s="67">
        <v>588</v>
      </c>
      <c r="G2673" s="67"/>
      <c r="H2673" s="44">
        <v>6000867792</v>
      </c>
      <c r="I2673" s="46">
        <v>93000143</v>
      </c>
      <c r="J2673" s="26" t="s">
        <v>380</v>
      </c>
      <c r="K2673" s="30" t="str">
        <f t="shared" si="402"/>
        <v>Custeio</v>
      </c>
      <c r="L2673" s="47"/>
      <c r="M2673" s="47" t="s">
        <v>99</v>
      </c>
      <c r="N2673" s="26" t="str">
        <f t="shared" si="403"/>
        <v>Pendente</v>
      </c>
      <c r="O2673" s="47" t="s">
        <v>100</v>
      </c>
      <c r="P2673" s="47" t="s">
        <v>81</v>
      </c>
      <c r="Q2673" s="26" t="str">
        <f>IFERROR(IFERROR(VLOOKUP(H2673,[1]STATUS_CAPEX!I:J,2,0),VLOOKUP(H2673,[1]STATUS_OPEX!H:I,2,0)),0)</f>
        <v>LIB //ATEC</v>
      </c>
      <c r="R2673" s="136">
        <v>45637</v>
      </c>
      <c r="S2673" s="32" t="s">
        <v>66</v>
      </c>
      <c r="T2673" s="47" t="s">
        <v>72</v>
      </c>
      <c r="U2673" s="33" t="s">
        <v>67</v>
      </c>
      <c r="V2673" s="33" t="str">
        <f t="shared" si="399"/>
        <v>OK</v>
      </c>
      <c r="W2673" s="33" t="s">
        <v>49</v>
      </c>
      <c r="X2673" s="33" t="s">
        <v>49</v>
      </c>
      <c r="Y2673" s="33" t="str">
        <f t="shared" si="401"/>
        <v>OK</v>
      </c>
      <c r="Z2673" s="14">
        <f t="shared" si="395"/>
        <v>0.8</v>
      </c>
      <c r="AA2673" s="48">
        <v>2600.48</v>
      </c>
      <c r="AB2673" s="76" t="str">
        <f>IFERROR(VLOOKUP(H2673,[1]!Tabela11[[#All],[PEP/ORDEM]:[Mês_Acompanhamento]],8,0),"GIRO")</f>
        <v>GIRO</v>
      </c>
      <c r="AC2673" s="36" t="s">
        <v>1048</v>
      </c>
      <c r="AD2673" s="37">
        <v>45642</v>
      </c>
      <c r="AE2673" s="32" t="str">
        <f t="shared" si="398"/>
        <v>Realizado</v>
      </c>
      <c r="AF2673" s="38" t="s">
        <v>68</v>
      </c>
      <c r="AG2673" s="39">
        <f t="shared" si="394"/>
        <v>1423.88</v>
      </c>
      <c r="AH2673" s="40">
        <v>2548098.5699999998</v>
      </c>
      <c r="AI2673" s="35" t="e">
        <f t="shared" si="396"/>
        <v>#N/A</v>
      </c>
      <c r="AJ2673" s="41">
        <v>26755461</v>
      </c>
      <c r="AK2673" s="51">
        <v>1423.88</v>
      </c>
      <c r="AL2673" s="34" t="str">
        <f t="shared" si="397"/>
        <v>Mauricio Alves</v>
      </c>
    </row>
    <row r="2674" spans="1:38" hidden="1" x14ac:dyDescent="0.25">
      <c r="A2674" s="221" t="s">
        <v>106</v>
      </c>
      <c r="B2674" s="30" t="s">
        <v>39</v>
      </c>
      <c r="C2674" s="26" t="s">
        <v>52</v>
      </c>
      <c r="D2674" s="26" t="s">
        <v>40</v>
      </c>
      <c r="E2674" s="228">
        <v>26828</v>
      </c>
      <c r="F2674" s="67">
        <v>589</v>
      </c>
      <c r="G2674" s="67"/>
      <c r="H2674" s="44">
        <v>6000867795</v>
      </c>
      <c r="I2674" s="46">
        <v>67600144</v>
      </c>
      <c r="J2674" s="26" t="s">
        <v>1272</v>
      </c>
      <c r="K2674" s="30" t="str">
        <f t="shared" si="402"/>
        <v>Custeio</v>
      </c>
      <c r="L2674" s="47"/>
      <c r="M2674" s="47" t="s">
        <v>99</v>
      </c>
      <c r="N2674" s="26" t="str">
        <f t="shared" si="403"/>
        <v>Pendente</v>
      </c>
      <c r="O2674" s="47" t="s">
        <v>117</v>
      </c>
      <c r="P2674" s="47" t="s">
        <v>81</v>
      </c>
      <c r="Q2674" s="26" t="str">
        <f>IFERROR(IFERROR(VLOOKUP(H2674,[1]STATUS_CAPEX!I:J,2,0),VLOOKUP(H2674,[1]STATUS_OPEX!H:I,2,0)),0)</f>
        <v>LIB //ATEC</v>
      </c>
      <c r="R2674" s="136">
        <v>45637</v>
      </c>
      <c r="S2674" s="32" t="s">
        <v>66</v>
      </c>
      <c r="T2674" s="47" t="s">
        <v>72</v>
      </c>
      <c r="U2674" s="33" t="s">
        <v>67</v>
      </c>
      <c r="V2674" s="33" t="str">
        <f t="shared" si="399"/>
        <v>OK</v>
      </c>
      <c r="W2674" s="33" t="s">
        <v>49</v>
      </c>
      <c r="X2674" s="33" t="s">
        <v>49</v>
      </c>
      <c r="Y2674" s="33" t="str">
        <f t="shared" si="401"/>
        <v>OK</v>
      </c>
      <c r="Z2674" s="14">
        <f t="shared" si="395"/>
        <v>0.8</v>
      </c>
      <c r="AA2674" s="48">
        <v>1300.24</v>
      </c>
      <c r="AB2674" s="76" t="str">
        <f>IFERROR(VLOOKUP(H2674,[1]!Tabela11[[#All],[PEP/ORDEM]:[Mês_Acompanhamento]],8,0),"GIRO")</f>
        <v>GIRO</v>
      </c>
      <c r="AC2674" s="36" t="s">
        <v>1048</v>
      </c>
      <c r="AD2674" s="37">
        <v>45642</v>
      </c>
      <c r="AE2674" s="32" t="str">
        <f t="shared" si="398"/>
        <v>Realizado</v>
      </c>
      <c r="AF2674" s="38" t="s">
        <v>68</v>
      </c>
      <c r="AG2674" s="39">
        <f t="shared" si="394"/>
        <v>711.94</v>
      </c>
      <c r="AH2674" s="40">
        <v>2548098.5699999998</v>
      </c>
      <c r="AI2674" s="35" t="e">
        <f t="shared" si="396"/>
        <v>#N/A</v>
      </c>
      <c r="AJ2674" s="41">
        <v>26755572</v>
      </c>
      <c r="AK2674" s="51">
        <v>711.94</v>
      </c>
      <c r="AL2674" s="34" t="str">
        <f t="shared" si="397"/>
        <v>Mauricio Alves</v>
      </c>
    </row>
    <row r="2675" spans="1:38" hidden="1" x14ac:dyDescent="0.25">
      <c r="A2675" s="221" t="s">
        <v>0</v>
      </c>
      <c r="B2675" s="26" t="s">
        <v>180</v>
      </c>
      <c r="C2675" s="26" t="s">
        <v>180</v>
      </c>
      <c r="D2675" s="26" t="s">
        <v>40</v>
      </c>
      <c r="E2675" s="228">
        <v>41952</v>
      </c>
      <c r="F2675" s="67">
        <v>590</v>
      </c>
      <c r="G2675" s="67"/>
      <c r="H2675" s="44" t="s">
        <v>1390</v>
      </c>
      <c r="I2675" s="45" t="s">
        <v>63</v>
      </c>
      <c r="J2675" s="45" t="s">
        <v>63</v>
      </c>
      <c r="K2675" s="30" t="str">
        <f t="shared" si="402"/>
        <v>EME</v>
      </c>
      <c r="L2675" s="47"/>
      <c r="M2675" s="47" t="s">
        <v>99</v>
      </c>
      <c r="N2675" s="26" t="str">
        <f t="shared" si="403"/>
        <v>Pendente</v>
      </c>
      <c r="O2675" s="47" t="s">
        <v>105</v>
      </c>
      <c r="P2675" s="47" t="s">
        <v>705</v>
      </c>
      <c r="Q2675" s="26" t="str">
        <f>IFERROR(IFERROR(VLOOKUP(H2675,[1]STATUS_CAPEX!I:J,2,0),VLOOKUP(H2675,[1]STATUS_OPEX!H:I,2,0)),0)</f>
        <v>LIB //ATEC</v>
      </c>
      <c r="R2675" s="136">
        <v>45637</v>
      </c>
      <c r="S2675" s="32" t="s">
        <v>66</v>
      </c>
      <c r="T2675" s="47" t="s">
        <v>48</v>
      </c>
      <c r="U2675" s="33" t="s">
        <v>67</v>
      </c>
      <c r="V2675" s="33" t="str">
        <f t="shared" si="399"/>
        <v>OK</v>
      </c>
      <c r="W2675" s="33" t="s">
        <v>49</v>
      </c>
      <c r="X2675" s="33" t="s">
        <v>148</v>
      </c>
      <c r="Y2675" s="33" t="str">
        <f t="shared" si="401"/>
        <v>NOK</v>
      </c>
      <c r="Z2675" s="14">
        <f t="shared" si="395"/>
        <v>0.4</v>
      </c>
      <c r="AA2675" s="48">
        <v>3873.34</v>
      </c>
      <c r="AB2675" s="76" t="str">
        <f>IFERROR(VLOOKUP(H2675,[1]!Tabela11[[#All],[PEP/ORDEM]:[Mês_Acompanhamento]],8,0),"GIRO")</f>
        <v>GIRO</v>
      </c>
      <c r="AC2675" s="36" t="s">
        <v>347</v>
      </c>
      <c r="AD2675" s="70">
        <v>45645</v>
      </c>
      <c r="AE2675" s="32" t="str">
        <f t="shared" si="398"/>
        <v>Não realizado</v>
      </c>
      <c r="AF2675" s="38" t="s">
        <v>68</v>
      </c>
      <c r="AG2675" s="39">
        <f t="shared" si="394"/>
        <v>0</v>
      </c>
      <c r="AH2675" s="40">
        <v>2548098.5699999998</v>
      </c>
      <c r="AI2675" s="35" t="e">
        <f t="shared" si="396"/>
        <v>#N/A</v>
      </c>
      <c r="AJ2675" s="41">
        <v>0</v>
      </c>
      <c r="AK2675" s="51">
        <v>0</v>
      </c>
      <c r="AL2675" s="34" t="str">
        <f t="shared" si="397"/>
        <v>Mauricio Alves</v>
      </c>
    </row>
    <row r="2676" spans="1:38" ht="28.5" hidden="1" x14ac:dyDescent="0.25">
      <c r="A2676" s="26" t="s">
        <v>183</v>
      </c>
      <c r="B2676" s="30" t="s">
        <v>513</v>
      </c>
      <c r="C2676" s="26" t="s">
        <v>514</v>
      </c>
      <c r="D2676" s="26" t="s">
        <v>40</v>
      </c>
      <c r="E2676" s="228">
        <v>48221</v>
      </c>
      <c r="F2676" s="67">
        <v>591</v>
      </c>
      <c r="G2676" s="67"/>
      <c r="H2676" s="44" t="s">
        <v>514</v>
      </c>
      <c r="I2676" s="45" t="s">
        <v>63</v>
      </c>
      <c r="J2676" s="45" t="s">
        <v>63</v>
      </c>
      <c r="K2676" s="30" t="str">
        <f t="shared" si="402"/>
        <v>Sem Informação</v>
      </c>
      <c r="L2676" s="47" t="s">
        <v>136</v>
      </c>
      <c r="M2676" s="47" t="s">
        <v>99</v>
      </c>
      <c r="N2676" s="26" t="str">
        <f t="shared" si="403"/>
        <v>Pendente</v>
      </c>
      <c r="O2676" s="47" t="s">
        <v>137</v>
      </c>
      <c r="P2676" s="47" t="s">
        <v>705</v>
      </c>
      <c r="Q2676" s="26">
        <f>IFERROR(IFERROR(VLOOKUP(H2676,[1]STATUS_CAPEX!I:J,2,0),VLOOKUP(H2676,[1]STATUS_OPEX!H:I,2,0)),0)</f>
        <v>0</v>
      </c>
      <c r="R2676" s="136">
        <v>45637</v>
      </c>
      <c r="S2676" s="32" t="s">
        <v>66</v>
      </c>
      <c r="T2676" s="47" t="s">
        <v>48</v>
      </c>
      <c r="U2676" s="33" t="s">
        <v>67</v>
      </c>
      <c r="V2676" s="33" t="str">
        <f t="shared" si="399"/>
        <v>OK</v>
      </c>
      <c r="W2676" s="33" t="s">
        <v>148</v>
      </c>
      <c r="X2676" s="33" t="s">
        <v>148</v>
      </c>
      <c r="Y2676" s="33" t="str">
        <f t="shared" si="401"/>
        <v>NOK</v>
      </c>
      <c r="Z2676" s="14">
        <f t="shared" si="395"/>
        <v>0.2</v>
      </c>
      <c r="AA2676" s="48">
        <v>5210.3999999999996</v>
      </c>
      <c r="AB2676" s="76" t="str">
        <f>IFERROR(VLOOKUP(H2676,[1]!Tabela11[[#All],[PEP/ORDEM]:[Mês_Acompanhamento]],8,0),"GIRO")</f>
        <v>GIRO</v>
      </c>
      <c r="AC2676" s="36" t="str">
        <f>IFERROR(VLOOKUP(T2676,[1]STATUS_CAPEX!Q:R,2,0),"SAMUEL OLIVEIRA")</f>
        <v>LUCAS ANDRADE</v>
      </c>
      <c r="AD2676" s="37" t="s">
        <v>51</v>
      </c>
      <c r="AE2676" s="32" t="str">
        <f t="shared" si="398"/>
        <v>Não realizado</v>
      </c>
      <c r="AF2676" s="38" t="s">
        <v>68</v>
      </c>
      <c r="AG2676" s="39">
        <f t="shared" si="394"/>
        <v>5210.3999999999996</v>
      </c>
      <c r="AH2676" s="40">
        <v>2548098.5699999998</v>
      </c>
      <c r="AI2676" s="35" t="e">
        <f t="shared" si="396"/>
        <v>#N/A</v>
      </c>
      <c r="AJ2676" s="110"/>
      <c r="AK2676" s="77"/>
      <c r="AL2676" s="34" t="str">
        <f t="shared" si="397"/>
        <v>Erica Fragoso</v>
      </c>
    </row>
    <row r="2677" spans="1:38" hidden="1" x14ac:dyDescent="0.25">
      <c r="A2677" s="221" t="s">
        <v>106</v>
      </c>
      <c r="B2677" s="30" t="s">
        <v>39</v>
      </c>
      <c r="C2677" s="26" t="s">
        <v>52</v>
      </c>
      <c r="D2677" s="26" t="s">
        <v>40</v>
      </c>
      <c r="E2677" s="228">
        <v>4539331</v>
      </c>
      <c r="F2677" s="67">
        <v>592</v>
      </c>
      <c r="G2677" s="67"/>
      <c r="H2677" s="44">
        <v>6000867796</v>
      </c>
      <c r="I2677" s="46">
        <v>67612840</v>
      </c>
      <c r="J2677" s="26" t="s">
        <v>1272</v>
      </c>
      <c r="K2677" s="30" t="str">
        <f t="shared" si="402"/>
        <v>Custeio</v>
      </c>
      <c r="L2677" s="47"/>
      <c r="M2677" s="47" t="s">
        <v>99</v>
      </c>
      <c r="N2677" s="26" t="str">
        <f t="shared" si="403"/>
        <v>Pendente</v>
      </c>
      <c r="O2677" s="47" t="s">
        <v>117</v>
      </c>
      <c r="P2677" s="47" t="s">
        <v>81</v>
      </c>
      <c r="Q2677" s="26" t="str">
        <f>IFERROR(IFERROR(VLOOKUP(H2677,[1]STATUS_CAPEX!I:J,2,0),VLOOKUP(H2677,[1]STATUS_OPEX!H:I,2,0)),0)</f>
        <v>LIB //ATEC</v>
      </c>
      <c r="R2677" s="136">
        <v>45637</v>
      </c>
      <c r="S2677" s="32" t="s">
        <v>66</v>
      </c>
      <c r="T2677" s="47" t="s">
        <v>72</v>
      </c>
      <c r="U2677" s="33" t="s">
        <v>67</v>
      </c>
      <c r="V2677" s="33" t="str">
        <f t="shared" si="399"/>
        <v>OK</v>
      </c>
      <c r="W2677" s="33" t="s">
        <v>49</v>
      </c>
      <c r="X2677" s="33" t="s">
        <v>49</v>
      </c>
      <c r="Y2677" s="33" t="str">
        <f t="shared" si="401"/>
        <v>OK</v>
      </c>
      <c r="Z2677" s="14">
        <f t="shared" si="395"/>
        <v>0.8</v>
      </c>
      <c r="AA2677" s="48">
        <v>1300.24</v>
      </c>
      <c r="AB2677" s="76" t="str">
        <f>IFERROR(VLOOKUP(H2677,[1]!Tabela11[[#All],[PEP/ORDEM]:[Mês_Acompanhamento]],8,0),"GIRO")</f>
        <v>GIRO</v>
      </c>
      <c r="AC2677" s="36" t="s">
        <v>1048</v>
      </c>
      <c r="AD2677" s="37">
        <v>45642</v>
      </c>
      <c r="AE2677" s="32" t="str">
        <f t="shared" si="398"/>
        <v>Realizado</v>
      </c>
      <c r="AF2677" s="38" t="s">
        <v>68</v>
      </c>
      <c r="AG2677" s="39">
        <f t="shared" si="394"/>
        <v>711.94</v>
      </c>
      <c r="AH2677" s="40">
        <v>2548098.5699999998</v>
      </c>
      <c r="AI2677" s="35" t="e">
        <f t="shared" si="396"/>
        <v>#N/A</v>
      </c>
      <c r="AJ2677" s="41">
        <v>26755759</v>
      </c>
      <c r="AK2677" s="51">
        <v>711.94</v>
      </c>
      <c r="AL2677" s="34" t="str">
        <f t="shared" si="397"/>
        <v>Mauricio Alves</v>
      </c>
    </row>
    <row r="2678" spans="1:38" hidden="1" x14ac:dyDescent="0.25">
      <c r="A2678" s="221" t="s">
        <v>0</v>
      </c>
      <c r="B2678" s="26" t="s">
        <v>180</v>
      </c>
      <c r="C2678" s="26" t="s">
        <v>180</v>
      </c>
      <c r="D2678" s="26" t="s">
        <v>40</v>
      </c>
      <c r="E2678" s="228">
        <v>57545</v>
      </c>
      <c r="F2678" s="67">
        <v>593</v>
      </c>
      <c r="G2678" s="67"/>
      <c r="H2678" s="44" t="s">
        <v>1391</v>
      </c>
      <c r="I2678" s="45" t="s">
        <v>63</v>
      </c>
      <c r="J2678" s="45" t="s">
        <v>63</v>
      </c>
      <c r="K2678" s="30" t="str">
        <f t="shared" si="402"/>
        <v>EME</v>
      </c>
      <c r="L2678" s="47"/>
      <c r="M2678" s="47" t="s">
        <v>99</v>
      </c>
      <c r="N2678" s="26" t="str">
        <f t="shared" si="403"/>
        <v>Pendente</v>
      </c>
      <c r="O2678" s="47" t="s">
        <v>105</v>
      </c>
      <c r="P2678" s="47" t="s">
        <v>705</v>
      </c>
      <c r="Q2678" s="26" t="str">
        <f>IFERROR(IFERROR(VLOOKUP(H2678,[1]STATUS_CAPEX!I:J,2,0),VLOOKUP(H2678,[1]STATUS_OPEX!H:I,2,0)),0)</f>
        <v>LIB //ATEC</v>
      </c>
      <c r="R2678" s="136">
        <v>45637</v>
      </c>
      <c r="S2678" s="32" t="s">
        <v>66</v>
      </c>
      <c r="T2678" s="47" t="s">
        <v>48</v>
      </c>
      <c r="U2678" s="33" t="s">
        <v>67</v>
      </c>
      <c r="V2678" s="33" t="str">
        <f t="shared" si="399"/>
        <v>OK</v>
      </c>
      <c r="W2678" s="33" t="s">
        <v>49</v>
      </c>
      <c r="X2678" s="33" t="s">
        <v>148</v>
      </c>
      <c r="Y2678" s="33" t="str">
        <f t="shared" si="401"/>
        <v>NOK</v>
      </c>
      <c r="Z2678" s="14">
        <f t="shared" si="395"/>
        <v>0.4</v>
      </c>
      <c r="AA2678" s="48">
        <v>6726.62</v>
      </c>
      <c r="AB2678" s="76" t="str">
        <f>IFERROR(VLOOKUP(H2678,[1]!Tabela11[[#All],[PEP/ORDEM]:[Mês_Acompanhamento]],8,0),"GIRO")</f>
        <v>GIRO</v>
      </c>
      <c r="AC2678" s="36" t="s">
        <v>347</v>
      </c>
      <c r="AD2678" s="37">
        <v>45643</v>
      </c>
      <c r="AE2678" s="32" t="str">
        <f t="shared" si="398"/>
        <v>Não realizado</v>
      </c>
      <c r="AF2678" s="38" t="s">
        <v>68</v>
      </c>
      <c r="AG2678" s="39">
        <f t="shared" si="394"/>
        <v>0</v>
      </c>
      <c r="AH2678" s="40">
        <v>2548098.5699999998</v>
      </c>
      <c r="AI2678" s="35" t="e">
        <f t="shared" si="396"/>
        <v>#N/A</v>
      </c>
      <c r="AJ2678" s="41">
        <v>0</v>
      </c>
      <c r="AK2678" s="51">
        <v>0</v>
      </c>
      <c r="AL2678" s="34" t="str">
        <f t="shared" si="397"/>
        <v>Mauricio Alves</v>
      </c>
    </row>
    <row r="2679" spans="1:38" hidden="1" x14ac:dyDescent="0.25">
      <c r="A2679" s="221" t="s">
        <v>0</v>
      </c>
      <c r="B2679" s="26" t="s">
        <v>180</v>
      </c>
      <c r="C2679" s="26" t="s">
        <v>180</v>
      </c>
      <c r="D2679" s="26" t="s">
        <v>40</v>
      </c>
      <c r="E2679" s="228">
        <v>64874</v>
      </c>
      <c r="F2679" s="67">
        <v>594</v>
      </c>
      <c r="G2679" s="67"/>
      <c r="H2679" s="44" t="s">
        <v>1392</v>
      </c>
      <c r="I2679" s="45" t="s">
        <v>63</v>
      </c>
      <c r="J2679" s="45" t="s">
        <v>63</v>
      </c>
      <c r="K2679" s="30" t="str">
        <f t="shared" si="402"/>
        <v>EME</v>
      </c>
      <c r="L2679" s="47"/>
      <c r="M2679" s="47" t="s">
        <v>99</v>
      </c>
      <c r="N2679" s="26" t="str">
        <f t="shared" si="403"/>
        <v>Pendente</v>
      </c>
      <c r="O2679" s="47" t="s">
        <v>137</v>
      </c>
      <c r="P2679" s="47" t="s">
        <v>700</v>
      </c>
      <c r="Q2679" s="26" t="str">
        <f>IFERROR(IFERROR(VLOOKUP(H2679,[1]STATUS_CAPEX!I:J,2,0),VLOOKUP(H2679,[1]STATUS_OPEX!H:I,2,0)),0)</f>
        <v>LIB //ATEC</v>
      </c>
      <c r="R2679" s="136">
        <v>45637</v>
      </c>
      <c r="S2679" s="32" t="s">
        <v>66</v>
      </c>
      <c r="T2679" s="47" t="s">
        <v>48</v>
      </c>
      <c r="U2679" s="33" t="s">
        <v>67</v>
      </c>
      <c r="V2679" s="33" t="str">
        <f t="shared" si="399"/>
        <v>OK</v>
      </c>
      <c r="W2679" s="33" t="s">
        <v>49</v>
      </c>
      <c r="X2679" s="33" t="s">
        <v>148</v>
      </c>
      <c r="Y2679" s="33" t="str">
        <f t="shared" si="401"/>
        <v>NOK</v>
      </c>
      <c r="Z2679" s="14">
        <f t="shared" si="395"/>
        <v>0.4</v>
      </c>
      <c r="AA2679" s="48">
        <v>3489.68</v>
      </c>
      <c r="AB2679" s="76" t="str">
        <f>IFERROR(VLOOKUP(H2679,[1]!Tabela11[[#All],[PEP/ORDEM]:[Mês_Acompanhamento]],8,0),"GIRO")</f>
        <v>GIRO</v>
      </c>
      <c r="AC2679" s="36" t="s">
        <v>347</v>
      </c>
      <c r="AD2679" s="37">
        <v>45643</v>
      </c>
      <c r="AE2679" s="32" t="str">
        <f t="shared" si="398"/>
        <v>Não realizado</v>
      </c>
      <c r="AF2679" s="38" t="s">
        <v>68</v>
      </c>
      <c r="AG2679" s="39">
        <f t="shared" si="394"/>
        <v>0</v>
      </c>
      <c r="AH2679" s="40">
        <v>2548098.5699999998</v>
      </c>
      <c r="AI2679" s="35" t="e">
        <f t="shared" si="396"/>
        <v>#N/A</v>
      </c>
      <c r="AJ2679" s="41">
        <v>0</v>
      </c>
      <c r="AK2679" s="51">
        <v>0</v>
      </c>
      <c r="AL2679" s="34" t="str">
        <f t="shared" si="397"/>
        <v>Mauricio Alves</v>
      </c>
    </row>
    <row r="2680" spans="1:38" hidden="1" x14ac:dyDescent="0.25">
      <c r="A2680" s="221" t="s">
        <v>0</v>
      </c>
      <c r="B2680" s="26" t="s">
        <v>180</v>
      </c>
      <c r="C2680" s="26" t="s">
        <v>180</v>
      </c>
      <c r="D2680" s="26" t="s">
        <v>40</v>
      </c>
      <c r="E2680" s="228">
        <v>66055</v>
      </c>
      <c r="F2680" s="67">
        <v>595</v>
      </c>
      <c r="G2680" s="67"/>
      <c r="H2680" s="44" t="s">
        <v>1393</v>
      </c>
      <c r="I2680" s="45" t="s">
        <v>63</v>
      </c>
      <c r="J2680" s="45" t="s">
        <v>63</v>
      </c>
      <c r="K2680" s="30" t="str">
        <f t="shared" si="402"/>
        <v>EME</v>
      </c>
      <c r="L2680" s="47"/>
      <c r="M2680" s="47" t="s">
        <v>99</v>
      </c>
      <c r="N2680" s="26" t="str">
        <f t="shared" si="403"/>
        <v>Pendente</v>
      </c>
      <c r="O2680" s="47" t="s">
        <v>45</v>
      </c>
      <c r="P2680" s="47" t="s">
        <v>700</v>
      </c>
      <c r="Q2680" s="26" t="str">
        <f>IFERROR(IFERROR(VLOOKUP(H2680,[1]STATUS_CAPEX!I:J,2,0),VLOOKUP(H2680,[1]STATUS_OPEX!H:I,2,0)),0)</f>
        <v>LIB //ATEC</v>
      </c>
      <c r="R2680" s="136">
        <v>45637</v>
      </c>
      <c r="S2680" s="32" t="s">
        <v>66</v>
      </c>
      <c r="T2680" s="47" t="s">
        <v>48</v>
      </c>
      <c r="U2680" s="33" t="s">
        <v>67</v>
      </c>
      <c r="V2680" s="33" t="str">
        <f t="shared" si="399"/>
        <v>OK</v>
      </c>
      <c r="W2680" s="33" t="s">
        <v>49</v>
      </c>
      <c r="X2680" s="33" t="s">
        <v>148</v>
      </c>
      <c r="Y2680" s="33" t="str">
        <f t="shared" si="401"/>
        <v>NOK</v>
      </c>
      <c r="Z2680" s="14">
        <f t="shared" si="395"/>
        <v>0.4</v>
      </c>
      <c r="AA2680" s="48">
        <v>4582.2700000000004</v>
      </c>
      <c r="AB2680" s="76" t="str">
        <f>IFERROR(VLOOKUP(H2680,[1]!Tabela11[[#All],[PEP/ORDEM]:[Mês_Acompanhamento]],8,0),"GIRO")</f>
        <v>GIRO</v>
      </c>
      <c r="AC2680" s="36" t="s">
        <v>347</v>
      </c>
      <c r="AD2680" s="37">
        <v>45643</v>
      </c>
      <c r="AE2680" s="32" t="str">
        <f t="shared" si="398"/>
        <v>Não realizado</v>
      </c>
      <c r="AF2680" s="38" t="s">
        <v>68</v>
      </c>
      <c r="AG2680" s="39">
        <f t="shared" si="394"/>
        <v>0</v>
      </c>
      <c r="AH2680" s="40">
        <v>2548098.5699999998</v>
      </c>
      <c r="AI2680" s="35" t="e">
        <f t="shared" si="396"/>
        <v>#N/A</v>
      </c>
      <c r="AJ2680" s="41">
        <v>0</v>
      </c>
      <c r="AK2680" s="51">
        <v>0</v>
      </c>
      <c r="AL2680" s="34" t="str">
        <f t="shared" si="397"/>
        <v>Mauricio Alves</v>
      </c>
    </row>
    <row r="2681" spans="1:38" hidden="1" x14ac:dyDescent="0.25">
      <c r="A2681" s="43" t="s">
        <v>106</v>
      </c>
      <c r="B2681" s="30" t="s">
        <v>39</v>
      </c>
      <c r="C2681" s="26" t="s">
        <v>52</v>
      </c>
      <c r="D2681" s="26" t="s">
        <v>40</v>
      </c>
      <c r="E2681" s="117">
        <v>45406820</v>
      </c>
      <c r="F2681" s="118">
        <v>596</v>
      </c>
      <c r="G2681" s="118"/>
      <c r="H2681" s="44">
        <v>6000867733</v>
      </c>
      <c r="I2681" s="227"/>
      <c r="J2681" s="55"/>
      <c r="K2681" s="230" t="str">
        <f t="shared" si="402"/>
        <v>Custeio</v>
      </c>
      <c r="L2681" s="119"/>
      <c r="M2681" s="47" t="s">
        <v>99</v>
      </c>
      <c r="N2681" s="43" t="str">
        <f t="shared" si="403"/>
        <v>Pendente</v>
      </c>
      <c r="O2681" s="119" t="s">
        <v>122</v>
      </c>
      <c r="P2681" s="119" t="s">
        <v>81</v>
      </c>
      <c r="Q2681" s="43">
        <f>IFERROR(IFERROR(VLOOKUP(H2681,[1]STATUS_CAPEX!I:J,2,0),VLOOKUP(H2681,[1]STATUS_OPEX!H:I,2,0)),0)</f>
        <v>0</v>
      </c>
      <c r="R2681" s="136">
        <v>45644</v>
      </c>
      <c r="S2681" s="99" t="s">
        <v>66</v>
      </c>
      <c r="T2681" s="119" t="s">
        <v>72</v>
      </c>
      <c r="U2681" s="120" t="s">
        <v>67</v>
      </c>
      <c r="V2681" s="120" t="str">
        <f t="shared" si="399"/>
        <v>OK</v>
      </c>
      <c r="W2681" s="120" t="s">
        <v>49</v>
      </c>
      <c r="X2681" s="120" t="s">
        <v>49</v>
      </c>
      <c r="Y2681" s="120" t="str">
        <f t="shared" si="401"/>
        <v>OK</v>
      </c>
      <c r="Z2681" s="231">
        <f t="shared" ref="Z2681:Z2711" si="404">(COUNTIF(U2681:Y2681,"OK")+COUNTIF(V2681:Y2681,"NA"))/5</f>
        <v>0.4</v>
      </c>
      <c r="AA2681" s="121">
        <v>1300.24</v>
      </c>
      <c r="AB2681" s="139" t="str">
        <f>IFERROR(VLOOKUP(H2681,[1]!Tabela11[[#All],[PEP/ORDEM]:[Mês_Acompanhamento]],8,0),"GIRO")</f>
        <v>GIRO</v>
      </c>
      <c r="AC2681" s="104" t="s">
        <v>1048</v>
      </c>
      <c r="AD2681" s="232">
        <v>45644</v>
      </c>
      <c r="AE2681" s="99" t="str">
        <f t="shared" si="398"/>
        <v>Realizado</v>
      </c>
      <c r="AF2681" s="225" t="str">
        <f>IFERROR(VLOOKUP(H2681,'[1]ENVIADO EQUATORIAL '!B:H,7,0),"Proximo Ciclo")</f>
        <v>Proximo Ciclo</v>
      </c>
      <c r="AG2681" s="126" t="str">
        <f t="shared" si="394"/>
        <v>974,93</v>
      </c>
      <c r="AH2681" s="233"/>
      <c r="AI2681" s="127" t="e">
        <f t="shared" si="396"/>
        <v>#N/A</v>
      </c>
      <c r="AJ2681" s="124">
        <v>26786828</v>
      </c>
      <c r="AK2681" s="122" t="s">
        <v>1394</v>
      </c>
      <c r="AL2681" s="126" t="str">
        <f t="shared" si="397"/>
        <v>Mauricio Alves</v>
      </c>
    </row>
    <row r="2682" spans="1:38" hidden="1" x14ac:dyDescent="0.25">
      <c r="A2682" s="43" t="s">
        <v>106</v>
      </c>
      <c r="B2682" s="30" t="s">
        <v>39</v>
      </c>
      <c r="C2682" s="26" t="s">
        <v>52</v>
      </c>
      <c r="D2682" s="26" t="s">
        <v>40</v>
      </c>
      <c r="E2682" s="27">
        <v>45407184</v>
      </c>
      <c r="F2682" s="67">
        <v>597</v>
      </c>
      <c r="G2682" s="67"/>
      <c r="H2682" s="44">
        <v>6000867732</v>
      </c>
      <c r="I2682" s="227"/>
      <c r="J2682" s="55"/>
      <c r="K2682" s="234" t="str">
        <f t="shared" si="402"/>
        <v>Custeio</v>
      </c>
      <c r="L2682" s="47"/>
      <c r="M2682" s="47" t="s">
        <v>99</v>
      </c>
      <c r="N2682" s="26" t="str">
        <f t="shared" si="403"/>
        <v>Pendente</v>
      </c>
      <c r="O2682" s="47" t="s">
        <v>122</v>
      </c>
      <c r="P2682" s="47" t="s">
        <v>81</v>
      </c>
      <c r="Q2682" s="26">
        <f>IFERROR(IFERROR(VLOOKUP(H2682,[1]STATUS_CAPEX!I:J,2,0),VLOOKUP(H2682,[1]STATUS_OPEX!H:I,2,0)),0)</f>
        <v>0</v>
      </c>
      <c r="R2682" s="136">
        <v>45644</v>
      </c>
      <c r="S2682" s="32" t="s">
        <v>66</v>
      </c>
      <c r="T2682" s="47" t="s">
        <v>72</v>
      </c>
      <c r="U2682" s="33" t="s">
        <v>67</v>
      </c>
      <c r="V2682" s="33" t="str">
        <f t="shared" si="399"/>
        <v>OK</v>
      </c>
      <c r="W2682" s="33" t="s">
        <v>49</v>
      </c>
      <c r="X2682" s="33" t="s">
        <v>49</v>
      </c>
      <c r="Y2682" s="33" t="str">
        <f t="shared" si="401"/>
        <v>OK</v>
      </c>
      <c r="Z2682" s="14">
        <f t="shared" si="404"/>
        <v>0.4</v>
      </c>
      <c r="AA2682" s="48">
        <v>1300.24</v>
      </c>
      <c r="AB2682" s="76" t="str">
        <f>IFERROR(VLOOKUP(H2682,[1]!Tabela11[[#All],[PEP/ORDEM]:[Mês_Acompanhamento]],8,0),"GIRO")</f>
        <v>GIRO</v>
      </c>
      <c r="AC2682" s="104" t="s">
        <v>1048</v>
      </c>
      <c r="AD2682" s="232">
        <v>45644</v>
      </c>
      <c r="AE2682" s="32" t="str">
        <f t="shared" si="398"/>
        <v>Realizado</v>
      </c>
      <c r="AF2682" s="114" t="str">
        <f>IFERROR(VLOOKUP(H2682,'[1]ENVIADO EQUATORIAL '!B:H,7,0),"Proximo Ciclo")</f>
        <v>Proximo Ciclo</v>
      </c>
      <c r="AG2682" s="49" t="str">
        <f t="shared" si="394"/>
        <v>974,93</v>
      </c>
      <c r="AH2682" s="235"/>
      <c r="AI2682" s="50" t="e">
        <f t="shared" si="396"/>
        <v>#N/A</v>
      </c>
      <c r="AJ2682" s="110">
        <v>26786856</v>
      </c>
      <c r="AK2682" s="39" t="s">
        <v>1394</v>
      </c>
      <c r="AL2682" s="49" t="str">
        <f t="shared" si="397"/>
        <v>Mauricio Alves</v>
      </c>
    </row>
    <row r="2683" spans="1:38" hidden="1" x14ac:dyDescent="0.25">
      <c r="A2683" s="43" t="s">
        <v>106</v>
      </c>
      <c r="B2683" s="153" t="s">
        <v>39</v>
      </c>
      <c r="C2683" s="26" t="s">
        <v>52</v>
      </c>
      <c r="D2683" s="26" t="s">
        <v>40</v>
      </c>
      <c r="E2683" s="27">
        <v>45407705</v>
      </c>
      <c r="F2683" s="67">
        <v>598</v>
      </c>
      <c r="G2683" s="67"/>
      <c r="H2683" s="44">
        <v>6000867731</v>
      </c>
      <c r="I2683" s="227"/>
      <c r="J2683" s="55"/>
      <c r="K2683" s="234" t="str">
        <f t="shared" si="402"/>
        <v>Custeio</v>
      </c>
      <c r="L2683" s="47"/>
      <c r="M2683" s="47" t="s">
        <v>99</v>
      </c>
      <c r="N2683" s="26" t="str">
        <f t="shared" si="403"/>
        <v>Pendente</v>
      </c>
      <c r="O2683" s="47" t="s">
        <v>100</v>
      </c>
      <c r="P2683" s="47" t="s">
        <v>81</v>
      </c>
      <c r="Q2683" s="26">
        <f>IFERROR(IFERROR(VLOOKUP(H2683,[1]STATUS_CAPEX!I:J,2,0),VLOOKUP(H2683,[1]STATUS_OPEX!H:I,2,0)),0)</f>
        <v>0</v>
      </c>
      <c r="R2683" s="136">
        <v>45644</v>
      </c>
      <c r="S2683" s="32" t="s">
        <v>66</v>
      </c>
      <c r="T2683" s="47" t="s">
        <v>72</v>
      </c>
      <c r="U2683" s="33" t="s">
        <v>67</v>
      </c>
      <c r="V2683" s="33" t="str">
        <f t="shared" si="399"/>
        <v>OK</v>
      </c>
      <c r="W2683" s="33" t="s">
        <v>49</v>
      </c>
      <c r="X2683" s="33" t="s">
        <v>49</v>
      </c>
      <c r="Y2683" s="33" t="str">
        <f t="shared" si="401"/>
        <v>OK</v>
      </c>
      <c r="Z2683" s="14">
        <f t="shared" si="404"/>
        <v>0.4</v>
      </c>
      <c r="AA2683" s="48">
        <v>1300.24</v>
      </c>
      <c r="AB2683" s="76" t="str">
        <f>IFERROR(VLOOKUP(H2683,[1]!Tabela11[[#All],[PEP/ORDEM]:[Mês_Acompanhamento]],8,0),"GIRO")</f>
        <v>GIRO</v>
      </c>
      <c r="AC2683" s="104" t="s">
        <v>1048</v>
      </c>
      <c r="AD2683" s="232">
        <v>45644</v>
      </c>
      <c r="AE2683" s="32" t="str">
        <f t="shared" si="398"/>
        <v>Realizado</v>
      </c>
      <c r="AF2683" s="114" t="str">
        <f>IFERROR(VLOOKUP(H2683,'[1]ENVIADO EQUATORIAL '!B:H,7,0),"Proximo Ciclo")</f>
        <v>Proximo Ciclo</v>
      </c>
      <c r="AG2683" s="49">
        <f t="shared" si="394"/>
        <v>974.93</v>
      </c>
      <c r="AH2683" s="40">
        <v>2548098.5699999998</v>
      </c>
      <c r="AI2683" s="50" t="e">
        <f t="shared" si="396"/>
        <v>#N/A</v>
      </c>
      <c r="AJ2683" s="110">
        <v>26786882</v>
      </c>
      <c r="AK2683" s="39">
        <v>974.93</v>
      </c>
      <c r="AL2683" s="49" t="str">
        <f t="shared" si="397"/>
        <v>Mauricio Alves</v>
      </c>
    </row>
    <row r="2684" spans="1:38" hidden="1" x14ac:dyDescent="0.25">
      <c r="A2684" s="221" t="s">
        <v>0</v>
      </c>
      <c r="B2684" s="26" t="s">
        <v>180</v>
      </c>
      <c r="C2684" s="26" t="s">
        <v>180</v>
      </c>
      <c r="D2684" s="26" t="s">
        <v>40</v>
      </c>
      <c r="E2684" s="27">
        <v>44461</v>
      </c>
      <c r="F2684" s="67">
        <v>599</v>
      </c>
      <c r="G2684" s="67"/>
      <c r="H2684" s="44" t="s">
        <v>1395</v>
      </c>
      <c r="I2684" s="45" t="s">
        <v>63</v>
      </c>
      <c r="J2684" s="45" t="s">
        <v>63</v>
      </c>
      <c r="K2684" s="234" t="str">
        <f t="shared" si="402"/>
        <v>EME</v>
      </c>
      <c r="L2684" s="47"/>
      <c r="M2684" s="47" t="s">
        <v>99</v>
      </c>
      <c r="N2684" s="26" t="str">
        <f t="shared" si="403"/>
        <v>Pendente</v>
      </c>
      <c r="O2684" s="47" t="s">
        <v>137</v>
      </c>
      <c r="P2684" s="47" t="s">
        <v>700</v>
      </c>
      <c r="Q2684" s="26">
        <f>IFERROR(IFERROR(VLOOKUP(H2684,[1]STATUS_CAPEX!I:J,2,0),VLOOKUP(H2684,[1]STATUS_OPEX!H:I,2,0)),0)</f>
        <v>0</v>
      </c>
      <c r="R2684" s="136">
        <v>45644</v>
      </c>
      <c r="S2684" s="32" t="s">
        <v>66</v>
      </c>
      <c r="T2684" s="47" t="s">
        <v>48</v>
      </c>
      <c r="U2684" s="33" t="s">
        <v>67</v>
      </c>
      <c r="V2684" s="33" t="str">
        <f t="shared" si="399"/>
        <v>OK</v>
      </c>
      <c r="W2684" s="33" t="s">
        <v>148</v>
      </c>
      <c r="X2684" s="33" t="s">
        <v>148</v>
      </c>
      <c r="Y2684" s="33" t="str">
        <f t="shared" si="401"/>
        <v>NOK</v>
      </c>
      <c r="Z2684" s="14">
        <f t="shared" si="404"/>
        <v>0.2</v>
      </c>
      <c r="AA2684" s="48">
        <v>3897.08</v>
      </c>
      <c r="AB2684" s="76" t="str">
        <f>IFERROR(VLOOKUP(H2684,[1]!Tabela11[[#All],[PEP/ORDEM]:[Mês_Acompanhamento]],8,0),"GIRO")</f>
        <v>GIRO</v>
      </c>
      <c r="AC2684" s="36" t="str">
        <f>IFERROR(VLOOKUP(T2684,[1]STATUS_CAPEX!Q:R,2,0),"SAMUEL OLIVEIRA")</f>
        <v>LUCAS ANDRADE</v>
      </c>
      <c r="AD2684" s="37">
        <v>45645</v>
      </c>
      <c r="AE2684" s="32" t="str">
        <f t="shared" si="398"/>
        <v>Não realizado</v>
      </c>
      <c r="AF2684" s="38" t="s">
        <v>68</v>
      </c>
      <c r="AG2684" s="49">
        <f t="shared" si="394"/>
        <v>0</v>
      </c>
      <c r="AH2684" s="40">
        <v>2548098.5699999998</v>
      </c>
      <c r="AI2684" s="50" t="e">
        <f t="shared" si="396"/>
        <v>#N/A</v>
      </c>
      <c r="AJ2684" s="41">
        <v>0</v>
      </c>
      <c r="AK2684" s="51">
        <v>0</v>
      </c>
      <c r="AL2684" s="49" t="str">
        <f t="shared" si="397"/>
        <v>Mauricio Alves</v>
      </c>
    </row>
    <row r="2685" spans="1:38" hidden="1" x14ac:dyDescent="0.25">
      <c r="A2685" s="43" t="s">
        <v>0</v>
      </c>
      <c r="B2685" s="29" t="s">
        <v>180</v>
      </c>
      <c r="C2685" s="26" t="s">
        <v>558</v>
      </c>
      <c r="D2685" s="26" t="s">
        <v>40</v>
      </c>
      <c r="E2685" s="27">
        <v>48306</v>
      </c>
      <c r="F2685" s="67">
        <v>600</v>
      </c>
      <c r="G2685" s="67"/>
      <c r="H2685" s="46" t="s">
        <v>1396</v>
      </c>
      <c r="I2685" s="209" t="s">
        <v>109</v>
      </c>
      <c r="J2685" s="55" t="s">
        <v>1397</v>
      </c>
      <c r="K2685" s="234" t="str">
        <f t="shared" si="402"/>
        <v>Custeio</v>
      </c>
      <c r="L2685" s="47"/>
      <c r="M2685" s="47" t="s">
        <v>99</v>
      </c>
      <c r="N2685" s="26" t="str">
        <f t="shared" si="403"/>
        <v>Pendente</v>
      </c>
      <c r="O2685" s="47" t="s">
        <v>64</v>
      </c>
      <c r="P2685" s="47" t="s">
        <v>1398</v>
      </c>
      <c r="Q2685" s="26">
        <f>IFERROR(IFERROR(VLOOKUP(H2685,[1]STATUS_CAPEX!I:J,2,0),VLOOKUP(H2685,[1]STATUS_OPEX!H:I,2,0)),0)</f>
        <v>0</v>
      </c>
      <c r="R2685" s="136">
        <v>45644</v>
      </c>
      <c r="S2685" s="32" t="s">
        <v>66</v>
      </c>
      <c r="T2685" s="47" t="s">
        <v>72</v>
      </c>
      <c r="U2685" s="33" t="s">
        <v>67</v>
      </c>
      <c r="V2685" s="33" t="str">
        <f t="shared" si="399"/>
        <v>OK</v>
      </c>
      <c r="W2685" s="33" t="s">
        <v>49</v>
      </c>
      <c r="X2685" s="33" t="s">
        <v>49</v>
      </c>
      <c r="Y2685" s="33" t="str">
        <f t="shared" si="401"/>
        <v>NOK</v>
      </c>
      <c r="Z2685" s="14">
        <f t="shared" si="404"/>
        <v>0.2</v>
      </c>
      <c r="AA2685" s="48">
        <v>1979.23</v>
      </c>
      <c r="AB2685" s="76" t="str">
        <f>IFERROR(VLOOKUP(H2685,[1]!Tabela11[[#All],[PEP/ORDEM]:[Mês_Acompanhamento]],8,0),"GIRO")</f>
        <v>GIRO</v>
      </c>
      <c r="AC2685" s="104" t="s">
        <v>1048</v>
      </c>
      <c r="AD2685" s="232">
        <v>45644</v>
      </c>
      <c r="AE2685" s="32" t="str">
        <f t="shared" si="398"/>
        <v>Não realizado</v>
      </c>
      <c r="AF2685" s="114" t="str">
        <f>IFERROR(VLOOKUP(H2685,'[1]ENVIADO EQUATORIAL '!B:H,7,0),"Proximo Ciclo")</f>
        <v>Proximo Ciclo</v>
      </c>
      <c r="AG2685" s="49">
        <f t="shared" si="394"/>
        <v>1979.23</v>
      </c>
      <c r="AH2685" s="40">
        <v>2548098.5699999998</v>
      </c>
      <c r="AI2685" s="50" t="e">
        <f t="shared" si="396"/>
        <v>#N/A</v>
      </c>
      <c r="AJ2685" s="110"/>
      <c r="AK2685" s="39"/>
      <c r="AL2685" s="49" t="str">
        <f t="shared" si="397"/>
        <v>Mauricio Alves</v>
      </c>
    </row>
    <row r="2686" spans="1:38" hidden="1" x14ac:dyDescent="0.25">
      <c r="A2686" s="43" t="s">
        <v>0</v>
      </c>
      <c r="B2686" s="26" t="s">
        <v>180</v>
      </c>
      <c r="C2686" s="26" t="s">
        <v>558</v>
      </c>
      <c r="D2686" s="26" t="s">
        <v>40</v>
      </c>
      <c r="E2686" s="27">
        <v>56892</v>
      </c>
      <c r="F2686" s="67">
        <v>601</v>
      </c>
      <c r="G2686" s="67"/>
      <c r="H2686" s="46">
        <v>6000869005</v>
      </c>
      <c r="I2686" s="209" t="s">
        <v>109</v>
      </c>
      <c r="J2686" s="55" t="s">
        <v>1397</v>
      </c>
      <c r="K2686" s="234" t="str">
        <f t="shared" si="402"/>
        <v>Custeio</v>
      </c>
      <c r="L2686" s="47"/>
      <c r="M2686" s="47" t="s">
        <v>99</v>
      </c>
      <c r="N2686" s="26" t="str">
        <f t="shared" si="403"/>
        <v>Pendente</v>
      </c>
      <c r="O2686" s="47" t="s">
        <v>64</v>
      </c>
      <c r="P2686" s="47" t="s">
        <v>81</v>
      </c>
      <c r="Q2686" s="26">
        <f>IFERROR(IFERROR(VLOOKUP(H2686,[1]STATUS_CAPEX!I:J,2,0),VLOOKUP(H2686,[1]STATUS_OPEX!H:I,2,0)),0)</f>
        <v>0</v>
      </c>
      <c r="R2686" s="136">
        <v>45644</v>
      </c>
      <c r="S2686" s="32" t="s">
        <v>66</v>
      </c>
      <c r="T2686" s="47" t="s">
        <v>72</v>
      </c>
      <c r="U2686" s="33" t="s">
        <v>67</v>
      </c>
      <c r="V2686" s="33" t="str">
        <f t="shared" si="399"/>
        <v>OK</v>
      </c>
      <c r="W2686" s="33" t="s">
        <v>49</v>
      </c>
      <c r="X2686" s="33" t="s">
        <v>49</v>
      </c>
      <c r="Y2686" s="33" t="str">
        <f t="shared" si="401"/>
        <v>OK</v>
      </c>
      <c r="Z2686" s="14">
        <f t="shared" si="404"/>
        <v>0.4</v>
      </c>
      <c r="AA2686" s="48">
        <v>2584.1799999999998</v>
      </c>
      <c r="AB2686" s="76" t="str">
        <f>IFERROR(VLOOKUP(H2686,[1]!Tabela11[[#All],[PEP/ORDEM]:[Mês_Acompanhamento]],8,0),"GIRO")</f>
        <v>GIRO</v>
      </c>
      <c r="AC2686" s="104" t="s">
        <v>1048</v>
      </c>
      <c r="AD2686" s="232">
        <v>45644</v>
      </c>
      <c r="AE2686" s="32" t="str">
        <f t="shared" si="398"/>
        <v>Realizado</v>
      </c>
      <c r="AF2686" s="114" t="str">
        <f>IFERROR(VLOOKUP(H2686,'[1]ENVIADO EQUATORIAL '!B:H,7,0),"Proximo Ciclo")</f>
        <v>Proximo Ciclo</v>
      </c>
      <c r="AG2686" s="49" t="str">
        <f t="shared" si="394"/>
        <v>387,36</v>
      </c>
      <c r="AH2686" s="40">
        <v>2548098.5699999998</v>
      </c>
      <c r="AI2686" s="50" t="e">
        <f t="shared" si="396"/>
        <v>#N/A</v>
      </c>
      <c r="AJ2686" s="110">
        <v>26786972</v>
      </c>
      <c r="AK2686" s="39" t="s">
        <v>1399</v>
      </c>
      <c r="AL2686" s="49" t="str">
        <f t="shared" si="397"/>
        <v>Mauricio Alves</v>
      </c>
    </row>
    <row r="2687" spans="1:38" hidden="1" x14ac:dyDescent="0.25">
      <c r="A2687" s="43" t="s">
        <v>0</v>
      </c>
      <c r="B2687" s="43" t="s">
        <v>180</v>
      </c>
      <c r="C2687" s="26" t="s">
        <v>558</v>
      </c>
      <c r="D2687" s="26" t="s">
        <v>40</v>
      </c>
      <c r="E2687" s="27">
        <v>55596</v>
      </c>
      <c r="F2687" s="67">
        <v>602</v>
      </c>
      <c r="G2687" s="67"/>
      <c r="H2687" s="46" t="s">
        <v>1400</v>
      </c>
      <c r="I2687" s="209" t="s">
        <v>109</v>
      </c>
      <c r="J2687" s="55" t="s">
        <v>1397</v>
      </c>
      <c r="K2687" s="234" t="str">
        <f t="shared" si="402"/>
        <v>Custeio</v>
      </c>
      <c r="L2687" s="47"/>
      <c r="M2687" s="47" t="s">
        <v>99</v>
      </c>
      <c r="N2687" s="26" t="str">
        <f t="shared" si="403"/>
        <v>Pendente</v>
      </c>
      <c r="O2687" s="47" t="s">
        <v>64</v>
      </c>
      <c r="P2687" s="47" t="s">
        <v>1331</v>
      </c>
      <c r="Q2687" s="26">
        <f>IFERROR(IFERROR(VLOOKUP(H2687,[1]STATUS_CAPEX!I:J,2,0),VLOOKUP(H2687,[1]STATUS_OPEX!H:I,2,0)),0)</f>
        <v>0</v>
      </c>
      <c r="R2687" s="136">
        <v>45644</v>
      </c>
      <c r="S2687" s="32" t="s">
        <v>66</v>
      </c>
      <c r="T2687" s="47" t="s">
        <v>72</v>
      </c>
      <c r="U2687" s="33" t="s">
        <v>67</v>
      </c>
      <c r="V2687" s="33" t="str">
        <f t="shared" si="399"/>
        <v>OK</v>
      </c>
      <c r="W2687" s="33" t="s">
        <v>49</v>
      </c>
      <c r="X2687" s="33" t="s">
        <v>49</v>
      </c>
      <c r="Y2687" s="33" t="str">
        <f t="shared" si="401"/>
        <v>OK</v>
      </c>
      <c r="Z2687" s="14">
        <f t="shared" si="404"/>
        <v>0.4</v>
      </c>
      <c r="AA2687" s="48">
        <v>94.65</v>
      </c>
      <c r="AB2687" s="76" t="str">
        <f>IFERROR(VLOOKUP(H2687,[1]!Tabela11[[#All],[PEP/ORDEM]:[Mês_Acompanhamento]],8,0),"GIRO")</f>
        <v>GIRO</v>
      </c>
      <c r="AC2687" s="104" t="s">
        <v>1048</v>
      </c>
      <c r="AD2687" s="232">
        <v>45644</v>
      </c>
      <c r="AE2687" s="32" t="str">
        <f t="shared" si="398"/>
        <v>Não realizado</v>
      </c>
      <c r="AF2687" s="114" t="str">
        <f>IFERROR(VLOOKUP(H2687,'[1]ENVIADO EQUATORIAL '!B:H,7,0),"Proximo Ciclo")</f>
        <v>Proximo Ciclo</v>
      </c>
      <c r="AG2687" s="49">
        <f t="shared" si="394"/>
        <v>387.36</v>
      </c>
      <c r="AH2687" s="40">
        <v>2548098.5699999998</v>
      </c>
      <c r="AI2687" s="50" t="e">
        <f t="shared" si="396"/>
        <v>#N/A</v>
      </c>
      <c r="AJ2687" s="110"/>
      <c r="AK2687" s="39">
        <v>387.36</v>
      </c>
      <c r="AL2687" s="49" t="str">
        <f t="shared" si="397"/>
        <v>Mauricio Alves</v>
      </c>
    </row>
    <row r="2688" spans="1:38" hidden="1" x14ac:dyDescent="0.25">
      <c r="A2688" s="221" t="s">
        <v>183</v>
      </c>
      <c r="B2688" s="26" t="s">
        <v>1195</v>
      </c>
      <c r="C2688" s="26" t="s">
        <v>513</v>
      </c>
      <c r="D2688" s="26"/>
      <c r="E2688" s="27">
        <v>64408</v>
      </c>
      <c r="F2688" s="67">
        <v>603</v>
      </c>
      <c r="G2688" s="67"/>
      <c r="H2688" s="46" t="s">
        <v>275</v>
      </c>
      <c r="I2688" s="45" t="s">
        <v>63</v>
      </c>
      <c r="J2688" s="45" t="s">
        <v>63</v>
      </c>
      <c r="K2688" s="234" t="str">
        <f t="shared" si="402"/>
        <v>Custeio</v>
      </c>
      <c r="L2688" s="47"/>
      <c r="M2688" s="47" t="s">
        <v>99</v>
      </c>
      <c r="N2688" s="26" t="str">
        <f t="shared" si="403"/>
        <v>Pendente</v>
      </c>
      <c r="O2688" s="47" t="s">
        <v>45</v>
      </c>
      <c r="P2688" s="47" t="s">
        <v>705</v>
      </c>
      <c r="Q2688" s="26">
        <f>IFERROR(IFERROR(VLOOKUP(H2688,[1]STATUS_CAPEX!I:J,2,0),VLOOKUP(H2688,[1]STATUS_OPEX!H:I,2,0)),0)</f>
        <v>0</v>
      </c>
      <c r="R2688" s="136">
        <v>45644</v>
      </c>
      <c r="S2688" s="32" t="s">
        <v>66</v>
      </c>
      <c r="T2688" s="47" t="s">
        <v>48</v>
      </c>
      <c r="U2688" s="33" t="s">
        <v>67</v>
      </c>
      <c r="V2688" s="33" t="str">
        <f t="shared" si="399"/>
        <v>OK</v>
      </c>
      <c r="W2688" s="33" t="s">
        <v>148</v>
      </c>
      <c r="X2688" s="33" t="s">
        <v>148</v>
      </c>
      <c r="Y2688" s="33" t="str">
        <f t="shared" si="401"/>
        <v>NOK</v>
      </c>
      <c r="Z2688" s="14">
        <f t="shared" si="404"/>
        <v>0.2</v>
      </c>
      <c r="AA2688" s="48">
        <v>10613.36</v>
      </c>
      <c r="AB2688" s="76" t="str">
        <f>IFERROR(VLOOKUP(H2688,[1]!Tabela11[[#All],[PEP/ORDEM]:[Mês_Acompanhamento]],8,0),"GIRO")</f>
        <v>GIRO</v>
      </c>
      <c r="AC2688" s="36" t="str">
        <f>IFERROR(VLOOKUP(T2688,[1]STATUS_CAPEX!Q:R,2,0),"SAMUEL OLIVEIRA")</f>
        <v>LUCAS ANDRADE</v>
      </c>
      <c r="AD2688" s="37" t="s">
        <v>1401</v>
      </c>
      <c r="AE2688" s="32" t="str">
        <f t="shared" si="398"/>
        <v>Não realizado</v>
      </c>
      <c r="AF2688" s="114" t="str">
        <f>IFERROR(VLOOKUP(H2688,'[1]ENVIADO EQUATORIAL '!B:H,7,0),"Proximo Ciclo")</f>
        <v>Proximo Ciclo</v>
      </c>
      <c r="AG2688" s="49">
        <f t="shared" si="394"/>
        <v>0</v>
      </c>
      <c r="AH2688" s="40">
        <v>2548098.5699999998</v>
      </c>
      <c r="AI2688" s="50" t="e">
        <f t="shared" si="396"/>
        <v>#N/A</v>
      </c>
      <c r="AJ2688" s="41">
        <v>0</v>
      </c>
      <c r="AK2688" s="51">
        <v>0</v>
      </c>
      <c r="AL2688" s="49" t="str">
        <f t="shared" si="397"/>
        <v>Erica Fragoso</v>
      </c>
    </row>
    <row r="2689" spans="1:38" hidden="1" x14ac:dyDescent="0.25">
      <c r="A2689" s="221" t="s">
        <v>0</v>
      </c>
      <c r="B2689" s="26" t="s">
        <v>180</v>
      </c>
      <c r="C2689" s="26" t="s">
        <v>180</v>
      </c>
      <c r="D2689" s="26" t="s">
        <v>40</v>
      </c>
      <c r="E2689" s="27">
        <v>71554</v>
      </c>
      <c r="F2689" s="67">
        <v>604</v>
      </c>
      <c r="G2689" s="67"/>
      <c r="H2689" s="44" t="s">
        <v>1402</v>
      </c>
      <c r="I2689" s="45" t="s">
        <v>63</v>
      </c>
      <c r="J2689" s="45" t="s">
        <v>63</v>
      </c>
      <c r="K2689" s="234" t="str">
        <f t="shared" si="402"/>
        <v>EME</v>
      </c>
      <c r="L2689" s="47"/>
      <c r="M2689" s="47" t="s">
        <v>99</v>
      </c>
      <c r="N2689" s="26" t="str">
        <f t="shared" si="403"/>
        <v>Pendente</v>
      </c>
      <c r="O2689" s="47" t="s">
        <v>45</v>
      </c>
      <c r="P2689" s="47" t="s">
        <v>705</v>
      </c>
      <c r="Q2689" s="26">
        <f>IFERROR(IFERROR(VLOOKUP(H2689,[1]STATUS_CAPEX!I:J,2,0),VLOOKUP(H2689,[1]STATUS_OPEX!H:I,2,0)),0)</f>
        <v>0</v>
      </c>
      <c r="R2689" s="136">
        <v>45644</v>
      </c>
      <c r="S2689" s="32" t="s">
        <v>66</v>
      </c>
      <c r="T2689" s="47" t="s">
        <v>48</v>
      </c>
      <c r="U2689" s="33" t="s">
        <v>67</v>
      </c>
      <c r="V2689" s="33" t="str">
        <f t="shared" si="399"/>
        <v>OK</v>
      </c>
      <c r="W2689" s="33" t="s">
        <v>148</v>
      </c>
      <c r="X2689" s="33" t="s">
        <v>148</v>
      </c>
      <c r="Y2689" s="33" t="str">
        <f t="shared" si="401"/>
        <v>NOK</v>
      </c>
      <c r="Z2689" s="14">
        <f t="shared" si="404"/>
        <v>0.2</v>
      </c>
      <c r="AA2689" s="48">
        <v>4300.5</v>
      </c>
      <c r="AB2689" s="76" t="str">
        <f>IFERROR(VLOOKUP(H2689,[1]!Tabela11[[#All],[PEP/ORDEM]:[Mês_Acompanhamento]],8,0),"GIRO")</f>
        <v>GIRO</v>
      </c>
      <c r="AC2689" s="36" t="str">
        <f>IFERROR(VLOOKUP(T2689,[1]STATUS_CAPEX!Q:R,2,0),"SAMUEL OLIVEIRA")</f>
        <v>LUCAS ANDRADE</v>
      </c>
      <c r="AD2689" s="37">
        <v>45645</v>
      </c>
      <c r="AE2689" s="32" t="str">
        <f t="shared" si="398"/>
        <v>Não realizado</v>
      </c>
      <c r="AF2689" s="38" t="s">
        <v>68</v>
      </c>
      <c r="AG2689" s="49">
        <f t="shared" ref="AG2689:AG2711" si="405">IF(AK2689="",AA2689,AK2689)</f>
        <v>0</v>
      </c>
      <c r="AH2689" s="40">
        <v>2548098.5699999998</v>
      </c>
      <c r="AI2689" s="50" t="e">
        <f t="shared" si="396"/>
        <v>#N/A</v>
      </c>
      <c r="AJ2689" s="41">
        <v>0</v>
      </c>
      <c r="AK2689" s="51">
        <v>0</v>
      </c>
      <c r="AL2689" s="49" t="str">
        <f t="shared" si="397"/>
        <v>Mauricio Alves</v>
      </c>
    </row>
    <row r="2690" spans="1:38" hidden="1" x14ac:dyDescent="0.25">
      <c r="A2690" s="221" t="s">
        <v>0</v>
      </c>
      <c r="B2690" s="26" t="s">
        <v>180</v>
      </c>
      <c r="C2690" s="26" t="s">
        <v>180</v>
      </c>
      <c r="D2690" s="26" t="s">
        <v>40</v>
      </c>
      <c r="E2690" s="27">
        <v>72371</v>
      </c>
      <c r="F2690" s="67">
        <v>605</v>
      </c>
      <c r="G2690" s="67"/>
      <c r="H2690" s="44" t="s">
        <v>1403</v>
      </c>
      <c r="I2690" s="45" t="s">
        <v>63</v>
      </c>
      <c r="J2690" s="45" t="s">
        <v>63</v>
      </c>
      <c r="K2690" s="234" t="str">
        <f t="shared" si="402"/>
        <v>EME</v>
      </c>
      <c r="L2690" s="47"/>
      <c r="M2690" s="47" t="s">
        <v>99</v>
      </c>
      <c r="N2690" s="26" t="str">
        <f t="shared" si="403"/>
        <v>Pendente</v>
      </c>
      <c r="O2690" s="47" t="s">
        <v>45</v>
      </c>
      <c r="P2690" s="47" t="s">
        <v>705</v>
      </c>
      <c r="Q2690" s="26">
        <f>IFERROR(IFERROR(VLOOKUP(H2690,[1]STATUS_CAPEX!I:J,2,0),VLOOKUP(H2690,[1]STATUS_OPEX!H:I,2,0)),0)</f>
        <v>0</v>
      </c>
      <c r="R2690" s="136">
        <v>45644</v>
      </c>
      <c r="S2690" s="32" t="s">
        <v>66</v>
      </c>
      <c r="T2690" s="47" t="s">
        <v>48</v>
      </c>
      <c r="U2690" s="33" t="s">
        <v>67</v>
      </c>
      <c r="V2690" s="33" t="str">
        <f t="shared" si="399"/>
        <v>OK</v>
      </c>
      <c r="W2690" s="33" t="s">
        <v>148</v>
      </c>
      <c r="X2690" s="33" t="s">
        <v>148</v>
      </c>
      <c r="Y2690" s="33" t="str">
        <f t="shared" si="401"/>
        <v>NOK</v>
      </c>
      <c r="Z2690" s="14">
        <f t="shared" si="404"/>
        <v>0.2</v>
      </c>
      <c r="AA2690" s="48">
        <v>6151.38</v>
      </c>
      <c r="AB2690" s="76" t="str">
        <f>IFERROR(VLOOKUP(H2690,[1]!Tabela11[[#All],[PEP/ORDEM]:[Mês_Acompanhamento]],8,0),"GIRO")</f>
        <v>GIRO</v>
      </c>
      <c r="AC2690" s="36" t="str">
        <f>IFERROR(VLOOKUP(T2690,[1]STATUS_CAPEX!Q:R,2,0),"SAMUEL OLIVEIRA")</f>
        <v>LUCAS ANDRADE</v>
      </c>
      <c r="AD2690" s="37">
        <v>45645</v>
      </c>
      <c r="AE2690" s="32" t="str">
        <f t="shared" si="398"/>
        <v>Não realizado</v>
      </c>
      <c r="AF2690" s="38" t="s">
        <v>68</v>
      </c>
      <c r="AG2690" s="49">
        <f t="shared" si="405"/>
        <v>0</v>
      </c>
      <c r="AH2690" s="40">
        <v>2548098.5699999998</v>
      </c>
      <c r="AI2690" s="50" t="e">
        <f t="shared" ref="AI2690:AI2711" si="406">VLOOKUP(T2690,AN:AO,2,0)</f>
        <v>#N/A</v>
      </c>
      <c r="AJ2690" s="41">
        <v>0</v>
      </c>
      <c r="AK2690" s="51">
        <v>0</v>
      </c>
      <c r="AL2690" s="49" t="str">
        <f t="shared" ref="AL2690:AL2711" si="407">IF(OR(A2690="pendência planejamento", A2690="pendência construtiva", A2690="logistica equatorial"), "Erica Fragoso", IF(OR(A2690="obras coms", A2690="obras conc", A2690="pendência fechamento", A2690="almoxarifado", A2690="Fechamento", A2690="Disponibilidade Noturna", A2690="Sobre Aviso", A2690="Disponibilidade Contrato", A2690="Disponibilidade"), "Mauricio Alves", ""))</f>
        <v>Mauricio Alves</v>
      </c>
    </row>
    <row r="2691" spans="1:38" hidden="1" x14ac:dyDescent="0.25">
      <c r="A2691" s="221" t="s">
        <v>183</v>
      </c>
      <c r="B2691" s="26" t="s">
        <v>1195</v>
      </c>
      <c r="C2691" s="26" t="s">
        <v>513</v>
      </c>
      <c r="D2691" s="26"/>
      <c r="E2691" s="27">
        <v>67598</v>
      </c>
      <c r="F2691" s="67">
        <v>606</v>
      </c>
      <c r="G2691" s="67"/>
      <c r="H2691" s="46" t="s">
        <v>275</v>
      </c>
      <c r="I2691" s="45" t="s">
        <v>63</v>
      </c>
      <c r="J2691" s="45" t="s">
        <v>63</v>
      </c>
      <c r="K2691" s="234" t="str">
        <f t="shared" si="402"/>
        <v>Custeio</v>
      </c>
      <c r="L2691" s="47"/>
      <c r="M2691" s="47" t="s">
        <v>99</v>
      </c>
      <c r="N2691" s="26" t="str">
        <f t="shared" si="403"/>
        <v>Pendente</v>
      </c>
      <c r="O2691" s="47" t="s">
        <v>45</v>
      </c>
      <c r="P2691" s="47" t="s">
        <v>700</v>
      </c>
      <c r="Q2691" s="26">
        <f>IFERROR(IFERROR(VLOOKUP(H2691,[1]STATUS_CAPEX!I:J,2,0),VLOOKUP(H2691,[1]STATUS_OPEX!H:I,2,0)),0)</f>
        <v>0</v>
      </c>
      <c r="R2691" s="136">
        <v>45644</v>
      </c>
      <c r="S2691" s="32" t="s">
        <v>66</v>
      </c>
      <c r="T2691" s="47" t="s">
        <v>48</v>
      </c>
      <c r="U2691" s="33" t="s">
        <v>67</v>
      </c>
      <c r="V2691" s="33" t="str">
        <f t="shared" si="399"/>
        <v>OK</v>
      </c>
      <c r="W2691" s="33" t="s">
        <v>148</v>
      </c>
      <c r="X2691" s="33" t="s">
        <v>148</v>
      </c>
      <c r="Y2691" s="33" t="str">
        <f t="shared" si="401"/>
        <v>NOK</v>
      </c>
      <c r="Z2691" s="14">
        <f t="shared" si="404"/>
        <v>0.2</v>
      </c>
      <c r="AA2691" s="48">
        <v>3489.68</v>
      </c>
      <c r="AB2691" s="76" t="str">
        <f>IFERROR(VLOOKUP(H2691,[1]!Tabela11[[#All],[PEP/ORDEM]:[Mês_Acompanhamento]],8,0),"GIRO")</f>
        <v>GIRO</v>
      </c>
      <c r="AC2691" s="36" t="str">
        <f>IFERROR(VLOOKUP(T2691,[1]STATUS_CAPEX!Q:R,2,0),"SAMUEL OLIVEIRA")</f>
        <v>LUCAS ANDRADE</v>
      </c>
      <c r="AD2691" s="37" t="s">
        <v>1401</v>
      </c>
      <c r="AE2691" s="32" t="str">
        <f t="shared" ref="AE2691:AE2711" si="408">IF(AND(AJ2691&gt;0, AK2691&gt;0), "Realizado", "Não realizado")</f>
        <v>Não realizado</v>
      </c>
      <c r="AF2691" s="114" t="str">
        <f>IFERROR(VLOOKUP(H2691,'[1]ENVIADO EQUATORIAL '!B:H,7,0),"Proximo Ciclo")</f>
        <v>Proximo Ciclo</v>
      </c>
      <c r="AG2691" s="49">
        <f t="shared" si="405"/>
        <v>0</v>
      </c>
      <c r="AH2691" s="40">
        <v>2548098.5699999998</v>
      </c>
      <c r="AI2691" s="50" t="e">
        <f t="shared" si="406"/>
        <v>#N/A</v>
      </c>
      <c r="AJ2691" s="41">
        <v>0</v>
      </c>
      <c r="AK2691" s="51">
        <v>0</v>
      </c>
      <c r="AL2691" s="49" t="str">
        <f t="shared" si="407"/>
        <v>Erica Fragoso</v>
      </c>
    </row>
    <row r="2692" spans="1:38" hidden="1" x14ac:dyDescent="0.25">
      <c r="A2692" s="221" t="s">
        <v>183</v>
      </c>
      <c r="B2692" s="26" t="s">
        <v>1195</v>
      </c>
      <c r="C2692" s="26" t="s">
        <v>513</v>
      </c>
      <c r="D2692" s="26"/>
      <c r="E2692" s="27">
        <v>68681</v>
      </c>
      <c r="F2692" s="67">
        <v>607</v>
      </c>
      <c r="G2692" s="67"/>
      <c r="H2692" s="46" t="s">
        <v>275</v>
      </c>
      <c r="I2692" s="45" t="s">
        <v>63</v>
      </c>
      <c r="J2692" s="45" t="s">
        <v>63</v>
      </c>
      <c r="K2692" s="234" t="str">
        <f t="shared" si="402"/>
        <v>Custeio</v>
      </c>
      <c r="L2692" s="47"/>
      <c r="M2692" s="47" t="s">
        <v>99</v>
      </c>
      <c r="N2692" s="26" t="str">
        <f t="shared" si="403"/>
        <v>Pendente</v>
      </c>
      <c r="O2692" s="47" t="s">
        <v>64</v>
      </c>
      <c r="P2692" s="47" t="s">
        <v>700</v>
      </c>
      <c r="Q2692" s="26">
        <f>IFERROR(IFERROR(VLOOKUP(H2692,[1]STATUS_CAPEX!I:J,2,0),VLOOKUP(H2692,[1]STATUS_OPEX!H:I,2,0)),0)</f>
        <v>0</v>
      </c>
      <c r="R2692" s="136">
        <v>45644</v>
      </c>
      <c r="S2692" s="32" t="s">
        <v>66</v>
      </c>
      <c r="T2692" s="47" t="s">
        <v>48</v>
      </c>
      <c r="U2692" s="33" t="s">
        <v>67</v>
      </c>
      <c r="V2692" s="33" t="str">
        <f t="shared" si="399"/>
        <v>OK</v>
      </c>
      <c r="W2692" s="33" t="s">
        <v>148</v>
      </c>
      <c r="X2692" s="33" t="s">
        <v>148</v>
      </c>
      <c r="Y2692" s="33" t="str">
        <f t="shared" si="401"/>
        <v>NOK</v>
      </c>
      <c r="Z2692" s="14">
        <f t="shared" si="404"/>
        <v>0.2</v>
      </c>
      <c r="AA2692" s="48">
        <v>3489.68</v>
      </c>
      <c r="AB2692" s="76" t="str">
        <f>IFERROR(VLOOKUP(H2692,[1]!Tabela11[[#All],[PEP/ORDEM]:[Mês_Acompanhamento]],8,0),"GIRO")</f>
        <v>GIRO</v>
      </c>
      <c r="AC2692" s="36" t="str">
        <f>IFERROR(VLOOKUP(T2692,[1]STATUS_CAPEX!Q:R,2,0),"SAMUEL OLIVEIRA")</f>
        <v>LUCAS ANDRADE</v>
      </c>
      <c r="AD2692" s="37" t="s">
        <v>1401</v>
      </c>
      <c r="AE2692" s="32" t="str">
        <f t="shared" si="408"/>
        <v>Não realizado</v>
      </c>
      <c r="AF2692" s="114" t="str">
        <f>IFERROR(VLOOKUP(H2692,'[1]ENVIADO EQUATORIAL '!B:H,7,0),"Proximo Ciclo")</f>
        <v>Proximo Ciclo</v>
      </c>
      <c r="AG2692" s="49">
        <f t="shared" si="405"/>
        <v>0</v>
      </c>
      <c r="AH2692" s="40">
        <v>2548098.5699999998</v>
      </c>
      <c r="AI2692" s="50" t="e">
        <f t="shared" si="406"/>
        <v>#N/A</v>
      </c>
      <c r="AJ2692" s="41">
        <v>0</v>
      </c>
      <c r="AK2692" s="51">
        <v>0</v>
      </c>
      <c r="AL2692" s="49" t="str">
        <f t="shared" si="407"/>
        <v>Erica Fragoso</v>
      </c>
    </row>
    <row r="2693" spans="1:38" hidden="1" x14ac:dyDescent="0.25">
      <c r="A2693" s="221" t="s">
        <v>0</v>
      </c>
      <c r="B2693" s="26" t="s">
        <v>180</v>
      </c>
      <c r="C2693" s="26" t="s">
        <v>180</v>
      </c>
      <c r="D2693" s="26" t="s">
        <v>40</v>
      </c>
      <c r="E2693" s="27">
        <v>88779</v>
      </c>
      <c r="F2693" s="67">
        <v>608</v>
      </c>
      <c r="G2693" s="67"/>
      <c r="H2693" s="44" t="s">
        <v>1404</v>
      </c>
      <c r="I2693" s="45" t="s">
        <v>63</v>
      </c>
      <c r="J2693" s="45" t="s">
        <v>63</v>
      </c>
      <c r="K2693" s="234" t="str">
        <f t="shared" si="402"/>
        <v>EME</v>
      </c>
      <c r="L2693" s="47"/>
      <c r="M2693" s="47" t="s">
        <v>99</v>
      </c>
      <c r="N2693" s="26" t="str">
        <f t="shared" si="403"/>
        <v>Pendente</v>
      </c>
      <c r="O2693" s="47" t="s">
        <v>64</v>
      </c>
      <c r="P2693" s="47" t="s">
        <v>705</v>
      </c>
      <c r="Q2693" s="26">
        <f>IFERROR(IFERROR(VLOOKUP(H2693,[1]STATUS_CAPEX!I:J,2,0),VLOOKUP(H2693,[1]STATUS_OPEX!H:I,2,0)),0)</f>
        <v>0</v>
      </c>
      <c r="R2693" s="136">
        <v>45644</v>
      </c>
      <c r="S2693" s="32" t="s">
        <v>66</v>
      </c>
      <c r="T2693" s="47" t="s">
        <v>48</v>
      </c>
      <c r="U2693" s="33" t="s">
        <v>67</v>
      </c>
      <c r="V2693" s="33" t="str">
        <f t="shared" si="399"/>
        <v>OK</v>
      </c>
      <c r="W2693" s="33" t="s">
        <v>148</v>
      </c>
      <c r="X2693" s="33" t="s">
        <v>148</v>
      </c>
      <c r="Y2693" s="33" t="str">
        <f t="shared" si="401"/>
        <v>NOK</v>
      </c>
      <c r="Z2693" s="14">
        <f t="shared" si="404"/>
        <v>0.2</v>
      </c>
      <c r="AA2693" s="48">
        <v>4523.6899999999996</v>
      </c>
      <c r="AB2693" s="76" t="str">
        <f>IFERROR(VLOOKUP(H2693,[1]!Tabela11[[#All],[PEP/ORDEM]:[Mês_Acompanhamento]],8,0),"GIRO")</f>
        <v>GIRO</v>
      </c>
      <c r="AC2693" s="36" t="str">
        <f>IFERROR(VLOOKUP(T2693,[1]STATUS_CAPEX!Q:R,2,0),"SAMUEL OLIVEIRA")</f>
        <v>LUCAS ANDRADE</v>
      </c>
      <c r="AD2693" s="37">
        <v>45645</v>
      </c>
      <c r="AE2693" s="32" t="str">
        <f t="shared" si="408"/>
        <v>Não realizado</v>
      </c>
      <c r="AF2693" s="38" t="s">
        <v>68</v>
      </c>
      <c r="AG2693" s="49">
        <f t="shared" si="405"/>
        <v>0</v>
      </c>
      <c r="AH2693" s="40">
        <v>2548098.5699999998</v>
      </c>
      <c r="AI2693" s="50" t="e">
        <f t="shared" si="406"/>
        <v>#N/A</v>
      </c>
      <c r="AJ2693" s="41">
        <v>0</v>
      </c>
      <c r="AK2693" s="51">
        <v>0</v>
      </c>
      <c r="AL2693" s="49" t="str">
        <f t="shared" si="407"/>
        <v>Mauricio Alves</v>
      </c>
    </row>
    <row r="2694" spans="1:38" hidden="1" x14ac:dyDescent="0.25">
      <c r="A2694" s="221" t="s">
        <v>0</v>
      </c>
      <c r="B2694" s="26" t="s">
        <v>180</v>
      </c>
      <c r="C2694" s="26" t="s">
        <v>180</v>
      </c>
      <c r="D2694" s="26" t="s">
        <v>40</v>
      </c>
      <c r="E2694" s="27">
        <v>119103</v>
      </c>
      <c r="F2694" s="67">
        <v>609</v>
      </c>
      <c r="G2694" s="67"/>
      <c r="H2694" s="44" t="s">
        <v>1405</v>
      </c>
      <c r="I2694" s="45" t="s">
        <v>63</v>
      </c>
      <c r="J2694" s="45" t="s">
        <v>63</v>
      </c>
      <c r="K2694" s="234" t="str">
        <f t="shared" si="402"/>
        <v>EME</v>
      </c>
      <c r="L2694" s="47"/>
      <c r="M2694" s="47" t="s">
        <v>99</v>
      </c>
      <c r="N2694" s="26" t="str">
        <f t="shared" si="403"/>
        <v>Pendente</v>
      </c>
      <c r="O2694" s="47" t="s">
        <v>64</v>
      </c>
      <c r="P2694" s="47" t="s">
        <v>705</v>
      </c>
      <c r="Q2694" s="26">
        <f>IFERROR(IFERROR(VLOOKUP(H2694,[1]STATUS_CAPEX!I:J,2,0),VLOOKUP(H2694,[1]STATUS_OPEX!H:I,2,0)),0)</f>
        <v>0</v>
      </c>
      <c r="R2694" s="136">
        <v>45644</v>
      </c>
      <c r="S2694" s="32" t="s">
        <v>66</v>
      </c>
      <c r="T2694" s="47" t="s">
        <v>48</v>
      </c>
      <c r="U2694" s="33" t="s">
        <v>67</v>
      </c>
      <c r="V2694" s="33" t="str">
        <f t="shared" si="399"/>
        <v>OK</v>
      </c>
      <c r="W2694" s="33" t="s">
        <v>148</v>
      </c>
      <c r="X2694" s="33" t="s">
        <v>148</v>
      </c>
      <c r="Y2694" s="33" t="str">
        <f t="shared" si="401"/>
        <v>NOK</v>
      </c>
      <c r="Z2694" s="14">
        <f t="shared" si="404"/>
        <v>0.2</v>
      </c>
      <c r="AA2694" s="48">
        <v>5461.88</v>
      </c>
      <c r="AB2694" s="76" t="str">
        <f>IFERROR(VLOOKUP(H2694,[1]!Tabela11[[#All],[PEP/ORDEM]:[Mês_Acompanhamento]],8,0),"GIRO")</f>
        <v>GIRO</v>
      </c>
      <c r="AC2694" s="36" t="str">
        <f>IFERROR(VLOOKUP(T2694,[1]STATUS_CAPEX!Q:R,2,0),"SAMUEL OLIVEIRA")</f>
        <v>LUCAS ANDRADE</v>
      </c>
      <c r="AD2694" s="37">
        <v>45645</v>
      </c>
      <c r="AE2694" s="32" t="str">
        <f t="shared" si="408"/>
        <v>Não realizado</v>
      </c>
      <c r="AF2694" s="38" t="s">
        <v>68</v>
      </c>
      <c r="AG2694" s="49">
        <f t="shared" si="405"/>
        <v>0</v>
      </c>
      <c r="AH2694" s="40">
        <v>2548098.5699999998</v>
      </c>
      <c r="AI2694" s="50" t="e">
        <f t="shared" si="406"/>
        <v>#N/A</v>
      </c>
      <c r="AJ2694" s="41">
        <v>0</v>
      </c>
      <c r="AK2694" s="51">
        <v>0</v>
      </c>
      <c r="AL2694" s="49" t="str">
        <f t="shared" si="407"/>
        <v>Mauricio Alves</v>
      </c>
    </row>
    <row r="2695" spans="1:38" hidden="1" x14ac:dyDescent="0.25">
      <c r="A2695" s="221" t="s">
        <v>0</v>
      </c>
      <c r="B2695" s="26" t="s">
        <v>180</v>
      </c>
      <c r="C2695" s="26" t="s">
        <v>180</v>
      </c>
      <c r="D2695" s="26" t="s">
        <v>40</v>
      </c>
      <c r="E2695" s="27">
        <v>73130</v>
      </c>
      <c r="F2695" s="67">
        <v>610</v>
      </c>
      <c r="G2695" s="67"/>
      <c r="H2695" s="44" t="s">
        <v>1406</v>
      </c>
      <c r="I2695" s="45" t="s">
        <v>63</v>
      </c>
      <c r="J2695" s="45" t="s">
        <v>63</v>
      </c>
      <c r="K2695" s="234" t="str">
        <f t="shared" si="402"/>
        <v>EME</v>
      </c>
      <c r="L2695" s="47"/>
      <c r="M2695" s="47" t="s">
        <v>99</v>
      </c>
      <c r="N2695" s="26" t="str">
        <f t="shared" si="403"/>
        <v>Pendente</v>
      </c>
      <c r="O2695" s="47" t="s">
        <v>45</v>
      </c>
      <c r="P2695" s="47" t="s">
        <v>705</v>
      </c>
      <c r="Q2695" s="26">
        <f>IFERROR(IFERROR(VLOOKUP(H2695,[1]STATUS_CAPEX!I:J,2,0),VLOOKUP(H2695,[1]STATUS_OPEX!H:I,2,0)),0)</f>
        <v>0</v>
      </c>
      <c r="R2695" s="136">
        <v>45644</v>
      </c>
      <c r="S2695" s="32" t="s">
        <v>66</v>
      </c>
      <c r="T2695" s="47" t="s">
        <v>48</v>
      </c>
      <c r="U2695" s="33" t="s">
        <v>67</v>
      </c>
      <c r="V2695" s="33" t="str">
        <f t="shared" si="399"/>
        <v>OK</v>
      </c>
      <c r="W2695" s="33" t="s">
        <v>148</v>
      </c>
      <c r="X2695" s="33" t="s">
        <v>148</v>
      </c>
      <c r="Y2695" s="33" t="str">
        <f t="shared" si="401"/>
        <v>NOK</v>
      </c>
      <c r="Z2695" s="14">
        <f t="shared" si="404"/>
        <v>0.2</v>
      </c>
      <c r="AA2695" s="48">
        <v>6073.95</v>
      </c>
      <c r="AB2695" s="76" t="str">
        <f>IFERROR(VLOOKUP(H2695,[1]!Tabela11[[#All],[PEP/ORDEM]:[Mês_Acompanhamento]],8,0),"GIRO")</f>
        <v>GIRO</v>
      </c>
      <c r="AC2695" s="36" t="str">
        <f>IFERROR(VLOOKUP(T2695,[1]STATUS_CAPEX!Q:R,2,0),"SAMUEL OLIVEIRA")</f>
        <v>LUCAS ANDRADE</v>
      </c>
      <c r="AD2695" s="37">
        <v>45645</v>
      </c>
      <c r="AE2695" s="32" t="str">
        <f t="shared" si="408"/>
        <v>Não realizado</v>
      </c>
      <c r="AF2695" s="38" t="s">
        <v>68</v>
      </c>
      <c r="AG2695" s="49">
        <f t="shared" si="405"/>
        <v>0</v>
      </c>
      <c r="AH2695" s="40">
        <v>2548098.5699999998</v>
      </c>
      <c r="AI2695" s="50" t="e">
        <f t="shared" si="406"/>
        <v>#N/A</v>
      </c>
      <c r="AJ2695" s="41">
        <v>0</v>
      </c>
      <c r="AK2695" s="51">
        <v>0</v>
      </c>
      <c r="AL2695" s="49" t="str">
        <f t="shared" si="407"/>
        <v>Mauricio Alves</v>
      </c>
    </row>
    <row r="2696" spans="1:38" hidden="1" x14ac:dyDescent="0.25">
      <c r="A2696" s="221" t="s">
        <v>0</v>
      </c>
      <c r="B2696" s="26" t="s">
        <v>180</v>
      </c>
      <c r="C2696" s="26" t="s">
        <v>180</v>
      </c>
      <c r="D2696" s="26" t="s">
        <v>40</v>
      </c>
      <c r="E2696" s="27">
        <v>69436</v>
      </c>
      <c r="F2696" s="67">
        <v>611</v>
      </c>
      <c r="G2696" s="67"/>
      <c r="H2696" s="44" t="s">
        <v>1407</v>
      </c>
      <c r="I2696" s="45" t="s">
        <v>63</v>
      </c>
      <c r="J2696" s="45" t="s">
        <v>63</v>
      </c>
      <c r="K2696" s="234" t="str">
        <f t="shared" si="402"/>
        <v>EME</v>
      </c>
      <c r="L2696" s="47"/>
      <c r="M2696" s="47" t="s">
        <v>99</v>
      </c>
      <c r="N2696" s="26" t="str">
        <f t="shared" si="403"/>
        <v>Pendente</v>
      </c>
      <c r="O2696" s="47" t="s">
        <v>45</v>
      </c>
      <c r="P2696" s="47" t="s">
        <v>705</v>
      </c>
      <c r="Q2696" s="26">
        <f>IFERROR(IFERROR(VLOOKUP(H2696,[1]STATUS_CAPEX!I:J,2,0),VLOOKUP(H2696,[1]STATUS_OPEX!H:I,2,0)),0)</f>
        <v>0</v>
      </c>
      <c r="R2696" s="136">
        <v>45644</v>
      </c>
      <c r="S2696" s="32" t="s">
        <v>66</v>
      </c>
      <c r="T2696" s="47" t="s">
        <v>48</v>
      </c>
      <c r="U2696" s="33" t="s">
        <v>67</v>
      </c>
      <c r="V2696" s="33" t="str">
        <f t="shared" ref="V2696:V2711" si="409">IF(E2696&gt;0,"OK","NOK")</f>
        <v>OK</v>
      </c>
      <c r="W2696" s="33" t="s">
        <v>148</v>
      </c>
      <c r="X2696" s="33" t="s">
        <v>148</v>
      </c>
      <c r="Y2696" s="33" t="str">
        <f t="shared" si="401"/>
        <v>NOK</v>
      </c>
      <c r="Z2696" s="14">
        <f t="shared" si="404"/>
        <v>0.2</v>
      </c>
      <c r="AA2696" s="48">
        <v>6719.56</v>
      </c>
      <c r="AB2696" s="76" t="str">
        <f>IFERROR(VLOOKUP(H2696,[1]!Tabela11[[#All],[PEP/ORDEM]:[Mês_Acompanhamento]],8,0),"GIRO")</f>
        <v>GIRO</v>
      </c>
      <c r="AC2696" s="36" t="s">
        <v>347</v>
      </c>
      <c r="AD2696" s="37">
        <v>45645</v>
      </c>
      <c r="AE2696" s="32" t="str">
        <f t="shared" si="408"/>
        <v>Não realizado</v>
      </c>
      <c r="AF2696" s="38" t="s">
        <v>68</v>
      </c>
      <c r="AG2696" s="49">
        <f t="shared" si="405"/>
        <v>0</v>
      </c>
      <c r="AH2696" s="40">
        <v>2548098.5699999998</v>
      </c>
      <c r="AI2696" s="50" t="e">
        <f t="shared" si="406"/>
        <v>#N/A</v>
      </c>
      <c r="AJ2696" s="41">
        <v>0</v>
      </c>
      <c r="AK2696" s="51">
        <v>0</v>
      </c>
      <c r="AL2696" s="49" t="str">
        <f t="shared" si="407"/>
        <v>Mauricio Alves</v>
      </c>
    </row>
    <row r="2697" spans="1:38" hidden="1" x14ac:dyDescent="0.25">
      <c r="A2697" s="221" t="s">
        <v>0</v>
      </c>
      <c r="B2697" s="26" t="s">
        <v>180</v>
      </c>
      <c r="C2697" s="26" t="s">
        <v>180</v>
      </c>
      <c r="D2697" s="26" t="s">
        <v>40</v>
      </c>
      <c r="E2697" s="27">
        <v>58711</v>
      </c>
      <c r="F2697" s="67">
        <v>612</v>
      </c>
      <c r="G2697" s="67"/>
      <c r="H2697" s="44" t="s">
        <v>1408</v>
      </c>
      <c r="I2697" s="45" t="s">
        <v>63</v>
      </c>
      <c r="J2697" s="45" t="s">
        <v>63</v>
      </c>
      <c r="K2697" s="234" t="str">
        <f t="shared" si="402"/>
        <v>EME</v>
      </c>
      <c r="L2697" s="47"/>
      <c r="M2697" s="47" t="s">
        <v>99</v>
      </c>
      <c r="N2697" s="26" t="str">
        <f t="shared" si="403"/>
        <v>Pendente</v>
      </c>
      <c r="O2697" s="47" t="s">
        <v>100</v>
      </c>
      <c r="P2697" s="47" t="s">
        <v>705</v>
      </c>
      <c r="Q2697" s="26">
        <f>IFERROR(IFERROR(VLOOKUP(H2697,[1]STATUS_CAPEX!I:J,2,0),VLOOKUP(H2697,[1]STATUS_OPEX!H:I,2,0)),0)</f>
        <v>0</v>
      </c>
      <c r="R2697" s="136">
        <v>45644</v>
      </c>
      <c r="S2697" s="32" t="s">
        <v>66</v>
      </c>
      <c r="T2697" s="47" t="s">
        <v>48</v>
      </c>
      <c r="U2697" s="33" t="s">
        <v>67</v>
      </c>
      <c r="V2697" s="33" t="str">
        <f t="shared" si="409"/>
        <v>OK</v>
      </c>
      <c r="W2697" s="33" t="s">
        <v>148</v>
      </c>
      <c r="X2697" s="33" t="s">
        <v>148</v>
      </c>
      <c r="Y2697" s="33" t="str">
        <f t="shared" si="401"/>
        <v>NOK</v>
      </c>
      <c r="Z2697" s="14">
        <f t="shared" si="404"/>
        <v>0.2</v>
      </c>
      <c r="AA2697" s="48">
        <v>8620.98</v>
      </c>
      <c r="AB2697" s="76" t="str">
        <f>IFERROR(VLOOKUP(H2697,[1]!Tabela11[[#All],[PEP/ORDEM]:[Mês_Acompanhamento]],8,0),"GIRO")</f>
        <v>GIRO</v>
      </c>
      <c r="AC2697" s="36" t="s">
        <v>347</v>
      </c>
      <c r="AD2697" s="37">
        <v>45645</v>
      </c>
      <c r="AE2697" s="32" t="str">
        <f t="shared" si="408"/>
        <v>Não realizado</v>
      </c>
      <c r="AF2697" s="38" t="s">
        <v>68</v>
      </c>
      <c r="AG2697" s="49">
        <f t="shared" si="405"/>
        <v>0</v>
      </c>
      <c r="AH2697" s="40">
        <v>2548098.5699999998</v>
      </c>
      <c r="AI2697" s="50" t="e">
        <f t="shared" si="406"/>
        <v>#N/A</v>
      </c>
      <c r="AJ2697" s="41">
        <v>0</v>
      </c>
      <c r="AK2697" s="51">
        <v>0</v>
      </c>
      <c r="AL2697" s="49" t="str">
        <f t="shared" si="407"/>
        <v>Mauricio Alves</v>
      </c>
    </row>
    <row r="2698" spans="1:38" hidden="1" x14ac:dyDescent="0.25">
      <c r="A2698" s="221" t="s">
        <v>183</v>
      </c>
      <c r="B2698" s="26" t="s">
        <v>1195</v>
      </c>
      <c r="C2698" s="26" t="s">
        <v>513</v>
      </c>
      <c r="D2698" s="26"/>
      <c r="E2698" s="27">
        <v>73803</v>
      </c>
      <c r="F2698" s="67">
        <v>613</v>
      </c>
      <c r="G2698" s="67"/>
      <c r="H2698" s="46" t="s">
        <v>1301</v>
      </c>
      <c r="I2698" s="45" t="s">
        <v>63</v>
      </c>
      <c r="J2698" s="45" t="s">
        <v>63</v>
      </c>
      <c r="K2698" s="234" t="str">
        <f t="shared" si="402"/>
        <v>Custeio</v>
      </c>
      <c r="L2698" s="47"/>
      <c r="M2698" s="47" t="s">
        <v>99</v>
      </c>
      <c r="N2698" s="26" t="str">
        <f t="shared" si="403"/>
        <v>Pendente</v>
      </c>
      <c r="O2698" s="47" t="s">
        <v>122</v>
      </c>
      <c r="P2698" s="47" t="s">
        <v>700</v>
      </c>
      <c r="Q2698" s="26">
        <f>IFERROR(IFERROR(VLOOKUP(H2698,[1]STATUS_CAPEX!I:J,2,0),VLOOKUP(H2698,[1]STATUS_OPEX!H:I,2,0)),0)</f>
        <v>0</v>
      </c>
      <c r="R2698" s="136">
        <v>45644</v>
      </c>
      <c r="S2698" s="32" t="s">
        <v>66</v>
      </c>
      <c r="T2698" s="47" t="s">
        <v>48</v>
      </c>
      <c r="U2698" s="33" t="s">
        <v>67</v>
      </c>
      <c r="V2698" s="33" t="str">
        <f t="shared" si="409"/>
        <v>OK</v>
      </c>
      <c r="W2698" s="33" t="s">
        <v>148</v>
      </c>
      <c r="X2698" s="33" t="s">
        <v>148</v>
      </c>
      <c r="Y2698" s="33" t="str">
        <f t="shared" si="401"/>
        <v>NOK</v>
      </c>
      <c r="Z2698" s="14">
        <f t="shared" si="404"/>
        <v>0.2</v>
      </c>
      <c r="AA2698" s="48">
        <v>3489.68</v>
      </c>
      <c r="AB2698" s="76" t="str">
        <f>IFERROR(VLOOKUP(H2698,[1]!Tabela11[[#All],[PEP/ORDEM]:[Mês_Acompanhamento]],8,0),"GIRO")</f>
        <v>GIRO</v>
      </c>
      <c r="AC2698" s="36" t="str">
        <f>IFERROR(VLOOKUP(T2698,[1]STATUS_CAPEX!Q:R,2,0),"SAMUEL OLIVEIRA")</f>
        <v>LUCAS ANDRADE</v>
      </c>
      <c r="AD2698" s="37" t="s">
        <v>1401</v>
      </c>
      <c r="AE2698" s="32" t="str">
        <f t="shared" si="408"/>
        <v>Não realizado</v>
      </c>
      <c r="AF2698" s="114" t="str">
        <f>IFERROR(VLOOKUP(H2698,'[1]ENVIADO EQUATORIAL '!B:H,7,0),"Proximo Ciclo")</f>
        <v>Proximo Ciclo</v>
      </c>
      <c r="AG2698" s="49">
        <f t="shared" si="405"/>
        <v>0</v>
      </c>
      <c r="AH2698" s="40">
        <v>2548098.5699999998</v>
      </c>
      <c r="AI2698" s="50" t="e">
        <f t="shared" si="406"/>
        <v>#N/A</v>
      </c>
      <c r="AJ2698" s="41">
        <v>0</v>
      </c>
      <c r="AK2698" s="51">
        <v>0</v>
      </c>
      <c r="AL2698" s="49" t="str">
        <f t="shared" si="407"/>
        <v>Erica Fragoso</v>
      </c>
    </row>
    <row r="2699" spans="1:38" hidden="1" x14ac:dyDescent="0.25">
      <c r="A2699" s="43" t="s">
        <v>0</v>
      </c>
      <c r="B2699" s="29" t="s">
        <v>180</v>
      </c>
      <c r="C2699" s="26" t="s">
        <v>558</v>
      </c>
      <c r="D2699" s="26" t="s">
        <v>40</v>
      </c>
      <c r="E2699" s="27">
        <v>72432</v>
      </c>
      <c r="F2699" s="67">
        <v>614</v>
      </c>
      <c r="G2699" s="67"/>
      <c r="H2699" s="46" t="s">
        <v>558</v>
      </c>
      <c r="I2699" s="209" t="s">
        <v>109</v>
      </c>
      <c r="J2699" s="55" t="s">
        <v>1397</v>
      </c>
      <c r="K2699" s="234" t="str">
        <f t="shared" si="402"/>
        <v>Sem Informação</v>
      </c>
      <c r="L2699" s="47"/>
      <c r="M2699" s="47" t="s">
        <v>99</v>
      </c>
      <c r="N2699" s="26" t="str">
        <f t="shared" si="403"/>
        <v>Pendente</v>
      </c>
      <c r="O2699" s="47" t="s">
        <v>45</v>
      </c>
      <c r="P2699" s="47" t="s">
        <v>81</v>
      </c>
      <c r="Q2699" s="26">
        <f>IFERROR(IFERROR(VLOOKUP(H2699,[1]STATUS_CAPEX!I:J,2,0),VLOOKUP(H2699,[1]STATUS_OPEX!H:I,2,0)),0)</f>
        <v>0</v>
      </c>
      <c r="R2699" s="136">
        <v>45644</v>
      </c>
      <c r="S2699" s="32" t="s">
        <v>66</v>
      </c>
      <c r="T2699" s="47" t="s">
        <v>72</v>
      </c>
      <c r="U2699" s="33" t="s">
        <v>67</v>
      </c>
      <c r="V2699" s="33" t="str">
        <f t="shared" si="409"/>
        <v>OK</v>
      </c>
      <c r="W2699" s="33" t="s">
        <v>49</v>
      </c>
      <c r="X2699" s="33" t="s">
        <v>49</v>
      </c>
      <c r="Y2699" s="33" t="str">
        <f t="shared" si="401"/>
        <v>NOK</v>
      </c>
      <c r="Z2699" s="14">
        <f t="shared" si="404"/>
        <v>0.2</v>
      </c>
      <c r="AA2699" s="48">
        <v>1300.24</v>
      </c>
      <c r="AB2699" s="76" t="str">
        <f>IFERROR(VLOOKUP(H2699,[1]!Tabela11[[#All],[PEP/ORDEM]:[Mês_Acompanhamento]],8,0),"GIRO")</f>
        <v>GIRO</v>
      </c>
      <c r="AC2699" s="104" t="s">
        <v>1048</v>
      </c>
      <c r="AD2699" s="232">
        <v>45644</v>
      </c>
      <c r="AE2699" s="32" t="str">
        <f t="shared" si="408"/>
        <v>Não realizado</v>
      </c>
      <c r="AF2699" s="114" t="str">
        <f>IFERROR(VLOOKUP(H2699,'[1]ENVIADO EQUATORIAL '!B:H,7,0),"Proximo Ciclo")</f>
        <v>Proximo Ciclo</v>
      </c>
      <c r="AG2699" s="49">
        <f t="shared" si="405"/>
        <v>1300.24</v>
      </c>
      <c r="AH2699" s="40">
        <v>2548098.5699999998</v>
      </c>
      <c r="AI2699" s="50" t="e">
        <f t="shared" si="406"/>
        <v>#N/A</v>
      </c>
      <c r="AJ2699" s="110"/>
      <c r="AK2699" s="39"/>
      <c r="AL2699" s="49" t="str">
        <f t="shared" si="407"/>
        <v>Mauricio Alves</v>
      </c>
    </row>
    <row r="2700" spans="1:38" hidden="1" x14ac:dyDescent="0.25">
      <c r="A2700" s="43" t="s">
        <v>0</v>
      </c>
      <c r="B2700" s="43" t="s">
        <v>180</v>
      </c>
      <c r="C2700" s="26" t="s">
        <v>558</v>
      </c>
      <c r="D2700" s="26" t="s">
        <v>40</v>
      </c>
      <c r="E2700" s="27">
        <v>715172</v>
      </c>
      <c r="F2700" s="67">
        <v>615</v>
      </c>
      <c r="G2700" s="67"/>
      <c r="H2700" s="46" t="s">
        <v>558</v>
      </c>
      <c r="I2700" s="209" t="s">
        <v>109</v>
      </c>
      <c r="J2700" s="55" t="s">
        <v>1397</v>
      </c>
      <c r="K2700" s="234" t="str">
        <f t="shared" si="402"/>
        <v>Sem Informação</v>
      </c>
      <c r="L2700" s="47"/>
      <c r="M2700" s="47" t="s">
        <v>99</v>
      </c>
      <c r="N2700" s="26" t="str">
        <f t="shared" si="403"/>
        <v>Pendente</v>
      </c>
      <c r="O2700" s="47" t="s">
        <v>64</v>
      </c>
      <c r="P2700" s="47" t="s">
        <v>81</v>
      </c>
      <c r="Q2700" s="26">
        <f>IFERROR(IFERROR(VLOOKUP(H2700,[1]STATUS_CAPEX!I:J,2,0),VLOOKUP(H2700,[1]STATUS_OPEX!H:I,2,0)),0)</f>
        <v>0</v>
      </c>
      <c r="R2700" s="136">
        <v>45644</v>
      </c>
      <c r="S2700" s="32" t="s">
        <v>66</v>
      </c>
      <c r="T2700" s="47" t="s">
        <v>72</v>
      </c>
      <c r="U2700" s="33" t="s">
        <v>67</v>
      </c>
      <c r="V2700" s="33" t="str">
        <f t="shared" si="409"/>
        <v>OK</v>
      </c>
      <c r="W2700" s="33" t="s">
        <v>49</v>
      </c>
      <c r="X2700" s="33" t="s">
        <v>49</v>
      </c>
      <c r="Y2700" s="33" t="str">
        <f t="shared" si="401"/>
        <v>NOK</v>
      </c>
      <c r="Z2700" s="14">
        <f t="shared" si="404"/>
        <v>0.2</v>
      </c>
      <c r="AA2700" s="48">
        <v>2600.48</v>
      </c>
      <c r="AB2700" s="76" t="str">
        <f>IFERROR(VLOOKUP(H2700,[1]!Tabela11[[#All],[PEP/ORDEM]:[Mês_Acompanhamento]],8,0),"GIRO")</f>
        <v>GIRO</v>
      </c>
      <c r="AC2700" s="104" t="s">
        <v>1048</v>
      </c>
      <c r="AD2700" s="232">
        <v>45644</v>
      </c>
      <c r="AE2700" s="32" t="str">
        <f t="shared" si="408"/>
        <v>Não realizado</v>
      </c>
      <c r="AF2700" s="114" t="str">
        <f>IFERROR(VLOOKUP(H2700,'[1]ENVIADO EQUATORIAL '!B:H,7,0),"Proximo Ciclo")</f>
        <v>Proximo Ciclo</v>
      </c>
      <c r="AG2700" s="49">
        <f t="shared" si="405"/>
        <v>2600.48</v>
      </c>
      <c r="AH2700" s="40">
        <v>2548098.5699999998</v>
      </c>
      <c r="AI2700" s="50" t="e">
        <f t="shared" si="406"/>
        <v>#N/A</v>
      </c>
      <c r="AJ2700" s="110"/>
      <c r="AK2700" s="39"/>
      <c r="AL2700" s="49" t="str">
        <f t="shared" si="407"/>
        <v>Mauricio Alves</v>
      </c>
    </row>
    <row r="2701" spans="1:38" hidden="1" x14ac:dyDescent="0.25">
      <c r="A2701" s="221" t="s">
        <v>0</v>
      </c>
      <c r="B2701" s="26" t="s">
        <v>180</v>
      </c>
      <c r="C2701" s="26" t="s">
        <v>180</v>
      </c>
      <c r="D2701" s="26" t="s">
        <v>40</v>
      </c>
      <c r="E2701" s="27">
        <v>18460</v>
      </c>
      <c r="F2701" s="67">
        <v>616</v>
      </c>
      <c r="G2701" s="67"/>
      <c r="H2701" s="44" t="s">
        <v>1409</v>
      </c>
      <c r="I2701" s="45" t="s">
        <v>63</v>
      </c>
      <c r="J2701" s="45" t="s">
        <v>63</v>
      </c>
      <c r="K2701" s="234" t="str">
        <f t="shared" si="402"/>
        <v>EME</v>
      </c>
      <c r="L2701" s="47"/>
      <c r="M2701" s="47" t="s">
        <v>99</v>
      </c>
      <c r="N2701" s="26" t="str">
        <f t="shared" si="403"/>
        <v>Pendente</v>
      </c>
      <c r="O2701" s="47" t="s">
        <v>117</v>
      </c>
      <c r="P2701" s="47" t="s">
        <v>705</v>
      </c>
      <c r="Q2701" s="26">
        <f>IFERROR(IFERROR(VLOOKUP(H2701,[1]STATUS_CAPEX!I:J,2,0),VLOOKUP(H2701,[1]STATUS_OPEX!H:I,2,0)),0)</f>
        <v>0</v>
      </c>
      <c r="R2701" s="136">
        <v>45644</v>
      </c>
      <c r="S2701" s="32" t="s">
        <v>66</v>
      </c>
      <c r="T2701" s="47" t="s">
        <v>48</v>
      </c>
      <c r="U2701" s="33" t="s">
        <v>67</v>
      </c>
      <c r="V2701" s="33" t="str">
        <f t="shared" si="409"/>
        <v>OK</v>
      </c>
      <c r="W2701" s="33" t="s">
        <v>148</v>
      </c>
      <c r="X2701" s="33" t="s">
        <v>148</v>
      </c>
      <c r="Y2701" s="33" t="str">
        <f t="shared" si="401"/>
        <v>NOK</v>
      </c>
      <c r="Z2701" s="14">
        <f t="shared" si="404"/>
        <v>0.2</v>
      </c>
      <c r="AA2701" s="48">
        <v>22026.14</v>
      </c>
      <c r="AB2701" s="76" t="str">
        <f>IFERROR(VLOOKUP(H2701,[1]!Tabela11[[#All],[PEP/ORDEM]:[Mês_Acompanhamento]],8,0),"GIRO")</f>
        <v>GIRO</v>
      </c>
      <c r="AC2701" s="36" t="s">
        <v>347</v>
      </c>
      <c r="AD2701" s="37">
        <v>45645</v>
      </c>
      <c r="AE2701" s="32" t="str">
        <f t="shared" si="408"/>
        <v>Não realizado</v>
      </c>
      <c r="AF2701" s="38" t="s">
        <v>68</v>
      </c>
      <c r="AG2701" s="49">
        <f t="shared" si="405"/>
        <v>0</v>
      </c>
      <c r="AH2701" s="40">
        <v>2548098.5699999998</v>
      </c>
      <c r="AI2701" s="50" t="e">
        <f t="shared" si="406"/>
        <v>#N/A</v>
      </c>
      <c r="AJ2701" s="41">
        <v>0</v>
      </c>
      <c r="AK2701" s="51">
        <v>0</v>
      </c>
      <c r="AL2701" s="49" t="str">
        <f t="shared" si="407"/>
        <v>Mauricio Alves</v>
      </c>
    </row>
    <row r="2702" spans="1:38" hidden="1" x14ac:dyDescent="0.25">
      <c r="A2702" s="43" t="s">
        <v>0</v>
      </c>
      <c r="B2702" s="55" t="s">
        <v>180</v>
      </c>
      <c r="C2702" s="26" t="s">
        <v>558</v>
      </c>
      <c r="D2702" s="26" t="s">
        <v>40</v>
      </c>
      <c r="E2702" s="27">
        <v>45436379</v>
      </c>
      <c r="F2702" s="67">
        <v>617</v>
      </c>
      <c r="G2702" s="67"/>
      <c r="H2702" s="46">
        <v>6000867695</v>
      </c>
      <c r="I2702" s="209" t="s">
        <v>109</v>
      </c>
      <c r="J2702" s="55" t="s">
        <v>1397</v>
      </c>
      <c r="K2702" s="234" t="str">
        <f t="shared" si="402"/>
        <v>Custeio</v>
      </c>
      <c r="L2702" s="47"/>
      <c r="M2702" s="47" t="s">
        <v>99</v>
      </c>
      <c r="N2702" s="26" t="str">
        <f t="shared" si="403"/>
        <v>Pendente</v>
      </c>
      <c r="O2702" s="47" t="s">
        <v>100</v>
      </c>
      <c r="P2702" s="47" t="s">
        <v>81</v>
      </c>
      <c r="Q2702" s="26">
        <f>IFERROR(IFERROR(VLOOKUP(H2702,[1]STATUS_CAPEX!I:J,2,0),VLOOKUP(H2702,[1]STATUS_OPEX!H:I,2,0)),0)</f>
        <v>0</v>
      </c>
      <c r="R2702" s="136">
        <v>45644</v>
      </c>
      <c r="S2702" s="32" t="s">
        <v>66</v>
      </c>
      <c r="T2702" s="47" t="s">
        <v>72</v>
      </c>
      <c r="U2702" s="33" t="s">
        <v>67</v>
      </c>
      <c r="V2702" s="33" t="str">
        <f t="shared" si="409"/>
        <v>OK</v>
      </c>
      <c r="W2702" s="33" t="s">
        <v>49</v>
      </c>
      <c r="X2702" s="33" t="s">
        <v>49</v>
      </c>
      <c r="Y2702" s="33" t="str">
        <f t="shared" si="401"/>
        <v>NOK</v>
      </c>
      <c r="Z2702" s="14">
        <f t="shared" si="404"/>
        <v>0.2</v>
      </c>
      <c r="AA2702" s="48">
        <v>1300.24</v>
      </c>
      <c r="AB2702" s="76" t="str">
        <f>IFERROR(VLOOKUP(H2702,[1]!Tabela11[[#All],[PEP/ORDEM]:[Mês_Acompanhamento]],8,0),"GIRO")</f>
        <v>GIRO</v>
      </c>
      <c r="AC2702" s="104" t="s">
        <v>1048</v>
      </c>
      <c r="AD2702" s="232">
        <v>45644</v>
      </c>
      <c r="AE2702" s="32" t="str">
        <f t="shared" si="408"/>
        <v>Não realizado</v>
      </c>
      <c r="AF2702" s="114" t="str">
        <f>IFERROR(VLOOKUP(H2702,'[1]ENVIADO EQUATORIAL '!B:H,7,0),"Proximo Ciclo")</f>
        <v>Proximo Ciclo</v>
      </c>
      <c r="AG2702" s="49">
        <f t="shared" si="405"/>
        <v>1300.24</v>
      </c>
      <c r="AH2702" s="40">
        <v>2548098.5699999998</v>
      </c>
      <c r="AI2702" s="50" t="e">
        <f t="shared" si="406"/>
        <v>#N/A</v>
      </c>
      <c r="AJ2702" s="110"/>
      <c r="AK2702" s="39"/>
      <c r="AL2702" s="49" t="str">
        <f t="shared" si="407"/>
        <v>Mauricio Alves</v>
      </c>
    </row>
    <row r="2703" spans="1:38" hidden="1" x14ac:dyDescent="0.25">
      <c r="A2703" s="221" t="s">
        <v>183</v>
      </c>
      <c r="B2703" s="26" t="s">
        <v>1195</v>
      </c>
      <c r="C2703" s="26" t="s">
        <v>513</v>
      </c>
      <c r="D2703" s="43"/>
      <c r="E2703" s="117">
        <v>76105</v>
      </c>
      <c r="F2703" s="118">
        <v>618</v>
      </c>
      <c r="G2703" s="118"/>
      <c r="H2703" s="46" t="s">
        <v>1301</v>
      </c>
      <c r="I2703" s="45" t="s">
        <v>63</v>
      </c>
      <c r="J2703" s="45" t="s">
        <v>63</v>
      </c>
      <c r="K2703" s="230" t="str">
        <f t="shared" si="402"/>
        <v>Custeio</v>
      </c>
      <c r="L2703" s="119"/>
      <c r="M2703" s="47" t="s">
        <v>99</v>
      </c>
      <c r="N2703" s="43" t="str">
        <f t="shared" si="403"/>
        <v>Pendente</v>
      </c>
      <c r="O2703" s="119" t="s">
        <v>45</v>
      </c>
      <c r="P2703" s="119" t="s">
        <v>705</v>
      </c>
      <c r="Q2703" s="43">
        <f>IFERROR(IFERROR(VLOOKUP(H2703,[1]STATUS_CAPEX!I:J,2,0),VLOOKUP(H2703,[1]STATUS_OPEX!H:I,2,0)),0)</f>
        <v>0</v>
      </c>
      <c r="R2703" s="136">
        <v>45644</v>
      </c>
      <c r="S2703" s="99" t="s">
        <v>66</v>
      </c>
      <c r="T2703" s="119" t="s">
        <v>48</v>
      </c>
      <c r="U2703" s="33" t="s">
        <v>67</v>
      </c>
      <c r="V2703" s="120" t="str">
        <f t="shared" si="409"/>
        <v>OK</v>
      </c>
      <c r="W2703" s="33" t="s">
        <v>148</v>
      </c>
      <c r="X2703" s="33" t="s">
        <v>148</v>
      </c>
      <c r="Y2703" s="120" t="str">
        <f t="shared" si="401"/>
        <v>NOK</v>
      </c>
      <c r="Z2703" s="231">
        <f t="shared" si="404"/>
        <v>0.2</v>
      </c>
      <c r="AA2703" s="121">
        <v>3455.57</v>
      </c>
      <c r="AB2703" s="139" t="str">
        <f>IFERROR(VLOOKUP(H2703,[1]!Tabela11[[#All],[PEP/ORDEM]:[Mês_Acompanhamento]],8,0),"GIRO")</f>
        <v>GIRO</v>
      </c>
      <c r="AC2703" s="104" t="str">
        <f>IFERROR(VLOOKUP(T2703,[1]STATUS_CAPEX!Q:R,2,0),"SAMUEL OLIVEIRA")</f>
        <v>LUCAS ANDRADE</v>
      </c>
      <c r="AD2703" s="37" t="s">
        <v>1401</v>
      </c>
      <c r="AE2703" s="99" t="str">
        <f t="shared" si="408"/>
        <v>Não realizado</v>
      </c>
      <c r="AF2703" s="236" t="str">
        <f>IFERROR(VLOOKUP(H2703,'[1]ENVIADO EQUATORIAL '!B:H,7,0),"Proximo Ciclo")</f>
        <v>Proximo Ciclo</v>
      </c>
      <c r="AG2703" s="122">
        <f t="shared" si="405"/>
        <v>0</v>
      </c>
      <c r="AH2703" s="40">
        <v>2548098.5699999998</v>
      </c>
      <c r="AI2703" s="123" t="e">
        <f t="shared" si="406"/>
        <v>#N/A</v>
      </c>
      <c r="AJ2703" s="41">
        <v>0</v>
      </c>
      <c r="AK2703" s="51">
        <v>0</v>
      </c>
      <c r="AL2703" s="122" t="str">
        <f t="shared" si="407"/>
        <v>Erica Fragoso</v>
      </c>
    </row>
    <row r="2704" spans="1:38" hidden="1" x14ac:dyDescent="0.25">
      <c r="A2704" s="221" t="s">
        <v>0</v>
      </c>
      <c r="B2704" s="26" t="s">
        <v>180</v>
      </c>
      <c r="C2704" s="26" t="s">
        <v>180</v>
      </c>
      <c r="D2704" s="26" t="s">
        <v>40</v>
      </c>
      <c r="E2704" s="27">
        <v>81174</v>
      </c>
      <c r="F2704" s="67">
        <v>619</v>
      </c>
      <c r="G2704" s="67"/>
      <c r="H2704" s="44" t="s">
        <v>1410</v>
      </c>
      <c r="I2704" s="45" t="s">
        <v>63</v>
      </c>
      <c r="J2704" s="45" t="s">
        <v>63</v>
      </c>
      <c r="K2704" s="234" t="str">
        <f t="shared" si="402"/>
        <v>EME</v>
      </c>
      <c r="L2704" s="47"/>
      <c r="M2704" s="47" t="s">
        <v>99</v>
      </c>
      <c r="N2704" s="26" t="str">
        <f t="shared" si="403"/>
        <v>Pendente</v>
      </c>
      <c r="O2704" s="47" t="s">
        <v>45</v>
      </c>
      <c r="P2704" s="47" t="s">
        <v>700</v>
      </c>
      <c r="Q2704" s="26">
        <f>IFERROR(IFERROR(VLOOKUP(H2704,[1]STATUS_CAPEX!I:J,2,0),VLOOKUP(H2704,[1]STATUS_OPEX!H:I,2,0)),0)</f>
        <v>0</v>
      </c>
      <c r="R2704" s="136">
        <v>45644</v>
      </c>
      <c r="S2704" s="32" t="s">
        <v>66</v>
      </c>
      <c r="T2704" s="47" t="s">
        <v>48</v>
      </c>
      <c r="U2704" s="33" t="s">
        <v>67</v>
      </c>
      <c r="V2704" s="33" t="str">
        <f t="shared" si="409"/>
        <v>OK</v>
      </c>
      <c r="W2704" s="33" t="s">
        <v>148</v>
      </c>
      <c r="X2704" s="33" t="s">
        <v>148</v>
      </c>
      <c r="Y2704" s="33" t="str">
        <f t="shared" si="401"/>
        <v>NOK</v>
      </c>
      <c r="Z2704" s="14">
        <f t="shared" si="404"/>
        <v>0.2</v>
      </c>
      <c r="AA2704" s="48">
        <v>3489.68</v>
      </c>
      <c r="AB2704" s="76" t="str">
        <f>IFERROR(VLOOKUP(H2704,[1]!Tabela11[[#All],[PEP/ORDEM]:[Mês_Acompanhamento]],8,0),"GIRO")</f>
        <v>GIRO</v>
      </c>
      <c r="AC2704" s="36" t="s">
        <v>347</v>
      </c>
      <c r="AD2704" s="37">
        <v>45645</v>
      </c>
      <c r="AE2704" s="32" t="str">
        <f t="shared" si="408"/>
        <v>Não realizado</v>
      </c>
      <c r="AF2704" s="38" t="s">
        <v>68</v>
      </c>
      <c r="AG2704" s="49">
        <f t="shared" si="405"/>
        <v>0</v>
      </c>
      <c r="AH2704" s="40">
        <v>2548098.5699999998</v>
      </c>
      <c r="AI2704" s="50" t="e">
        <f t="shared" si="406"/>
        <v>#N/A</v>
      </c>
      <c r="AJ2704" s="41">
        <v>0</v>
      </c>
      <c r="AK2704" s="51">
        <v>0</v>
      </c>
      <c r="AL2704" s="49" t="str">
        <f t="shared" si="407"/>
        <v>Mauricio Alves</v>
      </c>
    </row>
    <row r="2705" spans="1:38" hidden="1" x14ac:dyDescent="0.25">
      <c r="A2705" s="221" t="s">
        <v>0</v>
      </c>
      <c r="B2705" s="26" t="s">
        <v>180</v>
      </c>
      <c r="C2705" s="26" t="s">
        <v>180</v>
      </c>
      <c r="D2705" s="26" t="s">
        <v>40</v>
      </c>
      <c r="E2705" s="27">
        <v>81127</v>
      </c>
      <c r="F2705" s="67">
        <v>620</v>
      </c>
      <c r="G2705" s="67"/>
      <c r="H2705" s="44" t="s">
        <v>1411</v>
      </c>
      <c r="I2705" s="45" t="s">
        <v>63</v>
      </c>
      <c r="J2705" s="45" t="s">
        <v>63</v>
      </c>
      <c r="K2705" s="234" t="str">
        <f t="shared" si="402"/>
        <v>EME</v>
      </c>
      <c r="L2705" s="47"/>
      <c r="M2705" s="47" t="s">
        <v>99</v>
      </c>
      <c r="N2705" s="26" t="str">
        <f t="shared" si="403"/>
        <v>Pendente</v>
      </c>
      <c r="O2705" s="47" t="s">
        <v>45</v>
      </c>
      <c r="P2705" s="47" t="s">
        <v>700</v>
      </c>
      <c r="Q2705" s="26">
        <f>IFERROR(IFERROR(VLOOKUP(H2705,[1]STATUS_CAPEX!I:J,2,0),VLOOKUP(H2705,[1]STATUS_OPEX!H:I,2,0)),0)</f>
        <v>0</v>
      </c>
      <c r="R2705" s="136">
        <v>45644</v>
      </c>
      <c r="S2705" s="32" t="s">
        <v>66</v>
      </c>
      <c r="T2705" s="47" t="s">
        <v>48</v>
      </c>
      <c r="U2705" s="33" t="s">
        <v>67</v>
      </c>
      <c r="V2705" s="33" t="str">
        <f t="shared" si="409"/>
        <v>OK</v>
      </c>
      <c r="W2705" s="33" t="s">
        <v>148</v>
      </c>
      <c r="X2705" s="33" t="s">
        <v>148</v>
      </c>
      <c r="Y2705" s="33" t="str">
        <f t="shared" si="401"/>
        <v>NOK</v>
      </c>
      <c r="Z2705" s="14">
        <f t="shared" si="404"/>
        <v>0.2</v>
      </c>
      <c r="AA2705" s="48">
        <v>3489.68</v>
      </c>
      <c r="AB2705" s="76" t="str">
        <f>IFERROR(VLOOKUP(H2705,[1]!Tabela11[[#All],[PEP/ORDEM]:[Mês_Acompanhamento]],8,0),"GIRO")</f>
        <v>GIRO</v>
      </c>
      <c r="AC2705" s="36" t="s">
        <v>347</v>
      </c>
      <c r="AD2705" s="37">
        <v>45645</v>
      </c>
      <c r="AE2705" s="32" t="str">
        <f t="shared" si="408"/>
        <v>Não realizado</v>
      </c>
      <c r="AF2705" s="38" t="s">
        <v>68</v>
      </c>
      <c r="AG2705" s="49">
        <f t="shared" si="405"/>
        <v>0</v>
      </c>
      <c r="AH2705" s="40">
        <v>2548098.5699999998</v>
      </c>
      <c r="AI2705" s="50" t="e">
        <f t="shared" si="406"/>
        <v>#N/A</v>
      </c>
      <c r="AJ2705" s="41">
        <v>0</v>
      </c>
      <c r="AK2705" s="51">
        <v>0</v>
      </c>
      <c r="AL2705" s="49" t="str">
        <f t="shared" si="407"/>
        <v>Mauricio Alves</v>
      </c>
    </row>
    <row r="2706" spans="1:38" hidden="1" x14ac:dyDescent="0.25">
      <c r="A2706" s="43" t="s">
        <v>0</v>
      </c>
      <c r="B2706" s="55" t="s">
        <v>180</v>
      </c>
      <c r="C2706" s="26" t="s">
        <v>558</v>
      </c>
      <c r="D2706" s="26" t="s">
        <v>40</v>
      </c>
      <c r="E2706" s="27">
        <v>78333</v>
      </c>
      <c r="F2706" s="67">
        <v>621</v>
      </c>
      <c r="G2706" s="67"/>
      <c r="H2706" s="46" t="s">
        <v>558</v>
      </c>
      <c r="I2706" s="209" t="s">
        <v>109</v>
      </c>
      <c r="J2706" s="55" t="s">
        <v>1397</v>
      </c>
      <c r="K2706" s="234" t="str">
        <f t="shared" si="402"/>
        <v>Sem Informação</v>
      </c>
      <c r="L2706" s="47"/>
      <c r="M2706" s="47" t="s">
        <v>99</v>
      </c>
      <c r="N2706" s="26" t="str">
        <f t="shared" si="403"/>
        <v>Pendente</v>
      </c>
      <c r="O2706" s="47" t="s">
        <v>45</v>
      </c>
      <c r="P2706" s="47" t="s">
        <v>81</v>
      </c>
      <c r="Q2706" s="26">
        <f>IFERROR(IFERROR(VLOOKUP(H2706,[1]STATUS_CAPEX!I:J,2,0),VLOOKUP(H2706,[1]STATUS_OPEX!H:I,2,0)),0)</f>
        <v>0</v>
      </c>
      <c r="R2706" s="136">
        <v>45644</v>
      </c>
      <c r="S2706" s="32" t="s">
        <v>66</v>
      </c>
      <c r="T2706" s="47" t="s">
        <v>72</v>
      </c>
      <c r="U2706" s="33" t="s">
        <v>67</v>
      </c>
      <c r="V2706" s="33" t="str">
        <f t="shared" si="409"/>
        <v>OK</v>
      </c>
      <c r="W2706" s="33" t="s">
        <v>49</v>
      </c>
      <c r="X2706" s="33" t="s">
        <v>49</v>
      </c>
      <c r="Y2706" s="33" t="str">
        <f t="shared" si="401"/>
        <v>NOK</v>
      </c>
      <c r="Z2706" s="14">
        <f t="shared" si="404"/>
        <v>0.2</v>
      </c>
      <c r="AA2706" s="48">
        <v>1300.24</v>
      </c>
      <c r="AB2706" s="76" t="str">
        <f>IFERROR(VLOOKUP(H2706,[1]!Tabela11[[#All],[PEP/ORDEM]:[Mês_Acompanhamento]],8,0),"GIRO")</f>
        <v>GIRO</v>
      </c>
      <c r="AC2706" s="104" t="s">
        <v>1048</v>
      </c>
      <c r="AD2706" s="232">
        <v>45644</v>
      </c>
      <c r="AE2706" s="32" t="str">
        <f t="shared" si="408"/>
        <v>Não realizado</v>
      </c>
      <c r="AF2706" s="114" t="str">
        <f>IFERROR(VLOOKUP(H2706,'[1]ENVIADO EQUATORIAL '!B:H,7,0),"Proximo Ciclo")</f>
        <v>Proximo Ciclo</v>
      </c>
      <c r="AG2706" s="49">
        <f t="shared" si="405"/>
        <v>1300.24</v>
      </c>
      <c r="AH2706" s="40">
        <v>2548098.5699999998</v>
      </c>
      <c r="AI2706" s="50" t="e">
        <f t="shared" si="406"/>
        <v>#N/A</v>
      </c>
      <c r="AJ2706" s="110"/>
      <c r="AK2706" s="39"/>
      <c r="AL2706" s="49" t="str">
        <f t="shared" si="407"/>
        <v>Mauricio Alves</v>
      </c>
    </row>
    <row r="2707" spans="1:38" hidden="1" x14ac:dyDescent="0.25">
      <c r="A2707" s="221" t="s">
        <v>183</v>
      </c>
      <c r="B2707" s="26" t="s">
        <v>1195</v>
      </c>
      <c r="C2707" s="26" t="s">
        <v>513</v>
      </c>
      <c r="D2707" s="26"/>
      <c r="E2707" s="27">
        <v>81191</v>
      </c>
      <c r="F2707" s="67">
        <v>622</v>
      </c>
      <c r="G2707" s="67"/>
      <c r="H2707" s="46" t="s">
        <v>1301</v>
      </c>
      <c r="I2707" s="45" t="s">
        <v>63</v>
      </c>
      <c r="J2707" s="45" t="s">
        <v>63</v>
      </c>
      <c r="K2707" s="234" t="str">
        <f t="shared" si="402"/>
        <v>Custeio</v>
      </c>
      <c r="L2707" s="47"/>
      <c r="M2707" s="47" t="s">
        <v>99</v>
      </c>
      <c r="N2707" s="26" t="str">
        <f t="shared" si="403"/>
        <v>Pendente</v>
      </c>
      <c r="O2707" s="47" t="s">
        <v>763</v>
      </c>
      <c r="P2707" s="47" t="s">
        <v>700</v>
      </c>
      <c r="Q2707" s="26">
        <f>IFERROR(IFERROR(VLOOKUP(H2707,[1]STATUS_CAPEX!I:J,2,0),VLOOKUP(H2707,[1]STATUS_OPEX!H:I,2,0)),0)</f>
        <v>0</v>
      </c>
      <c r="R2707" s="136">
        <v>45644</v>
      </c>
      <c r="S2707" s="32" t="s">
        <v>66</v>
      </c>
      <c r="T2707" s="47" t="s">
        <v>48</v>
      </c>
      <c r="U2707" s="33" t="s">
        <v>67</v>
      </c>
      <c r="V2707" s="33" t="str">
        <f t="shared" si="409"/>
        <v>OK</v>
      </c>
      <c r="W2707" s="33" t="s">
        <v>148</v>
      </c>
      <c r="X2707" s="33" t="s">
        <v>148</v>
      </c>
      <c r="Y2707" s="33" t="str">
        <f t="shared" ref="Y2707:Y2711" si="410">IF(AK2707&gt;0,"OK","NOK")</f>
        <v>NOK</v>
      </c>
      <c r="Z2707" s="14">
        <f t="shared" si="404"/>
        <v>0.2</v>
      </c>
      <c r="AA2707" s="48">
        <v>12517.11</v>
      </c>
      <c r="AB2707" s="76" t="str">
        <f>IFERROR(VLOOKUP(H2707,[1]!Tabela11[[#All],[PEP/ORDEM]:[Mês_Acompanhamento]],8,0),"GIRO")</f>
        <v>GIRO</v>
      </c>
      <c r="AC2707" s="36" t="str">
        <f>IFERROR(VLOOKUP(T2707,[1]STATUS_CAPEX!Q:R,2,0),"SAMUEL OLIVEIRA")</f>
        <v>LUCAS ANDRADE</v>
      </c>
      <c r="AD2707" s="37" t="s">
        <v>1401</v>
      </c>
      <c r="AE2707" s="32" t="str">
        <f t="shared" si="408"/>
        <v>Não realizado</v>
      </c>
      <c r="AF2707" s="114" t="str">
        <f>IFERROR(VLOOKUP(H2707,'[1]ENVIADO EQUATORIAL '!B:H,7,0),"Proximo Ciclo")</f>
        <v>Proximo Ciclo</v>
      </c>
      <c r="AG2707" s="49">
        <f t="shared" si="405"/>
        <v>0</v>
      </c>
      <c r="AH2707" s="40">
        <v>2548098.5699999998</v>
      </c>
      <c r="AI2707" s="50" t="e">
        <f t="shared" si="406"/>
        <v>#N/A</v>
      </c>
      <c r="AJ2707" s="41">
        <v>0</v>
      </c>
      <c r="AK2707" s="51">
        <v>0</v>
      </c>
      <c r="AL2707" s="49" t="str">
        <f t="shared" si="407"/>
        <v>Erica Fragoso</v>
      </c>
    </row>
    <row r="2708" spans="1:38" hidden="1" x14ac:dyDescent="0.25">
      <c r="A2708" s="221" t="s">
        <v>183</v>
      </c>
      <c r="B2708" s="26" t="s">
        <v>1195</v>
      </c>
      <c r="C2708" s="26" t="s">
        <v>513</v>
      </c>
      <c r="D2708" s="26"/>
      <c r="E2708" s="27">
        <v>82006</v>
      </c>
      <c r="F2708" s="67">
        <v>623</v>
      </c>
      <c r="G2708" s="67"/>
      <c r="H2708" s="46" t="s">
        <v>1301</v>
      </c>
      <c r="I2708" s="45" t="s">
        <v>63</v>
      </c>
      <c r="J2708" s="45" t="s">
        <v>63</v>
      </c>
      <c r="K2708" s="234" t="str">
        <f t="shared" si="402"/>
        <v>Custeio</v>
      </c>
      <c r="L2708" s="47"/>
      <c r="M2708" s="47" t="s">
        <v>99</v>
      </c>
      <c r="N2708" s="26" t="str">
        <f t="shared" si="403"/>
        <v>Pendente</v>
      </c>
      <c r="O2708" s="47" t="s">
        <v>100</v>
      </c>
      <c r="P2708" s="47" t="s">
        <v>705</v>
      </c>
      <c r="Q2708" s="26">
        <f>IFERROR(IFERROR(VLOOKUP(H2708,[1]STATUS_CAPEX!I:J,2,0),VLOOKUP(H2708,[1]STATUS_OPEX!H:I,2,0)),0)</f>
        <v>0</v>
      </c>
      <c r="R2708" s="136">
        <v>45644</v>
      </c>
      <c r="S2708" s="32" t="s">
        <v>66</v>
      </c>
      <c r="T2708" s="47" t="s">
        <v>48</v>
      </c>
      <c r="U2708" s="33" t="s">
        <v>67</v>
      </c>
      <c r="V2708" s="33" t="str">
        <f t="shared" si="409"/>
        <v>OK</v>
      </c>
      <c r="W2708" s="33" t="s">
        <v>148</v>
      </c>
      <c r="X2708" s="33" t="s">
        <v>148</v>
      </c>
      <c r="Y2708" s="33" t="str">
        <f t="shared" si="410"/>
        <v>NOK</v>
      </c>
      <c r="Z2708" s="14">
        <f t="shared" si="404"/>
        <v>0.2</v>
      </c>
      <c r="AA2708" s="48">
        <v>2993.71</v>
      </c>
      <c r="AB2708" s="76" t="str">
        <f>IFERROR(VLOOKUP(H2708,[1]!Tabela11[[#All],[PEP/ORDEM]:[Mês_Acompanhamento]],8,0),"GIRO")</f>
        <v>GIRO</v>
      </c>
      <c r="AC2708" s="36" t="str">
        <f>IFERROR(VLOOKUP(T2708,[1]STATUS_CAPEX!Q:R,2,0),"SAMUEL OLIVEIRA")</f>
        <v>LUCAS ANDRADE</v>
      </c>
      <c r="AD2708" s="37" t="s">
        <v>1401</v>
      </c>
      <c r="AE2708" s="32" t="str">
        <f t="shared" si="408"/>
        <v>Não realizado</v>
      </c>
      <c r="AF2708" s="114" t="str">
        <f>IFERROR(VLOOKUP(H2708,'[1]ENVIADO EQUATORIAL '!B:H,7,0),"Proximo Ciclo")</f>
        <v>Proximo Ciclo</v>
      </c>
      <c r="AG2708" s="49">
        <f t="shared" si="405"/>
        <v>0</v>
      </c>
      <c r="AH2708" s="40">
        <v>2548098.5699999998</v>
      </c>
      <c r="AI2708" s="50" t="e">
        <f t="shared" si="406"/>
        <v>#N/A</v>
      </c>
      <c r="AJ2708" s="41">
        <v>0</v>
      </c>
      <c r="AK2708" s="51">
        <v>0</v>
      </c>
      <c r="AL2708" s="49" t="str">
        <f t="shared" si="407"/>
        <v>Erica Fragoso</v>
      </c>
    </row>
    <row r="2709" spans="1:38" hidden="1" x14ac:dyDescent="0.25">
      <c r="A2709" s="221" t="s">
        <v>0</v>
      </c>
      <c r="B2709" s="26" t="s">
        <v>180</v>
      </c>
      <c r="C2709" s="26" t="s">
        <v>180</v>
      </c>
      <c r="D2709" s="26" t="s">
        <v>40</v>
      </c>
      <c r="E2709" s="27">
        <v>18128</v>
      </c>
      <c r="F2709" s="67">
        <v>624</v>
      </c>
      <c r="G2709" s="67"/>
      <c r="H2709" s="44" t="s">
        <v>1412</v>
      </c>
      <c r="I2709" s="45" t="s">
        <v>63</v>
      </c>
      <c r="J2709" s="45" t="s">
        <v>63</v>
      </c>
      <c r="K2709" s="234" t="str">
        <f t="shared" si="402"/>
        <v>EME</v>
      </c>
      <c r="L2709" s="47"/>
      <c r="M2709" s="47" t="s">
        <v>99</v>
      </c>
      <c r="N2709" s="26" t="str">
        <f t="shared" si="403"/>
        <v>Pendente</v>
      </c>
      <c r="O2709" s="47" t="s">
        <v>45</v>
      </c>
      <c r="P2709" s="47" t="s">
        <v>705</v>
      </c>
      <c r="Q2709" s="26">
        <f>IFERROR(IFERROR(VLOOKUP(H2709,[1]STATUS_CAPEX!I:J,2,0),VLOOKUP(H2709,[1]STATUS_OPEX!H:I,2,0)),0)</f>
        <v>0</v>
      </c>
      <c r="R2709" s="136">
        <v>45644</v>
      </c>
      <c r="S2709" s="32" t="s">
        <v>66</v>
      </c>
      <c r="T2709" s="47" t="s">
        <v>48</v>
      </c>
      <c r="U2709" s="33" t="s">
        <v>67</v>
      </c>
      <c r="V2709" s="33" t="str">
        <f t="shared" si="409"/>
        <v>OK</v>
      </c>
      <c r="W2709" s="33" t="s">
        <v>148</v>
      </c>
      <c r="X2709" s="33" t="s">
        <v>148</v>
      </c>
      <c r="Y2709" s="33" t="str">
        <f t="shared" si="410"/>
        <v>NOK</v>
      </c>
      <c r="Z2709" s="14">
        <f t="shared" si="404"/>
        <v>0.2</v>
      </c>
      <c r="AA2709" s="48">
        <v>16873.68</v>
      </c>
      <c r="AB2709" s="76" t="str">
        <f>IFERROR(VLOOKUP(H2709,[1]!Tabela11[[#All],[PEP/ORDEM]:[Mês_Acompanhamento]],8,0),"GIRO")</f>
        <v>GIRO</v>
      </c>
      <c r="AC2709" s="36" t="s">
        <v>347</v>
      </c>
      <c r="AD2709" s="37">
        <v>45645</v>
      </c>
      <c r="AE2709" s="32" t="str">
        <f t="shared" si="408"/>
        <v>Não realizado</v>
      </c>
      <c r="AF2709" s="38" t="s">
        <v>68</v>
      </c>
      <c r="AG2709" s="49">
        <f t="shared" si="405"/>
        <v>0</v>
      </c>
      <c r="AH2709" s="40">
        <v>2548098.5699999998</v>
      </c>
      <c r="AI2709" s="50" t="e">
        <f t="shared" si="406"/>
        <v>#N/A</v>
      </c>
      <c r="AJ2709" s="41">
        <v>0</v>
      </c>
      <c r="AK2709" s="51">
        <v>0</v>
      </c>
      <c r="AL2709" s="49" t="str">
        <f t="shared" si="407"/>
        <v>Mauricio Alves</v>
      </c>
    </row>
    <row r="2710" spans="1:38" hidden="1" x14ac:dyDescent="0.25">
      <c r="A2710" s="43" t="s">
        <v>0</v>
      </c>
      <c r="B2710" s="55" t="s">
        <v>180</v>
      </c>
      <c r="C2710" s="26" t="s">
        <v>558</v>
      </c>
      <c r="D2710" s="26" t="s">
        <v>40</v>
      </c>
      <c r="E2710" s="27">
        <v>45516912</v>
      </c>
      <c r="F2710" s="67">
        <v>625</v>
      </c>
      <c r="G2710" s="67"/>
      <c r="H2710" s="46" t="s">
        <v>558</v>
      </c>
      <c r="I2710" s="209" t="s">
        <v>109</v>
      </c>
      <c r="J2710" s="55" t="s">
        <v>1397</v>
      </c>
      <c r="K2710" s="234" t="str">
        <f t="shared" si="402"/>
        <v>Sem Informação</v>
      </c>
      <c r="L2710" s="47"/>
      <c r="M2710" s="47" t="s">
        <v>99</v>
      </c>
      <c r="N2710" s="26" t="str">
        <f t="shared" si="403"/>
        <v>Pendente</v>
      </c>
      <c r="O2710" s="47" t="s">
        <v>45</v>
      </c>
      <c r="P2710" s="47" t="s">
        <v>81</v>
      </c>
      <c r="Q2710" s="26">
        <f>IFERROR(IFERROR(VLOOKUP(H2710,[1]STATUS_CAPEX!I:J,2,0),VLOOKUP(H2710,[1]STATUS_OPEX!H:I,2,0)),0)</f>
        <v>0</v>
      </c>
      <c r="R2710" s="136">
        <v>45644</v>
      </c>
      <c r="S2710" s="32" t="s">
        <v>66</v>
      </c>
      <c r="T2710" s="47" t="s">
        <v>72</v>
      </c>
      <c r="U2710" s="33" t="s">
        <v>67</v>
      </c>
      <c r="V2710" s="33" t="str">
        <f t="shared" si="409"/>
        <v>OK</v>
      </c>
      <c r="W2710" s="33" t="s">
        <v>49</v>
      </c>
      <c r="X2710" s="33" t="s">
        <v>49</v>
      </c>
      <c r="Y2710" s="33" t="str">
        <f t="shared" si="410"/>
        <v>NOK</v>
      </c>
      <c r="Z2710" s="14">
        <f t="shared" si="404"/>
        <v>0.2</v>
      </c>
      <c r="AA2710" s="48">
        <v>5200.96</v>
      </c>
      <c r="AB2710" s="76" t="str">
        <f>IFERROR(VLOOKUP(H2710,[1]!Tabela11[[#All],[PEP/ORDEM]:[Mês_Acompanhamento]],8,0),"GIRO")</f>
        <v>GIRO</v>
      </c>
      <c r="AC2710" s="104" t="s">
        <v>1048</v>
      </c>
      <c r="AD2710" s="232">
        <v>45644</v>
      </c>
      <c r="AE2710" s="32" t="str">
        <f t="shared" si="408"/>
        <v>Não realizado</v>
      </c>
      <c r="AF2710" s="114" t="str">
        <f>IFERROR(VLOOKUP(H2710,'[1]ENVIADO EQUATORIAL '!B:H,7,0),"Proximo Ciclo")</f>
        <v>Proximo Ciclo</v>
      </c>
      <c r="AG2710" s="49">
        <f t="shared" si="405"/>
        <v>5200.96</v>
      </c>
      <c r="AH2710" s="40">
        <v>2548098.5699999998</v>
      </c>
      <c r="AI2710" s="50" t="e">
        <f t="shared" si="406"/>
        <v>#N/A</v>
      </c>
      <c r="AJ2710" s="110"/>
      <c r="AK2710" s="39"/>
      <c r="AL2710" s="49" t="str">
        <f t="shared" si="407"/>
        <v>Mauricio Alves</v>
      </c>
    </row>
    <row r="2711" spans="1:38" hidden="1" x14ac:dyDescent="0.25">
      <c r="A2711" s="221" t="s">
        <v>0</v>
      </c>
      <c r="B2711" s="26" t="s">
        <v>180</v>
      </c>
      <c r="C2711" s="26" t="s">
        <v>180</v>
      </c>
      <c r="D2711" s="26" t="s">
        <v>40</v>
      </c>
      <c r="E2711" s="27">
        <v>79646</v>
      </c>
      <c r="F2711" s="67">
        <v>626</v>
      </c>
      <c r="G2711" s="67"/>
      <c r="H2711" s="44" t="s">
        <v>1413</v>
      </c>
      <c r="I2711" s="45" t="s">
        <v>63</v>
      </c>
      <c r="J2711" s="45" t="s">
        <v>63</v>
      </c>
      <c r="K2711" s="234" t="str">
        <f t="shared" si="402"/>
        <v>EME</v>
      </c>
      <c r="L2711" s="47"/>
      <c r="M2711" s="47" t="s">
        <v>99</v>
      </c>
      <c r="N2711" s="26" t="str">
        <f t="shared" si="403"/>
        <v>Pendente</v>
      </c>
      <c r="O2711" s="47" t="s">
        <v>45</v>
      </c>
      <c r="P2711" s="47" t="s">
        <v>705</v>
      </c>
      <c r="Q2711" s="26">
        <f>IFERROR(IFERROR(VLOOKUP(H2711,[1]STATUS_CAPEX!I:J,2,0),VLOOKUP(H2711,[1]STATUS_OPEX!H:I,2,0)),0)</f>
        <v>0</v>
      </c>
      <c r="R2711" s="136">
        <v>45644</v>
      </c>
      <c r="S2711" s="32" t="s">
        <v>66</v>
      </c>
      <c r="T2711" s="47" t="s">
        <v>48</v>
      </c>
      <c r="U2711" s="33" t="s">
        <v>67</v>
      </c>
      <c r="V2711" s="33" t="str">
        <f t="shared" si="409"/>
        <v>OK</v>
      </c>
      <c r="W2711" s="33" t="s">
        <v>148</v>
      </c>
      <c r="X2711" s="33" t="s">
        <v>148</v>
      </c>
      <c r="Y2711" s="33" t="str">
        <f t="shared" si="410"/>
        <v>NOK</v>
      </c>
      <c r="Z2711" s="14">
        <f t="shared" si="404"/>
        <v>0.2</v>
      </c>
      <c r="AA2711" s="48">
        <v>4733.6400000000003</v>
      </c>
      <c r="AB2711" s="76" t="str">
        <f>IFERROR(VLOOKUP(H2711,[1]!Tabela11[[#All],[PEP/ORDEM]:[Mês_Acompanhamento]],8,0),"GIRO")</f>
        <v>GIRO</v>
      </c>
      <c r="AC2711" s="36" t="s">
        <v>347</v>
      </c>
      <c r="AD2711" s="37">
        <v>45645</v>
      </c>
      <c r="AE2711" s="32" t="str">
        <f t="shared" si="408"/>
        <v>Não realizado</v>
      </c>
      <c r="AF2711" s="38" t="s">
        <v>68</v>
      </c>
      <c r="AG2711" s="49">
        <f t="shared" si="405"/>
        <v>0</v>
      </c>
      <c r="AH2711" s="40">
        <v>2548098.5699999998</v>
      </c>
      <c r="AI2711" s="50" t="e">
        <f t="shared" si="406"/>
        <v>#N/A</v>
      </c>
      <c r="AJ2711" s="41">
        <v>0</v>
      </c>
      <c r="AK2711" s="51">
        <v>0</v>
      </c>
      <c r="AL2711" s="49" t="str">
        <f t="shared" si="407"/>
        <v>Mauricio Alves</v>
      </c>
    </row>
  </sheetData>
  <conditionalFormatting sqref="F373:G373 F371:G371">
    <cfRule type="duplicateValues" dxfId="590" priority="556"/>
  </conditionalFormatting>
  <conditionalFormatting sqref="N548:O549 N580:O580 N534:O534 N536:O542 N845:N847 P217:P239 N59:O75 N972:O972 N1451:O1458 N77:O108 N110:O117 N119:O136 N138:O145 N217:O244 N246:O268 N271:O290 N297:O300 N302:O310 N312:O325 N327:O335 N337:O341 N353:O355 N357:O360 N362:O394 N396:O410 N412:O420 N422:O429 N431:O441 N445:O447 N444 N449:O464 N448 N505:O532 N504 N551:O553 N550 N598 N607 N693:O695 N692 N696 N738:N739 N798:N799 N805:O835 N804 N837:O837 N836 N838 N869 N870:O875 N877:O877 N876 N878 N881 N886 N900:O900 N899 N902:O902 N901 N903 N916 N926:O926 N925 N928:O945 N927 N948:O949 N946:N947 N951:O963 N950 N966:O967 N964:N965 N968:N971 N974:O974 N973 N977:O982 N975:N976 N984:O993 N983 N1165:O1167 N1164 N1169:O1170 N1168 N1171 N1217 N1236:O1236 N1235 N1239:O1239 N1237:N1238 N1240 N1252 N1313 N1317:O1335 N1316 N1336 N1368:N1369 N1390 N1424:O1425 N1423 N1427:O1433 N1426 N1435:O1439 N1434 N1440:N1450 N1459 N1478 N292:O295 N343:O351 N443:O443 N442 N466:O503 N465 N565:N566 N602:N603 N1253:O1312 N1706:N1707 N1709:O1710 N994:N1062 N1391:O1422 N1988:O2008 N2036:O2038 N2009:N2035 O2039 N917:O924 N1241:O1251 N1460:O1477 N1172:O1216 N1218:O1234 N1479:O1705 N1370:O1389 N887:O898 N800:O803 P2459:Q2459 N697:O737 N839:O844 N1337:O1367 N604:O606 N147:O215 N2:N58 N76 N109 N118 N137 N146 N216 N245 N269:N270 N291 N296 N301 N311 N326 N336 N342 N352 N356 N361 N395 N411 N421 N430 P2309:P2314 N558:O563 N1314:O1315 N848:O868 N1712:O1959 N740:O797 N608:O691 N599:O601 N582:O597 N904:O915 N879:O880 N1063:O1163 N567:O578 N882:O885 N2040:O2458 N2460:O2711">
    <cfRule type="cellIs" dxfId="589" priority="564" operator="equal">
      <formula>"PENDENTE"</formula>
    </cfRule>
    <cfRule type="cellIs" dxfId="588" priority="565" operator="equal">
      <formula>"REALIZADO"</formula>
    </cfRule>
  </conditionalFormatting>
  <conditionalFormatting sqref="Y960 U3:U4 U928 Y955 U1015 Y2237 U2420:U2432 U2638:U2664">
    <cfRule type="containsText" dxfId="587" priority="554" operator="containsText" text="NOK">
      <formula>NOT(ISERROR(SEARCH("NOK",U3)))</formula>
    </cfRule>
    <cfRule type="containsText" dxfId="586" priority="555" operator="containsText" text="OK">
      <formula>NOT(ISERROR(SEARCH("OK",U3)))</formula>
    </cfRule>
  </conditionalFormatting>
  <conditionalFormatting sqref="U113 U19 U26 U28 U607 U618:U619 U43 U1292 U1301 Y1814:Y1816 V1881:V1883 V1904:V1906 Y1904:Y1906 U1372:U1376 V1648 V1665 V1669 V1690:V1691 V1724:V1725 V1727 V1729:V1730 V1814:V1816 U778 U1346:U1348 U1350:U1351 Y2387 U601:U605 U232:U582 U223:U224 U912:U913 U1175:U1176 U1315 U1912 U596:U598 U876:U882 U917:U919 U1016:U1143 U1914:U1915 U885:U888 U1891:U1893 Y1724:Y1730 Y961:Y1014 Y1016:Y1691 U3:V4 U2325:V2325 V1666:X1668 V1726:X1726 V1728:X1728 V620:Y620 V719:Y756 V799:Y803 U845:Y845 U924:Y925 V956:Y959 V1649:X1664 V1907:Y1909 U2344:V2344 U2347:V2347 W2372:Y2372 V2418 V2480:V2486 V2488 V2491 V2527 V2536 V1670:X1689 V225:X226 U227:Y227 V619:X619 U621:X621 U718:X718 V758:Y797 V804:X804 V805:Y844 V955:X955 U960:X960 U1777:Y1777 V1801:Y1813 U1910:X1910 U1969:X1969 U2121:X2121 U2237:X2237 U2330:V2330 W2379:Y2381 W2384:Y2385 Y1:Y226 V1:X2 W3:X224 V5:V224 V622:Y683 U684:Y717 V1692:Y1723 W1881:Y1881 U2307:V2314 V2316:V2324 V2326:V2327 U2328:V2328 V2329 V2333:V2334 W2306:Y2338 V2345 V2348:V2351 V2353:V2365 W2344:Y2367 V2368:Y2370 U2371:X2371 U2373:Y2375 V2382:Y2383 U2386:X2387 V2391:V2398 V2400:V2404 V2406:V2407 V2434 V2446:V2447 V2452 V2456 V2458:V2475 V2495 V2503 V2505 V2511:V2512 U757:X757 V846:Y923 U926:X926 V927:Y954 V961:X1647 V1731:Y1776 V1778:Y1799 U1800:Y1800 W1815:X1815 V1817:Y1880 V1884:Y1903 V1911:Y1968 V1970:Y2120 V2122:Y2236 V2238:Y2305 V2339:Y2343 V2376:Y2378 V2410:V2413 V2436:V2442 W2560:Y2630 V2585:V2630 V228:Y618 V2420:V2432 W2388:Y2558 U798:X798 V2632:Y2711">
    <cfRule type="containsText" dxfId="585" priority="557" operator="containsText" text="NOK">
      <formula>NOT(ISERROR(SEARCH("NOK",U1)))</formula>
    </cfRule>
  </conditionalFormatting>
  <conditionalFormatting sqref="U113 U227 U19 U26 U28 U607 U618:U619 U43 U1292 U1301 Y1814:Z1816 V1881:V1883 V1904:V1906 Y1904:Z1906 U1372:U1376 V1648 V1665 V1669 V1690:V1691 V1724:V1725 V1727 V1729:V1730 V1814:V1816 U1346:U1348 U1350:U1351 Y2387 U601:U605 U232:U582 U223:U224 U912:U913 U1175:U1176 U1315 U596:U598 U876:U882 U917:U919 U1016:U1143 U1914:U1915 U885:U888 Y1016:Y1133 Y1721:Z1730 Y961:Y1014 Y1134:Z1691 U2325:V2325 V683:Y683 V1666:X1668 V1726:X1726 V1728:X1728 V1911:Y1911 V1962:Y1968 V2116:Y2120 V2122:Y2126 V2232:Y2236 V620:Y620 V719:Y719 V720:Z751 V752:Y756 V758:Y777 V799:Y803 V805:Y834 U845:Z845 U924:Z925 V947:Y954 V956:Y959 V1649:X1664 V1721:X1723 V1907:Y1909 V2238:Y2254 U2344:V2344 U2347:V2347 W2372:Y2372 V2418 V2480:V2486 V2488 V2491 V2527 V2536 V1670:X1689 V619:X619 U621:X621 U718:X718 U778:Z778 V779:Y797 V804:X804 V835:Z844 V955:X955 U960:X960 U1777:Z1777 V1801:Z1813 U1892:Z1893 U1910:X1910 U1912:Z1912 U1969:X1969 U2121:X2121 U2237:X2237 U2330:V2330 W2379:Y2381 W2384:Y2385 V622:Y672 V673:Z682 U684:Y717 W1881:Z1881 U2307:V2314 V2316:V2324 V2326:V2327 U2328:V2328 V2329 V2333:V2334 W2306:Z2321 V2345 V2348:V2351 V2353:V2365 W2344:Y2367 V2368:Y2370 U2371:X2371 U2373:Y2375 V2382:Y2383 U2386:X2387 V2391:V2398 V2400:V2404 V2406:V2407 V2434 V2446:V2447 V2452 V2456 V2458:V2475 V2495 V2503 V2505 V2511:V2512 U757:X757 V846:Z923 U926:X926 V927:Z946 V961:X1647 V1731:Z1776 V1778:Z1799 U1800:Z1800 W1815:X1815 V1817:Z1880 V1884:Y1891 V1894:Z1903 V1913:Z1961 V1970:Z2115 V2127:Z2231 V2255:Z2305 V2339:Y2343 V2376:Y2378 V2410:V2413 V2436:V2442 W2560:Z2630 V2585:V2630 W2431:Z2558 U3:Z4 W2322:Y2338 V2420:V2432 W2388:Y2430 V1:Z2 V5:Z618 Z619:Z672 Z683:Z719 Z752:Z777 Z779:Z834 Z926 Z947:Z1133 V1692:Z1720 Z1882:Z1891 Z1907:Z1911 Z1962:Z1969 Z2116:Z2126 Z2232:Z2254 Z2322:Z2430 Z2559 U798:X798 Z2631:Z2711 V2632:Y2711">
    <cfRule type="containsText" dxfId="584" priority="563" operator="containsText" text="OK">
      <formula>NOT(ISERROR(SEARCH("OK",U1)))</formula>
    </cfRule>
  </conditionalFormatting>
  <conditionalFormatting sqref="Z1:Z2711">
    <cfRule type="cellIs" dxfId="583" priority="558" operator="greaterThan">
      <formula>0.8</formula>
    </cfRule>
  </conditionalFormatting>
  <conditionalFormatting sqref="Z1">
    <cfRule type="containsText" dxfId="582" priority="559" operator="containsText" text="NOK">
      <formula>NOT(ISERROR(SEARCH("NOK",Z1)))</formula>
    </cfRule>
    <cfRule type="containsText" dxfId="581" priority="560" operator="containsText" text="OK">
      <formula>NOT(ISERROR(SEARCH("OK",Z1)))</formula>
    </cfRule>
  </conditionalFormatting>
  <conditionalFormatting sqref="AA1:AB1">
    <cfRule type="containsText" dxfId="580" priority="561" operator="containsText" text="NOK">
      <formula>NOT(ISERROR(SEARCH("NOK",AA1)))</formula>
    </cfRule>
    <cfRule type="containsText" dxfId="579" priority="562" operator="containsText" text="OK">
      <formula>NOT(ISERROR(SEARCH("OK",AA1)))</formula>
    </cfRule>
  </conditionalFormatting>
  <conditionalFormatting sqref="M381 M345">
    <cfRule type="duplicateValues" dxfId="578" priority="566"/>
  </conditionalFormatting>
  <conditionalFormatting sqref="N581">
    <cfRule type="cellIs" dxfId="577" priority="552" operator="equal">
      <formula>"PENDENTE"</formula>
    </cfRule>
    <cfRule type="cellIs" dxfId="576" priority="553" operator="equal">
      <formula>"REALIZADO"</formula>
    </cfRule>
  </conditionalFormatting>
  <conditionalFormatting sqref="O845:O846">
    <cfRule type="cellIs" dxfId="575" priority="550" operator="equal">
      <formula>"PENDENTE"</formula>
    </cfRule>
    <cfRule type="cellIs" dxfId="574" priority="551" operator="equal">
      <formula>"REALIZADO"</formula>
    </cfRule>
  </conditionalFormatting>
  <conditionalFormatting sqref="U2:U18">
    <cfRule type="containsText" dxfId="573" priority="548" operator="containsText" text="NOK">
      <formula>NOT(ISERROR(SEARCH("NOK",U2)))</formula>
    </cfRule>
  </conditionalFormatting>
  <conditionalFormatting sqref="U2:U18">
    <cfRule type="containsText" dxfId="572" priority="549" operator="containsText" text="OK">
      <formula>NOT(ISERROR(SEARCH("OK",U2)))</formula>
    </cfRule>
  </conditionalFormatting>
  <conditionalFormatting sqref="O968:O969">
    <cfRule type="cellIs" dxfId="571" priority="546" operator="equal">
      <formula>"PENDENTE"</formula>
    </cfRule>
    <cfRule type="cellIs" dxfId="570" priority="547" operator="equal">
      <formula>"REALIZADO"</formula>
    </cfRule>
  </conditionalFormatting>
  <conditionalFormatting sqref="O970">
    <cfRule type="cellIs" dxfId="569" priority="544" operator="equal">
      <formula>"PENDENTE"</formula>
    </cfRule>
    <cfRule type="cellIs" dxfId="568" priority="545" operator="equal">
      <formula>"REALIZADO"</formula>
    </cfRule>
  </conditionalFormatting>
  <conditionalFormatting sqref="F463:G466">
    <cfRule type="duplicateValues" dxfId="567" priority="567"/>
  </conditionalFormatting>
  <conditionalFormatting sqref="F461:G461">
    <cfRule type="duplicateValues" dxfId="566" priority="568"/>
  </conditionalFormatting>
  <conditionalFormatting sqref="Y1015 Y718 Y621 Y619 Y757 Y804 Y798">
    <cfRule type="containsText" dxfId="565" priority="542" operator="containsText" text="NOK">
      <formula>NOT(ISERROR(SEARCH("NOK",Y619)))</formula>
    </cfRule>
    <cfRule type="containsText" dxfId="564" priority="543" operator="containsText" text="OK">
      <formula>NOT(ISERROR(SEARCH("OK",Y619)))</formula>
    </cfRule>
  </conditionalFormatting>
  <conditionalFormatting sqref="U1182:U1183 U804 U955 U835 U849 U907 U1243">
    <cfRule type="containsText" dxfId="563" priority="540" operator="containsText" text="NOK">
      <formula>NOT(ISERROR(SEARCH("NOK",U804)))</formula>
    </cfRule>
  </conditionalFormatting>
  <conditionalFormatting sqref="U1182:U1183 U804 U955 U835 U849 U907 U1243">
    <cfRule type="containsText" dxfId="562" priority="541" operator="containsText" text="OK">
      <formula>NOT(ISERROR(SEARCH("OK",U804)))</formula>
    </cfRule>
  </conditionalFormatting>
  <conditionalFormatting sqref="G1341">
    <cfRule type="duplicateValues" dxfId="561" priority="539"/>
  </conditionalFormatting>
  <conditionalFormatting sqref="L1376">
    <cfRule type="duplicateValues" dxfId="560" priority="538"/>
  </conditionalFormatting>
  <conditionalFormatting sqref="H1500 H1503">
    <cfRule type="duplicateValues" dxfId="559" priority="537"/>
  </conditionalFormatting>
  <conditionalFormatting sqref="H1481">
    <cfRule type="duplicateValues" dxfId="558" priority="536"/>
  </conditionalFormatting>
  <conditionalFormatting sqref="L1403">
    <cfRule type="duplicateValues" dxfId="557" priority="535"/>
  </conditionalFormatting>
  <conditionalFormatting sqref="H1499">
    <cfRule type="duplicateValues" dxfId="556" priority="534"/>
  </conditionalFormatting>
  <conditionalFormatting sqref="U584">
    <cfRule type="containsText" dxfId="555" priority="532" operator="containsText" text="NOK">
      <formula>NOT(ISERROR(SEARCH("NOK",U584)))</formula>
    </cfRule>
  </conditionalFormatting>
  <conditionalFormatting sqref="U584">
    <cfRule type="containsText" dxfId="554" priority="533" operator="containsText" text="OK">
      <formula>NOT(ISERROR(SEARCH("OK",U584)))</formula>
    </cfRule>
  </conditionalFormatting>
  <conditionalFormatting sqref="U1489:U1490 U1469 U1459 U1363">
    <cfRule type="containsText" dxfId="553" priority="530" operator="containsText" text="NOK">
      <formula>NOT(ISERROR(SEARCH("NOK",U1363)))</formula>
    </cfRule>
  </conditionalFormatting>
  <conditionalFormatting sqref="U1489:U1490 U1469 U1459 U1363">
    <cfRule type="containsText" dxfId="552" priority="531" operator="containsText" text="OK">
      <formula>NOT(ISERROR(SEARCH("OK",U1363)))</formula>
    </cfRule>
  </conditionalFormatting>
  <conditionalFormatting sqref="H1486 H1510:H1511">
    <cfRule type="duplicateValues" dxfId="551" priority="529"/>
  </conditionalFormatting>
  <conditionalFormatting sqref="N533">
    <cfRule type="cellIs" dxfId="550" priority="527" operator="equal">
      <formula>"PENDENTE"</formula>
    </cfRule>
    <cfRule type="cellIs" dxfId="549" priority="528" operator="equal">
      <formula>"REALIZADO"</formula>
    </cfRule>
  </conditionalFormatting>
  <conditionalFormatting sqref="N544">
    <cfRule type="cellIs" dxfId="548" priority="525" operator="equal">
      <formula>"PENDENTE"</formula>
    </cfRule>
    <cfRule type="cellIs" dxfId="547" priority="526" operator="equal">
      <formula>"REALIZADO"</formula>
    </cfRule>
  </conditionalFormatting>
  <conditionalFormatting sqref="N546:N547">
    <cfRule type="cellIs" dxfId="546" priority="523" operator="equal">
      <formula>"PENDENTE"</formula>
    </cfRule>
    <cfRule type="cellIs" dxfId="545" priority="524" operator="equal">
      <formula>"REALIZADO"</formula>
    </cfRule>
  </conditionalFormatting>
  <conditionalFormatting sqref="N554">
    <cfRule type="cellIs" dxfId="544" priority="521" operator="equal">
      <formula>"PENDENTE"</formula>
    </cfRule>
    <cfRule type="cellIs" dxfId="543" priority="522" operator="equal">
      <formula>"REALIZADO"</formula>
    </cfRule>
  </conditionalFormatting>
  <conditionalFormatting sqref="N555">
    <cfRule type="cellIs" dxfId="542" priority="519" operator="equal">
      <formula>"PENDENTE"</formula>
    </cfRule>
    <cfRule type="cellIs" dxfId="541" priority="520" operator="equal">
      <formula>"REALIZADO"</formula>
    </cfRule>
  </conditionalFormatting>
  <conditionalFormatting sqref="N557">
    <cfRule type="cellIs" dxfId="540" priority="517" operator="equal">
      <formula>"PENDENTE"</formula>
    </cfRule>
    <cfRule type="cellIs" dxfId="539" priority="518" operator="equal">
      <formula>"REALIZADO"</formula>
    </cfRule>
  </conditionalFormatting>
  <conditionalFormatting sqref="N564">
    <cfRule type="cellIs" dxfId="538" priority="515" operator="equal">
      <formula>"PENDENTE"</formula>
    </cfRule>
    <cfRule type="cellIs" dxfId="537" priority="516" operator="equal">
      <formula>"REALIZADO"</formula>
    </cfRule>
  </conditionalFormatting>
  <conditionalFormatting sqref="N579">
    <cfRule type="cellIs" dxfId="536" priority="513" operator="equal">
      <formula>"PENDENTE"</formula>
    </cfRule>
    <cfRule type="cellIs" dxfId="535" priority="514" operator="equal">
      <formula>"REALIZADO"</formula>
    </cfRule>
  </conditionalFormatting>
  <conditionalFormatting sqref="H1616:H1619">
    <cfRule type="duplicateValues" dxfId="534" priority="512"/>
  </conditionalFormatting>
  <conditionalFormatting sqref="G1216">
    <cfRule type="duplicateValues" dxfId="533" priority="511"/>
  </conditionalFormatting>
  <conditionalFormatting sqref="E802">
    <cfRule type="duplicateValues" dxfId="532" priority="510"/>
  </conditionalFormatting>
  <conditionalFormatting sqref="H1646 H1629 H1626:H1627 H1615 H1608:H1611">
    <cfRule type="duplicateValues" dxfId="531" priority="509"/>
  </conditionalFormatting>
  <conditionalFormatting sqref="H1638:H1639 H1641:H1642">
    <cfRule type="duplicateValues" dxfId="530" priority="508"/>
  </conditionalFormatting>
  <conditionalFormatting sqref="H1623">
    <cfRule type="duplicateValues" dxfId="529" priority="507"/>
  </conditionalFormatting>
  <conditionalFormatting sqref="U1627">
    <cfRule type="containsText" dxfId="528" priority="505" operator="containsText" text="NOK">
      <formula>NOT(ISERROR(SEARCH("NOK",U1627)))</formula>
    </cfRule>
  </conditionalFormatting>
  <conditionalFormatting sqref="U1627">
    <cfRule type="containsText" dxfId="527" priority="506" operator="containsText" text="OK">
      <formula>NOT(ISERROR(SEARCH("OK",U1627)))</formula>
    </cfRule>
  </conditionalFormatting>
  <conditionalFormatting sqref="H1683 H1670 H1672">
    <cfRule type="duplicateValues" dxfId="526" priority="504"/>
  </conditionalFormatting>
  <conditionalFormatting sqref="H1674 H1679:H1681">
    <cfRule type="duplicateValues" dxfId="525" priority="503"/>
  </conditionalFormatting>
  <conditionalFormatting sqref="H1696">
    <cfRule type="duplicateValues" dxfId="524" priority="502"/>
  </conditionalFormatting>
  <conditionalFormatting sqref="H1689">
    <cfRule type="duplicateValues" dxfId="523" priority="501"/>
  </conditionalFormatting>
  <conditionalFormatting sqref="H1702:H1703 H1700 H1697 H1691:H1693">
    <cfRule type="duplicateValues" dxfId="522" priority="500"/>
  </conditionalFormatting>
  <conditionalFormatting sqref="H1690">
    <cfRule type="duplicateValues" dxfId="521" priority="499"/>
  </conditionalFormatting>
  <conditionalFormatting sqref="H1664">
    <cfRule type="duplicateValues" dxfId="520" priority="498"/>
  </conditionalFormatting>
  <conditionalFormatting sqref="H1698">
    <cfRule type="duplicateValues" dxfId="519" priority="497"/>
  </conditionalFormatting>
  <conditionalFormatting sqref="G1">
    <cfRule type="duplicateValues" dxfId="518" priority="496"/>
  </conditionalFormatting>
  <conditionalFormatting sqref="H1736 H1733 H1729:H1731 H1727 H1724:H1725">
    <cfRule type="duplicateValues" dxfId="517" priority="495"/>
  </conditionalFormatting>
  <conditionalFormatting sqref="H1722">
    <cfRule type="duplicateValues" dxfId="516" priority="494"/>
  </conditionalFormatting>
  <conditionalFormatting sqref="H1508 H1491:H1492 H1488">
    <cfRule type="duplicateValues" dxfId="515" priority="493"/>
  </conditionalFormatting>
  <conditionalFormatting sqref="H1717 H1713:H1714 H1711 H1704">
    <cfRule type="duplicateValues" dxfId="514" priority="492"/>
  </conditionalFormatting>
  <conditionalFormatting sqref="H1762:H1772 H1751:H1759 H1748:H1749 H1744 H1741:H1742 H1739 H1737 H1735 H1732 H1728 H1726 H1723 H1720:H1721 H1715:H1716 H1712 H1705:H1710 H1701 H1699 H1694:H1695 H1684:H1688 H1682 H1676:H1678 H1673 H1671 H1662:H1663 H1657 H1644:H1645 H1640 H1628 H1624:H1625 H1620:H1622 H1612:H1614 H1516 H1512:H1513 H1509 H1504:H1506 H1501:H1502 H1493:H1498 H1487 H1482:H1485 H1466 H1774:H1776 H1778:H1780 H1782:H1786">
    <cfRule type="duplicateValues" dxfId="513" priority="491"/>
  </conditionalFormatting>
  <conditionalFormatting sqref="H1832:H1834 H1830 H1824:H1825 H1821:H1822 H1817 H1813 H1806 H1795:H1798 H1792 H1790">
    <cfRule type="duplicateValues" dxfId="512" priority="490"/>
  </conditionalFormatting>
  <conditionalFormatting sqref="Z1706 Z1814">
    <cfRule type="containsText" dxfId="511" priority="489" operator="containsText" text="OK">
      <formula>NOT(ISERROR(SEARCH("OK",Z1706)))</formula>
    </cfRule>
  </conditionalFormatting>
  <conditionalFormatting sqref="Z1707 Z1815">
    <cfRule type="containsText" dxfId="510" priority="488" operator="containsText" text="OK">
      <formula>NOT(ISERROR(SEARCH("OK",Z1707)))</formula>
    </cfRule>
  </conditionalFormatting>
  <conditionalFormatting sqref="Z1711 Z1819">
    <cfRule type="containsText" dxfId="509" priority="487" operator="containsText" text="OK">
      <formula>NOT(ISERROR(SEARCH("OK",Z1711)))</formula>
    </cfRule>
  </conditionalFormatting>
  <conditionalFormatting sqref="U1881">
    <cfRule type="containsText" dxfId="508" priority="485" operator="containsText" text="NOK">
      <formula>NOT(ISERROR(SEARCH("NOK",U1881)))</formula>
    </cfRule>
  </conditionalFormatting>
  <conditionalFormatting sqref="U1881">
    <cfRule type="containsText" dxfId="507" priority="486" operator="containsText" text="OK">
      <formula>NOT(ISERROR(SEARCH("OK",U1881)))</formula>
    </cfRule>
  </conditionalFormatting>
  <conditionalFormatting sqref="U1882">
    <cfRule type="containsText" dxfId="506" priority="483" operator="containsText" text="NOK">
      <formula>NOT(ISERROR(SEARCH("NOK",U1882)))</formula>
    </cfRule>
  </conditionalFormatting>
  <conditionalFormatting sqref="U1882">
    <cfRule type="containsText" dxfId="505" priority="484" operator="containsText" text="OK">
      <formula>NOT(ISERROR(SEARCH("OK",U1882)))</formula>
    </cfRule>
  </conditionalFormatting>
  <conditionalFormatting sqref="U1883">
    <cfRule type="containsText" dxfId="504" priority="481" operator="containsText" text="NOK">
      <formula>NOT(ISERROR(SEARCH("NOK",U1883)))</formula>
    </cfRule>
  </conditionalFormatting>
  <conditionalFormatting sqref="U1883">
    <cfRule type="containsText" dxfId="503" priority="482" operator="containsText" text="OK">
      <formula>NOT(ISERROR(SEARCH("OK",U1883)))</formula>
    </cfRule>
  </conditionalFormatting>
  <conditionalFormatting sqref="Y1882">
    <cfRule type="containsText" dxfId="502" priority="479" operator="containsText" text="NOK">
      <formula>NOT(ISERROR(SEARCH("NOK",Y1882)))</formula>
    </cfRule>
  </conditionalFormatting>
  <conditionalFormatting sqref="Y1882">
    <cfRule type="containsText" dxfId="501" priority="480" operator="containsText" text="OK">
      <formula>NOT(ISERROR(SEARCH("OK",Y1882)))</formula>
    </cfRule>
  </conditionalFormatting>
  <conditionalFormatting sqref="Y1883">
    <cfRule type="containsText" dxfId="500" priority="477" operator="containsText" text="NOK">
      <formula>NOT(ISERROR(SEARCH("NOK",Y1883)))</formula>
    </cfRule>
  </conditionalFormatting>
  <conditionalFormatting sqref="Y1883">
    <cfRule type="containsText" dxfId="499" priority="478" operator="containsText" text="OK">
      <formula>NOT(ISERROR(SEARCH("OK",Y1883)))</formula>
    </cfRule>
  </conditionalFormatting>
  <conditionalFormatting sqref="U1904:U1906">
    <cfRule type="containsText" dxfId="498" priority="475" operator="containsText" text="NOK">
      <formula>NOT(ISERROR(SEARCH("NOK",U1904)))</formula>
    </cfRule>
  </conditionalFormatting>
  <conditionalFormatting sqref="U1904:U1906">
    <cfRule type="containsText" dxfId="497" priority="476" operator="containsText" text="OK">
      <formula>NOT(ISERROR(SEARCH("OK",U1904)))</formula>
    </cfRule>
  </conditionalFormatting>
  <conditionalFormatting sqref="U1778:U1780 U1698 U1401:U1407 U1302:U1314 U1293:U1300 U1217:U1221 U1209:U1215 U1184:U1207 U1177:U1181 U1153:U1155 U1151 U1144:U1149 U1013:U1014 U947:U954 U927 U914:U916 U883:U884 U871:U875 U799:U803 U620 U606 U583 U230 U228 U226 U114:U149 U44:U112 U29:U42 U27 U20:U25 U151:U222 U1157:U1174 U585:U595 U608:U617 U622:U683 U719:U756 U758:U777 U779:U797 U805:U834 U836:U844 U846:U848 U850:U869 U889:U900 U909:U911 U929:U945 U956:U959 U961:U1011 U1223:U1228 U1230:U1242 U1244:U1291 U1316:U1340 U1342:U1344 U1352:U1362 U1377:U1399 U1409:U1411 U1413:U1442 U1444:U1446 U1449:U1458 U1460:U1467 U1470:U1488 U1491:U1511 U1518:U1534 U1536:U1555 U1560:U1583 U1590:U1610 U1616:U1625 U1628:U1633 U1635:U1647 U1649:U1664 U1670:U1689 U1692 U1694:U1696 U1700:U1702 U1704:U1723 U1732:U1744 U1746:U1776 U1787:U1799 U1806:U1813 U1821:U1824 U1826:U1837 U1857:U1859 U902:U906 U1612:U1614 U1839:U1845">
    <cfRule type="containsText" dxfId="496" priority="473" operator="containsText" text="NOK">
      <formula>NOT(ISERROR(SEARCH("NOK",U20)))</formula>
    </cfRule>
  </conditionalFormatting>
  <conditionalFormatting sqref="U1778:U1780 U1698 U1401:U1407 U1302:U1314 U1293:U1300 U1217:U1221 U1209:U1215 U1184:U1207 U1177:U1181 U1153:U1155 U1151 U1144:U1149 U1013:U1014 U947:U954 U927 U914:U916 U883:U884 U871:U875 U799:U803 U620 U606 U583 U230 U228 U226 U114:U149 U44:U112 U29:U42 U27 U20:U25 U151:U222 U1157:U1174 U585:U595 U608:U617 U622:U683 U719:U756 U758:U777 U779:U797 U805:U834 U836:U844 U846:U848 U850:U869 U889:U900 U909:U911 U929:U945 U956:U959 U961:U1011 U1223:U1228 U1230:U1242 U1244:U1291 U1316:U1340 U1342:U1344 U1352:U1362 U1377:U1399 U1409:U1411 U1413:U1442 U1444:U1446 U1449:U1458 U1460:U1467 U1470:U1488 U1491:U1511 U1518:U1534 U1536:U1555 U1560:U1583 U1590:U1610 U1616:U1625 U1628:U1633 U1635:U1647 U1649:U1664 U1670:U1689 U1692 U1694:U1696 U1700:U1702 U1704:U1723 U1732:U1744 U1746:U1776 U1787:U1799 U1806:U1813 U1821:U1824 U1826:U1837 U1857:U1859 U902:U906 U1612:U1614 U1839:U1845">
    <cfRule type="containsText" dxfId="495" priority="474" operator="containsText" text="OK">
      <formula>NOT(ISERROR(SEARCH("OK",U20)))</formula>
    </cfRule>
  </conditionalFormatting>
  <conditionalFormatting sqref="Y1846:Y1847 Y1825 Y1699 Y1556:Y1559 Y1512:Y1513 Y1447:Y1448 Y1443 Y1345 Y870 Y793">
    <cfRule type="containsText" dxfId="494" priority="472" operator="containsText" text="OK">
      <formula>NOT(ISERROR(SEARCH("OK",Y793)))</formula>
    </cfRule>
  </conditionalFormatting>
  <conditionalFormatting sqref="Y1846:Y1847 Y1825 Y1699 Y1556:Y1559 Y1512:Y1513 Y1447:Y1448 Y1443 Y1345 Y870 Y793">
    <cfRule type="containsText" dxfId="493" priority="471" operator="containsText" text="OK">
      <formula>NOT(ISERROR(SEARCH("OK",Y793)))</formula>
    </cfRule>
  </conditionalFormatting>
  <conditionalFormatting sqref="Y1846:Y1847 Y1825 Y1699 Y1556:Y1559 Y1512:Y1513 Y1447:Y1448 Y1443 Y1345 Y870 Y793">
    <cfRule type="containsText" dxfId="492" priority="470" operator="containsText" text="OK">
      <formula>NOT(ISERROR(SEARCH("OK",Y793)))</formula>
    </cfRule>
  </conditionalFormatting>
  <conditionalFormatting sqref="U1846:U1847 U1825 U1699 U1556:U1559 U1512:U1513 U1447:U1448 U1443 U1345">
    <cfRule type="containsText" dxfId="491" priority="468" operator="containsText" text="NOK">
      <formula>NOT(ISERROR(SEARCH("NOK",U1345)))</formula>
    </cfRule>
  </conditionalFormatting>
  <conditionalFormatting sqref="U1846:U1847 U1825 U1699 U1556:U1559 U1512:U1513 U1447:U1448 U1443 U1345">
    <cfRule type="containsText" dxfId="490" priority="469" operator="containsText" text="OK">
      <formula>NOT(ISERROR(SEARCH("OK",U1345)))</formula>
    </cfRule>
  </conditionalFormatting>
  <conditionalFormatting sqref="U1863 U1848:U1851 U1819 U1729:U1730 U1727 U1724 U1697 U1693 U1669 U1665 U1648 U1468 U1412 U1371 U1866:U1867 U1875 U1926:U1928 U1805 U1853 U1855:U1856">
    <cfRule type="containsText" dxfId="489" priority="466" operator="containsText" text="NOK">
      <formula>NOT(ISERROR(SEARCH("NOK",U1371)))</formula>
    </cfRule>
  </conditionalFormatting>
  <conditionalFormatting sqref="U1863 U1848:U1851 U1819 U1729:U1730 U1727 U1724 U1697 U1693 U1669 U1665 U1648 U1468 U1412 U1371 U1866:U1867 U1875 U1926:U1928 U1805 U1853 U1855:U1856">
    <cfRule type="containsText" dxfId="488" priority="467" operator="containsText" text="OK">
      <formula>NOT(ISERROR(SEARCH("OK",U1371)))</formula>
    </cfRule>
  </conditionalFormatting>
  <conditionalFormatting sqref="P1950:P1951">
    <cfRule type="cellIs" dxfId="487" priority="464" operator="equal">
      <formula>"PENDENTE"</formula>
    </cfRule>
    <cfRule type="cellIs" dxfId="486" priority="465" operator="equal">
      <formula>"REALIZADO"</formula>
    </cfRule>
  </conditionalFormatting>
  <conditionalFormatting sqref="U1589">
    <cfRule type="containsText" dxfId="485" priority="462" operator="containsText" text="NOK">
      <formula>NOT(ISERROR(SEARCH("NOK",U1589)))</formula>
    </cfRule>
  </conditionalFormatting>
  <conditionalFormatting sqref="U1589">
    <cfRule type="containsText" dxfId="484" priority="463" operator="containsText" text="OK">
      <formula>NOT(ISERROR(SEARCH("OK",U1589)))</formula>
    </cfRule>
  </conditionalFormatting>
  <conditionalFormatting sqref="U1941">
    <cfRule type="containsText" dxfId="483" priority="460" operator="containsText" text="NOK">
      <formula>NOT(ISERROR(SEARCH("NOK",U1941)))</formula>
    </cfRule>
  </conditionalFormatting>
  <conditionalFormatting sqref="U1941">
    <cfRule type="containsText" dxfId="482" priority="461" operator="containsText" text="OK">
      <formula>NOT(ISERROR(SEARCH("OK",U1941)))</formula>
    </cfRule>
  </conditionalFormatting>
  <conditionalFormatting sqref="N1960">
    <cfRule type="cellIs" dxfId="481" priority="458" operator="equal">
      <formula>"PENDENTE"</formula>
    </cfRule>
    <cfRule type="cellIs" dxfId="480" priority="459" operator="equal">
      <formula>"REALIZADO"</formula>
    </cfRule>
  </conditionalFormatting>
  <conditionalFormatting sqref="O2029">
    <cfRule type="cellIs" dxfId="479" priority="456" operator="equal">
      <formula>"PENDENTE"</formula>
    </cfRule>
    <cfRule type="cellIs" dxfId="478" priority="457" operator="equal">
      <formula>"REALIZADO"</formula>
    </cfRule>
  </conditionalFormatting>
  <conditionalFormatting sqref="O2030">
    <cfRule type="cellIs" dxfId="477" priority="454" operator="equal">
      <formula>"PENDENTE"</formula>
    </cfRule>
    <cfRule type="cellIs" dxfId="476" priority="455" operator="equal">
      <formula>"REALIZADO"</formula>
    </cfRule>
  </conditionalFormatting>
  <conditionalFormatting sqref="O2031">
    <cfRule type="cellIs" dxfId="475" priority="452" operator="equal">
      <formula>"PENDENTE"</formula>
    </cfRule>
    <cfRule type="cellIs" dxfId="474" priority="453" operator="equal">
      <formula>"REALIZADO"</formula>
    </cfRule>
  </conditionalFormatting>
  <conditionalFormatting sqref="O2033">
    <cfRule type="cellIs" dxfId="473" priority="450" operator="equal">
      <formula>"PENDENTE"</formula>
    </cfRule>
    <cfRule type="cellIs" dxfId="472" priority="451" operator="equal">
      <formula>"REALIZADO"</formula>
    </cfRule>
  </conditionalFormatting>
  <conditionalFormatting sqref="O2032">
    <cfRule type="cellIs" dxfId="471" priority="448" operator="equal">
      <formula>"PENDENTE"</formula>
    </cfRule>
    <cfRule type="cellIs" dxfId="470" priority="449" operator="equal">
      <formula>"REALIZADO"</formula>
    </cfRule>
  </conditionalFormatting>
  <conditionalFormatting sqref="O2034">
    <cfRule type="cellIs" dxfId="469" priority="446" operator="equal">
      <formula>"PENDENTE"</formula>
    </cfRule>
    <cfRule type="cellIs" dxfId="468" priority="447" operator="equal">
      <formula>"REALIZADO"</formula>
    </cfRule>
  </conditionalFormatting>
  <conditionalFormatting sqref="H1970">
    <cfRule type="duplicateValues" dxfId="467" priority="445"/>
  </conditionalFormatting>
  <conditionalFormatting sqref="U2051:U2057">
    <cfRule type="containsText" dxfId="466" priority="443" operator="containsText" text="NOK">
      <formula>NOT(ISERROR(SEARCH("NOK",U2051)))</formula>
    </cfRule>
  </conditionalFormatting>
  <conditionalFormatting sqref="U2051:U2057">
    <cfRule type="containsText" dxfId="465" priority="444" operator="containsText" text="OK">
      <formula>NOT(ISERROR(SEARCH("OK",U2051)))</formula>
    </cfRule>
  </conditionalFormatting>
  <conditionalFormatting sqref="B1:D1">
    <cfRule type="duplicateValues" dxfId="464" priority="442"/>
  </conditionalFormatting>
  <conditionalFormatting sqref="H2091 H2013:H2016 H2036:H2037 H2095:H2101 H2086 H2089 H2117:H2118 H2018:H2028 H2040:H2041 H2073:H2077 H2046:H2050">
    <cfRule type="duplicateValues" dxfId="463" priority="441"/>
  </conditionalFormatting>
  <conditionalFormatting sqref="H2117:H2118 H2091 H2089 H2086 H2095:H2101">
    <cfRule type="duplicateValues" dxfId="462" priority="440"/>
  </conditionalFormatting>
  <conditionalFormatting sqref="O2011:O2012 O2009">
    <cfRule type="cellIs" dxfId="461" priority="438" operator="equal">
      <formula>"PENDENTE"</formula>
    </cfRule>
    <cfRule type="cellIs" dxfId="460" priority="439" operator="equal">
      <formula>"REALIZADO"</formula>
    </cfRule>
  </conditionalFormatting>
  <conditionalFormatting sqref="H2009 H1878:H1880 H2011:H2012">
    <cfRule type="duplicateValues" dxfId="459" priority="437"/>
  </conditionalFormatting>
  <conditionalFormatting sqref="H2011:H2012 H1878:H1880">
    <cfRule type="duplicateValues" dxfId="458" priority="436"/>
  </conditionalFormatting>
  <conditionalFormatting sqref="U2079">
    <cfRule type="containsText" dxfId="457" priority="434" operator="containsText" text="NOK">
      <formula>NOT(ISERROR(SEARCH("NOK",U2079)))</formula>
    </cfRule>
  </conditionalFormatting>
  <conditionalFormatting sqref="U2079">
    <cfRule type="containsText" dxfId="456" priority="435" operator="containsText" text="OK">
      <formula>NOT(ISERROR(SEARCH("OK",U2079)))</formula>
    </cfRule>
  </conditionalFormatting>
  <conditionalFormatting sqref="U2080">
    <cfRule type="containsText" dxfId="455" priority="432" operator="containsText" text="NOK">
      <formula>NOT(ISERROR(SEARCH("NOK",U2080)))</formula>
    </cfRule>
  </conditionalFormatting>
  <conditionalFormatting sqref="U2080">
    <cfRule type="containsText" dxfId="454" priority="433" operator="containsText" text="OK">
      <formula>NOT(ISERROR(SEARCH("OK",U2080)))</formula>
    </cfRule>
  </conditionalFormatting>
  <conditionalFormatting sqref="U2081">
    <cfRule type="containsText" dxfId="453" priority="430" operator="containsText" text="NOK">
      <formula>NOT(ISERROR(SEARCH("NOK",U2081)))</formula>
    </cfRule>
  </conditionalFormatting>
  <conditionalFormatting sqref="U2081">
    <cfRule type="containsText" dxfId="452" priority="431" operator="containsText" text="OK">
      <formula>NOT(ISERROR(SEARCH("OK",U2081)))</formula>
    </cfRule>
  </conditionalFormatting>
  <conditionalFormatting sqref="U2083">
    <cfRule type="containsText" dxfId="451" priority="428" operator="containsText" text="NOK">
      <formula>NOT(ISERROR(SEARCH("NOK",U2083)))</formula>
    </cfRule>
  </conditionalFormatting>
  <conditionalFormatting sqref="U2083">
    <cfRule type="containsText" dxfId="450" priority="429" operator="containsText" text="OK">
      <formula>NOT(ISERROR(SEARCH("OK",U2083)))</formula>
    </cfRule>
  </conditionalFormatting>
  <conditionalFormatting sqref="U2084">
    <cfRule type="containsText" dxfId="449" priority="426" operator="containsText" text="NOK">
      <formula>NOT(ISERROR(SEARCH("NOK",U2084)))</formula>
    </cfRule>
  </conditionalFormatting>
  <conditionalFormatting sqref="U2084">
    <cfRule type="containsText" dxfId="448" priority="427" operator="containsText" text="OK">
      <formula>NOT(ISERROR(SEARCH("OK",U2084)))</formula>
    </cfRule>
  </conditionalFormatting>
  <conditionalFormatting sqref="U2085">
    <cfRule type="containsText" dxfId="447" priority="424" operator="containsText" text="NOK">
      <formula>NOT(ISERROR(SEARCH("NOK",U2085)))</formula>
    </cfRule>
  </conditionalFormatting>
  <conditionalFormatting sqref="U2085">
    <cfRule type="containsText" dxfId="446" priority="425" operator="containsText" text="OK">
      <formula>NOT(ISERROR(SEARCH("OK",U2085)))</formula>
    </cfRule>
  </conditionalFormatting>
  <conditionalFormatting sqref="U2087">
    <cfRule type="containsText" dxfId="445" priority="422" operator="containsText" text="NOK">
      <formula>NOT(ISERROR(SEARCH("NOK",U2087)))</formula>
    </cfRule>
  </conditionalFormatting>
  <conditionalFormatting sqref="U2087">
    <cfRule type="containsText" dxfId="444" priority="423" operator="containsText" text="OK">
      <formula>NOT(ISERROR(SEARCH("OK",U2087)))</formula>
    </cfRule>
  </conditionalFormatting>
  <conditionalFormatting sqref="U2088">
    <cfRule type="containsText" dxfId="443" priority="420" operator="containsText" text="NOK">
      <formula>NOT(ISERROR(SEARCH("NOK",U2088)))</formula>
    </cfRule>
  </conditionalFormatting>
  <conditionalFormatting sqref="U2088">
    <cfRule type="containsText" dxfId="442" priority="421" operator="containsText" text="OK">
      <formula>NOT(ISERROR(SEARCH("OK",U2088)))</formula>
    </cfRule>
  </conditionalFormatting>
  <conditionalFormatting sqref="U2090">
    <cfRule type="containsText" dxfId="441" priority="418" operator="containsText" text="NOK">
      <formula>NOT(ISERROR(SEARCH("NOK",U2090)))</formula>
    </cfRule>
  </conditionalFormatting>
  <conditionalFormatting sqref="U2090">
    <cfRule type="containsText" dxfId="440" priority="419" operator="containsText" text="OK">
      <formula>NOT(ISERROR(SEARCH("OK",U2090)))</formula>
    </cfRule>
  </conditionalFormatting>
  <conditionalFormatting sqref="U2092">
    <cfRule type="containsText" dxfId="439" priority="416" operator="containsText" text="NOK">
      <formula>NOT(ISERROR(SEARCH("NOK",U2092)))</formula>
    </cfRule>
  </conditionalFormatting>
  <conditionalFormatting sqref="U2092">
    <cfRule type="containsText" dxfId="438" priority="417" operator="containsText" text="OK">
      <formula>NOT(ISERROR(SEARCH("OK",U2092)))</formula>
    </cfRule>
  </conditionalFormatting>
  <conditionalFormatting sqref="U2093">
    <cfRule type="containsText" dxfId="437" priority="414" operator="containsText" text="NOK">
      <formula>NOT(ISERROR(SEARCH("NOK",U2093)))</formula>
    </cfRule>
  </conditionalFormatting>
  <conditionalFormatting sqref="U2093">
    <cfRule type="containsText" dxfId="436" priority="415" operator="containsText" text="OK">
      <formula>NOT(ISERROR(SEARCH("OK",U2093)))</formula>
    </cfRule>
  </conditionalFormatting>
  <conditionalFormatting sqref="U2094">
    <cfRule type="containsText" dxfId="435" priority="412" operator="containsText" text="NOK">
      <formula>NOT(ISERROR(SEARCH("NOK",U2094)))</formula>
    </cfRule>
  </conditionalFormatting>
  <conditionalFormatting sqref="U2094">
    <cfRule type="containsText" dxfId="434" priority="413" operator="containsText" text="OK">
      <formula>NOT(ISERROR(SEARCH("OK",U2094)))</formula>
    </cfRule>
  </conditionalFormatting>
  <conditionalFormatting sqref="U2102">
    <cfRule type="containsText" dxfId="433" priority="410" operator="containsText" text="NOK">
      <formula>NOT(ISERROR(SEARCH("NOK",U2102)))</formula>
    </cfRule>
  </conditionalFormatting>
  <conditionalFormatting sqref="U2102">
    <cfRule type="containsText" dxfId="432" priority="411" operator="containsText" text="OK">
      <formula>NOT(ISERROR(SEARCH("OK",U2102)))</formula>
    </cfRule>
  </conditionalFormatting>
  <conditionalFormatting sqref="U2103">
    <cfRule type="containsText" dxfId="431" priority="408" operator="containsText" text="NOK">
      <formula>NOT(ISERROR(SEARCH("NOK",U2103)))</formula>
    </cfRule>
  </conditionalFormatting>
  <conditionalFormatting sqref="U2103">
    <cfRule type="containsText" dxfId="430" priority="409" operator="containsText" text="OK">
      <formula>NOT(ISERROR(SEARCH("OK",U2103)))</formula>
    </cfRule>
  </conditionalFormatting>
  <conditionalFormatting sqref="U2034">
    <cfRule type="containsText" dxfId="429" priority="406" operator="containsText" text="NOK">
      <formula>NOT(ISERROR(SEARCH("NOK",U2034)))</formula>
    </cfRule>
  </conditionalFormatting>
  <conditionalFormatting sqref="U2034">
    <cfRule type="containsText" dxfId="428" priority="407" operator="containsText" text="OK">
      <formula>NOT(ISERROR(SEARCH("OK",U2034)))</formula>
    </cfRule>
  </conditionalFormatting>
  <conditionalFormatting sqref="U2033">
    <cfRule type="containsText" dxfId="427" priority="404" operator="containsText" text="NOK">
      <formula>NOT(ISERROR(SEARCH("NOK",U2033)))</formula>
    </cfRule>
  </conditionalFormatting>
  <conditionalFormatting sqref="U2033">
    <cfRule type="containsText" dxfId="426" priority="405" operator="containsText" text="OK">
      <formula>NOT(ISERROR(SEARCH("OK",U2033)))</formula>
    </cfRule>
  </conditionalFormatting>
  <conditionalFormatting sqref="U2032">
    <cfRule type="containsText" dxfId="425" priority="402" operator="containsText" text="NOK">
      <formula>NOT(ISERROR(SEARCH("NOK",U2032)))</formula>
    </cfRule>
  </conditionalFormatting>
  <conditionalFormatting sqref="U2032">
    <cfRule type="containsText" dxfId="424" priority="403" operator="containsText" text="OK">
      <formula>NOT(ISERROR(SEARCH("OK",U2032)))</formula>
    </cfRule>
  </conditionalFormatting>
  <conditionalFormatting sqref="U2031">
    <cfRule type="containsText" dxfId="423" priority="400" operator="containsText" text="NOK">
      <formula>NOT(ISERROR(SEARCH("NOK",U2031)))</formula>
    </cfRule>
  </conditionalFormatting>
  <conditionalFormatting sqref="U2031">
    <cfRule type="containsText" dxfId="422" priority="401" operator="containsText" text="OK">
      <formula>NOT(ISERROR(SEARCH("OK",U2031)))</formula>
    </cfRule>
  </conditionalFormatting>
  <conditionalFormatting sqref="U2030">
    <cfRule type="containsText" dxfId="421" priority="398" operator="containsText" text="NOK">
      <formula>NOT(ISERROR(SEARCH("NOK",U2030)))</formula>
    </cfRule>
  </conditionalFormatting>
  <conditionalFormatting sqref="U2030">
    <cfRule type="containsText" dxfId="420" priority="399" operator="containsText" text="OK">
      <formula>NOT(ISERROR(SEARCH("OK",U2030)))</formula>
    </cfRule>
  </conditionalFormatting>
  <conditionalFormatting sqref="U2029">
    <cfRule type="containsText" dxfId="419" priority="396" operator="containsText" text="NOK">
      <formula>NOT(ISERROR(SEARCH("NOK",U2029)))</formula>
    </cfRule>
  </conditionalFormatting>
  <conditionalFormatting sqref="U2029">
    <cfRule type="containsText" dxfId="418" priority="397" operator="containsText" text="OK">
      <formula>NOT(ISERROR(SEARCH("OK",U2029)))</formula>
    </cfRule>
  </conditionalFormatting>
  <conditionalFormatting sqref="U1932">
    <cfRule type="containsText" dxfId="417" priority="394" operator="containsText" text="NOK">
      <formula>NOT(ISERROR(SEARCH("NOK",U1932)))</formula>
    </cfRule>
  </conditionalFormatting>
  <conditionalFormatting sqref="U1932">
    <cfRule type="containsText" dxfId="416" priority="395" operator="containsText" text="OK">
      <formula>NOT(ISERROR(SEARCH("OK",U1932)))</formula>
    </cfRule>
  </conditionalFormatting>
  <conditionalFormatting sqref="U1925">
    <cfRule type="containsText" dxfId="415" priority="392" operator="containsText" text="NOK">
      <formula>NOT(ISERROR(SEARCH("NOK",U1925)))</formula>
    </cfRule>
  </conditionalFormatting>
  <conditionalFormatting sqref="U1925">
    <cfRule type="containsText" dxfId="414" priority="393" operator="containsText" text="OK">
      <formula>NOT(ISERROR(SEARCH("OK",U1925)))</formula>
    </cfRule>
  </conditionalFormatting>
  <conditionalFormatting sqref="U1877">
    <cfRule type="containsText" dxfId="413" priority="390" operator="containsText" text="NOK">
      <formula>NOT(ISERROR(SEARCH("NOK",U1877)))</formula>
    </cfRule>
  </conditionalFormatting>
  <conditionalFormatting sqref="U1877">
    <cfRule type="containsText" dxfId="412" priority="391" operator="containsText" text="OK">
      <formula>NOT(ISERROR(SEARCH("OK",U1877)))</formula>
    </cfRule>
  </conditionalFormatting>
  <conditionalFormatting sqref="U1876">
    <cfRule type="containsText" dxfId="411" priority="388" operator="containsText" text="NOK">
      <formula>NOT(ISERROR(SEARCH("NOK",U1876)))</formula>
    </cfRule>
  </conditionalFormatting>
  <conditionalFormatting sqref="U1876">
    <cfRule type="containsText" dxfId="410" priority="389" operator="containsText" text="OK">
      <formula>NOT(ISERROR(SEARCH("OK",U1876)))</formula>
    </cfRule>
  </conditionalFormatting>
  <conditionalFormatting sqref="U1874">
    <cfRule type="containsText" dxfId="409" priority="386" operator="containsText" text="NOK">
      <formula>NOT(ISERROR(SEARCH("NOK",U1874)))</formula>
    </cfRule>
  </conditionalFormatting>
  <conditionalFormatting sqref="U1874">
    <cfRule type="containsText" dxfId="408" priority="387" operator="containsText" text="OK">
      <formula>NOT(ISERROR(SEARCH("OK",U1874)))</formula>
    </cfRule>
  </conditionalFormatting>
  <conditionalFormatting sqref="U1873">
    <cfRule type="containsText" dxfId="407" priority="384" operator="containsText" text="NOK">
      <formula>NOT(ISERROR(SEARCH("NOK",U1873)))</formula>
    </cfRule>
  </conditionalFormatting>
  <conditionalFormatting sqref="U1873">
    <cfRule type="containsText" dxfId="406" priority="385" operator="containsText" text="OK">
      <formula>NOT(ISERROR(SEARCH("OK",U1873)))</formula>
    </cfRule>
  </conditionalFormatting>
  <conditionalFormatting sqref="U1869">
    <cfRule type="containsText" dxfId="405" priority="382" operator="containsText" text="NOK">
      <formula>NOT(ISERROR(SEARCH("NOK",U1869)))</formula>
    </cfRule>
  </conditionalFormatting>
  <conditionalFormatting sqref="U1869">
    <cfRule type="containsText" dxfId="404" priority="383" operator="containsText" text="OK">
      <formula>NOT(ISERROR(SEARCH("OK",U1869)))</formula>
    </cfRule>
  </conditionalFormatting>
  <conditionalFormatting sqref="U1865">
    <cfRule type="containsText" dxfId="403" priority="380" operator="containsText" text="NOK">
      <formula>NOT(ISERROR(SEARCH("NOK",U1865)))</formula>
    </cfRule>
  </conditionalFormatting>
  <conditionalFormatting sqref="U1865">
    <cfRule type="containsText" dxfId="402" priority="381" operator="containsText" text="OK">
      <formula>NOT(ISERROR(SEARCH("OK",U1865)))</formula>
    </cfRule>
  </conditionalFormatting>
  <conditionalFormatting sqref="U1862">
    <cfRule type="containsText" dxfId="401" priority="378" operator="containsText" text="NOK">
      <formula>NOT(ISERROR(SEARCH("NOK",U1862)))</formula>
    </cfRule>
  </conditionalFormatting>
  <conditionalFormatting sqref="U1862">
    <cfRule type="containsText" dxfId="400" priority="379" operator="containsText" text="OK">
      <formula>NOT(ISERROR(SEARCH("OK",U1862)))</formula>
    </cfRule>
  </conditionalFormatting>
  <conditionalFormatting sqref="U1860">
    <cfRule type="containsText" dxfId="399" priority="376" operator="containsText" text="NOK">
      <formula>NOT(ISERROR(SEARCH("NOK",U1860)))</formula>
    </cfRule>
  </conditionalFormatting>
  <conditionalFormatting sqref="U1860">
    <cfRule type="containsText" dxfId="398" priority="377" operator="containsText" text="OK">
      <formula>NOT(ISERROR(SEARCH("OK",U1860)))</formula>
    </cfRule>
  </conditionalFormatting>
  <conditionalFormatting sqref="U1861">
    <cfRule type="containsText" dxfId="397" priority="374" operator="containsText" text="NOK">
      <formula>NOT(ISERROR(SEARCH("NOK",U1861)))</formula>
    </cfRule>
  </conditionalFormatting>
  <conditionalFormatting sqref="U1861">
    <cfRule type="containsText" dxfId="396" priority="375" operator="containsText" text="OK">
      <formula>NOT(ISERROR(SEARCH("OK",U1861)))</formula>
    </cfRule>
  </conditionalFormatting>
  <conditionalFormatting sqref="U2064">
    <cfRule type="containsText" dxfId="395" priority="372" operator="containsText" text="NOK">
      <formula>NOT(ISERROR(SEARCH("NOK",U2064)))</formula>
    </cfRule>
  </conditionalFormatting>
  <conditionalFormatting sqref="U2064">
    <cfRule type="containsText" dxfId="394" priority="373" operator="containsText" text="OK">
      <formula>NOT(ISERROR(SEARCH("OK",U2064)))</formula>
    </cfRule>
  </conditionalFormatting>
  <conditionalFormatting sqref="H2082 H2078 H2035">
    <cfRule type="duplicateValues" dxfId="393" priority="371"/>
  </conditionalFormatting>
  <conditionalFormatting sqref="H2082">
    <cfRule type="duplicateValues" dxfId="392" priority="370"/>
  </conditionalFormatting>
  <conditionalFormatting sqref="H2133 H2089 H2086">
    <cfRule type="duplicateValues" dxfId="391" priority="369"/>
  </conditionalFormatting>
  <conditionalFormatting sqref="H2119:H2120 H2042:H2045">
    <cfRule type="duplicateValues" dxfId="390" priority="367"/>
  </conditionalFormatting>
  <conditionalFormatting sqref="H2119:H2120">
    <cfRule type="duplicateValues" dxfId="389" priority="368"/>
  </conditionalFormatting>
  <conditionalFormatting sqref="H2154 H2147 H2142:H2143 H2126 H2049:H2050">
    <cfRule type="duplicateValues" dxfId="388" priority="366"/>
  </conditionalFormatting>
  <conditionalFormatting sqref="H2154 H2147 H2142:H2143 H2126">
    <cfRule type="duplicateValues" dxfId="387" priority="365"/>
  </conditionalFormatting>
  <conditionalFormatting sqref="U2152">
    <cfRule type="containsText" dxfId="386" priority="363" operator="containsText" text="NOK">
      <formula>NOT(ISERROR(SEARCH("NOK",U2152)))</formula>
    </cfRule>
  </conditionalFormatting>
  <conditionalFormatting sqref="U2152">
    <cfRule type="containsText" dxfId="385" priority="364" operator="containsText" text="OK">
      <formula>NOT(ISERROR(SEARCH("OK",U2152)))</formula>
    </cfRule>
  </conditionalFormatting>
  <conditionalFormatting sqref="H2186">
    <cfRule type="duplicateValues" dxfId="384" priority="361"/>
  </conditionalFormatting>
  <conditionalFormatting sqref="H2186">
    <cfRule type="duplicateValues" dxfId="383" priority="362"/>
  </conditionalFormatting>
  <conditionalFormatting sqref="U2186">
    <cfRule type="containsText" dxfId="382" priority="359" operator="containsText" text="NOK">
      <formula>NOT(ISERROR(SEARCH("NOK",U2186)))</formula>
    </cfRule>
  </conditionalFormatting>
  <conditionalFormatting sqref="U2186">
    <cfRule type="containsText" dxfId="381" priority="360" operator="containsText" text="OK">
      <formula>NOT(ISERROR(SEARCH("OK",U2186)))</formula>
    </cfRule>
  </conditionalFormatting>
  <conditionalFormatting sqref="H2115">
    <cfRule type="duplicateValues" dxfId="380" priority="358"/>
  </conditionalFormatting>
  <conditionalFormatting sqref="H2115">
    <cfRule type="duplicateValues" dxfId="379" priority="357"/>
  </conditionalFormatting>
  <conditionalFormatting sqref="U2211">
    <cfRule type="containsText" dxfId="378" priority="355" operator="containsText" text="NOK">
      <formula>NOT(ISERROR(SEARCH("NOK",U2211)))</formula>
    </cfRule>
  </conditionalFormatting>
  <conditionalFormatting sqref="U2211">
    <cfRule type="containsText" dxfId="377" priority="356" operator="containsText" text="OK">
      <formula>NOT(ISERROR(SEARCH("OK",U2211)))</formula>
    </cfRule>
  </conditionalFormatting>
  <conditionalFormatting sqref="U1996">
    <cfRule type="containsText" dxfId="376" priority="353" operator="containsText" text="NOK">
      <formula>NOT(ISERROR(SEARCH("NOK",U1996)))</formula>
    </cfRule>
  </conditionalFormatting>
  <conditionalFormatting sqref="U1996">
    <cfRule type="containsText" dxfId="375" priority="354" operator="containsText" text="OK">
      <formula>NOT(ISERROR(SEARCH("OK",U1996)))</formula>
    </cfRule>
  </conditionalFormatting>
  <conditionalFormatting sqref="U2159">
    <cfRule type="containsText" dxfId="374" priority="351" operator="containsText" text="NOK">
      <formula>NOT(ISERROR(SEARCH("NOK",U2159)))</formula>
    </cfRule>
  </conditionalFormatting>
  <conditionalFormatting sqref="U2159">
    <cfRule type="containsText" dxfId="373" priority="352" operator="containsText" text="OK">
      <formula>NOT(ISERROR(SEARCH("OK",U2159)))</formula>
    </cfRule>
  </conditionalFormatting>
  <conditionalFormatting sqref="U2180">
    <cfRule type="containsText" dxfId="372" priority="349" operator="containsText" text="NOK">
      <formula>NOT(ISERROR(SEARCH("NOK",U2180)))</formula>
    </cfRule>
  </conditionalFormatting>
  <conditionalFormatting sqref="U2180">
    <cfRule type="containsText" dxfId="371" priority="350" operator="containsText" text="OK">
      <formula>NOT(ISERROR(SEARCH("OK",U2180)))</formula>
    </cfRule>
  </conditionalFormatting>
  <conditionalFormatting sqref="U2181">
    <cfRule type="containsText" dxfId="370" priority="347" operator="containsText" text="NOK">
      <formula>NOT(ISERROR(SEARCH("NOK",U2181)))</formula>
    </cfRule>
  </conditionalFormatting>
  <conditionalFormatting sqref="U2181">
    <cfRule type="containsText" dxfId="369" priority="348" operator="containsText" text="OK">
      <formula>NOT(ISERROR(SEARCH("OK",U2181)))</formula>
    </cfRule>
  </conditionalFormatting>
  <conditionalFormatting sqref="H1745:H1746 H1743">
    <cfRule type="duplicateValues" dxfId="368" priority="569"/>
  </conditionalFormatting>
  <conditionalFormatting sqref="N1969">
    <cfRule type="cellIs" dxfId="367" priority="345" operator="equal">
      <formula>"PENDENTE"</formula>
    </cfRule>
    <cfRule type="cellIs" dxfId="366" priority="346" operator="equal">
      <formula>"REALIZADO"</formula>
    </cfRule>
  </conditionalFormatting>
  <conditionalFormatting sqref="H1972:H1974">
    <cfRule type="duplicateValues" dxfId="365" priority="344"/>
  </conditionalFormatting>
  <conditionalFormatting sqref="H2258:H2260 H2254 H2251">
    <cfRule type="duplicateValues" dxfId="364" priority="343"/>
  </conditionalFormatting>
  <conditionalFormatting sqref="H2258:H2260">
    <cfRule type="duplicateValues" dxfId="363" priority="342"/>
  </conditionalFormatting>
  <conditionalFormatting sqref="Y2121 Y1969 Y1910 Y926">
    <cfRule type="containsText" dxfId="362" priority="340" operator="containsText" text="NOK">
      <formula>NOT(ISERROR(SEARCH("NOK",Y926)))</formula>
    </cfRule>
    <cfRule type="containsText" dxfId="361" priority="341" operator="containsText" text="OK">
      <formula>NOT(ISERROR(SEARCH("OK",Y926)))</formula>
    </cfRule>
  </conditionalFormatting>
  <conditionalFormatting sqref="P2280">
    <cfRule type="cellIs" dxfId="360" priority="338" operator="equal">
      <formula>"PENDENTE"</formula>
    </cfRule>
    <cfRule type="cellIs" dxfId="359" priority="339" operator="equal">
      <formula>"REALIZADO"</formula>
    </cfRule>
  </conditionalFormatting>
  <conditionalFormatting sqref="U2134">
    <cfRule type="containsText" dxfId="358" priority="336" operator="containsText" text="NOK">
      <formula>NOT(ISERROR(SEARCH("NOK",U2134)))</formula>
    </cfRule>
  </conditionalFormatting>
  <conditionalFormatting sqref="U2134">
    <cfRule type="containsText" dxfId="357" priority="337" operator="containsText" text="OK">
      <formula>NOT(ISERROR(SEARCH("OK",U2134)))</formula>
    </cfRule>
  </conditionalFormatting>
  <conditionalFormatting sqref="U2135">
    <cfRule type="containsText" dxfId="356" priority="334" operator="containsText" text="NOK">
      <formula>NOT(ISERROR(SEARCH("NOK",U2135)))</formula>
    </cfRule>
  </conditionalFormatting>
  <conditionalFormatting sqref="U2135">
    <cfRule type="containsText" dxfId="355" priority="335" operator="containsText" text="OK">
      <formula>NOT(ISERROR(SEARCH("OK",U2135)))</formula>
    </cfRule>
  </conditionalFormatting>
  <conditionalFormatting sqref="U2137">
    <cfRule type="containsText" dxfId="354" priority="332" operator="containsText" text="NOK">
      <formula>NOT(ISERROR(SEARCH("NOK",U2137)))</formula>
    </cfRule>
  </conditionalFormatting>
  <conditionalFormatting sqref="U2137">
    <cfRule type="containsText" dxfId="353" priority="333" operator="containsText" text="OK">
      <formula>NOT(ISERROR(SEARCH("OK",U2137)))</formula>
    </cfRule>
  </conditionalFormatting>
  <conditionalFormatting sqref="U2139">
    <cfRule type="containsText" dxfId="352" priority="330" operator="containsText" text="NOK">
      <formula>NOT(ISERROR(SEARCH("NOK",U2139)))</formula>
    </cfRule>
  </conditionalFormatting>
  <conditionalFormatting sqref="U2139">
    <cfRule type="containsText" dxfId="351" priority="331" operator="containsText" text="OK">
      <formula>NOT(ISERROR(SEARCH("OK",U2139)))</formula>
    </cfRule>
  </conditionalFormatting>
  <conditionalFormatting sqref="U2145">
    <cfRule type="containsText" dxfId="350" priority="328" operator="containsText" text="NOK">
      <formula>NOT(ISERROR(SEARCH("NOK",U2145)))</formula>
    </cfRule>
  </conditionalFormatting>
  <conditionalFormatting sqref="U2145">
    <cfRule type="containsText" dxfId="349" priority="329" operator="containsText" text="OK">
      <formula>NOT(ISERROR(SEARCH("OK",U2145)))</formula>
    </cfRule>
  </conditionalFormatting>
  <conditionalFormatting sqref="U2138">
    <cfRule type="containsText" dxfId="348" priority="326" operator="containsText" text="NOK">
      <formula>NOT(ISERROR(SEARCH("NOK",U2138)))</formula>
    </cfRule>
  </conditionalFormatting>
  <conditionalFormatting sqref="U2138">
    <cfRule type="containsText" dxfId="347" priority="327" operator="containsText" text="OK">
      <formula>NOT(ISERROR(SEARCH("OK",U2138)))</formula>
    </cfRule>
  </conditionalFormatting>
  <conditionalFormatting sqref="U2022">
    <cfRule type="containsText" dxfId="346" priority="324" operator="containsText" text="NOK">
      <formula>NOT(ISERROR(SEARCH("NOK",U2022)))</formula>
    </cfRule>
  </conditionalFormatting>
  <conditionalFormatting sqref="U2022">
    <cfRule type="containsText" dxfId="345" priority="325" operator="containsText" text="OK">
      <formula>NOT(ISERROR(SEARCH("OK",U2022)))</formula>
    </cfRule>
  </conditionalFormatting>
  <conditionalFormatting sqref="H2280 H2275 H2266:H2269 H2264 H2262 H2260">
    <cfRule type="duplicateValues" dxfId="344" priority="323"/>
  </conditionalFormatting>
  <conditionalFormatting sqref="H2280">
    <cfRule type="duplicateValues" dxfId="343" priority="322"/>
  </conditionalFormatting>
  <conditionalFormatting sqref="U2281">
    <cfRule type="containsText" dxfId="342" priority="320" operator="containsText" text="NOK">
      <formula>NOT(ISERROR(SEARCH("NOK",U2281)))</formula>
    </cfRule>
  </conditionalFormatting>
  <conditionalFormatting sqref="U2281">
    <cfRule type="containsText" dxfId="341" priority="321" operator="containsText" text="OK">
      <formula>NOT(ISERROR(SEARCH("OK",U2281)))</formula>
    </cfRule>
  </conditionalFormatting>
  <conditionalFormatting sqref="U2282">
    <cfRule type="containsText" dxfId="340" priority="318" operator="containsText" text="NOK">
      <formula>NOT(ISERROR(SEARCH("NOK",U2282)))</formula>
    </cfRule>
  </conditionalFormatting>
  <conditionalFormatting sqref="U2282">
    <cfRule type="containsText" dxfId="339" priority="319" operator="containsText" text="OK">
      <formula>NOT(ISERROR(SEARCH("OK",U2282)))</formula>
    </cfRule>
  </conditionalFormatting>
  <conditionalFormatting sqref="U2296">
    <cfRule type="containsText" dxfId="338" priority="316" operator="containsText" text="NOK">
      <formula>NOT(ISERROR(SEARCH("NOK",U2296)))</formula>
    </cfRule>
  </conditionalFormatting>
  <conditionalFormatting sqref="U2296">
    <cfRule type="containsText" dxfId="337" priority="317" operator="containsText" text="OK">
      <formula>NOT(ISERROR(SEARCH("OK",U2296)))</formula>
    </cfRule>
  </conditionalFormatting>
  <conditionalFormatting sqref="U2290">
    <cfRule type="containsText" dxfId="336" priority="314" operator="containsText" text="NOK">
      <formula>NOT(ISERROR(SEARCH("NOK",U2290)))</formula>
    </cfRule>
  </conditionalFormatting>
  <conditionalFormatting sqref="U2290">
    <cfRule type="containsText" dxfId="335" priority="315" operator="containsText" text="OK">
      <formula>NOT(ISERROR(SEARCH("OK",U2290)))</formula>
    </cfRule>
  </conditionalFormatting>
  <conditionalFormatting sqref="H2133">
    <cfRule type="duplicateValues" dxfId="334" priority="570"/>
  </conditionalFormatting>
  <conditionalFormatting sqref="U2291">
    <cfRule type="containsText" dxfId="333" priority="312" operator="containsText" text="NOK">
      <formula>NOT(ISERROR(SEARCH("NOK",U2291)))</formula>
    </cfRule>
  </conditionalFormatting>
  <conditionalFormatting sqref="U2291">
    <cfRule type="containsText" dxfId="332" priority="313" operator="containsText" text="OK">
      <formula>NOT(ISERROR(SEARCH("OK",U2291)))</formula>
    </cfRule>
  </conditionalFormatting>
  <conditionalFormatting sqref="U2341">
    <cfRule type="containsText" dxfId="331" priority="310" operator="containsText" text="NOK">
      <formula>NOT(ISERROR(SEARCH("NOK",U2341)))</formula>
    </cfRule>
  </conditionalFormatting>
  <conditionalFormatting sqref="U2341">
    <cfRule type="containsText" dxfId="330" priority="311" operator="containsText" text="OK">
      <formula>NOT(ISERROR(SEARCH("OK",U2341)))</formula>
    </cfRule>
  </conditionalFormatting>
  <conditionalFormatting sqref="U2343">
    <cfRule type="containsText" dxfId="329" priority="308" operator="containsText" text="NOK">
      <formula>NOT(ISERROR(SEARCH("NOK",U2343)))</formula>
    </cfRule>
  </conditionalFormatting>
  <conditionalFormatting sqref="U2343">
    <cfRule type="containsText" dxfId="328" priority="309" operator="containsText" text="OK">
      <formula>NOT(ISERROR(SEARCH("OK",U2343)))</formula>
    </cfRule>
  </conditionalFormatting>
  <conditionalFormatting sqref="U2326">
    <cfRule type="containsText" dxfId="327" priority="306" operator="containsText" text="NOK">
      <formula>NOT(ISERROR(SEARCH("NOK",U2326)))</formula>
    </cfRule>
  </conditionalFormatting>
  <conditionalFormatting sqref="U2326">
    <cfRule type="containsText" dxfId="326" priority="307" operator="containsText" text="OK">
      <formula>NOT(ISERROR(SEARCH("OK",U2326)))</formula>
    </cfRule>
  </conditionalFormatting>
  <conditionalFormatting sqref="U2327">
    <cfRule type="containsText" dxfId="325" priority="304" operator="containsText" text="NOK">
      <formula>NOT(ISERROR(SEARCH("NOK",U2327)))</formula>
    </cfRule>
  </conditionalFormatting>
  <conditionalFormatting sqref="U2327">
    <cfRule type="containsText" dxfId="324" priority="305" operator="containsText" text="OK">
      <formula>NOT(ISERROR(SEARCH("OK",U2327)))</formula>
    </cfRule>
  </conditionalFormatting>
  <conditionalFormatting sqref="U2329">
    <cfRule type="containsText" dxfId="323" priority="302" operator="containsText" text="NOK">
      <formula>NOT(ISERROR(SEARCH("NOK",U2329)))</formula>
    </cfRule>
  </conditionalFormatting>
  <conditionalFormatting sqref="U2329">
    <cfRule type="containsText" dxfId="322" priority="303" operator="containsText" text="OK">
      <formula>NOT(ISERROR(SEARCH("OK",U2329)))</formula>
    </cfRule>
  </conditionalFormatting>
  <conditionalFormatting sqref="U2351">
    <cfRule type="containsText" dxfId="321" priority="300" operator="containsText" text="NOK">
      <formula>NOT(ISERROR(SEARCH("NOK",U2351)))</formula>
    </cfRule>
  </conditionalFormatting>
  <conditionalFormatting sqref="U2351">
    <cfRule type="containsText" dxfId="320" priority="301" operator="containsText" text="OK">
      <formula>NOT(ISERROR(SEARCH("OK",U2351)))</formula>
    </cfRule>
  </conditionalFormatting>
  <conditionalFormatting sqref="U2354">
    <cfRule type="containsText" dxfId="319" priority="298" operator="containsText" text="NOK">
      <formula>NOT(ISERROR(SEARCH("NOK",U2354)))</formula>
    </cfRule>
  </conditionalFormatting>
  <conditionalFormatting sqref="U2354">
    <cfRule type="containsText" dxfId="318" priority="299" operator="containsText" text="OK">
      <formula>NOT(ISERROR(SEARCH("OK",U2354)))</formula>
    </cfRule>
  </conditionalFormatting>
  <conditionalFormatting sqref="U2355">
    <cfRule type="containsText" dxfId="317" priority="296" operator="containsText" text="NOK">
      <formula>NOT(ISERROR(SEARCH("NOK",U2355)))</formula>
    </cfRule>
  </conditionalFormatting>
  <conditionalFormatting sqref="U2355">
    <cfRule type="containsText" dxfId="316" priority="297" operator="containsText" text="OK">
      <formula>NOT(ISERROR(SEARCH("OK",U2355)))</formula>
    </cfRule>
  </conditionalFormatting>
  <conditionalFormatting sqref="U2382">
    <cfRule type="containsText" dxfId="315" priority="294" operator="containsText" text="NOK">
      <formula>NOT(ISERROR(SEARCH("NOK",U2382)))</formula>
    </cfRule>
  </conditionalFormatting>
  <conditionalFormatting sqref="U2382">
    <cfRule type="containsText" dxfId="314" priority="295" operator="containsText" text="OK">
      <formula>NOT(ISERROR(SEARCH("OK",U2382)))</formula>
    </cfRule>
  </conditionalFormatting>
  <conditionalFormatting sqref="Y2371">
    <cfRule type="containsText" dxfId="313" priority="292" operator="containsText" text="NOK">
      <formula>NOT(ISERROR(SEARCH("NOK",Y2371)))</formula>
    </cfRule>
  </conditionalFormatting>
  <conditionalFormatting sqref="Y2371">
    <cfRule type="containsText" dxfId="312" priority="293" operator="containsText" text="OK">
      <formula>NOT(ISERROR(SEARCH("OK",Y2371)))</formula>
    </cfRule>
  </conditionalFormatting>
  <conditionalFormatting sqref="U2378">
    <cfRule type="containsText" dxfId="311" priority="290" operator="containsText" text="NOK">
      <formula>NOT(ISERROR(SEARCH("NOK",U2378)))</formula>
    </cfRule>
  </conditionalFormatting>
  <conditionalFormatting sqref="U2378">
    <cfRule type="containsText" dxfId="310" priority="291" operator="containsText" text="OK">
      <formula>NOT(ISERROR(SEARCH("OK",U2378)))</formula>
    </cfRule>
  </conditionalFormatting>
  <conditionalFormatting sqref="U2345">
    <cfRule type="containsText" dxfId="309" priority="288" operator="containsText" text="NOK">
      <formula>NOT(ISERROR(SEARCH("NOK",U2345)))</formula>
    </cfRule>
  </conditionalFormatting>
  <conditionalFormatting sqref="U2345">
    <cfRule type="containsText" dxfId="308" priority="289" operator="containsText" text="OK">
      <formula>NOT(ISERROR(SEARCH("OK",U2345)))</formula>
    </cfRule>
  </conditionalFormatting>
  <conditionalFormatting sqref="U2383">
    <cfRule type="containsText" dxfId="307" priority="286" operator="containsText" text="NOK">
      <formula>NOT(ISERROR(SEARCH("NOK",U2383)))</formula>
    </cfRule>
  </conditionalFormatting>
  <conditionalFormatting sqref="U2383">
    <cfRule type="containsText" dxfId="306" priority="287" operator="containsText" text="OK">
      <formula>NOT(ISERROR(SEARCH("OK",U2383)))</formula>
    </cfRule>
  </conditionalFormatting>
  <conditionalFormatting sqref="Y2386">
    <cfRule type="containsText" dxfId="305" priority="284" operator="containsText" text="NOK">
      <formula>NOT(ISERROR(SEARCH("NOK",Y2386)))</formula>
    </cfRule>
  </conditionalFormatting>
  <conditionalFormatting sqref="Y2386">
    <cfRule type="containsText" dxfId="304" priority="285" operator="containsText" text="OK">
      <formula>NOT(ISERROR(SEARCH("OK",Y2386)))</formula>
    </cfRule>
  </conditionalFormatting>
  <conditionalFormatting sqref="U2370">
    <cfRule type="containsText" dxfId="303" priority="282" operator="containsText" text="NOK">
      <formula>NOT(ISERROR(SEARCH("NOK",U2370)))</formula>
    </cfRule>
  </conditionalFormatting>
  <conditionalFormatting sqref="U2370">
    <cfRule type="containsText" dxfId="302" priority="283" operator="containsText" text="OK">
      <formula>NOT(ISERROR(SEARCH("OK",U2370)))</formula>
    </cfRule>
  </conditionalFormatting>
  <conditionalFormatting sqref="G2459 E1988:E2008 E1:E801 E1712:E1849 E1851:E1868 E1870:E1959 E2051:E2204 E803:E1710 F2205:F2236 E2228:E2299 E2301:E2308 E2311:E2711">
    <cfRule type="duplicateValues" dxfId="301" priority="571"/>
  </conditionalFormatting>
  <conditionalFormatting sqref="U2368">
    <cfRule type="containsText" dxfId="300" priority="280" operator="containsText" text="NOK">
      <formula>NOT(ISERROR(SEARCH("NOK",U2368)))</formula>
    </cfRule>
  </conditionalFormatting>
  <conditionalFormatting sqref="U2368">
    <cfRule type="containsText" dxfId="299" priority="281" operator="containsText" text="OK">
      <formula>NOT(ISERROR(SEARCH("OK",U2368)))</formula>
    </cfRule>
  </conditionalFormatting>
  <conditionalFormatting sqref="U2369">
    <cfRule type="containsText" dxfId="298" priority="278" operator="containsText" text="NOK">
      <formula>NOT(ISERROR(SEARCH("NOK",U2369)))</formula>
    </cfRule>
  </conditionalFormatting>
  <conditionalFormatting sqref="U2369">
    <cfRule type="containsText" dxfId="297" priority="279" operator="containsText" text="OK">
      <formula>NOT(ISERROR(SEARCH("OK",U2369)))</formula>
    </cfRule>
  </conditionalFormatting>
  <conditionalFormatting sqref="U2333">
    <cfRule type="containsText" dxfId="296" priority="276" operator="containsText" text="NOK">
      <formula>NOT(ISERROR(SEARCH("NOK",U2333)))</formula>
    </cfRule>
  </conditionalFormatting>
  <conditionalFormatting sqref="U2333">
    <cfRule type="containsText" dxfId="295" priority="277" operator="containsText" text="OK">
      <formula>NOT(ISERROR(SEARCH("OK",U2333)))</formula>
    </cfRule>
  </conditionalFormatting>
  <conditionalFormatting sqref="U2353">
    <cfRule type="containsText" dxfId="294" priority="274" operator="containsText" text="NOK">
      <formula>NOT(ISERROR(SEARCH("NOK",U2353)))</formula>
    </cfRule>
  </conditionalFormatting>
  <conditionalFormatting sqref="U2353">
    <cfRule type="containsText" dxfId="293" priority="275" operator="containsText" text="OK">
      <formula>NOT(ISERROR(SEARCH("OK",U2353)))</formula>
    </cfRule>
  </conditionalFormatting>
  <conditionalFormatting sqref="U2350">
    <cfRule type="containsText" dxfId="292" priority="272" operator="containsText" text="NOK">
      <formula>NOT(ISERROR(SEARCH("NOK",U2350)))</formula>
    </cfRule>
  </conditionalFormatting>
  <conditionalFormatting sqref="U2350">
    <cfRule type="containsText" dxfId="291" priority="273" operator="containsText" text="OK">
      <formula>NOT(ISERROR(SEARCH("OK",U2350)))</formula>
    </cfRule>
  </conditionalFormatting>
  <conditionalFormatting sqref="AJ2453:AJ2498 AJ2393:AJ2395 AJ1:AJ671 AJ2345:AJ2346 AJ2348:AJ2363 AJ2365:AJ2386 AJ2256:AJ2343 AJ673:AJ2254 AJ2388:AJ2391 AJ2410:AJ2451 AJ2398:AJ2408 AJ2500:AJ2711">
    <cfRule type="duplicateValues" dxfId="290" priority="271"/>
  </conditionalFormatting>
  <conditionalFormatting sqref="U2452">
    <cfRule type="containsText" dxfId="289" priority="269" operator="containsText" text="NOK">
      <formula>NOT(ISERROR(SEARCH("NOK",U2452)))</formula>
    </cfRule>
  </conditionalFormatting>
  <conditionalFormatting sqref="U2452">
    <cfRule type="containsText" dxfId="288" priority="270" operator="containsText" text="OK">
      <formula>NOT(ISERROR(SEARCH("OK",U2452)))</formula>
    </cfRule>
  </conditionalFormatting>
  <conditionalFormatting sqref="U2446">
    <cfRule type="containsText" dxfId="287" priority="267" operator="containsText" text="NOK">
      <formula>NOT(ISERROR(SEARCH("NOK",U2446)))</formula>
    </cfRule>
  </conditionalFormatting>
  <conditionalFormatting sqref="U2446">
    <cfRule type="containsText" dxfId="286" priority="268" operator="containsText" text="OK">
      <formula>NOT(ISERROR(SEARCH("OK",U2446)))</formula>
    </cfRule>
  </conditionalFormatting>
  <conditionalFormatting sqref="U2407">
    <cfRule type="containsText" dxfId="285" priority="265" operator="containsText" text="NOK">
      <formula>NOT(ISERROR(SEARCH("NOK",U2407)))</formula>
    </cfRule>
  </conditionalFormatting>
  <conditionalFormatting sqref="U2407">
    <cfRule type="containsText" dxfId="284" priority="266" operator="containsText" text="OK">
      <formula>NOT(ISERROR(SEARCH("OK",U2407)))</formula>
    </cfRule>
  </conditionalFormatting>
  <conditionalFormatting sqref="U2283">
    <cfRule type="containsText" dxfId="283" priority="263" operator="containsText" text="NOK">
      <formula>NOT(ISERROR(SEARCH("NOK",U2283)))</formula>
    </cfRule>
  </conditionalFormatting>
  <conditionalFormatting sqref="U2283">
    <cfRule type="containsText" dxfId="282" priority="264" operator="containsText" text="OK">
      <formula>NOT(ISERROR(SEARCH("OK",U2283)))</formula>
    </cfRule>
  </conditionalFormatting>
  <conditionalFormatting sqref="U2356">
    <cfRule type="containsText" dxfId="281" priority="261" operator="containsText" text="NOK">
      <formula>NOT(ISERROR(SEARCH("NOK",U2356)))</formula>
    </cfRule>
  </conditionalFormatting>
  <conditionalFormatting sqref="U2356">
    <cfRule type="containsText" dxfId="280" priority="262" operator="containsText" text="OK">
      <formula>NOT(ISERROR(SEARCH("OK",U2356)))</formula>
    </cfRule>
  </conditionalFormatting>
  <conditionalFormatting sqref="H2211">
    <cfRule type="duplicateValues" dxfId="279" priority="260"/>
  </conditionalFormatting>
  <conditionalFormatting sqref="H2201">
    <cfRule type="duplicateValues" dxfId="278" priority="259"/>
  </conditionalFormatting>
  <conditionalFormatting sqref="H2178">
    <cfRule type="duplicateValues" dxfId="277" priority="258"/>
  </conditionalFormatting>
  <conditionalFormatting sqref="H2175">
    <cfRule type="duplicateValues" dxfId="276" priority="257"/>
  </conditionalFormatting>
  <conditionalFormatting sqref="H2336 H2331:H2332 H2307">
    <cfRule type="duplicateValues" dxfId="275" priority="256"/>
  </conditionalFormatting>
  <conditionalFormatting sqref="H2336 H2331:H2332">
    <cfRule type="duplicateValues" dxfId="274" priority="255"/>
  </conditionalFormatting>
  <conditionalFormatting sqref="U2402">
    <cfRule type="containsText" dxfId="273" priority="253" operator="containsText" text="NOK">
      <formula>NOT(ISERROR(SEARCH("NOK",U2402)))</formula>
    </cfRule>
  </conditionalFormatting>
  <conditionalFormatting sqref="U2402">
    <cfRule type="containsText" dxfId="272" priority="254" operator="containsText" text="OK">
      <formula>NOT(ISERROR(SEARCH("OK",U2402)))</formula>
    </cfRule>
  </conditionalFormatting>
  <conditionalFormatting sqref="U2505">
    <cfRule type="containsText" dxfId="271" priority="251" operator="containsText" text="NOK">
      <formula>NOT(ISERROR(SEARCH("NOK",U2505)))</formula>
    </cfRule>
  </conditionalFormatting>
  <conditionalFormatting sqref="U2505">
    <cfRule type="containsText" dxfId="270" priority="252" operator="containsText" text="OK">
      <formula>NOT(ISERROR(SEARCH("OK",U2505)))</formula>
    </cfRule>
  </conditionalFormatting>
  <conditionalFormatting sqref="U2459">
    <cfRule type="containsText" dxfId="269" priority="249" operator="containsText" text="NOK">
      <formula>NOT(ISERROR(SEARCH("NOK",U2459)))</formula>
    </cfRule>
  </conditionalFormatting>
  <conditionalFormatting sqref="U2459">
    <cfRule type="containsText" dxfId="268" priority="250" operator="containsText" text="OK">
      <formula>NOT(ISERROR(SEARCH("OK",U2459)))</formula>
    </cfRule>
  </conditionalFormatting>
  <conditionalFormatting sqref="U2503">
    <cfRule type="containsText" dxfId="267" priority="247" operator="containsText" text="NOK">
      <formula>NOT(ISERROR(SEARCH("NOK",U2503)))</formula>
    </cfRule>
  </conditionalFormatting>
  <conditionalFormatting sqref="U2503">
    <cfRule type="containsText" dxfId="266" priority="248" operator="containsText" text="OK">
      <formula>NOT(ISERROR(SEARCH("OK",U2503)))</formula>
    </cfRule>
  </conditionalFormatting>
  <conditionalFormatting sqref="U2463">
    <cfRule type="containsText" dxfId="265" priority="245" operator="containsText" text="NOK">
      <formula>NOT(ISERROR(SEARCH("NOK",U2463)))</formula>
    </cfRule>
  </conditionalFormatting>
  <conditionalFormatting sqref="U2463">
    <cfRule type="containsText" dxfId="264" priority="246" operator="containsText" text="OK">
      <formula>NOT(ISERROR(SEARCH("OK",U2463)))</formula>
    </cfRule>
  </conditionalFormatting>
  <conditionalFormatting sqref="U2254 U2214 U2182 U2168:U2169 U2132 U2105 U2101 U2065 U2010 U1971:U1972 U1948:U1949 U1943 U1940 U1920 U1908 U1899:U1901 U1897 U1884 U1880 U1852 U1802 U1585:U1586 U1514:U1515 U1368:U1369 U1349 U1804 U1890 U2068 U2110:U2112 U2217">
    <cfRule type="containsText" dxfId="263" priority="243" operator="containsText" text="NOK">
      <formula>NOT(ISERROR(SEARCH("NOK",U1349)))</formula>
    </cfRule>
  </conditionalFormatting>
  <conditionalFormatting sqref="U2254 U2214 U2182 U2168:U2169 U2132 U2105 U2101 U2065 U2010 U1971:U1972 U1948:U1949 U1943 U1940 U1920 U1908 U1899:U1901 U1897 U1884 U1880 U1852 U1802 U1585:U1586 U1514:U1515 U1368:U1369 U1349 U1804 U1890 U2068 U2110:U2112 U2217">
    <cfRule type="containsText" dxfId="262" priority="244" operator="containsText" text="OK">
      <formula>NOT(ISERROR(SEARCH("OK",U1349)))</formula>
    </cfRule>
  </conditionalFormatting>
  <conditionalFormatting sqref="U2201">
    <cfRule type="containsText" dxfId="261" priority="241" operator="containsText" text="NOK">
      <formula>NOT(ISERROR(SEARCH("NOK",U2201)))</formula>
    </cfRule>
  </conditionalFormatting>
  <conditionalFormatting sqref="U2201">
    <cfRule type="containsText" dxfId="260" priority="242" operator="containsText" text="OK">
      <formula>NOT(ISERROR(SEARCH("OK",U2201)))</formula>
    </cfRule>
  </conditionalFormatting>
  <conditionalFormatting sqref="U2359">
    <cfRule type="containsText" dxfId="259" priority="239" operator="containsText" text="NOK">
      <formula>NOT(ISERROR(SEARCH("NOK",U2359)))</formula>
    </cfRule>
  </conditionalFormatting>
  <conditionalFormatting sqref="U2359">
    <cfRule type="containsText" dxfId="258" priority="240" operator="containsText" text="OK">
      <formula>NOT(ISERROR(SEARCH("OK",U2359)))</formula>
    </cfRule>
  </conditionalFormatting>
  <conditionalFormatting sqref="U2305">
    <cfRule type="containsText" dxfId="257" priority="237" operator="containsText" text="NOK">
      <formula>NOT(ISERROR(SEARCH("NOK",U2305)))</formula>
    </cfRule>
  </conditionalFormatting>
  <conditionalFormatting sqref="U2305">
    <cfRule type="containsText" dxfId="256" priority="238" operator="containsText" text="OK">
      <formula>NOT(ISERROR(SEARCH("OK",U2305)))</formula>
    </cfRule>
  </conditionalFormatting>
  <conditionalFormatting sqref="U2360">
    <cfRule type="containsText" dxfId="255" priority="235" operator="containsText" text="NOK">
      <formula>NOT(ISERROR(SEARCH("NOK",U2360)))</formula>
    </cfRule>
  </conditionalFormatting>
  <conditionalFormatting sqref="U2360">
    <cfRule type="containsText" dxfId="254" priority="236" operator="containsText" text="OK">
      <formula>NOT(ISERROR(SEARCH("OK",U2360)))</formula>
    </cfRule>
  </conditionalFormatting>
  <conditionalFormatting sqref="U2361">
    <cfRule type="containsText" dxfId="253" priority="233" operator="containsText" text="NOK">
      <formula>NOT(ISERROR(SEARCH("NOK",U2361)))</formula>
    </cfRule>
  </conditionalFormatting>
  <conditionalFormatting sqref="U2361">
    <cfRule type="containsText" dxfId="252" priority="234" operator="containsText" text="OK">
      <formula>NOT(ISERROR(SEARCH("OK",U2361)))</formula>
    </cfRule>
  </conditionalFormatting>
  <conditionalFormatting sqref="U2393">
    <cfRule type="containsText" dxfId="251" priority="231" operator="containsText" text="NOK">
      <formula>NOT(ISERROR(SEARCH("NOK",U2393)))</formula>
    </cfRule>
  </conditionalFormatting>
  <conditionalFormatting sqref="U2393">
    <cfRule type="containsText" dxfId="250" priority="232" operator="containsText" text="OK">
      <formula>NOT(ISERROR(SEARCH("OK",U2393)))</formula>
    </cfRule>
  </conditionalFormatting>
  <conditionalFormatting sqref="U1">
    <cfRule type="containsText" dxfId="249" priority="229" operator="containsText" text="NOK">
      <formula>NOT(ISERROR(SEARCH("NOK",U1)))</formula>
    </cfRule>
  </conditionalFormatting>
  <conditionalFormatting sqref="U1">
    <cfRule type="containsText" dxfId="248" priority="230" operator="containsText" text="OK">
      <formula>NOT(ISERROR(SEARCH("OK",U1)))</formula>
    </cfRule>
  </conditionalFormatting>
  <conditionalFormatting sqref="U2396">
    <cfRule type="containsText" dxfId="247" priority="227" operator="containsText" text="NOK">
      <formula>NOT(ISERROR(SEARCH("NOK",U2396)))</formula>
    </cfRule>
  </conditionalFormatting>
  <conditionalFormatting sqref="U2396">
    <cfRule type="containsText" dxfId="246" priority="228" operator="containsText" text="OK">
      <formula>NOT(ISERROR(SEARCH("OK",U2396)))</formula>
    </cfRule>
  </conditionalFormatting>
  <conditionalFormatting sqref="U2357">
    <cfRule type="containsText" dxfId="245" priority="225" operator="containsText" text="NOK">
      <formula>NOT(ISERROR(SEARCH("NOK",U2357)))</formula>
    </cfRule>
  </conditionalFormatting>
  <conditionalFormatting sqref="U2357">
    <cfRule type="containsText" dxfId="244" priority="226" operator="containsText" text="OK">
      <formula>NOT(ISERROR(SEARCH("OK",U2357)))</formula>
    </cfRule>
  </conditionalFormatting>
  <conditionalFormatting sqref="U2303 U2301 U2270:U2279 U2257:U2259 U2238:U2253 U2232:U2236 U2218:U2229 U2215:U2216 U2212:U2213 U2204:U2210 U2202 U2187:U2200 U2183:U2185 U2176 U2170:U2174 U2161:U2166 U2153:U2158 U2146:U2151 U2140:U2144 U2136 U2133 U2129 U2122:U2126 U2116:U2120 U2106:U2109 U2104 U2095:U2100 U2091 U2089 U2086 U2082 U2069:U2078 U2066:U2067 U2058:U2062 U2035:U2050 U2024:U2028 U2018:U2021 U2011:U2016 U2002:U2009 U1998 U1993:U1994 U1977:U1991 U1975 U1970 U1962:U1968 U1950:U1960 U1946:U1947 U1942 U1933:U1939 U1929:U1931 U1921:U1924 U1916:U1919 U1913 U1911 U1909 U1907 U1903 U1894:U1895 U1885:U1889 U1878:U1879 U1870:U1872 U1868 U1864 U1854 U1817 U1803 U1801 U1782:U1786 U1728 U1726 U1666:U1668 U1587:U1588 U1516 U1370 U1364:U1367 U920:U923 U599:U600">
    <cfRule type="containsText" dxfId="243" priority="223" operator="containsText" text="NOK">
      <formula>NOT(ISERROR(SEARCH("NOK",U599)))</formula>
    </cfRule>
  </conditionalFormatting>
  <conditionalFormatting sqref="U2303 U2301 U2270:U2279 U2257:U2259 U2238:U2253 U2232:U2236 U2218:U2229 U2215:U2216 U2212:U2213 U2204:U2210 U2202 U2187:U2200 U2183:U2185 U2176 U2170:U2174 U2161:U2166 U2153:U2158 U2146:U2151 U2140:U2144 U2136 U2133 U2129 U2122:U2126 U2116:U2120 U2106:U2109 U2104 U2095:U2100 U2091 U2089 U2086 U2082 U2069:U2078 U2066:U2067 U2058:U2062 U2035:U2050 U2024:U2028 U2018:U2021 U2011:U2016 U2002:U2009 U1998 U1993:U1994 U1977:U1991 U1975 U1970 U1962:U1968 U1950:U1960 U1946:U1947 U1942 U1933:U1939 U1929:U1931 U1921:U1924 U1916:U1919 U1913 U1911 U1909 U1907 U1903 U1894:U1895 U1885:U1889 U1878:U1879 U1870:U1872 U1868 U1864 U1854 U1817 U1803 U1801 U1782:U1786 U1728 U1726 U1666:U1668 U1587:U1588 U1516 U1370 U1364:U1367 U920:U923 U599:U600">
    <cfRule type="containsText" dxfId="242" priority="224" operator="containsText" text="OK">
      <formula>NOT(ISERROR(SEARCH("OK",U599)))</formula>
    </cfRule>
  </conditionalFormatting>
  <conditionalFormatting sqref="U2406">
    <cfRule type="containsText" dxfId="241" priority="221" operator="containsText" text="NOK">
      <formula>NOT(ISERROR(SEARCH("NOK",U2406)))</formula>
    </cfRule>
  </conditionalFormatting>
  <conditionalFormatting sqref="U2406">
    <cfRule type="containsText" dxfId="240" priority="222" operator="containsText" text="OK">
      <formula>NOT(ISERROR(SEARCH("OK",U2406)))</formula>
    </cfRule>
  </conditionalFormatting>
  <conditionalFormatting sqref="U2392">
    <cfRule type="containsText" dxfId="239" priority="219" operator="containsText" text="NOK">
      <formula>NOT(ISERROR(SEARCH("NOK",U2392)))</formula>
    </cfRule>
  </conditionalFormatting>
  <conditionalFormatting sqref="U2392">
    <cfRule type="containsText" dxfId="238" priority="220" operator="containsText" text="OK">
      <formula>NOT(ISERROR(SEARCH("OK",U2392)))</formula>
    </cfRule>
  </conditionalFormatting>
  <conditionalFormatting sqref="U2178">
    <cfRule type="containsText" dxfId="237" priority="217" operator="containsText" text="NOK">
      <formula>NOT(ISERROR(SEARCH("NOK",U2178)))</formula>
    </cfRule>
  </conditionalFormatting>
  <conditionalFormatting sqref="U2178">
    <cfRule type="containsText" dxfId="236" priority="218" operator="containsText" text="OK">
      <formula>NOT(ISERROR(SEARCH("OK",U2178)))</formula>
    </cfRule>
  </conditionalFormatting>
  <conditionalFormatting sqref="U2287:U2288">
    <cfRule type="containsText" dxfId="235" priority="215" operator="containsText" text="NOK">
      <formula>NOT(ISERROR(SEARCH("NOK",U2287)))</formula>
    </cfRule>
  </conditionalFormatting>
  <conditionalFormatting sqref="U2287:U2288">
    <cfRule type="containsText" dxfId="234" priority="216" operator="containsText" text="OK">
      <formula>NOT(ISERROR(SEARCH("OK",U2287)))</formula>
    </cfRule>
  </conditionalFormatting>
  <conditionalFormatting sqref="U2397">
    <cfRule type="containsText" dxfId="233" priority="213" operator="containsText" text="NOK">
      <formula>NOT(ISERROR(SEARCH("NOK",U2397)))</formula>
    </cfRule>
  </conditionalFormatting>
  <conditionalFormatting sqref="U2397">
    <cfRule type="containsText" dxfId="232" priority="214" operator="containsText" text="OK">
      <formula>NOT(ISERROR(SEARCH("OK",U2397)))</formula>
    </cfRule>
  </conditionalFormatting>
  <conditionalFormatting sqref="H2309:H2310">
    <cfRule type="duplicateValues" dxfId="231" priority="572"/>
  </conditionalFormatting>
  <conditionalFormatting sqref="U2324">
    <cfRule type="containsText" dxfId="230" priority="211" operator="containsText" text="NOK">
      <formula>NOT(ISERROR(SEARCH("NOK",U2324)))</formula>
    </cfRule>
  </conditionalFormatting>
  <conditionalFormatting sqref="U2324">
    <cfRule type="containsText" dxfId="229" priority="212" operator="containsText" text="OK">
      <formula>NOT(ISERROR(SEARCH("OK",U2324)))</formula>
    </cfRule>
  </conditionalFormatting>
  <conditionalFormatting sqref="U2175">
    <cfRule type="containsText" dxfId="228" priority="209" operator="containsText" text="NOK">
      <formula>NOT(ISERROR(SEARCH("NOK",U2175)))</formula>
    </cfRule>
  </conditionalFormatting>
  <conditionalFormatting sqref="U2175">
    <cfRule type="containsText" dxfId="227" priority="210" operator="containsText" text="OK">
      <formula>NOT(ISERROR(SEARCH("OK",U2175)))</formula>
    </cfRule>
  </conditionalFormatting>
  <conditionalFormatting sqref="H675">
    <cfRule type="duplicateValues" dxfId="226" priority="204"/>
  </conditionalFormatting>
  <conditionalFormatting sqref="H675">
    <cfRule type="duplicateValues" dxfId="225" priority="205"/>
  </conditionalFormatting>
  <conditionalFormatting sqref="H675">
    <cfRule type="duplicateValues" dxfId="224" priority="206"/>
  </conditionalFormatting>
  <conditionalFormatting sqref="H675">
    <cfRule type="duplicateValues" dxfId="223" priority="207"/>
  </conditionalFormatting>
  <conditionalFormatting sqref="H675">
    <cfRule type="duplicateValues" dxfId="222" priority="208"/>
  </conditionalFormatting>
  <conditionalFormatting sqref="U2511">
    <cfRule type="containsText" dxfId="221" priority="202" operator="containsText" text="NOK">
      <formula>NOT(ISERROR(SEARCH("NOK",U2511)))</formula>
    </cfRule>
  </conditionalFormatting>
  <conditionalFormatting sqref="U2511">
    <cfRule type="containsText" dxfId="220" priority="203" operator="containsText" text="OK">
      <formula>NOT(ISERROR(SEARCH("OK",U2511)))</formula>
    </cfRule>
  </conditionalFormatting>
  <conditionalFormatting sqref="U2362">
    <cfRule type="containsText" dxfId="219" priority="200" operator="containsText" text="NOK">
      <formula>NOT(ISERROR(SEARCH("NOK",U2362)))</formula>
    </cfRule>
  </conditionalFormatting>
  <conditionalFormatting sqref="U2362">
    <cfRule type="containsText" dxfId="218" priority="201" operator="containsText" text="OK">
      <formula>NOT(ISERROR(SEARCH("OK",U2362)))</formula>
    </cfRule>
  </conditionalFormatting>
  <conditionalFormatting sqref="U2348">
    <cfRule type="containsText" dxfId="217" priority="198" operator="containsText" text="NOK">
      <formula>NOT(ISERROR(SEARCH("NOK",U2348)))</formula>
    </cfRule>
  </conditionalFormatting>
  <conditionalFormatting sqref="U2348">
    <cfRule type="containsText" dxfId="216" priority="199" operator="containsText" text="OK">
      <formula>NOT(ISERROR(SEARCH("OK",U2348)))</formula>
    </cfRule>
  </conditionalFormatting>
  <conditionalFormatting sqref="U2358">
    <cfRule type="containsText" dxfId="215" priority="196" operator="containsText" text="NOK">
      <formula>NOT(ISERROR(SEARCH("NOK",U2358)))</formula>
    </cfRule>
  </conditionalFormatting>
  <conditionalFormatting sqref="U2358">
    <cfRule type="containsText" dxfId="214" priority="197" operator="containsText" text="OK">
      <formula>NOT(ISERROR(SEARCH("OK",U2358)))</formula>
    </cfRule>
  </conditionalFormatting>
  <conditionalFormatting sqref="U2363">
    <cfRule type="containsText" dxfId="213" priority="194" operator="containsText" text="NOK">
      <formula>NOT(ISERROR(SEARCH("NOK",U2363)))</formula>
    </cfRule>
  </conditionalFormatting>
  <conditionalFormatting sqref="U2363">
    <cfRule type="containsText" dxfId="212" priority="195" operator="containsText" text="OK">
      <formula>NOT(ISERROR(SEARCH("OK",U2363)))</formula>
    </cfRule>
  </conditionalFormatting>
  <conditionalFormatting sqref="U2536">
    <cfRule type="containsText" dxfId="211" priority="192" operator="containsText" text="NOK">
      <formula>NOT(ISERROR(SEARCH("NOK",U2536)))</formula>
    </cfRule>
  </conditionalFormatting>
  <conditionalFormatting sqref="U2536">
    <cfRule type="containsText" dxfId="210" priority="193" operator="containsText" text="OK">
      <formula>NOT(ISERROR(SEARCH("OK",U2536)))</formula>
    </cfRule>
  </conditionalFormatting>
  <conditionalFormatting sqref="U2364:U2365">
    <cfRule type="containsText" dxfId="209" priority="190" operator="containsText" text="NOK">
      <formula>NOT(ISERROR(SEARCH("NOK",U2364)))</formula>
    </cfRule>
  </conditionalFormatting>
  <conditionalFormatting sqref="U2364:U2365">
    <cfRule type="containsText" dxfId="208" priority="191" operator="containsText" text="OK">
      <formula>NOT(ISERROR(SEARCH("OK",U2364)))</formula>
    </cfRule>
  </conditionalFormatting>
  <conditionalFormatting sqref="U2458">
    <cfRule type="containsText" dxfId="207" priority="188" operator="containsText" text="NOK">
      <formula>NOT(ISERROR(SEARCH("NOK",U2458)))</formula>
    </cfRule>
  </conditionalFormatting>
  <conditionalFormatting sqref="U2458">
    <cfRule type="containsText" dxfId="206" priority="189" operator="containsText" text="OK">
      <formula>NOT(ISERROR(SEARCH("OK",U2458)))</formula>
    </cfRule>
  </conditionalFormatting>
  <conditionalFormatting sqref="U2468">
    <cfRule type="containsText" dxfId="205" priority="186" operator="containsText" text="NOK">
      <formula>NOT(ISERROR(SEARCH("NOK",U2468)))</formula>
    </cfRule>
  </conditionalFormatting>
  <conditionalFormatting sqref="U2468">
    <cfRule type="containsText" dxfId="204" priority="187" operator="containsText" text="OK">
      <formula>NOT(ISERROR(SEARCH("OK",U2468)))</formula>
    </cfRule>
  </conditionalFormatting>
  <conditionalFormatting sqref="U2394:U2395">
    <cfRule type="containsText" dxfId="203" priority="184" operator="containsText" text="NOK">
      <formula>NOT(ISERROR(SEARCH("NOK",U2394)))</formula>
    </cfRule>
  </conditionalFormatting>
  <conditionalFormatting sqref="U2394:U2395">
    <cfRule type="containsText" dxfId="202" priority="185" operator="containsText" text="OK">
      <formula>NOT(ISERROR(SEARCH("OK",U2394)))</formula>
    </cfRule>
  </conditionalFormatting>
  <conditionalFormatting sqref="U2418">
    <cfRule type="containsText" dxfId="201" priority="182" operator="containsText" text="NOK">
      <formula>NOT(ISERROR(SEARCH("NOK",U2418)))</formula>
    </cfRule>
  </conditionalFormatting>
  <conditionalFormatting sqref="U2418">
    <cfRule type="containsText" dxfId="200" priority="183" operator="containsText" text="OK">
      <formula>NOT(ISERROR(SEARCH("OK",U2418)))</formula>
    </cfRule>
  </conditionalFormatting>
  <conditionalFormatting sqref="U2460">
    <cfRule type="containsText" dxfId="199" priority="180" operator="containsText" text="NOK">
      <formula>NOT(ISERROR(SEARCH("NOK",U2460)))</formula>
    </cfRule>
  </conditionalFormatting>
  <conditionalFormatting sqref="U2460">
    <cfRule type="containsText" dxfId="198" priority="181" operator="containsText" text="OK">
      <formula>NOT(ISERROR(SEARCH("OK",U2460)))</formula>
    </cfRule>
  </conditionalFormatting>
  <conditionalFormatting sqref="U2473">
    <cfRule type="containsText" dxfId="197" priority="178" operator="containsText" text="NOK">
      <formula>NOT(ISERROR(SEARCH("NOK",U2473)))</formula>
    </cfRule>
  </conditionalFormatting>
  <conditionalFormatting sqref="U2473">
    <cfRule type="containsText" dxfId="196" priority="179" operator="containsText" text="OK">
      <formula>NOT(ISERROR(SEARCH("OK",U2473)))</formula>
    </cfRule>
  </conditionalFormatting>
  <conditionalFormatting sqref="U2461">
    <cfRule type="containsText" dxfId="195" priority="176" operator="containsText" text="NOK">
      <formula>NOT(ISERROR(SEARCH("NOK",U2461)))</formula>
    </cfRule>
  </conditionalFormatting>
  <conditionalFormatting sqref="U2461">
    <cfRule type="containsText" dxfId="194" priority="177" operator="containsText" text="OK">
      <formula>NOT(ISERROR(SEARCH("OK",U2461)))</formula>
    </cfRule>
  </conditionalFormatting>
  <conditionalFormatting sqref="U2470">
    <cfRule type="containsText" dxfId="193" priority="174" operator="containsText" text="NOK">
      <formula>NOT(ISERROR(SEARCH("NOK",U2470)))</formula>
    </cfRule>
  </conditionalFormatting>
  <conditionalFormatting sqref="U2470">
    <cfRule type="containsText" dxfId="192" priority="175" operator="containsText" text="OK">
      <formula>NOT(ISERROR(SEARCH("OK",U2470)))</formula>
    </cfRule>
  </conditionalFormatting>
  <conditionalFormatting sqref="U2466">
    <cfRule type="containsText" dxfId="191" priority="172" operator="containsText" text="NOK">
      <formula>NOT(ISERROR(SEARCH("NOK",U2466)))</formula>
    </cfRule>
  </conditionalFormatting>
  <conditionalFormatting sqref="U2466">
    <cfRule type="containsText" dxfId="190" priority="173" operator="containsText" text="OK">
      <formula>NOT(ISERROR(SEARCH("OK",U2466)))</formula>
    </cfRule>
  </conditionalFormatting>
  <conditionalFormatting sqref="U2464:U2465">
    <cfRule type="containsText" dxfId="189" priority="170" operator="containsText" text="NOK">
      <formula>NOT(ISERROR(SEARCH("NOK",U2464)))</formula>
    </cfRule>
  </conditionalFormatting>
  <conditionalFormatting sqref="U2464:U2465">
    <cfRule type="containsText" dxfId="188" priority="171" operator="containsText" text="OK">
      <formula>NOT(ISERROR(SEARCH("OK",U2464)))</formula>
    </cfRule>
  </conditionalFormatting>
  <conditionalFormatting sqref="U2480">
    <cfRule type="containsText" dxfId="187" priority="168" operator="containsText" text="NOK">
      <formula>NOT(ISERROR(SEARCH("NOK",U2480)))</formula>
    </cfRule>
  </conditionalFormatting>
  <conditionalFormatting sqref="U2480">
    <cfRule type="containsText" dxfId="186" priority="169" operator="containsText" text="OK">
      <formula>NOT(ISERROR(SEARCH("OK",U2480)))</formula>
    </cfRule>
  </conditionalFormatting>
  <conditionalFormatting sqref="U2475">
    <cfRule type="containsText" dxfId="185" priority="166" operator="containsText" text="NOK">
      <formula>NOT(ISERROR(SEARCH("NOK",U2475)))</formula>
    </cfRule>
  </conditionalFormatting>
  <conditionalFormatting sqref="U2475">
    <cfRule type="containsText" dxfId="184" priority="167" operator="containsText" text="OK">
      <formula>NOT(ISERROR(SEARCH("OK",U2475)))</formula>
    </cfRule>
  </conditionalFormatting>
  <conditionalFormatting sqref="U2467">
    <cfRule type="containsText" dxfId="183" priority="164" operator="containsText" text="NOK">
      <formula>NOT(ISERROR(SEARCH("NOK",U2467)))</formula>
    </cfRule>
  </conditionalFormatting>
  <conditionalFormatting sqref="U2467">
    <cfRule type="containsText" dxfId="182" priority="165" operator="containsText" text="OK">
      <formula>NOT(ISERROR(SEARCH("OK",U2467)))</formula>
    </cfRule>
  </conditionalFormatting>
  <conditionalFormatting sqref="U2483">
    <cfRule type="containsText" dxfId="181" priority="162" operator="containsText" text="NOK">
      <formula>NOT(ISERROR(SEARCH("NOK",U2483)))</formula>
    </cfRule>
  </conditionalFormatting>
  <conditionalFormatting sqref="U2483">
    <cfRule type="containsText" dxfId="180" priority="163" operator="containsText" text="OK">
      <formula>NOT(ISERROR(SEARCH("OK",U2483)))</formula>
    </cfRule>
  </conditionalFormatting>
  <conditionalFormatting sqref="U2469">
    <cfRule type="containsText" dxfId="179" priority="160" operator="containsText" text="NOK">
      <formula>NOT(ISERROR(SEARCH("NOK",U2469)))</formula>
    </cfRule>
  </conditionalFormatting>
  <conditionalFormatting sqref="U2469">
    <cfRule type="containsText" dxfId="178" priority="161" operator="containsText" text="OK">
      <formula>NOT(ISERROR(SEARCH("OK",U2469)))</formula>
    </cfRule>
  </conditionalFormatting>
  <conditionalFormatting sqref="U2481">
    <cfRule type="containsText" dxfId="177" priority="158" operator="containsText" text="NOK">
      <formula>NOT(ISERROR(SEARCH("NOK",U2481)))</formula>
    </cfRule>
  </conditionalFormatting>
  <conditionalFormatting sqref="U2481">
    <cfRule type="containsText" dxfId="176" priority="159" operator="containsText" text="OK">
      <formula>NOT(ISERROR(SEARCH("OK",U2481)))</formula>
    </cfRule>
  </conditionalFormatting>
  <conditionalFormatting sqref="U2482">
    <cfRule type="containsText" dxfId="175" priority="156" operator="containsText" text="NOK">
      <formula>NOT(ISERROR(SEARCH("NOK",U2482)))</formula>
    </cfRule>
  </conditionalFormatting>
  <conditionalFormatting sqref="U2482">
    <cfRule type="containsText" dxfId="174" priority="157" operator="containsText" text="OK">
      <formula>NOT(ISERROR(SEARCH("OK",U2482)))</formula>
    </cfRule>
  </conditionalFormatting>
  <conditionalFormatting sqref="U2484">
    <cfRule type="containsText" dxfId="173" priority="154" operator="containsText" text="NOK">
      <formula>NOT(ISERROR(SEARCH("NOK",U2484)))</formula>
    </cfRule>
  </conditionalFormatting>
  <conditionalFormatting sqref="U2484">
    <cfRule type="containsText" dxfId="172" priority="155" operator="containsText" text="OK">
      <formula>NOT(ISERROR(SEARCH("OK",U2484)))</formula>
    </cfRule>
  </conditionalFormatting>
  <conditionalFormatting sqref="U2486">
    <cfRule type="containsText" dxfId="171" priority="152" operator="containsText" text="NOK">
      <formula>NOT(ISERROR(SEARCH("NOK",U2486)))</formula>
    </cfRule>
  </conditionalFormatting>
  <conditionalFormatting sqref="U2486">
    <cfRule type="containsText" dxfId="170" priority="153" operator="containsText" text="OK">
      <formula>NOT(ISERROR(SEARCH("OK",U2486)))</formula>
    </cfRule>
  </conditionalFormatting>
  <conditionalFormatting sqref="U2488">
    <cfRule type="containsText" dxfId="169" priority="150" operator="containsText" text="NOK">
      <formula>NOT(ISERROR(SEARCH("NOK",U2488)))</formula>
    </cfRule>
  </conditionalFormatting>
  <conditionalFormatting sqref="U2488">
    <cfRule type="containsText" dxfId="168" priority="151" operator="containsText" text="OK">
      <formula>NOT(ISERROR(SEARCH("OK",U2488)))</formula>
    </cfRule>
  </conditionalFormatting>
  <conditionalFormatting sqref="U2485">
    <cfRule type="containsText" dxfId="167" priority="148" operator="containsText" text="NOK">
      <formula>NOT(ISERROR(SEARCH("NOK",U2485)))</formula>
    </cfRule>
  </conditionalFormatting>
  <conditionalFormatting sqref="U2485">
    <cfRule type="containsText" dxfId="166" priority="149" operator="containsText" text="OK">
      <formula>NOT(ISERROR(SEARCH("OK",U2485)))</formula>
    </cfRule>
  </conditionalFormatting>
  <conditionalFormatting sqref="U2318">
    <cfRule type="containsText" dxfId="165" priority="146" operator="containsText" text="NOK">
      <formula>NOT(ISERROR(SEARCH("NOK",U2318)))</formula>
    </cfRule>
  </conditionalFormatting>
  <conditionalFormatting sqref="U2318">
    <cfRule type="containsText" dxfId="164" priority="147" operator="containsText" text="OK">
      <formula>NOT(ISERROR(SEARCH("OK",U2318)))</formula>
    </cfRule>
  </conditionalFormatting>
  <conditionalFormatting sqref="U2319">
    <cfRule type="containsText" dxfId="163" priority="144" operator="containsText" text="NOK">
      <formula>NOT(ISERROR(SEARCH("NOK",U2319)))</formula>
    </cfRule>
  </conditionalFormatting>
  <conditionalFormatting sqref="U2319">
    <cfRule type="containsText" dxfId="162" priority="145" operator="containsText" text="OK">
      <formula>NOT(ISERROR(SEARCH("OK",U2319)))</formula>
    </cfRule>
  </conditionalFormatting>
  <conditionalFormatting sqref="H2168 H2112 H2105 H2065">
    <cfRule type="duplicateValues" dxfId="161" priority="143"/>
  </conditionalFormatting>
  <conditionalFormatting sqref="H2168 H2112 H2105">
    <cfRule type="duplicateValues" dxfId="160" priority="142"/>
  </conditionalFormatting>
  <conditionalFormatting sqref="U2322">
    <cfRule type="containsText" dxfId="159" priority="140" operator="containsText" text="NOK">
      <formula>NOT(ISERROR(SEARCH("NOK",U2322)))</formula>
    </cfRule>
  </conditionalFormatting>
  <conditionalFormatting sqref="U2322">
    <cfRule type="containsText" dxfId="158" priority="141" operator="containsText" text="OK">
      <formula>NOT(ISERROR(SEARCH("OK",U2322)))</formula>
    </cfRule>
  </conditionalFormatting>
  <conditionalFormatting sqref="U2255">
    <cfRule type="containsText" dxfId="157" priority="138" operator="containsText" text="NOK">
      <formula>NOT(ISERROR(SEARCH("NOK",U2255)))</formula>
    </cfRule>
  </conditionalFormatting>
  <conditionalFormatting sqref="U2255">
    <cfRule type="containsText" dxfId="156" priority="139" operator="containsText" text="OK">
      <formula>NOT(ISERROR(SEARCH("OK",U2255)))</formula>
    </cfRule>
  </conditionalFormatting>
  <conditionalFormatting sqref="U2284">
    <cfRule type="containsText" dxfId="155" priority="136" operator="containsText" text="NOK">
      <formula>NOT(ISERROR(SEARCH("NOK",U2284)))</formula>
    </cfRule>
  </conditionalFormatting>
  <conditionalFormatting sqref="U2284">
    <cfRule type="containsText" dxfId="154" priority="137" operator="containsText" text="OK">
      <formula>NOT(ISERROR(SEARCH("OK",U2284)))</formula>
    </cfRule>
  </conditionalFormatting>
  <conditionalFormatting sqref="U2295">
    <cfRule type="containsText" dxfId="153" priority="134" operator="containsText" text="NOK">
      <formula>NOT(ISERROR(SEARCH("NOK",U2295)))</formula>
    </cfRule>
  </conditionalFormatting>
  <conditionalFormatting sqref="U2295">
    <cfRule type="containsText" dxfId="152" priority="135" operator="containsText" text="OK">
      <formula>NOT(ISERROR(SEARCH("OK",U2295)))</formula>
    </cfRule>
  </conditionalFormatting>
  <conditionalFormatting sqref="U2320">
    <cfRule type="containsText" dxfId="151" priority="132" operator="containsText" text="NOK">
      <formula>NOT(ISERROR(SEARCH("NOK",U2320)))</formula>
    </cfRule>
  </conditionalFormatting>
  <conditionalFormatting sqref="U2320">
    <cfRule type="containsText" dxfId="150" priority="133" operator="containsText" text="OK">
      <formula>NOT(ISERROR(SEARCH("OK",U2320)))</formula>
    </cfRule>
  </conditionalFormatting>
  <conditionalFormatting sqref="U2474">
    <cfRule type="containsText" dxfId="149" priority="130" operator="containsText" text="NOK">
      <formula>NOT(ISERROR(SEARCH("NOK",U2474)))</formula>
    </cfRule>
  </conditionalFormatting>
  <conditionalFormatting sqref="U2474">
    <cfRule type="containsText" dxfId="148" priority="131" operator="containsText" text="OK">
      <formula>NOT(ISERROR(SEARCH("OK",U2474)))</formula>
    </cfRule>
  </conditionalFormatting>
  <conditionalFormatting sqref="U2491">
    <cfRule type="containsText" dxfId="147" priority="128" operator="containsText" text="NOK">
      <formula>NOT(ISERROR(SEARCH("NOK",U2491)))</formula>
    </cfRule>
  </conditionalFormatting>
  <conditionalFormatting sqref="U2491">
    <cfRule type="containsText" dxfId="146" priority="129" operator="containsText" text="OK">
      <formula>NOT(ISERROR(SEARCH("OK",U2491)))</formula>
    </cfRule>
  </conditionalFormatting>
  <conditionalFormatting sqref="U2528:U2529 U2513 U2509:U2510 U2504 U2499 U2492 U2490 U2487 U2476:U2479 U2471:U2472 U2419 U2372 U2366:U2367 U2336 U2331:U2332 U2315 U2537:U2541 U2338 U2532:U2535 U2548:U2550 U2552:U2559 U2569:U2571 U2612 U2519:U2520 U2523:U2525">
    <cfRule type="containsText" dxfId="145" priority="126" operator="containsText" text="NOK">
      <formula>NOT(ISERROR(SEARCH("NOK",U2315)))</formula>
    </cfRule>
  </conditionalFormatting>
  <conditionalFormatting sqref="U2528:U2529 U2513 U2509:U2510 U2504 U2499 U2492 U2490 U2487 U2476:U2479 U2471:U2472 U2419 U2372 U2366:U2367 U2336 U2331:U2332 U2315 U2537:U2541 U2338 U2532:U2535 U2548:U2550 U2552:U2559 U2569:U2571 U2612 U2519:U2520 U2523:U2525">
    <cfRule type="containsText" dxfId="144" priority="127" operator="containsText" text="OK">
      <formula>NOT(ISERROR(SEARCH("OK",U2315)))</formula>
    </cfRule>
  </conditionalFormatting>
  <conditionalFormatting sqref="V2528:V2535 V2513:V2526 V2506:V2510 V2504 V2496:V2502 V2492:V2494 V2489:V2490 V2487 V2476:V2479 V2457 V2453:V2455 V2448:V2451 V2443:V2445 V2435 V2433 V2419 V2414:V2417 V2408:V2409 V2405 V2399 V2388:V2390 V2384:V2385 V2379:V2381 V2372 V2366:V2367 V2352 V2346 V2335:V2338 V2331:V2332 V2315 V2306 V2537:V2628">
    <cfRule type="containsText" dxfId="143" priority="124" operator="containsText" text="NOK">
      <formula>NOT(ISERROR(SEARCH("NOK",V2306)))</formula>
    </cfRule>
  </conditionalFormatting>
  <conditionalFormatting sqref="V2528:V2535 V2513:V2526 V2506:V2510 V2504 V2496:V2502 V2492:V2494 V2489:V2490 V2487 V2476:V2479 V2457 V2453:V2455 V2448:V2451 V2443:V2445 V2435 V2433 V2419 V2414:V2417 V2408:V2409 V2405 V2399 V2388:V2390 V2384:V2385 V2379:V2381 V2372 V2366:V2367 V2352 V2346 V2335:V2338 V2331:V2332 V2315 V2306 V2537:V2628">
    <cfRule type="containsText" dxfId="142" priority="125" operator="containsText" text="OK">
      <formula>NOT(ISERROR(SEARCH("OK",V2306)))</formula>
    </cfRule>
  </conditionalFormatting>
  <conditionalFormatting sqref="U2629">
    <cfRule type="containsText" dxfId="141" priority="122" operator="containsText" text="NOK">
      <formula>NOT(ISERROR(SEARCH("NOK",U2629)))</formula>
    </cfRule>
  </conditionalFormatting>
  <conditionalFormatting sqref="U2629">
    <cfRule type="containsText" dxfId="140" priority="123" operator="containsText" text="OK">
      <formula>NOT(ISERROR(SEARCH("OK",U2629)))</formula>
    </cfRule>
  </conditionalFormatting>
  <conditionalFormatting sqref="U2630">
    <cfRule type="containsText" dxfId="139" priority="120" operator="containsText" text="NOK">
      <formula>NOT(ISERROR(SEARCH("NOK",U2630)))</formula>
    </cfRule>
  </conditionalFormatting>
  <conditionalFormatting sqref="U2630">
    <cfRule type="containsText" dxfId="138" priority="121" operator="containsText" text="OK">
      <formula>NOT(ISERROR(SEARCH("OK",U2630)))</formula>
    </cfRule>
  </conditionalFormatting>
  <conditionalFormatting sqref="U2256">
    <cfRule type="containsText" dxfId="137" priority="118" operator="containsText" text="NOK">
      <formula>NOT(ISERROR(SEARCH("NOK",U2256)))</formula>
    </cfRule>
  </conditionalFormatting>
  <conditionalFormatting sqref="U2256">
    <cfRule type="containsText" dxfId="136" priority="119" operator="containsText" text="OK">
      <formula>NOT(ISERROR(SEARCH("OK",U2256)))</formula>
    </cfRule>
  </conditionalFormatting>
  <conditionalFormatting sqref="H2214 H2132 H2068 H2010 H1972">
    <cfRule type="duplicateValues" dxfId="135" priority="117"/>
  </conditionalFormatting>
  <conditionalFormatting sqref="H2214 H2132 H2068">
    <cfRule type="duplicateValues" dxfId="134" priority="116"/>
  </conditionalFormatting>
  <conditionalFormatting sqref="H2168:H2169 H2112 H2105 H2065 H1971">
    <cfRule type="duplicateValues" dxfId="133" priority="115"/>
  </conditionalFormatting>
  <conditionalFormatting sqref="H2168:H2169 H2112 H2105">
    <cfRule type="duplicateValues" dxfId="132" priority="114"/>
  </conditionalFormatting>
  <conditionalFormatting sqref="N1971">
    <cfRule type="cellIs" dxfId="131" priority="112" operator="equal">
      <formula>"PENDENTE"</formula>
    </cfRule>
    <cfRule type="cellIs" dxfId="130" priority="113" operator="equal">
      <formula>"REALIZADO"</formula>
    </cfRule>
  </conditionalFormatting>
  <conditionalFormatting sqref="H2552:H2554 H2548 H2536 H2527:H2528 H2490:H2491 H2488 H2480:H2486 H2473:H2478 H2463:H2471 H2458:H2461 H2418 H2393:H2396 H2372 H2367 H2361:H2365 H2359 H2357 H2347:H2348 H2344 H2333 H2327 H2325 H2322 H2318:H2319 H2281:H2283 H2254 H2101">
    <cfRule type="duplicateValues" dxfId="129" priority="110"/>
  </conditionalFormatting>
  <conditionalFormatting sqref="H2552:H2554">
    <cfRule type="duplicateValues" dxfId="128" priority="111"/>
  </conditionalFormatting>
  <conditionalFormatting sqref="H2552:H2554 H2548 H2536 H2527:H2528 H2490:H2491 H2488 H2480:H2486 H2473:H2478 H2463:H2471 H2458:H2461 H2418 H2393:H2396 H2372 H2367 H2361:H2365 H2359 H2357 H2347:H2348 H2344 H2333 H2327 H2325 H2322 H2318:H2319 H2281:H2283 H2254">
    <cfRule type="duplicateValues" dxfId="127" priority="108"/>
  </conditionalFormatting>
  <conditionalFormatting sqref="H2552:H2554">
    <cfRule type="duplicateValues" dxfId="126" priority="109"/>
  </conditionalFormatting>
  <conditionalFormatting sqref="H2552:H2554 H2548 H2536 H2527:H2528 H2490:H2491 H2488 H2480:H2486 H2473:H2478 H2463:H2471 H2458:H2461 H2418 H2393:H2396 H2372 H2367 H2361:H2365 H2359 H2357 H2347:H2348 H2344 H2333 H2327 H2325 H2322 H2318:H2319">
    <cfRule type="duplicateValues" dxfId="125" priority="107"/>
  </conditionalFormatting>
  <conditionalFormatting sqref="H2596 H2555:H2561 H2462 H2456 H2342 H2323 H2321 H2307 H2177 H1992 H2563 H2566:H2568 H2601 H2570:H2571">
    <cfRule type="duplicateValues" dxfId="124" priority="106"/>
  </conditionalFormatting>
  <conditionalFormatting sqref="H2596 H2555:H2561 H2462 H2456 H2342 H2323 H2321 H2307 H2177 H2563 H2566:H2568 H2601 H2570:H2571">
    <cfRule type="duplicateValues" dxfId="123" priority="105"/>
  </conditionalFormatting>
  <conditionalFormatting sqref="H2596 H2555:H2561 H2462 H2456 H2342 H2323 H2321 H2307 H2563 H2566:H2568 H2601 H2570:H2571">
    <cfRule type="duplicateValues" dxfId="122" priority="104"/>
  </conditionalFormatting>
  <conditionalFormatting sqref="H2596 H2555:H2561 H2462 H2456 H2342 H2323 H2321 H2563 H2566:H2568 H2601 H2570:H2571">
    <cfRule type="duplicateValues" dxfId="121" priority="103"/>
  </conditionalFormatting>
  <conditionalFormatting sqref="H1992">
    <cfRule type="duplicateValues" dxfId="120" priority="102"/>
  </conditionalFormatting>
  <conditionalFormatting sqref="U2462">
    <cfRule type="containsText" dxfId="119" priority="100" operator="containsText" text="NOK">
      <formula>NOT(ISERROR(SEARCH("NOK",U2462)))</formula>
    </cfRule>
  </conditionalFormatting>
  <conditionalFormatting sqref="U2462">
    <cfRule type="containsText" dxfId="118" priority="101" operator="containsText" text="OK">
      <formula>NOT(ISERROR(SEARCH("OK",U2462)))</formula>
    </cfRule>
  </conditionalFormatting>
  <conditionalFormatting sqref="H2635">
    <cfRule type="duplicateValues" dxfId="117" priority="99"/>
  </conditionalFormatting>
  <conditionalFormatting sqref="H2635">
    <cfRule type="duplicateValues" dxfId="116" priority="98"/>
  </conditionalFormatting>
  <conditionalFormatting sqref="H2635">
    <cfRule type="duplicateValues" dxfId="115" priority="96"/>
  </conditionalFormatting>
  <conditionalFormatting sqref="H2635">
    <cfRule type="duplicateValues" dxfId="114" priority="97"/>
  </conditionalFormatting>
  <conditionalFormatting sqref="H2635">
    <cfRule type="duplicateValues" dxfId="113" priority="95"/>
  </conditionalFormatting>
  <conditionalFormatting sqref="U2632">
    <cfRule type="containsText" dxfId="112" priority="93" operator="containsText" text="NOK">
      <formula>NOT(ISERROR(SEARCH("NOK",U2632)))</formula>
    </cfRule>
  </conditionalFormatting>
  <conditionalFormatting sqref="U2632">
    <cfRule type="containsText" dxfId="111" priority="94" operator="containsText" text="OK">
      <formula>NOT(ISERROR(SEARCH("OK",U2632)))</formula>
    </cfRule>
  </conditionalFormatting>
  <conditionalFormatting sqref="U2637">
    <cfRule type="containsText" dxfId="110" priority="91" operator="containsText" text="NOK">
      <formula>NOT(ISERROR(SEARCH("NOK",U2637)))</formula>
    </cfRule>
  </conditionalFormatting>
  <conditionalFormatting sqref="U2637">
    <cfRule type="containsText" dxfId="109" priority="92" operator="containsText" text="OK">
      <formula>NOT(ISERROR(SEARCH("OK",U2637)))</formula>
    </cfRule>
  </conditionalFormatting>
  <conditionalFormatting sqref="U2677 U2670:U2674 U2666:U2667 U2636 U2633:U2634 U2617 U2614 U2608:U2610 U2591:U2603 U2572:U2589 U2551 U2542 U2530:U2531 U2526 U2514:U2515 U2496:U2498 U2493 U2489 U2441 U2436:U2438 U2434 U2409:U2410 U2403:U2404 U2400:U2401 U2398 U2388:U2390 U2342 U2337 U2323 U2321 U2316:U2317 U1150 U1012 U2544:U2547 U2560:U2568">
    <cfRule type="containsText" dxfId="108" priority="89" operator="containsText" text="NOK">
      <formula>NOT(ISERROR(SEARCH("NOK",U1012)))</formula>
    </cfRule>
    <cfRule type="containsText" dxfId="107" priority="90" operator="containsText" text="OK">
      <formula>NOT(ISERROR(SEARCH("OK",U1012)))</formula>
    </cfRule>
  </conditionalFormatting>
  <conditionalFormatting sqref="H2307">
    <cfRule type="duplicateValues" dxfId="106" priority="85"/>
  </conditionalFormatting>
  <conditionalFormatting sqref="H2307">
    <cfRule type="duplicateValues" dxfId="105" priority="86"/>
  </conditionalFormatting>
  <conditionalFormatting sqref="H2307">
    <cfRule type="duplicateValues" dxfId="104" priority="87"/>
  </conditionalFormatting>
  <conditionalFormatting sqref="H2307">
    <cfRule type="duplicateValues" dxfId="103" priority="88"/>
  </conditionalFormatting>
  <conditionalFormatting sqref="U2676 U2669 U2628 U2604 U2590 U2447 U2442 U2391 U2376 U1992 U1816 U1814 U1634 U1400 U1341 U1222 U1216 U1208 U1156 U1152">
    <cfRule type="containsText" dxfId="102" priority="83" operator="containsText" text="NOK">
      <formula>NOT(ISERROR(SEARCH("NOK",U1152)))</formula>
    </cfRule>
  </conditionalFormatting>
  <conditionalFormatting sqref="U2676 U2669 U2628 U2604 U2590 U2447 U2442 U2391 U2376 U1992 U1816 U1814 U1634 U1400 U1341 U1222 U1216 U1208 U1156 U1152">
    <cfRule type="containsText" dxfId="101" priority="84" operator="containsText" text="OK">
      <formula>NOT(ISERROR(SEARCH("OK",U1152)))</formula>
    </cfRule>
  </conditionalFormatting>
  <conditionalFormatting sqref="Y2559">
    <cfRule type="containsText" dxfId="100" priority="81" operator="containsText" text="NOK">
      <formula>NOT(ISERROR(SEARCH("NOK",Y2559)))</formula>
    </cfRule>
  </conditionalFormatting>
  <conditionalFormatting sqref="Y2559">
    <cfRule type="containsText" dxfId="99" priority="82" operator="containsText" text="OK">
      <formula>NOT(ISERROR(SEARCH("OK",Y2559)))</formula>
    </cfRule>
  </conditionalFormatting>
  <conditionalFormatting sqref="H2676 H2669 H2628 H2604 H2590 H2447 H2442 H2391 H2376 H2373 H2330 H2307 H1992">
    <cfRule type="duplicateValues" dxfId="98" priority="80"/>
  </conditionalFormatting>
  <conditionalFormatting sqref="H2676 H2669 H2628 H2604 H2590 H2447 H2442 H2391 H2376 H2373 H2330 H2307">
    <cfRule type="duplicateValues" dxfId="97" priority="77"/>
  </conditionalFormatting>
  <conditionalFormatting sqref="H2676">
    <cfRule type="duplicateValues" dxfId="96" priority="78"/>
  </conditionalFormatting>
  <conditionalFormatting sqref="H2676">
    <cfRule type="duplicateValues" dxfId="95" priority="79"/>
  </conditionalFormatting>
  <conditionalFormatting sqref="H2676 H2669 H2628 H2604 H2590 H2447 H2442 H2391 H2376 H2373 H2330">
    <cfRule type="duplicateValues" dxfId="94" priority="76"/>
  </conditionalFormatting>
  <conditionalFormatting sqref="U2678:U2680 U2675 U2668 U2665 U2618:U2627 U2615:U2616 U2613 U2611 U2605:U2607 U2543 U2521:U2522 U2518 U2516 U2506:U2508 U2500:U2502 U2494 U2457 U2453:U2455 U2448:U2451 U2443:U2445 U2435 U2433 U2414:U2417 U2408 U2405 U2399 U2384:U2385 U2379:U2381 U2352 U2346 U2335 U2306 U2304 U2289 U2285:U2286 U2263 U2203 U2160 U2063 U1902 U1703 U1690 U1584 U1517 U1408 U908">
    <cfRule type="containsText" dxfId="93" priority="74" operator="containsText" text="NOK">
      <formula>NOT(ISERROR(SEARCH("NOK",U908)))</formula>
    </cfRule>
  </conditionalFormatting>
  <conditionalFormatting sqref="U2678:U2680 U2675 U2668 U2665 U2618:U2627 U2615:U2616 U2613 U2611 U2605:U2607 U2543 U2521:U2522 U2518 U2516 U2506:U2508 U2500:U2502 U2494 U2457 U2453:U2455 U2448:U2451 U2443:U2445 U2435 U2433 U2414:U2417 U2408 U2405 U2399 U2384:U2385 U2379:U2381 U2352 U2346 U2335 U2306 U2304 U2289 U2285:U2286 U2263 U2203 U2160 U2063 U1902 U1703 U1690 U1584 U1517 U1408 U908">
    <cfRule type="containsText" dxfId="92" priority="75" operator="containsText" text="OK">
      <formula>NOT(ISERROR(SEARCH("OK",U908)))</formula>
    </cfRule>
  </conditionalFormatting>
  <conditionalFormatting sqref="H2678:H2680 H2675 H2668 H2665 H2618:H2627 H2615:H2616 H2613 H2611 H2605:H2607 H2521:H2522 H2518 H2516 H2506:H2508 H2500:H2502 H2494 H2457 H2453:H2455 H2448:H2451 H2443:H2445 H2435 H2414:H2417 H2408 H2405 H2399 H2384:H2385 H2379:H2381 H2352 H2346 H2335 H2306 H2304 H2289 H2285:H2286 H2263 H2203 H2160 H2121 H2063">
    <cfRule type="duplicateValues" dxfId="91" priority="73"/>
  </conditionalFormatting>
  <conditionalFormatting sqref="H2678:H2680 H2675 H2668 H2665 H2618:H2627 H2615:H2616 H2613 H2611 H2605:H2607 H2521:H2522 H2518 H2516 H2506:H2508 H2500:H2502 H2494 H2457 H2453:H2455 H2448:H2451 H2443:H2445 H2435 H2414:H2417 H2408 H2405 H2399 H2384:H2385 H2379:H2381 H2352 H2346 H2335 H2306 H2304 H2289 H2285:H2286 H2263 H2203 H2160 H2121">
    <cfRule type="duplicateValues" dxfId="90" priority="72"/>
  </conditionalFormatting>
  <conditionalFormatting sqref="H2678:H2680 H2675 H2668 H2665 H2618:H2627 H2615:H2616 H2613 H2611 H2605:H2607 H2521:H2522 H2518 H2516 H2506:H2508 H2500:H2502 H2494 H2457 H2453:H2455 H2448:H2451 H2443:H2445 H2435 H2414:H2417 H2408 H2405 H2399 H2384:H2385 H2379:H2381 H2352 H2346 H2335 H2306 H2304 H2289 H2285:H2286 H2263">
    <cfRule type="duplicateValues" dxfId="89" priority="70"/>
  </conditionalFormatting>
  <conditionalFormatting sqref="H2678:H2680">
    <cfRule type="duplicateValues" dxfId="88" priority="71"/>
  </conditionalFormatting>
  <conditionalFormatting sqref="H2678:H2680 H2675 H2668 H2665 H2618:H2627 H2615:H2616 H2613 H2611 H2605:H2607 H2521:H2522 H2518 H2516 H2506:H2508 H2500:H2502 H2494 H2457 H2453:H2455 H2448:H2451 H2443:H2445 H2435 H2414:H2417 H2408 H2405 H2399 H2384:H2385 H2379:H2381 H2352 H2346 H2335">
    <cfRule type="duplicateValues" dxfId="87" priority="69"/>
  </conditionalFormatting>
  <conditionalFormatting sqref="H2302 H2299 H2297 H2293:H2294 H2265 H2261">
    <cfRule type="duplicateValues" dxfId="86" priority="68"/>
  </conditionalFormatting>
  <conditionalFormatting sqref="H2517 H2439:H2440 H2411:H2413 H2377 H2339:H2340 H2302 H2299 H2297 H2293:H2294 H2265 H2261 H2230:H2231 H2179 H2167 H2131 H2128 H2113:H2114 H2023 H2017 H1999:H2001 H1997 H1995">
    <cfRule type="duplicateValues" dxfId="85" priority="67"/>
  </conditionalFormatting>
  <conditionalFormatting sqref="H2517 H2439:H2440 H2411:H2413 H2377 H2339:H2340 H2302 H2299 H2297 H2293:H2294 H2265 H2261 H2230:H2231 H2179 H2167 H2131 H2128 H2113:H2114">
    <cfRule type="duplicateValues" dxfId="84" priority="66"/>
  </conditionalFormatting>
  <conditionalFormatting sqref="H2517 H2439:H2440 H2411:H2413 H2377 H2339:H2340 H2302 H2299 H2297 H2293:H2294 H2265 H2261 H2230:H2231">
    <cfRule type="duplicateValues" dxfId="83" priority="65"/>
  </conditionalFormatting>
  <conditionalFormatting sqref="H2517 H2439:H2440 H2411:H2413 H2377 H2339:H2340 H2302 H2299 H2297 H2293:H2294 H2265 H2261">
    <cfRule type="duplicateValues" dxfId="82" priority="64"/>
  </conditionalFormatting>
  <conditionalFormatting sqref="H2517 H2439:H2440 H2411:H2413 H2377 H2339:H2340">
    <cfRule type="duplicateValues" dxfId="81" priority="63"/>
  </conditionalFormatting>
  <conditionalFormatting sqref="U2517 U2439:U2440 U2411:U2413 U2377 U2339:U2340 U2302 U2299 U2297 U2293:U2294 U2265 U2261 U2230:U2231 U2179 U2167 U2131 U2128 U2113:U2114 U2023 U2017 U1999:U2001 U1997 U1995 U1973:U1974 U1944:U1945 U1898 U1896 U1838 U1820 U1818 U1815 U1781 U1745 U1731 U1725 U1691 U1626 U1615 U1611 U1229 U946 U901 U870">
    <cfRule type="containsText" dxfId="80" priority="61" operator="containsText" text="NOK">
      <formula>NOT(ISERROR(SEARCH("NOK",U870)))</formula>
    </cfRule>
  </conditionalFormatting>
  <conditionalFormatting sqref="U2517 U2439:U2440 U2411:U2413 U2377 U2339:U2340 U2302 U2299 U2297 U2293:U2294 U2265 U2261 U2230:U2231 U2179 U2167 U2131 U2128 U2113:U2114 U2023 U2017 U1999:U2001 U1997 U1995 U1973:U1974 U1944:U1945 U1898 U1896 U1838 U1820 U1818 U1815 U1781 U1745 U1731 U1725 U1691 U1626 U1615 U1611 U1229 U946 U901 U870 U1891">
    <cfRule type="containsText" dxfId="79" priority="62" operator="containsText" text="OK">
      <formula>NOT(ISERROR(SEARCH("OK",U870)))</formula>
    </cfRule>
  </conditionalFormatting>
  <conditionalFormatting sqref="U1891">
    <cfRule type="containsText" dxfId="78" priority="60" operator="containsText" text="NOK">
      <formula>NOT(ISERROR(SEARCH("NOK",U1891)))</formula>
    </cfRule>
  </conditionalFormatting>
  <conditionalFormatting sqref="H2217 H2111">
    <cfRule type="duplicateValues" dxfId="77" priority="58"/>
  </conditionalFormatting>
  <conditionalFormatting sqref="H2217">
    <cfRule type="duplicateValues" dxfId="76" priority="59"/>
  </conditionalFormatting>
  <conditionalFormatting sqref="H2110">
    <cfRule type="duplicateValues" dxfId="75" priority="55"/>
  </conditionalFormatting>
  <conditionalFormatting sqref="H2110">
    <cfRule type="duplicateValues" dxfId="74" priority="56"/>
  </conditionalFormatting>
  <conditionalFormatting sqref="H2110">
    <cfRule type="duplicateValues" dxfId="73" priority="57"/>
  </conditionalFormatting>
  <conditionalFormatting sqref="H2182">
    <cfRule type="duplicateValues" dxfId="72" priority="54"/>
  </conditionalFormatting>
  <conditionalFormatting sqref="H2672 H2646 H2514:H2515 H2496:H2498 H2493 H2489 H2436:H2438 H2388 H2317 H2531 H2409:H2410 H2400:H2401 H2650 H2660 H2662:H2664 H2652 H2656:H2658 H2542:H2546 H2594:H2595 H2597:H2600">
    <cfRule type="duplicateValues" dxfId="71" priority="53"/>
  </conditionalFormatting>
  <conditionalFormatting sqref="H2512">
    <cfRule type="duplicateValues" dxfId="70" priority="52"/>
  </conditionalFormatting>
  <conditionalFormatting sqref="H2512">
    <cfRule type="duplicateValues" dxfId="69" priority="51"/>
  </conditionalFormatting>
  <conditionalFormatting sqref="H2512">
    <cfRule type="duplicateValues" dxfId="68" priority="50"/>
  </conditionalFormatting>
  <conditionalFormatting sqref="H2612">
    <cfRule type="duplicateValues" dxfId="67" priority="49"/>
  </conditionalFormatting>
  <conditionalFormatting sqref="H2612">
    <cfRule type="duplicateValues" dxfId="66" priority="48"/>
  </conditionalFormatting>
  <conditionalFormatting sqref="H2612">
    <cfRule type="duplicateValues" dxfId="65" priority="47"/>
  </conditionalFormatting>
  <conditionalFormatting sqref="W2631:X2631 W1904:X1906 W1882:X1883">
    <cfRule type="containsText" dxfId="64" priority="45" operator="containsText" text="NOK">
      <formula>NOT(ISERROR(SEARCH("NOK",W1882)))</formula>
    </cfRule>
  </conditionalFormatting>
  <conditionalFormatting sqref="W2631:X2631 W1904:X1906 W1882:X1883">
    <cfRule type="containsText" dxfId="63" priority="46" operator="containsText" text="OK">
      <formula>NOT(ISERROR(SEARCH("OK",W1882)))</formula>
    </cfRule>
  </conditionalFormatting>
  <conditionalFormatting sqref="W1816:X1816 W1814:X1814 W1729:X1730 W1727:X1727 W1724:X1724 W1690:X1690 W1669:X1669 W1665:X1665 W1648:X1648 W1691 W1725">
    <cfRule type="containsText" dxfId="62" priority="43" operator="containsText" text="NOK">
      <formula>NOT(ISERROR(SEARCH("NOK",W1648)))</formula>
    </cfRule>
  </conditionalFormatting>
  <conditionalFormatting sqref="W1816:X1816 W1814:X1814 W1729:X1730 W1727:X1727 W1724:X1724 W1690:X1690 W1669:X1669 W1665:X1665 W1648:X1648 W1691 W1725">
    <cfRule type="containsText" dxfId="61" priority="44" operator="containsText" text="OK">
      <formula>NOT(ISERROR(SEARCH("OK",W1648)))</formula>
    </cfRule>
  </conditionalFormatting>
  <conditionalFormatting sqref="W2559">
    <cfRule type="containsText" dxfId="60" priority="41" operator="containsText" text="NOK">
      <formula>NOT(ISERROR(SEARCH("NOK",W2559)))</formula>
    </cfRule>
  </conditionalFormatting>
  <conditionalFormatting sqref="W2559">
    <cfRule type="containsText" dxfId="59" priority="42" operator="containsText" text="OK">
      <formula>NOT(ISERROR(SEARCH("OK",W2559)))</formula>
    </cfRule>
  </conditionalFormatting>
  <conditionalFormatting sqref="X2559">
    <cfRule type="containsText" dxfId="58" priority="39" operator="containsText" text="NOK">
      <formula>NOT(ISERROR(SEARCH("NOK",X2559)))</formula>
    </cfRule>
  </conditionalFormatting>
  <conditionalFormatting sqref="X2559">
    <cfRule type="containsText" dxfId="57" priority="40" operator="containsText" text="OK">
      <formula>NOT(ISERROR(SEARCH("OK",X2559)))</formula>
    </cfRule>
  </conditionalFormatting>
  <conditionalFormatting sqref="X1725 X1691">
    <cfRule type="containsText" dxfId="56" priority="37" operator="containsText" text="NOK">
      <formula>NOT(ISERROR(SEARCH("NOK",X1691)))</formula>
    </cfRule>
  </conditionalFormatting>
  <conditionalFormatting sqref="X1725 X1691">
    <cfRule type="containsText" dxfId="55" priority="38" operator="containsText" text="OK">
      <formula>NOT(ISERROR(SEARCH("OK",X1691)))</formula>
    </cfRule>
  </conditionalFormatting>
  <conditionalFormatting sqref="H2573:H2574 H2564:H2565 H2562">
    <cfRule type="duplicateValues" dxfId="54" priority="36"/>
  </conditionalFormatting>
  <conditionalFormatting sqref="H2404">
    <cfRule type="duplicateValues" dxfId="53" priority="35"/>
  </conditionalFormatting>
  <conditionalFormatting sqref="U2130">
    <cfRule type="containsText" dxfId="52" priority="33" operator="containsText" text="NOK">
      <formula>NOT(ISERROR(SEARCH("NOK",U2130)))</formula>
    </cfRule>
  </conditionalFormatting>
  <conditionalFormatting sqref="U2130">
    <cfRule type="containsText" dxfId="51" priority="34" operator="containsText" text="OK">
      <formula>NOT(ISERROR(SEARCH("OK",U2130)))</formula>
    </cfRule>
  </conditionalFormatting>
  <conditionalFormatting sqref="H2311:H2314 L1402 L1404:L1405 H2150:H2152 H1:H15 L1377:L1386 H17:H674 H1880:H1969 H2237:H2243 H2431:H2434 H676:H1877 H2424:H2426">
    <cfRule type="duplicateValues" dxfId="50" priority="573"/>
  </conditionalFormatting>
  <conditionalFormatting sqref="H2311:H2314 H2040:H2041 H2071:H2078 H2150:H2152 H1:H15 H17:H674 H2046:H2065 H2237:H2243 H1880:H2010 H2013:H2037 H2431:H2434 H676:H1877 H2424:H2426">
    <cfRule type="duplicateValues" dxfId="49" priority="574"/>
  </conditionalFormatting>
  <conditionalFormatting sqref="H2311:H2314 H1:H15 H2214:H2215 H17:H674 H2237:H2243 H2217:H2227 H2431:H2434 H676:H2211 H2424:H2426">
    <cfRule type="duplicateValues" dxfId="48" priority="575"/>
  </conditionalFormatting>
  <conditionalFormatting sqref="H2311:H2314 H1:H15 H17:H674 H2431:H2434 H676:H2250 H2424:H2426">
    <cfRule type="duplicateValues" dxfId="47" priority="576"/>
  </conditionalFormatting>
  <conditionalFormatting sqref="H2311:H2314 H1:H15 H17:H674 H2431:H2434 H676:H2254 H2256:H2308 H2424:H2426">
    <cfRule type="duplicateValues" dxfId="46" priority="577"/>
  </conditionalFormatting>
  <conditionalFormatting sqref="H2422">
    <cfRule type="duplicateValues" dxfId="45" priority="28"/>
  </conditionalFormatting>
  <conditionalFormatting sqref="H2422">
    <cfRule type="duplicateValues" dxfId="44" priority="29"/>
  </conditionalFormatting>
  <conditionalFormatting sqref="H2422">
    <cfRule type="duplicateValues" dxfId="43" priority="30"/>
  </conditionalFormatting>
  <conditionalFormatting sqref="H2422">
    <cfRule type="duplicateValues" dxfId="42" priority="31"/>
  </conditionalFormatting>
  <conditionalFormatting sqref="H2422">
    <cfRule type="duplicateValues" dxfId="41" priority="32"/>
  </conditionalFormatting>
  <conditionalFormatting sqref="H2427:H2430">
    <cfRule type="duplicateValues" dxfId="40" priority="23"/>
  </conditionalFormatting>
  <conditionalFormatting sqref="H2427:H2430">
    <cfRule type="duplicateValues" dxfId="39" priority="24"/>
  </conditionalFormatting>
  <conditionalFormatting sqref="H2427:H2430">
    <cfRule type="duplicateValues" dxfId="38" priority="25"/>
  </conditionalFormatting>
  <conditionalFormatting sqref="H2427:H2430">
    <cfRule type="duplicateValues" dxfId="37" priority="26"/>
  </conditionalFormatting>
  <conditionalFormatting sqref="H2427:H2430">
    <cfRule type="duplicateValues" dxfId="36" priority="27"/>
  </conditionalFormatting>
  <conditionalFormatting sqref="H2423">
    <cfRule type="duplicateValues" dxfId="35" priority="18"/>
  </conditionalFormatting>
  <conditionalFormatting sqref="H2423">
    <cfRule type="duplicateValues" dxfId="34" priority="19"/>
  </conditionalFormatting>
  <conditionalFormatting sqref="H2423">
    <cfRule type="duplicateValues" dxfId="33" priority="20"/>
  </conditionalFormatting>
  <conditionalFormatting sqref="H2423">
    <cfRule type="duplicateValues" dxfId="32" priority="21"/>
  </conditionalFormatting>
  <conditionalFormatting sqref="H2423">
    <cfRule type="duplicateValues" dxfId="31" priority="22"/>
  </conditionalFormatting>
  <conditionalFormatting sqref="H2159">
    <cfRule type="duplicateValues" dxfId="30" priority="16"/>
  </conditionalFormatting>
  <conditionalFormatting sqref="H2159">
    <cfRule type="duplicateValues" dxfId="29" priority="17"/>
  </conditionalFormatting>
  <conditionalFormatting sqref="U2681">
    <cfRule type="containsText" dxfId="28" priority="14" operator="containsText" text="NOK">
      <formula>NOT(ISERROR(SEARCH("NOK",U2681)))</formula>
    </cfRule>
  </conditionalFormatting>
  <conditionalFormatting sqref="U2681">
    <cfRule type="containsText" dxfId="27" priority="15" operator="containsText" text="OK">
      <formula>NOT(ISERROR(SEARCH("OK",U2681)))</formula>
    </cfRule>
  </conditionalFormatting>
  <conditionalFormatting sqref="U2682:U2711">
    <cfRule type="containsText" dxfId="26" priority="12" operator="containsText" text="NOK">
      <formula>NOT(ISERROR(SEARCH("NOK",U2682)))</formula>
    </cfRule>
  </conditionalFormatting>
  <conditionalFormatting sqref="U2682:U2711">
    <cfRule type="containsText" dxfId="25" priority="13" operator="containsText" text="OK">
      <formula>NOT(ISERROR(SEARCH("OK",U2682)))</formula>
    </cfRule>
  </conditionalFormatting>
  <conditionalFormatting sqref="H2681:H2683 H2677 H2673:H2674 H2670:H2671 H2666:H2667 H2661 H2659 H2653:H2655 H2647:H2649 H2643:H2645 H2641 H2639 H2636 H2629 H2617 H2614 H2608:H2610 H2602 H2575:H2584 H2572 H2569 H2551 H2549 H2547 H2532:H2533 H2530 H2526 H2523:H2524 H2519:H2520 H2510 H2503:H2505 H2499 H2452 H2446 H2441 H2420:H2421 H2407 H2403 H2397:H2398 H2392 H2389:H2390 H2387 H2383 H2378 H2374:H2375 H2371 H2366 H2360 H2353:H2354 H2349:H2350 H2343 H2337:H2338 H2328:H2329 H2324 H2320 H2316 H2305 H2295:H2296 H2292 H2287:H2288 H2268 H2266 H2264 H2256 H2175">
    <cfRule type="duplicateValues" dxfId="24" priority="10"/>
  </conditionalFormatting>
  <conditionalFormatting sqref="H2681:H2683 H2677 H2673:H2674 H2670:H2671 H2666:H2667 H2661 H2659 H2653:H2655 H2647:H2649 H2643:H2645 H2641 H2639 H2636 H2629 H2617 H2614 H2608:H2610 H2602 H2575:H2584 H2572 H2569 H2551 H2549 H2547 H2532:H2533 H2530 H2526 H2523:H2524 H2519:H2520 H2510 H2503:H2505 H2499 H2452 H2446 H2441 H2420:H2421 H2407 H2403 H2397:H2398 H2392 H2389:H2390 H2387 H2383 H2378 H2374:H2375 H2371 H2366 H2360 H2353:H2354 H2349:H2350 H2343 H2337:H2338 H2328:H2329 H2324 H2320 H2316 H2305 H2295:H2296 H2292 H2287:H2288 H2268 H2266 H2264 H2256 H2175">
    <cfRule type="duplicateValues" dxfId="23" priority="11"/>
  </conditionalFormatting>
  <conditionalFormatting sqref="H2681:H2683 H2677 H2673:H2674 H2670:H2671 H2666:H2667 H2661 H2659 H2653:H2655 H2647:H2649 H2643:H2645 H2641 H2639 H2636 H2629 H2617 H2614 H2608:H2610 H2602 H2575:H2584 H2572 H2569 H2551 H2549 H2547 H2532:H2533 H2530 H2526 H2523:H2524 H2519:H2520 H2510 H2503:H2505 H2499 H2452 H2446 H2441 H2420:H2421 H2407 H2403 H2397:H2398 H2392 H2389:H2390 H2387 H2383 H2378 H2374:H2375 H2371 H2366 H2360 H2353:H2354 H2349:H2350 H2343 H2337:H2338 H2328:H2329 H2324 H2320 H2316 H2305 H2295:H2296 H2292 H2287:H2288 H2268 H2266 H2264 H2256">
    <cfRule type="duplicateValues" dxfId="22" priority="8"/>
  </conditionalFormatting>
  <conditionalFormatting sqref="H2681:H2683 H2677 H2673:H2674 H2670:H2671 H2666:H2667 H2661 H2659 H2653:H2655 H2647:H2649 H2643:H2645 H2641 H2639 H2636 H2629 H2617 H2614 H2608:H2610 H2602 H2575:H2584 H2572 H2569 H2551 H2549 H2547 H2532:H2533 H2530 H2526 H2523:H2524 H2519:H2520 H2510 H2503:H2505 H2499 H2452 H2446 H2441 H2420:H2421 H2407 H2403 H2397:H2398 H2392 H2389:H2390 H2387 H2383 H2378 H2374:H2375 H2371 H2366 H2360 H2353:H2354 H2349:H2350 H2343 H2337:H2338 H2328:H2329 H2324 H2320 H2316 H2305 H2295:H2296 H2292 H2287:H2288 H2268 H2266 H2264 H2256">
    <cfRule type="duplicateValues" dxfId="21" priority="9"/>
  </conditionalFormatting>
  <conditionalFormatting sqref="H2681:H2683 H2677 H2673:H2674 H2670:H2671 H2666:H2667 H2661 H2659 H2653:H2655 H2647:H2649 H2643:H2645 H2641 H2639 H2636 H2629 H2617 H2614 H2608:H2610 H2602 H2575:H2584 H2572 H2569 H2551 H2549 H2547 H2532:H2533 H2530 H2526 H2523:H2524 H2519:H2520 H2510 H2503:H2505 H2499 H2452 H2446 H2441 H2420:H2421 H2407 H2403 H2397:H2398 H2392 H2389:H2390 H2387 H2383 H2378 H2374:H2375 H2371 H2366 H2360 H2353:H2354 H2349:H2350 H2343 H2337:H2338 H2328:H2329 H2324 H2320 H2316">
    <cfRule type="duplicateValues" dxfId="20" priority="7"/>
  </conditionalFormatting>
  <conditionalFormatting sqref="H2711 H2709 H2704:H2705 H2701 H2693:H2697 H2689:H2690 H2684">
    <cfRule type="duplicateValues" dxfId="19" priority="6"/>
  </conditionalFormatting>
  <conditionalFormatting sqref="H2711 H2709 H2704:H2705 H2701 H2693:H2697 H2689:H2690 H2684">
    <cfRule type="duplicateValues" dxfId="18" priority="5"/>
  </conditionalFormatting>
  <conditionalFormatting sqref="H2711 H2709 H2704:H2705 H2701 H2693:H2697 H2689:H2690 H2684">
    <cfRule type="duplicateValues" dxfId="17" priority="3"/>
  </conditionalFormatting>
  <conditionalFormatting sqref="H2711 H2709 H2704:H2705 H2701 H2693:H2697 H2689:H2690 H2684">
    <cfRule type="duplicateValues" dxfId="16" priority="4"/>
  </conditionalFormatting>
  <conditionalFormatting sqref="H2711 H2709 H2704:H2705 H2701 H2693:H2697 H2689:H2690 H2684">
    <cfRule type="duplicateValues" dxfId="15" priority="2"/>
  </conditionalFormatting>
  <conditionalFormatting sqref="H2603 H2591:H2593 H2585:H2589">
    <cfRule type="duplicateValues" dxfId="14" priority="1"/>
  </conditionalFormatting>
  <dataValidations count="6">
    <dataValidation type="list" allowBlank="1" showInputMessage="1" showErrorMessage="1" sqref="P1 M2" xr:uid="{82ADECA6-184B-45E0-8A4B-5DE4366FD835}">
      <formula1>$M:$M</formula1>
    </dataValidation>
    <dataValidation type="list" allowBlank="1" showInputMessage="1" showErrorMessage="1" sqref="F2459 E2205:E2227 B2300 A1:A2656 A2658:A2711" xr:uid="{06C22653-B1A8-4A59-822E-681F2CEFAEC1}">
      <formula1>$A:$A</formula1>
    </dataValidation>
    <dataValidation type="list" allowBlank="1" showInputMessage="1" showErrorMessage="1" sqref="N2459 L2299:L2711 L1745 H2219:H2220 L2190 L2297 L1:L1013 L1163:L1193 L1387:L1401 L1150:L1152 L1195:L1208 L1040:L1042 L1210 L1018:L1038 L1156 L1045:L1144 L1376 L1212:L1353 L1355:L1374 L1146 L1755:L2188 L2286 L2289 L1015:L1016 L1406:L1739 L2192:L2257 L2261 L2265 L2293:L2294" xr:uid="{17FEEF6B-9060-43CB-BB2E-4CC369122B4F}">
      <formula1>$L$2:$L$2711</formula1>
    </dataValidation>
    <dataValidation type="list" allowBlank="1" showInputMessage="1" showErrorMessage="1" sqref="C2660 C2662 B2699:B2702 B2709:B2711 B2128:B2299 C2414:C2417 C2408:C2410 C2405 C2399 C2384:C2385 C2379:C2381 C2352 C2346 C2342 C2335 C2306 C2304 B908:B1181 C2285:C2286 C2263 C2237 C2203 C2160 C2130 B2023:B2126 C2063 B1942:B2021 C1914:C1915 C1912 C1910 C1902 C1892 B1731:B1880 B1694:B1723 B1670:B1692 B1536:B1588 B1491:B1534 C1459 C1408 C1400 C1208 C1141:C1142 C960 C917 C912 C908 C876 B779:B906 C798 C598 C596 C582 C223 C718 C584 C607 B1725:B1726 C1584 B1728 C1690 B1666:B1668 B1590:B1626 B1628:B1647 B1649:B1664 C1703 C1468 C1517 C1777 B1884:B1940 C1176 C886 C2289 C2121 C1969 B1183:B1488 C1012 B2:B777 C2321 C2323 C928 C2633:C2634 C2595:C2597 C2560:C2563 C2496:C2498 C2437 C2479 C2651:C2652 C2433 C2435 C2443:C2445 C2448:C2451 C2453:C2455 C2457 C2493:C2494 C2500:C2501 C2506:C2508 C2516 C2518 C2521:C2522 C2605:C2607 C2317 C2531 C2542:C2546 C2601 C2611 C2618 C2613 C2615:C2616 C2638 C2640 C2642 C2665 C2675 C2672 C2678:C2680 C2711 B2689:B2690 B2693:B2697 B2704:B2706 C2688:C2698 C2703:C2705 C2707:C2709 C2684 C2701 C2620:C2627 C2656 B2301:B2630 C2574 C2426 B2632:B2656 B2658:B2687" xr:uid="{30AF678E-7492-4E60-865A-4CB85DA4377B}">
      <formula1>$B:$B</formula1>
    </dataValidation>
    <dataValidation type="list" allowBlank="1" showInputMessage="1" showErrorMessage="1" sqref="U2677:U2680 U2670:U2675 U227 U845:V845 U798:V798 Y798 V835 V804 Y804 V778 U757:V757 Y757 U870:V870 U224 U582 V1 U618:U619 Y621 U605 Y619 U621 U607 Y718 U718:V718 U596:U598 U876 U1944:V1945 U1896 U1838 U1820 U1818 U1815 U1731 U1725 U1626 U1611 U1229:V1229 V1243 V1292 V1301 V1315 V1371:V1376 V1363 V1345 V1400 U1408:V1408 V1443 V1468:V1469 V1447:V1448 V1459 V1412 V1341 V1535 U1517:V1517 V1512:V1513 V1556:V1559 V1589 V1634 V1648 V1626:V1627 V1669 V1665 U1584:V1584 U1615:V1615 V1693 V1489:V1490 V1697 V1699 U1745:V1745 U1703:V1703 V1724:V1725 V1727 U1690:V1691 U1781:V1781 V1777 V1729:V1730 V1925:V1928 Y1910 U1860:U1862 U1882:U1883 V1825 V1814:V1816 U1865 U1873:U1874 U1876:U1877 V1818:V1820 V1805 U1932:V1932 U1925 V1855:V1856 U1800:V1800 V1846:V1851 V1853 V1860:V1863 V1865:V1867 U1869:V1869 V1873:V1877 V1881:V1883 V1892:V1893 U1898:V1898 U1902:V1902 V1904:V1906 U1910:V1910 V1912 V1961 V1941 Y1969 U1969:V1969 V1222 U1914:V1915 U1891:U1892 U1141:U1142 U917 U908 U1015:V1015 U928:V928 V1141:V1143 V1175:V1176 V1182:V1183 U1150:V1150 V1152 V1216 V1208 V885:V888 V907:V908 V913 U1012 U960:V960 Y1015 U946:V946 Y955 V955 Y926 U926:V926 Y960 U888 U901 U2364 U2387:U2390 U2368:U2369 U2350 V2280:V2299 V2255:V2256 U2281:U2283 V2260:V2269 U2333 V2315:V2451 V2304:V2307 U2316:U2317 U2321 U2323 U2337 U2342 U2398:U2401 U2403:U2405 U2420:U2441 U2263 U2285:U2286 U2289 U2304 U2306 U2335 U2346 U2352 U2379:U2381 U2384:U2385 U2408:U2417 U2237:V2237 U2160 U2063 U2302:V2302 U2179 Y2237 V2201 V2186 V2177:V2181 V2175 U2167:V2167 U2145:V2145 U2137:V2139 U2134:V2135 V2127:V2128 V2113:V2115 U2087:V2088 U2083:V2085 U2079:V2081 U2121:V2121 U2092:V2094 U2090:V2090 U2029:V2034 U2051:V2057 V1976 Y2121 V1992 V1996:V1997 U2017:V2017 V2063:V2064 U2022:V2023 U2102:V2103 U2152:V2152 U2203:V2203 V2159:V2160 V2211 U1973:V1974 U1995 U1997 U1999:V2001 U2113:U2114 U2128 U2130:V2131 U2230:V2231 U2261 U2265 U2293:U2294 U2297 U2299 U2377 U2339:U2340 Y2559 U2475 U2452:V2452 U2481:U2482 U2464 U2489 U2493:U2494 U2496:U2498 U2526 U2530:U2531 U2521:U2522 U2551 U2572:U2589 U2591:U2603 U2613:U2627 U2633:U2634 U2636 U2638:U2668 U2443:U2445 U2448:U2451 U2453:U2455 U2457 U2500:U2502 U2506:U2508 U2514:U2518 U2542:U2547 U2605:U2611 U2560:U2568 V2632:V2711 V2453:V2630" xr:uid="{E1B706E8-AA5C-413E-A27F-4A6B84183B39}">
      <formula1>$V:$V</formula1>
    </dataValidation>
    <dataValidation allowBlank="1" showInputMessage="1" showErrorMessage="1" sqref="O235:O239 U1699 N536:N542 U1726:V1726 N546:N555 E1461:E1464 P1396:P1400 U226:V226 U1556:U1559 O217:O233 U912:U916 U1649:V1664 C1585:C1626 U1377:V1399 U223 P1102:P1113 P1166 U1805 U1612:U1614 U877:U882 P1705 U758:V777 P1360 P992 C224:C581 U1665 V914:V925 P1235:P1236 U1443 U1727 U1884:U1890 P908 P916 P925 P927 P958:P959 P964:P965 P968:P970 P987 P989 V871:V882 U1512:U1513 U1590:U1610 P1969 U1184:V1207 U1409:V1411 U1345 U1560:V1583 U1342:V1344 U1341 U1449:V1458 N544 P1452:P1464 P1132 U1627 P918:P920 P1066 P1098 P1077 U1301 U1628:V1633 V618:V619 U583:V595 U620:V620 U151:V222 U2676 P1232 P1266:P1290 C599:C606 U779:V797 U1700:V1702 P1336:P1343 U1468:U1469 U871:U875 U1855:U1856 U1692:V1692 P1419:P1450 P1468 U1698:V1698 U929:V945 U1491:V1511 U1518:V1534 C1649:D1664 U1648 U1669 P1188:P1195 P1409:P1417 U1693 V223:V225 U228:V228 U230:V230 V607 U606:V606 V912 V596:V598 V150 U608:V617 U804 C2628:C2630 B1648:D1648 U835 U799:V803 U836:V844 U1616:V1625 U805:V834 U883:V884 U778 U1816 U927:V927 U918:U925 U909:V911 U955 U947:V954 U1801:V1804 U902:U907 V1012 U1013:V1014 U956:V959 U1144:V1149 U1151:V1151 U1182:U1183 U1177:V1181 U1175:U1176 U1209:V1215 U1143 U1208 U1222 U1217:V1221 U2301:V2301 U889:U900 U961:V1011 U1223:V1228 U1292 U1293:V1300 U1243 U1302:V1314 U1230:V1242 U1244:V1291 U1400 U1729:U1730 U1316:V1340 U1371:U1376 U1346:V1362 U1364:V1370 U1363 U1536:V1555 U1401:V1407 V889:V906 U1412 U1413:V1442 U1444:V1446 P1910 U1778:V1780 U1459 P2121 U1724 U1152 U1460:V1467 B1665:D1665 U1447:U1448 U1870:V1872 U1635:V1647 P1741:P1786 U1489:U1490 U1470:V1488 U1670:V1689 C1628:D1647 U1704:V1723 U1514:V1516 U1666:V1668 U1585:V1588 U1916:V1924 U1694:V1696 U1634 U1746:V1776 U1782:V1799 U1817:V1817 U1821:V1824 P1370:P1376 U1697 U1728:V1728 N1960 U719:V756 U885:U887 U1819 U1857:V1859 U1864:V1864 U1875 U1868:V1868 U1913:V1913 C877:C885 U2091:V2091 U1854:V1854 U622:V717 N557:N623 B907 B1182 B1489:B1490 B1535 B1669 B1693 B1589 B1729:B1730 B1727 B1941:D1941 P2237:P2243 U232:V581 B1627:D1627 U1732:U1744 V1731:V1744 U1777 U1806:V1813 U1852:V1852 U1853 U1863 U1866:U1867 U1881 U1878:V1880 U1839:U1851 U1899:V1901 U1904:U1906 U1903:V1903 U1907:V1909 V1590:V1614 U1911:V1911 U1926:U1928 U1929:V1931 U1933:V1940 U1942:V1943 U1946:V1960 U1962:V1968 U1970:V1972 U1975:V1975 U1977:V1991 U1897 U1998:V1998 U2002:V2016 U2018:V2021 U2024:V2028 U2035:V2050 U2058:V2062 U2065:V2078 U2082:V2082 U2086:V2086 U2089:V2089 U2095:V2101 U2104:V2112 U2116:V2120 U2122:V2126 U2129:V2129 U2132:V2133 U2136:V2136 U2140:V2144 U2146:V2151 U2153:V2158 U2168:V2174 U2161:V2166 U599:V604 U2176:V2176 U2182:V2185 U2187:V2200 N2:N534 U2202:V2202 U2204:V2210 U2212:V2229 U2232:V2236 U2238:V2254 U2257:V2259 U2303:V2303 U2270:V2279 U2308:V2314 B778 U2630 U1016:V1140 C583 U1216 U1315 U1912 U2307 U2330 U2373 U2376 U2391 U2442 U2447 U2590 U2604 U2628 U2669 Y1882:Y1883 U1153:V1174 V229 C2458:C2478 U1814 V1826:V1845 U1825:U1837 V1884:V1891 V1894:V1897 U1893:U1895 V1993:V1995 U1992:U1994 C1916:C1940 P2:P906 V605 V231 V227 U846:V869 V621 V582 C585:C595 C597 C608:C717 C719:C797 C799:C875 C887:C907 C909:C911 C913:C916 C1209:C1399 U2:V149 C929:C959 C1013:C1140 C1177:C1207 C1401:C1407 C1409:C1458 C1460:C1467 C1469:C1516 C1518:C1583 D1666:D1940 C1666:C1689 C1691:C1702 C1704:C1776 C1778:C1891 C1893:C1901 C1903:C1909 C1911 C1913 C1942:C1968 C1970:C2062 C2064:C2120 C2122:C2129 C2131:C2159 C2204:C2236 C2434 C2427:C2432 C2456 C2480:C2492 C2517 D1942:D2589 C2602:C2604 C2612 C2598:C2600 C2619 C2663:C2664 C918:C927 C961:C1011 C1143:C1175 C2307:C2316 C2322 C2436 C2438:C2442 C2495 D2632:D2680 C2632 C2676:C2677 C2635:C2637 D2:D1626 C2685:D2687 C2699:D2700 C2702:D2702 C2706:D2706 C2710:D2710 C2:C222 C2161:C2202 C2238:C2262 C2264:C2284 C2287:C2288 C2290:C2303 C2305 C2318:C2320 C2324:C2334 C2336:C2341 C2343:C2345 C2347:C2351 C2353:C2378 C2382:C2383 C2386:C2398 C2400:C2404 C2406:C2407 C2575:C2594 C2446:C2447 C2452 C2499 C2502:C2505 C2509:C2515 C2519:C2520 C2523:C2530 C2532:C2541 C2547:C2559 C2653:C2655 C2608:C2610 C2614 C2617 C2411:C2413 C2639 C2641 C2643:C2650 C2661 C2666:C2671 C2673:C2674 C2681:D2683 D2711 D2684 D2689:D2690 D2693:D2697 D2701 D2704:D2705 D2709 D2591:D2630 C2564:C2573 C2418:C2425 C2658:C2659" xr:uid="{E4B46A0C-8B9D-40BA-B247-6CACD613C22F}"/>
  </dataValidations>
  <hyperlinks>
    <hyperlink ref="H1631" r:id="rId1" xr:uid="{0574F889-5917-4E49-9F8C-E709BC8D45C4}"/>
    <hyperlink ref="E778" r:id="rId2" display="677047" xr:uid="{67921E53-1B87-4719-BBE6-1EB0003D418C}"/>
    <hyperlink ref="E696" r:id="rId3" display="627948" xr:uid="{855AA911-9B38-43AD-9B3C-5A183B296032}"/>
    <hyperlink ref="E535" r:id="rId4" display="660137" xr:uid="{38675576-EA0D-4960-BAE7-2027E665E7EB}"/>
    <hyperlink ref="E764" r:id="rId5" display="647438" xr:uid="{0F093069-AD2D-46E6-8621-12EB671824E4}"/>
    <hyperlink ref="E731" r:id="rId6" display="154920" xr:uid="{8482CD0C-5ED1-49D8-823B-939421E01102}"/>
    <hyperlink ref="E730" r:id="rId7" display="119397" xr:uid="{CB17366D-F914-471D-AF38-A68DC7BF42A0}"/>
    <hyperlink ref="E729" r:id="rId8" display="128694" xr:uid="{AF9042B7-1CCF-4EA5-A00F-A7D7805E383D}"/>
    <hyperlink ref="E728" r:id="rId9" display="136411" xr:uid="{FC4C8E2A-3E62-4A70-BD16-9AAEB1E72EF6}"/>
    <hyperlink ref="E727" r:id="rId10" display="14904719" xr:uid="{D1101776-6186-4FC2-A56A-9DC356FB073A}"/>
    <hyperlink ref="E726" r:id="rId11" display="776834" xr:uid="{51486674-3DFE-4559-8661-99C352544510}"/>
    <hyperlink ref="E725" r:id="rId12" display="38016" xr:uid="{F8255BA5-889F-4B5F-9A0D-2D6FA6939914}"/>
    <hyperlink ref="E724" r:id="rId13" xr:uid="{C2E161BF-0923-4AEE-B70C-6F52552D94EC}"/>
    <hyperlink ref="E722" r:id="rId14" display="776829" xr:uid="{674A3959-FEA6-4237-AD01-58247F22323D}"/>
    <hyperlink ref="E721" r:id="rId15" display="137233" xr:uid="{F1A30AC8-1EC9-4205-91C3-DFAFC6E1BA8F}"/>
    <hyperlink ref="E720" r:id="rId16" display="32927179" xr:uid="{2D63CFFE-87E7-490A-BA4B-161FBFEC1337}"/>
    <hyperlink ref="E611" r:id="rId17" display="635021" xr:uid="{408D99E6-2E22-4D91-93BA-7A3688FAA0F8}"/>
    <hyperlink ref="E564" r:id="rId18" display="664041" xr:uid="{1B31D989-B943-40D2-BC28-D680D5E42985}"/>
    <hyperlink ref="E557" r:id="rId19" display="657497" xr:uid="{4B1BF650-E065-474C-8B59-E72F63244B74}"/>
    <hyperlink ref="E556" r:id="rId20" display="664042" xr:uid="{9FE854A3-31E9-4E3F-AD96-DD8E5713011B}"/>
    <hyperlink ref="E555" r:id="rId21" display="662822" xr:uid="{52983A7B-60F0-448D-B0F7-3D5BF71E7775}"/>
    <hyperlink ref="E549" r:id="rId22" display="662798" xr:uid="{4E749774-F5E1-4D76-8CDF-E7B100ECF610}"/>
    <hyperlink ref="E548" r:id="rId23" display="663019" xr:uid="{D71E2C2D-537E-4CA9-A3AE-7466E41625C9}"/>
    <hyperlink ref="E547" r:id="rId24" display="662591" xr:uid="{6CBAA91D-DE29-4D4F-9B1A-9DB84F3EECA1}"/>
    <hyperlink ref="E546" r:id="rId25" display="662586" xr:uid="{C1A649CE-017B-441C-BE04-94E1B292C8F7}"/>
    <hyperlink ref="E545" r:id="rId26" display="660126" xr:uid="{DB4B2C88-6438-4036-839F-8652156D49A3}"/>
    <hyperlink ref="E717" r:id="rId27" display="664040" xr:uid="{A28F199C-78EA-4993-A567-9EAAF8FDB4C6}"/>
    <hyperlink ref="E716" r:id="rId28" display="137233" xr:uid="{A131548F-6BD6-4CB0-A497-19AA953E22CE}"/>
    <hyperlink ref="E715" r:id="rId29" xr:uid="{B19B96F9-F7BE-4392-964B-CA8B9393113D}"/>
    <hyperlink ref="E714" r:id="rId30" xr:uid="{533A07AA-8FA8-4B98-836A-5EB1F3DAE7FF}"/>
    <hyperlink ref="E713" r:id="rId31" xr:uid="{3EE0F410-B9E6-499B-B5B5-6DCCA2815893}"/>
    <hyperlink ref="E712" r:id="rId32" display="751" xr:uid="{30D49725-16DE-4AB6-B3FE-A9B1F39564C5}"/>
    <hyperlink ref="E711" r:id="rId33" xr:uid="{A78A687E-CE02-4ED5-A370-E305C1D488EE}"/>
    <hyperlink ref="E710" r:id="rId34" xr:uid="{B9AFD11F-624C-4D0B-A748-7EBCAD9499FE}"/>
    <hyperlink ref="E709" r:id="rId35" xr:uid="{0B0832F9-335A-4F99-9ED9-CBCD1C34F464}"/>
    <hyperlink ref="E708" r:id="rId36" display="6569" xr:uid="{CEF2F99C-AAA5-4572-9CD3-F393B6EF493B}"/>
    <hyperlink ref="E707" r:id="rId37" xr:uid="{1DA85751-9FCF-451A-AB6B-91C2D30B5869}"/>
    <hyperlink ref="E706" r:id="rId38" display="137237" xr:uid="{9FF1D4BC-8D6D-4936-88B8-E1D106A9FC71}"/>
    <hyperlink ref="E705" r:id="rId39" xr:uid="{53F63793-51B0-48D2-AFFD-AA345785B9CA}"/>
    <hyperlink ref="E704" r:id="rId40" display="137887" xr:uid="{6A13E616-3A06-41A2-A822-EAF11712332C}"/>
    <hyperlink ref="E703" r:id="rId41" display="664048" xr:uid="{4787F8CA-0318-433F-B7FA-B18EDCA31362}"/>
    <hyperlink ref="E702" r:id="rId42" display="664044" xr:uid="{217B36D8-3739-4C32-AFDC-30EFCC0F3850}"/>
    <hyperlink ref="E701" r:id="rId43" display="664044" xr:uid="{EA8FA02B-3C4E-4864-868B-0E7A3BA9CDFE}"/>
    <hyperlink ref="E700" r:id="rId44" display="664044" xr:uid="{F77A8A57-5227-4F13-8939-60DE3A51859D}"/>
    <hyperlink ref="E699" r:id="rId45" display="664092" xr:uid="{D0111E68-1020-450E-BFEA-824B50CC03A6}"/>
    <hyperlink ref="E698" r:id="rId46" display="664048" xr:uid="{1ED8FD8E-BB9C-47B2-9130-372F9DB93740}"/>
    <hyperlink ref="E697" r:id="rId47" display="664048" xr:uid="{F0BB9EBE-0C98-466A-BF61-FFAD3F669640}"/>
    <hyperlink ref="E856" r:id="rId48" display="662406" xr:uid="{F6707892-CC92-4A38-ACA5-3094DFC5F309}"/>
    <hyperlink ref="E864" r:id="rId49" display="657636" xr:uid="{D7A23F13-5369-488E-A6DB-17962B1AC1B3}"/>
    <hyperlink ref="E865" r:id="rId50" display="657538" xr:uid="{CC706D3C-1040-4BC3-98F6-39E4A9F788C8}"/>
    <hyperlink ref="E866" r:id="rId51" display="657538" xr:uid="{A99755DB-6609-4109-929A-8AB89A60CB7F}"/>
    <hyperlink ref="E877" r:id="rId52" display="662412" xr:uid="{25824DB5-3849-405E-AE04-6B893C4E06AB}"/>
    <hyperlink ref="E691" r:id="rId53" display="662523" xr:uid="{8E2579A6-376A-4162-A63A-F060DBD5F4A1}"/>
    <hyperlink ref="E916" r:id="rId54" display="662451" xr:uid="{A9A211D3-145B-449D-A2D9-FD759C0BE10A}"/>
    <hyperlink ref="E902" r:id="rId55" display="657524" xr:uid="{F571C568-121B-4E78-9892-ED62C3EB19EB}"/>
    <hyperlink ref="E900" r:id="rId56" display="657636" xr:uid="{3F88C3C2-C4C8-4D96-9ACB-251ADF8EE631}"/>
    <hyperlink ref="E687" r:id="rId57" display="657835" xr:uid="{BBC38511-A2D4-4D42-8469-A6239FD38920}"/>
    <hyperlink ref="E841" r:id="rId58" display="659977" xr:uid="{FE6E6155-78E0-4164-A038-44F25F661511}"/>
    <hyperlink ref="E830" r:id="rId59" display="660009" xr:uid="{A4E98851-FB4B-4D93-961A-7255AC154D7C}"/>
    <hyperlink ref="E800" r:id="rId60" display="660137" xr:uid="{6F720346-6D53-4CF5-8DFF-21386F28C7EC}"/>
    <hyperlink ref="E794" r:id="rId61" display="657608" xr:uid="{CC223E19-2682-4416-80F6-055D3AB6E945}"/>
    <hyperlink ref="E792" r:id="rId62" display="660002" xr:uid="{ECC5CB9B-29CF-499F-941E-8E1E7E7363AD}"/>
    <hyperlink ref="E791" r:id="rId63" display="657536" xr:uid="{C6786DC7-5966-498A-921C-1D228073AE36}"/>
    <hyperlink ref="E680" r:id="rId64" display="646851" xr:uid="{8AAB7262-83CF-4772-9435-2D1CADA9B9B0}"/>
    <hyperlink ref="E679" r:id="rId65" display="657636" xr:uid="{A806B5DA-8FB1-499C-A0DE-2782E19D96F1}"/>
    <hyperlink ref="E790" r:id="rId66" display="657367" xr:uid="{67CBF13D-EACF-46EA-8710-02DDD11D583D}"/>
    <hyperlink ref="E677" r:id="rId67" display="658111" xr:uid="{C0B31828-8875-4D27-9E5E-DEDA3AB401A1}"/>
    <hyperlink ref="E676" r:id="rId68" display="658111" xr:uid="{B0496E54-3FDD-424A-8A07-9E564831FCA8}"/>
    <hyperlink ref="E786" r:id="rId69" display="658111" xr:uid="{953A046D-6E85-40B0-996A-6FF14F127B75}"/>
    <hyperlink ref="E787" r:id="rId70" display="6579974" xr:uid="{6EC6BAE2-492A-4AF7-B030-5D1CB99DF132}"/>
    <hyperlink ref="E673" r:id="rId71" display="650356" xr:uid="{A51CC3CA-A922-4F14-AEFC-50D5B9541C2F}"/>
    <hyperlink ref="E788" r:id="rId72" display="650351" xr:uid="{E272B3D8-309F-45E8-A246-1C9DA89DA68B}"/>
    <hyperlink ref="E671" r:id="rId73" display="650356" xr:uid="{FA8A6F04-BE05-4E2A-9D44-7DA3F90B7550}"/>
    <hyperlink ref="E789" r:id="rId74" display="650356" xr:uid="{CE0D5658-6795-4E56-81AD-FB05A98CB793}"/>
    <hyperlink ref="E669" r:id="rId75" display="650356" xr:uid="{47E6DEC4-3063-46BD-85FC-4507111FDC20}"/>
    <hyperlink ref="E668" r:id="rId76" display="650356" xr:uid="{AE158605-C291-4DD5-94B6-EA5B32EBAF3A}"/>
    <hyperlink ref="E667" r:id="rId77" display="646851" xr:uid="{E58E04F3-452F-42E4-AB96-7784B039B9E1}"/>
    <hyperlink ref="E666" r:id="rId78" display="646851" xr:uid="{A1AB0E62-D0B7-4EDC-AB43-75C0E53DDF79}"/>
    <hyperlink ref="E665" r:id="rId79" display="650394" xr:uid="{1A8CC395-802B-4C79-A79D-207C3D211B93}"/>
    <hyperlink ref="E664" r:id="rId80" display="650394" xr:uid="{49488F51-EA93-4EC5-922C-68C95332D6E8}"/>
    <hyperlink ref="E663" r:id="rId81" display="644911" xr:uid="{3E6C7053-A453-45E2-8675-12F9D41FBD1C}"/>
    <hyperlink ref="E662" r:id="rId82" display="644911" xr:uid="{79BD6F3E-7D80-44C6-96CB-917DF186951D}"/>
    <hyperlink ref="E661" r:id="rId83" display="659654" xr:uid="{4EC631A0-EC96-44FB-88FE-502B83FB3865}"/>
    <hyperlink ref="E660" r:id="rId84" display="650351" xr:uid="{E9D0A1E5-8746-4846-979D-D22B57DA57D9}"/>
    <hyperlink ref="E659" r:id="rId85" display="649434" xr:uid="{4328D50D-8A72-4D0C-880C-4956A862E178}"/>
    <hyperlink ref="E658" r:id="rId86" display="646531" xr:uid="{AFF71D33-1F1F-4297-9570-91E4850427AF}"/>
    <hyperlink ref="E657" r:id="rId87" display="646681" xr:uid="{0AD2AFE5-2AD8-4303-8E27-21CEA2A44026}"/>
    <hyperlink ref="E783" r:id="rId88" display="644910" xr:uid="{B48D718F-FDC4-4107-B609-CCED174ADD64}"/>
    <hyperlink ref="E655" r:id="rId89" display="646531" xr:uid="{149305C3-04CD-45C7-81D7-EB4FFDADC89E}"/>
    <hyperlink ref="E782" r:id="rId90" display="644910" xr:uid="{AF4D2B97-CC86-45B7-A0DA-7098E1DDA948}"/>
    <hyperlink ref="E781" r:id="rId91" display="644911" xr:uid="{2CB248F7-CDA2-4814-9F12-18A2E087455E}"/>
    <hyperlink ref="E652" r:id="rId92" display="646589" xr:uid="{4ED44EAE-B9B9-4761-9C0E-B3F848AEC21D}"/>
    <hyperlink ref="E780" r:id="rId93" display="646851" xr:uid="{D17E88ED-6E19-40E8-9AA7-6B6A8F42D198}"/>
    <hyperlink ref="E779" r:id="rId94" display="646681" xr:uid="{020FFE0D-199F-4674-8A35-8EEC6CFF65DC}"/>
    <hyperlink ref="E648" r:id="rId95" display="640829" xr:uid="{B842EDB0-C633-4F5A-990D-F061DF184F15}"/>
    <hyperlink ref="E647" r:id="rId96" display="640829" xr:uid="{683AD0F7-9780-43E5-BC3A-4C72439C814B}"/>
    <hyperlink ref="E646" r:id="rId97" display="630789" xr:uid="{14C0C229-4A68-47AC-BD98-AD8026D4ABF9}"/>
    <hyperlink ref="E773" r:id="rId98" display="644908" xr:uid="{0E9EA2B2-643C-4E78-B02D-AFD57531E31E}"/>
    <hyperlink ref="E772" r:id="rId99" display="645655" xr:uid="{75A05789-6CD1-4C22-A8F9-CDFA9FE9BCD5}"/>
    <hyperlink ref="E771" r:id="rId100" display="645992" xr:uid="{A2C99A89-81BF-44D7-82DE-C74E0BD38E14}"/>
    <hyperlink ref="E770" r:id="rId101" display="645980" xr:uid="{FD976672-F08B-4D00-8468-0B86451F4257}"/>
    <hyperlink ref="E769" r:id="rId102" display="644911" xr:uid="{87F83803-3383-4926-9D3B-5782B583C561}"/>
    <hyperlink ref="E768" r:id="rId103" display="644910" xr:uid="{2F6B705E-ECD8-44E6-88FF-76E54C661477}"/>
    <hyperlink ref="E639" r:id="rId104" display="640738" xr:uid="{81A526A3-6BDE-4A33-932C-8BA44EFDBC85}"/>
    <hyperlink ref="E638" r:id="rId105" display="637490" xr:uid="{FD5B6B13-A497-40FB-961E-39B76FC731DE}"/>
    <hyperlink ref="E637" r:id="rId106" display="640738" xr:uid="{C8C5A1BE-E0E5-42D2-8B3A-CB68C578357E}"/>
    <hyperlink ref="E636" r:id="rId107" display="635408" xr:uid="{A0858A3F-C2CD-48D8-976B-009AA87424B0}"/>
    <hyperlink ref="E635" r:id="rId108" display="640738" xr:uid="{DE0F3A4A-E98F-4785-BA92-28DD67A6EE7C}"/>
    <hyperlink ref="E767" r:id="rId109" display="630789" xr:uid="{CA44F6F8-A344-4CE0-8C88-84CF6C27E2DE}"/>
    <hyperlink ref="E766" r:id="rId110" display="637463" xr:uid="{85B2AD7F-4FC2-4F9E-84CA-EFC39E6337DF}"/>
    <hyperlink ref="E632" r:id="rId111" display="638022" xr:uid="{770CEA09-0CE9-43E6-8D5F-EEA5BD341AE8}"/>
    <hyperlink ref="E765" r:id="rId112" display="632349" xr:uid="{F06288B9-2F9D-4D5F-B177-A66B55591B28}"/>
    <hyperlink ref="E630" r:id="rId113" display="637490" xr:uid="{48FA7105-7EB5-4CD0-8CF9-632F0E14EE0F}"/>
    <hyperlink ref="E629" r:id="rId114" display="637490" xr:uid="{F442552E-DD35-4165-8752-06767D3ABE16}"/>
    <hyperlink ref="E628" r:id="rId115" display="637463" xr:uid="{E5684010-CF6C-4BAC-B1B4-83168AB9355C}"/>
    <hyperlink ref="E450" r:id="rId116" display="632349" xr:uid="{F5EBBF1E-ACFC-426F-8A02-655AB623FBAE}"/>
    <hyperlink ref="E594" r:id="rId117" display="635408" xr:uid="{282B628D-026F-4A3A-B609-E12D7F3A4142}"/>
    <hyperlink ref="E440" r:id="rId118" display="632882" xr:uid="{3D0539F5-82D7-4AC4-ADF2-ADE8A42B16BA}"/>
    <hyperlink ref="E592" r:id="rId119" display="635408" xr:uid="{76BA626A-C3CB-4EB1-9C76-7C39C8FF7C01}"/>
    <hyperlink ref="E439" r:id="rId120" xr:uid="{102E2AB1-B61B-4AEA-831C-D449A3A79DDA}"/>
    <hyperlink ref="E90" r:id="rId121" display="573357" xr:uid="{7AC4E77E-98F1-4C90-8B18-227B090D2627}"/>
    <hyperlink ref="E438" r:id="rId122" display="632349" xr:uid="{D0A16A4A-3B0F-42F9-9DF0-0D76B592FBA5}"/>
    <hyperlink ref="E437" r:id="rId123" display="635099" xr:uid="{46D5ECE1-C503-4383-A9D5-ABE8FB092487}"/>
    <hyperlink ref="E436" r:id="rId124" display="630790" xr:uid="{76A382DC-DB42-45D9-979F-61E5943B5089}"/>
    <hyperlink ref="E91" r:id="rId125" display="572940" xr:uid="{3CD88C47-42B1-47BA-B2A2-7F355448A603}"/>
    <hyperlink ref="E92" r:id="rId126" display="575802" xr:uid="{8CD954F6-8CE5-4E19-8F5E-F97CED9583C5}"/>
    <hyperlink ref="E84" r:id="rId127" display="568985" xr:uid="{77520105-A36C-48B3-A974-8676282B943A}"/>
    <hyperlink ref="E58" r:id="rId128" display="602763" xr:uid="{E547D3CD-0ADA-46C4-A469-9778E5A1C0A3}"/>
    <hyperlink ref="E13" r:id="rId129" display="569431" xr:uid="{3128AFD3-DCF0-4E60-973C-30EED5648CDC}"/>
    <hyperlink ref="E330" r:id="rId130" display="591505" xr:uid="{3487F0B1-10B0-4F90-97ED-E9BA3049FBB2}"/>
    <hyperlink ref="E331" r:id="rId131" display="600185" xr:uid="{0836C553-0AC0-41EB-8F0C-9CB187C4FB86}"/>
    <hyperlink ref="E763" r:id="rId132" display="657636" xr:uid="{B63A2CB6-203C-461F-9516-B76B521C1B41}"/>
    <hyperlink ref="E553" r:id="rId133" display="657538" xr:uid="{345D4A8F-220C-4BE5-AAE6-B82ED3ED049A}"/>
    <hyperlink ref="E552" r:id="rId134" display="657538" xr:uid="{3DA9C2A3-7CB5-4511-83E9-1BCD8E8FE3B6}"/>
    <hyperlink ref="E551" r:id="rId135" display="657524" xr:uid="{65DAF385-D0D7-466E-8CEE-B9B12A909FB9}"/>
    <hyperlink ref="E550" r:id="rId136" display="662412" xr:uid="{823C3032-824E-4187-8726-2A4DDE16BDA2}"/>
    <hyperlink ref="E542" r:id="rId137" display="662523" xr:uid="{37E86B3C-3873-462F-A7F1-726C0962ADBB}"/>
    <hyperlink ref="E544" r:id="rId138" display="662451" xr:uid="{1128A68C-F6BB-4149-B7AB-315912D649BA}"/>
    <hyperlink ref="E540" r:id="rId139" display="657524" xr:uid="{93994DC3-407B-4ED5-AF67-7EFBAE3C4C4B}"/>
    <hyperlink ref="E539" r:id="rId140" display="657636" xr:uid="{5773AAF8-379F-4609-B204-EA3B04AE33EC}"/>
    <hyperlink ref="E538" r:id="rId141" display="657835" xr:uid="{31EAEBF1-ED17-41C4-A69D-E94FAF596A7D}"/>
    <hyperlink ref="E537" r:id="rId142" display="659977" xr:uid="{6C04C9F3-20E8-4AB4-8EF5-694B6B272107}"/>
    <hyperlink ref="E536" r:id="rId143" display="660009" xr:uid="{336E8C80-8800-47FD-83D3-EF452856E9B5}"/>
    <hyperlink ref="E534" r:id="rId144" display="657608" xr:uid="{B2A734B9-B534-40CE-B2F8-ABCB5AE34A73}"/>
    <hyperlink ref="E532" r:id="rId145" display="660436" xr:uid="{551DA3D6-9279-4C03-80D8-34401493E46D}"/>
    <hyperlink ref="E531" r:id="rId146" display="660002" xr:uid="{8AED3FE1-6188-4C80-A974-22B4B66D133A}"/>
    <hyperlink ref="E530" r:id="rId147" display="657536" xr:uid="{F53C9162-2285-405B-8329-DB896FA30E05}"/>
    <hyperlink ref="E762" r:id="rId148" display="646851" xr:uid="{EF942E15-050B-4FB5-927B-BF436B424FBA}"/>
    <hyperlink ref="E12" r:id="rId149" display="657636" xr:uid="{47805FB4-A8E0-47B3-9A3D-C65D12803238}"/>
    <hyperlink ref="E529" r:id="rId150" display="657367" xr:uid="{7D5DEDBC-A22C-47D1-9E00-0BC7A3669D6E}"/>
    <hyperlink ref="E528" r:id="rId151" display="658111" xr:uid="{6B3B6049-E20A-47E9-B3D9-3E1D87793BD6}"/>
    <hyperlink ref="E527" r:id="rId152" display="658111" xr:uid="{8813B17E-535C-4D6F-B5D6-24E4A801FF91}"/>
    <hyperlink ref="E526" r:id="rId153" display="658787" xr:uid="{F37ED85C-4660-4CF0-81B3-174D0A74DDF6}"/>
    <hyperlink ref="E525" r:id="rId154" display="650111" xr:uid="{288397DE-B77C-46B7-A7EE-66CA78D99B06}"/>
    <hyperlink ref="E524" r:id="rId155" display="654328" xr:uid="{BBDD3A17-D73E-4EB4-A717-70180AED5A43}"/>
    <hyperlink ref="E523" r:id="rId156" display="658787" xr:uid="{D5FE51A1-7486-454D-98E9-3DFE144B7FEE}"/>
    <hyperlink ref="E522" r:id="rId157" display="652286" xr:uid="{85F11C75-592F-4085-86FB-FA06B466B801}"/>
    <hyperlink ref="E521" r:id="rId158" display="650356" xr:uid="{EDE6BD00-A3FA-4809-8125-79E5189F6634}"/>
    <hyperlink ref="E520" r:id="rId159" display="644910" xr:uid="{F345FB78-24A4-4CF2-B89B-7623FBC72C53}"/>
    <hyperlink ref="E519" r:id="rId160" display="650356" xr:uid="{68881033-33A6-4732-ADC0-F18A51C2B97D}"/>
    <hyperlink ref="E518" r:id="rId161" display="650356" xr:uid="{5341D4C7-A7B8-4EEB-B8C0-F015C6330564}"/>
    <hyperlink ref="E517" r:id="rId162" display="650356" xr:uid="{3AE214C9-D31F-409E-AD53-C0F186E1488E}"/>
    <hyperlink ref="E516" r:id="rId163" display="646851" xr:uid="{4D23DFBC-5113-4458-B7C4-CB4A3292BC33}"/>
    <hyperlink ref="E508" r:id="rId164" display="650394" xr:uid="{CF24201B-1B95-443C-959A-97F13DFAD4FE}"/>
    <hyperlink ref="E507" r:id="rId165" display="650394" xr:uid="{BC7A2B13-3922-4428-BD44-B342AF15860A}"/>
    <hyperlink ref="E506" r:id="rId166" display="644911" xr:uid="{8898C1EF-9EF4-416E-A681-941785C4DC76}"/>
    <hyperlink ref="E761" r:id="rId167" display="653654" xr:uid="{2D39B30E-9A0F-44DD-83ED-BC0F2F8D77F0}"/>
    <hyperlink ref="E541" r:id="rId168" display="644911" xr:uid="{14932CE5-5AD0-4E63-92D3-33DEC651C442}"/>
    <hyperlink ref="E502" r:id="rId169" display="659654" xr:uid="{62601779-887B-4C6E-A9FA-8259A8B7933B}"/>
    <hyperlink ref="E501" r:id="rId170" display="650351" xr:uid="{EDAA1DED-389F-4A6E-97B9-A9608068DDC8}"/>
    <hyperlink ref="E500" r:id="rId171" display="27831731" xr:uid="{92B85036-E2DB-4453-B9A5-07EDC8A6A9E3}"/>
    <hyperlink ref="E499" r:id="rId172" display="650867" xr:uid="{C4C55084-C068-41BA-B470-3456CBCBB44E}"/>
    <hyperlink ref="E498" r:id="rId173" display="649434" xr:uid="{C15D3A76-7FB7-46B6-B495-06F2FEDA2CFE}"/>
    <hyperlink ref="E497" r:id="rId174" display="646575" xr:uid="{C65A5509-ECE8-47AB-86B5-77241132DCA7}"/>
    <hyperlink ref="E543" r:id="rId175" display="646531" xr:uid="{AD58385C-979B-44FD-9367-0A137B411F71}"/>
    <hyperlink ref="E495" r:id="rId176" display="646681" xr:uid="{8B20DBBE-A88A-4721-805E-DE2EA10C0082}"/>
    <hyperlink ref="E496" r:id="rId177" display="629031" xr:uid="{3E9D0198-5537-4EC6-82B0-F08487377F02}"/>
    <hyperlink ref="E515" r:id="rId178" display="644910" xr:uid="{6F183D93-ED17-43A4-9095-A1FCBFCD5653}"/>
    <hyperlink ref="E514" r:id="rId179" display="646531" xr:uid="{A5090C57-FBD3-4B24-A45E-CD62449D673F}"/>
    <hyperlink ref="E513" r:id="rId180" display="646589" xr:uid="{61BC1F01-57A9-4CBD-A8A5-70AF0B1F0471}"/>
    <hyperlink ref="E493" r:id="rId181" display="677047" xr:uid="{4BB7B8B3-F5F6-4CEF-AE40-A6228D1CF1EE}"/>
    <hyperlink ref="E511" r:id="rId182" display="640829" xr:uid="{32C59D20-E7C9-473F-9672-806608E5B17A}"/>
    <hyperlink ref="E510" r:id="rId183" display="640829" xr:uid="{BBA15E2C-E0A0-4870-A996-C8D03AE9F882}"/>
    <hyperlink ref="E509" r:id="rId184" display="630789" xr:uid="{0686EDBA-C9C0-47E1-A7E1-D0A7A60698F6}"/>
    <hyperlink ref="E489" r:id="rId185" display="645655" xr:uid="{BFF1EA4A-BA5B-4D7B-8FE7-EBD242269534}"/>
    <hyperlink ref="E760" r:id="rId186" display="645992" xr:uid="{8D839161-FCD7-4106-BAA3-98DACA8AD3F2}"/>
    <hyperlink ref="E478" r:id="rId187" display="640738" xr:uid="{80A55BEA-8E37-4B60-A397-6B1ACC6C6492}"/>
    <hyperlink ref="E11" r:id="rId188" display="637490" xr:uid="{11F4992F-C89C-4B6E-B51F-D5E3E637DFB3}"/>
    <hyperlink ref="E10" r:id="rId189" display="637490" xr:uid="{814512A5-D4B4-439F-9057-28E2B3CC688A}"/>
    <hyperlink ref="E9" r:id="rId190" display="640738" xr:uid="{29B78B11-B53A-4020-AD4E-8C2D69F84101}"/>
    <hyperlink ref="E8" r:id="rId191" display="635408" xr:uid="{B8C05DBA-1184-4ED5-81D1-65233CCBA20A}"/>
    <hyperlink ref="E7" r:id="rId192" display="640738" xr:uid="{43C1722B-C211-4E25-97DA-6397EA7873AD}"/>
    <hyperlink ref="E758" r:id="rId193" display="635408" xr:uid="{537A8D02-0444-4C82-93E6-E533BC65D3C3}"/>
    <hyperlink ref="E5" r:id="rId194" display="643889" xr:uid="{FE7D39C5-A918-44B2-9565-4ADC74BE8230}"/>
    <hyperlink ref="E461" r:id="rId195" display="638022" xr:uid="{1C8E77B4-75EA-49CD-A200-1BC50BF37FDC}"/>
    <hyperlink ref="E492" r:id="rId196" display="637490" xr:uid="{2FA93173-FD5B-4E70-B5E8-076A3CD170CE}"/>
    <hyperlink ref="E491" r:id="rId197" display="637490" xr:uid="{A6FEF97A-83D0-44D4-9195-66D8F7D89963}"/>
    <hyperlink ref="E490" r:id="rId198" display="637463" xr:uid="{D7226CBC-2A7C-4F90-9CC9-7AE632C1FB84}"/>
    <hyperlink ref="E488" r:id="rId199" display="632349" xr:uid="{CC432685-A328-4D3C-A6A9-321A51B58C97}"/>
    <hyperlink ref="E487" r:id="rId200" display="635408" xr:uid="{EC0CB801-DEF0-4340-BEFE-F9F7CACF6CF3}"/>
    <hyperlink ref="E451" r:id="rId201" display="630784" xr:uid="{7B0090AD-32A7-4D7C-A583-06B0E86B2140}"/>
    <hyperlink ref="E364" r:id="rId202" display="611423" xr:uid="{AC838EE8-46EF-4A05-89BE-46680B0F78F3}"/>
    <hyperlink ref="E474" r:id="rId203" display="600092" xr:uid="{61F27F17-AEA5-4CA4-936A-46F115CB19FE}"/>
    <hyperlink ref="E459" r:id="rId204" display="630801" xr:uid="{3B9FB151-3D9A-406F-9C5F-F13F89473F1D}"/>
    <hyperlink ref="E458" r:id="rId205" display="632349" xr:uid="{039D4E54-6ABB-4715-93CF-7CA546714B57}"/>
    <hyperlink ref="E457" r:id="rId206" display="630790" xr:uid="{C07B3EBB-AABF-4C49-9401-8A84E7E960E5}"/>
    <hyperlink ref="E456" r:id="rId207" display="630801" xr:uid="{44445BD2-084C-412C-8DF9-13355DF35D12}"/>
    <hyperlink ref="E455" r:id="rId208" display="630790" xr:uid="{F4338597-0367-423B-8D7F-B2AE68800587}"/>
    <hyperlink ref="E454" r:id="rId209" display="630790" xr:uid="{401303AF-8A86-4C68-A34C-61F47833B861}"/>
    <hyperlink ref="E453" r:id="rId210" display="632349" xr:uid="{F45258DE-04C4-411A-BFA6-B8B58C758D81}"/>
    <hyperlink ref="E452" r:id="rId211" display="630795" xr:uid="{29D4E995-B6FA-4DD3-8795-0BB21D2210BE}"/>
    <hyperlink ref="E327" r:id="rId212" display="616829" xr:uid="{1E123B41-D029-4196-8C0F-B674F1D6B18A}"/>
    <hyperlink ref="E363" r:id="rId213" display="614234" xr:uid="{FFB401DF-DC95-4E10-BC43-51DEBE7ABC66}"/>
    <hyperlink ref="E241" r:id="rId214" display="594170" xr:uid="{0BDE9990-89E5-43BA-A034-C7282D05A5CD}"/>
    <hyperlink ref="E248" r:id="rId215" display="27718194" xr:uid="{58FA5D3B-DD70-45CD-999A-88E50E6DFB0C}"/>
    <hyperlink ref="E477" r:id="rId216" display="639121" xr:uid="{B9C4A1B2-BE9A-4271-86BB-38CFE67BF0B6}"/>
    <hyperlink ref="E473" r:id="rId217" display="638022" xr:uid="{632943C6-FF2A-4DAE-A92D-4DA34D30F100}"/>
    <hyperlink ref="E472" r:id="rId218" display="637490" xr:uid="{A13AE50D-C036-4CEE-9CB7-455BBA46F339}"/>
    <hyperlink ref="E471" r:id="rId219" display="637490" xr:uid="{DF100C25-2C8D-4128-8F7E-A1ECE42BA090}"/>
    <hyperlink ref="E470" r:id="rId220" display="637463" xr:uid="{486925C8-4A88-4E43-A328-032906ABB416}"/>
    <hyperlink ref="E435" r:id="rId221" display="627948" xr:uid="{12097E77-22BD-4205-ABCD-1D0ACB64D214}"/>
    <hyperlink ref="E476" r:id="rId222" display="637711" xr:uid="{CF39D406-56AE-4121-A47D-D1C001BBF37E}"/>
    <hyperlink ref="E504" r:id="rId223" display="637708" xr:uid="{2604D904-7B96-438E-AF37-D0E12F926249}"/>
    <hyperlink ref="E434" r:id="rId224" display="635109" xr:uid="{D8D3E863-D806-4B60-A0C0-F053A535E102}"/>
    <hyperlink ref="E449" r:id="rId225" display="635082" xr:uid="{93632DDB-1F1D-4300-B522-6EEFD8E4A43C}"/>
    <hyperlink ref="E448" r:id="rId226" display="633108" xr:uid="{D22CC53D-4AFB-467D-8E4E-61EB4B305092}"/>
    <hyperlink ref="E447" r:id="rId227" display="630816" xr:uid="{DED6C192-CF97-4120-94A7-45944542C731}"/>
    <hyperlink ref="E446" r:id="rId228" display="635046" xr:uid="{929D92A5-6E1C-4687-A761-D3CFF3374A28}"/>
    <hyperlink ref="E445" r:id="rId229" display="633083" xr:uid="{C088E59D-1791-468A-A311-F0BB03055BDD}"/>
    <hyperlink ref="E444" r:id="rId230" display="630807" xr:uid="{71D30BD7-182D-47E1-9230-C532D3AC630F}"/>
    <hyperlink ref="E443" r:id="rId231" display="630821" xr:uid="{3D00CB06-7534-4293-829C-FEA4B85778A0}"/>
    <hyperlink ref="E462" r:id="rId232" display="630789" xr:uid="{05505A95-9837-4918-B375-6671D9669D84}"/>
    <hyperlink ref="E442" r:id="rId233" display="624885" xr:uid="{1C605B23-F469-4564-AAF3-2AC7F3A57C0F}"/>
    <hyperlink ref="E441" r:id="rId234" display="27770855" xr:uid="{E1C3B6BC-17A4-4E07-8E4A-59ED0E929138}"/>
    <hyperlink ref="E433" r:id="rId235" display="631183" xr:uid="{AE41992B-FF49-48EC-8770-F56DD613E020}"/>
    <hyperlink ref="E432" r:id="rId236" display="626221" xr:uid="{5E363047-A586-42D1-9E15-56BCC2AD0BFC}"/>
    <hyperlink ref="E431" r:id="rId237" display="628054" xr:uid="{AFCF6950-0A06-4FBD-803F-07CBB76F2F93}"/>
    <hyperlink ref="E46" r:id="rId238" display="633229" xr:uid="{4C86E010-8B91-4DA7-A4B1-12E17628B84C}"/>
    <hyperlink ref="E430" r:id="rId239" display="630913" xr:uid="{AC03E078-0586-409E-A4A3-1F4A931A088D}"/>
    <hyperlink ref="E43" r:id="rId240" xr:uid="{A12220A5-431B-4D64-AFB4-2D29CAE73D07}"/>
    <hyperlink ref="E28" r:id="rId241" display="630569" xr:uid="{3D103371-A342-4130-BC59-36908D4EE67E}"/>
    <hyperlink ref="E27" r:id="rId242" display="630490" xr:uid="{16927373-7F10-4CF2-A73F-2F8D59A87168}"/>
    <hyperlink ref="E683" r:id="rId243" display="631203" xr:uid="{8B7F31B1-1B83-4751-8E0A-D047F768B9D4}"/>
    <hyperlink ref="E26" r:id="rId244" display="628986" xr:uid="{3D884998-859A-4ED5-A223-0A00A78D3FFD}"/>
    <hyperlink ref="E585" r:id="rId245" xr:uid="{DA25977F-A265-4313-AE11-BCF61A2011C8}"/>
    <hyperlink ref="E414" r:id="rId246" display="627873" xr:uid="{80798B34-F56B-4662-8788-FE833191A367}"/>
    <hyperlink ref="E24" r:id="rId247" xr:uid="{FC07D535-55E9-4893-955A-94CC5F115F83}"/>
    <hyperlink ref="E311" r:id="rId248" xr:uid="{BE391DAA-D27D-4D92-8147-354E09774DF6}"/>
    <hyperlink ref="E374" r:id="rId249" display="621811" xr:uid="{8C90DFC0-ACD1-45CB-9E6B-FDFF637DF731}"/>
    <hyperlink ref="E426" r:id="rId250" display="617264" xr:uid="{1EF4FCD7-F6AA-4663-BD04-F0BF7BE1BC8D}"/>
    <hyperlink ref="E425" r:id="rId251" display="614234" xr:uid="{B727453D-A04C-48AB-82B8-66CF7AACDC76}"/>
    <hyperlink ref="E424" r:id="rId252" display="623317" xr:uid="{D13EF701-F178-4F6E-AB3C-107FA4694CAB}"/>
    <hyperlink ref="E423" r:id="rId253" display="614234" xr:uid="{7017864B-A11A-4C7A-9981-40CDEECA4D4F}"/>
    <hyperlink ref="E422" r:id="rId254" display="624883" xr:uid="{0BB47C67-C9D4-4CF7-AF00-A3EBED6E8E51}"/>
    <hyperlink ref="E421" r:id="rId255" xr:uid="{E95E50EF-545A-43B1-B267-F59955A9D543}"/>
    <hyperlink ref="E420" r:id="rId256" display="620949" xr:uid="{4E605123-0E40-478F-9A95-CC7F1125ED45}"/>
    <hyperlink ref="E503" r:id="rId257" display="616670" xr:uid="{198F80A0-BE06-4B37-984B-11275B7E78C1}"/>
    <hyperlink ref="E418" r:id="rId258" xr:uid="{7D647E3F-686B-4953-B065-5A0D195CD2A6}"/>
    <hyperlink ref="E475" r:id="rId259" display="624872" xr:uid="{FDB16F31-49D2-44D9-8AEE-E8474ADA9DAC}"/>
    <hyperlink ref="E310" r:id="rId260" display="621973" xr:uid="{5BB162F7-6857-416D-8D20-0D64DD00A41F}"/>
    <hyperlink ref="E145" r:id="rId261" display="621321" xr:uid="{653C8D9D-4F9A-48A4-B461-EAF5E2C51203}"/>
    <hyperlink ref="E375" r:id="rId262" display="625210" xr:uid="{392085D7-A819-4F15-BF16-1AF8FE0C5545}"/>
    <hyperlink ref="E413" r:id="rId263" display="614234" xr:uid="{A00582AE-3006-4D50-BB33-67B44400C639}"/>
    <hyperlink ref="E412" r:id="rId264" display="614234" xr:uid="{CAF3F55A-34DD-45AD-AB7C-A0F1D85A11A7}"/>
    <hyperlink ref="E411" r:id="rId265" display="616617" xr:uid="{45468483-BB2D-40CA-8C8E-7880BFC7F187}"/>
    <hyperlink ref="E410" r:id="rId266" display="614234" xr:uid="{ADAB724A-CCE0-443E-AF50-ECBA6C79EC8D}"/>
    <hyperlink ref="E409" r:id="rId267" xr:uid="{7EA9AC79-DEF3-42F8-A81B-1911B37D8BD1}"/>
    <hyperlink ref="E408" r:id="rId268" display="610405" xr:uid="{109CB6A0-B5C2-405E-A5CE-8BF316E4ECF6}"/>
    <hyperlink ref="E694" r:id="rId269" display="622703" xr:uid="{2F8A3C3B-0D0A-4548-85C9-5FBE7918C789}"/>
    <hyperlink ref="E406" r:id="rId270" display="622355" xr:uid="{59B34206-DCB0-4719-B97B-6775004C92DA}"/>
    <hyperlink ref="E359" r:id="rId271" display="620353" xr:uid="{0857051E-D42F-474C-8230-D4A10AFE7892}"/>
    <hyperlink ref="E469" r:id="rId272" display="614234" xr:uid="{3F6A8D37-7FEC-4BFC-987E-21ED113F7A1A}"/>
    <hyperlink ref="E403" r:id="rId273" display="614234" xr:uid="{4CB30CC6-83B4-46F7-BF71-14D8452B45F9}"/>
    <hyperlink ref="E695" r:id="rId274" display="620000" xr:uid="{70900AAA-BBDD-484E-BC59-9EEC5C813A68}"/>
    <hyperlink ref="E401" r:id="rId275" display="620949" xr:uid="{A06491BA-5796-4772-A0E8-71F0F9EF5A22}"/>
    <hyperlink ref="E400" r:id="rId276" display="620522" xr:uid="{E6E126B8-E26F-4760-91A9-ABAEC2B8F463}"/>
    <hyperlink ref="E399" r:id="rId277" display="617636" xr:uid="{DC876BBB-9F00-4F47-A34A-012B83D788ED}"/>
    <hyperlink ref="E398" r:id="rId278" display="27774543" xr:uid="{3B7962F1-8909-433A-AD9F-A174A60BD50D}"/>
    <hyperlink ref="E397" r:id="rId279" display="619615" xr:uid="{EA719975-7294-4A97-88E6-4ED783548959}"/>
    <hyperlink ref="E396" r:id="rId280" display="620191" xr:uid="{BA4678FD-9D06-4751-97E3-AA79345A4CD8}"/>
    <hyperlink ref="E395" r:id="rId281" display="616617" xr:uid="{3B7875A1-9FAA-406F-A091-1BFC8C543A23}"/>
    <hyperlink ref="E394" r:id="rId282" display="619912" xr:uid="{7A82A654-D3DE-4A66-8682-A64657E76554}"/>
    <hyperlink ref="E313" r:id="rId283" display="616815" xr:uid="{1A045B65-981E-49AB-86BB-07C294DC7B63}"/>
    <hyperlink ref="E312" r:id="rId284" display="599967" xr:uid="{0936DCBD-73B7-4CD7-A101-1207435EB00E}"/>
    <hyperlink ref="E380" r:id="rId285" display="599967" xr:uid="{D9589B63-FFBE-496F-89D6-70EE6BEA11E8}"/>
    <hyperlink ref="E390" r:id="rId286" display="27770500" xr:uid="{317DEC06-430E-4FA2-9300-5E12FA8A8232}"/>
    <hyperlink ref="E389" r:id="rId287" display="617481" xr:uid="{6E9D6F40-44E1-4673-BD10-FDE17D2382FD}"/>
    <hyperlink ref="E388" r:id="rId288" display="617636" xr:uid="{DBF0717C-7FB9-415E-B44E-C5B8EFD6D7B9}"/>
    <hyperlink ref="E468" r:id="rId289" display="614234" xr:uid="{A99B2F8E-D217-4133-A080-542446166DE4}"/>
    <hyperlink ref="E386" r:id="rId290" display="611404" xr:uid="{CF58C693-600D-4967-B5FD-1FA53E098FCB}"/>
    <hyperlink ref="E385" r:id="rId291" display="614234" xr:uid="{A90B89A4-B0AC-480C-8DF2-BF69D6374576}"/>
    <hyperlink ref="E384" r:id="rId292" display="616471" xr:uid="{B8C8A52F-974D-4AF0-B0CD-3EF0FC993D3F}"/>
    <hyperlink ref="E383" r:id="rId293" display="617119" xr:uid="{EAA56493-5BBC-44F0-A14B-AC81EDDFAA0E}"/>
    <hyperlink ref="E373" r:id="rId294" display="616617" xr:uid="{87A7FED4-901C-4102-9B59-711F36C31EE4}"/>
    <hyperlink ref="E591" r:id="rId295" display="616741" xr:uid="{4DDE6815-464F-4792-9DA5-203417DEA615}"/>
    <hyperlink ref="E372" r:id="rId296" display="617119" xr:uid="{5208469D-6AC5-44E1-8F31-FC308B90BCFB}"/>
    <hyperlink ref="E379" r:id="rId297" display="610405" xr:uid="{A63C5B13-2D5D-4099-8C73-60FF9F13386F}"/>
    <hyperlink ref="E371" r:id="rId298" display="619913" xr:uid="{B9FA5026-C284-4E0C-B0F1-B0042533FFCF}"/>
    <hyperlink ref="E309" r:id="rId299" display="608545" xr:uid="{90180FA1-22F4-46BE-A004-A1E4B8E5177E}"/>
    <hyperlink ref="E376" r:id="rId300" display="590588" xr:uid="{CB8397E3-EFCD-4DA3-A27F-5F13DC90F731}"/>
    <hyperlink ref="E23" r:id="rId301" xr:uid="{43475078-3528-437A-95A4-1E2786875A96}"/>
    <hyperlink ref="E605" r:id="rId302" display="614364" xr:uid="{1787384D-24CF-43E8-AF61-81B25C172A26}"/>
    <hyperlink ref="E358" r:id="rId303" display="609213" xr:uid="{553F7EC0-0EC1-4F3E-BA5D-161564D86454}"/>
    <hyperlink ref="E357" r:id="rId304" display="608214" xr:uid="{627A27E6-480C-4191-9CD2-3DBAB5520090}"/>
    <hyperlink ref="E356" r:id="rId305" display="608051" xr:uid="{2456BD4D-4459-444B-9577-A5632E0C9BAE}"/>
    <hyperlink ref="E355" r:id="rId306" display="607385" xr:uid="{487F76C4-0192-4A3E-8069-02DB599D8999}"/>
    <hyperlink ref="E354" r:id="rId307" display="602849" xr:uid="{58096CD1-A98C-4DC3-9CC6-5A2C6FA57E3D}"/>
    <hyperlink ref="E353" r:id="rId308" display="603731" xr:uid="{741BF3E5-A63D-40DB-8CE0-06F8A9E8E904}"/>
    <hyperlink ref="E352" r:id="rId309" display="603728" xr:uid="{3456F625-0DED-4C6E-9CE9-3AC648863225}"/>
    <hyperlink ref="E351" r:id="rId310" display="604211" xr:uid="{635800A1-1D9F-404A-9035-9E3A9114FB90}"/>
    <hyperlink ref="E350" r:id="rId311" display="607323" xr:uid="{1F31CB43-2B51-47E7-BB36-C26A73F4D4E1}"/>
    <hyperlink ref="E349" r:id="rId312" display="602455" xr:uid="{0481F08F-126E-4976-B9BE-58CD6500131F}"/>
    <hyperlink ref="E348" r:id="rId313" display="602455" xr:uid="{BBF6314B-D211-4350-981F-6B98C313AF00}"/>
    <hyperlink ref="E347" r:id="rId314" display="611423" xr:uid="{7CBE1A00-A974-4637-98DE-5DBB19EF6AE4}"/>
    <hyperlink ref="E346" r:id="rId315" display="611423" xr:uid="{BAE8D9BD-6906-4F76-8DAA-FA4299C88016}"/>
    <hyperlink ref="E759" r:id="rId316" display="608445" xr:uid="{F22F75E4-EDEC-4D30-93A2-A04FB56FD33E}"/>
    <hyperlink ref="E465" r:id="rId317" display="607020" xr:uid="{3B404B92-E447-41D9-A25F-B75ADDC31F28}"/>
    <hyperlink ref="E343" r:id="rId318" display="704211" xr:uid="{BB1EBE83-C367-4CDB-8C03-D5BDF91AE653}"/>
    <hyperlink ref="E342" r:id="rId319" display="604336" xr:uid="{E1A9F1FF-C7D8-42AF-A46B-1AEE08DBE29E}"/>
    <hyperlink ref="E341" r:id="rId320" display="603939" xr:uid="{35231E18-76D5-4E76-9A84-490314CE5DBB}"/>
    <hyperlink ref="E340" r:id="rId321" display="604133" xr:uid="{F09C7760-71E0-41B2-B789-BF1145FD7DB7}"/>
    <hyperlink ref="E339" r:id="rId322" display="604133" xr:uid="{7A1B9F8F-72DD-4A21-A381-19087ECE7B42}"/>
    <hyperlink ref="E338" r:id="rId323" display="607008" xr:uid="{13769929-4438-4283-9092-D0CDD777451D}"/>
    <hyperlink ref="E337" r:id="rId324" display="603939" xr:uid="{FB01C0A1-3046-4388-AE08-5D420B2DE0A4}"/>
    <hyperlink ref="E336" r:id="rId325" display="607323" xr:uid="{0858AA48-9149-418F-BC7A-D8BFE09D0A03}"/>
    <hyperlink ref="E335" r:id="rId326" display="608021" xr:uid="{ACD5A2ED-3633-4225-903B-00535D31675A}"/>
    <hyperlink ref="E334" r:id="rId327" display="607008" xr:uid="{245787E3-B607-4BAC-91A0-14FB7CF09C34}"/>
    <hyperlink ref="E333" r:id="rId328" display="604211" xr:uid="{37E78683-FDCA-4DBA-B986-B7AA55BB3DA9}"/>
    <hyperlink ref="E332" r:id="rId329" display="607255" xr:uid="{5DDC0006-BBCF-460F-B6F5-CE08CC22555B}"/>
    <hyperlink ref="E275" r:id="rId330" display="605088" xr:uid="{C2A0656F-2D20-4A49-889D-EE6F11690F6C}"/>
    <hyperlink ref="E238" r:id="rId331" display="576051" xr:uid="{274EA110-2F8E-45C6-8C37-04274F0B2D04}"/>
    <hyperlink ref="E378" r:id="rId332" display="599967" xr:uid="{083EBD0C-9292-4462-B629-258B7B2227A3}"/>
    <hyperlink ref="E3" r:id="rId333" display="576085" xr:uid="{6A6BFCAA-004C-4BD9-B8CB-C4243C7988D9}"/>
    <hyperlink ref="E308" r:id="rId334" display="607914" xr:uid="{715BF8E7-9157-438B-B280-46842CD97BD7}"/>
    <hyperlink ref="E304" r:id="rId335" display="605276" xr:uid="{66378CC5-A349-4209-9F77-43D6C595C4C1}"/>
    <hyperlink ref="E22" r:id="rId336" display="590786" xr:uid="{103DBE89-061F-4CF1-94CE-28214207E0E3}"/>
    <hyperlink ref="E464" r:id="rId337" display="603485" xr:uid="{7B3863E1-35CB-44B6-8CF7-F4FE9364EC58}"/>
    <hyperlink ref="E322" r:id="rId338" display="600701" xr:uid="{2659615F-DF7A-43D6-8813-BE5556B3621C}"/>
    <hyperlink ref="E321" r:id="rId339" display="602907" xr:uid="{18F79B86-7DAC-46C0-B99B-9BFC315FC5E8}"/>
    <hyperlink ref="E320" r:id="rId340" display="603707" xr:uid="{BC85FF13-1CB1-4432-89C6-AC5FCEFBF57A}"/>
    <hyperlink ref="E319" r:id="rId341" display="602849" xr:uid="{2D10F940-EDDA-477E-985E-4F1D68049F19}"/>
    <hyperlink ref="E318" r:id="rId342" xr:uid="{FE331DC3-8FDA-45E4-9ADD-9A590BB87461}"/>
    <hyperlink ref="E317" r:id="rId343" display="602840" xr:uid="{6933A71F-064B-4049-A6B3-C9548A9E9D3D}"/>
    <hyperlink ref="E316" r:id="rId344" display="602907" xr:uid="{77571E72-C135-4CB0-B14E-42B41ADFB631}"/>
    <hyperlink ref="E315" r:id="rId345" display="602364" xr:uid="{CC1DEEE2-4BFC-4E1E-88E7-DDC710747B46}"/>
    <hyperlink ref="E21" r:id="rId346" display="607365" xr:uid="{F3D63E04-D649-47B7-B785-839C5976B89F}"/>
    <hyperlink ref="E302" r:id="rId347" display="602078" xr:uid="{189BE7C7-73D2-4440-A2B2-ED0B331D4207}"/>
    <hyperlink ref="E19" r:id="rId348" display="599069" xr:uid="{36C5D8A1-4A09-4C83-A569-3B538341A054}"/>
    <hyperlink ref="E4" r:id="rId349" display="597885" xr:uid="{95143B13-09F0-44FA-8590-3D06312227E8}"/>
    <hyperlink ref="E281" r:id="rId350" display="598824" xr:uid="{C594461B-C378-4EE0-A660-EB51AF65D8E2}"/>
    <hyperlink ref="E345" r:id="rId351" display="599840" xr:uid="{63258383-8FD4-487E-83BF-A02EC1677A37}"/>
    <hyperlink ref="E481" r:id="rId352" display="587113" xr:uid="{505851F9-598F-40A8-B652-4205D7EB9E61}"/>
    <hyperlink ref="E463" r:id="rId353" display="602806" xr:uid="{8EF097F1-082A-4609-AFA5-2FBCB5C4A733}"/>
    <hyperlink ref="E306" r:id="rId354" display="603939" xr:uid="{9063B959-4E82-44B9-B6EC-ED04FF5208AA}"/>
    <hyperlink ref="E305" r:id="rId355" display="604267" xr:uid="{11112F30-AACB-4836-9394-7A65B50EC417}"/>
    <hyperlink ref="E278" r:id="rId356" display="600092" xr:uid="{B46A2D2C-51E2-468D-BF18-31AEEC8B8FA8}"/>
    <hyperlink ref="E419" r:id="rId357" display="599854" xr:uid="{1B8836CC-DE6C-4A68-9406-BD2B2A00C069}"/>
    <hyperlink ref="E277" r:id="rId358" display="600002" xr:uid="{53473C21-53DC-4DE0-B054-A657869B481E}"/>
    <hyperlink ref="E301" r:id="rId359" display="604290" xr:uid="{EB593586-990B-4997-A8FA-1AAF943805A5}"/>
    <hyperlink ref="E300" r:id="rId360" display="604211" xr:uid="{7F91AF46-519D-4B90-B025-64A74E754CB3}"/>
    <hyperlink ref="E299" r:id="rId361" display="602390" xr:uid="{067B0322-2847-43BD-93BE-06422772782D}"/>
    <hyperlink ref="E298" r:id="rId362" display="602455" xr:uid="{D7591FB6-9B20-4D44-A2B0-E83F940C9477}"/>
    <hyperlink ref="E297" r:id="rId363" display="602646" xr:uid="{4DD0D220-8C92-4DDF-A110-71EEC163CCB8}"/>
    <hyperlink ref="E296" r:id="rId364" display="602482" xr:uid="{DB30DD8C-65FF-4F9B-A236-38DA8852B59D}"/>
    <hyperlink ref="E295" r:id="rId365" display="592327" xr:uid="{0DC5545E-D757-4446-BA4D-C0018C758D95}"/>
    <hyperlink ref="E294" r:id="rId366" display="599854" xr:uid="{D16622AE-77EF-4C32-9C90-6139FCB1AB49}"/>
    <hyperlink ref="E293" r:id="rId367" display="602646" xr:uid="{6BA74884-97F5-40AB-8E31-5223BB628E5D}"/>
    <hyperlink ref="E292" r:id="rId368" display="602424" xr:uid="{F70634A2-2EF4-478A-A9CC-C43A494F1080}"/>
    <hyperlink ref="E291" r:id="rId369" display="602514" xr:uid="{BCF0A31F-C1AA-4A45-9B10-C238B7529209}"/>
    <hyperlink ref="E290" r:id="rId370" display="599854" xr:uid="{E3E5EFD0-A338-4139-BD25-81E199C44178}"/>
    <hyperlink ref="E417" r:id="rId371" display="599968" xr:uid="{C1250FBD-BAB6-4BFD-A200-4419E8CD698C}"/>
    <hyperlink ref="E288" r:id="rId372" display="602390" xr:uid="{51AF2533-E822-4A3A-9FA8-87017FC65200}"/>
    <hyperlink ref="E287" r:id="rId373" display="602455" xr:uid="{1A3A7CDF-C8DD-46F4-8459-9CB37162EA17}"/>
    <hyperlink ref="E286" r:id="rId374" display="603684" xr:uid="{1C5F50BE-92E0-4FB4-BB27-C18037E7C44D}"/>
    <hyperlink ref="E285" r:id="rId375" display="603684" xr:uid="{475AE85E-5638-42DD-9BF6-33156A20467E}"/>
    <hyperlink ref="E284" r:id="rId376" display="603684" xr:uid="{6A308865-DDF0-4946-85F3-0AED38B09A89}"/>
    <hyperlink ref="E283" r:id="rId377" display="603774" xr:uid="{E486124E-FCC8-409B-9A3A-48A494AF6BC1}"/>
    <hyperlink ref="E282" r:id="rId378" display="603774" xr:uid="{623662FD-3BDF-46BB-81D9-983E9D2976DE}"/>
    <hyperlink ref="E578" r:id="rId379" display="602740" xr:uid="{A2EE3817-3F85-4E69-8B6B-F72B026EBD1A}"/>
    <hyperlink ref="E404" r:id="rId380" display="598588" xr:uid="{F7A37F10-9E8E-492C-961C-23197C6A45DD}"/>
    <hyperlink ref="E387" r:id="rId381" display="591305" xr:uid="{CC4F675A-CFB2-456A-8FBE-428E9935BA9D}"/>
    <hyperlink ref="E276" r:id="rId382" display="595164" xr:uid="{D0AFF3A3-8F32-4FE0-BD58-7F549E03A597}"/>
    <hyperlink ref="E239" r:id="rId383" display="595087" xr:uid="{6327A802-0147-4728-B49B-F6D29BE2FC7D}"/>
    <hyperlink ref="E587" r:id="rId384" display="586481" xr:uid="{5D38475A-762B-4418-9AD7-CF959AEDCA8B}"/>
    <hyperlink ref="E274" r:id="rId385" display="599812" xr:uid="{E951E36B-B6E0-4E7B-AB32-192929180B5F}"/>
    <hyperlink ref="E369" r:id="rId386" display="600538" xr:uid="{6AF8A57C-8E59-41E0-B271-80E9ABE4786D}"/>
    <hyperlink ref="E272" r:id="rId387" display="600538" xr:uid="{8B821502-1FF1-404A-9CFE-DA3DDD0E15ED}"/>
    <hyperlink ref="E365" r:id="rId388" display="600002" xr:uid="{72338BDB-5C09-4B45-9987-0DC2FD21CA2C}"/>
    <hyperlink ref="E344" r:id="rId389" display="599929" xr:uid="{49226C49-2B3B-4106-8379-3DDB88AE0FAD}"/>
    <hyperlink ref="E269" r:id="rId390" display="600160" xr:uid="{EB9F2BC1-FF8C-489E-9E2F-055AD834E2C1}"/>
    <hyperlink ref="E268" r:id="rId391" display="592327" xr:uid="{ADE1600F-68A9-4D41-A7AB-6116A9DD0FC5}"/>
    <hyperlink ref="E267" r:id="rId392" display="593612" xr:uid="{3AF47641-E0AC-4354-97C4-1FDF20E36E61}"/>
    <hyperlink ref="E266" r:id="rId393" display="593612" xr:uid="{CFC06D78-9698-4EF5-BD0A-183120B08997}"/>
    <hyperlink ref="E265" r:id="rId394" display="593612" xr:uid="{D54876E4-997A-472A-AC67-4DBDE57348C1}"/>
    <hyperlink ref="E264" r:id="rId395" display="27730038" xr:uid="{7BEC0347-5BF6-42E7-8715-38C9D953ABAB}"/>
    <hyperlink ref="E263" r:id="rId396" display="595673" xr:uid="{CB0FE799-2AD7-4975-852F-EB77FA449291}"/>
    <hyperlink ref="E262" r:id="rId397" display="595685" xr:uid="{5E5C9BA3-D23B-4CDC-96D8-B8A3EC094F7A}"/>
    <hyperlink ref="E261" r:id="rId398" display="586396" xr:uid="{5810B8FA-8DB3-45B5-BAE2-60AE22F6BDB6}"/>
    <hyperlink ref="E260" r:id="rId399" display="591038" xr:uid="{9E978CAC-CCB7-41E7-81D4-0C2C2CA7C53E}"/>
    <hyperlink ref="E259" r:id="rId400" display="586396" xr:uid="{FD8FD2A9-19C4-422E-8F2D-394B482EAAA7}"/>
    <hyperlink ref="E257" r:id="rId401" display="595530" xr:uid="{5A38248B-8ECA-43CC-88B8-0BCC5BD61554}"/>
    <hyperlink ref="E258" r:id="rId402" xr:uid="{2419EA12-2817-416E-97AE-0234EB9C89C1}"/>
    <hyperlink ref="E256" r:id="rId403" display="602849" xr:uid="{D250B3B7-78A6-4682-81D0-5DF6C957D81E}"/>
    <hyperlink ref="E255" r:id="rId404" display="600093" xr:uid="{B643A550-19B4-4AD5-8281-0813ADC8F3D5}"/>
    <hyperlink ref="E254" r:id="rId405" display="600551" xr:uid="{78DE2D77-FE26-4865-9229-E8789CFBD05E}"/>
    <hyperlink ref="E323" r:id="rId406" display="599606" xr:uid="{E6CD07D0-32D8-459B-817F-DBA85ACA9D8E}"/>
    <hyperlink ref="E307" r:id="rId407" display="590254" xr:uid="{12453756-C04D-4ADB-A0E0-06018CF922AD}"/>
    <hyperlink ref="E251" r:id="rId408" display="27730038" xr:uid="{5C096BDC-797B-4FCE-A434-4D1CFD583711}"/>
    <hyperlink ref="E250" r:id="rId409" display="592327" xr:uid="{A1AFD434-E9A3-47EF-A841-020B33198E5D}"/>
    <hyperlink ref="E303" r:id="rId410" display="586177" xr:uid="{1E62833C-432B-4AD0-A7F8-3E7FDE6B8FA1}"/>
    <hyperlink ref="E289" r:id="rId411" display="594389" xr:uid="{9948C7BC-49B9-4770-8290-8FE90CD28ABE}"/>
    <hyperlink ref="E279" r:id="rId412" display="595298" xr:uid="{89AC10AC-DDBC-4853-A84F-20F8E68E9276}"/>
    <hyperlink ref="E280" r:id="rId413" display="591840" xr:uid="{24D0E8E8-343A-45A5-9723-4F3DC3F31A96}"/>
    <hyperlink ref="E273" r:id="rId414" display="593203" xr:uid="{286CE469-44F2-4E52-ACB7-051F10E91EB3}"/>
    <hyperlink ref="E2" r:id="rId415" display="590984" xr:uid="{CF1E0C29-21F6-416D-81BC-69DDA7D1A4CD}"/>
    <hyperlink ref="E253" r:id="rId416" display="591055" xr:uid="{8C17CFC2-CCC9-48F7-9B1B-222AF8D680DD}"/>
    <hyperlink ref="E211" r:id="rId417" display="586465" xr:uid="{9BCA4FFC-50DC-4482-8180-AF5B09CA13C3}"/>
    <hyperlink ref="E237" r:id="rId418" display="592186" xr:uid="{D9D46C0C-A24B-48A5-B8A4-8AD5DB5CBF75}"/>
    <hyperlink ref="E236" r:id="rId419" display="592161" xr:uid="{0ACF7DE2-48C9-467C-BEB9-6D352378CC07}"/>
    <hyperlink ref="E235" r:id="rId420" display="590105" xr:uid="{FBA30B10-3338-4815-8C64-5B2E7A017903}"/>
    <hyperlink ref="E234" r:id="rId421" display="586177" xr:uid="{69608CBF-053D-4FF4-AD1A-56331E708C26}"/>
    <hyperlink ref="E252" r:id="rId422" display="585409" xr:uid="{6847131E-1DD1-4F34-9352-525705CA8A60}"/>
    <hyperlink ref="E246" r:id="rId423" display="591056" xr:uid="{BC1C9BD6-3E3E-44E0-A990-B729C7225410}"/>
    <hyperlink ref="E245" r:id="rId424" display="591047" xr:uid="{BDDD2CC4-73F1-43D3-94E9-187B1FA37641}"/>
    <hyperlink ref="E244" r:id="rId425" display="588703" xr:uid="{7526D019-B5B9-40E1-B443-B8DBCA77E254}"/>
    <hyperlink ref="E243" r:id="rId426" display="588436" xr:uid="{A365E861-7088-44AB-B7FB-5C53913062C0}"/>
    <hyperlink ref="E242" r:id="rId427" display="588436" xr:uid="{3B342A03-10FD-4B00-8FCE-0D94036B4173}"/>
    <hyperlink ref="E240" r:id="rId428" display="588436" xr:uid="{26189235-9431-4298-854E-86A08489909A}"/>
    <hyperlink ref="E214" r:id="rId429" display="591038" xr:uid="{75359DE0-CB19-4543-92F0-3FB0310E0DBD}"/>
    <hyperlink ref="E213" r:id="rId430" display="586396" xr:uid="{46783A7B-99BD-4C2C-B688-A3BF2CB8C418}"/>
    <hyperlink ref="E212" r:id="rId431" display="591100" xr:uid="{DA299732-1164-432E-B85E-62989DD1CEA2}"/>
    <hyperlink ref="E210" r:id="rId432" display="586465" xr:uid="{76F13E41-AC2A-4560-B7DF-0E7F6AEABD4E}"/>
    <hyperlink ref="E209" r:id="rId433" display="586220" xr:uid="{6D632DC6-9EA8-48C8-BA9A-E14860F4C13A}"/>
    <hyperlink ref="E208" r:id="rId434" display="591264" xr:uid="{C7A227CA-1E54-4001-92C3-37E5434D27A0}"/>
    <hyperlink ref="E203" r:id="rId435" display="589201" xr:uid="{1700E3BB-7C99-4C90-9770-31335CC2A027}"/>
    <hyperlink ref="E207" r:id="rId436" display="591264" xr:uid="{E802636E-895D-4A0E-B12A-E5B865472B46}"/>
    <hyperlink ref="E206" r:id="rId437" display="591100" xr:uid="{0738E96B-29D1-4F0D-A9B8-E5434C35C166}"/>
    <hyperlink ref="E205" r:id="rId438" display="586396" xr:uid="{77761AC5-4FEE-4C71-8E70-DA78FE3225A7}"/>
    <hyperlink ref="E204" r:id="rId439" display="586437" xr:uid="{80D56082-1C56-434D-AB10-312183F5551C}"/>
    <hyperlink ref="E249" r:id="rId440" xr:uid="{9D163324-8147-4AE6-A637-8E4CEB0C0719}"/>
    <hyperlink ref="E202" r:id="rId441" display="586465" xr:uid="{D24E702F-36CE-4836-9243-A0FBC48793F7}"/>
    <hyperlink ref="E201" r:id="rId442" display="586234" xr:uid="{3A674511-E859-48D5-B925-8CCEC98909C4}"/>
    <hyperlink ref="E200" r:id="rId443" display="574900" xr:uid="{F54034C2-A024-4C1E-A7CC-C574FC7F79DF}"/>
    <hyperlink ref="E199" r:id="rId444" display="589306" xr:uid="{C6130EC4-DF31-4C76-BE0F-A627F84C2F06}"/>
    <hyperlink ref="E198" r:id="rId445" display="589023" xr:uid="{BCA9B185-0D57-4E64-A2B1-9364B992AF0A}"/>
    <hyperlink ref="E197" r:id="rId446" display="589201" xr:uid="{86CC2ACC-A07A-4124-8C8F-62E45DA7A05F}"/>
    <hyperlink ref="E693" r:id="rId447" display="589353" xr:uid="{8601AED9-4E34-43F9-A32B-DA623C1FFA8B}"/>
    <hyperlink ref="E196" r:id="rId448" display="588955" xr:uid="{E5616904-8C8B-4D52-A53A-71E68079F505}"/>
    <hyperlink ref="E195" r:id="rId449" display="589201" xr:uid="{CA9D2A3E-2476-43F2-9DA5-541598654945}"/>
    <hyperlink ref="E194" r:id="rId450" display="587087" xr:uid="{819ABDD4-5879-454A-BD10-995D128DBC37}"/>
    <hyperlink ref="E75" r:id="rId451" display="564448" xr:uid="{B8039589-C02A-4BF7-9D91-668260030EE0}"/>
    <hyperlink ref="E247" r:id="rId452" display="552823" xr:uid="{465EC1A4-FAB3-4DA5-8DBE-72D664A1B207}"/>
    <hyperlink ref="E179" r:id="rId453" display="588787" xr:uid="{BDE43D8A-1FD9-4186-9127-C67921EF9EF0}"/>
    <hyperlink ref="E57" r:id="rId454" display="582782" xr:uid="{12EEAE6B-E8DE-4A7A-B1FF-389B0D65AC90}"/>
    <hyperlink ref="E719" r:id="rId455" display="583815" xr:uid="{4C716382-198B-4933-BDFA-13347DC634EB}"/>
    <hyperlink ref="E56" r:id="rId456" display="561258" xr:uid="{DA16846D-D151-4906-B7BC-FA97216767E1}"/>
    <hyperlink ref="E329" r:id="rId457" display="576433" xr:uid="{77EE1C0B-13BC-4D5B-AF55-B100B8EDBEC2}"/>
    <hyperlink ref="E328" r:id="rId458" display="377899" xr:uid="{FEB81872-5BA4-48C1-8686-CFBF807B680E}"/>
    <hyperlink ref="E326" r:id="rId459" xr:uid="{1FC52D4A-E10B-447F-B6D1-DEF7D7C28390}"/>
    <hyperlink ref="E325" r:id="rId460" display="589009" xr:uid="{9B252802-1A74-4E48-B44E-FD1799101CB6}"/>
    <hyperlink ref="E116" r:id="rId461" display="583436" xr:uid="{601B0632-336E-476A-93F8-AF96D17C76E1}"/>
    <hyperlink ref="E576" r:id="rId462" display="585409" xr:uid="{096F5970-DD4A-47A5-9FD7-91F7D5A275B6}"/>
    <hyperlink ref="E584" r:id="rId463" display="573603" xr:uid="{70541087-A780-4A3E-95AD-C1C54750FC6C}"/>
    <hyperlink ref="E381" r:id="rId464" display="582172" xr:uid="{1DE838C6-7C96-462D-B1D0-0000D12FEFD6}"/>
    <hyperlink ref="E192" r:id="rId465" display="586817" xr:uid="{3C6B1143-F3FF-4A98-9B21-F5C11A979217}"/>
    <hyperlink ref="E191" r:id="rId466" display="586814" xr:uid="{C5DFA769-C542-4F16-B612-B6980CBA16CA}"/>
    <hyperlink ref="E190" r:id="rId467" xr:uid="{3722CC76-F138-4B41-907C-CBA8FAC3617E}"/>
    <hyperlink ref="E189" r:id="rId468" display="583867" xr:uid="{61DF1F34-CF2A-4ADB-9C1D-D153F5991C40}"/>
    <hyperlink ref="E188" r:id="rId469" display="574212" xr:uid="{522D9F99-BD95-4518-A64B-40D3BE008851}"/>
    <hyperlink ref="E187" r:id="rId470" display="568985" xr:uid="{45D04726-40B4-441E-B493-35280FA19F27}"/>
    <hyperlink ref="E186" r:id="rId471" display="584189" xr:uid="{30B4F6B9-3C8A-44AA-837F-7CC792D06EFD}"/>
    <hyperlink ref="E185" r:id="rId472" display="586220" xr:uid="{7E27BADF-18D6-4140-B2D4-4F4D19AD54CD}"/>
    <hyperlink ref="E184" r:id="rId473" display="586877" xr:uid="{2D7BB25C-C696-4E8F-ABD6-6C3568AFDA98}"/>
    <hyperlink ref="E183" r:id="rId474" display="586234" xr:uid="{3A0A4B70-4074-4A60-9723-FB170EE58227}"/>
    <hyperlink ref="E181" r:id="rId475" display="586437" xr:uid="{E7C34868-49CF-45D3-BB38-4C0498960D50}"/>
    <hyperlink ref="E174" r:id="rId476" display="587087" xr:uid="{363189D6-26EF-4919-B937-C7CFF99C4A6C}"/>
    <hyperlink ref="E173" r:id="rId477" display="586396" xr:uid="{D09272AE-65AE-4A9F-B877-04AE3E7D5C1A}"/>
    <hyperlink ref="E172" r:id="rId478" display="584809" xr:uid="{C1783898-DD3C-4BC2-8D68-0D179ECAC928}"/>
    <hyperlink ref="E171" r:id="rId479" xr:uid="{B8B36EEC-C8D5-4714-9FB4-5623EF93F4FF}"/>
    <hyperlink ref="E170" r:id="rId480" display="583867" xr:uid="{EA57AE42-9447-4224-97F0-BB86C6718E46}"/>
    <hyperlink ref="E169" r:id="rId481" xr:uid="{87C63A00-F7CF-4A38-9CE4-1735DEE7FF27}"/>
    <hyperlink ref="E168" r:id="rId482" display="584543" xr:uid="{3E9FFD02-A8AB-44DF-877B-EC6399A93E49}"/>
    <hyperlink ref="E167" r:id="rId483" display="584259" xr:uid="{37ADE227-AFE2-4319-92D4-8BEA7D4347EF}"/>
    <hyperlink ref="E166" r:id="rId484" display="584189" xr:uid="{49890623-45CB-48AC-80E5-4632A5CF442E}"/>
    <hyperlink ref="E165" r:id="rId485" display="583900" xr:uid="{B81B2A49-3EA1-4E41-8D40-E90D45013034}"/>
    <hyperlink ref="E164" r:id="rId486" display="584215" xr:uid="{6191B411-BC02-419C-854E-6968870F4266}"/>
    <hyperlink ref="E163" r:id="rId487" display="579420" xr:uid="{416CF3B0-A6BA-422B-9BA0-1BD73FFE4B6A}"/>
    <hyperlink ref="E162" r:id="rId488" display="583993" xr:uid="{CD0C355D-CA5E-42CB-82B1-7EDE64CEC533}"/>
    <hyperlink ref="E233" r:id="rId489" display="579411" xr:uid="{92FD664A-07FF-4CAC-A15C-477349C2FA11}"/>
    <hyperlink ref="E612" r:id="rId490" display="584792" xr:uid="{CEA52145-DFDD-4BAA-BD5A-C86160B541E6}"/>
    <hyperlink ref="E161" r:id="rId491" display="575060" xr:uid="{0E2390D7-2C3F-454B-9E79-607267CD110F}"/>
    <hyperlink ref="E160" r:id="rId492" display="584189" xr:uid="{8743A081-3960-439A-85B2-0C72441BB4F8}"/>
    <hyperlink ref="E159" r:id="rId493" display="565671" xr:uid="{4948E09F-6E70-4DDB-B978-F98003CCC8A1}"/>
    <hyperlink ref="E608" r:id="rId494" display="578407" xr:uid="{A980D927-4EAF-4001-8571-2B5754DF36A1}"/>
    <hyperlink ref="E158" r:id="rId495" display="574606" xr:uid="{761BC39A-CE06-43E6-89F6-8232EA2EDD86}"/>
    <hyperlink ref="E157" r:id="rId496" display="563184" xr:uid="{291A9E9F-4230-4146-9AF7-CD06D59507E8}"/>
    <hyperlink ref="E156" r:id="rId497" display="574606" xr:uid="{5D394557-18C2-451E-A07F-C1557AD83C2F}"/>
    <hyperlink ref="E155" r:id="rId498" display="584189" xr:uid="{2722DD75-D56A-49BF-B5E9-0D8BD8EB69F8}"/>
    <hyperlink ref="E154" r:id="rId499" display="575060" xr:uid="{34B42CDE-38CE-4888-BA5F-41AE2825FC5C}"/>
    <hyperlink ref="E153" r:id="rId500" display="578197" xr:uid="{E02EDAF3-7039-4380-9B1D-0477F4847EC9}"/>
    <hyperlink ref="E55" r:id="rId501" display="575298" xr:uid="{BB509F11-E7EC-4159-832D-B4638AD7EAFA}"/>
    <hyperlink ref="E152" r:id="rId502" display="574915" xr:uid="{68D31EBC-ED09-4E4C-9876-D5211A2B7426}"/>
    <hyperlink ref="E151" r:id="rId503" display="578197" xr:uid="{0BC7F27A-1B2C-456E-8D26-0A96294B9BB6}"/>
    <hyperlink ref="E148" r:id="rId504" display="575298" xr:uid="{FC99559B-22F3-4DFB-B4DB-E8F15D420048}"/>
    <hyperlink ref="E147" r:id="rId505" display="574900" xr:uid="{19B7BF47-E1B8-49F6-88FE-1878535490A5}"/>
    <hyperlink ref="E692" r:id="rId506" display="579420" xr:uid="{729B51F4-9DE7-41C3-88F0-CBB79AA39681}"/>
    <hyperlink ref="E144" r:id="rId507" display="565628" xr:uid="{21DCC043-7254-4C2E-BC78-3CFA32D709E2}"/>
    <hyperlink ref="E143" r:id="rId508" display="575859" xr:uid="{EF94B81C-0F6D-4FF0-9136-DEF802F619F6}"/>
    <hyperlink ref="E142" r:id="rId509" display="574954" xr:uid="{343675DD-47AD-4667-852A-684CB2A8C1C6}"/>
    <hyperlink ref="E54" r:id="rId510" display="576162" xr:uid="{0856ACF7-7146-415F-AC23-AAD916FC1250}"/>
    <hyperlink ref="E141" r:id="rId511" display="570556" xr:uid="{15C36ADC-51B4-4A57-B735-E3665B3B8BD6}"/>
    <hyperlink ref="E140" r:id="rId512" display="574834" xr:uid="{BF494CC8-6F7A-44DF-8884-87FFD481FD7E}"/>
    <hyperlink ref="E139" r:id="rId513" display="570556" xr:uid="{24C195ED-58BB-48BC-BF79-71EAF8D1BDCA}"/>
    <hyperlink ref="E138" r:id="rId514" display="574834" xr:uid="{B7FE935E-0D74-4360-B451-989DA377EAEA}"/>
    <hyperlink ref="E137" r:id="rId515" display="579420" xr:uid="{2E423690-1A49-4DF3-A900-1CF565A974E8}"/>
    <hyperlink ref="E136" r:id="rId516" display="578963" xr:uid="{14B25720-DF2D-4855-969F-2663FBC39FA0}"/>
    <hyperlink ref="E135" r:id="rId517" display="578157" xr:uid="{82BF4819-4773-4B09-9085-3FDCFD9F1AB6}"/>
    <hyperlink ref="E134" r:id="rId518" display="574834" xr:uid="{1B0EC820-3800-454E-A330-F05E0DB13E8C}"/>
    <hyperlink ref="E40" r:id="rId519" display="574212" xr:uid="{9F9C4F80-FEBC-49B1-A426-A24526A3F61E}"/>
    <hyperlink ref="E53" r:id="rId520" display="578664" xr:uid="{9663D881-C912-45F9-AE02-981DA3AA5C4B}"/>
    <hyperlink ref="E51" r:id="rId521" display="579438" xr:uid="{C76A219D-A09D-4E31-A00B-83E7C0575362}"/>
    <hyperlink ref="E586" r:id="rId522" display="576165" xr:uid="{BCA2D166-A021-41E3-BF44-A24CAC47F488}"/>
    <hyperlink ref="E393" r:id="rId523" display="577566" xr:uid="{0CB78307-4B29-43D4-8EBD-F0735037052F}"/>
    <hyperlink ref="E64" r:id="rId524" display="570377" xr:uid="{F124A9C3-C4E4-493C-A323-A2032C49D9B9}"/>
    <hyperlink ref="E133" r:id="rId525" display="584255" xr:uid="{A2BF625B-7E55-4858-9DC7-389673BDC46B}"/>
    <hyperlink ref="E232" r:id="rId526" display="573343" xr:uid="{AE1E8DFD-E349-4001-864F-AB1FA9DE582E}"/>
    <hyperlink ref="E583" r:id="rId527" display="539765" xr:uid="{B776BA94-0284-486F-8189-CDBB66A6E3D9}"/>
    <hyperlink ref="E59" r:id="rId528" display="584150" xr:uid="{9B446B2B-235D-4C47-AE9F-2F759013A606}"/>
    <hyperlink ref="E37" r:id="rId529" display="580846" xr:uid="{9384BD51-94D3-4776-8490-0E115A12367B}"/>
    <hyperlink ref="E271" r:id="rId530" display="577156" xr:uid="{D8B6B250-5977-47E2-8771-986C176073F0}"/>
    <hyperlink ref="E50" r:id="rId531" display="574493" xr:uid="{0663894C-F6D8-43DB-9F43-26589549008E}"/>
    <hyperlink ref="E49" r:id="rId532" display="572221" xr:uid="{534B6B21-B5A0-4B0C-B0FB-996A51F182AA}"/>
    <hyperlink ref="E34" r:id="rId533" display="572936" xr:uid="{D6B6F5AB-9B2B-41AA-9503-475B2E9181A0}"/>
    <hyperlink ref="E558" r:id="rId534" display="570517" xr:uid="{711C57C9-B6A0-4549-B423-519F1A0FD74B}"/>
    <hyperlink ref="E48" r:id="rId535" display="569037" xr:uid="{C7129C75-A54F-465D-A329-2A298A41AA09}"/>
    <hyperlink ref="E132" r:id="rId536" xr:uid="{0D67269A-D266-4A1A-B007-5F64C1F2A597}"/>
    <hyperlink ref="E93" r:id="rId537" display="575592" xr:uid="{04D7C3B4-D82E-4B3A-9584-6E3A0D10F82A}"/>
    <hyperlink ref="E89" r:id="rId538" display="569667" xr:uid="{034826C6-98D5-4769-8FE7-1AB29771DE25}"/>
    <hyperlink ref="E88" r:id="rId539" display="572575" xr:uid="{797E281C-76AD-4AD4-A78D-332FD6BC355B}"/>
    <hyperlink ref="E87" r:id="rId540" display=" 573559" xr:uid="{716ABA4A-B263-4DBD-BFF5-8ED3FDF47A79}"/>
    <hyperlink ref="E86" r:id="rId541" display="569667" xr:uid="{67A2F38E-A592-476D-92AB-DF3876E3FBB0}"/>
    <hyperlink ref="E85" r:id="rId542" display="571340" xr:uid="{AD7C0D60-037D-4D71-927C-0D67514E5E05}"/>
    <hyperlink ref="E35" r:id="rId543" display="540089" xr:uid="{7CDB4C9F-48CD-48A6-9FBB-882D2A85D1FB}"/>
    <hyperlink ref="E15" r:id="rId544" display="552314" xr:uid="{24D81F46-6C03-4C03-B2A8-F640DB6B3D71}"/>
    <hyperlink ref="E582" r:id="rId545" display="574927" xr:uid="{6B288A13-A245-4BC2-B040-93EDED60CB47}"/>
    <hyperlink ref="E83" r:id="rId546" xr:uid="{7E69317D-B481-4732-A3D5-AD053F0BC3B5}"/>
    <hyperlink ref="E82" r:id="rId547" display="572441" xr:uid="{A3D50C66-FE76-4BA9-9CC7-141C1CED9E27}"/>
    <hyperlink ref="E81" r:id="rId548" xr:uid="{3E7FE223-CC29-4D80-B3DE-5D6B41789144}"/>
    <hyperlink ref="E80" r:id="rId549" display="568985" xr:uid="{34847829-A206-4FD8-B3B4-09120AB40494}"/>
    <hyperlink ref="E79" r:id="rId550" xr:uid="{09C4C362-64CD-4F93-8335-9A7670A8CA71}"/>
    <hyperlink ref="E78" r:id="rId551" display="569114" xr:uid="{D21E0603-2B58-457F-A390-B01C15D77ED3}"/>
    <hyperlink ref="E77" r:id="rId552" display="565977" xr:uid="{C51FC925-0EBE-4947-AD23-58FBB99FA625}"/>
    <hyperlink ref="E76" r:id="rId553" display="564308" xr:uid="{9DBEACA7-7073-4E37-87DF-56D4D423B5DB}"/>
    <hyperlink ref="E125" r:id="rId554" display="862544898" xr:uid="{E821E4A8-DFF9-418F-A840-1F128CBB3FA0}"/>
    <hyperlink ref="E124" r:id="rId555" display="566166" xr:uid="{6EBAD113-EAB7-4611-8FB6-D23E184B0A29}"/>
    <hyperlink ref="E74" r:id="rId556" display="572520" xr:uid="{0B2EEE37-7510-4AD4-9FC5-8EFFE2BEB0B8}"/>
    <hyperlink ref="E73" r:id="rId557" display="569217" xr:uid="{C1BE28B8-22C0-406A-8174-8D6AD9AC12C4}"/>
    <hyperlink ref="E72" r:id="rId558" display="572318" xr:uid="{4CAB5F14-9FA0-4C21-97AE-DBA220FF841A}"/>
    <hyperlink ref="E71" r:id="rId559" display="572371" xr:uid="{402C5A69-833A-4D5D-9CCB-0D56813B9661}"/>
    <hyperlink ref="E70" r:id="rId560" display="574212" xr:uid="{41E7E055-1657-476A-8823-6304388B083B}"/>
    <hyperlink ref="E69" r:id="rId561" display="572623" xr:uid="{1F635596-C23B-4F72-952A-F772B5AA9DBD}"/>
    <hyperlink ref="E33" r:id="rId562" display="570149" xr:uid="{1440AE48-29A8-4AC1-8853-B3309CF32149}"/>
    <hyperlink ref="E68" r:id="rId563" display="564104" xr:uid="{67D09751-F692-4B28-8A18-997E97B444C8}"/>
    <hyperlink ref="E67" r:id="rId564" display="572371" xr:uid="{A09293BD-DE64-4A7D-AC96-69A8AB165A15}"/>
    <hyperlink ref="E66" r:id="rId565" display="572919" xr:uid="{377C1789-2E26-4BE9-A740-93F255C7B59A}"/>
    <hyperlink ref="E65" r:id="rId566" display="565617" xr:uid="{DD9C2044-0AAB-4D60-BECC-CA2BEE5210F4}"/>
    <hyperlink ref="E63" r:id="rId567" display="570377" xr:uid="{B1C3A6A9-3FE9-4B06-BAC9-BA89A2378A21}"/>
    <hyperlink ref="E62" r:id="rId568" display="569069" xr:uid="{9BED2113-1C1E-48A2-BCF6-BAB4C2C8E1E0}"/>
    <hyperlink ref="E61" r:id="rId569" display="565716" xr:uid="{AF72E7E1-FE4C-4518-8125-17E9E6E07B9A}"/>
    <hyperlink ref="E60" r:id="rId570" display="565671" xr:uid="{1466BC02-4D79-4D38-88F5-37959287E512}"/>
    <hyperlink ref="E131" r:id="rId571" display="569069" xr:uid="{5E36B7A4-9B25-49DA-88DA-ADDC8F06A628}"/>
    <hyperlink ref="E130" r:id="rId572" display="565671" xr:uid="{E2E033F8-A396-413F-A9D3-84E120FCE86A}"/>
    <hyperlink ref="E129" r:id="rId573" display="569217" xr:uid="{D085766C-0DEE-4D7F-A6AD-EBC0F698B035}"/>
    <hyperlink ref="E128" r:id="rId574" display="565617" xr:uid="{00018577-4FCF-41ED-ADF1-D0102D828D3D}"/>
    <hyperlink ref="E17" r:id="rId575" display="553291" xr:uid="{1F0F0430-D687-4475-AF40-DA9381AD2A46}"/>
    <hyperlink ref="E428" r:id="rId576" display="563789" xr:uid="{0EC22BAD-28D3-48D0-8281-1A701EF306DC}"/>
    <hyperlink ref="E39" r:id="rId577" display="554771" xr:uid="{A7677E34-DF89-4A45-B65A-C5106E83ECAE}"/>
    <hyperlink ref="E18" r:id="rId578" display="555037" xr:uid="{DFC5396F-538B-4BF0-A62A-2E40E0E081F9}"/>
    <hyperlink ref="E20" r:id="rId579" display="555291" xr:uid="{6D23F821-D018-4CD7-A06D-2BABF6B9192A}"/>
    <hyperlink ref="E25" r:id="rId580" display="553348" xr:uid="{11CADC6E-14BE-4C46-8309-0A707F1F0A52}"/>
    <hyperlink ref="E41" r:id="rId581" xr:uid="{044EC8BA-76AE-4F17-B48F-8DAA71EBC1A2}"/>
    <hyperlink ref="E30" r:id="rId582" xr:uid="{124CF6B4-4573-428F-B762-B899E1F3858D}"/>
    <hyperlink ref="E42" r:id="rId583" display="542150" xr:uid="{45E88729-5D84-40F2-A555-5FE409084788}"/>
    <hyperlink ref="E31" r:id="rId584" display="554326" xr:uid="{D9D378E2-9897-4C6B-B351-4DD5F7352308}"/>
    <hyperlink ref="E32" r:id="rId585" display="556909" xr:uid="{2DB30F43-979B-4342-97A2-6BD236A1A936}"/>
    <hyperlink ref="E44" r:id="rId586" display="566785" xr:uid="{17C92FC8-7356-4C8A-B27F-0F7D7FA279DA}"/>
    <hyperlink ref="E45" r:id="rId587" display="555055" xr:uid="{FA2E6B52-A1BA-4D62-8030-DB1990F98D54}"/>
    <hyperlink ref="E127" r:id="rId588" display="564104" xr:uid="{A8DF3110-F34E-4528-B9B6-6D55FDFCC140}"/>
    <hyperlink ref="E126" r:id="rId589" display="536619" xr:uid="{1A803BDC-EF0E-4531-8A24-AE86819D9720}"/>
    <hyperlink ref="E112" r:id="rId590" display="536619" xr:uid="{57D6FE89-2A2B-4FEA-ABAB-409F29D11676}"/>
    <hyperlink ref="E110" r:id="rId591" display="556105" xr:uid="{5C956BB1-AF0F-4613-A3EE-331D5FDE807D}"/>
    <hyperlink ref="E98" r:id="rId592" xr:uid="{2BF06E63-B5FB-4E52-9670-51394FB88294}"/>
    <hyperlink ref="E97" r:id="rId593" display="551857" xr:uid="{7966D901-4D61-4575-BFCB-3397A854DA98}"/>
    <hyperlink ref="E95" r:id="rId594" xr:uid="{B9A56A0B-A0C9-4BD4-A4CA-4D84FCA150A2}"/>
    <hyperlink ref="E94" r:id="rId595" display="556439" xr:uid="{E74E90E4-827C-4818-B39B-351C936818EA}"/>
    <hyperlink ref="E270" r:id="rId596" display="565314" xr:uid="{C55926F6-CA8D-4AE8-A994-31B13512837F}"/>
    <hyperlink ref="E38" r:id="rId597" display="565742" xr:uid="{D040F565-7D56-4C9A-937C-D2403DA213FB}"/>
    <hyperlink ref="E123" r:id="rId598" display="565623" xr:uid="{E1416CD8-8887-4ABE-8626-EB64B7FB1206}"/>
    <hyperlink ref="E36" r:id="rId599" display="555241" xr:uid="{B547BE81-C9F8-4A33-8125-8E9980A8975A}"/>
    <hyperlink ref="E122" r:id="rId600" xr:uid="{47E67402-E57E-4185-8A63-3646FE3B43F6}"/>
    <hyperlink ref="E52" r:id="rId601" display="563017" xr:uid="{213107EB-74CE-45E8-B3C3-0A926D774937}"/>
    <hyperlink ref="E121" r:id="rId602" xr:uid="{4338B147-1257-4C03-9FF2-975E35108B20}"/>
    <hyperlink ref="E120" r:id="rId603" display="563740" xr:uid="{DF02E6F9-F16D-4735-BB85-F89CE3E6D16E}"/>
    <hyperlink ref="E119" r:id="rId604" display="558509" xr:uid="{D0B7B833-937E-466E-85A8-DECAA644E432}"/>
    <hyperlink ref="E118" r:id="rId605" display="553316" xr:uid="{AF465853-2FB2-4FB4-A7B1-F598D94C1DA8}"/>
    <hyperlink ref="E115" r:id="rId606" display="553429" xr:uid="{EAD5229E-12A1-4278-AC69-9ADCC00F4753}"/>
    <hyperlink ref="E479" r:id="rId607" display="535694" xr:uid="{46EB2152-62C5-4BCA-AA14-43418483F0BE}"/>
    <hyperlink ref="E427" r:id="rId608" display="554237" xr:uid="{E6C83393-8583-4716-9A31-CF577F76A02E}"/>
    <hyperlink ref="E485" r:id="rId609" display="565947" xr:uid="{4CEFF2A9-5E28-4296-B470-5C584513E8BF}"/>
    <hyperlink ref="E484" r:id="rId610" display="562245" xr:uid="{E9F8240B-2691-447A-A9F1-DB1211BC6145}"/>
    <hyperlink ref="E416" r:id="rId611" display="562864" xr:uid="{46DADE65-A525-4083-BA1A-3E99398244E4}"/>
    <hyperlink ref="E483" r:id="rId612" display="559195" xr:uid="{1A9EC049-C840-42DE-9641-CB4C2F6BAD5B}"/>
    <hyperlink ref="E111" r:id="rId613" display="553418" xr:uid="{44D519DD-1989-4C7C-B130-7A01CAD2043E}"/>
    <hyperlink ref="E391" r:id="rId614" display="522216" xr:uid="{830B49A2-991F-44D9-A001-0F62B86C1B51}"/>
    <hyperlink ref="E109" r:id="rId615" display="564308" xr:uid="{670A9CDE-E0AE-4105-BBDE-26E359932B86}"/>
    <hyperlink ref="E101" r:id="rId616" xr:uid="{F7695697-DE52-46E6-96A3-B8D6AD1261B5}"/>
    <hyperlink ref="E102" r:id="rId617" display="564104" xr:uid="{05F83D9D-9F09-4F6C-8F49-11B8B5EDB88D}"/>
    <hyperlink ref="E108" r:id="rId618" xr:uid="{992BD5AE-CD27-43D5-B871-F4B8A05834DF}"/>
    <hyperlink ref="E107" r:id="rId619" xr:uid="{3A5E1C4E-29A5-48BA-954D-4EBC4C90079E}"/>
    <hyperlink ref="E105" r:id="rId620" xr:uid="{34BF5789-29CC-4DAE-9532-64B990F58005}"/>
    <hyperlink ref="E104" r:id="rId621" xr:uid="{7F00B64F-5E26-46B4-859D-FFB6A3A49D0B}"/>
    <hyperlink ref="E103" r:id="rId622" display="563899" xr:uid="{10129A4B-3B85-4D0F-951E-83DC43AF6670}"/>
    <hyperlink ref="E100" r:id="rId623" display="554167" xr:uid="{F260899B-E068-4E1C-A574-70FF65118125}"/>
    <hyperlink ref="E99" r:id="rId624" xr:uid="{57F49EC2-D26D-4864-8693-FFD337D5FAC8}"/>
    <hyperlink ref="E96" r:id="rId625" xr:uid="{002D5D59-D5D0-40D8-A23E-4118991BBA83}"/>
    <hyperlink ref="E415" r:id="rId626" display="558411" xr:uid="{E2481EDD-03B4-409E-BBD9-D05F5B2C479F}"/>
    <hyperlink ref="E607" r:id="rId627" display="554530" xr:uid="{B0256F47-D3CD-4489-976D-4E10A3ADEA70}"/>
    <hyperlink ref="E14" r:id="rId628" display="560866" xr:uid="{C27CFF53-8305-4D37-82D8-671FFC7877E0}"/>
  </hyperlinks>
  <pageMargins left="0.511811024" right="0.511811024" top="0.78740157499999996" bottom="0.78740157499999996" header="0.31496062000000002" footer="0.31496062000000002"/>
  <drawing r:id="rId629"/>
  <legacyDrawing r:id="rId630"/>
  <tableParts count="1">
    <tablePart r:id="rId63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O que foi pago</vt:lpstr>
      <vt:lpstr>Planilha do faturamento</vt:lpstr>
      <vt:lpstr>Controle_nominal</vt:lpstr>
      <vt:lpstr>Faturamento Dezembro</vt:lpstr>
      <vt:lpstr>o que enviei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higino</dc:creator>
  <cp:lastModifiedBy>Marcelo higino</cp:lastModifiedBy>
  <dcterms:created xsi:type="dcterms:W3CDTF">2024-12-18T22:36:40Z</dcterms:created>
  <dcterms:modified xsi:type="dcterms:W3CDTF">2024-12-19T21:03:29Z</dcterms:modified>
</cp:coreProperties>
</file>